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tables/table1.xml" ContentType="application/vnd.openxmlformats-officedocument.spreadsheetml.table+xml"/>
  <Override PartName="/xl/drawings/drawing2.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https://gallagherandmohan-my.sharepoint.com/personal/ksnegi_gallaghermohan_com/Documents/"/>
    </mc:Choice>
  </mc:AlternateContent>
  <xr:revisionPtr revIDLastSave="481" documentId="8_{7869F185-3CF9-4677-8EC0-5D49A6F44D51}" xr6:coauthVersionLast="47" xr6:coauthVersionMax="47" xr10:uidLastSave="{AF7768B1-ED79-4EE2-81CB-6C5B16894325}"/>
  <bookViews>
    <workbookView xWindow="-108" yWindow="-108" windowWidth="23256" windowHeight="12456" tabRatio="891" xr2:uid="{6972D838-BBC6-4856-AE2D-4C9B32AB1317}"/>
  </bookViews>
  <sheets>
    <sheet name="Checks" sheetId="22" r:id="rId1"/>
    <sheet name="Summary" sheetId="15" r:id="rId2"/>
    <sheet name="Combined CF" sheetId="24" r:id="rId3"/>
    <sheet name="Assumptions" sheetId="25" r:id="rId4"/>
    <sheet name="Construction Budget" sheetId="21" r:id="rId5"/>
    <sheet name="Financing" sheetId="20" r:id="rId6"/>
    <sheet name="Retail" sheetId="14" r:id="rId7"/>
    <sheet name="CF" sheetId="18" r:id="rId8"/>
    <sheet name="Leases" sheetId="26" r:id="rId9"/>
    <sheet name="Expenses" sheetId="17" r:id="rId10"/>
    <sheet name="MF" sheetId="13" r:id="rId11"/>
    <sheet name="CFS-Main Page" sheetId="1" r:id="rId12"/>
    <sheet name="Rent" sheetId="6" r:id="rId13"/>
    <sheet name="Historical Analysis" sheetId="5" r:id="rId14"/>
    <sheet name="Rent Comp" sheetId="12" r:id="rId15"/>
    <sheet name="Quick Comps" sheetId="11" state="hidden" r:id="rId16"/>
  </sheets>
  <externalReferences>
    <externalReference r:id="rId17"/>
    <externalReference r:id="rId18"/>
    <externalReference r:id="rId19"/>
  </externalReferences>
  <definedNames>
    <definedName name="_" hidden="1">'[1]1999 BUDGET'!#REF!</definedName>
    <definedName name="__a1" hidden="1">{"Assump",#N/A,TRUE,"Proforma";"first",#N/A,TRUE,"Proforma";"second",#N/A,TRUE,"Proforma";"lease1",#N/A,TRUE,"Proforma";"lease2",#N/A,TRUE,"Proforma"}</definedName>
    <definedName name="__FDS_HYPERLINK_TOGGLE_STATE__" hidden="1">"ON"</definedName>
    <definedName name="_a1" hidden="1">{"Assump",#N/A,TRUE,"Proforma";"first",#N/A,TRUE,"Proforma";"second",#N/A,TRUE,"Proforma";"lease1",#N/A,TRUE,"Proforma";"lease2",#N/A,TRUE,"Proforma"}</definedName>
    <definedName name="_COO2" hidden="1">{#N/A,#N/A,FALSE,"Matrix";#N/A,#N/A,FALSE,"Cash Flow";#N/A,#N/A,FALSE,"10 Year Cost Analysis"}</definedName>
    <definedName name="_dfadfasd" hidden="1">{"cap_structure",#N/A,FALSE,"Graph-Mkt Cap";"price",#N/A,FALSE,"Graph-Price";"ebit",#N/A,FALSE,"Graph-EBITDA";"ebitda",#N/A,FALSE,"Graph-EBITDA"}</definedName>
    <definedName name="_Fill" hidden="1">#REF!</definedName>
    <definedName name="_xlnm._FilterDatabase" localSheetId="12" hidden="1">Rent!$B$6:$O$66</definedName>
    <definedName name="_Key1" hidden="1">#REF!</definedName>
    <definedName name="_Key2" hidden="1">#REF!</definedName>
    <definedName name="_Order1" hidden="1">255</definedName>
    <definedName name="_Order2" hidden="1">255</definedName>
    <definedName name="_Sort" hidden="1">#REF!</definedName>
    <definedName name="_Table2_In1" hidden="1">#REF!</definedName>
    <definedName name="_Table2_In2" hidden="1">#REF!</definedName>
    <definedName name="_Table2_Out" hidden="1">#REF!</definedName>
    <definedName name="_Table3_In2" hidden="1">#REF!</definedName>
    <definedName name="_xlchart.v1.0" hidden="1">Summary!$AB$2:$AB$11</definedName>
    <definedName name="_xlchart.v1.1" hidden="1">Summary!$AC$2:$AC$11</definedName>
    <definedName name="a1a1" hidden="1">{"Assump",#N/A,TRUE,"Proforma";"first",#N/A,TRUE,"Proforma";"second",#N/A,TRUE,"Proforma";"lease1",#N/A,TRUE,"Proforma";"lease2",#N/A,TRUE,"Proforma"}</definedName>
    <definedName name="aa" hidden="1">{"AnnualRentRoll",#N/A,FALSE,"RentRoll"}</definedName>
    <definedName name="aaa" hidden="1">{"AnnualRentRoll",#N/A,FALSE,"RentRoll"}</definedName>
    <definedName name="aaaaa" hidden="1">{"Assump",#N/A,TRUE,"Proforma";"first",#N/A,TRUE,"Proforma";"second",#N/A,TRUE,"Proforma";"lease1",#N/A,TRUE,"Proforma";"lease2",#N/A,TRUE,"Proforma"}</definedName>
    <definedName name="aaaaaaa" hidden="1">{"Outflow 1",#N/A,FALSE,"Outflows-Inflows";"Outflow 2",#N/A,FALSE,"Outflows-Inflows";"Inflow 1",#N/A,FALSE,"Outflows-Inflows";"Inflow 2",#N/A,FALSE,"Outflows-Inflows"}</definedName>
    <definedName name="AAAAAAAA" hidden="1">{"Outflow 1",#N/A,FALSE,"Outflows-Inflows";"Outflow 2",#N/A,FALSE,"Outflows-Inflows";"Inflow 1",#N/A,FALSE,"Outflows-Inflows";"Inflow 2",#N/A,FALSE,"Outflows-Inflows"}</definedName>
    <definedName name="aasdfa" hidden="1">{"rtn",#N/A,FALSE,"RTN";"tables",#N/A,FALSE,"RTN";"cf",#N/A,FALSE,"CF";"stats",#N/A,FALSE,"Stats";"prop",#N/A,FALSE,"Prop"}</definedName>
    <definedName name="ACQ_AMORTIZATION">Financing!$D$19</definedName>
    <definedName name="ACQ_FEE">Assumptions!$I$9</definedName>
    <definedName name="ACQ_LOAN_FEE">Financing!$D$16</definedName>
    <definedName name="ACQ_LOAN_TERM">Financing!$D$20</definedName>
    <definedName name="ACQ_PREPAY_PENALTY">Financing!$D$18</definedName>
    <definedName name="ACQ_PREPAY_WINDOW">Financing!$D$17</definedName>
    <definedName name="ad"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adfa" hidden="1">{"cap_structure",#N/A,FALSE,"Graph-Mkt Cap";"price",#N/A,FALSE,"Graph-Price";"ebit",#N/A,FALSE,"Graph-EBITDA";"ebitda",#N/A,FALSE,"Graph-EBITDA"}</definedName>
    <definedName name="adfgga" hidden="1">{"FCB_ALL",#N/A,FALSE,"FCB"}</definedName>
    <definedName name="adfghsdfgas" hidden="1">{"inputs raw data",#N/A,TRUE,"INPUT"}</definedName>
    <definedName name="ADFWAE" hidden="1">{"summary1",#N/A,TRUE,"Comps";"summary2",#N/A,TRUE,"Comps";"summary3",#N/A,TRUE,"Comps"}</definedName>
    <definedName name="adgad"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ads" hidden="1">{"inputs raw data",#N/A,TRUE,"INPUT"}</definedName>
    <definedName name="ADSFA" hidden="1">{"inputs raw data",#N/A,TRUE,"INPUT"}</definedName>
    <definedName name="AEWEW" hidden="1">{"inputs raw data",#N/A,TRUE,"INPUT"}</definedName>
    <definedName name="all" hidden="1">{#N/A,#N/A,FALSE,"CF Consolidated 2";#N/A,#N/A,FALSE,"Retail Assump";#N/A,#N/A,FALSE,"CF Retail";#N/A,#N/A,FALSE,"Garage Assumpt 1";#N/A,#N/A,FALSE,"Garage Op Proj";#N/A,#N/A,FALSE,"Hist I&amp;E";#N/A,#N/A,FALSE,"Rent Roll";#N/A,#N/A,FALSE,"RE Taxes";#N/A,#N/A,FALSE,"CAM - BH";#N/A,#N/A,FALSE,"Comm.Condo CAM"}</definedName>
    <definedName name="AM_FEE">Assumptions!$F$13</definedName>
    <definedName name="arew" hidden="1">{"cap_structure",#N/A,FALSE,"Graph-Mkt Cap";"price",#N/A,FALSE,"Graph-Price";"ebit",#N/A,FALSE,"Graph-EBITDA";"ebitda",#N/A,FALSE,"Graph-EBITDA"}</definedName>
    <definedName name="arg" hidden="1">{"inputs raw data",#N/A,TRUE,"INPUT"}</definedName>
    <definedName name="as" hidden="1">{"Outflow 1",#N/A,FALSE,"Outflows-Inflows";"Outflow 2",#N/A,FALSE,"Outflows-Inflows";"Inflow 1",#N/A,FALSE,"Outflows-Inflows";"Inflow 2",#N/A,FALSE,"Outflows-Inflows"}</definedName>
    <definedName name="asdfas" hidden="1">{"print 1.6",#N/A,FALSE,"Sheet1";"print 2.6",#N/A,FALSE,"Sheet1";"print 3.6",#N/A,FALSE,"Sheet1";"print 4.6",#N/A,FALSE,"Sheet1";"print 5.6",#N/A,FALSE,"Sheet1";"print 6.6",#N/A,FALSE,"Sheet1"}</definedName>
    <definedName name="asdfasaa" hidden="1">{"print 1.6",#N/A,FALSE,"Sheet1";"print 2.6",#N/A,FALSE,"Sheet1";"print 3.6",#N/A,FALSE,"Sheet1";"print 4.6",#N/A,FALSE,"Sheet1";"print 5.6",#N/A,FALSE,"Sheet1";"print 6.6",#N/A,FALSE,"Sheet1"}</definedName>
    <definedName name="asdfasd" hidden="1">{"cap_structure",#N/A,FALSE,"Graph-Mkt Cap";"price",#N/A,FALSE,"Graph-Price";"ebit",#N/A,FALSE,"Graph-EBITDA";"ebitda",#N/A,FALSE,"Graph-EBITDA"}</definedName>
    <definedName name="asdfasdf" hidden="1">{"rtn",#N/A,FALSE,"RTN";"tables",#N/A,FALSE,"RTN";"cf",#N/A,FALSE,"CF";"stats",#N/A,FALSE,"Stats";"prop",#N/A,FALSE,"Prop"}</definedName>
    <definedName name="asdfasdfasd" hidden="1">{"summary1",#N/A,TRUE,"Comps";"summary2",#N/A,TRUE,"Comps";"summary3",#N/A,TRUE,"Comps"}</definedName>
    <definedName name="asdfg" hidden="1">{"rtn",#N/A,FALSE,"RTN";"tables",#N/A,FALSE,"RTN";"cf",#N/A,FALSE,"CF";"stats",#N/A,FALSE,"Stats";"prop",#N/A,FALSE,"Prop"}</definedName>
    <definedName name="asfdgsdfg" hidden="1">{"inputs raw data",#N/A,TRUE,"INPUT"}</definedName>
    <definedName name="ass" hidden="1">{"print 1.6",#N/A,FALSE,"Sheet1";"print 2.6",#N/A,FALSE,"Sheet1";"print 3.6",#N/A,FALSE,"Sheet1";"print 4.6",#N/A,FALSE,"Sheet1";"print 5.6",#N/A,FALSE,"Sheet1";"print 6.6",#N/A,FALSE,"Sheet1"}</definedName>
    <definedName name="asss" hidden="1">{"rtn",#N/A,FALSE,"RTN";"tables",#N/A,FALSE,"RTN";"cf",#N/A,FALSE,"CF";"stats",#N/A,FALSE,"Stats";"prop",#N/A,FALSE,"Prop"}</definedName>
    <definedName name="b" hidden="1">{"Assump",#N/A,TRUE,"Proforma";"first",#N/A,TRUE,"Proforma";"second",#N/A,TRUE,"Proforma";"lease1",#N/A,TRUE,"Proforma";"lease2",#N/A,TRUE,"Proforma"}</definedName>
    <definedName name="BadLink" hidden="1">#REF!</definedName>
    <definedName name="bb" hidden="1">{#N/A,#N/A,FALSE,"ExitStratigy"}</definedName>
    <definedName name="bbb" hidden="1">{#N/A,#N/A,FALSE,"ExitStratigy"}</definedName>
    <definedName name="c.LTMYear" hidden="1">#REF!</definedName>
    <definedName name="CAP_RESERVES">Assumptions!$D$34</definedName>
    <definedName name="cc" hidden="1">{#N/A,#N/A,FALSE,"LoanAssumptions"}</definedName>
    <definedName name="ccc" hidden="1">{#N/A,#N/A,FALSE,"LoanAssumptions"}</definedName>
    <definedName name="CLOSE_DATE">Assumptions!$I$13</definedName>
    <definedName name="CLOSING_COSTS">Assumptions!$I$10</definedName>
    <definedName name="CM_FEE">Assumptions!$F$14</definedName>
    <definedName name="COO" hidden="1">{#N/A,#N/A,FALSE,"Matrix";#N/A,#N/A,FALSE,"Cash Flow";#N/A,#N/A,FALSE,"10 Year Cost Analysis"}</definedName>
    <definedName name="COSTS_OF_SALE">Assumptions!$L$7</definedName>
    <definedName name="CreditStats" hidden="1">#REF!</definedName>
    <definedName name="CURR_ASSESSED_VAL">Assumptions!$B$52</definedName>
    <definedName name="DAFAD" hidden="1">{"cap_structure",#N/A,FALSE,"Graph-Mkt Cap";"price",#N/A,FALSE,"Graph-Price";"ebit",#N/A,FALSE,"Graph-EBITDA";"ebitda",#N/A,FALSE,"Graph-EBITDA"}</definedName>
    <definedName name="dafgdfg" hidden="1">{"inputs raw data",#N/A,TRUE,"INPUT"}</definedName>
    <definedName name="data" hidden="1">{"data",#N/A,FALSE,"INPUT"}</definedName>
    <definedName name="dd" hidden="1">{"MonthlyRentRoll",#N/A,FALSE,"RentRoll"}</definedName>
    <definedName name="ddd" hidden="1">{"MonthlyRentRoll",#N/A,FALSE,"RentRoll"}</definedName>
    <definedName name="dfahgadf"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dfd" hidden="1">{"FCB_ALL",#N/A,FALSE,"FCB";"GREY_ALL",#N/A,FALSE,"GREY"}</definedName>
    <definedName name="dfdas" hidden="1">{"FCB_ALL",#N/A,FALSE,"FCB";"GREY_ALL",#N/A,FALSE,"GREY"}</definedName>
    <definedName name="dfdfd" hidden="1">{"FCB_ALL",#N/A,FALSE,"FCB";"GREY_ALL",#N/A,FALSE,"GREY"}</definedName>
    <definedName name="dfdfdfd" hidden="1">{"FCB_ALL",#N/A,FALSE,"FCB"}</definedName>
    <definedName name="dfhdfagdf" hidden="1">{"cap_structure",#N/A,FALSE,"Graph-Mkt Cap";"price",#N/A,FALSE,"Graph-Price";"ebit",#N/A,FALSE,"Graph-EBITDA";"ebitda",#N/A,FALSE,"Graph-EBITDA"}</definedName>
    <definedName name="DHG" hidden="1">{"cap_structure",#N/A,FALSE,"Graph-Mkt Cap";"price",#N/A,FALSE,"Graph-Price";"ebit",#N/A,FALSE,"Graph-EBITDA";"ebitda",#N/A,FALSE,"Graph-EBITDA"}</definedName>
    <definedName name="DISTRIBUTION_FREQ">Assumptions!$L$12</definedName>
    <definedName name="DZ.IndSpec_Left" hidden="1">#REF!</definedName>
    <definedName name="DZ.IndSpec_Right" hidden="1">#REF!</definedName>
    <definedName name="DZ.LTM" hidden="1">#REF!</definedName>
    <definedName name="DZ.LTMPlus" hidden="1">#REF!</definedName>
    <definedName name="earghdfh"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ee" hidden="1">{#N/A,#N/A,FALSE,"OperatingAssumptions"}</definedName>
    <definedName name="eee" hidden="1">{#N/A,#N/A,FALSE,"OperatingAssumptions"}</definedName>
    <definedName name="er"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rtyui" hidden="1">{"FCB_ALL",#N/A,FALSE,"FCB";"GREY_ALL",#N/A,FALSE,"GREY"}</definedName>
    <definedName name="ev.Calculation" hidden="1">-4135</definedName>
    <definedName name="ev.Initialized" hidden="1">FALSE</definedName>
    <definedName name="EV__LASTREFTIME__" hidden="1">38433.706724537</definedName>
    <definedName name="Exchange_Rates" hidden="1">#REF!</definedName>
    <definedName name="EXIT_CAP">Assumptions!$L$9</definedName>
    <definedName name="EXP_GROWTH">Assumptions!$E$32</definedName>
    <definedName name="ExRate_Yr1" hidden="1">#REF!</definedName>
    <definedName name="ExRate_Yr2" hidden="1">#REF!</definedName>
    <definedName name="ExRate_Yr3" hidden="1">#REF!</definedName>
    <definedName name="ExRate_Yr4" hidden="1">#REF!</definedName>
    <definedName name="ExRate_Yr5" hidden="1">#REF!</definedName>
    <definedName name="ExRate_Yr6" hidden="1">#REF!</definedName>
    <definedName name="ExRate_Yr7" hidden="1">#REF!</definedName>
    <definedName name="ExRateLTM_Yr1" hidden="1">#REF!</definedName>
    <definedName name="ExRateLTM_Yr2" hidden="1">#REF!</definedName>
    <definedName name="ExRateLTM_Yr3" hidden="1">#REF!</definedName>
    <definedName name="fadsf"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dgad" hidden="1">{"inputs raw data",#N/A,TRUE,"INPUT"}</definedName>
    <definedName name="ff" hidden="1">{#N/A,#N/A,TRUE,"Summary";"AnnualRentRoll",#N/A,TRUE,"RentRoll";#N/A,#N/A,TRUE,"ExitStratigy";#N/A,#N/A,TRUE,"OperatingAssumptions"}</definedName>
    <definedName name="fff" hidden="1">{#N/A,#N/A,TRUE,"Summary";"AnnualRentRoll",#N/A,TRUE,"RentRoll";#N/A,#N/A,TRUE,"ExitStratigy";#N/A,#N/A,TRUE,"OperatingAssumptions"}</definedName>
    <definedName name="fhg"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fhj" hidden="1">{TRUE,TRUE,-1.25,-15.5,604.5,369,FALSE,FALSE,TRUE,TRUE,0,1,83,1,38,4,5,4,TRUE,TRUE,3,TRUE,1,TRUE,75,"Swvu.inputs._.raw._.data.","ACwvu.inputs._.raw._.data.",#N/A,FALSE,FALSE,0.5,0.5,0.5,0.5,2,"&amp;F","&amp;A&amp;RPage &amp;P",FALSE,FALSE,FALSE,FALSE,1,60,#N/A,#N/A,"=R1C61:R53C89","=C1:C5",#N/A,#N/A,FALSE,FALSE,FALSE,1,600,600,FALSE,FALSE,TRUE,TRUE,TRUE}</definedName>
    <definedName name="FIXED_CHARGES">Assumptions!$B$51</definedName>
    <definedName name="fm" hidden="1">{"summary1",#N/A,TRUE,"Comps";"summary2",#N/A,TRUE,"Comps";"summary3",#N/A,TRUE,"Comps"}</definedName>
    <definedName name="fuckface" hidden="1">{#N/A,#N/A,FALSE,"Assumptions";#N/A,#N/A,FALSE,"Impact Assumptions";#N/A,#N/A,FALSE,"10-Yr - detail";#N/A,#N/A,FALSE,"1,5,10 yr comp";#N/A,#N/A,FALSE,"Lse-Exp.";#N/A,#N/A,FALSE,"Rent Roll";#N/A,#N/A,FALSE,"Historical (2)";#N/A,#N/A,FALSE,"RET's";#N/A,#N/A,FALSE,"Lease Rollover"}</definedName>
    <definedName name="gfhs" hidden="1">{"summary1",#N/A,TRUE,"Comps";"summary2",#N/A,TRUE,"Comps";"summary3",#N/A,TRUE,"Comps"}</definedName>
    <definedName name="gg" hidden="1">{#N/A,#N/A,FALSE,"PropertyInfo"}</definedName>
    <definedName name="ggg" hidden="1">{#N/A,#N/A,FALSE,"PropertyInfo"}</definedName>
    <definedName name="gh" hidden="1">{"FCB_ALL",#N/A,FALSE,"FCB";"GREY_ALL",#N/A,FALSE,"GREY"}</definedName>
    <definedName name="GKUY"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HD" hidden="1">{TRUE,TRUE,-1.25,-15.5,604.5,369,FALSE,FALSE,TRUE,TRUE,0,1,83,1,38,4,5,4,TRUE,TRUE,3,TRUE,1,TRUE,75,"Swvu.inputs._.raw._.data.","ACwvu.inputs._.raw._.data.",#N/A,FALSE,FALSE,0.5,0.5,0.5,0.5,2,"&amp;F","&amp;A&amp;RPage &amp;P",FALSE,FALSE,FALSE,FALSE,1,60,#N/A,#N/A,"=R1C61:R53C89","=C1:C5",#N/A,#N/A,FALSE,FALSE,FALSE,1,600,600,FALSE,FALSE,TRUE,TRUE,TRUE}</definedName>
    <definedName name="hh" hidden="1">{#N/A,#N/A,FALSE,"Summary"}</definedName>
    <definedName name="hhh" hidden="1">{#N/A,#N/A,FALSE,"Summary"}</definedName>
    <definedName name="hjf"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hn._I006" hidden="1">#REF!</definedName>
    <definedName name="hn._I018" hidden="1">#REF!</definedName>
    <definedName name="hn._I024" hidden="1">#REF!</definedName>
    <definedName name="hn._I028" hidden="1">#REF!</definedName>
    <definedName name="hn._I029" hidden="1">#REF!</definedName>
    <definedName name="hn._I030" hidden="1">#REF!</definedName>
    <definedName name="hn._I031" hidden="1">#REF!</definedName>
    <definedName name="hn._I044" hidden="1">#REF!</definedName>
    <definedName name="hn._I051" hidden="1">#REF!</definedName>
    <definedName name="hn._I059" hidden="1">#REF!</definedName>
    <definedName name="hn._I062" hidden="1">#REF!</definedName>
    <definedName name="hn._I070" hidden="1">#REF!</definedName>
    <definedName name="hn._I071" hidden="1">#REF!</definedName>
    <definedName name="hn._I075" hidden="1">#REF!</definedName>
    <definedName name="hn._I077" hidden="1">#REF!</definedName>
    <definedName name="hn._I083" hidden="1">#REF!</definedName>
    <definedName name="hn._I085" hidden="1">#REF!</definedName>
    <definedName name="hn._P001" hidden="1">#REF!</definedName>
    <definedName name="hn._P002" hidden="1">#REF!</definedName>
    <definedName name="hn._P004" hidden="1">#REF!</definedName>
    <definedName name="hn._P014" hidden="1">#REF!</definedName>
    <definedName name="hn._P016" hidden="1">#REF!</definedName>
    <definedName name="hn._P017" hidden="1">#REF!</definedName>
    <definedName name="hn._P017g" hidden="1">#REF!</definedName>
    <definedName name="hn._P021" hidden="1">#REF!</definedName>
    <definedName name="hn._P024" hidden="1">#REF!</definedName>
    <definedName name="hn.Add015" hidden="1">#REF!</definedName>
    <definedName name="hn.ConvertVal1" hidden="1">#REF!</definedName>
    <definedName name="hn.ConvertZero1" hidden="1">#REF!,#REF!,#REF!,#REF!,#REF!,#REF!,#REF!,#REF!,#REF!,#REF!</definedName>
    <definedName name="hn.ConvertZero2" hidden="1">#REF!,#REF!,#REF!,#REF!,#REF!,#REF!,#REF!,#REF!</definedName>
    <definedName name="hn.ConvertZero3" hidden="1">#REF!,#REF!,#REF!,#REF!,#REF!</definedName>
    <definedName name="hn.ConvertZero4" hidden="1">#REF!,#REF!,#REF!,#REF!,#REF!,#REF!,#REF!,#REF!</definedName>
    <definedName name="hn.ConvertZeroUnhide1" hidden="1">#REF!,#REF!,#REF!</definedName>
    <definedName name="hn.CopyforPR" hidden="1">#REF!</definedName>
    <definedName name="hn.Delete015" hidden="1">#REF!,#REF!,#REF!,#REF!</definedName>
    <definedName name="hn.domestic" hidden="1">#REF!</definedName>
    <definedName name="hn.DZ_MultByFXRates" hidden="1">[2]DropZone!$B$2:$I$118,[2]DropZone!$B$120:$I$132,[2]DropZone!$B$134:$I$136,[2]DropZone!$B$138:$I$146</definedName>
    <definedName name="hn.ExtDb" hidden="1">FALSE</definedName>
    <definedName name="hn.FromMain" hidden="1">#REF!</definedName>
    <definedName name="hn.FromMain1" hidden="1">#REF!</definedName>
    <definedName name="hn.FromMain2" hidden="1">#REF!</definedName>
    <definedName name="hn.FromMain3" hidden="1">#REF!</definedName>
    <definedName name="hn.FromMain4" hidden="1">#REF!</definedName>
    <definedName name="hn.FromMain5" hidden="1">#REF!</definedName>
    <definedName name="hn.Global" hidden="1">#REF!</definedName>
    <definedName name="hn.LTM_MultByFXRates" hidden="1">#REF!,#REF!,#REF!,#REF!,#REF!,#REF!,#REF!</definedName>
    <definedName name="hn.LTMData" hidden="1">#REF!</definedName>
    <definedName name="hn.ModelType" hidden="1">"DEAL"</definedName>
    <definedName name="hn.ModelVersion" hidden="1">1</definedName>
    <definedName name="hn.MultbyFXRates" hidden="1">#REF!,#REF!,#REF!,#REF!,#REF!,#REF!,#REF!</definedName>
    <definedName name="hn.MultByFXRates1" hidden="1">#REF!,#REF!,#REF!,#REF!,#REF!</definedName>
    <definedName name="hn.MultByFXRates2" hidden="1">#REF!,#REF!,#REF!,#REF!,#REF!</definedName>
    <definedName name="hn.MultByFXRates3" hidden="1">#REF!,#REF!,#REF!,#REF!,#REF!</definedName>
    <definedName name="hn.MultbyFxrates4" hidden="1">#REF!,#REF!,#REF!,#REF!,#REF!,#REF!,#REF!</definedName>
    <definedName name="hn.multbyfxrates5" hidden="1">#REF!,#REF!,#REF!,#REF!,#REF!</definedName>
    <definedName name="hn.multbyfxrates6" hidden="1">#REF!,#REF!,#REF!,#REF!,#REF!</definedName>
    <definedName name="hn.multbyfxrates7" hidden="1">#REF!,#REF!,#REF!,#REF!,#REF!</definedName>
    <definedName name="hn.MultByFXRatesBot1" hidden="1">#REF!,#REF!,#REF!,#REF!,#REF!,#REF!,#REF!,#REF!,#REF!,#REF!,#REF!,#REF!</definedName>
    <definedName name="hn.MultByFXRatesBot2" hidden="1">#REF!,#REF!,#REF!,#REF!,#REF!,#REF!,#REF!,#REF!,#REF!,#REF!,#REF!,#REF!</definedName>
    <definedName name="hn.MultByFXRatesBot3" hidden="1">#REF!,#REF!,#REF!,#REF!,#REF!,#REF!,#REF!,#REF!,#REF!,#REF!,#REF!,#REF!</definedName>
    <definedName name="hn.MultByFXRatesBot4" hidden="1">#REF!,#REF!,#REF!,#REF!,#REF!,#REF!,#REF!,#REF!,#REF!,#REF!,#REF!,#REF!,#REF!</definedName>
    <definedName name="hn.MultByFXRatesBot5" hidden="1">#REF!,#REF!,#REF!,#REF!,#REF!,#REF!,#REF!,#REF!,#REF!,#REF!,#REF!</definedName>
    <definedName name="hn.MultByFXRatesBot6" hidden="1">#REF!,#REF!,#REF!,#REF!,#REF!,#REF!,#REF!,#REF!,#REF!,#REF!,#REF!</definedName>
    <definedName name="hn.MultByFXRatesBot7" hidden="1">#REF!,#REF!,#REF!,#REF!,#REF!,#REF!,#REF!,#REF!,#REF!,#REF!,#REF!</definedName>
    <definedName name="hn.MultByFXRatesTop1" hidden="1">#REF!,#REF!,#REF!,#REF!,#REF!,#REF!,#REF!,#REF!,#REF!,#REF!,#REF!,#REF!</definedName>
    <definedName name="hn.MultByFXRatesTop2" hidden="1">#REF!,#REF!,#REF!,#REF!,#REF!,#REF!,#REF!,#REF!,#REF!,#REF!,#REF!,#REF!,#REF!,#REF!,#REF!</definedName>
    <definedName name="hn.MultByFXRatesTop3" hidden="1">#REF!,#REF!,#REF!,#REF!,#REF!,#REF!,#REF!,#REF!,#REF!,#REF!,#REF!,#REF!,#REF!,#REF!,#REF!</definedName>
    <definedName name="hn.MultByFXRatesTop4" hidden="1">#REF!,#REF!,#REF!,#REF!,#REF!,#REF!,#REF!,#REF!,#REF!,#REF!,#REF!,#REF!,#REF!,#REF!,#REF!</definedName>
    <definedName name="hn.MultByFXRatesTop5" hidden="1">#REF!,#REF!,#REF!,#REF!,#REF!,#REF!,#REF!,#REF!,#REF!,#REF!,#REF!,#REF!</definedName>
    <definedName name="hn.MultByFXRatesTop6" hidden="1">#REF!,#REF!,#REF!,#REF!,#REF!,#REF!,#REF!,#REF!,#REF!,#REF!,#REF!,#REF!,#REF!,#REF!,#REF!</definedName>
    <definedName name="hn.MultByFXRatesTop7" hidden="1">#REF!,#REF!,#REF!,#REF!,#REF!,#REF!,#REF!,#REF!,#REF!,#REF!,#REF!,#REF!,#REF!,#REF!,#REF!</definedName>
    <definedName name="hn.NoUpload" hidden="1">0</definedName>
    <definedName name="hn.ParityCheck" hidden="1">#REF!</definedName>
    <definedName name="hn.PrivateLTMYear" hidden="1">#REF!</definedName>
    <definedName name="hn.USLast" hidden="1">#REF!</definedName>
    <definedName name="hn.YearLabel" hidden="1">#REF!</definedName>
    <definedName name="HOLD_PERIOD">Assumptions!$M$8</definedName>
    <definedName name="huh" hidden="1">{#N/A,#N/A,FALSE,"Assumptions";#N/A,#N/A,FALSE,"Impact Assumptions";#N/A,#N/A,FALSE,"10-Yr - detail";#N/A,#N/A,FALSE,"1,5,10 yr comp";#N/A,#N/A,FALSE,"Lse-Exp.";#N/A,#N/A,FALSE,"Rent Roll";#N/A,#N/A,FALSE,"Historical (2)";#N/A,#N/A,FALSE,"RET's";#N/A,#N/A,FALSE,"Lease Rollover"}</definedName>
    <definedName name="IO_ACQ">Financing!$D$15</definedName>
    <definedName name="IO_MEZZ">Financing!$E$15</definedName>
    <definedName name="IO_REFI">Financing!$F$15</definedName>
    <definedName name="IsColHidden" hidden="1">FALSE</definedName>
    <definedName name="IsLTMColHidden" hidden="1">FALSE</definedName>
    <definedName name="jb" hidden="1">{"summary1",#N/A,TRUE,"Comps";"summary2",#N/A,TRUE,"Comps";"summary3",#N/A,TRUE,"Comps"}</definedName>
    <definedName name="jk"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k" hidden="1">{#N/A,#N/A,FALSE,"Assumptions";#N/A,#N/A,FALSE,"Consol CF";#N/A,#N/A,FALSE,"matx B4 DS";#N/A,#N/A,FALSE,"Hacienda CF";#N/A,#N/A,FALSE,"matx B4 DS Hac";#N/A,#N/A,FALSE,"Chabot CF";#N/A,#N/A,FALSE,"matx B4 DS Chabot";#N/A,#N/A,FALSE,"Diablo CF";#N/A,#N/A,FALSE,"matx B4 DS Diablo"}</definedName>
    <definedName name="KGKHJ"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lll" hidden="1">{"Outflow 1",#N/A,FALSE,"Outflows-Inflows";"Outflow 2",#N/A,FALSE,"Outflows-Inflows";"Inflow 1",#N/A,FALSE,"Outflows-Inflows";"Inflow 2",#N/A,FALSE,"Outflows-Inflows"}</definedName>
    <definedName name="ltm_BalanceSheet" hidden="1">#REF!</definedName>
    <definedName name="ltm_IncomeStatement" hidden="1">#REF!</definedName>
    <definedName name="MEZZ_AMORTIZATION">Financing!$E$19</definedName>
    <definedName name="MEZZ_LOAN_FEE">Financing!$E$16</definedName>
    <definedName name="MEZZ_PREPAY_PENALTY">Financing!$E$18</definedName>
    <definedName name="MEZZ_PREPAY_WINDOW">Financing!$E$17</definedName>
    <definedName name="MGHM"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GMT_FEE">Assumptions!$E$33</definedName>
    <definedName name="MGMT_FEEs">Assumptions!$E$33</definedName>
    <definedName name="mhj"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NLA">Assumptions!$C$5</definedName>
    <definedName name="o" hidden="1">{TRUE,TRUE,-1.25,-15.5,604.5,369,FALSE,FALSE,TRUE,TRUE,0,1,83,1,38,4,5,4,TRUE,TRUE,3,TRUE,1,TRUE,75,"Swvu.inputs._.raw._.data.","ACwvu.inputs._.raw._.data.",#N/A,FALSE,FALSE,0.5,0.5,0.5,0.5,2,"&amp;F","&amp;A&amp;RPage &amp;P",FALSE,FALSE,FALSE,FALSE,1,60,#N/A,#N/A,"=R1C61:R53C89","=C1:C5",#N/A,#N/A,FALSE,FALSE,FALSE,1,600,600,FALSE,FALSE,TRUE,TRUE,TRUE}</definedName>
    <definedName name="p.Covenants" hidden="1">#REF!</definedName>
    <definedName name="p.Covenants_Titles" hidden="1">#REF!</definedName>
    <definedName name="p.CreditStats" hidden="1">#REF!</definedName>
    <definedName name="p.LTM_BS" hidden="1">#REF!</definedName>
    <definedName name="p.LTM_IS" hidden="1">#REF!</definedName>
    <definedName name="p.Summary" hidden="1">#REF!</definedName>
    <definedName name="p.Summary_Titles" hidden="1">#REF!</definedName>
    <definedName name="_xlnm.Print_Area" localSheetId="4">'Construction Budget'!$A$1:$G$19</definedName>
    <definedName name="PROPERTY_TAX_RATE">Assumptions!$B$50</definedName>
    <definedName name="PURCH_PRICE">Assumptions!$I$7</definedName>
    <definedName name="q" hidden="1">{"summary1",#N/A,TRUE,"Comps";"summary2",#N/A,TRUE,"Comps";"summary3",#N/A,TRUE,"Comps"}</definedName>
    <definedName name="qre" hidden="1">{TRUE,TRUE,-1.25,-15.5,604.5,369,FALSE,FALSE,TRUE,TRUE,0,1,83,1,38,4,5,4,TRUE,TRUE,3,TRUE,1,TRUE,75,"Swvu.inputs._.raw._.data.","ACwvu.inputs._.raw._.data.",#N/A,FALSE,FALSE,0.5,0.5,0.5,0.5,2,"&amp;F","&amp;A&amp;RPage &amp;P",FALSE,FALSE,FALSE,FALSE,1,60,#N/A,#N/A,"=R1C61:R53C89","=C1:C5",#N/A,#N/A,FALSE,FALSE,FALSE,1,600,600,FALSE,FALSE,TRUE,TRUE,TRUE}</definedName>
    <definedName name="qwert"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r.CashFlow" hidden="1">#REF!</definedName>
    <definedName name="r.Leverage" hidden="1">#REF!</definedName>
    <definedName name="r.Liquidity" hidden="1">#REF!</definedName>
    <definedName name="r.LTM" hidden="1">#REF!</definedName>
    <definedName name="r.LTMInterim" hidden="1">#REF!</definedName>
    <definedName name="r.Market" hidden="1">#REF!</definedName>
    <definedName name="r.Profitability" hidden="1">#REF!</definedName>
    <definedName name="r.Summary" hidden="1">#REF!</definedName>
    <definedName name="REASSESSED_UPON_SALE">Assumptions!$B$55</definedName>
    <definedName name="REFI_AMORTIZATION">Financing!$F$19</definedName>
    <definedName name="REFI_LOAN_FEE">Financing!$F$16</definedName>
    <definedName name="REFI_LOAN_TERM">Financing!$F$20</definedName>
    <definedName name="REFI_PREPAY_PENALTY">Financing!$F$18</definedName>
    <definedName name="REFI_PREPAY_WINDOW">Financing!$F$17</definedName>
    <definedName name="report" hidden="1">{#N/A,#N/A,FALSE,"Summary";#N/A,#N/A,FALSE,"Assumptions";#N/A,#N/A,FALSE,"Cash Flow";#N/A,#N/A,FALSE,"Residual Calculation";#N/A,#N/A,FALSE,"Pricing Matrix";#N/A,#N/A,FALSE,"Pricing Matrix II";#N/A,#N/A,FALSE,"Expiration Schedule"}</definedName>
    <definedName name="report1" hidden="1">{#N/A,#N/A,FALSE,"Summary";#N/A,#N/A,FALSE,"Assumptions";#N/A,#N/A,FALSE,"Cash Flow";#N/A,#N/A,FALSE,"Residual Calculation";#N/A,#N/A,FALSE,"Pricing Matrix";#N/A,#N/A,FALSE,"Pricing Matrix II";#N/A,#N/A,FALSE,"Expiration Schedule"}</definedName>
    <definedName name="report5" hidden="1">{#N/A,#N/A,FALSE,"Summary";#N/A,#N/A,FALSE,"Assumptions";#N/A,#N/A,FALSE,"Cash Flow";#N/A,#N/A,FALSE,"Residual Calculation";#N/A,#N/A,FALSE,"Pricing Matrix";#N/A,#N/A,FALSE,"Pricing Matrix II";#N/A,#N/A,FALSE,"Expiration Schedule"}</definedName>
    <definedName name="rt" hidden="1">{"inputs raw data",#N/A,TRUE,"INPUT"}</definedName>
    <definedName name="sa" hidden="1">{"cap_structure",#N/A,FALSE,"Graph-Mkt Cap";"price",#N/A,FALSE,"Graph-Price";"ebit",#N/A,FALSE,"Graph-EBITDA";"ebitda",#N/A,FALSE,"Graph-EBITDA"}</definedName>
    <definedName name="saa" hidden="1">{"rtn",#N/A,FALSE,"RTN";"tables",#N/A,FALSE,"RTN";"cf",#N/A,FALSE,"CF";"stats",#N/A,FALSE,"Stats";"prop",#N/A,FALSE,"Prop"}</definedName>
    <definedName name="sagf" hidden="1">{TRUE,TRUE,-1.25,-15.5,604.5,369,FALSE,FALSE,TRUE,TRUE,0,1,83,1,38,4,5,4,TRUE,TRUE,3,TRUE,1,TRUE,75,"Swvu.inputs._.raw._.data.","ACwvu.inputs._.raw._.data.",#N/A,FALSE,FALSE,0.5,0.5,0.5,0.5,2,"&amp;F","&amp;A&amp;RPage &amp;P",FALSE,FALSE,FALSE,FALSE,1,60,#N/A,#N/A,"=R1C61:R53C89","=C1:C5",#N/A,#N/A,FALSE,FALSE,FALSE,1,600,600,FALSE,FALSE,TRUE,TRUE,TRUE}</definedName>
    <definedName name="sas" hidden="1">{"Outflow 1",#N/A,FALSE,"Outflows-Inflows";"Outflow 2",#N/A,FALSE,"Outflows-Inflows";"Inflow 1",#N/A,FALSE,"Outflows-Inflows";"Inflow 2",#N/A,FALSE,"Outflows-Inflows"}</definedName>
    <definedName name="sdfass" hidden="1">{"Outflow 1",#N/A,FALSE,"Outflows-Inflows";"Outflow 2",#N/A,FALSE,"Outflows-Inflows";"Inflow 1",#N/A,FALSE,"Outflows-Inflows";"Inflow 2",#N/A,FALSE,"Outflows-Inflows"}</definedName>
    <definedName name="sdfga" hidden="1">{TRUE,TRUE,-1.25,-15.5,604.5,369,FALSE,FALSE,TRUE,TRUE,0,1,83,1,38,4,5,4,TRUE,TRUE,3,TRUE,1,TRUE,75,"Swvu.inputs._.raw._.data.","ACwvu.inputs._.raw._.data.",#N/A,FALSE,FALSE,0.5,0.5,0.5,0.5,2,"&amp;F","&amp;A&amp;RPage &amp;P",FALSE,FALSE,FALSE,FALSE,1,60,#N/A,#N/A,"=R1C61:R53C89","=C1:C5",#N/A,#N/A,FALSE,FALSE,FALSE,1,600,600,FALSE,FALSE,TRUE,TRUE,TRUE}</definedName>
    <definedName name="SSO" hidden="1">{#N/A,#N/A,FALSE,"CF Consolidated 2";#N/A,#N/A,FALSE,"Retail Assump";#N/A,#N/A,FALSE,"CF Retail";#N/A,#N/A,FALSE,"Garage Assumpt 1";#N/A,#N/A,FALSE,"Garage Op Proj";#N/A,#N/A,FALSE,"Hist I&amp;E";#N/A,#N/A,FALSE,"Rent Roll";#N/A,#N/A,FALSE,"RE Taxes";#N/A,#N/A,FALSE,"CAM - BH";#N/A,#N/A,FALSE,"Comm.Condo CAM"}</definedName>
    <definedName name="st"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TOTAL_COST">Summary!$E$7</definedName>
    <definedName name="trial" hidden="1">{"Outflow 1",#N/A,FALSE,"Outflows-Inflows";"Outflow 2",#N/A,FALSE,"Outflows-Inflows";"Inflow 1",#N/A,FALSE,"Outflows-Inflows";"Inflow 2",#N/A,FALSE,"Outflows-Inflows"}</definedName>
    <definedName name="units" localSheetId="15">[3]Rents!$C$51</definedName>
    <definedName name="Units">Rent!$D$67</definedName>
    <definedName name="USDollar" hidden="1">#REF!</definedName>
    <definedName name="uyfkf"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UYR"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VALUE_ASSESSED">Assumptions!$B$54</definedName>
    <definedName name="vj" hidden="1">{#N/A,#N/A,FALSE,"Assumptions";#N/A,#N/A,FALSE,"10-Yr - detail";#N/A,#N/A,FALSE,"Rent Roll";#N/A,#N/A,FALSE,"Historical (2)";#N/A,#N/A,FALSE,"RET's";#N/A,#N/A,FALSE,"Lse-Exp.";#N/A,#N/A,FALSE,"Lease Rollover";#N/A,#N/A,FALSE,"Service Contracts"}</definedName>
    <definedName name="w" hidden="1">{"cap_structure",#N/A,FALSE,"Graph-Mkt Cap";"price",#N/A,FALSE,"Graph-Price";"ebit",#N/A,FALSE,"Graph-EBITDA";"ebitda",#N/A,FALSE,"Graph-EBITDA"}</definedName>
    <definedName name="wafe" hidden="1">{"summary1",#N/A,TRUE,"Comps";"summary2",#N/A,TRUE,"Comps";"summary3",#N/A,TRUE,"Comps"}</definedName>
    <definedName name="WEA"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faf"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QQE" hidden="1">{"summary1",#N/A,TRUE,"Comps";"summary2",#N/A,TRUE,"Comps";"summary3",#N/A,TRUE,"Comps"}</definedName>
    <definedName name="wetrwergfwer" hidden="1">{"cap_structure",#N/A,FALSE,"Graph-Mkt Cap";"price",#N/A,FALSE,"Graph-Price";"ebit",#N/A,FALSE,"Graph-EBITDA";"ebitda",#N/A,FALSE,"Graph-EBITDA"}</definedName>
    <definedName name="WORKING_CAP">Assumptions!$I$11</definedName>
    <definedName name="WQE"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r"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rn.275PricingBook." hidden="1">{#N/A,#N/A,FALSE,"Assumptions";#N/A,#N/A,FALSE,"Impact Assumptions";#N/A,#N/A,FALSE,"10-Yr - detail";#N/A,#N/A,FALSE,"1,5,10 yr comp";#N/A,#N/A,FALSE,"Lse-Exp.";#N/A,#N/A,FALSE,"Rent Roll";#N/A,#N/A,FALSE,"Historical (2)";#N/A,#N/A,FALSE,"RET's";#N/A,#N/A,FALSE,"Lease Rollover"}</definedName>
    <definedName name="wrn.275Schedulles." hidden="1">{#N/A,#N/A,FALSE,"Assumptions";#N/A,#N/A,FALSE,"10-Yr - detail";#N/A,#N/A,FALSE,"Rent Roll";#N/A,#N/A,FALSE,"Historical (2)";#N/A,#N/A,FALSE,"RET's";#N/A,#N/A,FALSE,"Lse-Exp.";#N/A,#N/A,FALSE,"Lease Rollover";#N/A,#N/A,FALSE,"Service Contracts"}</definedName>
    <definedName name="wrn.Accretion." hidden="1">{"Accretion",#N/A,FALSE,"Assum"}</definedName>
    <definedName name="wrn.Acq._.Model." hidden="1">{"RTN",#N/A,FALSE,"RTN";"Inc Stmt",#N/A,FALSE,"Inc Stmt";"Stats",#N/A,FALSE,"Stats";"Rnds",#N/A,FALSE,"Rnds";"Capx",#N/A,FALSE,"CapX";"Dues",#N/A,FALSE,"Dues";"Hist",#N/A,FALSE,"Hist";"Rev1",#N/A,FALSE,"Rev";"Rev2",#N/A,FALSE,"Rev";"Exp",#N/A,FALSE,"Exp";"Rounds",#N/A,FALSE,"Rounds";"Cap Imp",#N/A,FALSE,"Cap Imp"}</definedName>
    <definedName name="wrn.Acquisition._.Model." hidden="1">{"Return",#N/A,FALSE,"RTN";"Inc Stmt",#N/A,FALSE,"Inc Stmt";"Stats",#N/A,FALSE,"Stats";"Rnds",#N/A,FALSE,"Rnds";"Dues",#N/A,FALSE,"Dues";"Capx",#N/A,FALSE,"CapX";"History",#N/A,FALSE,"Hist";"Rev",#N/A,FALSE,"Rev";"Expenses",#N/A,FALSE,"Exp";"Rounds",#N/A,FALSE,"Rounds";"Capex",#N/A,FALSE,"Capex"}</definedName>
    <definedName name="wrn.All._.Schedules." hidden="1">{#N/A,#N/A,FALSE,"CF Consolidated 2";#N/A,#N/A,FALSE,"Retail Assump";#N/A,#N/A,FALSE,"CF Retail";#N/A,#N/A,FALSE,"Garage Assumpt 1";#N/A,#N/A,FALSE,"Garage Op Proj";#N/A,#N/A,FALSE,"Hist I&amp;E";#N/A,#N/A,FALSE,"Rent Roll";#N/A,#N/A,FALSE,"RE Taxes";#N/A,#N/A,FALSE,"CAM - BH";#N/A,#N/A,FALSE,"Comm.Condo CAM"}</definedName>
    <definedName name="wrn.All._.Stock_10_12_14."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nnualRentRoll." hidden="1">{"AnnualRentRoll",#N/A,FALSE,"RentRoll"}</definedName>
    <definedName name="wrn.Assumptions." hidden="1">{"Assumptions",#N/A,FALSE,"Assum"}</definedName>
    <definedName name="wrn.Basic." hidden="1">{#N/A,#N/A,FALSE,"Cover";#N/A,#N/A,FALSE,"Assumptions";#N/A,#N/A,FALSE,"Acquirer";#N/A,#N/A,FALSE,"Target";#N/A,#N/A,FALSE,"Income Statement";#N/A,#N/A,FALSE,"Summary Tables"}</definedName>
    <definedName name="wrn.BlackWhite." hidden="1">{#N/A,#N/A,FALSE,"NNN sum";#N/A,#N/A,FALSE,"10-yr Opt. A Sum";#N/A,#N/A,FALSE,"10-yr Opt A Other Costs";#N/A,#N/A,FALSE,"Purchase Sum";#N/A,#N/A,FALSE,"Purchase Other Costs"}</definedName>
    <definedName name="wrn.BlackWhite5" hidden="1">{#N/A,#N/A,FALSE,"NNN sum";#N/A,#N/A,FALSE,"10-yr Opt. A Sum";#N/A,#N/A,FALSE,"10-yr Opt A Other Costs";#N/A,#N/A,FALSE,"Purchase Sum";#N/A,#N/A,FALSE,"Purchase Other Costs"}</definedName>
    <definedName name="wrn.Bonds." hidden="1">{#N/A,#N/A,FALSE,"Bonds - Consol";#N/A,#N/A,FALSE,"Bonds - Lakes";#N/A,#N/A,FALSE,"Bonds - Chabot";#N/A,#N/A,FALSE,"Bonds - Diablo"}</definedName>
    <definedName name="wrn.Capx." hidden="1">{"Capx/exp",#N/A,FALSE,"CapX"}</definedName>
    <definedName name="wrn.Cash._.Flow._.and._.Matrix." hidden="1">{#N/A,#N/A,FALSE,"Matrix";#N/A,#N/A,FALSE,"Cash Flow";#N/A,#N/A,FALSE,"10 Year Cost Analysis"}</definedName>
    <definedName name="wrn.CASH._.FLOWS._.ONLY." hidden="1">{#N/A,#N/A,FALSE,"Assumptions";#N/A,#N/A,FALSE,"Consol CF";#N/A,#N/A,FALSE,"Hacienda CF";#N/A,#N/A,FALSE,"Chabot CF";#N/A,#N/A,FALSE,"Diablo CF"}</definedName>
    <definedName name="wrn.CF._.Print."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wrn.data." hidden="1">{"data",#N/A,FALSE,"INPUT"}</definedName>
    <definedName name="wrn.data5" hidden="1">{"data",#N/A,FALSE,"INPUT"}</definedName>
    <definedName name="wrn.detail." hidden="1">{"detail1",#N/A,FALSE,"Sheet1";"detail2",#N/A,FALSE,"Sheet1";"detail3",#N/A,FALSE,"Sheet1";"detail4",#N/A,FALSE,"Sheet1";"detail5",#N/A,FALSE,"Sheet1";"detail6",#N/A,FALSE,"Sheet1";"detail7",#N/A,FALSE,"Sheet1";"detail8",#N/A,FALSE,"Sheet1";"detail9",#N/A,FALSE,"Sheet1"}</definedName>
    <definedName name="wrn.Development._.Budget." hidden="1">{"Year 1",#N/A,FALSE,"Budget";"Year 2",#N/A,FALSE,"Budget";"Year 3",#N/A,FALSE,"Budget";"Year 4",#N/A,FALSE,"Budget"}</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ntire._.Package." hidden="1">{"Summary",#N/A,FALSE,"Assumptions";"Development 1 2",#N/A,FALSE,"Budget";"Operating Income",#N/A,FALSE,"Budget"}</definedName>
    <definedName name="wrn.Exhibits." hidden="1">{#N/A,#N/A,FALSE,"Historical";#N/A,#N/A,FALSE,"Adjusted";#N/A,#N/A,FALSE,"CAM Alloc.";#N/A,#N/A,FALSE,"Projected CAM"}</definedName>
    <definedName name="wrn.ExitAndSalesAssumptions." hidden="1">{#N/A,#N/A,FALSE,"ExitStratigy"}</definedName>
    <definedName name="wrn.FCB." hidden="1">{"FCB_ALL",#N/A,FALSE,"FCB"}</definedName>
    <definedName name="wrn.fcb2" hidden="1">{"FCB_ALL",#N/A,FALSE,"FCB"}</definedName>
    <definedName name="wrn.FOschedules." hidden="1">{"FOschedule1",#N/A,FALSE,"Sheet1";"FOschedule2",#N/A,FALSE,"Sheet1";"FOschedule3",#N/A,FALSE,"Sheet1"}</definedName>
    <definedName name="wrn.Garage." hidden="1">{#N/A,#N/A,FALSE,"Garage Assumpt 1";#N/A,#N/A,FALSE,"Garage Op Proj";#N/A,#N/A,FALSE,"Hist I&amp;E";#N/A,#N/A,FALSE,"Garage Lease"}</definedName>
    <definedName name="wrn.GSA._.PRINT." hidden="1">{#N/A,#N/A,FALSE,"DEV COSTS";#N/A,#N/A,FALSE,"10-YR C. F."}</definedName>
    <definedName name="wrn.gsa._PRINT5" hidden="1">{#N/A,#N/A,FALSE,"DEV COSTS";#N/A,#N/A,FALSE,"10-YR C. F."}</definedName>
    <definedName name="wrn.Hist._.InE." hidden="1">{#N/A,#N/A,FALSE,"Hist I&amp;E - Consol";#N/A,#N/A,FALSE,"Hist I&amp;E - Lakes";#N/A,#N/A,FALSE,"Hist I&amp;E - Chabot";#N/A,#N/A,FALSE,"Hist I&amp;E - Diablo"}</definedName>
    <definedName name="wrn.Hist._.InE2." hidden="1">{#N/A,#N/A,FALSE,"Hist I&amp;E - #2";#N/A,#N/A,FALSE,"Hist I&amp;E - #3";#N/A,#N/A,FALSE,"Hist I&amp;E - #4";#N/A,#N/A,FALSE,"Hist I&amp;E - #5";#N/A,#N/A,FALSE,"Hist I&amp;E - #6";#N/A,#N/A,FALSE,"Hist I&amp;E - #8";#N/A,#N/A,FALSE,"Hist I&amp;E - #9";#N/A,#N/A,FALSE,"Hist I&amp;E - #10"}</definedName>
    <definedName name="wrn.Income._.Statements." hidden="1">{"Annual Income",#N/A,FALSE,"Revenues";"Quarter Income",#N/A,FALSE,"Revenues"}</definedName>
    <definedName name="wrn.LoanInformation." hidden="1">{#N/A,#N/A,FALSE,"LoanAssumptions"}</definedName>
    <definedName name="wrn.MATRICES._.and._.CFs." hidden="1">{#N/A,#N/A,FALSE,"Assumptions";#N/A,#N/A,FALSE,"Consol CF";#N/A,#N/A,FALSE,"matx B4 DS";#N/A,#N/A,FALSE,"Hacienda CF";#N/A,#N/A,FALSE,"matx B4 DS Hac";#N/A,#N/A,FALSE,"Chabot CF";#N/A,#N/A,FALSE,"matx B4 DS Chabot";#N/A,#N/A,FALSE,"Diablo CF";#N/A,#N/A,FALSE,"matx B4 DS Diablo"}</definedName>
    <definedName name="wrn.MATRICIES._.ONLY." hidden="1">{#N/A,#N/A,FALSE,"matx B4 DS";#N/A,#N/A,FALSE,"matx B4 DS Hac";#N/A,#N/A,FALSE,"matx B4 DS Chabot";#N/A,#N/A,FALSE,"matx B4 DS Diablo"}</definedName>
    <definedName name="wrn.MODEL." hidden="1">{"IS",#N/A,FALSE,"Income Statement";"ISR",#N/A,FALSE,"Income Statement Ratios";"BS",#N/A,FALSE,"Balance Sheet";"BSR",#N/A,FALSE,"Balance Sheet Ratios";"CF",#N/A,FALSE,"Cash Flow";"SALES",#N/A,FALSE,"Sales Analysis";"RR",#N/A,FALSE,"Recent Results"}</definedName>
    <definedName name="wrn.MODEL5" hidden="1">{"IS",#N/A,FALSE,"Income Statement";"ISR",#N/A,FALSE,"Income Statement Ratios";"BS",#N/A,FALSE,"Balance Sheet";"BSR",#N/A,FALSE,"Balance Sheet Ratios";"CF",#N/A,FALSE,"Cash Flow";"SALES",#N/A,FALSE,"Sales Analysis";"RR",#N/A,FALSE,"Recent Results"}</definedName>
    <definedName name="wrn.MonthlyRentRoll." hidden="1">{"MonthlyRentRoll",#N/A,FALSE,"RentRoll"}</definedName>
    <definedName name="wrn.OperatingAssumtions." hidden="1">{#N/A,#N/A,FALSE,"OperatingAssumptions"}</definedName>
    <definedName name="wrn.PR_TRIAL_BALANCE."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wrn.Presentation." hidden="1">{#N/A,#N/A,TRUE,"Summary";"AnnualRentRoll",#N/A,TRUE,"RentRoll";#N/A,#N/A,TRUE,"ExitStratigy";#N/A,#N/A,TRUE,"OperatingAssumptions"}</definedName>
    <definedName name="wrn.print." hidden="1">{"Assump",#N/A,TRUE,"Proforma";"first",#N/A,TRUE,"Proforma";"second",#N/A,TRUE,"Proforma";"lease1",#N/A,TRUE,"Proforma";"lease2",#N/A,TRUE,"Proforma"}</definedName>
    <definedName name="wrn.Print._.4." hidden="1">{"Outflow 1",#N/A,FALSE,"Outflows-Inflows";"Outflow 2",#N/A,FALSE,"Outflows-Inflows";"Inflow 1",#N/A,FALSE,"Outflows-Inflows";"Inflow 2",#N/A,FALSE,"Outflows-Inflows"}</definedName>
    <definedName name="wrn.Print._.6." hidden="1">{"print 1.6",#N/A,FALSE,"Sheet1";"print 2.6",#N/A,FALSE,"Sheet1";"print 3.6",#N/A,FALSE,"Sheet1";"print 4.6",#N/A,FALSE,"Sheet1";"print 5.6",#N/A,FALSE,"Sheet1";"print 6.6",#N/A,FALSE,"Sheet1"}</definedName>
    <definedName name="wrn.print._.graphs." hidden="1">{"cap_structure",#N/A,FALSE,"Graph-Mkt Cap";"price",#N/A,FALSE,"Graph-Price";"ebit",#N/A,FALSE,"Graph-EBITDA";"ebitda",#N/A,FALSE,"Graph-EBITDA"}</definedName>
    <definedName name="wrn.print._.raw._.data._.entry." hidden="1">{"inputs raw data",#N/A,TRUE,"INPUT"}</definedName>
    <definedName name="wrn.print._.summary._.sheets." hidden="1">{"summary1",#N/A,TRUE,"Comps";"summary2",#N/A,TRUE,"Comps";"summary3",#N/A,TRUE,"Comps"}</definedName>
    <definedName name="wrn.print2." hidden="1">{"Assump",#N/A,TRUE,"Proforma";"first",#N/A,TRUE,"Proforma";"second",#N/A,TRUE,"Proforma";"lease1",#N/A,TRUE,"Proforma";"lease2",#N/A,TRUE,"Proforma"}</definedName>
    <definedName name="wrn.print5" hidden="1">{"Assump",#N/A,TRUE,"Proforma";"first",#N/A,TRUE,"Proforma";"second",#N/A,TRUE,"Proforma";"lease1",#N/A,TRUE,"Proforma";"lease2",#N/A,TRUE,"Proforma"}</definedName>
    <definedName name="wrn.PropertyInformation." hidden="1">{#N/A,#N/A,FALSE,"PropertyInfo"}</definedName>
    <definedName name="wrn.Report." hidden="1">{#N/A,#N/A,FALSE,"Summary";#N/A,#N/A,FALSE,"Assumptions";#N/A,#N/A,FALSE,"Cash Flow";#N/A,#N/A,FALSE,"Residual Calculation";#N/A,#N/A,FALSE,"Pricing Matrix";#N/A,#N/A,FALSE,"Pricing Matrix II";#N/A,#N/A,FALSE,"Expiration Schedule"}</definedName>
    <definedName name="wrn.Report1." hidden="1">{#N/A,#N/A,FALSE,"Summary";#N/A,#N/A,FALSE,"Assumptions";#N/A,#N/A,FALSE,"Cash Flow";#N/A,#N/A,FALSE,"Residual Calculation";#N/A,#N/A,FALSE,"Pricing Matrix";#N/A,#N/A,FALSE,"Pricing Matrix II";#N/A,#N/A,FALSE,"Expiration Schedule"}</definedName>
    <definedName name="wrn.Report5" hidden="1">{#N/A,#N/A,FALSE,"Summary";#N/A,#N/A,FALSE,"Assumptions";#N/A,#N/A,FALSE,"Cash Flow";#N/A,#N/A,FALSE,"Residual Calculation";#N/A,#N/A,FALSE,"Pricing Matrix";#N/A,#N/A,FALSE,"Pricing Matrix II";#N/A,#N/A,FALSE,"Expiration Schedule"}</definedName>
    <definedName name="wrn.schedules." hidden="1">{"schedule1",#N/A,FALSE,"Sheet1";"schedule2",#N/A,FALSE,"Sheet1";"schedule3",#N/A,FALSE,"Sheet1";"schedule4",#N/A,FALSE,"Sheet1";"schedule5",#N/A,FALSE,"Sheet1";"schedule6",#N/A,FALSE,"Sheet1"}</definedName>
    <definedName name="wrn.Short._.Print." hidden="1">{#N/A,#N/A,FALSE,"Cover";#N/A,#N/A,FALSE,"Stack";#N/A,#N/A,FALSE,"Cost S";#N/A,#N/A,FALSE," CF";#N/A,#N/A,FALSE,"Investor"}</definedName>
    <definedName name="wrn.Side._.by._.Side." hidden="1">{"Side 99",#N/A,FALSE,"S&amp;U Side by Side"}</definedName>
    <definedName name="wrn.STAND_ALONE_BOTH." hidden="1">{"FCB_ALL",#N/A,FALSE,"FCB";"GREY_ALL",#N/A,FALSE,"GREY"}</definedName>
    <definedName name="wrn.Summary." hidden="1">{#N/A,#N/A,FALSE,"Summary"}</definedName>
    <definedName name="wrn.Total." hidden="1">{#N/A,#N/A,FALSE,"Exec Sum";#N/A,#N/A,FALSE,"Rent Rate Comp";#N/A,#N/A,FALSE,"Rate, NPV Comp";#N/A,#N/A,FALSE,"Opt A NNN";#N/A,#N/A,FALSE,"15-yr Opt. A Sum";#N/A,#N/A,FALSE,"15-yr Opt A Other Costs";#N/A,#N/A,FALSE,"10-yr Opt. A Sum";#N/A,#N/A,FALSE,"10-yr Opt A Other Costs";#N/A,#N/A,FALSE,"NPV Calc"}</definedName>
    <definedName name="wrn.TOTAL._.SHEETS." hidden="1">{#N/A,#N/A,FALSE,"DEV COSTS";#N/A,#N/A,FALSE,"10-YR C. F."}</definedName>
    <definedName name="wrn.TOTAL._.SHEETS5" hidden="1">{#N/A,#N/A,FALSE,"DEV COSTS";#N/A,#N/A,FALSE,"10-YR C. F."}</definedName>
    <definedName name="wrn.Total5" hidden="1">{#N/A,#N/A,FALSE,"Exec Sum";#N/A,#N/A,FALSE,"Rent Rate Comp";#N/A,#N/A,FALSE,"Rate, NPV Comp";#N/A,#N/A,FALSE,"Opt A NNN";#N/A,#N/A,FALSE,"15-yr Opt. A Sum";#N/A,#N/A,FALSE,"15-yr Opt A Other Costs";#N/A,#N/A,FALSE,"10-yr Opt. A Sum";#N/A,#N/A,FALSE,"10-yr Opt A Other Costs";#N/A,#N/A,FALSE,"NPV Calc"}</definedName>
    <definedName name="wrn.Tycon._.Model." hidden="1">{"rtn",#N/A,FALSE,"RTN";"tables",#N/A,FALSE,"RTN";"cf",#N/A,FALSE,"CF";"stats",#N/A,FALSE,"Stats";"prop",#N/A,FALSE,"Prop"}</definedName>
    <definedName name="wt"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xlg" hidden="1">{"schedule1",#N/A,FALSE,"Sheet1";"schedule2",#N/A,FALSE,"Sheet1";"schedule3",#N/A,FALSE,"Sheet1";"schedule4",#N/A,FALSE,"Sheet1";"schedule5",#N/A,FALSE,"Sheet1";"schedule6",#N/A,FALSE,"Sheet1"}</definedName>
    <definedName name="xlg1" hidden="1">{"Year 1",#N/A,FALSE,"Budget";"Year 2",#N/A,FALSE,"Budget";"Year 3",#N/A,FALSE,"Budget";"Year 4",#N/A,FALSE,"Budget"}</definedName>
    <definedName name="YEAR_REASSESSED">Assumptions!$B$53</definedName>
    <definedName name="YGJ" hidden="1">{TRUE,TRUE,-1.25,-15.5,604.5,369,FALSE,FALSE,TRUE,TRUE,0,1,83,1,38,4,5,4,TRUE,TRUE,3,TRUE,1,TRUE,75,"Swvu.inputs._.raw._.data.","ACwvu.inputs._.raw._.data.",#N/A,FALSE,FALSE,0.5,0.5,0.5,0.5,2,"&amp;F","&amp;A&amp;RPage &amp;P",FALSE,FALSE,FALSE,FALSE,1,60,#N/A,#N/A,"=R1C61:R53C89","=C1:C5",#N/A,#N/A,FALSE,FALSE,FALSE,1,600,600,FALSE,FALSE,TRUE,TRUE,TRUE}</definedName>
  </definedNames>
  <calcPr calcId="191028"/>
  <pivotCaches>
    <pivotCache cacheId="0" r:id="rId2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31" i="12" l="1"/>
  <c r="W31" i="12"/>
  <c r="X30" i="12"/>
  <c r="X33" i="12" s="1"/>
  <c r="W30" i="12"/>
  <c r="U33" i="12"/>
  <c r="U31" i="12"/>
  <c r="T31" i="12"/>
  <c r="U30" i="12"/>
  <c r="T30" i="12"/>
  <c r="R31" i="12"/>
  <c r="Q31" i="12"/>
  <c r="R30" i="12"/>
  <c r="R33" i="12" s="1"/>
  <c r="Q30" i="12"/>
  <c r="O33" i="12"/>
  <c r="O31" i="12"/>
  <c r="N31" i="12"/>
  <c r="O30" i="12"/>
  <c r="N30" i="12"/>
  <c r="L30" i="12"/>
  <c r="M30" i="12"/>
  <c r="P30" i="12"/>
  <c r="P33" i="12" s="1"/>
  <c r="S30" i="12"/>
  <c r="S33" i="12" s="1"/>
  <c r="V30" i="12"/>
  <c r="V33" i="12" s="1"/>
  <c r="L31" i="12"/>
  <c r="M31" i="12"/>
  <c r="P31" i="12"/>
  <c r="S31" i="12"/>
  <c r="V31" i="12"/>
  <c r="L33" i="12"/>
  <c r="M33" i="12"/>
  <c r="W8" i="12" l="1"/>
  <c r="T8" i="12"/>
  <c r="X8" i="12"/>
  <c r="U8" i="12"/>
  <c r="Q8" i="12"/>
  <c r="R8" i="12"/>
  <c r="O8" i="12"/>
  <c r="N8" i="12"/>
  <c r="D35" i="25"/>
  <c r="G6" i="17"/>
  <c r="E139" i="5"/>
  <c r="F139" i="5"/>
  <c r="G139" i="5"/>
  <c r="H139" i="5"/>
  <c r="I139" i="5"/>
  <c r="J139" i="5"/>
  <c r="K139" i="5"/>
  <c r="L139" i="5"/>
  <c r="M139" i="5"/>
  <c r="N139" i="5"/>
  <c r="O139" i="5"/>
  <c r="D139" i="5"/>
  <c r="D12" i="20" l="1"/>
  <c r="X15" i="12" l="1"/>
  <c r="X14" i="12"/>
  <c r="X13" i="12"/>
  <c r="U15" i="12"/>
  <c r="U14" i="12"/>
  <c r="U13" i="12"/>
  <c r="U12" i="12"/>
  <c r="R15" i="12"/>
  <c r="R14" i="12"/>
  <c r="R13" i="12"/>
  <c r="R12" i="12"/>
  <c r="O14" i="12"/>
  <c r="O13" i="12"/>
  <c r="O12" i="12"/>
  <c r="U11" i="12"/>
  <c r="R11" i="12"/>
  <c r="O11" i="12"/>
  <c r="H8" i="12" l="1"/>
  <c r="E8" i="12"/>
  <c r="C8" i="12"/>
  <c r="B51" i="25" l="1"/>
  <c r="B50" i="25"/>
  <c r="B52" i="25"/>
  <c r="BZ57" i="24"/>
  <c r="CA57" i="24"/>
  <c r="CB57" i="24"/>
  <c r="CC57" i="24"/>
  <c r="CD57" i="24"/>
  <c r="CE57" i="24"/>
  <c r="CF57" i="24"/>
  <c r="CG57" i="24"/>
  <c r="CH57" i="24"/>
  <c r="CI57" i="24"/>
  <c r="CJ57" i="24"/>
  <c r="CK57" i="24"/>
  <c r="CL57" i="24"/>
  <c r="CM57" i="24"/>
  <c r="CN57" i="24"/>
  <c r="CO57" i="24"/>
  <c r="CP57" i="24"/>
  <c r="CQ57" i="24"/>
  <c r="CR57" i="24"/>
  <c r="CS57" i="24"/>
  <c r="CT57" i="24"/>
  <c r="CU57" i="24"/>
  <c r="CV57" i="24"/>
  <c r="CW57" i="24"/>
  <c r="CX57" i="24"/>
  <c r="CY57" i="24"/>
  <c r="CZ57" i="24"/>
  <c r="DA57" i="24"/>
  <c r="DB57" i="24"/>
  <c r="DC57" i="24"/>
  <c r="DD57" i="24"/>
  <c r="DE57" i="24"/>
  <c r="DF57" i="24"/>
  <c r="DG57" i="24"/>
  <c r="DH57" i="24"/>
  <c r="DI57" i="24"/>
  <c r="DJ57" i="24"/>
  <c r="DK57" i="24"/>
  <c r="DL57" i="24"/>
  <c r="DM57" i="24"/>
  <c r="DN57" i="24"/>
  <c r="DO57" i="24"/>
  <c r="DP57" i="24"/>
  <c r="DQ57" i="24"/>
  <c r="DR57" i="24"/>
  <c r="DS57" i="24"/>
  <c r="DT57" i="24"/>
  <c r="DU57" i="24"/>
  <c r="DV57" i="24"/>
  <c r="DW57" i="24"/>
  <c r="DX57" i="24"/>
  <c r="DY57" i="24"/>
  <c r="DZ57" i="24"/>
  <c r="EA57" i="24"/>
  <c r="EB57" i="24"/>
  <c r="EC57" i="24"/>
  <c r="ED57" i="24"/>
  <c r="EE57" i="24"/>
  <c r="EF57" i="24"/>
  <c r="EG57" i="24"/>
  <c r="EH57" i="24"/>
  <c r="EI57" i="24"/>
  <c r="EJ57" i="24"/>
  <c r="EK57" i="24"/>
  <c r="EL57" i="24"/>
  <c r="EM57" i="24"/>
  <c r="EN57" i="24"/>
  <c r="EO57" i="24"/>
  <c r="EP57" i="24"/>
  <c r="EQ57" i="24"/>
  <c r="ER57" i="24"/>
  <c r="ES57" i="24"/>
  <c r="L149" i="26"/>
  <c r="D149" i="26" s="1"/>
  <c r="L133" i="26"/>
  <c r="D133" i="26" s="1"/>
  <c r="L117" i="26"/>
  <c r="L101" i="26"/>
  <c r="D101" i="26" s="1"/>
  <c r="L85" i="26"/>
  <c r="D85" i="26" s="1"/>
  <c r="E149" i="26"/>
  <c r="E133" i="26"/>
  <c r="D117" i="26"/>
  <c r="E117" i="26"/>
  <c r="E101" i="26"/>
  <c r="E85" i="26"/>
  <c r="D258" i="26"/>
  <c r="E258" i="26"/>
  <c r="F258" i="26"/>
  <c r="G258" i="26"/>
  <c r="H258" i="26"/>
  <c r="I258" i="26"/>
  <c r="J258" i="26"/>
  <c r="K258" i="26"/>
  <c r="L258" i="26"/>
  <c r="M258" i="26"/>
  <c r="N258" i="26"/>
  <c r="O258" i="26"/>
  <c r="P258" i="26"/>
  <c r="Q258" i="26"/>
  <c r="R258" i="26"/>
  <c r="S258" i="26"/>
  <c r="T258" i="26"/>
  <c r="U258" i="26"/>
  <c r="V258" i="26"/>
  <c r="W258" i="26"/>
  <c r="X258" i="26"/>
  <c r="Y258" i="26"/>
  <c r="Z258" i="26"/>
  <c r="AA258" i="26"/>
  <c r="AB258" i="26"/>
  <c r="AC258" i="26"/>
  <c r="AD258" i="26"/>
  <c r="AE258" i="26"/>
  <c r="AF258" i="26"/>
  <c r="AG258" i="26"/>
  <c r="AH258" i="26"/>
  <c r="AI258" i="26"/>
  <c r="AJ258" i="26"/>
  <c r="AK258" i="26"/>
  <c r="AL258" i="26"/>
  <c r="AM258" i="26"/>
  <c r="AN258" i="26"/>
  <c r="AO258" i="26"/>
  <c r="AP258" i="26"/>
  <c r="AQ258" i="26"/>
  <c r="AR258" i="26"/>
  <c r="AS258" i="26"/>
  <c r="AT258" i="26"/>
  <c r="AU258" i="26"/>
  <c r="AV258" i="26"/>
  <c r="AW258" i="26"/>
  <c r="AX258" i="26"/>
  <c r="AY258" i="26"/>
  <c r="AZ258" i="26"/>
  <c r="BA258" i="26"/>
  <c r="BB258" i="26"/>
  <c r="BC258" i="26"/>
  <c r="BD258" i="26"/>
  <c r="BE258" i="26"/>
  <c r="BF258" i="26"/>
  <c r="BG258" i="26"/>
  <c r="BH258" i="26"/>
  <c r="BI258" i="26"/>
  <c r="BJ258" i="26"/>
  <c r="BK258" i="26"/>
  <c r="BL258" i="26"/>
  <c r="BM258" i="26"/>
  <c r="BN258" i="26"/>
  <c r="BO258" i="26"/>
  <c r="BP258" i="26"/>
  <c r="BQ258" i="26"/>
  <c r="BR258" i="26"/>
  <c r="BS258" i="26"/>
  <c r="BT258" i="26"/>
  <c r="BU258" i="26"/>
  <c r="BV258" i="26"/>
  <c r="BW258" i="26"/>
  <c r="BX258" i="26"/>
  <c r="BY258" i="26"/>
  <c r="BZ258" i="26"/>
  <c r="CA258" i="26"/>
  <c r="CB258" i="26"/>
  <c r="CC258" i="26"/>
  <c r="CD258" i="26"/>
  <c r="CE258" i="26"/>
  <c r="CF258" i="26"/>
  <c r="CG258" i="26"/>
  <c r="CH258" i="26"/>
  <c r="CI258" i="26"/>
  <c r="CJ258" i="26"/>
  <c r="CK258" i="26"/>
  <c r="CL258" i="26"/>
  <c r="CM258" i="26"/>
  <c r="CN258" i="26"/>
  <c r="CO258" i="26"/>
  <c r="CP258" i="26"/>
  <c r="CQ258" i="26"/>
  <c r="CR258" i="26"/>
  <c r="CS258" i="26"/>
  <c r="CT258" i="26"/>
  <c r="CU258" i="26"/>
  <c r="CV258" i="26"/>
  <c r="CW258" i="26"/>
  <c r="CX258" i="26"/>
  <c r="CY258" i="26"/>
  <c r="CZ258" i="26"/>
  <c r="DA258" i="26"/>
  <c r="DB258" i="26"/>
  <c r="DC258" i="26"/>
  <c r="DD258" i="26"/>
  <c r="DE258" i="26"/>
  <c r="DF258" i="26"/>
  <c r="DG258" i="26"/>
  <c r="DH258" i="26"/>
  <c r="DI258" i="26"/>
  <c r="DJ258" i="26"/>
  <c r="DK258" i="26"/>
  <c r="DL258" i="26"/>
  <c r="DM258" i="26"/>
  <c r="DN258" i="26"/>
  <c r="DO258" i="26"/>
  <c r="DP258" i="26"/>
  <c r="DQ258" i="26"/>
  <c r="DR258" i="26"/>
  <c r="DS258" i="26"/>
  <c r="DT258" i="26"/>
  <c r="DU258" i="26"/>
  <c r="DV258" i="26"/>
  <c r="DW258" i="26"/>
  <c r="DX258" i="26"/>
  <c r="DY258" i="26"/>
  <c r="DZ258" i="26"/>
  <c r="EA258" i="26"/>
  <c r="EB258" i="26"/>
  <c r="EC258" i="26"/>
  <c r="ED258" i="26"/>
  <c r="EE258" i="26"/>
  <c r="EF258" i="26"/>
  <c r="EG258" i="26"/>
  <c r="EH258" i="26"/>
  <c r="EI258" i="26"/>
  <c r="EJ258" i="26"/>
  <c r="EK258" i="26"/>
  <c r="EL258" i="26"/>
  <c r="EM258" i="26"/>
  <c r="EN258" i="26"/>
  <c r="EO258" i="26"/>
  <c r="EP258" i="26"/>
  <c r="EQ258" i="26"/>
  <c r="ER258" i="26"/>
  <c r="ES258" i="26"/>
  <c r="ET258" i="26"/>
  <c r="EU258" i="26"/>
  <c r="EV258" i="26"/>
  <c r="EW258" i="26"/>
  <c r="EX258" i="26"/>
  <c r="EY258" i="26"/>
  <c r="EZ258" i="26"/>
  <c r="FA258" i="26"/>
  <c r="FB258" i="26"/>
  <c r="FC258" i="26"/>
  <c r="FD258" i="26"/>
  <c r="FE258" i="26"/>
  <c r="FF258" i="26"/>
  <c r="FG258" i="26"/>
  <c r="FH258" i="26"/>
  <c r="FI258" i="26"/>
  <c r="FJ258" i="26"/>
  <c r="FK258" i="26"/>
  <c r="FL258" i="26"/>
  <c r="FM258" i="26"/>
  <c r="FN258" i="26"/>
  <c r="FO258" i="26"/>
  <c r="FP258" i="26"/>
  <c r="FQ258" i="26"/>
  <c r="FR258" i="26"/>
  <c r="FS258" i="26"/>
  <c r="FT258" i="26"/>
  <c r="FU258" i="26"/>
  <c r="FV258" i="26"/>
  <c r="FW258" i="26"/>
  <c r="FX258" i="26"/>
  <c r="FY258" i="26"/>
  <c r="FZ258" i="26"/>
  <c r="GA258" i="26"/>
  <c r="GB258" i="26"/>
  <c r="GC258" i="26"/>
  <c r="GD258" i="26"/>
  <c r="GE258" i="26"/>
  <c r="GF258" i="26"/>
  <c r="GG258" i="26"/>
  <c r="GH258" i="26"/>
  <c r="GI258" i="26"/>
  <c r="GJ258" i="26"/>
  <c r="GK258" i="26"/>
  <c r="GL258" i="26"/>
  <c r="GM258" i="26"/>
  <c r="GN258" i="26"/>
  <c r="GO258" i="26"/>
  <c r="GP258" i="26"/>
  <c r="GQ258" i="26"/>
  <c r="GR258" i="26"/>
  <c r="GS258" i="26"/>
  <c r="GT258" i="26"/>
  <c r="GU258" i="26"/>
  <c r="GV258" i="26"/>
  <c r="GW258" i="26"/>
  <c r="GX258" i="26"/>
  <c r="GY258" i="26"/>
  <c r="GZ258" i="26"/>
  <c r="HA258" i="26"/>
  <c r="HB258" i="26"/>
  <c r="HC258" i="26"/>
  <c r="HD258" i="26"/>
  <c r="HE258" i="26"/>
  <c r="HF258" i="26"/>
  <c r="HG258" i="26"/>
  <c r="HH258" i="26"/>
  <c r="HI258" i="26"/>
  <c r="HJ258" i="26"/>
  <c r="HK258" i="26"/>
  <c r="HL258" i="26"/>
  <c r="HM258" i="26"/>
  <c r="HN258" i="26"/>
  <c r="HO258" i="26"/>
  <c r="HP258" i="26"/>
  <c r="HQ258" i="26"/>
  <c r="HR258" i="26"/>
  <c r="HS258" i="26"/>
  <c r="HT258" i="26"/>
  <c r="HU258" i="26"/>
  <c r="HV258" i="26"/>
  <c r="HW258" i="26"/>
  <c r="HX258" i="26"/>
  <c r="HY258" i="26"/>
  <c r="HZ258" i="26"/>
  <c r="IA258" i="26"/>
  <c r="IB258" i="26"/>
  <c r="IC258" i="26"/>
  <c r="ID258" i="26"/>
  <c r="IE258" i="26"/>
  <c r="IF258" i="26"/>
  <c r="IG258" i="26"/>
  <c r="IH258" i="26"/>
  <c r="II258" i="26"/>
  <c r="IJ258" i="26"/>
  <c r="IK258" i="26"/>
  <c r="IL258" i="26"/>
  <c r="IM258" i="26"/>
  <c r="IN258" i="26"/>
  <c r="IO258" i="26"/>
  <c r="IP258" i="26"/>
  <c r="IQ258" i="26"/>
  <c r="IR258" i="26"/>
  <c r="IS258" i="26"/>
  <c r="IT258" i="26"/>
  <c r="IU258" i="26"/>
  <c r="IV258" i="26"/>
  <c r="IW258" i="26"/>
  <c r="IX258" i="26"/>
  <c r="IY258" i="26"/>
  <c r="IZ258" i="26"/>
  <c r="JA258" i="26"/>
  <c r="JB258" i="26"/>
  <c r="JC258" i="26"/>
  <c r="JD258" i="26"/>
  <c r="JE258" i="26"/>
  <c r="JF258" i="26"/>
  <c r="JG258" i="26"/>
  <c r="JH258" i="26"/>
  <c r="JI258" i="26"/>
  <c r="JJ258" i="26"/>
  <c r="JK258" i="26"/>
  <c r="JL258" i="26"/>
  <c r="JM258" i="26"/>
  <c r="JN258" i="26"/>
  <c r="JO258" i="26"/>
  <c r="JP258" i="26"/>
  <c r="JQ258" i="26"/>
  <c r="JR258" i="26"/>
  <c r="JS258" i="26"/>
  <c r="JT258" i="26"/>
  <c r="JU258" i="26"/>
  <c r="JV258" i="26"/>
  <c r="JW258" i="26"/>
  <c r="JX258" i="26"/>
  <c r="JY258" i="26"/>
  <c r="JZ258" i="26"/>
  <c r="KA258" i="26"/>
  <c r="KB258" i="26"/>
  <c r="KC258" i="26"/>
  <c r="KD258" i="26"/>
  <c r="KE258" i="26"/>
  <c r="KF258" i="26"/>
  <c r="KG258" i="26"/>
  <c r="KH258" i="26"/>
  <c r="KI258" i="26"/>
  <c r="KJ258" i="26"/>
  <c r="KK258" i="26"/>
  <c r="KL258" i="26"/>
  <c r="KM258" i="26"/>
  <c r="KN258" i="26"/>
  <c r="KO258" i="26"/>
  <c r="KP258" i="26"/>
  <c r="KQ258" i="26"/>
  <c r="KR258" i="26"/>
  <c r="KS258" i="26"/>
  <c r="KT258" i="26"/>
  <c r="KU258" i="26"/>
  <c r="KV258" i="26"/>
  <c r="KW258" i="26"/>
  <c r="KX258" i="26"/>
  <c r="KY258" i="26"/>
  <c r="KZ258" i="26"/>
  <c r="LA258" i="26"/>
  <c r="LB258" i="26"/>
  <c r="LC258" i="26"/>
  <c r="LD258" i="26"/>
  <c r="LE258" i="26"/>
  <c r="LF258" i="26"/>
  <c r="LG258" i="26"/>
  <c r="LH258" i="26"/>
  <c r="LI258" i="26"/>
  <c r="LJ258" i="26"/>
  <c r="LK258" i="26"/>
  <c r="LL258" i="26"/>
  <c r="LM258" i="26"/>
  <c r="LN258" i="26"/>
  <c r="LO258" i="26"/>
  <c r="LP258" i="26"/>
  <c r="LQ258" i="26"/>
  <c r="LR258" i="26"/>
  <c r="LS258" i="26"/>
  <c r="LT258" i="26"/>
  <c r="LU258" i="26"/>
  <c r="LV258" i="26"/>
  <c r="LW258" i="26"/>
  <c r="LX258" i="26"/>
  <c r="LY258" i="26"/>
  <c r="LZ258" i="26"/>
  <c r="MA258" i="26"/>
  <c r="MB258" i="26"/>
  <c r="MC258" i="26"/>
  <c r="MD258" i="26"/>
  <c r="ME258" i="26"/>
  <c r="MF258" i="26"/>
  <c r="MG258" i="26"/>
  <c r="MH258" i="26"/>
  <c r="MI258" i="26"/>
  <c r="MJ258" i="26"/>
  <c r="MK258" i="26"/>
  <c r="ML258" i="26"/>
  <c r="MM258" i="26"/>
  <c r="MN258" i="26"/>
  <c r="MO258" i="26"/>
  <c r="MP258" i="26"/>
  <c r="MQ258" i="26"/>
  <c r="MR258" i="26"/>
  <c r="MS258" i="26"/>
  <c r="MT258" i="26"/>
  <c r="MU258" i="26"/>
  <c r="MV258" i="26"/>
  <c r="MW258" i="26"/>
  <c r="MX258" i="26"/>
  <c r="MY258" i="26"/>
  <c r="MZ258" i="26"/>
  <c r="NA258" i="26"/>
  <c r="NB258" i="26"/>
  <c r="NC258" i="26"/>
  <c r="ND258" i="26"/>
  <c r="NE258" i="26"/>
  <c r="NF258" i="26"/>
  <c r="NG258" i="26"/>
  <c r="NH258" i="26"/>
  <c r="NI258" i="26"/>
  <c r="NJ258" i="26"/>
  <c r="NK258" i="26"/>
  <c r="C92" i="6" l="1"/>
  <c r="C93" i="6"/>
  <c r="C94" i="6"/>
  <c r="C95" i="6"/>
  <c r="C96" i="6"/>
  <c r="C97" i="6"/>
  <c r="C98" i="6"/>
  <c r="C99" i="6"/>
  <c r="C100" i="6"/>
  <c r="C101" i="6"/>
  <c r="C102" i="6"/>
  <c r="C103" i="6"/>
  <c r="C105" i="6"/>
  <c r="C106" i="6"/>
  <c r="C107" i="6"/>
  <c r="C108" i="6"/>
  <c r="C109" i="6"/>
  <c r="C110" i="6"/>
  <c r="C111" i="6"/>
  <c r="C112" i="6"/>
  <c r="C113" i="6"/>
  <c r="C114" i="6"/>
  <c r="C115" i="6"/>
  <c r="C116" i="6"/>
  <c r="C117" i="6"/>
  <c r="C118" i="6"/>
  <c r="C119" i="6"/>
  <c r="C120" i="6"/>
  <c r="C121" i="6"/>
  <c r="C122" i="6"/>
  <c r="C123" i="6"/>
  <c r="C124" i="6"/>
  <c r="C125" i="6"/>
  <c r="C126" i="6"/>
  <c r="C127" i="6"/>
  <c r="C128" i="6"/>
  <c r="C129" i="6"/>
  <c r="C130" i="6"/>
  <c r="C131" i="6"/>
  <c r="C132" i="6"/>
  <c r="D65" i="6"/>
  <c r="J65" i="6" s="1"/>
  <c r="D64" i="6"/>
  <c r="J64" i="6" s="1"/>
  <c r="D63" i="6"/>
  <c r="D62" i="6"/>
  <c r="D61" i="6"/>
  <c r="D60" i="6"/>
  <c r="J60" i="6" s="1"/>
  <c r="D59" i="6"/>
  <c r="J59" i="6" s="1"/>
  <c r="D58" i="6"/>
  <c r="J58" i="6" s="1"/>
  <c r="D57" i="6"/>
  <c r="D56" i="6"/>
  <c r="D55" i="6"/>
  <c r="D54" i="6"/>
  <c r="J54" i="6" s="1"/>
  <c r="D53" i="6"/>
  <c r="J53" i="6" s="1"/>
  <c r="D52" i="6"/>
  <c r="J52" i="6" s="1"/>
  <c r="D51" i="6"/>
  <c r="D50" i="6"/>
  <c r="J50" i="6" s="1"/>
  <c r="D49" i="6"/>
  <c r="D48" i="6"/>
  <c r="J48" i="6" s="1"/>
  <c r="D47" i="6"/>
  <c r="J47" i="6" s="1"/>
  <c r="D46" i="6"/>
  <c r="J46" i="6" s="1"/>
  <c r="D45" i="6"/>
  <c r="D44" i="6"/>
  <c r="J44" i="6" s="1"/>
  <c r="D43" i="6"/>
  <c r="D42" i="6"/>
  <c r="J42" i="6" s="1"/>
  <c r="D41" i="6"/>
  <c r="D40" i="6"/>
  <c r="J40" i="6" s="1"/>
  <c r="D39" i="6"/>
  <c r="D38" i="6"/>
  <c r="J38" i="6" s="1"/>
  <c r="D36" i="6"/>
  <c r="D35" i="6"/>
  <c r="J35" i="6" s="1"/>
  <c r="D34" i="6"/>
  <c r="J34" i="6" s="1"/>
  <c r="D33" i="6"/>
  <c r="J33" i="6" s="1"/>
  <c r="D32" i="6"/>
  <c r="D31" i="6"/>
  <c r="D30" i="6"/>
  <c r="D29" i="6"/>
  <c r="J29" i="6" s="1"/>
  <c r="D28" i="6"/>
  <c r="J28" i="6" s="1"/>
  <c r="D27" i="6"/>
  <c r="J27" i="6" s="1"/>
  <c r="D26" i="6"/>
  <c r="D25" i="6"/>
  <c r="O71" i="26"/>
  <c r="O72" i="26"/>
  <c r="O70" i="26"/>
  <c r="M70" i="26"/>
  <c r="L71" i="26" s="1"/>
  <c r="M71" i="26" s="1"/>
  <c r="L70" i="26"/>
  <c r="M69" i="26"/>
  <c r="O22" i="26"/>
  <c r="M21" i="26"/>
  <c r="M6" i="26"/>
  <c r="L7" i="26" s="1"/>
  <c r="M7" i="26" s="1"/>
  <c r="L8" i="26" s="1"/>
  <c r="M8" i="26" s="1"/>
  <c r="L6" i="26"/>
  <c r="M5" i="26"/>
  <c r="M53" i="26"/>
  <c r="L54" i="26" s="1"/>
  <c r="M54" i="26" s="1"/>
  <c r="L55" i="26" s="1"/>
  <c r="M55" i="26" s="1"/>
  <c r="L56" i="26" s="1"/>
  <c r="M56" i="26" s="1"/>
  <c r="O40" i="26"/>
  <c r="O39" i="26"/>
  <c r="M38" i="26"/>
  <c r="L39" i="26" s="1"/>
  <c r="M39" i="26" s="1"/>
  <c r="L38" i="26"/>
  <c r="M37" i="26"/>
  <c r="I36" i="6" l="1"/>
  <c r="J36" i="6"/>
  <c r="I49" i="6"/>
  <c r="J49" i="6"/>
  <c r="I61" i="6"/>
  <c r="J61" i="6"/>
  <c r="I25" i="6"/>
  <c r="J25" i="6"/>
  <c r="I62" i="6"/>
  <c r="J62" i="6"/>
  <c r="I26" i="6"/>
  <c r="J26" i="6"/>
  <c r="I39" i="6"/>
  <c r="J39" i="6"/>
  <c r="I51" i="6"/>
  <c r="J51" i="6"/>
  <c r="I63" i="6"/>
  <c r="J63" i="6"/>
  <c r="I41" i="6"/>
  <c r="J41" i="6"/>
  <c r="I30" i="6"/>
  <c r="J30" i="6"/>
  <c r="I43" i="6"/>
  <c r="J43" i="6"/>
  <c r="I55" i="6"/>
  <c r="J55" i="6"/>
  <c r="I56" i="6"/>
  <c r="J56" i="6"/>
  <c r="I31" i="6"/>
  <c r="J31" i="6"/>
  <c r="I32" i="6"/>
  <c r="J32" i="6"/>
  <c r="I45" i="6"/>
  <c r="J45" i="6"/>
  <c r="I57" i="6"/>
  <c r="J57" i="6"/>
  <c r="D106" i="6"/>
  <c r="H106" i="6" s="1"/>
  <c r="D96" i="6"/>
  <c r="H96" i="6" s="1"/>
  <c r="D121" i="6"/>
  <c r="H121" i="6" s="1"/>
  <c r="D113" i="6"/>
  <c r="H113" i="6" s="1"/>
  <c r="D126" i="6"/>
  <c r="H126" i="6" s="1"/>
  <c r="D101" i="6"/>
  <c r="H101" i="6" s="1"/>
  <c r="D93" i="6"/>
  <c r="H93" i="6" s="1"/>
  <c r="D118" i="6"/>
  <c r="H118" i="6" s="1"/>
  <c r="D125" i="6"/>
  <c r="H125" i="6" s="1"/>
  <c r="D109" i="6"/>
  <c r="H109" i="6" s="1"/>
  <c r="D97" i="6"/>
  <c r="H97" i="6" s="1"/>
  <c r="D130" i="6"/>
  <c r="H130" i="6" s="1"/>
  <c r="D122" i="6"/>
  <c r="H122" i="6" s="1"/>
  <c r="D114" i="6"/>
  <c r="H114" i="6" s="1"/>
  <c r="D129" i="6"/>
  <c r="H129" i="6" s="1"/>
  <c r="D117" i="6"/>
  <c r="H117" i="6" s="1"/>
  <c r="D105" i="6"/>
  <c r="H105" i="6" s="1"/>
  <c r="D100" i="6"/>
  <c r="H100" i="6" s="1"/>
  <c r="D92" i="6"/>
  <c r="H92" i="6" s="1"/>
  <c r="D132" i="6"/>
  <c r="H132" i="6" s="1"/>
  <c r="D128" i="6"/>
  <c r="H128" i="6" s="1"/>
  <c r="D124" i="6"/>
  <c r="H124" i="6" s="1"/>
  <c r="D120" i="6"/>
  <c r="H120" i="6" s="1"/>
  <c r="D116" i="6"/>
  <c r="H116" i="6" s="1"/>
  <c r="D112" i="6"/>
  <c r="H112" i="6" s="1"/>
  <c r="D108" i="6"/>
  <c r="H108" i="6" s="1"/>
  <c r="D103" i="6"/>
  <c r="H103" i="6" s="1"/>
  <c r="D99" i="6"/>
  <c r="H99" i="6" s="1"/>
  <c r="D95" i="6"/>
  <c r="H95" i="6" s="1"/>
  <c r="D131" i="6"/>
  <c r="H131" i="6" s="1"/>
  <c r="D127" i="6"/>
  <c r="H127" i="6" s="1"/>
  <c r="D123" i="6"/>
  <c r="H123" i="6" s="1"/>
  <c r="D119" i="6"/>
  <c r="H119" i="6" s="1"/>
  <c r="D115" i="6"/>
  <c r="H115" i="6" s="1"/>
  <c r="D111" i="6"/>
  <c r="H111" i="6" s="1"/>
  <c r="D107" i="6"/>
  <c r="H107" i="6" s="1"/>
  <c r="D102" i="6"/>
  <c r="H102" i="6" s="1"/>
  <c r="D98" i="6"/>
  <c r="H98" i="6" s="1"/>
  <c r="D94" i="6"/>
  <c r="H94" i="6" s="1"/>
  <c r="D110" i="6"/>
  <c r="H110" i="6" s="1"/>
  <c r="I47" i="6"/>
  <c r="I50" i="6"/>
  <c r="I44" i="6"/>
  <c r="I38" i="6"/>
  <c r="I29" i="6"/>
  <c r="I35" i="6"/>
  <c r="I42" i="6"/>
  <c r="I48" i="6"/>
  <c r="I54" i="6"/>
  <c r="I60" i="6"/>
  <c r="I53" i="6"/>
  <c r="I59" i="6"/>
  <c r="I65" i="6"/>
  <c r="I34" i="6"/>
  <c r="I27" i="6"/>
  <c r="I33" i="6"/>
  <c r="I40" i="6"/>
  <c r="I46" i="6"/>
  <c r="I52" i="6"/>
  <c r="I58" i="6"/>
  <c r="I64" i="6"/>
  <c r="I28" i="6"/>
  <c r="N55" i="26"/>
  <c r="N56" i="26" s="1"/>
  <c r="O57" i="26" s="1"/>
  <c r="N54" i="26"/>
  <c r="B17" i="17"/>
  <c r="B18" i="17"/>
  <c r="NK306" i="26"/>
  <c r="NJ306" i="26"/>
  <c r="NI306" i="26"/>
  <c r="NH306" i="26"/>
  <c r="NG306" i="26"/>
  <c r="NF306" i="26"/>
  <c r="NE306" i="26"/>
  <c r="ND306" i="26"/>
  <c r="NC306" i="26"/>
  <c r="NB306" i="26"/>
  <c r="NA306" i="26"/>
  <c r="MZ306" i="26"/>
  <c r="MY306" i="26"/>
  <c r="MX306" i="26"/>
  <c r="MW306" i="26"/>
  <c r="MV306" i="26"/>
  <c r="MU306" i="26"/>
  <c r="MT306" i="26"/>
  <c r="MS306" i="26"/>
  <c r="MR306" i="26"/>
  <c r="MQ306" i="26"/>
  <c r="MP306" i="26"/>
  <c r="MO306" i="26"/>
  <c r="MN306" i="26"/>
  <c r="MM306" i="26"/>
  <c r="ML306" i="26"/>
  <c r="MK306" i="26"/>
  <c r="MJ306" i="26"/>
  <c r="MI306" i="26"/>
  <c r="MH306" i="26"/>
  <c r="MG306" i="26"/>
  <c r="MF306" i="26"/>
  <c r="ME306" i="26"/>
  <c r="MD306" i="26"/>
  <c r="MC306" i="26"/>
  <c r="MB306" i="26"/>
  <c r="MA306" i="26"/>
  <c r="LZ306" i="26"/>
  <c r="LY306" i="26"/>
  <c r="LX306" i="26"/>
  <c r="LW306" i="26"/>
  <c r="LV306" i="26"/>
  <c r="LU306" i="26"/>
  <c r="LT306" i="26"/>
  <c r="LS306" i="26"/>
  <c r="LR306" i="26"/>
  <c r="LQ306" i="26"/>
  <c r="LP306" i="26"/>
  <c r="LO306" i="26"/>
  <c r="LN306" i="26"/>
  <c r="LM306" i="26"/>
  <c r="LL306" i="26"/>
  <c r="LK306" i="26"/>
  <c r="LJ306" i="26"/>
  <c r="LI306" i="26"/>
  <c r="LH306" i="26"/>
  <c r="LG306" i="26"/>
  <c r="LF306" i="26"/>
  <c r="LE306" i="26"/>
  <c r="LD306" i="26"/>
  <c r="LC306" i="26"/>
  <c r="LB306" i="26"/>
  <c r="LA306" i="26"/>
  <c r="KZ306" i="26"/>
  <c r="KY306" i="26"/>
  <c r="KX306" i="26"/>
  <c r="KW306" i="26"/>
  <c r="KV306" i="26"/>
  <c r="KU306" i="26"/>
  <c r="KT306" i="26"/>
  <c r="KS306" i="26"/>
  <c r="KR306" i="26"/>
  <c r="KQ306" i="26"/>
  <c r="KP306" i="26"/>
  <c r="KO306" i="26"/>
  <c r="KN306" i="26"/>
  <c r="KM306" i="26"/>
  <c r="KL306" i="26"/>
  <c r="KK306" i="26"/>
  <c r="KJ306" i="26"/>
  <c r="KI306" i="26"/>
  <c r="KH306" i="26"/>
  <c r="KG306" i="26"/>
  <c r="KF306" i="26"/>
  <c r="KE306" i="26"/>
  <c r="KD306" i="26"/>
  <c r="KC306" i="26"/>
  <c r="KB306" i="26"/>
  <c r="KA306" i="26"/>
  <c r="JZ306" i="26"/>
  <c r="JY306" i="26"/>
  <c r="JX306" i="26"/>
  <c r="JW306" i="26"/>
  <c r="JV306" i="26"/>
  <c r="JU306" i="26"/>
  <c r="JT306" i="26"/>
  <c r="JS306" i="26"/>
  <c r="JR306" i="26"/>
  <c r="JQ306" i="26"/>
  <c r="JP306" i="26"/>
  <c r="JO306" i="26"/>
  <c r="JN306" i="26"/>
  <c r="JM306" i="26"/>
  <c r="JL306" i="26"/>
  <c r="JK306" i="26"/>
  <c r="JJ306" i="26"/>
  <c r="JI306" i="26"/>
  <c r="JH306" i="26"/>
  <c r="JG306" i="26"/>
  <c r="JF306" i="26"/>
  <c r="JE306" i="26"/>
  <c r="JD306" i="26"/>
  <c r="JC306" i="26"/>
  <c r="JB306" i="26"/>
  <c r="JA306" i="26"/>
  <c r="IZ306" i="26"/>
  <c r="IY306" i="26"/>
  <c r="IX306" i="26"/>
  <c r="IW306" i="26"/>
  <c r="IV306" i="26"/>
  <c r="IU306" i="26"/>
  <c r="IT306" i="26"/>
  <c r="IS306" i="26"/>
  <c r="IR306" i="26"/>
  <c r="IQ306" i="26"/>
  <c r="IP306" i="26"/>
  <c r="IO306" i="26"/>
  <c r="IN306" i="26"/>
  <c r="IM306" i="26"/>
  <c r="IL306" i="26"/>
  <c r="IK306" i="26"/>
  <c r="IJ306" i="26"/>
  <c r="II306" i="26"/>
  <c r="IH306" i="26"/>
  <c r="IG306" i="26"/>
  <c r="IF306" i="26"/>
  <c r="IE306" i="26"/>
  <c r="ID306" i="26"/>
  <c r="IC306" i="26"/>
  <c r="IB306" i="26"/>
  <c r="IA306" i="26"/>
  <c r="HZ306" i="26"/>
  <c r="HY306" i="26"/>
  <c r="HX306" i="26"/>
  <c r="HW306" i="26"/>
  <c r="HV306" i="26"/>
  <c r="HU306" i="26"/>
  <c r="HT306" i="26"/>
  <c r="HS306" i="26"/>
  <c r="HR306" i="26"/>
  <c r="HQ306" i="26"/>
  <c r="HP306" i="26"/>
  <c r="HO306" i="26"/>
  <c r="HN306" i="26"/>
  <c r="HM306" i="26"/>
  <c r="HL306" i="26"/>
  <c r="HK306" i="26"/>
  <c r="HJ306" i="26"/>
  <c r="HI306" i="26"/>
  <c r="HH306" i="26"/>
  <c r="HG306" i="26"/>
  <c r="HF306" i="26"/>
  <c r="HE306" i="26"/>
  <c r="HD306" i="26"/>
  <c r="HC306" i="26"/>
  <c r="HB306" i="26"/>
  <c r="HA306" i="26"/>
  <c r="GZ306" i="26"/>
  <c r="GY306" i="26"/>
  <c r="GX306" i="26"/>
  <c r="GW306" i="26"/>
  <c r="GV306" i="26"/>
  <c r="GU306" i="26"/>
  <c r="GT306" i="26"/>
  <c r="GS306" i="26"/>
  <c r="GR306" i="26"/>
  <c r="GQ306" i="26"/>
  <c r="GP306" i="26"/>
  <c r="GO306" i="26"/>
  <c r="GN306" i="26"/>
  <c r="GM306" i="26"/>
  <c r="GL306" i="26"/>
  <c r="GK306" i="26"/>
  <c r="GJ306" i="26"/>
  <c r="GI306" i="26"/>
  <c r="GH306" i="26"/>
  <c r="GG306" i="26"/>
  <c r="GF306" i="26"/>
  <c r="GE306" i="26"/>
  <c r="GD306" i="26"/>
  <c r="GC306" i="26"/>
  <c r="GB306" i="26"/>
  <c r="GA306" i="26"/>
  <c r="FZ306" i="26"/>
  <c r="FY306" i="26"/>
  <c r="FX306" i="26"/>
  <c r="FW306" i="26"/>
  <c r="FV306" i="26"/>
  <c r="FU306" i="26"/>
  <c r="FT306" i="26"/>
  <c r="FS306" i="26"/>
  <c r="FR306" i="26"/>
  <c r="FQ306" i="26"/>
  <c r="FP306" i="26"/>
  <c r="FO306" i="26"/>
  <c r="FN306" i="26"/>
  <c r="FM306" i="26"/>
  <c r="FL306" i="26"/>
  <c r="FK306" i="26"/>
  <c r="FJ306" i="26"/>
  <c r="FI306" i="26"/>
  <c r="FH306" i="26"/>
  <c r="FG306" i="26"/>
  <c r="FF306" i="26"/>
  <c r="FE306" i="26"/>
  <c r="FD306" i="26"/>
  <c r="FC306" i="26"/>
  <c r="FB306" i="26"/>
  <c r="FA306" i="26"/>
  <c r="EZ306" i="26"/>
  <c r="EY306" i="26"/>
  <c r="EX306" i="26"/>
  <c r="EW306" i="26"/>
  <c r="EV306" i="26"/>
  <c r="EU306" i="26"/>
  <c r="ET306" i="26"/>
  <c r="ES306" i="26"/>
  <c r="ER306" i="26"/>
  <c r="EQ306" i="26"/>
  <c r="EP306" i="26"/>
  <c r="EO306" i="26"/>
  <c r="EN306" i="26"/>
  <c r="EM306" i="26"/>
  <c r="EL306" i="26"/>
  <c r="EK306" i="26"/>
  <c r="EJ306" i="26"/>
  <c r="EI306" i="26"/>
  <c r="EH306" i="26"/>
  <c r="EG306" i="26"/>
  <c r="EF306" i="26"/>
  <c r="EE306" i="26"/>
  <c r="ED306" i="26"/>
  <c r="EC306" i="26"/>
  <c r="EB306" i="26"/>
  <c r="EA306" i="26"/>
  <c r="DZ306" i="26"/>
  <c r="DY306" i="26"/>
  <c r="DX306" i="26"/>
  <c r="DW306" i="26"/>
  <c r="DV306" i="26"/>
  <c r="DU306" i="26"/>
  <c r="DT306" i="26"/>
  <c r="DS306" i="26"/>
  <c r="DR306" i="26"/>
  <c r="DQ306" i="26"/>
  <c r="DP306" i="26"/>
  <c r="DO306" i="26"/>
  <c r="DN306" i="26"/>
  <c r="DM306" i="26"/>
  <c r="DL306" i="26"/>
  <c r="DK306" i="26"/>
  <c r="DJ306" i="26"/>
  <c r="DI306" i="26"/>
  <c r="DH306" i="26"/>
  <c r="DG306" i="26"/>
  <c r="DF306" i="26"/>
  <c r="DE306" i="26"/>
  <c r="DD306" i="26"/>
  <c r="DC306" i="26"/>
  <c r="DB306" i="26"/>
  <c r="DA306" i="26"/>
  <c r="CZ306" i="26"/>
  <c r="CY306" i="26"/>
  <c r="CX306" i="26"/>
  <c r="CW306" i="26"/>
  <c r="CV306" i="26"/>
  <c r="CU306" i="26"/>
  <c r="CT306" i="26"/>
  <c r="CS306" i="26"/>
  <c r="CR306" i="26"/>
  <c r="CQ306" i="26"/>
  <c r="CP306" i="26"/>
  <c r="CO306" i="26"/>
  <c r="CN306" i="26"/>
  <c r="CM306" i="26"/>
  <c r="CL306" i="26"/>
  <c r="CK306" i="26"/>
  <c r="CJ306" i="26"/>
  <c r="CI306" i="26"/>
  <c r="CH306" i="26"/>
  <c r="CG306" i="26"/>
  <c r="CF306" i="26"/>
  <c r="CE306" i="26"/>
  <c r="CD306" i="26"/>
  <c r="CC306" i="26"/>
  <c r="CB306" i="26"/>
  <c r="CA306" i="26"/>
  <c r="BZ306" i="26"/>
  <c r="BY306" i="26"/>
  <c r="BX306" i="26"/>
  <c r="BW306" i="26"/>
  <c r="BV306" i="26"/>
  <c r="BU306" i="26"/>
  <c r="BT306" i="26"/>
  <c r="BS306" i="26"/>
  <c r="BR306" i="26"/>
  <c r="BQ306" i="26"/>
  <c r="BP306" i="26"/>
  <c r="BO306" i="26"/>
  <c r="BN306" i="26"/>
  <c r="BM306" i="26"/>
  <c r="BL306" i="26"/>
  <c r="BK306" i="26"/>
  <c r="BJ306" i="26"/>
  <c r="BI306" i="26"/>
  <c r="BH306" i="26"/>
  <c r="BG306" i="26"/>
  <c r="BF306" i="26"/>
  <c r="BE306" i="26"/>
  <c r="BD306" i="26"/>
  <c r="BC306" i="26"/>
  <c r="BB306" i="26"/>
  <c r="BA306" i="26"/>
  <c r="AZ306" i="26"/>
  <c r="AY306" i="26"/>
  <c r="AX306" i="26"/>
  <c r="AW306" i="26"/>
  <c r="AV306" i="26"/>
  <c r="AU306" i="26"/>
  <c r="AT306" i="26"/>
  <c r="AS306" i="26"/>
  <c r="AR306" i="26"/>
  <c r="AQ306" i="26"/>
  <c r="AP306" i="26"/>
  <c r="AO306" i="26"/>
  <c r="AN306" i="26"/>
  <c r="AM306" i="26"/>
  <c r="AL306" i="26"/>
  <c r="AK306" i="26"/>
  <c r="AJ306" i="26"/>
  <c r="AI306" i="26"/>
  <c r="AH306" i="26"/>
  <c r="AG306" i="26"/>
  <c r="AF306" i="26"/>
  <c r="AE306" i="26"/>
  <c r="AD306" i="26"/>
  <c r="AC306" i="26"/>
  <c r="AB306" i="26"/>
  <c r="AA306" i="26"/>
  <c r="Z306" i="26"/>
  <c r="Y306" i="26"/>
  <c r="X306" i="26"/>
  <c r="W306" i="26"/>
  <c r="V306" i="26"/>
  <c r="U306" i="26"/>
  <c r="T306" i="26"/>
  <c r="S306" i="26"/>
  <c r="R306" i="26"/>
  <c r="Q306" i="26"/>
  <c r="P306" i="26"/>
  <c r="O306" i="26"/>
  <c r="N306" i="26"/>
  <c r="M306" i="26"/>
  <c r="L306" i="26"/>
  <c r="K306" i="26"/>
  <c r="J306" i="26"/>
  <c r="I306" i="26"/>
  <c r="H306" i="26"/>
  <c r="NK290" i="26"/>
  <c r="NJ290" i="26"/>
  <c r="NI290" i="26"/>
  <c r="NH290" i="26"/>
  <c r="NG290" i="26"/>
  <c r="NF290" i="26"/>
  <c r="NE290" i="26"/>
  <c r="ND290" i="26"/>
  <c r="NC290" i="26"/>
  <c r="NB290" i="26"/>
  <c r="NA290" i="26"/>
  <c r="MZ290" i="26"/>
  <c r="MY290" i="26"/>
  <c r="MX290" i="26"/>
  <c r="MW290" i="26"/>
  <c r="MV290" i="26"/>
  <c r="MU290" i="26"/>
  <c r="MT290" i="26"/>
  <c r="MS290" i="26"/>
  <c r="MR290" i="26"/>
  <c r="MQ290" i="26"/>
  <c r="MP290" i="26"/>
  <c r="MO290" i="26"/>
  <c r="MN290" i="26"/>
  <c r="MM290" i="26"/>
  <c r="ML290" i="26"/>
  <c r="MK290" i="26"/>
  <c r="MJ290" i="26"/>
  <c r="MI290" i="26"/>
  <c r="MH290" i="26"/>
  <c r="MG290" i="26"/>
  <c r="MF290" i="26"/>
  <c r="ME290" i="26"/>
  <c r="MD290" i="26"/>
  <c r="MC290" i="26"/>
  <c r="MB290" i="26"/>
  <c r="MA290" i="26"/>
  <c r="LZ290" i="26"/>
  <c r="LY290" i="26"/>
  <c r="LX290" i="26"/>
  <c r="LW290" i="26"/>
  <c r="LV290" i="26"/>
  <c r="LU290" i="26"/>
  <c r="LT290" i="26"/>
  <c r="LS290" i="26"/>
  <c r="LR290" i="26"/>
  <c r="LQ290" i="26"/>
  <c r="LP290" i="26"/>
  <c r="LO290" i="26"/>
  <c r="LN290" i="26"/>
  <c r="LM290" i="26"/>
  <c r="LL290" i="26"/>
  <c r="LK290" i="26"/>
  <c r="LJ290" i="26"/>
  <c r="LI290" i="26"/>
  <c r="LH290" i="26"/>
  <c r="LG290" i="26"/>
  <c r="LF290" i="26"/>
  <c r="LE290" i="26"/>
  <c r="LD290" i="26"/>
  <c r="LC290" i="26"/>
  <c r="LB290" i="26"/>
  <c r="LA290" i="26"/>
  <c r="KZ290" i="26"/>
  <c r="KY290" i="26"/>
  <c r="KX290" i="26"/>
  <c r="KW290" i="26"/>
  <c r="KV290" i="26"/>
  <c r="KU290" i="26"/>
  <c r="KT290" i="26"/>
  <c r="KS290" i="26"/>
  <c r="KR290" i="26"/>
  <c r="KQ290" i="26"/>
  <c r="KP290" i="26"/>
  <c r="KO290" i="26"/>
  <c r="KN290" i="26"/>
  <c r="KM290" i="26"/>
  <c r="KL290" i="26"/>
  <c r="KK290" i="26"/>
  <c r="KJ290" i="26"/>
  <c r="KI290" i="26"/>
  <c r="KH290" i="26"/>
  <c r="KG290" i="26"/>
  <c r="KF290" i="26"/>
  <c r="KE290" i="26"/>
  <c r="KD290" i="26"/>
  <c r="KC290" i="26"/>
  <c r="KB290" i="26"/>
  <c r="KA290" i="26"/>
  <c r="JZ290" i="26"/>
  <c r="JY290" i="26"/>
  <c r="JX290" i="26"/>
  <c r="JW290" i="26"/>
  <c r="JV290" i="26"/>
  <c r="JU290" i="26"/>
  <c r="JT290" i="26"/>
  <c r="JS290" i="26"/>
  <c r="JR290" i="26"/>
  <c r="JQ290" i="26"/>
  <c r="JP290" i="26"/>
  <c r="JO290" i="26"/>
  <c r="JN290" i="26"/>
  <c r="JM290" i="26"/>
  <c r="JL290" i="26"/>
  <c r="JK290" i="26"/>
  <c r="JJ290" i="26"/>
  <c r="JI290" i="26"/>
  <c r="JH290" i="26"/>
  <c r="JG290" i="26"/>
  <c r="JF290" i="26"/>
  <c r="JE290" i="26"/>
  <c r="JD290" i="26"/>
  <c r="JC290" i="26"/>
  <c r="JB290" i="26"/>
  <c r="JA290" i="26"/>
  <c r="IZ290" i="26"/>
  <c r="IY290" i="26"/>
  <c r="IX290" i="26"/>
  <c r="IW290" i="26"/>
  <c r="IV290" i="26"/>
  <c r="IU290" i="26"/>
  <c r="IT290" i="26"/>
  <c r="IS290" i="26"/>
  <c r="IR290" i="26"/>
  <c r="IQ290" i="26"/>
  <c r="IP290" i="26"/>
  <c r="IO290" i="26"/>
  <c r="IN290" i="26"/>
  <c r="IM290" i="26"/>
  <c r="IL290" i="26"/>
  <c r="IK290" i="26"/>
  <c r="IJ290" i="26"/>
  <c r="II290" i="26"/>
  <c r="IH290" i="26"/>
  <c r="IG290" i="26"/>
  <c r="IF290" i="26"/>
  <c r="IE290" i="26"/>
  <c r="ID290" i="26"/>
  <c r="IC290" i="26"/>
  <c r="IB290" i="26"/>
  <c r="IA290" i="26"/>
  <c r="HZ290" i="26"/>
  <c r="HY290" i="26"/>
  <c r="HX290" i="26"/>
  <c r="HW290" i="26"/>
  <c r="HV290" i="26"/>
  <c r="HU290" i="26"/>
  <c r="HT290" i="26"/>
  <c r="HS290" i="26"/>
  <c r="HR290" i="26"/>
  <c r="HQ290" i="26"/>
  <c r="HP290" i="26"/>
  <c r="HO290" i="26"/>
  <c r="HN290" i="26"/>
  <c r="HM290" i="26"/>
  <c r="HL290" i="26"/>
  <c r="HK290" i="26"/>
  <c r="HJ290" i="26"/>
  <c r="HI290" i="26"/>
  <c r="HH290" i="26"/>
  <c r="HG290" i="26"/>
  <c r="HF290" i="26"/>
  <c r="HE290" i="26"/>
  <c r="HD290" i="26"/>
  <c r="HC290" i="26"/>
  <c r="HB290" i="26"/>
  <c r="HA290" i="26"/>
  <c r="GZ290" i="26"/>
  <c r="GY290" i="26"/>
  <c r="GX290" i="26"/>
  <c r="GW290" i="26"/>
  <c r="GV290" i="26"/>
  <c r="GU290" i="26"/>
  <c r="GT290" i="26"/>
  <c r="GS290" i="26"/>
  <c r="GR290" i="26"/>
  <c r="GQ290" i="26"/>
  <c r="GP290" i="26"/>
  <c r="GO290" i="26"/>
  <c r="GN290" i="26"/>
  <c r="GM290" i="26"/>
  <c r="GL290" i="26"/>
  <c r="GK290" i="26"/>
  <c r="GJ290" i="26"/>
  <c r="GI290" i="26"/>
  <c r="GH290" i="26"/>
  <c r="GG290" i="26"/>
  <c r="GF290" i="26"/>
  <c r="GE290" i="26"/>
  <c r="GD290" i="26"/>
  <c r="GC290" i="26"/>
  <c r="GB290" i="26"/>
  <c r="GA290" i="26"/>
  <c r="FZ290" i="26"/>
  <c r="FY290" i="26"/>
  <c r="FX290" i="26"/>
  <c r="FW290" i="26"/>
  <c r="FV290" i="26"/>
  <c r="FU290" i="26"/>
  <c r="FT290" i="26"/>
  <c r="FS290" i="26"/>
  <c r="FR290" i="26"/>
  <c r="FQ290" i="26"/>
  <c r="FP290" i="26"/>
  <c r="FO290" i="26"/>
  <c r="FN290" i="26"/>
  <c r="FM290" i="26"/>
  <c r="FL290" i="26"/>
  <c r="FK290" i="26"/>
  <c r="FJ290" i="26"/>
  <c r="FI290" i="26"/>
  <c r="FH290" i="26"/>
  <c r="FG290" i="26"/>
  <c r="FF290" i="26"/>
  <c r="FE290" i="26"/>
  <c r="FD290" i="26"/>
  <c r="FC290" i="26"/>
  <c r="FB290" i="26"/>
  <c r="FA290" i="26"/>
  <c r="EZ290" i="26"/>
  <c r="EY290" i="26"/>
  <c r="EX290" i="26"/>
  <c r="EW290" i="26"/>
  <c r="EV290" i="26"/>
  <c r="EU290" i="26"/>
  <c r="ET290" i="26"/>
  <c r="ES290" i="26"/>
  <c r="ER290" i="26"/>
  <c r="EQ290" i="26"/>
  <c r="EP290" i="26"/>
  <c r="EO290" i="26"/>
  <c r="EN290" i="26"/>
  <c r="EM290" i="26"/>
  <c r="EL290" i="26"/>
  <c r="EK290" i="26"/>
  <c r="EJ290" i="26"/>
  <c r="EI290" i="26"/>
  <c r="EH290" i="26"/>
  <c r="EG290" i="26"/>
  <c r="EF290" i="26"/>
  <c r="EE290" i="26"/>
  <c r="ED290" i="26"/>
  <c r="EC290" i="26"/>
  <c r="EB290" i="26"/>
  <c r="EA290" i="26"/>
  <c r="DZ290" i="26"/>
  <c r="DY290" i="26"/>
  <c r="DX290" i="26"/>
  <c r="DW290" i="26"/>
  <c r="DV290" i="26"/>
  <c r="DU290" i="26"/>
  <c r="DT290" i="26"/>
  <c r="DS290" i="26"/>
  <c r="DR290" i="26"/>
  <c r="DQ290" i="26"/>
  <c r="DP290" i="26"/>
  <c r="DO290" i="26"/>
  <c r="DN290" i="26"/>
  <c r="DM290" i="26"/>
  <c r="DL290" i="26"/>
  <c r="DK290" i="26"/>
  <c r="DJ290" i="26"/>
  <c r="DI290" i="26"/>
  <c r="DH290" i="26"/>
  <c r="DG290" i="26"/>
  <c r="DF290" i="26"/>
  <c r="DE290" i="26"/>
  <c r="DD290" i="26"/>
  <c r="DC290" i="26"/>
  <c r="DB290" i="26"/>
  <c r="DA290" i="26"/>
  <c r="CZ290" i="26"/>
  <c r="CY290" i="26"/>
  <c r="CX290" i="26"/>
  <c r="CW290" i="26"/>
  <c r="CV290" i="26"/>
  <c r="CU290" i="26"/>
  <c r="CT290" i="26"/>
  <c r="CS290" i="26"/>
  <c r="CR290" i="26"/>
  <c r="CQ290" i="26"/>
  <c r="CP290" i="26"/>
  <c r="CO290" i="26"/>
  <c r="CN290" i="26"/>
  <c r="CM290" i="26"/>
  <c r="CL290" i="26"/>
  <c r="CK290" i="26"/>
  <c r="CJ290" i="26"/>
  <c r="CI290" i="26"/>
  <c r="CH290" i="26"/>
  <c r="CG290" i="26"/>
  <c r="CF290" i="26"/>
  <c r="CE290" i="26"/>
  <c r="CD290" i="26"/>
  <c r="CC290" i="26"/>
  <c r="CB290" i="26"/>
  <c r="CA290" i="26"/>
  <c r="BZ290" i="26"/>
  <c r="BY290" i="26"/>
  <c r="BX290" i="26"/>
  <c r="BW290" i="26"/>
  <c r="BV290" i="26"/>
  <c r="BU290" i="26"/>
  <c r="BT290" i="26"/>
  <c r="BS290" i="26"/>
  <c r="BR290" i="26"/>
  <c r="BQ290" i="26"/>
  <c r="BP290" i="26"/>
  <c r="BO290" i="26"/>
  <c r="BN290" i="26"/>
  <c r="BM290" i="26"/>
  <c r="BL290" i="26"/>
  <c r="BK290" i="26"/>
  <c r="BJ290" i="26"/>
  <c r="BI290" i="26"/>
  <c r="BH290" i="26"/>
  <c r="BG290" i="26"/>
  <c r="BF290" i="26"/>
  <c r="BE290" i="26"/>
  <c r="BD290" i="26"/>
  <c r="BC290" i="26"/>
  <c r="BB290" i="26"/>
  <c r="BA290" i="26"/>
  <c r="AZ290" i="26"/>
  <c r="AY290" i="26"/>
  <c r="AX290" i="26"/>
  <c r="AW290" i="26"/>
  <c r="AV290" i="26"/>
  <c r="AU290" i="26"/>
  <c r="AT290" i="26"/>
  <c r="AS290" i="26"/>
  <c r="AR290" i="26"/>
  <c r="AQ290" i="26"/>
  <c r="AP290" i="26"/>
  <c r="AO290" i="26"/>
  <c r="AN290" i="26"/>
  <c r="AM290" i="26"/>
  <c r="AL290" i="26"/>
  <c r="AK290" i="26"/>
  <c r="AJ290" i="26"/>
  <c r="AI290" i="26"/>
  <c r="AH290" i="26"/>
  <c r="AG290" i="26"/>
  <c r="AF290" i="26"/>
  <c r="AE290" i="26"/>
  <c r="AD290" i="26"/>
  <c r="AC290" i="26"/>
  <c r="AB290" i="26"/>
  <c r="AA290" i="26"/>
  <c r="Z290" i="26"/>
  <c r="Y290" i="26"/>
  <c r="X290" i="26"/>
  <c r="W290" i="26"/>
  <c r="V290" i="26"/>
  <c r="U290" i="26"/>
  <c r="T290" i="26"/>
  <c r="S290" i="26"/>
  <c r="R290" i="26"/>
  <c r="Q290" i="26"/>
  <c r="P290" i="26"/>
  <c r="O290" i="26"/>
  <c r="N290" i="26"/>
  <c r="M290" i="26"/>
  <c r="L290" i="26"/>
  <c r="K290" i="26"/>
  <c r="J290" i="26"/>
  <c r="I290" i="26"/>
  <c r="H290" i="26"/>
  <c r="G290" i="26"/>
  <c r="F290" i="26"/>
  <c r="E290" i="26"/>
  <c r="D290" i="26"/>
  <c r="H7" i="1" l="1"/>
  <c r="I7" i="1" s="1"/>
  <c r="J7" i="1" s="1"/>
  <c r="K7" i="1" s="1"/>
  <c r="L7" i="1" s="1"/>
  <c r="M7" i="1" s="1"/>
  <c r="N7" i="1" s="1"/>
  <c r="O7" i="1" s="1"/>
  <c r="P7" i="1" s="1"/>
  <c r="Q7" i="1" s="1"/>
  <c r="R7" i="1" s="1"/>
  <c r="S7" i="1" s="1"/>
  <c r="T7" i="1" s="1"/>
  <c r="U7" i="1" s="1"/>
  <c r="V7" i="1" s="1"/>
  <c r="W7" i="1" s="1"/>
  <c r="X7" i="1" s="1"/>
  <c r="Y7" i="1" s="1"/>
  <c r="Z7" i="1" s="1"/>
  <c r="H6" i="1"/>
  <c r="I6" i="1" s="1"/>
  <c r="J6" i="1" s="1"/>
  <c r="K6" i="1" s="1"/>
  <c r="L6" i="1" s="1"/>
  <c r="M6" i="1" s="1"/>
  <c r="N6" i="1" s="1"/>
  <c r="O6" i="1" s="1"/>
  <c r="P6" i="1" s="1"/>
  <c r="Q6" i="1" s="1"/>
  <c r="R6" i="1" s="1"/>
  <c r="S6" i="1" s="1"/>
  <c r="T6" i="1" s="1"/>
  <c r="U6" i="1" s="1"/>
  <c r="V6" i="1" s="1"/>
  <c r="W6" i="1" s="1"/>
  <c r="X6" i="1" s="1"/>
  <c r="Y6" i="1" s="1"/>
  <c r="Z6" i="1" s="1"/>
  <c r="J5" i="1"/>
  <c r="K5" i="1" s="1"/>
  <c r="L5" i="1" s="1"/>
  <c r="M5" i="1" s="1"/>
  <c r="N5" i="1" s="1"/>
  <c r="O5" i="1" s="1"/>
  <c r="P5" i="1" s="1"/>
  <c r="Q5" i="1" s="1"/>
  <c r="R5" i="1" s="1"/>
  <c r="S5" i="1" s="1"/>
  <c r="T5" i="1" s="1"/>
  <c r="U5" i="1" s="1"/>
  <c r="V5" i="1" s="1"/>
  <c r="W5" i="1" s="1"/>
  <c r="X5" i="1" s="1"/>
  <c r="Y5" i="1" s="1"/>
  <c r="Z5" i="1" s="1"/>
  <c r="K4" i="1"/>
  <c r="L4" i="1" s="1"/>
  <c r="M4" i="1" s="1"/>
  <c r="N4" i="1" s="1"/>
  <c r="O4" i="1" s="1"/>
  <c r="P4" i="1" s="1"/>
  <c r="Q4" i="1" s="1"/>
  <c r="R4" i="1" s="1"/>
  <c r="S4" i="1" s="1"/>
  <c r="T4" i="1" s="1"/>
  <c r="U4" i="1" s="1"/>
  <c r="V4" i="1" s="1"/>
  <c r="W4" i="1" s="1"/>
  <c r="X4" i="1" s="1"/>
  <c r="Y4" i="1" s="1"/>
  <c r="Z4" i="1" s="1"/>
  <c r="H3" i="1"/>
  <c r="I3" i="1" s="1"/>
  <c r="J3" i="1" s="1"/>
  <c r="K3" i="1" s="1"/>
  <c r="L3" i="1" s="1"/>
  <c r="M3" i="1" s="1"/>
  <c r="N3" i="1" s="1"/>
  <c r="O3" i="1" s="1"/>
  <c r="P3" i="1" s="1"/>
  <c r="Q3" i="1" s="1"/>
  <c r="R3" i="1" s="1"/>
  <c r="S3" i="1" s="1"/>
  <c r="T3" i="1" s="1"/>
  <c r="U3" i="1" s="1"/>
  <c r="V3" i="1" s="1"/>
  <c r="W3" i="1" s="1"/>
  <c r="X3" i="1" s="1"/>
  <c r="Y3" i="1" s="1"/>
  <c r="Z3" i="1" s="1"/>
  <c r="AA3" i="1" s="1"/>
  <c r="D3" i="1"/>
  <c r="A8" i="17"/>
  <c r="A7" i="17"/>
  <c r="A6" i="17"/>
  <c r="A5" i="17"/>
  <c r="A4" i="17"/>
  <c r="C41" i="25"/>
  <c r="NI20" i="17"/>
  <c r="NH20" i="17"/>
  <c r="NG20" i="17"/>
  <c r="NF20" i="17"/>
  <c r="NE20" i="17"/>
  <c r="ND20" i="17"/>
  <c r="NC20" i="17"/>
  <c r="NB20" i="17"/>
  <c r="NA20" i="17"/>
  <c r="MZ20" i="17"/>
  <c r="MY20" i="17"/>
  <c r="MX20" i="17"/>
  <c r="MW20" i="17"/>
  <c r="MV20" i="17"/>
  <c r="MU20" i="17"/>
  <c r="MT20" i="17"/>
  <c r="MS20" i="17"/>
  <c r="MR20" i="17"/>
  <c r="MQ20" i="17"/>
  <c r="MP20" i="17"/>
  <c r="MO20" i="17"/>
  <c r="MN20" i="17"/>
  <c r="MM20" i="17"/>
  <c r="ML20" i="17"/>
  <c r="MK20" i="17"/>
  <c r="MJ20" i="17"/>
  <c r="MI20" i="17"/>
  <c r="MH20" i="17"/>
  <c r="MG20" i="17"/>
  <c r="MF20" i="17"/>
  <c r="ME20" i="17"/>
  <c r="MD20" i="17"/>
  <c r="MC20" i="17"/>
  <c r="MB20" i="17"/>
  <c r="MA20" i="17"/>
  <c r="LZ20" i="17"/>
  <c r="LY20" i="17"/>
  <c r="LX20" i="17"/>
  <c r="LW20" i="17"/>
  <c r="LV20" i="17"/>
  <c r="LU20" i="17"/>
  <c r="LT20" i="17"/>
  <c r="LS20" i="17"/>
  <c r="LR20" i="17"/>
  <c r="LQ20" i="17"/>
  <c r="LP20" i="17"/>
  <c r="LO20" i="17"/>
  <c r="LN20" i="17"/>
  <c r="LM20" i="17"/>
  <c r="LL20" i="17"/>
  <c r="LK20" i="17"/>
  <c r="LJ20" i="17"/>
  <c r="LI20" i="17"/>
  <c r="LH20" i="17"/>
  <c r="LG20" i="17"/>
  <c r="LF20" i="17"/>
  <c r="LE20" i="17"/>
  <c r="LD20" i="17"/>
  <c r="LC20" i="17"/>
  <c r="LB20" i="17"/>
  <c r="LA20" i="17"/>
  <c r="KZ20" i="17"/>
  <c r="KY20" i="17"/>
  <c r="KX20" i="17"/>
  <c r="KW20" i="17"/>
  <c r="KV20" i="17"/>
  <c r="KU20" i="17"/>
  <c r="KT20" i="17"/>
  <c r="KS20" i="17"/>
  <c r="KR20" i="17"/>
  <c r="KQ20" i="17"/>
  <c r="KP20" i="17"/>
  <c r="KO20" i="17"/>
  <c r="KN20" i="17"/>
  <c r="KM20" i="17"/>
  <c r="KL20" i="17"/>
  <c r="KK20" i="17"/>
  <c r="KJ20" i="17"/>
  <c r="KI20" i="17"/>
  <c r="KH20" i="17"/>
  <c r="KG20" i="17"/>
  <c r="KF20" i="17"/>
  <c r="KE20" i="17"/>
  <c r="KD20" i="17"/>
  <c r="KC20" i="17"/>
  <c r="KB20" i="17"/>
  <c r="KA20" i="17"/>
  <c r="JZ20" i="17"/>
  <c r="JY20" i="17"/>
  <c r="JX20" i="17"/>
  <c r="JW20" i="17"/>
  <c r="JV20" i="17"/>
  <c r="JU20" i="17"/>
  <c r="JT20" i="17"/>
  <c r="JS20" i="17"/>
  <c r="JR20" i="17"/>
  <c r="JQ20" i="17"/>
  <c r="JP20" i="17"/>
  <c r="JO20" i="17"/>
  <c r="JN20" i="17"/>
  <c r="JM20" i="17"/>
  <c r="JL20" i="17"/>
  <c r="JK20" i="17"/>
  <c r="JJ20" i="17"/>
  <c r="JI20" i="17"/>
  <c r="JH20" i="17"/>
  <c r="JG20" i="17"/>
  <c r="JF20" i="17"/>
  <c r="JE20" i="17"/>
  <c r="JD20" i="17"/>
  <c r="JC20" i="17"/>
  <c r="JB20" i="17"/>
  <c r="JA20" i="17"/>
  <c r="IZ20" i="17"/>
  <c r="IY20" i="17"/>
  <c r="IX20" i="17"/>
  <c r="IW20" i="17"/>
  <c r="IV20" i="17"/>
  <c r="IU20" i="17"/>
  <c r="IT20" i="17"/>
  <c r="IS20" i="17"/>
  <c r="IR20" i="17"/>
  <c r="IQ20" i="17"/>
  <c r="IP20" i="17"/>
  <c r="IO20" i="17"/>
  <c r="IN20" i="17"/>
  <c r="IM20" i="17"/>
  <c r="IL20" i="17"/>
  <c r="IK20" i="17"/>
  <c r="IJ20" i="17"/>
  <c r="II20" i="17"/>
  <c r="IH20" i="17"/>
  <c r="IG20" i="17"/>
  <c r="IF20" i="17"/>
  <c r="IE20" i="17"/>
  <c r="ID20" i="17"/>
  <c r="IC20" i="17"/>
  <c r="IB20" i="17"/>
  <c r="IA20" i="17"/>
  <c r="HZ20" i="17"/>
  <c r="HY20" i="17"/>
  <c r="HX20" i="17"/>
  <c r="HW20" i="17"/>
  <c r="HV20" i="17"/>
  <c r="HU20" i="17"/>
  <c r="HT20" i="17"/>
  <c r="HS20" i="17"/>
  <c r="HR20" i="17"/>
  <c r="HQ20" i="17"/>
  <c r="HP20" i="17"/>
  <c r="HO20" i="17"/>
  <c r="HN20" i="17"/>
  <c r="HM20" i="17"/>
  <c r="HL20" i="17"/>
  <c r="HK20" i="17"/>
  <c r="HJ20" i="17"/>
  <c r="HI20" i="17"/>
  <c r="HH20" i="17"/>
  <c r="HG20" i="17"/>
  <c r="HF20" i="17"/>
  <c r="HE20" i="17"/>
  <c r="HD20" i="17"/>
  <c r="HC20" i="17"/>
  <c r="HB20" i="17"/>
  <c r="HA20" i="17"/>
  <c r="GZ20" i="17"/>
  <c r="GY20" i="17"/>
  <c r="GX20" i="17"/>
  <c r="GW20" i="17"/>
  <c r="GV20" i="17"/>
  <c r="GU20" i="17"/>
  <c r="GT20" i="17"/>
  <c r="GS20" i="17"/>
  <c r="GR20" i="17"/>
  <c r="GQ20" i="17"/>
  <c r="GP20" i="17"/>
  <c r="GO20" i="17"/>
  <c r="GN20" i="17"/>
  <c r="GM20" i="17"/>
  <c r="GL20" i="17"/>
  <c r="GK20" i="17"/>
  <c r="GJ20" i="17"/>
  <c r="GI20" i="17"/>
  <c r="GH20" i="17"/>
  <c r="GG20" i="17"/>
  <c r="GF20" i="17"/>
  <c r="GE20" i="17"/>
  <c r="GD20" i="17"/>
  <c r="GC20" i="17"/>
  <c r="GB20" i="17"/>
  <c r="GA20" i="17"/>
  <c r="FZ20" i="17"/>
  <c r="FY20" i="17"/>
  <c r="FX20" i="17"/>
  <c r="FW20" i="17"/>
  <c r="FV20" i="17"/>
  <c r="FU20" i="17"/>
  <c r="FT20" i="17"/>
  <c r="FS20" i="17"/>
  <c r="FR20" i="17"/>
  <c r="FQ20" i="17"/>
  <c r="FP20" i="17"/>
  <c r="FO20" i="17"/>
  <c r="FN20" i="17"/>
  <c r="FM20" i="17"/>
  <c r="FL20" i="17"/>
  <c r="FK20" i="17"/>
  <c r="FJ20" i="17"/>
  <c r="FI20" i="17"/>
  <c r="FH20" i="17"/>
  <c r="FG20" i="17"/>
  <c r="FF20" i="17"/>
  <c r="FE20" i="17"/>
  <c r="FD20" i="17"/>
  <c r="FC20" i="17"/>
  <c r="FB20" i="17"/>
  <c r="FA20" i="17"/>
  <c r="EZ20" i="17"/>
  <c r="EY20" i="17"/>
  <c r="EX20" i="17"/>
  <c r="EW20" i="17"/>
  <c r="EV20" i="17"/>
  <c r="EU20" i="17"/>
  <c r="ET20" i="17"/>
  <c r="ES20" i="17"/>
  <c r="ER20" i="17"/>
  <c r="EQ20" i="17"/>
  <c r="EP20" i="17"/>
  <c r="EO20" i="17"/>
  <c r="EN20" i="17"/>
  <c r="EM20" i="17"/>
  <c r="EL20" i="17"/>
  <c r="EK20" i="17"/>
  <c r="EJ20" i="17"/>
  <c r="EI20" i="17"/>
  <c r="EH20" i="17"/>
  <c r="EG20" i="17"/>
  <c r="EF20" i="17"/>
  <c r="EE20" i="17"/>
  <c r="ED20" i="17"/>
  <c r="EC20" i="17"/>
  <c r="EB20" i="17"/>
  <c r="EA20" i="17"/>
  <c r="DZ20" i="17"/>
  <c r="DY20" i="17"/>
  <c r="DX20" i="17"/>
  <c r="DW20" i="17"/>
  <c r="DV20" i="17"/>
  <c r="DU20" i="17"/>
  <c r="DT20" i="17"/>
  <c r="DS20" i="17"/>
  <c r="DR20" i="17"/>
  <c r="DQ20" i="17"/>
  <c r="DP20" i="17"/>
  <c r="DO20" i="17"/>
  <c r="DN20" i="17"/>
  <c r="DM20" i="17"/>
  <c r="DL20" i="17"/>
  <c r="DK20" i="17"/>
  <c r="DJ20" i="17"/>
  <c r="DI20" i="17"/>
  <c r="DH20" i="17"/>
  <c r="DG20" i="17"/>
  <c r="DF20" i="17"/>
  <c r="DE20" i="17"/>
  <c r="DD20" i="17"/>
  <c r="DC20" i="17"/>
  <c r="DB20" i="17"/>
  <c r="DA20" i="17"/>
  <c r="CZ20" i="17"/>
  <c r="CY20" i="17"/>
  <c r="CX20" i="17"/>
  <c r="CW20" i="17"/>
  <c r="CV20" i="17"/>
  <c r="CU20" i="17"/>
  <c r="CT20" i="17"/>
  <c r="C40" i="25" l="1"/>
  <c r="D40" i="25"/>
  <c r="E40" i="25"/>
  <c r="F40" i="25"/>
  <c r="G40" i="25"/>
  <c r="H40" i="25"/>
  <c r="I40" i="25"/>
  <c r="J40" i="25"/>
  <c r="K41" i="25"/>
  <c r="L41" i="25"/>
  <c r="B43" i="25"/>
  <c r="C43" i="25" s="1"/>
  <c r="D43" i="25" s="1"/>
  <c r="E43" i="25" s="1"/>
  <c r="F43" i="25" s="1"/>
  <c r="G43" i="25" s="1"/>
  <c r="H43" i="25" s="1"/>
  <c r="I43" i="25" s="1"/>
  <c r="J43" i="25" s="1"/>
  <c r="K43" i="25" s="1"/>
  <c r="L43" i="25" s="1"/>
  <c r="F21" i="25"/>
  <c r="B1" i="18"/>
  <c r="C1" i="18"/>
  <c r="E1" i="18"/>
  <c r="G1" i="18"/>
  <c r="H1" i="18"/>
  <c r="J1" i="18"/>
  <c r="I1" i="17"/>
  <c r="G1" i="17"/>
  <c r="F1" i="17"/>
  <c r="D1" i="17"/>
  <c r="B1" i="17"/>
  <c r="A1" i="17"/>
  <c r="I1" i="26"/>
  <c r="G1" i="26"/>
  <c r="F1" i="26"/>
  <c r="D1" i="26"/>
  <c r="B1" i="26"/>
  <c r="A1" i="26"/>
  <c r="I1" i="20"/>
  <c r="G1" i="20"/>
  <c r="F1" i="20"/>
  <c r="D1" i="20"/>
  <c r="B1" i="20"/>
  <c r="A1" i="20"/>
  <c r="I1" i="21"/>
  <c r="G1" i="21"/>
  <c r="F1" i="21"/>
  <c r="D1" i="21"/>
  <c r="B1" i="21"/>
  <c r="A1" i="21"/>
  <c r="K40" i="25" l="1"/>
  <c r="H41" i="25"/>
  <c r="I41" i="25"/>
  <c r="J41" i="25"/>
  <c r="D41" i="25"/>
  <c r="F41" i="25"/>
  <c r="G41" i="25"/>
  <c r="E41" i="25"/>
  <c r="B41" i="25"/>
  <c r="C347" i="26"/>
  <c r="C313" i="26"/>
  <c r="C297" i="26"/>
  <c r="C281" i="26"/>
  <c r="C265" i="26"/>
  <c r="C249" i="26"/>
  <c r="C233" i="26"/>
  <c r="C217" i="26"/>
  <c r="C201" i="26"/>
  <c r="C185" i="26"/>
  <c r="C169" i="26"/>
  <c r="D167" i="26"/>
  <c r="E166" i="26"/>
  <c r="F166" i="26" s="1"/>
  <c r="E165" i="26"/>
  <c r="D165" i="26"/>
  <c r="O54" i="26"/>
  <c r="O38" i="26"/>
  <c r="E37" i="26"/>
  <c r="D37" i="26"/>
  <c r="O9" i="26"/>
  <c r="O8" i="26"/>
  <c r="O7" i="26"/>
  <c r="O6" i="26"/>
  <c r="F1" i="25"/>
  <c r="G1" i="25"/>
  <c r="I1" i="25"/>
  <c r="A1" i="25"/>
  <c r="B1" i="25"/>
  <c r="D1" i="25"/>
  <c r="D210" i="26" l="1"/>
  <c r="D194" i="26"/>
  <c r="D259" i="26"/>
  <c r="D306" i="26"/>
  <c r="L40" i="25"/>
  <c r="G1" i="24"/>
  <c r="H1" i="6" s="1"/>
  <c r="H1" i="12"/>
  <c r="H1" i="5"/>
  <c r="H1" i="24"/>
  <c r="H1" i="1" s="1"/>
  <c r="I1" i="5"/>
  <c r="I1" i="12"/>
  <c r="J1" i="24"/>
  <c r="K1" i="5"/>
  <c r="K1" i="12"/>
  <c r="B1" i="24"/>
  <c r="C1" i="12"/>
  <c r="C1" i="5"/>
  <c r="C1" i="24"/>
  <c r="C1" i="1" s="1"/>
  <c r="D1" i="12"/>
  <c r="D1" i="5"/>
  <c r="E1" i="24"/>
  <c r="F1" i="6" s="1"/>
  <c r="F1" i="12"/>
  <c r="F1" i="5"/>
  <c r="K1" i="6"/>
  <c r="J1" i="1"/>
  <c r="B1" i="1"/>
  <c r="C1" i="6"/>
  <c r="D1" i="6"/>
  <c r="F69" i="26"/>
  <c r="F53" i="26"/>
  <c r="F37" i="26"/>
  <c r="F21" i="26"/>
  <c r="F5" i="26"/>
  <c r="D272" i="26"/>
  <c r="D319" i="26"/>
  <c r="D269" i="26"/>
  <c r="D205" i="26"/>
  <c r="D316" i="26"/>
  <c r="D207" i="26"/>
  <c r="D317" i="26"/>
  <c r="D206" i="26"/>
  <c r="D318" i="26"/>
  <c r="D270" i="26"/>
  <c r="D208" i="26"/>
  <c r="D320" i="26"/>
  <c r="D268" i="26"/>
  <c r="D315" i="26"/>
  <c r="D271" i="26"/>
  <c r="D204" i="26"/>
  <c r="D69" i="26"/>
  <c r="E21" i="26"/>
  <c r="D21" i="26"/>
  <c r="D314" i="26" a="1"/>
  <c r="D314" i="26" s="1"/>
  <c r="D266" i="26" a="1"/>
  <c r="D266" i="26" s="1"/>
  <c r="D277" i="26"/>
  <c r="D276" i="26"/>
  <c r="D186" i="26" a="1"/>
  <c r="D186" i="26" s="1"/>
  <c r="D170" i="26" a="1"/>
  <c r="D170" i="26" s="1"/>
  <c r="E167" i="26"/>
  <c r="E306" i="26" s="1"/>
  <c r="D325" i="26"/>
  <c r="D324" i="26"/>
  <c r="D218" i="26" a="1"/>
  <c r="D218" i="26" s="1"/>
  <c r="D213" i="26"/>
  <c r="D212" i="26"/>
  <c r="D202" i="26" a="1"/>
  <c r="D202" i="26" s="1"/>
  <c r="G166" i="26"/>
  <c r="F165" i="26"/>
  <c r="D322" i="26"/>
  <c r="D323" i="26"/>
  <c r="D275" i="26"/>
  <c r="D274" i="26"/>
  <c r="O55" i="26"/>
  <c r="O56" i="26"/>
  <c r="D211" i="26"/>
  <c r="I1" i="6" l="1"/>
  <c r="G1" i="1"/>
  <c r="E210" i="26"/>
  <c r="E194" i="26"/>
  <c r="E259" i="26"/>
  <c r="E1" i="1"/>
  <c r="D242" i="26"/>
  <c r="E242" i="26"/>
  <c r="E69" i="26"/>
  <c r="E238" i="26" s="1"/>
  <c r="D234" i="26" a="1"/>
  <c r="D234" i="26" s="1"/>
  <c r="D237" i="26"/>
  <c r="D243" i="26"/>
  <c r="D196" i="26"/>
  <c r="D197" i="26"/>
  <c r="D188" i="26"/>
  <c r="D190" i="26"/>
  <c r="D191" i="26"/>
  <c r="D192" i="26"/>
  <c r="D189" i="26"/>
  <c r="D195" i="26"/>
  <c r="E293" i="26"/>
  <c r="D282" i="26" a="1"/>
  <c r="D282" i="26" s="1"/>
  <c r="D250" i="26" a="1"/>
  <c r="D250" i="26" s="1"/>
  <c r="D300" i="26"/>
  <c r="D298" i="26" a="1"/>
  <c r="D298" i="26" s="1"/>
  <c r="D307" i="26"/>
  <c r="D301" i="26"/>
  <c r="D285" i="26"/>
  <c r="D291" i="26"/>
  <c r="D253" i="26"/>
  <c r="D321" i="26"/>
  <c r="F167" i="26"/>
  <c r="F242" i="26" s="1"/>
  <c r="E170" i="26" a="1"/>
  <c r="E170" i="26" s="1"/>
  <c r="E186" i="26" a="1"/>
  <c r="E186" i="26" s="1"/>
  <c r="E188" i="26"/>
  <c r="E189" i="26"/>
  <c r="E190" i="26"/>
  <c r="E191" i="26"/>
  <c r="E192" i="26"/>
  <c r="E195" i="26"/>
  <c r="E196" i="26"/>
  <c r="E197" i="26"/>
  <c r="E202" i="26" a="1"/>
  <c r="E202" i="26" s="1"/>
  <c r="E291" i="26"/>
  <c r="E204" i="26"/>
  <c r="E205" i="26"/>
  <c r="E206" i="26"/>
  <c r="E207" i="26"/>
  <c r="E208" i="26"/>
  <c r="E211" i="26"/>
  <c r="E212" i="26"/>
  <c r="E213" i="26"/>
  <c r="E218" i="26" a="1"/>
  <c r="E218" i="26" s="1"/>
  <c r="E234" i="26" a="1"/>
  <c r="E234" i="26" s="1"/>
  <c r="E237" i="26"/>
  <c r="E243" i="26"/>
  <c r="E250" i="26" a="1"/>
  <c r="E250" i="26" s="1"/>
  <c r="E255" i="26"/>
  <c r="E256" i="26"/>
  <c r="E260" i="26"/>
  <c r="E261" i="26"/>
  <c r="E266" i="26" a="1"/>
  <c r="E266" i="26" s="1"/>
  <c r="E285" i="26"/>
  <c r="E251" i="26"/>
  <c r="E252" i="26"/>
  <c r="E253" i="26"/>
  <c r="E254" i="26"/>
  <c r="E268" i="26"/>
  <c r="E269" i="26"/>
  <c r="E270" i="26"/>
  <c r="E271" i="26"/>
  <c r="E272" i="26"/>
  <c r="E274" i="26"/>
  <c r="E275" i="26"/>
  <c r="E276" i="26"/>
  <c r="E277" i="26"/>
  <c r="E282" i="26" a="1"/>
  <c r="E282" i="26" s="1"/>
  <c r="E298" i="26" a="1"/>
  <c r="E298" i="26" s="1"/>
  <c r="E307" i="26"/>
  <c r="E314" i="26" a="1"/>
  <c r="E314" i="26" s="1"/>
  <c r="E299" i="26"/>
  <c r="E301" i="26"/>
  <c r="E317" i="26"/>
  <c r="E318" i="26"/>
  <c r="E319" i="26"/>
  <c r="E300" i="26"/>
  <c r="E320" i="26"/>
  <c r="E322" i="26"/>
  <c r="E323" i="26"/>
  <c r="E324" i="26"/>
  <c r="E325" i="26"/>
  <c r="E315" i="26"/>
  <c r="E316" i="26"/>
  <c r="H166" i="26"/>
  <c r="G165" i="26"/>
  <c r="Q47" i="24"/>
  <c r="O47" i="24" s="1"/>
  <c r="H13" i="15"/>
  <c r="F17" i="25"/>
  <c r="C58" i="24"/>
  <c r="C54" i="24"/>
  <c r="ES21" i="24"/>
  <c r="ES25" i="24" s="1"/>
  <c r="ER21" i="24"/>
  <c r="ER25" i="24" s="1"/>
  <c r="EQ21" i="24"/>
  <c r="EQ25" i="24" s="1"/>
  <c r="EP21" i="24"/>
  <c r="EP25" i="24" s="1"/>
  <c r="EO21" i="24"/>
  <c r="EO25" i="24" s="1"/>
  <c r="EN21" i="24"/>
  <c r="EN25" i="24" s="1"/>
  <c r="EM21" i="24"/>
  <c r="EM25" i="24" s="1"/>
  <c r="EL21" i="24"/>
  <c r="EL25" i="24" s="1"/>
  <c r="EK21" i="24"/>
  <c r="EK25" i="24" s="1"/>
  <c r="EJ21" i="24"/>
  <c r="EJ25" i="24" s="1"/>
  <c r="EI21" i="24"/>
  <c r="EI25" i="24" s="1"/>
  <c r="EH21" i="24"/>
  <c r="EH25" i="24" s="1"/>
  <c r="EG21" i="24"/>
  <c r="EG25" i="24" s="1"/>
  <c r="EF21" i="24"/>
  <c r="EF25" i="24" s="1"/>
  <c r="EE21" i="24"/>
  <c r="EE25" i="24" s="1"/>
  <c r="ED21" i="24"/>
  <c r="ED25" i="24" s="1"/>
  <c r="EC21" i="24"/>
  <c r="EC25" i="24" s="1"/>
  <c r="EB21" i="24"/>
  <c r="EB25" i="24" s="1"/>
  <c r="EA21" i="24"/>
  <c r="EA25" i="24" s="1"/>
  <c r="DZ21" i="24"/>
  <c r="DZ25" i="24" s="1"/>
  <c r="DY21" i="24"/>
  <c r="DY25" i="24" s="1"/>
  <c r="DX21" i="24"/>
  <c r="DX25" i="24" s="1"/>
  <c r="DW21" i="24"/>
  <c r="DW25" i="24" s="1"/>
  <c r="DV21" i="24"/>
  <c r="DV25" i="24" s="1"/>
  <c r="DU21" i="24"/>
  <c r="DU25" i="24" s="1"/>
  <c r="DT21" i="24"/>
  <c r="DT25" i="24" s="1"/>
  <c r="DS21" i="24"/>
  <c r="DS25" i="24" s="1"/>
  <c r="DR21" i="24"/>
  <c r="DR25" i="24" s="1"/>
  <c r="DQ21" i="24"/>
  <c r="DQ25" i="24" s="1"/>
  <c r="DP21" i="24"/>
  <c r="DP25" i="24" s="1"/>
  <c r="DO21" i="24"/>
  <c r="DO25" i="24" s="1"/>
  <c r="DN21" i="24"/>
  <c r="DN25" i="24" s="1"/>
  <c r="DM21" i="24"/>
  <c r="DM25" i="24" s="1"/>
  <c r="DL21" i="24"/>
  <c r="DL25" i="24" s="1"/>
  <c r="DK21" i="24"/>
  <c r="DK25" i="24" s="1"/>
  <c r="DJ21" i="24"/>
  <c r="DJ25" i="24" s="1"/>
  <c r="DI21" i="24"/>
  <c r="DI25" i="24" s="1"/>
  <c r="DH21" i="24"/>
  <c r="DH25" i="24" s="1"/>
  <c r="DG21" i="24"/>
  <c r="DG25" i="24" s="1"/>
  <c r="DF21" i="24"/>
  <c r="DF25" i="24" s="1"/>
  <c r="DE21" i="24"/>
  <c r="DE25" i="24" s="1"/>
  <c r="DD21" i="24"/>
  <c r="DD25" i="24" s="1"/>
  <c r="DC21" i="24"/>
  <c r="DC25" i="24" s="1"/>
  <c r="DB21" i="24"/>
  <c r="DB25" i="24" s="1"/>
  <c r="DA21" i="24"/>
  <c r="DA25" i="24" s="1"/>
  <c r="CZ21" i="24"/>
  <c r="CZ25" i="24" s="1"/>
  <c r="CY21" i="24"/>
  <c r="CY25" i="24" s="1"/>
  <c r="CX21" i="24"/>
  <c r="CX25" i="24" s="1"/>
  <c r="CW21" i="24"/>
  <c r="CW25" i="24" s="1"/>
  <c r="CV21" i="24"/>
  <c r="CV25" i="24" s="1"/>
  <c r="CU21" i="24"/>
  <c r="CU25" i="24" s="1"/>
  <c r="CT21" i="24"/>
  <c r="CT25" i="24" s="1"/>
  <c r="CS21" i="24"/>
  <c r="CS25" i="24" s="1"/>
  <c r="CR21" i="24"/>
  <c r="CR25" i="24" s="1"/>
  <c r="CQ21" i="24"/>
  <c r="CQ25" i="24" s="1"/>
  <c r="CP21" i="24"/>
  <c r="CP25" i="24" s="1"/>
  <c r="CO21" i="24"/>
  <c r="CO25" i="24" s="1"/>
  <c r="CN21" i="24"/>
  <c r="CN25" i="24" s="1"/>
  <c r="CM21" i="24"/>
  <c r="CM25" i="24" s="1"/>
  <c r="CL21" i="24"/>
  <c r="CL25" i="24" s="1"/>
  <c r="CK21" i="24"/>
  <c r="CK25" i="24" s="1"/>
  <c r="CJ21" i="24"/>
  <c r="CJ25" i="24" s="1"/>
  <c r="CI21" i="24"/>
  <c r="CI25" i="24" s="1"/>
  <c r="CH21" i="24"/>
  <c r="CH25" i="24" s="1"/>
  <c r="CG21" i="24"/>
  <c r="CG25" i="24" s="1"/>
  <c r="CF21" i="24"/>
  <c r="CF25" i="24" s="1"/>
  <c r="CE21" i="24"/>
  <c r="CE25" i="24" s="1"/>
  <c r="CD21" i="24"/>
  <c r="CD25" i="24" s="1"/>
  <c r="CC21" i="24"/>
  <c r="CC25" i="24" s="1"/>
  <c r="CB21" i="24"/>
  <c r="CB25" i="24" s="1"/>
  <c r="CA21" i="24"/>
  <c r="CA25" i="24" s="1"/>
  <c r="BZ21" i="24"/>
  <c r="BZ25" i="24" s="1"/>
  <c r="BY21" i="24"/>
  <c r="BY25" i="24" s="1"/>
  <c r="BX21" i="24"/>
  <c r="BX25" i="24" s="1"/>
  <c r="BW21" i="24"/>
  <c r="BW25" i="24" s="1"/>
  <c r="BV21" i="24"/>
  <c r="BV25" i="24" s="1"/>
  <c r="BU21" i="24"/>
  <c r="BU25" i="24" s="1"/>
  <c r="BT21" i="24"/>
  <c r="BT25" i="24" s="1"/>
  <c r="BS21" i="24"/>
  <c r="BS25" i="24" s="1"/>
  <c r="BR21" i="24"/>
  <c r="BR25" i="24" s="1"/>
  <c r="BQ21" i="24"/>
  <c r="BQ25" i="24" s="1"/>
  <c r="BP21" i="24"/>
  <c r="BP25" i="24" s="1"/>
  <c r="BO21" i="24"/>
  <c r="BO25" i="24" s="1"/>
  <c r="BN21" i="24"/>
  <c r="BN25" i="24" s="1"/>
  <c r="BM21" i="24"/>
  <c r="BM25" i="24" s="1"/>
  <c r="BL21" i="24"/>
  <c r="BL25" i="24" s="1"/>
  <c r="BK21" i="24"/>
  <c r="BK25" i="24" s="1"/>
  <c r="BJ21" i="24"/>
  <c r="BJ25" i="24" s="1"/>
  <c r="BI21" i="24"/>
  <c r="BI25" i="24" s="1"/>
  <c r="BH21" i="24"/>
  <c r="BH25" i="24" s="1"/>
  <c r="BG21" i="24"/>
  <c r="BG25" i="24" s="1"/>
  <c r="BF21" i="24"/>
  <c r="BF25" i="24" s="1"/>
  <c r="BE21" i="24"/>
  <c r="BE25" i="24" s="1"/>
  <c r="BD21" i="24"/>
  <c r="BD25" i="24" s="1"/>
  <c r="BC21" i="24"/>
  <c r="BC25" i="24" s="1"/>
  <c r="BB21" i="24"/>
  <c r="BB25" i="24" s="1"/>
  <c r="BA21" i="24"/>
  <c r="BA25" i="24" s="1"/>
  <c r="AZ21" i="24"/>
  <c r="AZ25" i="24" s="1"/>
  <c r="AY21" i="24"/>
  <c r="AY25" i="24" s="1"/>
  <c r="AX21" i="24"/>
  <c r="AX25" i="24" s="1"/>
  <c r="AW21" i="24"/>
  <c r="AW25" i="24" s="1"/>
  <c r="AV21" i="24"/>
  <c r="AV25" i="24" s="1"/>
  <c r="AU21" i="24"/>
  <c r="AU25" i="24" s="1"/>
  <c r="AT21" i="24"/>
  <c r="AT25" i="24" s="1"/>
  <c r="AS21" i="24"/>
  <c r="AS25" i="24" s="1"/>
  <c r="AR21" i="24"/>
  <c r="AR25" i="24" s="1"/>
  <c r="AQ21" i="24"/>
  <c r="AQ25" i="24" s="1"/>
  <c r="AP21" i="24"/>
  <c r="AP25" i="24" s="1"/>
  <c r="AO21" i="24"/>
  <c r="AO25" i="24" s="1"/>
  <c r="AN21" i="24"/>
  <c r="AN25" i="24" s="1"/>
  <c r="AM21" i="24"/>
  <c r="AM25" i="24" s="1"/>
  <c r="AL21" i="24"/>
  <c r="AL25" i="24" s="1"/>
  <c r="AK21" i="24"/>
  <c r="AK25" i="24" s="1"/>
  <c r="AJ21" i="24"/>
  <c r="AJ25" i="24" s="1"/>
  <c r="AI21" i="24"/>
  <c r="AI25" i="24" s="1"/>
  <c r="AH21" i="24"/>
  <c r="AH25" i="24" s="1"/>
  <c r="AG21" i="24"/>
  <c r="AG25" i="24" s="1"/>
  <c r="AF21" i="24"/>
  <c r="AF25" i="24" s="1"/>
  <c r="AE21" i="24"/>
  <c r="AE25" i="24" s="1"/>
  <c r="AD21" i="24"/>
  <c r="AD25" i="24" s="1"/>
  <c r="AC21" i="24"/>
  <c r="AC25" i="24" s="1"/>
  <c r="AB21" i="24"/>
  <c r="AB25" i="24" s="1"/>
  <c r="AA21" i="24"/>
  <c r="AA25" i="24" s="1"/>
  <c r="Z21" i="24"/>
  <c r="Z25" i="24" s="1"/>
  <c r="Y21" i="24"/>
  <c r="Y25" i="24" s="1"/>
  <c r="X21" i="24"/>
  <c r="X25" i="24" s="1"/>
  <c r="W21" i="24"/>
  <c r="W25" i="24" s="1"/>
  <c r="V21" i="24"/>
  <c r="V25" i="24" s="1"/>
  <c r="U21" i="24"/>
  <c r="U25" i="24" s="1"/>
  <c r="T21" i="24"/>
  <c r="T25" i="24" s="1"/>
  <c r="S21" i="24"/>
  <c r="S25" i="24" s="1"/>
  <c r="R21" i="24"/>
  <c r="O21" i="24" s="1"/>
  <c r="E2" i="18"/>
  <c r="F2" i="18"/>
  <c r="G2" i="18" s="1"/>
  <c r="C5" i="18"/>
  <c r="D5" i="18"/>
  <c r="E5" i="18" s="1"/>
  <c r="F5" i="18" s="1"/>
  <c r="G5" i="18" s="1"/>
  <c r="H5" i="18" s="1"/>
  <c r="I5" i="18" s="1"/>
  <c r="J5" i="18" s="1"/>
  <c r="K5" i="18" s="1"/>
  <c r="L5" i="18" s="1"/>
  <c r="M5" i="18" s="1"/>
  <c r="B21" i="18"/>
  <c r="B22" i="18"/>
  <c r="B23" i="18"/>
  <c r="B24" i="18"/>
  <c r="B25" i="18"/>
  <c r="S3" i="24"/>
  <c r="T3" i="24" s="1"/>
  <c r="U3" i="24" s="1"/>
  <c r="V3" i="24" s="1"/>
  <c r="W3" i="24" s="1"/>
  <c r="X3" i="24" s="1"/>
  <c r="Y3" i="24" s="1"/>
  <c r="Z3" i="24" s="1"/>
  <c r="AA3" i="24" s="1"/>
  <c r="AB3" i="24" s="1"/>
  <c r="AC3" i="24" s="1"/>
  <c r="AD3" i="24" s="1"/>
  <c r="AE3" i="24" s="1"/>
  <c r="AF3" i="24" s="1"/>
  <c r="AG3" i="24" s="1"/>
  <c r="AH3" i="24" s="1"/>
  <c r="AI3" i="24" s="1"/>
  <c r="AJ3" i="24" s="1"/>
  <c r="AK3" i="24" s="1"/>
  <c r="AL3" i="24" s="1"/>
  <c r="AM3" i="24" s="1"/>
  <c r="AN3" i="24" s="1"/>
  <c r="AO3" i="24" s="1"/>
  <c r="AP3" i="24" s="1"/>
  <c r="AQ3" i="24" s="1"/>
  <c r="AR3" i="24" s="1"/>
  <c r="AS3" i="24" s="1"/>
  <c r="AT3" i="24" s="1"/>
  <c r="AU3" i="24" s="1"/>
  <c r="AV3" i="24" s="1"/>
  <c r="AW3" i="24" s="1"/>
  <c r="AX3" i="24" s="1"/>
  <c r="AY3" i="24" s="1"/>
  <c r="AZ3" i="24" s="1"/>
  <c r="BA3" i="24" s="1"/>
  <c r="BB3" i="24" s="1"/>
  <c r="BC3" i="24" s="1"/>
  <c r="BD3" i="24" s="1"/>
  <c r="BE3" i="24" s="1"/>
  <c r="BF3" i="24" s="1"/>
  <c r="BG3" i="24" s="1"/>
  <c r="BH3" i="24" s="1"/>
  <c r="BI3" i="24" s="1"/>
  <c r="BJ3" i="24" s="1"/>
  <c r="BK3" i="24" s="1"/>
  <c r="BL3" i="24" s="1"/>
  <c r="BM3" i="24" s="1"/>
  <c r="BN3" i="24" s="1"/>
  <c r="BO3" i="24" s="1"/>
  <c r="BP3" i="24" s="1"/>
  <c r="BQ3" i="24" s="1"/>
  <c r="BR3" i="24" s="1"/>
  <c r="BS3" i="24" s="1"/>
  <c r="BT3" i="24" s="1"/>
  <c r="BU3" i="24" s="1"/>
  <c r="BV3" i="24" s="1"/>
  <c r="BW3" i="24" s="1"/>
  <c r="BX3" i="24" s="1"/>
  <c r="BY3" i="24" s="1"/>
  <c r="BZ3" i="24" s="1"/>
  <c r="CA3" i="24" s="1"/>
  <c r="CB3" i="24" s="1"/>
  <c r="CC3" i="24" s="1"/>
  <c r="CD3" i="24" s="1"/>
  <c r="CE3" i="24" s="1"/>
  <c r="CF3" i="24" s="1"/>
  <c r="CG3" i="24" s="1"/>
  <c r="CH3" i="24" s="1"/>
  <c r="CI3" i="24" s="1"/>
  <c r="CJ3" i="24" s="1"/>
  <c r="CK3" i="24" s="1"/>
  <c r="CL3" i="24" s="1"/>
  <c r="CM3" i="24" s="1"/>
  <c r="CN3" i="24" s="1"/>
  <c r="CO3" i="24" s="1"/>
  <c r="CP3" i="24" s="1"/>
  <c r="CQ3" i="24" s="1"/>
  <c r="CR3" i="24" s="1"/>
  <c r="CS3" i="24" s="1"/>
  <c r="CT3" i="24" s="1"/>
  <c r="CU3" i="24" s="1"/>
  <c r="CV3" i="24" s="1"/>
  <c r="CW3" i="24" s="1"/>
  <c r="CX3" i="24" s="1"/>
  <c r="CY3" i="24" s="1"/>
  <c r="CZ3" i="24" s="1"/>
  <c r="DA3" i="24" s="1"/>
  <c r="DB3" i="24" s="1"/>
  <c r="DC3" i="24" s="1"/>
  <c r="DD3" i="24" s="1"/>
  <c r="DE3" i="24" s="1"/>
  <c r="DF3" i="24" s="1"/>
  <c r="DG3" i="24" s="1"/>
  <c r="DH3" i="24" s="1"/>
  <c r="DI3" i="24" s="1"/>
  <c r="DJ3" i="24" s="1"/>
  <c r="DK3" i="24" s="1"/>
  <c r="DL3" i="24" s="1"/>
  <c r="M8" i="25"/>
  <c r="D5" i="25"/>
  <c r="AO2" i="24"/>
  <c r="BA2" i="24" s="1"/>
  <c r="BM2" i="24" s="1"/>
  <c r="BY2" i="24" s="1"/>
  <c r="CK2" i="24" s="1"/>
  <c r="CW2" i="24" s="1"/>
  <c r="DI2" i="24" s="1"/>
  <c r="AN2" i="24"/>
  <c r="AZ2" i="24" s="1"/>
  <c r="BL2" i="24" s="1"/>
  <c r="BX2" i="24" s="1"/>
  <c r="CJ2" i="24" s="1"/>
  <c r="CV2" i="24" s="1"/>
  <c r="DH2" i="24" s="1"/>
  <c r="AM2" i="24"/>
  <c r="AY2" i="24" s="1"/>
  <c r="BK2" i="24" s="1"/>
  <c r="BW2" i="24" s="1"/>
  <c r="CI2" i="24" s="1"/>
  <c r="CU2" i="24" s="1"/>
  <c r="DG2" i="24" s="1"/>
  <c r="AL2" i="24"/>
  <c r="AX2" i="24" s="1"/>
  <c r="BJ2" i="24" s="1"/>
  <c r="BV2" i="24" s="1"/>
  <c r="CH2" i="24" s="1"/>
  <c r="CT2" i="24" s="1"/>
  <c r="DF2" i="24" s="1"/>
  <c r="AK2" i="24"/>
  <c r="AW2" i="24" s="1"/>
  <c r="BI2" i="24" s="1"/>
  <c r="BU2" i="24" s="1"/>
  <c r="CG2" i="24" s="1"/>
  <c r="CS2" i="24" s="1"/>
  <c r="DE2" i="24" s="1"/>
  <c r="AJ2" i="24"/>
  <c r="AV2" i="24" s="1"/>
  <c r="BH2" i="24" s="1"/>
  <c r="BT2" i="24" s="1"/>
  <c r="CF2" i="24" s="1"/>
  <c r="CR2" i="24" s="1"/>
  <c r="DD2" i="24" s="1"/>
  <c r="AI2" i="24"/>
  <c r="AU2" i="24" s="1"/>
  <c r="BG2" i="24" s="1"/>
  <c r="BS2" i="24" s="1"/>
  <c r="CE2" i="24" s="1"/>
  <c r="CQ2" i="24" s="1"/>
  <c r="DC2" i="24" s="1"/>
  <c r="AH2" i="24"/>
  <c r="AT2" i="24" s="1"/>
  <c r="BF2" i="24" s="1"/>
  <c r="BR2" i="24" s="1"/>
  <c r="CD2" i="24" s="1"/>
  <c r="CP2" i="24" s="1"/>
  <c r="DB2" i="24" s="1"/>
  <c r="AG2" i="24"/>
  <c r="AS2" i="24" s="1"/>
  <c r="BE2" i="24" s="1"/>
  <c r="BQ2" i="24" s="1"/>
  <c r="CC2" i="24" s="1"/>
  <c r="CO2" i="24" s="1"/>
  <c r="DA2" i="24" s="1"/>
  <c r="DM2" i="24" s="1"/>
  <c r="DY2" i="24" s="1"/>
  <c r="EK2" i="24" s="1"/>
  <c r="AF2" i="24"/>
  <c r="AR2" i="24" s="1"/>
  <c r="BD2" i="24" s="1"/>
  <c r="BP2" i="24" s="1"/>
  <c r="CB2" i="24" s="1"/>
  <c r="CN2" i="24" s="1"/>
  <c r="CZ2" i="24" s="1"/>
  <c r="DL2" i="24" s="1"/>
  <c r="DX2" i="24" s="1"/>
  <c r="EJ2" i="24" s="1"/>
  <c r="AE2" i="24"/>
  <c r="AQ2" i="24" s="1"/>
  <c r="BC2" i="24" s="1"/>
  <c r="BO2" i="24" s="1"/>
  <c r="CA2" i="24" s="1"/>
  <c r="CM2" i="24" s="1"/>
  <c r="CY2" i="24" s="1"/>
  <c r="DK2" i="24" s="1"/>
  <c r="DW2" i="24" s="1"/>
  <c r="EI2" i="24" s="1"/>
  <c r="AD2" i="24"/>
  <c r="AP2" i="24" s="1"/>
  <c r="BB2" i="24" s="1"/>
  <c r="BN2" i="24" s="1"/>
  <c r="BZ2" i="24" s="1"/>
  <c r="CL2" i="24" s="1"/>
  <c r="CX2" i="24" s="1"/>
  <c r="DJ2" i="24" s="1"/>
  <c r="DV2" i="24" s="1"/>
  <c r="EH2" i="24" s="1"/>
  <c r="Q4" i="24"/>
  <c r="C5" i="25"/>
  <c r="D31" i="25"/>
  <c r="F9" i="25"/>
  <c r="F210" i="26" l="1"/>
  <c r="F194" i="26"/>
  <c r="F259" i="26"/>
  <c r="F306" i="26"/>
  <c r="E244" i="26"/>
  <c r="E240" i="26"/>
  <c r="E239" i="26"/>
  <c r="E286" i="26"/>
  <c r="E292" i="26"/>
  <c r="E236" i="26"/>
  <c r="B42" i="25"/>
  <c r="B45" i="25" s="1"/>
  <c r="L42" i="25"/>
  <c r="L45" i="25" s="1"/>
  <c r="K42" i="25"/>
  <c r="K45" i="25" s="1"/>
  <c r="J42" i="25"/>
  <c r="J45" i="25" s="1"/>
  <c r="I42" i="25"/>
  <c r="I45" i="25" s="1"/>
  <c r="H42" i="25"/>
  <c r="H45" i="25" s="1"/>
  <c r="G42" i="25"/>
  <c r="G45" i="25" s="1"/>
  <c r="F42" i="25"/>
  <c r="F45" i="25" s="1"/>
  <c r="E42" i="25"/>
  <c r="E45" i="25" s="1"/>
  <c r="D42" i="25"/>
  <c r="D45" i="25" s="1"/>
  <c r="C42" i="25"/>
  <c r="C45" i="25" s="1"/>
  <c r="F26" i="25"/>
  <c r="D245" i="26"/>
  <c r="D244" i="26"/>
  <c r="E283" i="26"/>
  <c r="E284" i="26"/>
  <c r="E287" i="26"/>
  <c r="E288" i="26"/>
  <c r="E302" i="26"/>
  <c r="E303" i="26"/>
  <c r="E304" i="26"/>
  <c r="E308" i="26"/>
  <c r="E309" i="26"/>
  <c r="D240" i="26"/>
  <c r="D239" i="26"/>
  <c r="D238" i="26"/>
  <c r="D236" i="26"/>
  <c r="D287" i="26"/>
  <c r="D293" i="26"/>
  <c r="D288" i="26"/>
  <c r="D292" i="26"/>
  <c r="D284" i="26"/>
  <c r="D251" i="26"/>
  <c r="D255" i="26"/>
  <c r="D256" i="26"/>
  <c r="D260" i="26"/>
  <c r="D252" i="26"/>
  <c r="D254" i="26"/>
  <c r="D261" i="26"/>
  <c r="D283" i="26"/>
  <c r="D286" i="26"/>
  <c r="D309" i="26"/>
  <c r="D299" i="26"/>
  <c r="D308" i="26"/>
  <c r="D304" i="26"/>
  <c r="D303" i="26"/>
  <c r="D302" i="26"/>
  <c r="D326" i="26"/>
  <c r="G167" i="26"/>
  <c r="F170" i="26" a="1"/>
  <c r="F170" i="26" s="1"/>
  <c r="F186" i="26" a="1"/>
  <c r="F186" i="26" s="1"/>
  <c r="F288" i="26"/>
  <c r="F292" i="26"/>
  <c r="F293" i="26"/>
  <c r="F188" i="26"/>
  <c r="F189" i="26"/>
  <c r="F190" i="26"/>
  <c r="F191" i="26"/>
  <c r="F192" i="26"/>
  <c r="F195" i="26"/>
  <c r="F196" i="26"/>
  <c r="F197" i="26"/>
  <c r="F202" i="26" a="1"/>
  <c r="F202" i="26" s="1"/>
  <c r="F286" i="26"/>
  <c r="F204" i="26"/>
  <c r="F205" i="26"/>
  <c r="F206" i="26"/>
  <c r="F207" i="26"/>
  <c r="F208" i="26"/>
  <c r="F211" i="26"/>
  <c r="F212" i="26"/>
  <c r="F213" i="26"/>
  <c r="F218" i="26" a="1"/>
  <c r="F218" i="26" s="1"/>
  <c r="F234" i="26" a="1"/>
  <c r="F234" i="26" s="1"/>
  <c r="F236" i="26"/>
  <c r="F237" i="26"/>
  <c r="F238" i="26"/>
  <c r="F239" i="26"/>
  <c r="F240" i="26"/>
  <c r="F243" i="26"/>
  <c r="F244" i="26"/>
  <c r="F245" i="26"/>
  <c r="F250" i="26" a="1"/>
  <c r="F250" i="26" s="1"/>
  <c r="F251" i="26"/>
  <c r="F252" i="26"/>
  <c r="F253" i="26"/>
  <c r="F255" i="26"/>
  <c r="F256" i="26"/>
  <c r="F260" i="26"/>
  <c r="F261" i="26"/>
  <c r="F266" i="26" a="1"/>
  <c r="F266" i="26" s="1"/>
  <c r="F283" i="26"/>
  <c r="F284" i="26"/>
  <c r="F285" i="26"/>
  <c r="F287" i="26"/>
  <c r="F254" i="26"/>
  <c r="F268" i="26"/>
  <c r="F269" i="26"/>
  <c r="F270" i="26"/>
  <c r="F271" i="26"/>
  <c r="F272" i="26"/>
  <c r="F274" i="26"/>
  <c r="F275" i="26"/>
  <c r="F276" i="26"/>
  <c r="F277" i="26"/>
  <c r="F282" i="26" a="1"/>
  <c r="F282" i="26" s="1"/>
  <c r="F298" i="26" a="1"/>
  <c r="F298" i="26" s="1"/>
  <c r="F299" i="26"/>
  <c r="F302" i="26"/>
  <c r="F303" i="26"/>
  <c r="F304" i="26"/>
  <c r="F307" i="26"/>
  <c r="F308" i="26"/>
  <c r="F309" i="26"/>
  <c r="F314" i="26" a="1"/>
  <c r="F314" i="26" s="1"/>
  <c r="F315" i="26"/>
  <c r="F316" i="26"/>
  <c r="F320" i="26"/>
  <c r="F322" i="26"/>
  <c r="F291" i="26"/>
  <c r="F318" i="26"/>
  <c r="F319" i="26"/>
  <c r="F323" i="26"/>
  <c r="F324" i="26"/>
  <c r="F325" i="26"/>
  <c r="F300" i="26"/>
  <c r="F301" i="26"/>
  <c r="F317" i="26"/>
  <c r="I166" i="26"/>
  <c r="H165" i="26"/>
  <c r="D53" i="26"/>
  <c r="E53" i="26"/>
  <c r="D223" i="26" s="1"/>
  <c r="E257" i="26"/>
  <c r="E321" i="26"/>
  <c r="F20" i="25"/>
  <c r="S23" i="18"/>
  <c r="BS33" i="24"/>
  <c r="BT33" i="24"/>
  <c r="BU33" i="24"/>
  <c r="AX33" i="24"/>
  <c r="X20" i="24"/>
  <c r="AA33" i="24"/>
  <c r="AY33" i="24"/>
  <c r="BW33" i="24"/>
  <c r="Y20" i="24"/>
  <c r="BZ20" i="24"/>
  <c r="DA33" i="24"/>
  <c r="BH20" i="24"/>
  <c r="Y33" i="24"/>
  <c r="Z33" i="24"/>
  <c r="BV33" i="24"/>
  <c r="BK20" i="24"/>
  <c r="AH33" i="24"/>
  <c r="BF33" i="24"/>
  <c r="CH33" i="24"/>
  <c r="Z20" i="24"/>
  <c r="CE20" i="24"/>
  <c r="AW33" i="24"/>
  <c r="AI33" i="24"/>
  <c r="BG33" i="24"/>
  <c r="CI33" i="24"/>
  <c r="AA20" i="24"/>
  <c r="CG20" i="24"/>
  <c r="AV33" i="24"/>
  <c r="AJ33" i="24"/>
  <c r="BH33" i="24"/>
  <c r="CJ33" i="24"/>
  <c r="AB20" i="24"/>
  <c r="CU20" i="24"/>
  <c r="DF33" i="24"/>
  <c r="AK33" i="24"/>
  <c r="BI33" i="24"/>
  <c r="CL33" i="24"/>
  <c r="AN20" i="24"/>
  <c r="CW20" i="24"/>
  <c r="AU33" i="24"/>
  <c r="BI20" i="24"/>
  <c r="AL33" i="24"/>
  <c r="BJ33" i="24"/>
  <c r="CM33" i="24"/>
  <c r="AO20" i="24"/>
  <c r="X33" i="24"/>
  <c r="AM33" i="24"/>
  <c r="BK33" i="24"/>
  <c r="CY33" i="24"/>
  <c r="AP20" i="24"/>
  <c r="W33" i="24"/>
  <c r="DG33" i="24"/>
  <c r="V33" i="24"/>
  <c r="AT33" i="24"/>
  <c r="BR33" i="24"/>
  <c r="CZ33" i="24"/>
  <c r="AU20" i="24"/>
  <c r="AV20" i="24"/>
  <c r="BJ20" i="24"/>
  <c r="CF20" i="24"/>
  <c r="CX20" i="24"/>
  <c r="DD20" i="24"/>
  <c r="BM20" i="24"/>
  <c r="CH20" i="24"/>
  <c r="DE20" i="24"/>
  <c r="CN33" i="24"/>
  <c r="DH33" i="24"/>
  <c r="AC20" i="24"/>
  <c r="AW20" i="24"/>
  <c r="BN20" i="24"/>
  <c r="CI20" i="24"/>
  <c r="DF20" i="24"/>
  <c r="AB33" i="24"/>
  <c r="AN33" i="24"/>
  <c r="AZ33" i="24"/>
  <c r="BL33" i="24"/>
  <c r="BX33" i="24"/>
  <c r="CO33" i="24"/>
  <c r="DI33" i="24"/>
  <c r="AD20" i="24"/>
  <c r="AX20" i="24"/>
  <c r="BS20" i="24"/>
  <c r="CK20" i="24"/>
  <c r="DG20" i="24"/>
  <c r="AC33" i="24"/>
  <c r="AO33" i="24"/>
  <c r="BA33" i="24"/>
  <c r="BZ33" i="24"/>
  <c r="CT33" i="24"/>
  <c r="DJ33" i="24"/>
  <c r="AI20" i="24"/>
  <c r="AY20" i="24"/>
  <c r="BT20" i="24"/>
  <c r="CL20" i="24"/>
  <c r="DI20" i="24"/>
  <c r="R33" i="24"/>
  <c r="AD33" i="24"/>
  <c r="AP33" i="24"/>
  <c r="BB33" i="24"/>
  <c r="BN33" i="24"/>
  <c r="CA33" i="24"/>
  <c r="CU33" i="24"/>
  <c r="DK33" i="24"/>
  <c r="AJ20" i="24"/>
  <c r="AZ20" i="24"/>
  <c r="BU20" i="24"/>
  <c r="CQ20" i="24"/>
  <c r="DJ20" i="24"/>
  <c r="DF39" i="24"/>
  <c r="DE39" i="24"/>
  <c r="DD39" i="24"/>
  <c r="DH20" i="24"/>
  <c r="CV20" i="24"/>
  <c r="CJ20" i="24"/>
  <c r="BX20" i="24"/>
  <c r="BL20" i="24"/>
  <c r="DC39" i="24"/>
  <c r="DB39" i="24"/>
  <c r="DA39" i="24"/>
  <c r="DL39" i="24"/>
  <c r="CZ39" i="24"/>
  <c r="DK39" i="24"/>
  <c r="CY39" i="24"/>
  <c r="DC20" i="24"/>
  <c r="DJ39" i="24"/>
  <c r="CX39" i="24"/>
  <c r="DB20" i="24"/>
  <c r="CP20" i="24"/>
  <c r="CD20" i="24"/>
  <c r="BR20" i="24"/>
  <c r="BF20" i="24"/>
  <c r="AT20" i="24"/>
  <c r="AH20" i="24"/>
  <c r="V20" i="24"/>
  <c r="DE33" i="24"/>
  <c r="CS33" i="24"/>
  <c r="CF33" i="24"/>
  <c r="DI39" i="24"/>
  <c r="CW39" i="24"/>
  <c r="DA20" i="24"/>
  <c r="CO20" i="24"/>
  <c r="CC20" i="24"/>
  <c r="BQ20" i="24"/>
  <c r="BE20" i="24"/>
  <c r="AS20" i="24"/>
  <c r="AG20" i="24"/>
  <c r="U20" i="24"/>
  <c r="DD33" i="24"/>
  <c r="CR33" i="24"/>
  <c r="DH39" i="24"/>
  <c r="DL20" i="24"/>
  <c r="CZ20" i="24"/>
  <c r="CN20" i="24"/>
  <c r="CB20" i="24"/>
  <c r="BP20" i="24"/>
  <c r="BD20" i="24"/>
  <c r="AR20" i="24"/>
  <c r="AF20" i="24"/>
  <c r="T20" i="24"/>
  <c r="DC33" i="24"/>
  <c r="CQ33" i="24"/>
  <c r="CD33" i="24"/>
  <c r="DG39" i="24"/>
  <c r="DK20" i="24"/>
  <c r="CY20" i="24"/>
  <c r="CM20" i="24"/>
  <c r="CA20" i="24"/>
  <c r="BO20" i="24"/>
  <c r="BC20" i="24"/>
  <c r="AQ20" i="24"/>
  <c r="AE20" i="24"/>
  <c r="S20" i="24"/>
  <c r="DB33" i="24"/>
  <c r="CP33" i="24"/>
  <c r="CC33" i="24"/>
  <c r="S33" i="24"/>
  <c r="AE33" i="24"/>
  <c r="AQ33" i="24"/>
  <c r="BC33" i="24"/>
  <c r="BO33" i="24"/>
  <c r="CB33" i="24"/>
  <c r="CV33" i="24"/>
  <c r="DL33" i="24"/>
  <c r="AK20" i="24"/>
  <c r="BA20" i="24"/>
  <c r="BV20" i="24"/>
  <c r="CR20" i="24"/>
  <c r="AF33" i="24"/>
  <c r="BD33" i="24"/>
  <c r="BP33" i="24"/>
  <c r="R20" i="24"/>
  <c r="AL20" i="24"/>
  <c r="BB20" i="24"/>
  <c r="BW20" i="24"/>
  <c r="CS20" i="24"/>
  <c r="T33" i="24"/>
  <c r="AR33" i="24"/>
  <c r="CE33" i="24"/>
  <c r="U33" i="24"/>
  <c r="AG33" i="24"/>
  <c r="AS33" i="24"/>
  <c r="BE33" i="24"/>
  <c r="BQ33" i="24"/>
  <c r="CG33" i="24"/>
  <c r="CX33" i="24"/>
  <c r="W20" i="24"/>
  <c r="AM20" i="24"/>
  <c r="BG20" i="24"/>
  <c r="BY20" i="24"/>
  <c r="CT20" i="24"/>
  <c r="Q62" i="24"/>
  <c r="F19" i="25"/>
  <c r="Q28" i="24"/>
  <c r="I9" i="25"/>
  <c r="R25" i="24"/>
  <c r="O25" i="24" s="1"/>
  <c r="DK18" i="24"/>
  <c r="DL18" i="24"/>
  <c r="DM3" i="24"/>
  <c r="DJ18" i="24"/>
  <c r="DI18" i="24"/>
  <c r="DH18" i="24"/>
  <c r="DG18" i="24"/>
  <c r="DF18" i="24"/>
  <c r="DE18" i="24"/>
  <c r="DD18" i="24"/>
  <c r="DC18" i="24"/>
  <c r="DB18" i="24"/>
  <c r="DA18" i="24"/>
  <c r="CZ18" i="24"/>
  <c r="CY18" i="24"/>
  <c r="CX18" i="24"/>
  <c r="H2" i="18"/>
  <c r="DU2" i="24"/>
  <c r="DT2" i="24"/>
  <c r="DS2" i="24"/>
  <c r="DR2" i="24"/>
  <c r="DQ2" i="24"/>
  <c r="DP2" i="24"/>
  <c r="DO2" i="24"/>
  <c r="DN2" i="24"/>
  <c r="C12" i="17"/>
  <c r="C14" i="17" s="1"/>
  <c r="R4" i="24"/>
  <c r="S4" i="24" s="1"/>
  <c r="T4" i="24" s="1"/>
  <c r="U4" i="24" s="1"/>
  <c r="V4" i="24" s="1"/>
  <c r="W4" i="24" s="1"/>
  <c r="X4" i="24" s="1"/>
  <c r="Y4" i="24" s="1"/>
  <c r="Z4" i="24" s="1"/>
  <c r="AA4" i="24" s="1"/>
  <c r="AB4" i="24" s="1"/>
  <c r="AC4" i="24" s="1"/>
  <c r="AD4" i="24" s="1"/>
  <c r="AE4" i="24" s="1"/>
  <c r="AF4" i="24" s="1"/>
  <c r="AG4" i="24" s="1"/>
  <c r="AH4" i="24" s="1"/>
  <c r="AI4" i="24" s="1"/>
  <c r="AJ4" i="24" s="1"/>
  <c r="AK4" i="24" s="1"/>
  <c r="AL4" i="24" s="1"/>
  <c r="AM4" i="24" s="1"/>
  <c r="AN4" i="24" s="1"/>
  <c r="AO4" i="24" s="1"/>
  <c r="AP4" i="24" s="1"/>
  <c r="AQ4" i="24" s="1"/>
  <c r="AR4" i="24" s="1"/>
  <c r="AS4" i="24" s="1"/>
  <c r="AT4" i="24" s="1"/>
  <c r="AU4" i="24" s="1"/>
  <c r="AV4" i="24" s="1"/>
  <c r="AW4" i="24" s="1"/>
  <c r="AX4" i="24" s="1"/>
  <c r="AY4" i="24" s="1"/>
  <c r="AZ4" i="24" s="1"/>
  <c r="BA4" i="24" s="1"/>
  <c r="BB4" i="24" s="1"/>
  <c r="BC4" i="24" s="1"/>
  <c r="BD4" i="24" s="1"/>
  <c r="BE4" i="24" s="1"/>
  <c r="BF4" i="24" s="1"/>
  <c r="BG4" i="24" s="1"/>
  <c r="BH4" i="24" s="1"/>
  <c r="BI4" i="24" s="1"/>
  <c r="BJ4" i="24" s="1"/>
  <c r="BK4" i="24" s="1"/>
  <c r="BL4" i="24" s="1"/>
  <c r="BM4" i="24" s="1"/>
  <c r="BN4" i="24" s="1"/>
  <c r="BO4" i="24" s="1"/>
  <c r="BP4" i="24" s="1"/>
  <c r="BQ4" i="24" s="1"/>
  <c r="BR4" i="24" s="1"/>
  <c r="BS4" i="24" s="1"/>
  <c r="BT4" i="24" s="1"/>
  <c r="BU4" i="24" s="1"/>
  <c r="BV4" i="24" s="1"/>
  <c r="BW4" i="24" s="1"/>
  <c r="BX4" i="24" s="1"/>
  <c r="BY4" i="24" s="1"/>
  <c r="BZ4" i="24" s="1"/>
  <c r="CA4" i="24" s="1"/>
  <c r="CB4" i="24" s="1"/>
  <c r="CC4" i="24" s="1"/>
  <c r="CD4" i="24" s="1"/>
  <c r="CE4" i="24" s="1"/>
  <c r="CF4" i="24" s="1"/>
  <c r="CG4" i="24" s="1"/>
  <c r="CH4" i="24" s="1"/>
  <c r="CI4" i="24" s="1"/>
  <c r="CJ4" i="24" s="1"/>
  <c r="CK4" i="24" s="1"/>
  <c r="CL4" i="24" s="1"/>
  <c r="CM4" i="24" s="1"/>
  <c r="CN4" i="24" s="1"/>
  <c r="CO4" i="24" s="1"/>
  <c r="CP4" i="24" s="1"/>
  <c r="CQ4" i="24" s="1"/>
  <c r="CR4" i="24" s="1"/>
  <c r="CS4" i="24" s="1"/>
  <c r="CT4" i="24" s="1"/>
  <c r="CU4" i="24" s="1"/>
  <c r="CV4" i="24" s="1"/>
  <c r="CW4" i="24" s="1"/>
  <c r="CX4" i="24" s="1"/>
  <c r="CY4" i="24" s="1"/>
  <c r="CZ4" i="24" s="1"/>
  <c r="DA4" i="24" s="1"/>
  <c r="DB4" i="24" s="1"/>
  <c r="DC4" i="24" s="1"/>
  <c r="DD4" i="24" s="1"/>
  <c r="DE4" i="24" s="1"/>
  <c r="DF4" i="24" s="1"/>
  <c r="DG4" i="24" s="1"/>
  <c r="DH4" i="24" s="1"/>
  <c r="DI4" i="24" s="1"/>
  <c r="DJ4" i="24" s="1"/>
  <c r="DK4" i="24" s="1"/>
  <c r="DL4" i="24" s="1"/>
  <c r="DM4" i="24" s="1"/>
  <c r="DN4" i="24" s="1"/>
  <c r="DO4" i="24" s="1"/>
  <c r="DP4" i="24" s="1"/>
  <c r="DQ4" i="24" s="1"/>
  <c r="DR4" i="24" s="1"/>
  <c r="DS4" i="24" s="1"/>
  <c r="DT4" i="24" s="1"/>
  <c r="DU4" i="24" s="1"/>
  <c r="DV4" i="24" s="1"/>
  <c r="DW4" i="24" s="1"/>
  <c r="DX4" i="24" s="1"/>
  <c r="DY4" i="24" s="1"/>
  <c r="DZ4" i="24" s="1"/>
  <c r="EA4" i="24" s="1"/>
  <c r="EB4" i="24" s="1"/>
  <c r="EC4" i="24" s="1"/>
  <c r="ED4" i="24" s="1"/>
  <c r="EE4" i="24" s="1"/>
  <c r="EF4" i="24" s="1"/>
  <c r="EG4" i="24" s="1"/>
  <c r="EH4" i="24" s="1"/>
  <c r="EI4" i="24" s="1"/>
  <c r="EJ4" i="24" s="1"/>
  <c r="EK4" i="24" s="1"/>
  <c r="EL4" i="24" s="1"/>
  <c r="EM4" i="24" s="1"/>
  <c r="EN4" i="24" s="1"/>
  <c r="EO4" i="24" s="1"/>
  <c r="EP4" i="24" s="1"/>
  <c r="EQ4" i="24" s="1"/>
  <c r="ER4" i="24" s="1"/>
  <c r="ES4" i="24" s="1"/>
  <c r="F10" i="25"/>
  <c r="I8" i="25"/>
  <c r="E3" i="15" s="1"/>
  <c r="C10" i="25"/>
  <c r="C4" i="24"/>
  <c r="E2" i="24"/>
  <c r="F17" i="21" a="1"/>
  <c r="F17" i="21" s="1"/>
  <c r="E17" i="21" a="1"/>
  <c r="E17" i="21" s="1"/>
  <c r="E19" i="21" s="1"/>
  <c r="E17" i="15" s="1"/>
  <c r="C17" i="21"/>
  <c r="N16" i="21"/>
  <c r="M16" i="21"/>
  <c r="L16" i="21"/>
  <c r="K16" i="21"/>
  <c r="J16" i="21"/>
  <c r="I16" i="21"/>
  <c r="G16" i="21"/>
  <c r="K15" i="21"/>
  <c r="J15" i="21"/>
  <c r="I15" i="21"/>
  <c r="G15" i="21"/>
  <c r="N14" i="21"/>
  <c r="M14" i="21"/>
  <c r="I14" i="21"/>
  <c r="G14" i="21"/>
  <c r="L13" i="21"/>
  <c r="K13" i="21"/>
  <c r="I13" i="21"/>
  <c r="G13" i="21"/>
  <c r="J12" i="21"/>
  <c r="I12" i="21"/>
  <c r="G12" i="21"/>
  <c r="J11" i="21"/>
  <c r="I11" i="21"/>
  <c r="G11" i="21"/>
  <c r="M10" i="21"/>
  <c r="L10" i="21"/>
  <c r="I10" i="21"/>
  <c r="G10" i="21"/>
  <c r="K9" i="21"/>
  <c r="J9" i="21"/>
  <c r="I9" i="21"/>
  <c r="G9" i="21"/>
  <c r="I8" i="21"/>
  <c r="G8" i="21"/>
  <c r="O7" i="21"/>
  <c r="K7" i="21"/>
  <c r="J7" i="21"/>
  <c r="I7" i="21"/>
  <c r="G7" i="21"/>
  <c r="K6" i="21"/>
  <c r="J6" i="21"/>
  <c r="I6" i="21"/>
  <c r="G6" i="21"/>
  <c r="N5" i="21"/>
  <c r="M5" i="21"/>
  <c r="L5" i="21"/>
  <c r="K5" i="21"/>
  <c r="J5" i="21"/>
  <c r="I5" i="21"/>
  <c r="G5" i="21"/>
  <c r="L3" i="21"/>
  <c r="I3" i="21"/>
  <c r="O2" i="21"/>
  <c r="N2" i="21"/>
  <c r="M2" i="21"/>
  <c r="M6" i="21" s="1"/>
  <c r="L2" i="21"/>
  <c r="K2" i="21"/>
  <c r="K11" i="21" s="1"/>
  <c r="J2" i="21"/>
  <c r="D61" i="20" a="1"/>
  <c r="D56" i="20"/>
  <c r="E49" i="20"/>
  <c r="E36" i="20"/>
  <c r="F36" i="20" s="1"/>
  <c r="G36" i="20" s="1"/>
  <c r="E23" i="20"/>
  <c r="F23" i="20" s="1"/>
  <c r="D20" i="20"/>
  <c r="F12" i="20"/>
  <c r="E12" i="20"/>
  <c r="I3" i="20"/>
  <c r="J3" i="20" s="1"/>
  <c r="Q25" i="18"/>
  <c r="Q23" i="18"/>
  <c r="Q24" i="18"/>
  <c r="Q21" i="18"/>
  <c r="Q22" i="18"/>
  <c r="R5" i="18"/>
  <c r="T4" i="18"/>
  <c r="T23" i="18" s="1"/>
  <c r="S3" i="18"/>
  <c r="S2" i="18"/>
  <c r="NI21" i="17"/>
  <c r="NH21" i="17"/>
  <c r="NG21" i="17"/>
  <c r="NF21" i="17"/>
  <c r="NE21" i="17"/>
  <c r="ND21" i="17"/>
  <c r="NC21" i="17"/>
  <c r="NB21" i="17"/>
  <c r="NA21" i="17"/>
  <c r="MZ21" i="17"/>
  <c r="MY21" i="17"/>
  <c r="MX21" i="17"/>
  <c r="MW21" i="17"/>
  <c r="MV21" i="17"/>
  <c r="MU21" i="17"/>
  <c r="MT21" i="17"/>
  <c r="MS21" i="17"/>
  <c r="MR21" i="17"/>
  <c r="MQ21" i="17"/>
  <c r="MP21" i="17"/>
  <c r="MO21" i="17"/>
  <c r="MN21" i="17"/>
  <c r="MM21" i="17"/>
  <c r="ML21" i="17"/>
  <c r="MK21" i="17"/>
  <c r="MJ21" i="17"/>
  <c r="MI21" i="17"/>
  <c r="MH21" i="17"/>
  <c r="MG21" i="17"/>
  <c r="MF21" i="17"/>
  <c r="ME21" i="17"/>
  <c r="MD21" i="17"/>
  <c r="MC21" i="17"/>
  <c r="MB21" i="17"/>
  <c r="MA21" i="17"/>
  <c r="LZ21" i="17"/>
  <c r="LY21" i="17"/>
  <c r="LX21" i="17"/>
  <c r="LW21" i="17"/>
  <c r="LV21" i="17"/>
  <c r="LU21" i="17"/>
  <c r="LT21" i="17"/>
  <c r="LS21" i="17"/>
  <c r="LR21" i="17"/>
  <c r="LQ21" i="17"/>
  <c r="LP21" i="17"/>
  <c r="LO21" i="17"/>
  <c r="LN21" i="17"/>
  <c r="LM21" i="17"/>
  <c r="LL21" i="17"/>
  <c r="LK21" i="17"/>
  <c r="LJ21" i="17"/>
  <c r="LI21" i="17"/>
  <c r="LH21" i="17"/>
  <c r="LG21" i="17"/>
  <c r="LF21" i="17"/>
  <c r="LE21" i="17"/>
  <c r="LD21" i="17"/>
  <c r="LC21" i="17"/>
  <c r="LB21" i="17"/>
  <c r="LA21" i="17"/>
  <c r="KZ21" i="17"/>
  <c r="KY21" i="17"/>
  <c r="KX21" i="17"/>
  <c r="KW21" i="17"/>
  <c r="KV21" i="17"/>
  <c r="KU21" i="17"/>
  <c r="KT21" i="17"/>
  <c r="KS21" i="17"/>
  <c r="KR21" i="17"/>
  <c r="KQ21" i="17"/>
  <c r="KP21" i="17"/>
  <c r="KO21" i="17"/>
  <c r="KN21" i="17"/>
  <c r="KM21" i="17"/>
  <c r="KL21" i="17"/>
  <c r="KK21" i="17"/>
  <c r="KJ21" i="17"/>
  <c r="KI21" i="17"/>
  <c r="KH21" i="17"/>
  <c r="KG21" i="17"/>
  <c r="KF21" i="17"/>
  <c r="KE21" i="17"/>
  <c r="KD21" i="17"/>
  <c r="KC21" i="17"/>
  <c r="KB21" i="17"/>
  <c r="KA21" i="17"/>
  <c r="JZ21" i="17"/>
  <c r="JY21" i="17"/>
  <c r="JX21" i="17"/>
  <c r="JW21" i="17"/>
  <c r="JV21" i="17"/>
  <c r="JU21" i="17"/>
  <c r="JT21" i="17"/>
  <c r="JS21" i="17"/>
  <c r="JR21" i="17"/>
  <c r="JQ21" i="17"/>
  <c r="JP21" i="17"/>
  <c r="JO21" i="17"/>
  <c r="JN21" i="17"/>
  <c r="JM21" i="17"/>
  <c r="JL21" i="17"/>
  <c r="JK21" i="17"/>
  <c r="JJ21" i="17"/>
  <c r="JI21" i="17"/>
  <c r="JH21" i="17"/>
  <c r="JG21" i="17"/>
  <c r="JF21" i="17"/>
  <c r="JE21" i="17"/>
  <c r="JD21" i="17"/>
  <c r="JC21" i="17"/>
  <c r="JB21" i="17"/>
  <c r="JA21" i="17"/>
  <c r="IZ21" i="17"/>
  <c r="IY21" i="17"/>
  <c r="IX21" i="17"/>
  <c r="IW21" i="17"/>
  <c r="IV21" i="17"/>
  <c r="IU21" i="17"/>
  <c r="IT21" i="17"/>
  <c r="IS21" i="17"/>
  <c r="IR21" i="17"/>
  <c r="IQ21" i="17"/>
  <c r="IP21" i="17"/>
  <c r="IO21" i="17"/>
  <c r="IN21" i="17"/>
  <c r="IM21" i="17"/>
  <c r="IL21" i="17"/>
  <c r="IK21" i="17"/>
  <c r="IJ21" i="17"/>
  <c r="II21" i="17"/>
  <c r="IH21" i="17"/>
  <c r="IG21" i="17"/>
  <c r="IF21" i="17"/>
  <c r="IE21" i="17"/>
  <c r="ID21" i="17"/>
  <c r="IC21" i="17"/>
  <c r="IB21" i="17"/>
  <c r="IA21" i="17"/>
  <c r="HZ21" i="17"/>
  <c r="HY21" i="17"/>
  <c r="HX21" i="17"/>
  <c r="HW21" i="17"/>
  <c r="HV21" i="17"/>
  <c r="HU21" i="17"/>
  <c r="HT21" i="17"/>
  <c r="HS21" i="17"/>
  <c r="HR21" i="17"/>
  <c r="HQ21" i="17"/>
  <c r="HP21" i="17"/>
  <c r="HO21" i="17"/>
  <c r="HN21" i="17"/>
  <c r="HM21" i="17"/>
  <c r="HL21" i="17"/>
  <c r="HK21" i="17"/>
  <c r="HJ21" i="17"/>
  <c r="HI21" i="17"/>
  <c r="HH21" i="17"/>
  <c r="HG21" i="17"/>
  <c r="HF21" i="17"/>
  <c r="HE21" i="17"/>
  <c r="HD21" i="17"/>
  <c r="HC21" i="17"/>
  <c r="HB21" i="17"/>
  <c r="HA21" i="17"/>
  <c r="GZ21" i="17"/>
  <c r="GY21" i="17"/>
  <c r="GX21" i="17"/>
  <c r="GW21" i="17"/>
  <c r="GV21" i="17"/>
  <c r="GU21" i="17"/>
  <c r="GT21" i="17"/>
  <c r="GS21" i="17"/>
  <c r="GR21" i="17"/>
  <c r="GQ21" i="17"/>
  <c r="GP21" i="17"/>
  <c r="GO21" i="17"/>
  <c r="GN21" i="17"/>
  <c r="GM21" i="17"/>
  <c r="GL21" i="17"/>
  <c r="GK21" i="17"/>
  <c r="GJ21" i="17"/>
  <c r="GI21" i="17"/>
  <c r="GH21" i="17"/>
  <c r="GG21" i="17"/>
  <c r="GF21" i="17"/>
  <c r="GE21" i="17"/>
  <c r="GD21" i="17"/>
  <c r="GC21" i="17"/>
  <c r="GB21" i="17"/>
  <c r="GA21" i="17"/>
  <c r="FZ21" i="17"/>
  <c r="FY21" i="17"/>
  <c r="FX21" i="17"/>
  <c r="FW21" i="17"/>
  <c r="FV21" i="17"/>
  <c r="FU21" i="17"/>
  <c r="FT21" i="17"/>
  <c r="FS21" i="17"/>
  <c r="FR21" i="17"/>
  <c r="FQ21" i="17"/>
  <c r="FP21" i="17"/>
  <c r="FO21" i="17"/>
  <c r="FN21" i="17"/>
  <c r="FM21" i="17"/>
  <c r="FL21" i="17"/>
  <c r="FK21" i="17"/>
  <c r="FJ21" i="17"/>
  <c r="FI21" i="17"/>
  <c r="FH21" i="17"/>
  <c r="FG21" i="17"/>
  <c r="FF21" i="17"/>
  <c r="FE21" i="17"/>
  <c r="FD21" i="17"/>
  <c r="FC21" i="17"/>
  <c r="FB21" i="17"/>
  <c r="FA21" i="17"/>
  <c r="EZ21" i="17"/>
  <c r="EY21" i="17"/>
  <c r="EX21" i="17"/>
  <c r="EW21" i="17"/>
  <c r="EV21" i="17"/>
  <c r="EU21" i="17"/>
  <c r="ET21" i="17"/>
  <c r="ES21" i="17"/>
  <c r="ER21" i="17"/>
  <c r="EQ21" i="17"/>
  <c r="EP21" i="17"/>
  <c r="EO21" i="17"/>
  <c r="EN21" i="17"/>
  <c r="EM21" i="17"/>
  <c r="EL21" i="17"/>
  <c r="EK21" i="17"/>
  <c r="EJ21" i="17"/>
  <c r="EI21" i="17"/>
  <c r="EH21" i="17"/>
  <c r="EG21" i="17"/>
  <c r="EF21" i="17"/>
  <c r="EE21" i="17"/>
  <c r="ED21" i="17"/>
  <c r="S25" i="18"/>
  <c r="C9" i="17"/>
  <c r="K2" i="17"/>
  <c r="B12" i="17"/>
  <c r="B14" i="17" s="1"/>
  <c r="D187" i="26" s="1"/>
  <c r="D193" i="26" s="1"/>
  <c r="D198" i="26" s="1"/>
  <c r="W12" i="15"/>
  <c r="W9" i="15"/>
  <c r="W7" i="15"/>
  <c r="W5" i="15"/>
  <c r="D41" i="15"/>
  <c r="F39" i="15"/>
  <c r="G39" i="15" s="1"/>
  <c r="H39" i="15" s="1"/>
  <c r="I39" i="15" s="1"/>
  <c r="J39" i="15" s="1"/>
  <c r="K39" i="15" s="1"/>
  <c r="L39" i="15" s="1"/>
  <c r="M39" i="15" s="1"/>
  <c r="N39" i="15" s="1"/>
  <c r="O39" i="15" s="1"/>
  <c r="P39" i="15" s="1"/>
  <c r="Q39" i="15" s="1"/>
  <c r="R39" i="15" s="1"/>
  <c r="S39" i="15" s="1"/>
  <c r="T39" i="15" s="1"/>
  <c r="U39" i="15" s="1"/>
  <c r="V39" i="15" s="1"/>
  <c r="W39" i="15" s="1"/>
  <c r="X39" i="15" s="1"/>
  <c r="Y39" i="15" s="1"/>
  <c r="Z39" i="15" s="1"/>
  <c r="AA39" i="15" s="1"/>
  <c r="AB39" i="15" s="1"/>
  <c r="AC39" i="15" s="1"/>
  <c r="AD39" i="15" s="1"/>
  <c r="AE39" i="15" s="1"/>
  <c r="AF39" i="15" s="1"/>
  <c r="AG39" i="15" s="1"/>
  <c r="AH39" i="15" s="1"/>
  <c r="AI39" i="15" s="1"/>
  <c r="AJ39" i="15" s="1"/>
  <c r="AK39" i="15" s="1"/>
  <c r="AL39" i="15" s="1"/>
  <c r="AM39" i="15" s="1"/>
  <c r="AN39" i="15" s="1"/>
  <c r="AO39" i="15" s="1"/>
  <c r="AP39" i="15" s="1"/>
  <c r="AQ39" i="15" s="1"/>
  <c r="AR39" i="15" s="1"/>
  <c r="AS39" i="15" s="1"/>
  <c r="AT39" i="15" s="1"/>
  <c r="AU39" i="15" s="1"/>
  <c r="AV39" i="15" s="1"/>
  <c r="AW39" i="15" s="1"/>
  <c r="AX39" i="15" s="1"/>
  <c r="AY39" i="15" s="1"/>
  <c r="AZ39" i="15" s="1"/>
  <c r="BA39" i="15" s="1"/>
  <c r="BB39" i="15" s="1"/>
  <c r="BC39" i="15" s="1"/>
  <c r="BD39" i="15" s="1"/>
  <c r="BE39" i="15" s="1"/>
  <c r="BF39" i="15" s="1"/>
  <c r="BG39" i="15" s="1"/>
  <c r="BH39" i="15" s="1"/>
  <c r="BI39" i="15" s="1"/>
  <c r="BJ39" i="15" s="1"/>
  <c r="BK39" i="15" s="1"/>
  <c r="BL39" i="15" s="1"/>
  <c r="BM39" i="15" s="1"/>
  <c r="BN39" i="15" s="1"/>
  <c r="BO39" i="15" s="1"/>
  <c r="BP39" i="15" s="1"/>
  <c r="BQ39" i="15" s="1"/>
  <c r="BR39" i="15" s="1"/>
  <c r="BS39" i="15" s="1"/>
  <c r="BT39" i="15" s="1"/>
  <c r="BU39" i="15" s="1"/>
  <c r="BV39" i="15" s="1"/>
  <c r="BW39" i="15" s="1"/>
  <c r="BX39" i="15" s="1"/>
  <c r="BY39" i="15" s="1"/>
  <c r="BZ39" i="15" s="1"/>
  <c r="CA39" i="15" s="1"/>
  <c r="CB39" i="15" s="1"/>
  <c r="CC39" i="15" s="1"/>
  <c r="CD39" i="15" s="1"/>
  <c r="CE39" i="15" s="1"/>
  <c r="CF39" i="15" s="1"/>
  <c r="CG39" i="15" s="1"/>
  <c r="CH39" i="15" s="1"/>
  <c r="CI39" i="15" s="1"/>
  <c r="CJ39" i="15" s="1"/>
  <c r="CK39" i="15" s="1"/>
  <c r="CL39" i="15" s="1"/>
  <c r="CM39" i="15" s="1"/>
  <c r="CN39" i="15" s="1"/>
  <c r="CO39" i="15" s="1"/>
  <c r="CP39" i="15" s="1"/>
  <c r="CQ39" i="15" s="1"/>
  <c r="CR39" i="15" s="1"/>
  <c r="CS39" i="15" s="1"/>
  <c r="CT39" i="15" s="1"/>
  <c r="CU39" i="15" s="1"/>
  <c r="CV39" i="15" s="1"/>
  <c r="CW39" i="15" s="1"/>
  <c r="CX39" i="15" s="1"/>
  <c r="CY39" i="15" s="1"/>
  <c r="CZ39" i="15" s="1"/>
  <c r="DA39" i="15" s="1"/>
  <c r="DB39" i="15" s="1"/>
  <c r="DC39" i="15" s="1"/>
  <c r="DD39" i="15" s="1"/>
  <c r="DE39" i="15" s="1"/>
  <c r="DF39" i="15" s="1"/>
  <c r="DG39" i="15" s="1"/>
  <c r="DH39" i="15" s="1"/>
  <c r="DI39" i="15" s="1"/>
  <c r="DJ39" i="15" s="1"/>
  <c r="DK39" i="15" s="1"/>
  <c r="DL39" i="15" s="1"/>
  <c r="DM39" i="15" s="1"/>
  <c r="DN39" i="15" s="1"/>
  <c r="DO39" i="15" s="1"/>
  <c r="DP39" i="15" s="1"/>
  <c r="DQ39" i="15" s="1"/>
  <c r="DR39" i="15" s="1"/>
  <c r="DS39" i="15" s="1"/>
  <c r="DT39" i="15" s="1"/>
  <c r="E34" i="15"/>
  <c r="E27" i="15"/>
  <c r="V12" i="15"/>
  <c r="T12" i="15"/>
  <c r="S12" i="15"/>
  <c r="AB11" i="15" s="1"/>
  <c r="R12" i="15"/>
  <c r="V11" i="15"/>
  <c r="T11" i="15"/>
  <c r="S11" i="15"/>
  <c r="AB10" i="15" s="1"/>
  <c r="R11" i="15"/>
  <c r="V10" i="15"/>
  <c r="T10" i="15"/>
  <c r="S10" i="15"/>
  <c r="AB9" i="15" s="1"/>
  <c r="R10" i="15"/>
  <c r="V9" i="15"/>
  <c r="T9" i="15"/>
  <c r="S9" i="15"/>
  <c r="AB8" i="15" s="1"/>
  <c r="R9" i="15"/>
  <c r="V8" i="15"/>
  <c r="T8" i="15"/>
  <c r="S8" i="15"/>
  <c r="AB7" i="15" s="1"/>
  <c r="R8" i="15"/>
  <c r="V7" i="15"/>
  <c r="T7" i="15"/>
  <c r="S7" i="15"/>
  <c r="AB6" i="15" s="1"/>
  <c r="R7" i="15"/>
  <c r="V6" i="15"/>
  <c r="T6" i="15"/>
  <c r="S6" i="15"/>
  <c r="AB5" i="15" s="1"/>
  <c r="R6" i="15"/>
  <c r="V5" i="15"/>
  <c r="T5" i="15"/>
  <c r="S5" i="15"/>
  <c r="AB4" i="15" s="1"/>
  <c r="R5" i="15"/>
  <c r="V4" i="15"/>
  <c r="T4" i="15"/>
  <c r="S4" i="15"/>
  <c r="AB3" i="15" s="1"/>
  <c r="R4" i="15"/>
  <c r="V3" i="15"/>
  <c r="T3" i="15"/>
  <c r="S3" i="15"/>
  <c r="AB2" i="15" s="1"/>
  <c r="R3" i="15"/>
  <c r="E2" i="15"/>
  <c r="D235" i="26" l="1"/>
  <c r="D241" i="26" s="1"/>
  <c r="D246" i="26" s="1"/>
  <c r="G210" i="26"/>
  <c r="G194" i="26"/>
  <c r="G259" i="26"/>
  <c r="G306" i="26"/>
  <c r="G242" i="26"/>
  <c r="I10" i="25"/>
  <c r="D226" i="26"/>
  <c r="G226" i="26"/>
  <c r="F226" i="26"/>
  <c r="E226" i="26"/>
  <c r="D228" i="26"/>
  <c r="D229" i="26"/>
  <c r="D224" i="26"/>
  <c r="D220" i="26"/>
  <c r="D222" i="26"/>
  <c r="T13" i="15"/>
  <c r="E305" i="26"/>
  <c r="E310" i="26" s="1"/>
  <c r="D203" i="26"/>
  <c r="T22" i="18"/>
  <c r="E289" i="26"/>
  <c r="E294" i="26" s="1"/>
  <c r="CK39" i="24"/>
  <c r="CV39" i="24"/>
  <c r="L2" i="17"/>
  <c r="CS39" i="24"/>
  <c r="CU39" i="24"/>
  <c r="D289" i="26"/>
  <c r="D294" i="26" s="1"/>
  <c r="D257" i="26"/>
  <c r="D262" i="26" s="1"/>
  <c r="T2" i="18"/>
  <c r="D305" i="26"/>
  <c r="D310" i="26" s="1"/>
  <c r="F305" i="26"/>
  <c r="F310" i="26" s="1"/>
  <c r="H167" i="26"/>
  <c r="G170" i="26" a="1"/>
  <c r="G170" i="26" s="1"/>
  <c r="G186" i="26" a="1"/>
  <c r="G186" i="26" s="1"/>
  <c r="G286" i="26"/>
  <c r="G188" i="26"/>
  <c r="G189" i="26"/>
  <c r="G190" i="26"/>
  <c r="G191" i="26"/>
  <c r="G192" i="26"/>
  <c r="G195" i="26"/>
  <c r="G196" i="26"/>
  <c r="G197" i="26"/>
  <c r="G202" i="26" a="1"/>
  <c r="G202" i="26" s="1"/>
  <c r="G283" i="26"/>
  <c r="G284" i="26"/>
  <c r="G285" i="26"/>
  <c r="G287" i="26"/>
  <c r="G288" i="26"/>
  <c r="G291" i="26"/>
  <c r="G292" i="26"/>
  <c r="G293" i="26"/>
  <c r="G204" i="26"/>
  <c r="G205" i="26"/>
  <c r="G206" i="26"/>
  <c r="G207" i="26"/>
  <c r="G208" i="26"/>
  <c r="G211" i="26"/>
  <c r="G212" i="26"/>
  <c r="G218" i="26" a="1"/>
  <c r="G218" i="26" s="1"/>
  <c r="G220" i="26"/>
  <c r="G221" i="26"/>
  <c r="G222" i="26"/>
  <c r="G223" i="26"/>
  <c r="G224" i="26"/>
  <c r="G227" i="26"/>
  <c r="G228" i="26"/>
  <c r="G229" i="26"/>
  <c r="G234" i="26" a="1"/>
  <c r="G234" i="26" s="1"/>
  <c r="G236" i="26"/>
  <c r="G237" i="26"/>
  <c r="G238" i="26"/>
  <c r="G239" i="26"/>
  <c r="G240" i="26"/>
  <c r="G243" i="26"/>
  <c r="G244" i="26"/>
  <c r="G245" i="26"/>
  <c r="G250" i="26" a="1"/>
  <c r="G250" i="26" s="1"/>
  <c r="G254" i="26"/>
  <c r="G255" i="26"/>
  <c r="G256" i="26"/>
  <c r="G260" i="26"/>
  <c r="G261" i="26"/>
  <c r="G266" i="26" a="1"/>
  <c r="G266" i="26" s="1"/>
  <c r="G251" i="26"/>
  <c r="G252" i="26"/>
  <c r="G253" i="26"/>
  <c r="G268" i="26"/>
  <c r="G269" i="26"/>
  <c r="G270" i="26"/>
  <c r="G271" i="26"/>
  <c r="G272" i="26"/>
  <c r="G274" i="26"/>
  <c r="G275" i="26"/>
  <c r="G276" i="26"/>
  <c r="G277" i="26"/>
  <c r="G282" i="26" a="1"/>
  <c r="G282" i="26" s="1"/>
  <c r="G298" i="26" a="1"/>
  <c r="G298" i="26" s="1"/>
  <c r="G300" i="26"/>
  <c r="G301" i="26"/>
  <c r="G302" i="26"/>
  <c r="G303" i="26"/>
  <c r="G304" i="26"/>
  <c r="G307" i="26"/>
  <c r="G308" i="26"/>
  <c r="G309" i="26"/>
  <c r="G314" i="26" a="1"/>
  <c r="G314" i="26" s="1"/>
  <c r="G299" i="26"/>
  <c r="G315" i="26"/>
  <c r="G317" i="26"/>
  <c r="G322" i="26"/>
  <c r="G323" i="26"/>
  <c r="G324" i="26"/>
  <c r="G325" i="26"/>
  <c r="G316" i="26"/>
  <c r="G318" i="26"/>
  <c r="G319" i="26"/>
  <c r="G320" i="26"/>
  <c r="F257" i="26"/>
  <c r="F262" i="26" s="1"/>
  <c r="F321" i="26"/>
  <c r="F326" i="26" s="1"/>
  <c r="J166" i="26"/>
  <c r="I165" i="26"/>
  <c r="E227" i="26"/>
  <c r="E221" i="26"/>
  <c r="D227" i="26"/>
  <c r="D221" i="26"/>
  <c r="E229" i="26"/>
  <c r="E228" i="26"/>
  <c r="E224" i="26"/>
  <c r="E223" i="26"/>
  <c r="E222" i="26"/>
  <c r="E220" i="26"/>
  <c r="F289" i="26"/>
  <c r="F227" i="26"/>
  <c r="F221" i="26"/>
  <c r="F220" i="26"/>
  <c r="F222" i="26"/>
  <c r="F224" i="26"/>
  <c r="F229" i="26"/>
  <c r="F223" i="26"/>
  <c r="F228" i="26"/>
  <c r="E262" i="26"/>
  <c r="E326" i="26"/>
  <c r="T21" i="18"/>
  <c r="S21" i="18"/>
  <c r="DT61" i="20"/>
  <c r="DT63" i="20" s="1"/>
  <c r="DY61" i="20"/>
  <c r="DQ61" i="20"/>
  <c r="DQ63" i="20" s="1"/>
  <c r="DO61" i="20"/>
  <c r="DO63" i="20" s="1"/>
  <c r="DM61" i="20"/>
  <c r="DM63" i="20" s="1"/>
  <c r="DL61" i="20"/>
  <c r="DL63" i="20" s="1"/>
  <c r="DI61" i="20"/>
  <c r="DI63" i="20" s="1"/>
  <c r="DC61" i="20"/>
  <c r="DC63" i="20" s="1"/>
  <c r="DA61" i="20"/>
  <c r="DA63" i="20" s="1"/>
  <c r="CO61" i="20"/>
  <c r="CO63" i="20" s="1"/>
  <c r="BY61" i="20"/>
  <c r="BY63" i="20" s="1"/>
  <c r="G61" i="20"/>
  <c r="G63" i="20" s="1"/>
  <c r="F61" i="20"/>
  <c r="F63" i="20" s="1"/>
  <c r="E61" i="20"/>
  <c r="E63" i="20" s="1"/>
  <c r="CM61" i="20"/>
  <c r="CM63" i="20" s="1"/>
  <c r="DK61" i="20"/>
  <c r="DK63" i="20" s="1"/>
  <c r="BE61" i="20"/>
  <c r="BE63" i="20" s="1"/>
  <c r="EB61" i="20"/>
  <c r="CR61" i="20"/>
  <c r="CR63" i="20" s="1"/>
  <c r="CL61" i="20"/>
  <c r="CL63" i="20" s="1"/>
  <c r="CF61" i="20"/>
  <c r="CF63" i="20" s="1"/>
  <c r="CE61" i="20"/>
  <c r="CE63" i="20" s="1"/>
  <c r="BU61" i="20"/>
  <c r="BU63" i="20" s="1"/>
  <c r="BT61" i="20"/>
  <c r="BT63" i="20" s="1"/>
  <c r="BR61" i="20"/>
  <c r="BR63" i="20" s="1"/>
  <c r="BP61" i="20"/>
  <c r="BP63" i="20" s="1"/>
  <c r="BO61" i="20"/>
  <c r="BO63" i="20" s="1"/>
  <c r="BM61" i="20"/>
  <c r="BM63" i="20" s="1"/>
  <c r="DZ61" i="20"/>
  <c r="DP61" i="20"/>
  <c r="DP63" i="20" s="1"/>
  <c r="DN61" i="20"/>
  <c r="DN63" i="20" s="1"/>
  <c r="DD61" i="20"/>
  <c r="DD63" i="20" s="1"/>
  <c r="DE61" i="20"/>
  <c r="DE63" i="20" s="1"/>
  <c r="CZ61" i="20"/>
  <c r="CZ63" i="20" s="1"/>
  <c r="CW61" i="20"/>
  <c r="CW63" i="20" s="1"/>
  <c r="CN61" i="20"/>
  <c r="CN63" i="20" s="1"/>
  <c r="EC61" i="20"/>
  <c r="EA61" i="20"/>
  <c r="DX61" i="20"/>
  <c r="DW61" i="20"/>
  <c r="DU61" i="20"/>
  <c r="DU63" i="20" s="1"/>
  <c r="DJ61" i="20"/>
  <c r="DJ63" i="20" s="1"/>
  <c r="DB61" i="20"/>
  <c r="DB63" i="20" s="1"/>
  <c r="CY61" i="20"/>
  <c r="CY63" i="20" s="1"/>
  <c r="CX61" i="20"/>
  <c r="CX63" i="20" s="1"/>
  <c r="CS61" i="20"/>
  <c r="CS63" i="20" s="1"/>
  <c r="CQ61" i="20"/>
  <c r="CQ63" i="20" s="1"/>
  <c r="CP61" i="20"/>
  <c r="CP63" i="20" s="1"/>
  <c r="CK61" i="20"/>
  <c r="CK63" i="20" s="1"/>
  <c r="CG61" i="20"/>
  <c r="CG63" i="20" s="1"/>
  <c r="CC61" i="20"/>
  <c r="CC63" i="20" s="1"/>
  <c r="CB61" i="20"/>
  <c r="CB63" i="20" s="1"/>
  <c r="CA61" i="20"/>
  <c r="CA63" i="20" s="1"/>
  <c r="CD61" i="20"/>
  <c r="CD63" i="20" s="1"/>
  <c r="BZ61" i="20"/>
  <c r="BZ63" i="20" s="1"/>
  <c r="BS61" i="20"/>
  <c r="BS63" i="20" s="1"/>
  <c r="BQ61" i="20"/>
  <c r="BQ63" i="20" s="1"/>
  <c r="BN61" i="20"/>
  <c r="BN63" i="20" s="1"/>
  <c r="BI61" i="20"/>
  <c r="BI63" i="20" s="1"/>
  <c r="BH61" i="20"/>
  <c r="BH63" i="20" s="1"/>
  <c r="BG61" i="20"/>
  <c r="BG63" i="20" s="1"/>
  <c r="BF61" i="20"/>
  <c r="BF63" i="20" s="1"/>
  <c r="DV61" i="20"/>
  <c r="BD61" i="20"/>
  <c r="BD63" i="20" s="1"/>
  <c r="BC61" i="20"/>
  <c r="BC63" i="20" s="1"/>
  <c r="BB61" i="20"/>
  <c r="BB63" i="20" s="1"/>
  <c r="BA61" i="20"/>
  <c r="BA63" i="20" s="1"/>
  <c r="AW61" i="20"/>
  <c r="AW63" i="20" s="1"/>
  <c r="AV61" i="20"/>
  <c r="AV63" i="20" s="1"/>
  <c r="AU61" i="20"/>
  <c r="AU63" i="20" s="1"/>
  <c r="AT61" i="20"/>
  <c r="AT63" i="20" s="1"/>
  <c r="AS61" i="20"/>
  <c r="AS63" i="20" s="1"/>
  <c r="AR61" i="20"/>
  <c r="AR63" i="20" s="1"/>
  <c r="AQ61" i="20"/>
  <c r="AQ63" i="20" s="1"/>
  <c r="AP61" i="20"/>
  <c r="AP63" i="20" s="1"/>
  <c r="AO61" i="20"/>
  <c r="AO63" i="20" s="1"/>
  <c r="AK61" i="20"/>
  <c r="AK63" i="20" s="1"/>
  <c r="AJ61" i="20"/>
  <c r="AJ63" i="20" s="1"/>
  <c r="AI61" i="20"/>
  <c r="AI63" i="20" s="1"/>
  <c r="AH61" i="20"/>
  <c r="AH63" i="20" s="1"/>
  <c r="AG61" i="20"/>
  <c r="AG63" i="20" s="1"/>
  <c r="AF61" i="20"/>
  <c r="AF63" i="20" s="1"/>
  <c r="AE61" i="20"/>
  <c r="AE63" i="20" s="1"/>
  <c r="AD61" i="20"/>
  <c r="AD63" i="20" s="1"/>
  <c r="AC61" i="20"/>
  <c r="AC63" i="20" s="1"/>
  <c r="Y61" i="20"/>
  <c r="Y63" i="20" s="1"/>
  <c r="X61" i="20"/>
  <c r="X63" i="20" s="1"/>
  <c r="W61" i="20"/>
  <c r="W63" i="20" s="1"/>
  <c r="V61" i="20"/>
  <c r="V63" i="20" s="1"/>
  <c r="U61" i="20"/>
  <c r="U63" i="20" s="1"/>
  <c r="T61" i="20"/>
  <c r="T63" i="20" s="1"/>
  <c r="S61" i="20"/>
  <c r="S63" i="20" s="1"/>
  <c r="R61" i="20"/>
  <c r="R63" i="20" s="1"/>
  <c r="Q61" i="20"/>
  <c r="Q63" i="20" s="1"/>
  <c r="M61" i="20"/>
  <c r="M63" i="20" s="1"/>
  <c r="L61" i="20"/>
  <c r="L63" i="20" s="1"/>
  <c r="K61" i="20"/>
  <c r="K63" i="20" s="1"/>
  <c r="J61" i="20"/>
  <c r="J63" i="20" s="1"/>
  <c r="I61" i="20"/>
  <c r="I63" i="20" s="1"/>
  <c r="H61" i="20"/>
  <c r="H63" i="20" s="1"/>
  <c r="E56" i="20"/>
  <c r="E57" i="20" s="1"/>
  <c r="F49" i="20"/>
  <c r="CG59" i="20"/>
  <c r="R59" i="20"/>
  <c r="BH59" i="20"/>
  <c r="AS59" i="20"/>
  <c r="BD59" i="20"/>
  <c r="AQ59" i="20"/>
  <c r="BF46" i="20"/>
  <c r="CQ46" i="20"/>
  <c r="AU46" i="20"/>
  <c r="V46" i="20"/>
  <c r="BE46" i="20"/>
  <c r="AW46" i="20"/>
  <c r="CY46" i="20"/>
  <c r="R46" i="20"/>
  <c r="DM46" i="20"/>
  <c r="CU46" i="20"/>
  <c r="AK46" i="20"/>
  <c r="H46" i="20"/>
  <c r="CO46" i="20"/>
  <c r="CX46" i="20"/>
  <c r="CP46" i="20"/>
  <c r="AF46" i="20"/>
  <c r="DM39" i="24"/>
  <c r="C17" i="17"/>
  <c r="S24" i="18"/>
  <c r="O28" i="24"/>
  <c r="R34" i="24"/>
  <c r="CR39" i="24"/>
  <c r="CT39" i="24"/>
  <c r="CQ39" i="24"/>
  <c r="CL39" i="24"/>
  <c r="CP39" i="24"/>
  <c r="CO39" i="24"/>
  <c r="CN39" i="24"/>
  <c r="CM39" i="24"/>
  <c r="CJ39" i="24"/>
  <c r="CI39" i="24"/>
  <c r="CH39" i="24"/>
  <c r="CG39" i="24"/>
  <c r="CF39" i="24"/>
  <c r="CE39" i="24"/>
  <c r="CD39" i="24"/>
  <c r="CC39" i="24"/>
  <c r="CB39" i="24"/>
  <c r="CA39" i="24"/>
  <c r="BZ39" i="24"/>
  <c r="BY39" i="24"/>
  <c r="E28" i="15"/>
  <c r="Q29" i="24"/>
  <c r="E30" i="15"/>
  <c r="F22" i="25" s="1"/>
  <c r="BT39" i="24"/>
  <c r="BP39" i="24"/>
  <c r="BN39" i="24"/>
  <c r="BL39" i="24"/>
  <c r="BI39" i="24"/>
  <c r="BA39" i="24"/>
  <c r="AM39" i="24"/>
  <c r="AI39" i="24"/>
  <c r="AC39" i="24"/>
  <c r="R39" i="24"/>
  <c r="AB39" i="24"/>
  <c r="BX39" i="24"/>
  <c r="BF39" i="24"/>
  <c r="AX39" i="24"/>
  <c r="AQ39" i="24"/>
  <c r="AJ39" i="24"/>
  <c r="AE39" i="24"/>
  <c r="Y39" i="24"/>
  <c r="BE39" i="24"/>
  <c r="AU39" i="24"/>
  <c r="AR39" i="24"/>
  <c r="AO39" i="24"/>
  <c r="AG39" i="24"/>
  <c r="Z39" i="24"/>
  <c r="W39" i="24"/>
  <c r="T39" i="24"/>
  <c r="BV39" i="24"/>
  <c r="BQ39" i="24"/>
  <c r="BM39" i="24"/>
  <c r="BJ39" i="24"/>
  <c r="BG39" i="24"/>
  <c r="BC39" i="24"/>
  <c r="AZ39" i="24"/>
  <c r="AW39" i="24"/>
  <c r="AS39" i="24"/>
  <c r="AN39" i="24"/>
  <c r="AH39" i="24"/>
  <c r="AF39" i="24"/>
  <c r="AA39" i="24"/>
  <c r="X39" i="24"/>
  <c r="U39" i="24"/>
  <c r="BS39" i="24"/>
  <c r="AT39" i="24"/>
  <c r="AK39" i="24"/>
  <c r="AD39" i="24"/>
  <c r="BR39" i="24"/>
  <c r="AV39" i="24"/>
  <c r="AL39" i="24"/>
  <c r="S39" i="24"/>
  <c r="BW39" i="24"/>
  <c r="BD39" i="24"/>
  <c r="BU39" i="24"/>
  <c r="BO39" i="24"/>
  <c r="BK39" i="24"/>
  <c r="BH39" i="24"/>
  <c r="BB39" i="24"/>
  <c r="AY39" i="24"/>
  <c r="AP39" i="24"/>
  <c r="V39" i="24"/>
  <c r="DM33" i="24"/>
  <c r="DM20" i="24"/>
  <c r="D4" i="24"/>
  <c r="F2" i="24"/>
  <c r="DM18" i="24"/>
  <c r="DN3" i="24"/>
  <c r="I2" i="18"/>
  <c r="T3" i="18"/>
  <c r="EG2" i="24"/>
  <c r="EF2" i="24"/>
  <c r="EE2" i="24"/>
  <c r="ED2" i="24"/>
  <c r="EC2" i="24"/>
  <c r="EB2" i="24"/>
  <c r="EA2" i="24"/>
  <c r="DZ2" i="24"/>
  <c r="D12" i="17"/>
  <c r="D14" i="17" s="1"/>
  <c r="S34" i="24"/>
  <c r="D30" i="20"/>
  <c r="D3" i="20"/>
  <c r="E3" i="20"/>
  <c r="D38" i="20" s="1"/>
  <c r="E58" i="15"/>
  <c r="E20" i="20"/>
  <c r="D54" i="20"/>
  <c r="S5" i="18"/>
  <c r="B13" i="17"/>
  <c r="D15" i="21"/>
  <c r="D14" i="21"/>
  <c r="D5" i="21"/>
  <c r="D13" i="21"/>
  <c r="D11" i="21"/>
  <c r="D12" i="21"/>
  <c r="D7" i="21"/>
  <c r="D10" i="21"/>
  <c r="D9" i="21"/>
  <c r="D16" i="21"/>
  <c r="D8" i="21"/>
  <c r="D6" i="21"/>
  <c r="B4" i="17"/>
  <c r="F8" i="17"/>
  <c r="B8" i="17"/>
  <c r="B7" i="17"/>
  <c r="F5" i="17"/>
  <c r="B6" i="17"/>
  <c r="B5" i="17"/>
  <c r="F4" i="17"/>
  <c r="F7" i="17"/>
  <c r="F6" i="17"/>
  <c r="G9" i="17"/>
  <c r="C18" i="17"/>
  <c r="T25" i="18" s="1"/>
  <c r="F30" i="20"/>
  <c r="F28" i="20"/>
  <c r="G23" i="20"/>
  <c r="U4" i="18"/>
  <c r="E30" i="20"/>
  <c r="E28" i="20"/>
  <c r="CC59" i="20"/>
  <c r="DU46" i="20"/>
  <c r="DI46" i="20"/>
  <c r="CW46" i="20"/>
  <c r="CK46" i="20"/>
  <c r="BY46" i="20"/>
  <c r="BM46" i="20"/>
  <c r="BA46" i="20"/>
  <c r="AO46" i="20"/>
  <c r="AC46" i="20"/>
  <c r="Q46" i="20"/>
  <c r="E46" i="20"/>
  <c r="DT46" i="20"/>
  <c r="DH46" i="20"/>
  <c r="CV46" i="20"/>
  <c r="CJ46" i="20"/>
  <c r="BX46" i="20"/>
  <c r="BL46" i="20"/>
  <c r="AZ46" i="20"/>
  <c r="AN46" i="20"/>
  <c r="AB46" i="20"/>
  <c r="P46" i="20"/>
  <c r="D46" i="20"/>
  <c r="DX46" i="20"/>
  <c r="DJ46" i="20"/>
  <c r="CT46" i="20"/>
  <c r="CF46" i="20"/>
  <c r="BR46" i="20"/>
  <c r="BD46" i="20"/>
  <c r="AP46" i="20"/>
  <c r="Z46" i="20"/>
  <c r="L46" i="20"/>
  <c r="DW46" i="20"/>
  <c r="DG46" i="20"/>
  <c r="CS46" i="20"/>
  <c r="CE46" i="20"/>
  <c r="BQ46" i="20"/>
  <c r="BC46" i="20"/>
  <c r="AM46" i="20"/>
  <c r="Y46" i="20"/>
  <c r="K46" i="20"/>
  <c r="DV46" i="20"/>
  <c r="DF46" i="20"/>
  <c r="CR46" i="20"/>
  <c r="CD46" i="20"/>
  <c r="BP46" i="20"/>
  <c r="BB46" i="20"/>
  <c r="AL46" i="20"/>
  <c r="X46" i="20"/>
  <c r="J46" i="20"/>
  <c r="EA46" i="20"/>
  <c r="DE46" i="20"/>
  <c r="CN46" i="20"/>
  <c r="BU46" i="20"/>
  <c r="AY46" i="20"/>
  <c r="AH46" i="20"/>
  <c r="O46" i="20"/>
  <c r="DZ46" i="20"/>
  <c r="DD46" i="20"/>
  <c r="CM46" i="20"/>
  <c r="BT46" i="20"/>
  <c r="AX46" i="20"/>
  <c r="AG46" i="20"/>
  <c r="N46" i="20"/>
  <c r="EE46" i="20"/>
  <c r="DL46" i="20"/>
  <c r="CL46" i="20"/>
  <c r="BN46" i="20"/>
  <c r="AS46" i="20"/>
  <c r="U46" i="20"/>
  <c r="ED46" i="20"/>
  <c r="DK46" i="20"/>
  <c r="CI46" i="20"/>
  <c r="BK46" i="20"/>
  <c r="AR46" i="20"/>
  <c r="T46" i="20"/>
  <c r="EC46" i="20"/>
  <c r="DC46" i="20"/>
  <c r="CH46" i="20"/>
  <c r="BJ46" i="20"/>
  <c r="AQ46" i="20"/>
  <c r="S46" i="20"/>
  <c r="EB46" i="20"/>
  <c r="DB46" i="20"/>
  <c r="DS46" i="20"/>
  <c r="CZ46" i="20"/>
  <c r="CB46" i="20"/>
  <c r="BG46" i="20"/>
  <c r="AI46" i="20"/>
  <c r="I46" i="20"/>
  <c r="DP46" i="20"/>
  <c r="CC46" i="20"/>
  <c r="AV46" i="20"/>
  <c r="M46" i="20"/>
  <c r="DN46" i="20"/>
  <c r="BZ46" i="20"/>
  <c r="AT46" i="20"/>
  <c r="G46" i="20"/>
  <c r="DA46" i="20"/>
  <c r="BV46" i="20"/>
  <c r="AJ46" i="20"/>
  <c r="DY46" i="20"/>
  <c r="CA46" i="20"/>
  <c r="AE46" i="20"/>
  <c r="DR46" i="20"/>
  <c r="BW46" i="20"/>
  <c r="AD46" i="20"/>
  <c r="DQ46" i="20"/>
  <c r="BS46" i="20"/>
  <c r="AA46" i="20"/>
  <c r="DO46" i="20"/>
  <c r="BO46" i="20"/>
  <c r="W46" i="20"/>
  <c r="BH46" i="20"/>
  <c r="DU59" i="20"/>
  <c r="DI59" i="20"/>
  <c r="CW59" i="20"/>
  <c r="CK59" i="20"/>
  <c r="BY59" i="20"/>
  <c r="BM59" i="20"/>
  <c r="BA59" i="20"/>
  <c r="AO59" i="20"/>
  <c r="AC59" i="20"/>
  <c r="Q59" i="20"/>
  <c r="E59" i="20"/>
  <c r="EE59" i="20"/>
  <c r="DS59" i="20"/>
  <c r="DG59" i="20"/>
  <c r="CU59" i="20"/>
  <c r="CI59" i="20"/>
  <c r="BW59" i="20"/>
  <c r="BK59" i="20"/>
  <c r="AY59" i="20"/>
  <c r="AM59" i="20"/>
  <c r="AA59" i="20"/>
  <c r="O59" i="20"/>
  <c r="DR59" i="20"/>
  <c r="DD59" i="20"/>
  <c r="CP59" i="20"/>
  <c r="CB59" i="20"/>
  <c r="BN59" i="20"/>
  <c r="AX59" i="20"/>
  <c r="AJ59" i="20"/>
  <c r="V59" i="20"/>
  <c r="H59" i="20"/>
  <c r="DQ59" i="20"/>
  <c r="DC59" i="20"/>
  <c r="CO59" i="20"/>
  <c r="CA59" i="20"/>
  <c r="BL59" i="20"/>
  <c r="AW59" i="20"/>
  <c r="AI59" i="20"/>
  <c r="U59" i="20"/>
  <c r="G59" i="20"/>
  <c r="ED59" i="20"/>
  <c r="DP59" i="20"/>
  <c r="DB59" i="20"/>
  <c r="CN59" i="20"/>
  <c r="BZ59" i="20"/>
  <c r="BJ59" i="20"/>
  <c r="AV59" i="20"/>
  <c r="AH59" i="20"/>
  <c r="T59" i="20"/>
  <c r="F59" i="20"/>
  <c r="DZ59" i="20"/>
  <c r="DH59" i="20"/>
  <c r="CM59" i="20"/>
  <c r="BT59" i="20"/>
  <c r="BC59" i="20"/>
  <c r="AG59" i="20"/>
  <c r="N59" i="20"/>
  <c r="DY59" i="20"/>
  <c r="DF59" i="20"/>
  <c r="CL59" i="20"/>
  <c r="BS59" i="20"/>
  <c r="BB59" i="20"/>
  <c r="AF59" i="20"/>
  <c r="M59" i="20"/>
  <c r="DX59" i="20"/>
  <c r="DE59" i="20"/>
  <c r="CJ59" i="20"/>
  <c r="BR59" i="20"/>
  <c r="AZ59" i="20"/>
  <c r="AE59" i="20"/>
  <c r="L59" i="20"/>
  <c r="DJ59" i="20"/>
  <c r="CF59" i="20"/>
  <c r="BG59" i="20"/>
  <c r="AK59" i="20"/>
  <c r="I59" i="20"/>
  <c r="EC59" i="20"/>
  <c r="DA59" i="20"/>
  <c r="CE59" i="20"/>
  <c r="BF59" i="20"/>
  <c r="AD59" i="20"/>
  <c r="D59" i="20"/>
  <c r="EB59" i="20"/>
  <c r="CZ59" i="20"/>
  <c r="CD59" i="20"/>
  <c r="BE59" i="20"/>
  <c r="AB59" i="20"/>
  <c r="DV59" i="20"/>
  <c r="CV59" i="20"/>
  <c r="BV59" i="20"/>
  <c r="AT59" i="20"/>
  <c r="X59" i="20"/>
  <c r="DM59" i="20"/>
  <c r="BX59" i="20"/>
  <c r="AP59" i="20"/>
  <c r="DL59" i="20"/>
  <c r="BU59" i="20"/>
  <c r="AN59" i="20"/>
  <c r="DK59" i="20"/>
  <c r="BQ59" i="20"/>
  <c r="AL59" i="20"/>
  <c r="CY59" i="20"/>
  <c r="BP59" i="20"/>
  <c r="Z59" i="20"/>
  <c r="CX59" i="20"/>
  <c r="BO59" i="20"/>
  <c r="Y59" i="20"/>
  <c r="CT59" i="20"/>
  <c r="BI59" i="20"/>
  <c r="W59" i="20"/>
  <c r="DW59" i="20"/>
  <c r="AU59" i="20"/>
  <c r="DO59" i="20"/>
  <c r="AR59" i="20"/>
  <c r="CS59" i="20"/>
  <c r="S59" i="20"/>
  <c r="DT59" i="20"/>
  <c r="P59" i="20"/>
  <c r="DN59" i="20"/>
  <c r="K59" i="20"/>
  <c r="CR59" i="20"/>
  <c r="J59" i="20"/>
  <c r="CQ59" i="20"/>
  <c r="BI46" i="20"/>
  <c r="CH59" i="20"/>
  <c r="D51" i="20"/>
  <c r="D43" i="20"/>
  <c r="D53" i="20"/>
  <c r="D52" i="20"/>
  <c r="E55" i="20"/>
  <c r="D55" i="20"/>
  <c r="D28" i="20"/>
  <c r="E54" i="20"/>
  <c r="D57" i="20"/>
  <c r="F41" i="20"/>
  <c r="E53" i="20"/>
  <c r="E52" i="20"/>
  <c r="E51" i="20"/>
  <c r="E41" i="20"/>
  <c r="D41" i="20"/>
  <c r="G43" i="20"/>
  <c r="G44" i="20" s="1"/>
  <c r="H36" i="20"/>
  <c r="G41" i="20"/>
  <c r="F46" i="20"/>
  <c r="CG46" i="20"/>
  <c r="EA59" i="20"/>
  <c r="F43" i="20"/>
  <c r="F44" i="20" s="1"/>
  <c r="O16" i="21"/>
  <c r="O13" i="21"/>
  <c r="O12" i="21"/>
  <c r="O9" i="21"/>
  <c r="O6" i="21"/>
  <c r="O11" i="21"/>
  <c r="O10" i="21"/>
  <c r="O3" i="21"/>
  <c r="P2" i="21"/>
  <c r="O5" i="21"/>
  <c r="O14" i="21"/>
  <c r="O15" i="21"/>
  <c r="O8" i="21"/>
  <c r="I17" i="21"/>
  <c r="E43" i="20"/>
  <c r="E44" i="20" s="1"/>
  <c r="N15" i="21"/>
  <c r="N13" i="21"/>
  <c r="N7" i="21"/>
  <c r="N12" i="21"/>
  <c r="N9" i="21"/>
  <c r="N8" i="21"/>
  <c r="N11" i="21"/>
  <c r="N10" i="21"/>
  <c r="N3" i="21"/>
  <c r="N6" i="21"/>
  <c r="N17" i="21" s="1"/>
  <c r="L15" i="21"/>
  <c r="L12" i="21"/>
  <c r="L14" i="21"/>
  <c r="L7" i="21"/>
  <c r="L17" i="21" s="1"/>
  <c r="L9" i="21"/>
  <c r="L6" i="21"/>
  <c r="L8" i="21"/>
  <c r="M3" i="21"/>
  <c r="L11" i="21"/>
  <c r="M13" i="21"/>
  <c r="M15" i="21"/>
  <c r="M12" i="21"/>
  <c r="M7" i="21"/>
  <c r="M17" i="21" s="1"/>
  <c r="M9" i="21"/>
  <c r="M8" i="21"/>
  <c r="M11" i="21"/>
  <c r="N61" i="20"/>
  <c r="N63" i="20" s="1"/>
  <c r="Z61" i="20"/>
  <c r="Z63" i="20" s="1"/>
  <c r="AL61" i="20"/>
  <c r="AL63" i="20" s="1"/>
  <c r="AX61" i="20"/>
  <c r="AX63" i="20" s="1"/>
  <c r="BJ61" i="20"/>
  <c r="BJ63" i="20" s="1"/>
  <c r="BV61" i="20"/>
  <c r="BV63" i="20" s="1"/>
  <c r="CH61" i="20"/>
  <c r="CH63" i="20" s="1"/>
  <c r="CT61" i="20"/>
  <c r="CT63" i="20" s="1"/>
  <c r="DF61" i="20"/>
  <c r="DF63" i="20" s="1"/>
  <c r="DR61" i="20"/>
  <c r="DR63" i="20" s="1"/>
  <c r="ED61" i="20"/>
  <c r="O61" i="20"/>
  <c r="O63" i="20" s="1"/>
  <c r="AA61" i="20"/>
  <c r="AA63" i="20" s="1"/>
  <c r="AM61" i="20"/>
  <c r="AM63" i="20" s="1"/>
  <c r="AY61" i="20"/>
  <c r="AY63" i="20" s="1"/>
  <c r="BK61" i="20"/>
  <c r="BK63" i="20" s="1"/>
  <c r="BW61" i="20"/>
  <c r="BW63" i="20" s="1"/>
  <c r="CI61" i="20"/>
  <c r="CI63" i="20" s="1"/>
  <c r="CU61" i="20"/>
  <c r="CU63" i="20" s="1"/>
  <c r="DG61" i="20"/>
  <c r="DG63" i="20" s="1"/>
  <c r="DS61" i="20"/>
  <c r="DS63" i="20" s="1"/>
  <c r="EE61" i="20"/>
  <c r="D61" i="20"/>
  <c r="P61" i="20"/>
  <c r="P63" i="20" s="1"/>
  <c r="AB61" i="20"/>
  <c r="AB63" i="20" s="1"/>
  <c r="AN61" i="20"/>
  <c r="AN63" i="20" s="1"/>
  <c r="AZ61" i="20"/>
  <c r="AZ63" i="20" s="1"/>
  <c r="BL61" i="20"/>
  <c r="BL63" i="20" s="1"/>
  <c r="BX61" i="20"/>
  <c r="BX63" i="20" s="1"/>
  <c r="CJ61" i="20"/>
  <c r="CJ63" i="20" s="1"/>
  <c r="CV61" i="20"/>
  <c r="CV63" i="20" s="1"/>
  <c r="DH61" i="20"/>
  <c r="DH63" i="20" s="1"/>
  <c r="K12" i="21"/>
  <c r="K17" i="21" s="1"/>
  <c r="J14" i="21"/>
  <c r="J13" i="21"/>
  <c r="J3" i="21"/>
  <c r="J8" i="21"/>
  <c r="J10" i="21"/>
  <c r="K14" i="21"/>
  <c r="G17" i="21"/>
  <c r="G19" i="21" s="1"/>
  <c r="F19" i="21"/>
  <c r="E18" i="15" s="1"/>
  <c r="K3" i="21"/>
  <c r="K8" i="21"/>
  <c r="K10" i="21"/>
  <c r="E235" i="26" l="1"/>
  <c r="E241" i="26" s="1"/>
  <c r="H210" i="26"/>
  <c r="H194" i="26"/>
  <c r="H259" i="26"/>
  <c r="H242" i="26"/>
  <c r="H226" i="26"/>
  <c r="E187" i="26"/>
  <c r="E193" i="26" s="1"/>
  <c r="E198" i="26" s="1"/>
  <c r="S22" i="18"/>
  <c r="S26" i="18" s="1"/>
  <c r="D219" i="26"/>
  <c r="D225" i="26" s="1"/>
  <c r="D230" i="26" s="1"/>
  <c r="D267" i="26"/>
  <c r="D273" i="26" s="1"/>
  <c r="E4" i="24"/>
  <c r="F4" i="24" s="1"/>
  <c r="G4" i="24" s="1"/>
  <c r="H4" i="24" s="1"/>
  <c r="I4" i="24" s="1"/>
  <c r="J4" i="24" s="1"/>
  <c r="K4" i="24" s="1"/>
  <c r="L4" i="24" s="1"/>
  <c r="M4" i="24" s="1"/>
  <c r="B39" i="25"/>
  <c r="C39" i="25" s="1"/>
  <c r="D39" i="25" s="1"/>
  <c r="E39" i="25" s="1"/>
  <c r="F39" i="25" s="1"/>
  <c r="G39" i="25" s="1"/>
  <c r="H39" i="25" s="1"/>
  <c r="I39" i="25" s="1"/>
  <c r="J39" i="25" s="1"/>
  <c r="K39" i="25" s="1"/>
  <c r="L39" i="25" s="1"/>
  <c r="M2" i="17"/>
  <c r="E267" i="26"/>
  <c r="E273" i="26" s="1"/>
  <c r="E278" i="26" s="1"/>
  <c r="U23" i="18"/>
  <c r="U22" i="18"/>
  <c r="E219" i="26"/>
  <c r="E225" i="26" s="1"/>
  <c r="E203" i="26"/>
  <c r="E209" i="26" s="1"/>
  <c r="E214" i="26" s="1"/>
  <c r="G289" i="26"/>
  <c r="G294" i="26" s="1"/>
  <c r="I167" i="26"/>
  <c r="H170" i="26" a="1"/>
  <c r="H170" i="26" s="1"/>
  <c r="H293" i="26"/>
  <c r="H186" i="26" a="1"/>
  <c r="H186" i="26" s="1"/>
  <c r="H283" i="26"/>
  <c r="H285" i="26"/>
  <c r="H287" i="26"/>
  <c r="H187" i="26"/>
  <c r="H188" i="26"/>
  <c r="H189" i="26"/>
  <c r="H190" i="26"/>
  <c r="H191" i="26"/>
  <c r="H192" i="26"/>
  <c r="H195" i="26"/>
  <c r="H196" i="26"/>
  <c r="H197" i="26"/>
  <c r="H202" i="26" a="1"/>
  <c r="H202" i="26" s="1"/>
  <c r="H286" i="26"/>
  <c r="H288" i="26"/>
  <c r="H204" i="26"/>
  <c r="H205" i="26"/>
  <c r="H206" i="26"/>
  <c r="H207" i="26" s="1"/>
  <c r="H208" i="26"/>
  <c r="H211" i="26"/>
  <c r="H212" i="26"/>
  <c r="H218" i="26" a="1"/>
  <c r="H218" i="26" s="1"/>
  <c r="H220" i="26"/>
  <c r="H221" i="26"/>
  <c r="H222" i="26"/>
  <c r="H223" i="26"/>
  <c r="H224" i="26"/>
  <c r="H227" i="26"/>
  <c r="H228" i="26"/>
  <c r="H229" i="26"/>
  <c r="H234" i="26" a="1"/>
  <c r="H234" i="26" s="1"/>
  <c r="H236" i="26"/>
  <c r="H237" i="26"/>
  <c r="H238" i="26"/>
  <c r="H239" i="26"/>
  <c r="H240" i="26"/>
  <c r="H243" i="26"/>
  <c r="H244" i="26"/>
  <c r="H245" i="26"/>
  <c r="H250" i="26" a="1"/>
  <c r="H250" i="26" s="1"/>
  <c r="H253" i="26"/>
  <c r="H255" i="26"/>
  <c r="H256" i="26"/>
  <c r="H260" i="26"/>
  <c r="H261" i="26"/>
  <c r="H266" i="26" a="1"/>
  <c r="H266" i="26" s="1"/>
  <c r="H284" i="26"/>
  <c r="H291" i="26"/>
  <c r="H292" i="26"/>
  <c r="H251" i="26"/>
  <c r="H252" i="26"/>
  <c r="H254" i="26"/>
  <c r="H268" i="26"/>
  <c r="H269" i="26"/>
  <c r="H270" i="26"/>
  <c r="H271" i="26"/>
  <c r="H272" i="26"/>
  <c r="H274" i="26"/>
  <c r="H275" i="26"/>
  <c r="H276" i="26"/>
  <c r="H277" i="26"/>
  <c r="H282" i="26" a="1"/>
  <c r="H282" i="26" s="1"/>
  <c r="H298" i="26" a="1"/>
  <c r="H298" i="26" s="1"/>
  <c r="H302" i="26"/>
  <c r="H303" i="26"/>
  <c r="H304" i="26"/>
  <c r="H307" i="26"/>
  <c r="H308" i="26"/>
  <c r="H309" i="26"/>
  <c r="H314" i="26" a="1"/>
  <c r="H314" i="26" s="1"/>
  <c r="H299" i="26"/>
  <c r="H317" i="26"/>
  <c r="H318" i="26"/>
  <c r="H322" i="26"/>
  <c r="H300" i="26"/>
  <c r="H316" i="26"/>
  <c r="H319" i="26"/>
  <c r="H320" i="26"/>
  <c r="H323" i="26"/>
  <c r="H324" i="26"/>
  <c r="H325" i="26"/>
  <c r="H301" i="26"/>
  <c r="H315" i="26"/>
  <c r="G305" i="26"/>
  <c r="K166" i="26"/>
  <c r="J165" i="26"/>
  <c r="F294" i="26"/>
  <c r="D209" i="26"/>
  <c r="G257" i="26"/>
  <c r="G321" i="26"/>
  <c r="G326" i="26" s="1"/>
  <c r="U21" i="18"/>
  <c r="DV63" i="20"/>
  <c r="DW63" i="20" s="1"/>
  <c r="DX63" i="20" s="1"/>
  <c r="DY63" i="20" s="1"/>
  <c r="DZ63" i="20" s="1"/>
  <c r="EA63" i="20" s="1"/>
  <c r="EB63" i="20" s="1"/>
  <c r="EC63" i="20" s="1"/>
  <c r="ED63" i="20" s="1"/>
  <c r="EE63" i="20" s="1"/>
  <c r="F56" i="20"/>
  <c r="F51" i="20"/>
  <c r="F53" i="20"/>
  <c r="G49" i="20"/>
  <c r="F55" i="20"/>
  <c r="F54" i="20"/>
  <c r="F52" i="20"/>
  <c r="G2" i="24"/>
  <c r="DN39" i="24"/>
  <c r="T24" i="18"/>
  <c r="D17" i="17"/>
  <c r="F235" i="26" s="1"/>
  <c r="F241" i="26" s="1"/>
  <c r="F246" i="26" s="1"/>
  <c r="O29" i="24"/>
  <c r="B17" i="25"/>
  <c r="S42" i="24"/>
  <c r="D31" i="20"/>
  <c r="R42" i="24"/>
  <c r="Q39" i="24"/>
  <c r="Q43" i="24"/>
  <c r="DN33" i="24"/>
  <c r="DN20" i="24"/>
  <c r="DN18" i="24"/>
  <c r="DO3" i="24"/>
  <c r="D25" i="20"/>
  <c r="J2" i="18"/>
  <c r="ES2" i="24"/>
  <c r="ER2" i="24"/>
  <c r="EQ2" i="24"/>
  <c r="EP2" i="24"/>
  <c r="EO2" i="24"/>
  <c r="EN2" i="24"/>
  <c r="EM2" i="24"/>
  <c r="EL2" i="24"/>
  <c r="E12" i="17"/>
  <c r="W4" i="15"/>
  <c r="T34" i="24"/>
  <c r="B9" i="17"/>
  <c r="F58" i="15"/>
  <c r="D17" i="21"/>
  <c r="U8" i="15"/>
  <c r="W10" i="15"/>
  <c r="H2" i="24"/>
  <c r="L18" i="21"/>
  <c r="L19" i="21" s="1"/>
  <c r="K18" i="21"/>
  <c r="K19" i="21" s="1"/>
  <c r="M18" i="21"/>
  <c r="M19" i="21" s="1"/>
  <c r="N18" i="21"/>
  <c r="N19" i="21" s="1"/>
  <c r="D63" i="20"/>
  <c r="D62" i="20"/>
  <c r="E62" i="20" s="1"/>
  <c r="F62" i="20" s="1"/>
  <c r="G62" i="20" s="1"/>
  <c r="H62" i="20" s="1"/>
  <c r="I62" i="20" s="1"/>
  <c r="J62" i="20" s="1"/>
  <c r="K62" i="20" s="1"/>
  <c r="L62" i="20" s="1"/>
  <c r="M62" i="20" s="1"/>
  <c r="N62" i="20" s="1"/>
  <c r="O62" i="20" s="1"/>
  <c r="P62" i="20" s="1"/>
  <c r="Q62" i="20" s="1"/>
  <c r="R62" i="20" s="1"/>
  <c r="S62" i="20" s="1"/>
  <c r="T62" i="20" s="1"/>
  <c r="U62" i="20" s="1"/>
  <c r="V62" i="20" s="1"/>
  <c r="W62" i="20" s="1"/>
  <c r="X62" i="20" s="1"/>
  <c r="Y62" i="20" s="1"/>
  <c r="Z62" i="20" s="1"/>
  <c r="AA62" i="20" s="1"/>
  <c r="AB62" i="20" s="1"/>
  <c r="AC62" i="20" s="1"/>
  <c r="AD62" i="20" s="1"/>
  <c r="AE62" i="20" s="1"/>
  <c r="AF62" i="20" s="1"/>
  <c r="AG62" i="20" s="1"/>
  <c r="AH62" i="20" s="1"/>
  <c r="AI62" i="20" s="1"/>
  <c r="AJ62" i="20" s="1"/>
  <c r="AK62" i="20" s="1"/>
  <c r="AL62" i="20" s="1"/>
  <c r="AM62" i="20" s="1"/>
  <c r="AN62" i="20" s="1"/>
  <c r="AO62" i="20" s="1"/>
  <c r="AP62" i="20" s="1"/>
  <c r="AQ62" i="20" s="1"/>
  <c r="AR62" i="20" s="1"/>
  <c r="AS62" i="20" s="1"/>
  <c r="AT62" i="20" s="1"/>
  <c r="AU62" i="20" s="1"/>
  <c r="AV62" i="20" s="1"/>
  <c r="AW62" i="20" s="1"/>
  <c r="AX62" i="20" s="1"/>
  <c r="AY62" i="20" s="1"/>
  <c r="AZ62" i="20" s="1"/>
  <c r="BA62" i="20" s="1"/>
  <c r="BB62" i="20" s="1"/>
  <c r="BC62" i="20" s="1"/>
  <c r="BD62" i="20" s="1"/>
  <c r="BE62" i="20" s="1"/>
  <c r="BF62" i="20" s="1"/>
  <c r="BG62" i="20" s="1"/>
  <c r="BH62" i="20" s="1"/>
  <c r="BI62" i="20" s="1"/>
  <c r="BJ62" i="20" s="1"/>
  <c r="BK62" i="20" s="1"/>
  <c r="BL62" i="20" s="1"/>
  <c r="BM62" i="20" s="1"/>
  <c r="BN62" i="20" s="1"/>
  <c r="BO62" i="20" s="1"/>
  <c r="BP62" i="20" s="1"/>
  <c r="BQ62" i="20" s="1"/>
  <c r="BR62" i="20" s="1"/>
  <c r="BS62" i="20" s="1"/>
  <c r="BT62" i="20" s="1"/>
  <c r="BU62" i="20" s="1"/>
  <c r="BV62" i="20" s="1"/>
  <c r="BW62" i="20" s="1"/>
  <c r="BX62" i="20" s="1"/>
  <c r="BY62" i="20" s="1"/>
  <c r="BZ62" i="20" s="1"/>
  <c r="CA62" i="20" s="1"/>
  <c r="CB62" i="20" s="1"/>
  <c r="CC62" i="20" s="1"/>
  <c r="CD62" i="20" s="1"/>
  <c r="CE62" i="20" s="1"/>
  <c r="CF62" i="20" s="1"/>
  <c r="CG62" i="20" s="1"/>
  <c r="CH62" i="20" s="1"/>
  <c r="CI62" i="20" s="1"/>
  <c r="CJ62" i="20" s="1"/>
  <c r="CK62" i="20" s="1"/>
  <c r="CL62" i="20" s="1"/>
  <c r="CM62" i="20" s="1"/>
  <c r="CN62" i="20" s="1"/>
  <c r="CO62" i="20" s="1"/>
  <c r="CP62" i="20" s="1"/>
  <c r="CQ62" i="20" s="1"/>
  <c r="CR62" i="20" s="1"/>
  <c r="CS62" i="20" s="1"/>
  <c r="CT62" i="20" s="1"/>
  <c r="CU62" i="20" s="1"/>
  <c r="CV62" i="20" s="1"/>
  <c r="CW62" i="20" s="1"/>
  <c r="CX62" i="20" s="1"/>
  <c r="CY62" i="20" s="1"/>
  <c r="CZ62" i="20" s="1"/>
  <c r="DA62" i="20" s="1"/>
  <c r="DB62" i="20" s="1"/>
  <c r="DC62" i="20" s="1"/>
  <c r="DD62" i="20" s="1"/>
  <c r="DE62" i="20" s="1"/>
  <c r="DF62" i="20" s="1"/>
  <c r="DG62" i="20" s="1"/>
  <c r="DH62" i="20" s="1"/>
  <c r="DI62" i="20" s="1"/>
  <c r="DJ62" i="20" s="1"/>
  <c r="DK62" i="20" s="1"/>
  <c r="DL62" i="20" s="1"/>
  <c r="DM62" i="20" s="1"/>
  <c r="DN62" i="20" s="1"/>
  <c r="DO62" i="20" s="1"/>
  <c r="DP62" i="20" s="1"/>
  <c r="DQ62" i="20" s="1"/>
  <c r="DR62" i="20" s="1"/>
  <c r="DS62" i="20" s="1"/>
  <c r="DT62" i="20" s="1"/>
  <c r="DU62" i="20" s="1"/>
  <c r="DV62" i="20" s="1"/>
  <c r="DW62" i="20" s="1"/>
  <c r="DX62" i="20" s="1"/>
  <c r="DY62" i="20" s="1"/>
  <c r="DZ62" i="20" s="1"/>
  <c r="EA62" i="20" s="1"/>
  <c r="EB62" i="20" s="1"/>
  <c r="EC62" i="20" s="1"/>
  <c r="ED62" i="20" s="1"/>
  <c r="EE62" i="20" s="1"/>
  <c r="U7" i="15"/>
  <c r="U3" i="15"/>
  <c r="H41" i="20"/>
  <c r="H43" i="20"/>
  <c r="H44" i="20" s="1"/>
  <c r="I36" i="20"/>
  <c r="D58" i="20"/>
  <c r="F9" i="17"/>
  <c r="U9" i="15"/>
  <c r="C13" i="17"/>
  <c r="F31" i="20"/>
  <c r="D18" i="17"/>
  <c r="U12" i="15"/>
  <c r="U6" i="15"/>
  <c r="V4" i="18"/>
  <c r="U3" i="18"/>
  <c r="U2" i="18"/>
  <c r="H23" i="20"/>
  <c r="G30" i="20"/>
  <c r="G28" i="20"/>
  <c r="J17" i="21"/>
  <c r="E31" i="20"/>
  <c r="S44" i="24" s="1"/>
  <c r="D44" i="20"/>
  <c r="U5" i="15"/>
  <c r="O17" i="21"/>
  <c r="P16" i="21"/>
  <c r="P10" i="21"/>
  <c r="P6" i="21"/>
  <c r="P11" i="21"/>
  <c r="P3" i="21"/>
  <c r="Q2" i="21"/>
  <c r="P14" i="21"/>
  <c r="P5" i="21"/>
  <c r="P12" i="21"/>
  <c r="P9" i="21"/>
  <c r="P7" i="21"/>
  <c r="P13" i="21"/>
  <c r="P8" i="21"/>
  <c r="P15" i="21"/>
  <c r="U4" i="15"/>
  <c r="I4" i="21"/>
  <c r="D24" i="20"/>
  <c r="T5" i="18"/>
  <c r="E58" i="20"/>
  <c r="I18" i="21"/>
  <c r="I210" i="26" l="1"/>
  <c r="I194" i="26"/>
  <c r="I259" i="26"/>
  <c r="I242" i="26"/>
  <c r="I226" i="26"/>
  <c r="F187" i="26"/>
  <c r="F193" i="26" s="1"/>
  <c r="F198" i="26" s="1"/>
  <c r="N2" i="17"/>
  <c r="E17" i="17"/>
  <c r="U24" i="18"/>
  <c r="V23" i="18"/>
  <c r="V22" i="18"/>
  <c r="T42" i="24"/>
  <c r="F57" i="20"/>
  <c r="T44" i="24" s="1"/>
  <c r="J167" i="26"/>
  <c r="I170" i="26" a="1"/>
  <c r="I170" i="26" s="1"/>
  <c r="I186" i="26" a="1"/>
  <c r="I186" i="26" s="1"/>
  <c r="I284" i="26"/>
  <c r="I288" i="26"/>
  <c r="I187" i="26"/>
  <c r="I188" i="26"/>
  <c r="I189" i="26"/>
  <c r="I190" i="26"/>
  <c r="I191" i="26"/>
  <c r="I192" i="26"/>
  <c r="I195" i="26"/>
  <c r="I196" i="26"/>
  <c r="I202" i="26" a="1"/>
  <c r="I202" i="26" s="1"/>
  <c r="I287" i="26"/>
  <c r="I291" i="26"/>
  <c r="I292" i="26"/>
  <c r="I293" i="26"/>
  <c r="I204" i="26"/>
  <c r="I205" i="26"/>
  <c r="I206" i="26"/>
  <c r="I207" i="26" s="1"/>
  <c r="I208" i="26"/>
  <c r="I211" i="26"/>
  <c r="I212" i="26"/>
  <c r="I213" i="26"/>
  <c r="I218" i="26" a="1"/>
  <c r="I218" i="26" s="1"/>
  <c r="I220" i="26"/>
  <c r="I221" i="26"/>
  <c r="I222" i="26"/>
  <c r="I223" i="26"/>
  <c r="I224" i="26"/>
  <c r="I227" i="26"/>
  <c r="I228" i="26"/>
  <c r="I229" i="26"/>
  <c r="I234" i="26" a="1"/>
  <c r="I234" i="26" s="1"/>
  <c r="I236" i="26"/>
  <c r="I237" i="26"/>
  <c r="I238" i="26"/>
  <c r="I239" i="26"/>
  <c r="I240" i="26"/>
  <c r="I243" i="26"/>
  <c r="I244" i="26"/>
  <c r="I245" i="26"/>
  <c r="I250" i="26" a="1"/>
  <c r="I250" i="26" s="1"/>
  <c r="I286" i="26"/>
  <c r="I251" i="26"/>
  <c r="I252" i="26"/>
  <c r="I253" i="26"/>
  <c r="I254" i="26"/>
  <c r="I255" i="26"/>
  <c r="I256" i="26"/>
  <c r="I260" i="26"/>
  <c r="I261" i="26"/>
  <c r="I266" i="26" a="1"/>
  <c r="I266" i="26" s="1"/>
  <c r="I283" i="26"/>
  <c r="I268" i="26"/>
  <c r="I269" i="26"/>
  <c r="I270" i="26"/>
  <c r="I271" i="26"/>
  <c r="I272" i="26"/>
  <c r="I274" i="26"/>
  <c r="I275" i="26"/>
  <c r="I276" i="26"/>
  <c r="I277" i="26"/>
  <c r="I282" i="26" a="1"/>
  <c r="I282" i="26" s="1"/>
  <c r="I298" i="26" a="1"/>
  <c r="I298" i="26" s="1"/>
  <c r="I299" i="26"/>
  <c r="I302" i="26"/>
  <c r="I303" i="26"/>
  <c r="I304" i="26"/>
  <c r="I307" i="26"/>
  <c r="I308" i="26"/>
  <c r="I309" i="26"/>
  <c r="I314" i="26" a="1"/>
  <c r="I314" i="26" s="1"/>
  <c r="I300" i="26"/>
  <c r="I301" i="26"/>
  <c r="I315" i="26"/>
  <c r="I316" i="26"/>
  <c r="I320" i="26"/>
  <c r="I322" i="26"/>
  <c r="I317" i="26"/>
  <c r="I318" i="26"/>
  <c r="I323" i="26"/>
  <c r="I324" i="26"/>
  <c r="I325" i="26"/>
  <c r="I285" i="26"/>
  <c r="I319" i="26"/>
  <c r="H289" i="26"/>
  <c r="G310" i="26"/>
  <c r="L166" i="26"/>
  <c r="K165" i="26"/>
  <c r="D5" i="26"/>
  <c r="D6" i="26"/>
  <c r="D7" i="26"/>
  <c r="D278" i="26"/>
  <c r="D214" i="26"/>
  <c r="G262" i="26"/>
  <c r="H193" i="26"/>
  <c r="H198" i="26" s="1"/>
  <c r="H257" i="26"/>
  <c r="H262" i="26" s="1"/>
  <c r="H321" i="26"/>
  <c r="F58" i="20"/>
  <c r="H305" i="26"/>
  <c r="H310" i="26" s="1"/>
  <c r="E230" i="26"/>
  <c r="F267" i="26"/>
  <c r="F203" i="26"/>
  <c r="F219" i="26"/>
  <c r="H49" i="20"/>
  <c r="G55" i="20"/>
  <c r="G54" i="20"/>
  <c r="G53" i="20"/>
  <c r="G52" i="20"/>
  <c r="G51" i="20"/>
  <c r="G56" i="20"/>
  <c r="G25" i="24"/>
  <c r="G20" i="24"/>
  <c r="H21" i="24"/>
  <c r="DO39" i="24"/>
  <c r="F39" i="24"/>
  <c r="G39" i="24"/>
  <c r="H39" i="24"/>
  <c r="D39" i="24"/>
  <c r="E39" i="24"/>
  <c r="C28" i="24"/>
  <c r="A28" i="24" s="1"/>
  <c r="D33" i="24"/>
  <c r="F25" i="24"/>
  <c r="D20" i="24"/>
  <c r="C29" i="24"/>
  <c r="A29" i="24" s="1"/>
  <c r="F20" i="24"/>
  <c r="E20" i="24"/>
  <c r="C47" i="24"/>
  <c r="A47" i="24" s="1"/>
  <c r="F33" i="24"/>
  <c r="E33" i="24"/>
  <c r="E25" i="24"/>
  <c r="D25" i="24"/>
  <c r="H25" i="24"/>
  <c r="H20" i="24"/>
  <c r="U25" i="18"/>
  <c r="C39" i="24"/>
  <c r="R44" i="24"/>
  <c r="E35" i="15"/>
  <c r="C43" i="24"/>
  <c r="DO33" i="24"/>
  <c r="DO20" i="24"/>
  <c r="F21" i="24"/>
  <c r="E21" i="24"/>
  <c r="D21" i="24"/>
  <c r="G21" i="24"/>
  <c r="DO18" i="24"/>
  <c r="DP3" i="24"/>
  <c r="K2" i="18"/>
  <c r="F12" i="17"/>
  <c r="F14" i="17" s="1"/>
  <c r="E14" i="17"/>
  <c r="U34" i="24"/>
  <c r="W11" i="15"/>
  <c r="U11" i="15"/>
  <c r="G58" i="15"/>
  <c r="W8" i="15"/>
  <c r="I2" i="24"/>
  <c r="G31" i="20"/>
  <c r="E18" i="17"/>
  <c r="V25" i="18" s="1"/>
  <c r="I43" i="20"/>
  <c r="I44" i="20" s="1"/>
  <c r="I41" i="20"/>
  <c r="J36" i="20"/>
  <c r="D37" i="20"/>
  <c r="D50" i="20" s="1"/>
  <c r="D33" i="20"/>
  <c r="Q10" i="21"/>
  <c r="Q11" i="21"/>
  <c r="Q6" i="21"/>
  <c r="R2" i="21"/>
  <c r="Q14" i="21"/>
  <c r="Q5" i="21"/>
  <c r="Q17" i="21" s="1"/>
  <c r="Q16" i="21"/>
  <c r="Q3" i="21"/>
  <c r="Q12" i="21"/>
  <c r="Q9" i="21"/>
  <c r="Q8" i="21"/>
  <c r="Q7" i="21"/>
  <c r="Q13" i="21"/>
  <c r="Q15" i="21"/>
  <c r="T26" i="18"/>
  <c r="P17" i="21"/>
  <c r="J18" i="21"/>
  <c r="J19" i="21" s="1"/>
  <c r="U10" i="15"/>
  <c r="D13" i="17"/>
  <c r="I23" i="20"/>
  <c r="H28" i="20"/>
  <c r="H30" i="20"/>
  <c r="O18" i="21"/>
  <c r="O19" i="21" s="1"/>
  <c r="V2" i="18"/>
  <c r="V3" i="18"/>
  <c r="W4" i="18"/>
  <c r="I19" i="21"/>
  <c r="J4" i="21"/>
  <c r="E24" i="20"/>
  <c r="U5" i="18"/>
  <c r="J210" i="26" l="1"/>
  <c r="J194" i="26"/>
  <c r="J259" i="26"/>
  <c r="J242" i="26"/>
  <c r="J226" i="26"/>
  <c r="G187" i="26"/>
  <c r="G193" i="26" s="1"/>
  <c r="G198" i="26" s="1"/>
  <c r="G235" i="26"/>
  <c r="G241" i="26" s="1"/>
  <c r="G246" i="26" s="1"/>
  <c r="O2" i="17"/>
  <c r="V24" i="18"/>
  <c r="V26" i="18" s="1"/>
  <c r="F17" i="17"/>
  <c r="W23" i="18"/>
  <c r="W22" i="18"/>
  <c r="I289" i="26"/>
  <c r="I294" i="26" s="1"/>
  <c r="G58" i="20"/>
  <c r="K167" i="26"/>
  <c r="J170" i="26" a="1"/>
  <c r="J170" i="26" s="1"/>
  <c r="J178" i="26"/>
  <c r="J179" i="26"/>
  <c r="J186" i="26" a="1"/>
  <c r="J186" i="26" s="1"/>
  <c r="J283" i="26"/>
  <c r="J291" i="26"/>
  <c r="J292" i="26"/>
  <c r="J187" i="26"/>
  <c r="J188" i="26"/>
  <c r="J189" i="26"/>
  <c r="J190" i="26"/>
  <c r="J191" i="26" s="1"/>
  <c r="J195" i="26"/>
  <c r="J196" i="26"/>
  <c r="J197" i="26"/>
  <c r="J202" i="26" a="1"/>
  <c r="J202" i="26" s="1"/>
  <c r="J284" i="26"/>
  <c r="J285" i="26"/>
  <c r="J173" i="26"/>
  <c r="J204" i="26"/>
  <c r="J205" i="26"/>
  <c r="J206" i="26"/>
  <c r="J207" i="26"/>
  <c r="J208" i="26"/>
  <c r="J211" i="26"/>
  <c r="J212" i="26"/>
  <c r="J213" i="26"/>
  <c r="J218" i="26" a="1"/>
  <c r="J218" i="26" s="1"/>
  <c r="J220" i="26"/>
  <c r="J221" i="26"/>
  <c r="J222" i="26"/>
  <c r="J223" i="26"/>
  <c r="J224" i="26"/>
  <c r="J227" i="26"/>
  <c r="J228" i="26"/>
  <c r="J229" i="26"/>
  <c r="J234" i="26" a="1"/>
  <c r="J234" i="26" s="1"/>
  <c r="J236" i="26"/>
  <c r="J237" i="26"/>
  <c r="J238" i="26"/>
  <c r="J239" i="26"/>
  <c r="J240" i="26"/>
  <c r="J243" i="26"/>
  <c r="J244" i="26"/>
  <c r="J245" i="26"/>
  <c r="J250" i="26" a="1"/>
  <c r="J250" i="26" s="1"/>
  <c r="J253" i="26"/>
  <c r="J255" i="26"/>
  <c r="J256" i="26"/>
  <c r="J260" i="26"/>
  <c r="J261" i="26"/>
  <c r="J266" i="26" a="1"/>
  <c r="J266" i="26" s="1"/>
  <c r="J286" i="26"/>
  <c r="J288" i="26"/>
  <c r="J251" i="26"/>
  <c r="J252" i="26"/>
  <c r="J254" i="26"/>
  <c r="J268" i="26"/>
  <c r="J269" i="26"/>
  <c r="J270" i="26"/>
  <c r="J271" i="26"/>
  <c r="J272" i="26"/>
  <c r="J274" i="26"/>
  <c r="J275" i="26"/>
  <c r="J276" i="26"/>
  <c r="J277" i="26"/>
  <c r="J282" i="26" a="1"/>
  <c r="J282" i="26" s="1"/>
  <c r="J298" i="26" a="1"/>
  <c r="J298" i="26" s="1"/>
  <c r="J293" i="26"/>
  <c r="J300" i="26"/>
  <c r="J301" i="26"/>
  <c r="J302" i="26"/>
  <c r="J303" i="26"/>
  <c r="J304" i="26"/>
  <c r="J307" i="26"/>
  <c r="J308" i="26"/>
  <c r="J309" i="26"/>
  <c r="J314" i="26" a="1"/>
  <c r="J314" i="26" s="1"/>
  <c r="J319" i="26"/>
  <c r="J287" i="26"/>
  <c r="J299" i="26"/>
  <c r="J322" i="26"/>
  <c r="J323" i="26"/>
  <c r="J324" i="26"/>
  <c r="J325" i="26"/>
  <c r="J315" i="26"/>
  <c r="J316" i="26"/>
  <c r="J317" i="26"/>
  <c r="J318" i="26"/>
  <c r="J320" i="26"/>
  <c r="I193" i="26"/>
  <c r="I321" i="26"/>
  <c r="I326" i="26" s="1"/>
  <c r="H294" i="26"/>
  <c r="M166" i="26"/>
  <c r="L165" i="26"/>
  <c r="H173" i="26"/>
  <c r="H179" i="26"/>
  <c r="H178" i="26"/>
  <c r="E178" i="26"/>
  <c r="E173" i="26"/>
  <c r="E179" i="26"/>
  <c r="D178" i="26"/>
  <c r="D179" i="26"/>
  <c r="D173" i="26"/>
  <c r="F178" i="26"/>
  <c r="F179" i="26"/>
  <c r="F173" i="26"/>
  <c r="G179" i="26"/>
  <c r="G178" i="26"/>
  <c r="G173" i="26"/>
  <c r="E6" i="26"/>
  <c r="E5" i="26"/>
  <c r="E7" i="26"/>
  <c r="H326" i="26"/>
  <c r="F273" i="26"/>
  <c r="F209" i="26"/>
  <c r="F225" i="26"/>
  <c r="I257" i="26"/>
  <c r="I305" i="26"/>
  <c r="I173" i="26"/>
  <c r="I178" i="26"/>
  <c r="I179" i="26"/>
  <c r="W21" i="18"/>
  <c r="V21" i="18"/>
  <c r="G203" i="26"/>
  <c r="G209" i="26" s="1"/>
  <c r="G267" i="26"/>
  <c r="G273" i="26" s="1"/>
  <c r="G278" i="26" s="1"/>
  <c r="G219" i="26"/>
  <c r="I49" i="20"/>
  <c r="H55" i="20"/>
  <c r="H53" i="20"/>
  <c r="H54" i="20"/>
  <c r="H56" i="20"/>
  <c r="H52" i="20"/>
  <c r="H51" i="20"/>
  <c r="U42" i="24"/>
  <c r="G57" i="20"/>
  <c r="U44" i="24" s="1"/>
  <c r="DP39" i="24"/>
  <c r="I21" i="24"/>
  <c r="I25" i="24"/>
  <c r="I20" i="24"/>
  <c r="I39" i="24"/>
  <c r="H31" i="20"/>
  <c r="DP33" i="24"/>
  <c r="DP20" i="24"/>
  <c r="DP18" i="24"/>
  <c r="DQ3" i="24"/>
  <c r="L2" i="18"/>
  <c r="U26" i="18"/>
  <c r="G12" i="17"/>
  <c r="V34" i="24"/>
  <c r="H58" i="15"/>
  <c r="J2" i="24"/>
  <c r="Q18" i="21"/>
  <c r="Q19" i="21"/>
  <c r="F18" i="17"/>
  <c r="W25" i="18" s="1"/>
  <c r="J43" i="20"/>
  <c r="J44" i="20" s="1"/>
  <c r="J41" i="20"/>
  <c r="K36" i="20"/>
  <c r="P18" i="21"/>
  <c r="P19" i="21" s="1"/>
  <c r="U13" i="15"/>
  <c r="AC9" i="15" s="1"/>
  <c r="K4" i="21"/>
  <c r="F24" i="20"/>
  <c r="V5" i="18"/>
  <c r="J23" i="20"/>
  <c r="I28" i="20"/>
  <c r="I30" i="20"/>
  <c r="R15" i="21"/>
  <c r="R11" i="21"/>
  <c r="R16" i="21"/>
  <c r="R5" i="21"/>
  <c r="R14" i="21"/>
  <c r="R10" i="21"/>
  <c r="R13" i="21"/>
  <c r="R12" i="21"/>
  <c r="R9" i="21"/>
  <c r="R8" i="21"/>
  <c r="R7" i="21"/>
  <c r="S2" i="21"/>
  <c r="R3" i="21"/>
  <c r="R6" i="21"/>
  <c r="E13" i="17"/>
  <c r="X4" i="18"/>
  <c r="W3" i="18"/>
  <c r="W2" i="18"/>
  <c r="E37" i="20"/>
  <c r="E50" i="20" s="1"/>
  <c r="E33" i="20"/>
  <c r="I52" i="20"/>
  <c r="H235" i="26" l="1"/>
  <c r="H241" i="26" s="1"/>
  <c r="H246" i="26" s="1"/>
  <c r="K210" i="26"/>
  <c r="K194" i="26"/>
  <c r="K259" i="26"/>
  <c r="K242" i="26"/>
  <c r="K226" i="26"/>
  <c r="P2" i="17"/>
  <c r="W24" i="18"/>
  <c r="G17" i="17"/>
  <c r="X23" i="18"/>
  <c r="X22" i="18"/>
  <c r="H267" i="26"/>
  <c r="H273" i="26" s="1"/>
  <c r="H278" i="26" s="1"/>
  <c r="H219" i="26"/>
  <c r="H225" i="26" s="1"/>
  <c r="H230" i="26" s="1"/>
  <c r="H203" i="26"/>
  <c r="H209" i="26" s="1"/>
  <c r="H58" i="20"/>
  <c r="L167" i="26"/>
  <c r="K170" i="26" a="1"/>
  <c r="K170" i="26" s="1"/>
  <c r="K173" i="26"/>
  <c r="K175" i="26"/>
  <c r="K176" i="26"/>
  <c r="K178" i="26"/>
  <c r="K179" i="26"/>
  <c r="K180" i="26"/>
  <c r="K181" i="26"/>
  <c r="K186" i="26" a="1"/>
  <c r="K186" i="26" s="1"/>
  <c r="K287" i="26"/>
  <c r="K293" i="26"/>
  <c r="K172" i="26"/>
  <c r="K174" i="26"/>
  <c r="K187" i="26"/>
  <c r="K188" i="26"/>
  <c r="K189" i="26"/>
  <c r="K190" i="26"/>
  <c r="K191" i="26" s="1"/>
  <c r="K196" i="26"/>
  <c r="K197" i="26"/>
  <c r="K202" i="26" a="1"/>
  <c r="K202" i="26" s="1"/>
  <c r="K286" i="26"/>
  <c r="K288" i="26"/>
  <c r="K292" i="26"/>
  <c r="K204" i="26"/>
  <c r="K205" i="26"/>
  <c r="K206" i="26"/>
  <c r="K207" i="26"/>
  <c r="K208" i="26"/>
  <c r="K211" i="26"/>
  <c r="K212" i="26"/>
  <c r="K213" i="26"/>
  <c r="K218" i="26" a="1"/>
  <c r="K218" i="26" s="1"/>
  <c r="K220" i="26"/>
  <c r="K221" i="26"/>
  <c r="K222" i="26"/>
  <c r="K223" i="26"/>
  <c r="K224" i="26"/>
  <c r="K227" i="26"/>
  <c r="K228" i="26"/>
  <c r="K229" i="26"/>
  <c r="K234" i="26" a="1"/>
  <c r="K234" i="26" s="1"/>
  <c r="K236" i="26"/>
  <c r="K237" i="26"/>
  <c r="K238" i="26"/>
  <c r="K239" i="26"/>
  <c r="K240" i="26"/>
  <c r="K244" i="26"/>
  <c r="K245" i="26"/>
  <c r="K250" i="26" a="1"/>
  <c r="K250" i="26" s="1"/>
  <c r="K251" i="26"/>
  <c r="K252" i="26"/>
  <c r="K253" i="26"/>
  <c r="K254" i="26"/>
  <c r="K255" i="26"/>
  <c r="K256" i="26"/>
  <c r="K260" i="26"/>
  <c r="K261" i="26"/>
  <c r="K266" i="26" a="1"/>
  <c r="K266" i="26" s="1"/>
  <c r="K283" i="26"/>
  <c r="K284" i="26"/>
  <c r="K285" i="26"/>
  <c r="K268" i="26"/>
  <c r="K269" i="26"/>
  <c r="K270" i="26"/>
  <c r="K271" i="26"/>
  <c r="K272" i="26"/>
  <c r="K274" i="26"/>
  <c r="K275" i="26"/>
  <c r="K276" i="26"/>
  <c r="K277" i="26"/>
  <c r="K282" i="26" a="1"/>
  <c r="K282" i="26" s="1"/>
  <c r="K298" i="26" a="1"/>
  <c r="K298" i="26" s="1"/>
  <c r="K299" i="26"/>
  <c r="K302" i="26"/>
  <c r="K303" i="26"/>
  <c r="K304" i="26"/>
  <c r="K308" i="26"/>
  <c r="K309" i="26"/>
  <c r="K314" i="26" a="1"/>
  <c r="K314" i="26" s="1"/>
  <c r="K315" i="26"/>
  <c r="K317" i="26"/>
  <c r="K322" i="26"/>
  <c r="K316" i="26"/>
  <c r="K318" i="26"/>
  <c r="K319" i="26"/>
  <c r="K320" i="26"/>
  <c r="K323" i="26"/>
  <c r="K324" i="26"/>
  <c r="K325" i="26"/>
  <c r="K300" i="26"/>
  <c r="K301" i="26"/>
  <c r="J257" i="26"/>
  <c r="J262" i="26" s="1"/>
  <c r="J289" i="26"/>
  <c r="N166" i="26"/>
  <c r="M165" i="26"/>
  <c r="I174" i="26"/>
  <c r="X8" i="18" s="1"/>
  <c r="I172" i="26"/>
  <c r="X15" i="18" s="1"/>
  <c r="I180" i="26"/>
  <c r="I176" i="26"/>
  <c r="I181" i="26"/>
  <c r="I175" i="26"/>
  <c r="X9" i="18" s="1"/>
  <c r="F176" i="26"/>
  <c r="F180" i="26"/>
  <c r="F181" i="26"/>
  <c r="U32" i="18" s="1"/>
  <c r="F171" i="26"/>
  <c r="F172" i="26"/>
  <c r="U15" i="18" s="1"/>
  <c r="F175" i="26"/>
  <c r="U9" i="18" s="1"/>
  <c r="F174" i="26"/>
  <c r="U8" i="18" s="1"/>
  <c r="E176" i="26"/>
  <c r="E171" i="26"/>
  <c r="E172" i="26"/>
  <c r="T15" i="18" s="1"/>
  <c r="E181" i="26"/>
  <c r="E175" i="26"/>
  <c r="T9" i="18" s="1"/>
  <c r="E180" i="26"/>
  <c r="E174" i="26"/>
  <c r="T8" i="18" s="1"/>
  <c r="D171" i="26"/>
  <c r="D175" i="26"/>
  <c r="S9" i="18" s="1"/>
  <c r="D174" i="26"/>
  <c r="D172" i="26"/>
  <c r="D180" i="26"/>
  <c r="S31" i="18" s="1"/>
  <c r="D176" i="26"/>
  <c r="D181" i="26"/>
  <c r="S32" i="18" s="1"/>
  <c r="G172" i="26"/>
  <c r="V15" i="18" s="1"/>
  <c r="G175" i="26"/>
  <c r="V9" i="18" s="1"/>
  <c r="G176" i="26"/>
  <c r="G180" i="26"/>
  <c r="G181" i="26"/>
  <c r="G174" i="26"/>
  <c r="V8" i="18" s="1"/>
  <c r="G171" i="26"/>
  <c r="H175" i="26"/>
  <c r="W9" i="18" s="1"/>
  <c r="H172" i="26"/>
  <c r="W15" i="18" s="1"/>
  <c r="H171" i="26"/>
  <c r="H180" i="26"/>
  <c r="H176" i="26"/>
  <c r="H174" i="26"/>
  <c r="W8" i="18" s="1"/>
  <c r="F278" i="26"/>
  <c r="F214" i="26"/>
  <c r="F230" i="26"/>
  <c r="I262" i="26"/>
  <c r="I310" i="26"/>
  <c r="J321" i="26"/>
  <c r="J305" i="26"/>
  <c r="J310" i="26" s="1"/>
  <c r="J172" i="26"/>
  <c r="J176" i="26"/>
  <c r="J181" i="26"/>
  <c r="J174" i="26"/>
  <c r="J175" i="26"/>
  <c r="J180" i="26"/>
  <c r="G225" i="26"/>
  <c r="G230" i="26" s="1"/>
  <c r="I55" i="20"/>
  <c r="I51" i="20"/>
  <c r="I53" i="20"/>
  <c r="I54" i="20"/>
  <c r="J49" i="20"/>
  <c r="I56" i="20"/>
  <c r="H57" i="20"/>
  <c r="V44" i="24" s="1"/>
  <c r="V42" i="24"/>
  <c r="DQ39" i="24"/>
  <c r="J21" i="24"/>
  <c r="J25" i="24"/>
  <c r="J20" i="24"/>
  <c r="J39" i="24"/>
  <c r="X24" i="18"/>
  <c r="H17" i="17"/>
  <c r="I31" i="20"/>
  <c r="DQ33" i="24"/>
  <c r="DQ20" i="24"/>
  <c r="DQ18" i="24"/>
  <c r="DR3" i="24"/>
  <c r="M2" i="18"/>
  <c r="H12" i="17"/>
  <c r="H14" i="17" s="1"/>
  <c r="G14" i="17"/>
  <c r="I58" i="15"/>
  <c r="W34" i="24"/>
  <c r="K2" i="24"/>
  <c r="F33" i="20"/>
  <c r="F37" i="20"/>
  <c r="F50" i="20" s="1"/>
  <c r="R17" i="21"/>
  <c r="AC4" i="15"/>
  <c r="AC5" i="15"/>
  <c r="AC6" i="15"/>
  <c r="AC11" i="15"/>
  <c r="AC2" i="15"/>
  <c r="AC3" i="15"/>
  <c r="AC10" i="15"/>
  <c r="AC7" i="15"/>
  <c r="AC8" i="15"/>
  <c r="F13" i="17"/>
  <c r="W6" i="15"/>
  <c r="Y4" i="18"/>
  <c r="X3" i="18"/>
  <c r="X2" i="18"/>
  <c r="S15" i="21"/>
  <c r="S14" i="21"/>
  <c r="S16" i="21"/>
  <c r="S5" i="21"/>
  <c r="S13" i="21"/>
  <c r="S7" i="21"/>
  <c r="S8" i="21"/>
  <c r="S10" i="21"/>
  <c r="S9" i="21"/>
  <c r="S11" i="21"/>
  <c r="S6" i="21"/>
  <c r="S3" i="21"/>
  <c r="T2" i="21"/>
  <c r="S12" i="21"/>
  <c r="J30" i="20"/>
  <c r="J28" i="20"/>
  <c r="K23" i="20"/>
  <c r="K41" i="20"/>
  <c r="L36" i="20"/>
  <c r="K43" i="20"/>
  <c r="K44" i="20" s="1"/>
  <c r="G18" i="17"/>
  <c r="X25" i="18" s="1"/>
  <c r="L4" i="21"/>
  <c r="G24" i="20"/>
  <c r="W5" i="18"/>
  <c r="I235" i="26" l="1"/>
  <c r="I241" i="26" s="1"/>
  <c r="I246" i="26" s="1"/>
  <c r="L210" i="26"/>
  <c r="L194" i="26"/>
  <c r="L259" i="26"/>
  <c r="L242" i="26"/>
  <c r="L226" i="26"/>
  <c r="Q2" i="17"/>
  <c r="I171" i="26"/>
  <c r="I177" i="26" s="1"/>
  <c r="I182" i="26" s="1"/>
  <c r="Y23" i="18"/>
  <c r="Y22" i="18"/>
  <c r="K289" i="26"/>
  <c r="K305" i="26"/>
  <c r="M167" i="26"/>
  <c r="L170" i="26" a="1"/>
  <c r="L170" i="26" s="1"/>
  <c r="L172" i="26"/>
  <c r="L174" i="26"/>
  <c r="L176" i="26"/>
  <c r="L178" i="26"/>
  <c r="L179" i="26"/>
  <c r="L180" i="26"/>
  <c r="L181" i="26"/>
  <c r="L186" i="26" a="1"/>
  <c r="L186" i="26" s="1"/>
  <c r="L189" i="26" s="1"/>
  <c r="L283" i="26"/>
  <c r="L291" i="26"/>
  <c r="L292" i="26"/>
  <c r="L173" i="26"/>
  <c r="L175" i="26"/>
  <c r="L188" i="26"/>
  <c r="L190" i="26"/>
  <c r="L191" i="26"/>
  <c r="L195" i="26"/>
  <c r="L196" i="26"/>
  <c r="L197" i="26"/>
  <c r="L202" i="26" a="1"/>
  <c r="L202" i="26" s="1"/>
  <c r="L284" i="26"/>
  <c r="L293" i="26"/>
  <c r="L204" i="26"/>
  <c r="L205" i="26"/>
  <c r="L206" i="26"/>
  <c r="L207" i="26"/>
  <c r="L208" i="26"/>
  <c r="L211" i="26"/>
  <c r="L212" i="26"/>
  <c r="L213" i="26"/>
  <c r="L218" i="26" a="1"/>
  <c r="L218" i="26" s="1"/>
  <c r="L220" i="26"/>
  <c r="L221" i="26"/>
  <c r="L222" i="26"/>
  <c r="L223" i="26"/>
  <c r="L224" i="26"/>
  <c r="L227" i="26"/>
  <c r="L228" i="26"/>
  <c r="L229" i="26"/>
  <c r="L234" i="26" a="1"/>
  <c r="L234" i="26" s="1"/>
  <c r="L237" i="26" s="1"/>
  <c r="L236" i="26"/>
  <c r="L238" i="26"/>
  <c r="L239" i="26"/>
  <c r="L240" i="26"/>
  <c r="L243" i="26"/>
  <c r="L244" i="26"/>
  <c r="L245" i="26"/>
  <c r="L250" i="26" a="1"/>
  <c r="L250" i="26" s="1"/>
  <c r="L253" i="26" s="1"/>
  <c r="L255" i="26"/>
  <c r="L256" i="26"/>
  <c r="L260" i="26"/>
  <c r="L261" i="26"/>
  <c r="L266" i="26" a="1"/>
  <c r="L266" i="26" s="1"/>
  <c r="L287" i="26"/>
  <c r="L288" i="26"/>
  <c r="L252" i="26"/>
  <c r="L254" i="26"/>
  <c r="L268" i="26"/>
  <c r="L269" i="26"/>
  <c r="L270" i="26"/>
  <c r="L271" i="26"/>
  <c r="L272" i="26"/>
  <c r="L274" i="26"/>
  <c r="L275" i="26"/>
  <c r="L276" i="26"/>
  <c r="L277" i="26"/>
  <c r="L282" i="26" a="1"/>
  <c r="L282" i="26" s="1"/>
  <c r="L285" i="26" s="1"/>
  <c r="L298" i="26" a="1"/>
  <c r="L298" i="26" s="1"/>
  <c r="L301" i="26" s="1"/>
  <c r="L302" i="26"/>
  <c r="L303" i="26"/>
  <c r="L304" i="26"/>
  <c r="L307" i="26"/>
  <c r="L308" i="26"/>
  <c r="L309" i="26"/>
  <c r="L314" i="26" a="1"/>
  <c r="L314" i="26" s="1"/>
  <c r="L299" i="26"/>
  <c r="L316" i="26"/>
  <c r="L318" i="26"/>
  <c r="L319" i="26"/>
  <c r="L300" i="26"/>
  <c r="L317" i="26"/>
  <c r="L322" i="26"/>
  <c r="L323" i="26"/>
  <c r="L324" i="26"/>
  <c r="L325" i="26"/>
  <c r="L286" i="26"/>
  <c r="L315" i="26"/>
  <c r="L320" i="26"/>
  <c r="K321" i="26"/>
  <c r="K326" i="26" s="1"/>
  <c r="J294" i="26"/>
  <c r="O166" i="26"/>
  <c r="N165" i="26"/>
  <c r="U14" i="18"/>
  <c r="F177" i="26"/>
  <c r="F182" i="26" s="1"/>
  <c r="T14" i="18"/>
  <c r="E177" i="26"/>
  <c r="E182" i="26" s="1"/>
  <c r="S14" i="18"/>
  <c r="D177" i="26"/>
  <c r="S8" i="18"/>
  <c r="S15" i="18"/>
  <c r="W31" i="18"/>
  <c r="J326" i="26"/>
  <c r="K257" i="26"/>
  <c r="H177" i="26"/>
  <c r="I58" i="20"/>
  <c r="X31" i="18"/>
  <c r="U31" i="18"/>
  <c r="T31" i="18"/>
  <c r="V31" i="18"/>
  <c r="G177" i="26"/>
  <c r="G182" i="26" s="1"/>
  <c r="V14" i="18"/>
  <c r="Y21" i="18"/>
  <c r="J267" i="26"/>
  <c r="J273" i="26" s="1"/>
  <c r="J278" i="26" s="1"/>
  <c r="X21" i="18"/>
  <c r="I203" i="26"/>
  <c r="I219" i="26"/>
  <c r="I267" i="26"/>
  <c r="J56" i="20"/>
  <c r="J55" i="20"/>
  <c r="J53" i="20"/>
  <c r="J54" i="20"/>
  <c r="J52" i="20"/>
  <c r="J51" i="20"/>
  <c r="K49" i="20"/>
  <c r="W42" i="24"/>
  <c r="I57" i="20"/>
  <c r="W44" i="24" s="1"/>
  <c r="DR39" i="24"/>
  <c r="L59" i="15"/>
  <c r="K25" i="24"/>
  <c r="K33" i="24"/>
  <c r="K20" i="24"/>
  <c r="K39" i="24"/>
  <c r="K57" i="24"/>
  <c r="Y32" i="18"/>
  <c r="Y24" i="18"/>
  <c r="I17" i="17"/>
  <c r="Y15" i="18"/>
  <c r="Y9" i="18"/>
  <c r="Y8" i="18"/>
  <c r="Y31" i="18"/>
  <c r="W14" i="18"/>
  <c r="DR33" i="24"/>
  <c r="DR20" i="24"/>
  <c r="K18" i="24"/>
  <c r="K21" i="24"/>
  <c r="DR18" i="24"/>
  <c r="DS3" i="24"/>
  <c r="W26" i="18"/>
  <c r="I12" i="17"/>
  <c r="Z8" i="18"/>
  <c r="X26" i="18"/>
  <c r="J58" i="15"/>
  <c r="X34" i="24"/>
  <c r="L2" i="24"/>
  <c r="G13" i="17"/>
  <c r="Y3" i="18"/>
  <c r="Z4" i="18"/>
  <c r="Y2" i="18"/>
  <c r="T12" i="21"/>
  <c r="T9" i="21"/>
  <c r="T5" i="21"/>
  <c r="T16" i="21"/>
  <c r="T13" i="21"/>
  <c r="T7" i="21"/>
  <c r="T10" i="21"/>
  <c r="T6" i="21"/>
  <c r="T14" i="21"/>
  <c r="T3" i="21"/>
  <c r="T15" i="21"/>
  <c r="T11" i="21"/>
  <c r="U2" i="21"/>
  <c r="T8" i="21"/>
  <c r="L41" i="20"/>
  <c r="M36" i="20"/>
  <c r="L43" i="20"/>
  <c r="L44" i="20" s="1"/>
  <c r="H18" i="17"/>
  <c r="J219" i="26" s="1"/>
  <c r="J225" i="26" s="1"/>
  <c r="J230" i="26" s="1"/>
  <c r="G37" i="20"/>
  <c r="G50" i="20" s="1"/>
  <c r="G33" i="20"/>
  <c r="R18" i="21"/>
  <c r="R19" i="21" s="1"/>
  <c r="M4" i="21"/>
  <c r="H24" i="20"/>
  <c r="X5" i="18"/>
  <c r="K30" i="20"/>
  <c r="K28" i="20"/>
  <c r="L23" i="20"/>
  <c r="J31" i="20"/>
  <c r="S17" i="21"/>
  <c r="J203" i="26" l="1"/>
  <c r="J209" i="26" s="1"/>
  <c r="J214" i="26" s="1"/>
  <c r="M210" i="26"/>
  <c r="M194" i="26"/>
  <c r="M259" i="26"/>
  <c r="M242" i="26"/>
  <c r="M226" i="26"/>
  <c r="J235" i="26"/>
  <c r="J241" i="26" s="1"/>
  <c r="J246" i="26" s="1"/>
  <c r="J192" i="26"/>
  <c r="J193" i="26" s="1"/>
  <c r="J198" i="26" s="1"/>
  <c r="R2" i="17"/>
  <c r="Z22" i="18"/>
  <c r="Z23" i="18"/>
  <c r="J58" i="20"/>
  <c r="N167" i="26"/>
  <c r="M170" i="26" a="1"/>
  <c r="M170" i="26" s="1"/>
  <c r="M293" i="26"/>
  <c r="M176" i="26"/>
  <c r="M178" i="26"/>
  <c r="M179" i="26"/>
  <c r="M180" i="26"/>
  <c r="M181" i="26"/>
  <c r="M186" i="26" a="1"/>
  <c r="M186" i="26" s="1"/>
  <c r="M189" i="26" s="1"/>
  <c r="M284" i="26"/>
  <c r="M288" i="26"/>
  <c r="M172" i="26"/>
  <c r="M175" i="26"/>
  <c r="M188" i="26"/>
  <c r="M190" i="26"/>
  <c r="M191" i="26"/>
  <c r="M195" i="26"/>
  <c r="M196" i="26"/>
  <c r="M197" i="26"/>
  <c r="M202" i="26" a="1"/>
  <c r="M202" i="26" s="1"/>
  <c r="M283" i="26"/>
  <c r="M286" i="26"/>
  <c r="M287" i="26"/>
  <c r="M173" i="26"/>
  <c r="M174" i="26"/>
  <c r="M204" i="26"/>
  <c r="M205" i="26"/>
  <c r="M206" i="26"/>
  <c r="M207" i="26"/>
  <c r="M208" i="26"/>
  <c r="M211" i="26"/>
  <c r="M212" i="26"/>
  <c r="M213" i="26"/>
  <c r="M218" i="26" a="1"/>
  <c r="M218" i="26" s="1"/>
  <c r="M220" i="26"/>
  <c r="M221" i="26"/>
  <c r="M222" i="26"/>
  <c r="M223" i="26"/>
  <c r="M224" i="26"/>
  <c r="M227" i="26"/>
  <c r="M228" i="26"/>
  <c r="M229" i="26"/>
  <c r="M234" i="26" a="1"/>
  <c r="M234" i="26" s="1"/>
  <c r="M237" i="26" s="1"/>
  <c r="M236" i="26"/>
  <c r="M238" i="26"/>
  <c r="M239" i="26"/>
  <c r="M240" i="26"/>
  <c r="M243" i="26"/>
  <c r="M244" i="26"/>
  <c r="M245" i="26"/>
  <c r="M250" i="26" a="1"/>
  <c r="M250" i="26" s="1"/>
  <c r="M252" i="26"/>
  <c r="M255" i="26"/>
  <c r="M256" i="26"/>
  <c r="M260" i="26"/>
  <c r="M261" i="26"/>
  <c r="M266" i="26" a="1"/>
  <c r="M266" i="26" s="1"/>
  <c r="M291" i="26"/>
  <c r="M292" i="26"/>
  <c r="M254" i="26"/>
  <c r="M268" i="26"/>
  <c r="M269" i="26"/>
  <c r="M270" i="26"/>
  <c r="M271" i="26"/>
  <c r="M272" i="26"/>
  <c r="M274" i="26"/>
  <c r="M275" i="26"/>
  <c r="M276" i="26"/>
  <c r="M277" i="26"/>
  <c r="M282" i="26" a="1"/>
  <c r="M282" i="26" s="1"/>
  <c r="M298" i="26" a="1"/>
  <c r="M298" i="26" s="1"/>
  <c r="M301" i="26"/>
  <c r="M302" i="26"/>
  <c r="M303" i="26"/>
  <c r="M304" i="26"/>
  <c r="M307" i="26"/>
  <c r="M308" i="26"/>
  <c r="M309" i="26"/>
  <c r="M314" i="26" a="1"/>
  <c r="M314" i="26" s="1"/>
  <c r="M300" i="26"/>
  <c r="M320" i="26"/>
  <c r="M322" i="26"/>
  <c r="M299" i="26"/>
  <c r="M315" i="26"/>
  <c r="M323" i="26"/>
  <c r="M324" i="26"/>
  <c r="M325" i="26"/>
  <c r="M316" i="26"/>
  <c r="M317" i="26"/>
  <c r="M318" i="26"/>
  <c r="M319" i="26"/>
  <c r="L289" i="26"/>
  <c r="L305" i="26"/>
  <c r="P166" i="26"/>
  <c r="O165" i="26"/>
  <c r="D182" i="26"/>
  <c r="I209" i="26"/>
  <c r="I225" i="26"/>
  <c r="I273" i="26"/>
  <c r="L321" i="26"/>
  <c r="Y25" i="18"/>
  <c r="Y26" i="18" s="1"/>
  <c r="J171" i="26"/>
  <c r="J57" i="20"/>
  <c r="X44" i="24" s="1"/>
  <c r="X42" i="24"/>
  <c r="K55" i="20"/>
  <c r="K54" i="20"/>
  <c r="K52" i="20"/>
  <c r="L49" i="20"/>
  <c r="K53" i="20"/>
  <c r="K56" i="20"/>
  <c r="K51" i="20"/>
  <c r="DS39" i="24"/>
  <c r="L21" i="24"/>
  <c r="M59" i="15"/>
  <c r="L25" i="24"/>
  <c r="Z24" i="18"/>
  <c r="J17" i="17"/>
  <c r="Z15" i="18"/>
  <c r="Z9" i="18"/>
  <c r="Z31" i="18"/>
  <c r="X14" i="18"/>
  <c r="K31" i="20"/>
  <c r="DS33" i="24"/>
  <c r="DS20" i="24"/>
  <c r="DS18" i="24"/>
  <c r="DT3" i="24"/>
  <c r="J12" i="17"/>
  <c r="J14" i="17" s="1"/>
  <c r="I14" i="17"/>
  <c r="K58" i="15"/>
  <c r="Y34" i="24"/>
  <c r="M2" i="24"/>
  <c r="T17" i="21"/>
  <c r="H13" i="17"/>
  <c r="N4" i="21"/>
  <c r="I24" i="20"/>
  <c r="Y5" i="18"/>
  <c r="I18" i="17"/>
  <c r="Z25" i="18" s="1"/>
  <c r="Z3" i="18"/>
  <c r="AA4" i="18"/>
  <c r="Z2" i="18"/>
  <c r="H37" i="20"/>
  <c r="H50" i="20" s="1"/>
  <c r="H33" i="20"/>
  <c r="U14" i="21"/>
  <c r="U16" i="21"/>
  <c r="V2" i="21"/>
  <c r="U8" i="21"/>
  <c r="U3" i="21"/>
  <c r="U7" i="21"/>
  <c r="U5" i="21"/>
  <c r="U10" i="21"/>
  <c r="U13" i="21"/>
  <c r="U6" i="21"/>
  <c r="U12" i="21"/>
  <c r="U15" i="21"/>
  <c r="U11" i="21"/>
  <c r="U9" i="21"/>
  <c r="L30" i="20"/>
  <c r="L28" i="20"/>
  <c r="M23" i="20"/>
  <c r="L58" i="15"/>
  <c r="M41" i="20"/>
  <c r="N36" i="20"/>
  <c r="M43" i="20"/>
  <c r="M44" i="20" s="1"/>
  <c r="S18" i="21"/>
  <c r="S19" i="21" s="1"/>
  <c r="N210" i="26" l="1"/>
  <c r="N194" i="26"/>
  <c r="N259" i="26"/>
  <c r="N242" i="26"/>
  <c r="N226" i="26"/>
  <c r="K192" i="26"/>
  <c r="K193" i="26" s="1"/>
  <c r="K235" i="26"/>
  <c r="K241" i="26" s="1"/>
  <c r="S2" i="17"/>
  <c r="AA22" i="18"/>
  <c r="AA23" i="18"/>
  <c r="K58" i="20"/>
  <c r="O167" i="26"/>
  <c r="N170" i="26" a="1"/>
  <c r="N170" i="26" s="1"/>
  <c r="N172" i="26"/>
  <c r="N173" i="26"/>
  <c r="N175" i="26"/>
  <c r="N176" i="26"/>
  <c r="N178" i="26"/>
  <c r="N179" i="26"/>
  <c r="N180" i="26"/>
  <c r="N181" i="26"/>
  <c r="N186" i="26" a="1"/>
  <c r="N186" i="26" s="1"/>
  <c r="N286" i="26"/>
  <c r="N292" i="26"/>
  <c r="N174" i="26"/>
  <c r="N188" i="26"/>
  <c r="N189" i="26"/>
  <c r="N190" i="26"/>
  <c r="N191" i="26"/>
  <c r="N195" i="26"/>
  <c r="N196" i="26"/>
  <c r="N197" i="26"/>
  <c r="N202" i="26" a="1"/>
  <c r="N202" i="26" s="1"/>
  <c r="N283" i="26"/>
  <c r="N284" i="26"/>
  <c r="N204" i="26"/>
  <c r="N205" i="26"/>
  <c r="N206" i="26"/>
  <c r="N207" i="26"/>
  <c r="N208" i="26"/>
  <c r="N211" i="26"/>
  <c r="N212" i="26"/>
  <c r="N213" i="26"/>
  <c r="N218" i="26" a="1"/>
  <c r="N218" i="26" s="1"/>
  <c r="N220" i="26"/>
  <c r="N221" i="26"/>
  <c r="N222" i="26"/>
  <c r="N223" i="26"/>
  <c r="N224" i="26"/>
  <c r="N227" i="26"/>
  <c r="N228" i="26"/>
  <c r="N229" i="26"/>
  <c r="N234" i="26" a="1"/>
  <c r="N234" i="26" s="1"/>
  <c r="N236" i="26"/>
  <c r="N237" i="26"/>
  <c r="N238" i="26"/>
  <c r="N239" i="26"/>
  <c r="N240" i="26"/>
  <c r="N243" i="26"/>
  <c r="N244" i="26"/>
  <c r="N245" i="26"/>
  <c r="N250" i="26" a="1"/>
  <c r="N250" i="26" s="1"/>
  <c r="N253" i="26"/>
  <c r="N254" i="26"/>
  <c r="N255" i="26"/>
  <c r="N256" i="26"/>
  <c r="N260" i="26"/>
  <c r="N261" i="26"/>
  <c r="N266" i="26" a="1"/>
  <c r="N266" i="26" s="1"/>
  <c r="N285" i="26"/>
  <c r="N287" i="26"/>
  <c r="N288" i="26"/>
  <c r="N252" i="26"/>
  <c r="N268" i="26"/>
  <c r="N269" i="26"/>
  <c r="N270" i="26"/>
  <c r="N271" i="26"/>
  <c r="N272" i="26"/>
  <c r="N274" i="26"/>
  <c r="N275" i="26"/>
  <c r="N276" i="26"/>
  <c r="N277" i="26"/>
  <c r="N282" i="26" a="1"/>
  <c r="N282" i="26" s="1"/>
  <c r="N298" i="26" a="1"/>
  <c r="N298" i="26" s="1"/>
  <c r="N299" i="26"/>
  <c r="N302" i="26"/>
  <c r="N303" i="26"/>
  <c r="N304" i="26"/>
  <c r="N308" i="26"/>
  <c r="N309" i="26"/>
  <c r="N314" i="26" a="1"/>
  <c r="N314" i="26" s="1"/>
  <c r="N301" i="26"/>
  <c r="N315" i="26"/>
  <c r="N318" i="26"/>
  <c r="N316" i="26"/>
  <c r="N317" i="26"/>
  <c r="N319" i="26"/>
  <c r="N320" i="26"/>
  <c r="N322" i="26"/>
  <c r="N323" i="26"/>
  <c r="N324" i="26"/>
  <c r="N325" i="26"/>
  <c r="N293" i="26"/>
  <c r="N300" i="26"/>
  <c r="M321" i="26"/>
  <c r="M326" i="26" s="1"/>
  <c r="L294" i="26"/>
  <c r="L310" i="26"/>
  <c r="Q166" i="26"/>
  <c r="P165" i="26"/>
  <c r="I214" i="26"/>
  <c r="I230" i="26"/>
  <c r="I278" i="26"/>
  <c r="L326" i="26"/>
  <c r="J177" i="26"/>
  <c r="M305" i="26"/>
  <c r="M310" i="26" s="1"/>
  <c r="M253" i="26"/>
  <c r="M285" i="26"/>
  <c r="AA21" i="18"/>
  <c r="Z21" i="18"/>
  <c r="K171" i="26"/>
  <c r="K203" i="26"/>
  <c r="K219" i="26"/>
  <c r="K267" i="26"/>
  <c r="L53" i="20"/>
  <c r="L55" i="20"/>
  <c r="L54" i="20"/>
  <c r="L52" i="20"/>
  <c r="L56" i="20"/>
  <c r="M49" i="20"/>
  <c r="L51" i="20"/>
  <c r="K57" i="20"/>
  <c r="Y44" i="24" s="1"/>
  <c r="Y42" i="24"/>
  <c r="DT39" i="24"/>
  <c r="M21" i="24"/>
  <c r="A21" i="24" s="1"/>
  <c r="M25" i="24"/>
  <c r="A25" i="24" s="1"/>
  <c r="N59" i="15"/>
  <c r="AA24" i="18"/>
  <c r="K17" i="17"/>
  <c r="AA15" i="18"/>
  <c r="AA32" i="18"/>
  <c r="AA31" i="18"/>
  <c r="AA9" i="18"/>
  <c r="AA8" i="18"/>
  <c r="Y14" i="18"/>
  <c r="L31" i="20"/>
  <c r="DT33" i="24"/>
  <c r="DT20" i="24"/>
  <c r="DT18" i="24"/>
  <c r="DU3" i="24"/>
  <c r="K12" i="17"/>
  <c r="Z26" i="18"/>
  <c r="Z34" i="24"/>
  <c r="M58" i="15"/>
  <c r="I37" i="20"/>
  <c r="I50" i="20" s="1"/>
  <c r="I33" i="20"/>
  <c r="N23" i="20"/>
  <c r="M30" i="20"/>
  <c r="M28" i="20"/>
  <c r="AA3" i="18"/>
  <c r="AB4" i="18"/>
  <c r="AA2" i="18"/>
  <c r="O4" i="21"/>
  <c r="J24" i="20"/>
  <c r="Z5" i="18"/>
  <c r="T18" i="21"/>
  <c r="T19" i="21" s="1"/>
  <c r="N41" i="20"/>
  <c r="N43" i="20"/>
  <c r="N44" i="20" s="1"/>
  <c r="O36" i="20"/>
  <c r="V14" i="21"/>
  <c r="V16" i="21"/>
  <c r="W2" i="21"/>
  <c r="V8" i="21"/>
  <c r="V3" i="21"/>
  <c r="V11" i="21"/>
  <c r="V13" i="21"/>
  <c r="V15" i="21"/>
  <c r="V6" i="21"/>
  <c r="V5" i="21"/>
  <c r="V7" i="21"/>
  <c r="V9" i="21"/>
  <c r="V12" i="21"/>
  <c r="V10" i="21"/>
  <c r="J18" i="17"/>
  <c r="L192" i="26" s="1"/>
  <c r="U17" i="21"/>
  <c r="I13" i="17"/>
  <c r="O210" i="26" l="1"/>
  <c r="O194" i="26"/>
  <c r="O259" i="26"/>
  <c r="O242" i="26"/>
  <c r="O226" i="26"/>
  <c r="L171" i="26"/>
  <c r="L177" i="26" s="1"/>
  <c r="L182" i="26" s="1"/>
  <c r="L267" i="26"/>
  <c r="L273" i="26" s="1"/>
  <c r="L278" i="26" s="1"/>
  <c r="L203" i="26"/>
  <c r="L209" i="26" s="1"/>
  <c r="L214" i="26" s="1"/>
  <c r="T2" i="17"/>
  <c r="AA25" i="18"/>
  <c r="AA26" i="18" s="1"/>
  <c r="L187" i="26"/>
  <c r="L193" i="26" s="1"/>
  <c r="L219" i="26"/>
  <c r="L225" i="26" s="1"/>
  <c r="L230" i="26" s="1"/>
  <c r="L251" i="26"/>
  <c r="L257" i="26" s="1"/>
  <c r="AB22" i="18"/>
  <c r="AB23" i="18"/>
  <c r="L235" i="26"/>
  <c r="L241" i="26" s="1"/>
  <c r="P167" i="26"/>
  <c r="O170" i="26" a="1"/>
  <c r="O170" i="26" s="1"/>
  <c r="O176" i="26"/>
  <c r="O178" i="26"/>
  <c r="O179" i="26"/>
  <c r="O180" i="26"/>
  <c r="O181" i="26"/>
  <c r="O186" i="26" a="1"/>
  <c r="O186" i="26" s="1"/>
  <c r="O284" i="26"/>
  <c r="O288" i="26"/>
  <c r="O293" i="26"/>
  <c r="O172" i="26"/>
  <c r="O175" i="26"/>
  <c r="O188" i="26"/>
  <c r="O189" i="26"/>
  <c r="O190" i="26"/>
  <c r="O191" i="26"/>
  <c r="O195" i="26"/>
  <c r="O196" i="26"/>
  <c r="O197" i="26"/>
  <c r="O202" i="26" a="1"/>
  <c r="O202" i="26" s="1"/>
  <c r="O287" i="26"/>
  <c r="O291" i="26"/>
  <c r="O173" i="26"/>
  <c r="O174" i="26"/>
  <c r="O204" i="26"/>
  <c r="O205" i="26"/>
  <c r="O206" i="26"/>
  <c r="O207" i="26"/>
  <c r="O208" i="26"/>
  <c r="O211" i="26"/>
  <c r="O212" i="26"/>
  <c r="O213" i="26"/>
  <c r="O218" i="26" a="1"/>
  <c r="O218" i="26" s="1"/>
  <c r="O220" i="26"/>
  <c r="O221" i="26"/>
  <c r="O222" i="26"/>
  <c r="O223" i="26"/>
  <c r="O224" i="26"/>
  <c r="O227" i="26"/>
  <c r="O228" i="26"/>
  <c r="O229" i="26"/>
  <c r="O234" i="26" a="1"/>
  <c r="O234" i="26" s="1"/>
  <c r="O236" i="26"/>
  <c r="O237" i="26"/>
  <c r="O238" i="26"/>
  <c r="O239" i="26"/>
  <c r="O240" i="26"/>
  <c r="O243" i="26"/>
  <c r="O244" i="26"/>
  <c r="O245" i="26"/>
  <c r="O250" i="26" a="1"/>
  <c r="O250" i="26" s="1"/>
  <c r="O252" i="26"/>
  <c r="O253" i="26"/>
  <c r="O255" i="26"/>
  <c r="O256" i="26"/>
  <c r="O260" i="26"/>
  <c r="O261" i="26"/>
  <c r="O266" i="26" a="1"/>
  <c r="O266" i="26" s="1"/>
  <c r="O283" i="26"/>
  <c r="O286" i="26"/>
  <c r="O254" i="26"/>
  <c r="O268" i="26"/>
  <c r="O269" i="26"/>
  <c r="O270" i="26"/>
  <c r="O271" i="26"/>
  <c r="O272" i="26"/>
  <c r="O274" i="26"/>
  <c r="O275" i="26"/>
  <c r="O276" i="26"/>
  <c r="O277" i="26"/>
  <c r="O282" i="26" a="1"/>
  <c r="O282" i="26" s="1"/>
  <c r="O285" i="26" s="1"/>
  <c r="O298" i="26" a="1"/>
  <c r="O298" i="26" s="1"/>
  <c r="O301" i="26" s="1"/>
  <c r="O300" i="26"/>
  <c r="O302" i="26"/>
  <c r="O303" i="26"/>
  <c r="O304" i="26"/>
  <c r="O307" i="26"/>
  <c r="O308" i="26"/>
  <c r="O309" i="26"/>
  <c r="O314" i="26" a="1"/>
  <c r="O314" i="26" s="1"/>
  <c r="O299" i="26"/>
  <c r="O317" i="26"/>
  <c r="O319" i="26"/>
  <c r="O320" i="26"/>
  <c r="O322" i="26"/>
  <c r="O323" i="26"/>
  <c r="O324" i="26"/>
  <c r="O325" i="26"/>
  <c r="O292" i="26"/>
  <c r="O315" i="26"/>
  <c r="O316" i="26"/>
  <c r="O318" i="26"/>
  <c r="N305" i="26"/>
  <c r="R166" i="26"/>
  <c r="Q165" i="26"/>
  <c r="J182" i="26"/>
  <c r="M289" i="26"/>
  <c r="K209" i="26"/>
  <c r="K225" i="26"/>
  <c r="K273" i="26"/>
  <c r="L58" i="20"/>
  <c r="N289" i="26"/>
  <c r="N321" i="26"/>
  <c r="K177" i="26"/>
  <c r="K182" i="26" s="1"/>
  <c r="L57" i="20"/>
  <c r="Z44" i="24" s="1"/>
  <c r="Z42" i="24"/>
  <c r="M54" i="20"/>
  <c r="M53" i="20"/>
  <c r="M52" i="20"/>
  <c r="M56" i="20"/>
  <c r="M55" i="20"/>
  <c r="M51" i="20"/>
  <c r="N49" i="20"/>
  <c r="L57" i="24"/>
  <c r="DU39" i="24"/>
  <c r="AB24" i="18"/>
  <c r="L17" i="17"/>
  <c r="AB15" i="18"/>
  <c r="AB32" i="18"/>
  <c r="AB31" i="18"/>
  <c r="AB8" i="18"/>
  <c r="Z14" i="18"/>
  <c r="DU33" i="24"/>
  <c r="L33" i="24" s="1"/>
  <c r="DU20" i="24"/>
  <c r="DU18" i="24"/>
  <c r="DV3" i="24"/>
  <c r="K14" i="17"/>
  <c r="M192" i="26" s="1"/>
  <c r="L12" i="17"/>
  <c r="L14" i="17" s="1"/>
  <c r="AA34" i="24"/>
  <c r="O23" i="20"/>
  <c r="N28" i="20"/>
  <c r="N30" i="20"/>
  <c r="W3" i="15"/>
  <c r="W13" i="15" s="1"/>
  <c r="N58" i="15"/>
  <c r="V17" i="21"/>
  <c r="K18" i="17"/>
  <c r="AB25" i="18" s="1"/>
  <c r="P36" i="20"/>
  <c r="O41" i="20"/>
  <c r="O43" i="20"/>
  <c r="O44" i="20" s="1"/>
  <c r="W16" i="21"/>
  <c r="W13" i="21"/>
  <c r="W11" i="21"/>
  <c r="W14" i="21"/>
  <c r="W8" i="21"/>
  <c r="W3" i="21"/>
  <c r="W15" i="21"/>
  <c r="W10" i="21"/>
  <c r="W12" i="21"/>
  <c r="W5" i="21"/>
  <c r="W7" i="21"/>
  <c r="X2" i="21"/>
  <c r="W6" i="21"/>
  <c r="W9" i="21"/>
  <c r="U18" i="21"/>
  <c r="U19" i="21" s="1"/>
  <c r="AC4" i="18"/>
  <c r="AB2" i="18"/>
  <c r="AB3" i="18"/>
  <c r="P4" i="21"/>
  <c r="K24" i="20"/>
  <c r="AA5" i="18"/>
  <c r="J37" i="20"/>
  <c r="J50" i="20" s="1"/>
  <c r="J33" i="20"/>
  <c r="J13" i="17"/>
  <c r="M31" i="20"/>
  <c r="P210" i="26" l="1"/>
  <c r="P194" i="26"/>
  <c r="P259" i="26"/>
  <c r="P242" i="26"/>
  <c r="P226" i="26"/>
  <c r="AC22" i="18"/>
  <c r="AC23" i="18"/>
  <c r="M58" i="20"/>
  <c r="Q167" i="26"/>
  <c r="P170" i="26" a="1"/>
  <c r="P170" i="26" s="1"/>
  <c r="P175" i="26"/>
  <c r="P176" i="26"/>
  <c r="P178" i="26"/>
  <c r="P179" i="26"/>
  <c r="P180" i="26"/>
  <c r="P181" i="26"/>
  <c r="P186" i="26" a="1"/>
  <c r="P186" i="26" s="1"/>
  <c r="P283" i="26"/>
  <c r="P172" i="26"/>
  <c r="P173" i="26"/>
  <c r="P174" i="26"/>
  <c r="P188" i="26"/>
  <c r="P189" i="26"/>
  <c r="P190" i="26"/>
  <c r="P191" i="26"/>
  <c r="P195" i="26"/>
  <c r="P196" i="26"/>
  <c r="P197" i="26"/>
  <c r="P202" i="26" a="1"/>
  <c r="P202" i="26" s="1"/>
  <c r="P286" i="26"/>
  <c r="P292" i="26"/>
  <c r="P293" i="26"/>
  <c r="P204" i="26"/>
  <c r="P205" i="26"/>
  <c r="P206" i="26"/>
  <c r="P207" i="26"/>
  <c r="P208" i="26"/>
  <c r="P211" i="26"/>
  <c r="P212" i="26"/>
  <c r="P213" i="26"/>
  <c r="P218" i="26" a="1"/>
  <c r="P218" i="26" s="1"/>
  <c r="P220" i="26"/>
  <c r="P221" i="26"/>
  <c r="P222" i="26"/>
  <c r="P223" i="26"/>
  <c r="P224" i="26"/>
  <c r="P227" i="26"/>
  <c r="P228" i="26"/>
  <c r="P229" i="26"/>
  <c r="P234" i="26" a="1"/>
  <c r="P234" i="26" s="1"/>
  <c r="P236" i="26"/>
  <c r="P237" i="26"/>
  <c r="P238" i="26"/>
  <c r="P239" i="26"/>
  <c r="P240" i="26"/>
  <c r="P243" i="26"/>
  <c r="P244" i="26"/>
  <c r="P245" i="26"/>
  <c r="P250" i="26" a="1"/>
  <c r="P250" i="26" s="1"/>
  <c r="P253" i="26"/>
  <c r="P254" i="26"/>
  <c r="P255" i="26"/>
  <c r="P256" i="26"/>
  <c r="P260" i="26"/>
  <c r="P261" i="26"/>
  <c r="P266" i="26" a="1"/>
  <c r="P266" i="26" s="1"/>
  <c r="P284" i="26"/>
  <c r="P288" i="26"/>
  <c r="P291" i="26"/>
  <c r="P252" i="26"/>
  <c r="P268" i="26"/>
  <c r="P269" i="26"/>
  <c r="P270" i="26"/>
  <c r="P271" i="26"/>
  <c r="P272" i="26"/>
  <c r="P274" i="26"/>
  <c r="P275" i="26"/>
  <c r="P276" i="26"/>
  <c r="P277" i="26"/>
  <c r="P282" i="26" a="1"/>
  <c r="P282" i="26" s="1"/>
  <c r="P285" i="26" s="1"/>
  <c r="P298" i="26" a="1"/>
  <c r="P298" i="26" s="1"/>
  <c r="P301" i="26" s="1"/>
  <c r="P299" i="26"/>
  <c r="P302" i="26"/>
  <c r="P303" i="26"/>
  <c r="P304" i="26"/>
  <c r="P307" i="26"/>
  <c r="P308" i="26"/>
  <c r="P309" i="26"/>
  <c r="P314" i="26" a="1"/>
  <c r="P314" i="26" s="1"/>
  <c r="P300" i="26"/>
  <c r="P316" i="26"/>
  <c r="P315" i="26"/>
  <c r="P317" i="26"/>
  <c r="P318" i="26"/>
  <c r="P322" i="26"/>
  <c r="P323" i="26"/>
  <c r="P324" i="26"/>
  <c r="P325" i="26"/>
  <c r="P287" i="26"/>
  <c r="P319" i="26"/>
  <c r="P320" i="26"/>
  <c r="S166" i="26"/>
  <c r="R165" i="26"/>
  <c r="M294" i="26"/>
  <c r="L198" i="26"/>
  <c r="L246" i="26"/>
  <c r="L262" i="26"/>
  <c r="K214" i="26"/>
  <c r="K230" i="26"/>
  <c r="K278" i="26"/>
  <c r="N326" i="26"/>
  <c r="O289" i="26"/>
  <c r="O294" i="26" s="1"/>
  <c r="O305" i="26"/>
  <c r="O310" i="26" s="1"/>
  <c r="O321" i="26"/>
  <c r="O326" i="26" s="1"/>
  <c r="AB21" i="18"/>
  <c r="M171" i="26"/>
  <c r="M219" i="26"/>
  <c r="M267" i="26"/>
  <c r="M187" i="26"/>
  <c r="M203" i="26"/>
  <c r="M235" i="26"/>
  <c r="M251" i="26"/>
  <c r="AC21" i="18"/>
  <c r="M57" i="20"/>
  <c r="AA44" i="24" s="1"/>
  <c r="AA42" i="24"/>
  <c r="N52" i="20"/>
  <c r="N54" i="20"/>
  <c r="O49" i="20"/>
  <c r="N56" i="20"/>
  <c r="N55" i="20"/>
  <c r="N51" i="20"/>
  <c r="N53" i="20"/>
  <c r="L39" i="24"/>
  <c r="DV39" i="24"/>
  <c r="AC8" i="18"/>
  <c r="AB9" i="18"/>
  <c r="AC24" i="18"/>
  <c r="M17" i="17"/>
  <c r="AC15" i="18"/>
  <c r="AC9" i="18"/>
  <c r="AC31" i="18"/>
  <c r="AA14" i="18"/>
  <c r="L20" i="24"/>
  <c r="N31" i="20"/>
  <c r="DV33" i="24"/>
  <c r="DV20" i="24"/>
  <c r="L18" i="24"/>
  <c r="DV18" i="24"/>
  <c r="DW3" i="24"/>
  <c r="M12" i="17"/>
  <c r="M14" i="17" s="1"/>
  <c r="AB26" i="18"/>
  <c r="AB34" i="24"/>
  <c r="V18" i="21"/>
  <c r="V19" i="21" s="1"/>
  <c r="W17" i="21"/>
  <c r="Q36" i="20"/>
  <c r="P41" i="20"/>
  <c r="P43" i="20"/>
  <c r="P44" i="20" s="1"/>
  <c r="O52" i="20"/>
  <c r="P49" i="20"/>
  <c r="O54" i="20"/>
  <c r="O56" i="20"/>
  <c r="O57" i="20" s="1"/>
  <c r="O53" i="20"/>
  <c r="O55" i="20"/>
  <c r="O51" i="20"/>
  <c r="K37" i="20"/>
  <c r="K50" i="20" s="1"/>
  <c r="K33" i="20"/>
  <c r="K13" i="17"/>
  <c r="L18" i="17"/>
  <c r="N192" i="26" s="1"/>
  <c r="AC3" i="18"/>
  <c r="AD4" i="18"/>
  <c r="AC2" i="18"/>
  <c r="Q4" i="21"/>
  <c r="L24" i="20"/>
  <c r="AB5" i="18"/>
  <c r="X16" i="21"/>
  <c r="X14" i="21"/>
  <c r="X15" i="21"/>
  <c r="X11" i="21"/>
  <c r="X10" i="21"/>
  <c r="X13" i="21"/>
  <c r="X7" i="21"/>
  <c r="X12" i="21"/>
  <c r="X5" i="21"/>
  <c r="X6" i="21"/>
  <c r="Y2" i="21"/>
  <c r="X3" i="21"/>
  <c r="X9" i="21"/>
  <c r="X8" i="21"/>
  <c r="P23" i="20"/>
  <c r="O28" i="20"/>
  <c r="O30" i="20"/>
  <c r="Q210" i="26" l="1"/>
  <c r="Q194" i="26"/>
  <c r="Q259" i="26"/>
  <c r="Q242" i="26"/>
  <c r="Q226" i="26"/>
  <c r="N219" i="26"/>
  <c r="N225" i="26" s="1"/>
  <c r="N230" i="26" s="1"/>
  <c r="N267" i="26"/>
  <c r="N273" i="26" s="1"/>
  <c r="N278" i="26" s="1"/>
  <c r="N251" i="26"/>
  <c r="N257" i="26" s="1"/>
  <c r="N262" i="26" s="1"/>
  <c r="N171" i="26"/>
  <c r="N177" i="26" s="1"/>
  <c r="N182" i="26" s="1"/>
  <c r="N187" i="26"/>
  <c r="N193" i="26" s="1"/>
  <c r="N198" i="26" s="1"/>
  <c r="AC25" i="18"/>
  <c r="AC26" i="18" s="1"/>
  <c r="N235" i="26"/>
  <c r="N241" i="26" s="1"/>
  <c r="N246" i="26" s="1"/>
  <c r="AD23" i="18"/>
  <c r="AD22" i="18"/>
  <c r="N203" i="26"/>
  <c r="N209" i="26" s="1"/>
  <c r="N214" i="26" s="1"/>
  <c r="N58" i="20"/>
  <c r="R167" i="26"/>
  <c r="Q170" i="26" a="1"/>
  <c r="Q170" i="26" s="1"/>
  <c r="Q293" i="26"/>
  <c r="Q172" i="26"/>
  <c r="Q174" i="26"/>
  <c r="Q176" i="26"/>
  <c r="Q178" i="26"/>
  <c r="Q179" i="26"/>
  <c r="Q180" i="26"/>
  <c r="Q181" i="26"/>
  <c r="Q186" i="26" a="1"/>
  <c r="Q186" i="26" s="1"/>
  <c r="Q284" i="26"/>
  <c r="Q286" i="26"/>
  <c r="Q175" i="26"/>
  <c r="Q188" i="26"/>
  <c r="Q189" i="26"/>
  <c r="Q190" i="26"/>
  <c r="Q191" i="26"/>
  <c r="Q195" i="26"/>
  <c r="Q196" i="26"/>
  <c r="Q197" i="26"/>
  <c r="Q202" i="26" a="1"/>
  <c r="Q202" i="26" s="1"/>
  <c r="Q287" i="26"/>
  <c r="Q288" i="26"/>
  <c r="Q291" i="26"/>
  <c r="Q292" i="26"/>
  <c r="Q173" i="26"/>
  <c r="Q204" i="26"/>
  <c r="Q205" i="26"/>
  <c r="Q206" i="26"/>
  <c r="Q207" i="26"/>
  <c r="Q208" i="26"/>
  <c r="Q211" i="26"/>
  <c r="Q212" i="26"/>
  <c r="Q213" i="26"/>
  <c r="Q218" i="26" a="1"/>
  <c r="Q218" i="26" s="1"/>
  <c r="Q220" i="26"/>
  <c r="Q221" i="26"/>
  <c r="Q222" i="26"/>
  <c r="Q223" i="26"/>
  <c r="Q224" i="26"/>
  <c r="Q227" i="26"/>
  <c r="Q228" i="26"/>
  <c r="Q229" i="26"/>
  <c r="Q234" i="26" a="1"/>
  <c r="Q234" i="26" s="1"/>
  <c r="Q236" i="26"/>
  <c r="Q237" i="26"/>
  <c r="Q238" i="26"/>
  <c r="Q239" i="26"/>
  <c r="Q240" i="26"/>
  <c r="Q243" i="26"/>
  <c r="Q244" i="26"/>
  <c r="Q250" i="26" a="1"/>
  <c r="Q250" i="26" s="1"/>
  <c r="Q253" i="26"/>
  <c r="Q255" i="26"/>
  <c r="Q256" i="26"/>
  <c r="Q260" i="26"/>
  <c r="Q261" i="26"/>
  <c r="Q266" i="26" a="1"/>
  <c r="Q266" i="26" s="1"/>
  <c r="Q283" i="26"/>
  <c r="Q285" i="26"/>
  <c r="Q252" i="26"/>
  <c r="Q254" i="26"/>
  <c r="Q268" i="26"/>
  <c r="Q269" i="26"/>
  <c r="Q270" i="26"/>
  <c r="Q271" i="26"/>
  <c r="Q272" i="26"/>
  <c r="Q274" i="26"/>
  <c r="Q275" i="26"/>
  <c r="Q276" i="26"/>
  <c r="Q277" i="26"/>
  <c r="Q282" i="26" a="1"/>
  <c r="Q282" i="26" s="1"/>
  <c r="Q298" i="26" a="1"/>
  <c r="Q298" i="26" s="1"/>
  <c r="Q302" i="26"/>
  <c r="Q303" i="26"/>
  <c r="Q304" i="26"/>
  <c r="Q307" i="26"/>
  <c r="Q308" i="26"/>
  <c r="Q309" i="26"/>
  <c r="Q314" i="26" a="1"/>
  <c r="Q314" i="26" s="1"/>
  <c r="Q299" i="26"/>
  <c r="Q315" i="26"/>
  <c r="Q318" i="26"/>
  <c r="Q300" i="26"/>
  <c r="Q301" i="26"/>
  <c r="Q316" i="26"/>
  <c r="Q319" i="26"/>
  <c r="Q322" i="26"/>
  <c r="Q323" i="26"/>
  <c r="Q324" i="26"/>
  <c r="Q325" i="26"/>
  <c r="Q317" i="26"/>
  <c r="Q320" i="26"/>
  <c r="P289" i="26"/>
  <c r="P305" i="26"/>
  <c r="T166" i="26"/>
  <c r="S165" i="26"/>
  <c r="M177" i="26"/>
  <c r="M225" i="26"/>
  <c r="M273" i="26"/>
  <c r="M193" i="26"/>
  <c r="M209" i="26"/>
  <c r="M241" i="26"/>
  <c r="M257" i="26"/>
  <c r="P321" i="26"/>
  <c r="N57" i="20"/>
  <c r="AB44" i="24" s="1"/>
  <c r="AB42" i="24"/>
  <c r="AD21" i="18"/>
  <c r="DW39" i="24"/>
  <c r="AD24" i="18"/>
  <c r="N17" i="17"/>
  <c r="AD32" i="18"/>
  <c r="AD15" i="18"/>
  <c r="AD8" i="18"/>
  <c r="AB14" i="18"/>
  <c r="AD9" i="18"/>
  <c r="AD31" i="18"/>
  <c r="AC42" i="24"/>
  <c r="DW33" i="24"/>
  <c r="DW20" i="24"/>
  <c r="DW18" i="24"/>
  <c r="DX3" i="24"/>
  <c r="N12" i="17"/>
  <c r="AC34" i="24"/>
  <c r="O58" i="20"/>
  <c r="AD3" i="18"/>
  <c r="AE4" i="18"/>
  <c r="AD2" i="18"/>
  <c r="X17" i="21"/>
  <c r="O31" i="20"/>
  <c r="AC44" i="24" s="1"/>
  <c r="R4" i="21"/>
  <c r="M24" i="20"/>
  <c r="AC5" i="18"/>
  <c r="Q43" i="20"/>
  <c r="Q44" i="20" s="1"/>
  <c r="Q41" i="20"/>
  <c r="R36" i="20"/>
  <c r="W18" i="21"/>
  <c r="W19" i="21" s="1"/>
  <c r="L37" i="20"/>
  <c r="L50" i="20" s="1"/>
  <c r="L33" i="20"/>
  <c r="P28" i="20"/>
  <c r="P30" i="20"/>
  <c r="Q23" i="20"/>
  <c r="Q49" i="20"/>
  <c r="P54" i="20"/>
  <c r="P56" i="20"/>
  <c r="P57" i="20" s="1"/>
  <c r="P52" i="20"/>
  <c r="P53" i="20"/>
  <c r="P55" i="20"/>
  <c r="P51" i="20"/>
  <c r="L13" i="17"/>
  <c r="Y13" i="21"/>
  <c r="Y12" i="21"/>
  <c r="Y15" i="21"/>
  <c r="Y11" i="21"/>
  <c r="Y10" i="21"/>
  <c r="Y7" i="21"/>
  <c r="Y16" i="21"/>
  <c r="Y6" i="21"/>
  <c r="Y5" i="21"/>
  <c r="Z2" i="21"/>
  <c r="Y14" i="21"/>
  <c r="Y3" i="21"/>
  <c r="Y9" i="21"/>
  <c r="Y8" i="21"/>
  <c r="M18" i="17"/>
  <c r="O171" i="26" s="1"/>
  <c r="R194" i="26" l="1"/>
  <c r="R210" i="26"/>
  <c r="R259" i="26"/>
  <c r="R242" i="26"/>
  <c r="R226" i="26"/>
  <c r="O192" i="26"/>
  <c r="AE23" i="18"/>
  <c r="AE22" i="18"/>
  <c r="S167" i="26"/>
  <c r="R170" i="26" a="1"/>
  <c r="R170" i="26" s="1"/>
  <c r="R175" i="26"/>
  <c r="R176" i="26"/>
  <c r="R178" i="26"/>
  <c r="R179" i="26"/>
  <c r="R180" i="26"/>
  <c r="R181" i="26"/>
  <c r="R186" i="26" a="1"/>
  <c r="R186" i="26" s="1"/>
  <c r="R285" i="26"/>
  <c r="R287" i="26"/>
  <c r="R288" i="26"/>
  <c r="R291" i="26"/>
  <c r="R172" i="26"/>
  <c r="R173" i="26"/>
  <c r="R188" i="26"/>
  <c r="R189" i="26"/>
  <c r="R190" i="26"/>
  <c r="R191" i="26"/>
  <c r="R195" i="26"/>
  <c r="R196" i="26"/>
  <c r="R197" i="26"/>
  <c r="R202" i="26" a="1"/>
  <c r="R202" i="26" s="1"/>
  <c r="R286" i="26"/>
  <c r="R174" i="26"/>
  <c r="R204" i="26"/>
  <c r="R205" i="26"/>
  <c r="R206" i="26"/>
  <c r="R207" i="26"/>
  <c r="R208" i="26"/>
  <c r="R211" i="26"/>
  <c r="R212" i="26"/>
  <c r="R213" i="26"/>
  <c r="R218" i="26" a="1"/>
  <c r="R218" i="26" s="1"/>
  <c r="R220" i="26"/>
  <c r="R221" i="26"/>
  <c r="R222" i="26"/>
  <c r="R223" i="26"/>
  <c r="R224" i="26"/>
  <c r="R227" i="26"/>
  <c r="R228" i="26"/>
  <c r="R229" i="26"/>
  <c r="R234" i="26" a="1"/>
  <c r="R234" i="26" s="1"/>
  <c r="R236" i="26"/>
  <c r="R237" i="26"/>
  <c r="R238" i="26"/>
  <c r="R239" i="26" s="1"/>
  <c r="R240" i="26"/>
  <c r="R243" i="26"/>
  <c r="R244" i="26"/>
  <c r="R245" i="26"/>
  <c r="R250" i="26" a="1"/>
  <c r="R250" i="26" s="1"/>
  <c r="R283" i="26"/>
  <c r="R252" i="26"/>
  <c r="R253" i="26"/>
  <c r="R255" i="26"/>
  <c r="R256" i="26"/>
  <c r="R260" i="26"/>
  <c r="R261" i="26"/>
  <c r="R266" i="26" a="1"/>
  <c r="R266" i="26" s="1"/>
  <c r="R284" i="26"/>
  <c r="R292" i="26"/>
  <c r="R254" i="26"/>
  <c r="R268" i="26"/>
  <c r="R269" i="26"/>
  <c r="R270" i="26"/>
  <c r="R271" i="26"/>
  <c r="R272" i="26"/>
  <c r="R274" i="26"/>
  <c r="R275" i="26"/>
  <c r="R276" i="26"/>
  <c r="R277" i="26"/>
  <c r="R282" i="26" a="1"/>
  <c r="R282" i="26" s="1"/>
  <c r="R298" i="26" a="1"/>
  <c r="R298" i="26" s="1"/>
  <c r="R299" i="26"/>
  <c r="R300" i="26"/>
  <c r="R302" i="26"/>
  <c r="R303" i="26"/>
  <c r="R304" i="26"/>
  <c r="R307" i="26"/>
  <c r="R308" i="26"/>
  <c r="R309" i="26"/>
  <c r="R314" i="26" a="1"/>
  <c r="R314" i="26" s="1"/>
  <c r="R317" i="26"/>
  <c r="R319" i="26"/>
  <c r="R322" i="26"/>
  <c r="R320" i="26"/>
  <c r="R323" i="26"/>
  <c r="R324" i="26"/>
  <c r="R325" i="26"/>
  <c r="R293" i="26"/>
  <c r="R301" i="26"/>
  <c r="R315" i="26"/>
  <c r="R316" i="26"/>
  <c r="R318" i="26"/>
  <c r="Q321" i="26"/>
  <c r="P294" i="26"/>
  <c r="P310" i="26"/>
  <c r="U166" i="26"/>
  <c r="T165" i="26"/>
  <c r="M182" i="26"/>
  <c r="M230" i="26"/>
  <c r="M278" i="26"/>
  <c r="M198" i="26"/>
  <c r="M214" i="26"/>
  <c r="M246" i="26"/>
  <c r="M262" i="26"/>
  <c r="P326" i="26"/>
  <c r="O177" i="26"/>
  <c r="O182" i="26" s="1"/>
  <c r="AK5" i="26"/>
  <c r="Q289" i="26"/>
  <c r="Q294" i="26" s="1"/>
  <c r="Q305" i="26"/>
  <c r="Q310" i="26" s="1"/>
  <c r="AE24" i="18"/>
  <c r="O17" i="17"/>
  <c r="AD25" i="18"/>
  <c r="O267" i="26"/>
  <c r="O203" i="26"/>
  <c r="O219" i="26"/>
  <c r="O235" i="26"/>
  <c r="O251" i="26"/>
  <c r="O187" i="26"/>
  <c r="DX39" i="24"/>
  <c r="AE15" i="18"/>
  <c r="AE32" i="18"/>
  <c r="AE9" i="18"/>
  <c r="AE8" i="18"/>
  <c r="AE31" i="18"/>
  <c r="AC14" i="18"/>
  <c r="D34" i="24"/>
  <c r="D42" i="24"/>
  <c r="D44" i="24"/>
  <c r="AD42" i="24"/>
  <c r="DX33" i="24"/>
  <c r="DX20" i="24"/>
  <c r="DX18" i="24"/>
  <c r="DY3" i="24"/>
  <c r="O12" i="17"/>
  <c r="O14" i="17" s="1"/>
  <c r="N14" i="17"/>
  <c r="P192" i="26" s="1"/>
  <c r="AD34" i="24"/>
  <c r="P58" i="20"/>
  <c r="M13" i="17"/>
  <c r="M37" i="20"/>
  <c r="M50" i="20" s="1"/>
  <c r="M33" i="20"/>
  <c r="Z12" i="21"/>
  <c r="Z7" i="21"/>
  <c r="Z13" i="21"/>
  <c r="Z9" i="21"/>
  <c r="Z16" i="21"/>
  <c r="Z6" i="21"/>
  <c r="Z15" i="21"/>
  <c r="Z14" i="21"/>
  <c r="Z3" i="21"/>
  <c r="Z11" i="21"/>
  <c r="Z10" i="21"/>
  <c r="Z5" i="21"/>
  <c r="Z17" i="21" s="1"/>
  <c r="AA2" i="21"/>
  <c r="Z8" i="21"/>
  <c r="N18" i="17"/>
  <c r="AE25" i="18" s="1"/>
  <c r="X18" i="21"/>
  <c r="X19" i="21" s="1"/>
  <c r="AF4" i="18"/>
  <c r="AE3" i="18"/>
  <c r="AE2" i="18"/>
  <c r="R43" i="20"/>
  <c r="R44" i="20" s="1"/>
  <c r="R41" i="20"/>
  <c r="S36" i="20"/>
  <c r="Y17" i="21"/>
  <c r="Q56" i="20"/>
  <c r="Q57" i="20" s="1"/>
  <c r="Q54" i="20"/>
  <c r="Q52" i="20"/>
  <c r="Q53" i="20"/>
  <c r="R49" i="20"/>
  <c r="Q55" i="20"/>
  <c r="Q51" i="20"/>
  <c r="P31" i="20"/>
  <c r="AD44" i="24" s="1"/>
  <c r="S4" i="21"/>
  <c r="N24" i="20"/>
  <c r="AD5" i="18"/>
  <c r="Q30" i="20"/>
  <c r="Q28" i="20"/>
  <c r="R23" i="20"/>
  <c r="S194" i="26" l="1"/>
  <c r="S210" i="26"/>
  <c r="S259" i="26"/>
  <c r="S242" i="26"/>
  <c r="S226" i="26"/>
  <c r="AF23" i="18"/>
  <c r="AF22" i="18"/>
  <c r="AD26" i="18"/>
  <c r="T167" i="26"/>
  <c r="S170" i="26" a="1"/>
  <c r="S170" i="26" s="1"/>
  <c r="S172" i="26"/>
  <c r="S173" i="26"/>
  <c r="S176" i="26"/>
  <c r="S178" i="26"/>
  <c r="S179" i="26"/>
  <c r="S180" i="26"/>
  <c r="S181" i="26"/>
  <c r="S186" i="26" a="1"/>
  <c r="S186" i="26" s="1"/>
  <c r="S292" i="26"/>
  <c r="S293" i="26"/>
  <c r="S174" i="26"/>
  <c r="S175" i="26"/>
  <c r="S188" i="26"/>
  <c r="S189" i="26"/>
  <c r="S190" i="26"/>
  <c r="S191" i="26"/>
  <c r="S195" i="26"/>
  <c r="S196" i="26"/>
  <c r="S197" i="26"/>
  <c r="S202" i="26" a="1"/>
  <c r="S202" i="26" s="1"/>
  <c r="S283" i="26"/>
  <c r="S284" i="26"/>
  <c r="S285" i="26"/>
  <c r="S287" i="26"/>
  <c r="S291" i="26"/>
  <c r="S204" i="26"/>
  <c r="S205" i="26"/>
  <c r="S206" i="26"/>
  <c r="S207" i="26"/>
  <c r="S208" i="26"/>
  <c r="S211" i="26"/>
  <c r="S212" i="26"/>
  <c r="S218" i="26" a="1"/>
  <c r="S218" i="26" s="1"/>
  <c r="S220" i="26"/>
  <c r="S221" i="26"/>
  <c r="S222" i="26"/>
  <c r="S223" i="26"/>
  <c r="S224" i="26"/>
  <c r="S227" i="26"/>
  <c r="S228" i="26"/>
  <c r="S229" i="26"/>
  <c r="S234" i="26" a="1"/>
  <c r="S234" i="26" s="1"/>
  <c r="S236" i="26"/>
  <c r="S237" i="26"/>
  <c r="S238" i="26"/>
  <c r="S239" i="26" s="1"/>
  <c r="S240" i="26"/>
  <c r="S243" i="26"/>
  <c r="S244" i="26"/>
  <c r="S245" i="26"/>
  <c r="S250" i="26" a="1"/>
  <c r="S250" i="26" s="1"/>
  <c r="S253" i="26"/>
  <c r="S254" i="26"/>
  <c r="S255" i="26"/>
  <c r="S256" i="26"/>
  <c r="S260" i="26"/>
  <c r="S261" i="26"/>
  <c r="S266" i="26" a="1"/>
  <c r="S266" i="26" s="1"/>
  <c r="S286" i="26"/>
  <c r="S288" i="26"/>
  <c r="S252" i="26"/>
  <c r="S268" i="26"/>
  <c r="S269" i="26"/>
  <c r="S270" i="26"/>
  <c r="S271" i="26"/>
  <c r="S272" i="26"/>
  <c r="S274" i="26"/>
  <c r="S275" i="26"/>
  <c r="S276" i="26"/>
  <c r="S277" i="26"/>
  <c r="S282" i="26" a="1"/>
  <c r="S282" i="26" s="1"/>
  <c r="S298" i="26" a="1"/>
  <c r="S298" i="26" s="1"/>
  <c r="S302" i="26"/>
  <c r="S303" i="26"/>
  <c r="S304" i="26"/>
  <c r="S307" i="26"/>
  <c r="S308" i="26"/>
  <c r="S309" i="26"/>
  <c r="S314" i="26" a="1"/>
  <c r="S314" i="26" s="1"/>
  <c r="S301" i="26"/>
  <c r="S316" i="26"/>
  <c r="S320" i="26"/>
  <c r="S299" i="26"/>
  <c r="S317" i="26"/>
  <c r="S318" i="26"/>
  <c r="S319" i="26"/>
  <c r="S322" i="26"/>
  <c r="S323" i="26"/>
  <c r="S324" i="26"/>
  <c r="S325" i="26"/>
  <c r="S300" i="26"/>
  <c r="S315" i="26"/>
  <c r="V166" i="26"/>
  <c r="U165" i="26"/>
  <c r="O273" i="26"/>
  <c r="AK37" i="26"/>
  <c r="O209" i="26"/>
  <c r="AK53" i="26"/>
  <c r="O225" i="26"/>
  <c r="AK69" i="26"/>
  <c r="O241" i="26"/>
  <c r="O257" i="26"/>
  <c r="AK21" i="26"/>
  <c r="O193" i="26"/>
  <c r="R289" i="26"/>
  <c r="R305" i="26"/>
  <c r="R321" i="26"/>
  <c r="R326" i="26" s="1"/>
  <c r="Q326" i="26"/>
  <c r="AF24" i="18"/>
  <c r="P17" i="17"/>
  <c r="AF21" i="18"/>
  <c r="AE21" i="18"/>
  <c r="P187" i="26"/>
  <c r="P193" i="26" s="1"/>
  <c r="P198" i="26" s="1"/>
  <c r="P219" i="26"/>
  <c r="P225" i="26" s="1"/>
  <c r="P230" i="26" s="1"/>
  <c r="P171" i="26"/>
  <c r="P203" i="26"/>
  <c r="P209" i="26" s="1"/>
  <c r="P214" i="26" s="1"/>
  <c r="P235" i="26"/>
  <c r="P241" i="26" s="1"/>
  <c r="P246" i="26" s="1"/>
  <c r="P251" i="26"/>
  <c r="P257" i="26" s="1"/>
  <c r="P262" i="26" s="1"/>
  <c r="P267" i="26"/>
  <c r="P273" i="26" s="1"/>
  <c r="P278" i="26" s="1"/>
  <c r="DY39" i="24"/>
  <c r="AF8" i="18"/>
  <c r="AF15" i="18"/>
  <c r="AF9" i="18"/>
  <c r="AD14" i="18"/>
  <c r="AF31" i="18"/>
  <c r="AE42" i="24"/>
  <c r="DY33" i="24"/>
  <c r="DY20" i="24"/>
  <c r="DY18" i="24"/>
  <c r="DZ3" i="24"/>
  <c r="P12" i="17"/>
  <c r="AE26" i="18"/>
  <c r="AE34" i="24"/>
  <c r="N37" i="20"/>
  <c r="N50" i="20" s="1"/>
  <c r="N33" i="20"/>
  <c r="AG4" i="18"/>
  <c r="AF3" i="18"/>
  <c r="AF2" i="18"/>
  <c r="Z18" i="21"/>
  <c r="Z19" i="21" s="1"/>
  <c r="N13" i="17"/>
  <c r="Q58" i="20"/>
  <c r="Q31" i="20"/>
  <c r="AE44" i="24" s="1"/>
  <c r="Y18" i="21"/>
  <c r="Y19" i="21"/>
  <c r="O18" i="17"/>
  <c r="Q192" i="26" s="1"/>
  <c r="R30" i="20"/>
  <c r="R28" i="20"/>
  <c r="S23" i="20"/>
  <c r="R56" i="20"/>
  <c r="R57" i="20" s="1"/>
  <c r="R54" i="20"/>
  <c r="R52" i="20"/>
  <c r="R53" i="20"/>
  <c r="R55" i="20"/>
  <c r="S49" i="20"/>
  <c r="R51" i="20"/>
  <c r="T4" i="21"/>
  <c r="O24" i="20"/>
  <c r="AE5" i="18"/>
  <c r="S43" i="20"/>
  <c r="S44" i="20" s="1"/>
  <c r="S41" i="20"/>
  <c r="T36" i="20"/>
  <c r="AA16" i="21"/>
  <c r="AA15" i="21"/>
  <c r="AA13" i="21"/>
  <c r="AA9" i="21"/>
  <c r="AA14" i="21"/>
  <c r="AA6" i="21"/>
  <c r="AA12" i="21"/>
  <c r="AA8" i="21"/>
  <c r="AA7" i="21"/>
  <c r="AB2" i="21"/>
  <c r="AA3" i="21"/>
  <c r="AA5" i="21"/>
  <c r="AA10" i="21"/>
  <c r="AA11" i="21"/>
  <c r="T210" i="26" l="1"/>
  <c r="T194" i="26"/>
  <c r="T259" i="26"/>
  <c r="T242" i="26"/>
  <c r="T226" i="26"/>
  <c r="AF25" i="18"/>
  <c r="Q187" i="26"/>
  <c r="Q193" i="26" s="1"/>
  <c r="Q198" i="26" s="1"/>
  <c r="Q203" i="26"/>
  <c r="Q209" i="26" s="1"/>
  <c r="Q214" i="26" s="1"/>
  <c r="Q235" i="26"/>
  <c r="Q241" i="26" s="1"/>
  <c r="Q219" i="26"/>
  <c r="Q225" i="26" s="1"/>
  <c r="Q230" i="26" s="1"/>
  <c r="Q267" i="26"/>
  <c r="Q273" i="26" s="1"/>
  <c r="Q278" i="26" s="1"/>
  <c r="AG23" i="18"/>
  <c r="AG22" i="18"/>
  <c r="Q251" i="26"/>
  <c r="Q257" i="26" s="1"/>
  <c r="Q262" i="26" s="1"/>
  <c r="Q171" i="26"/>
  <c r="Q177" i="26" s="1"/>
  <c r="Q182" i="26" s="1"/>
  <c r="U167" i="26"/>
  <c r="T170" i="26" a="1"/>
  <c r="T170" i="26" s="1"/>
  <c r="T284" i="26"/>
  <c r="T176" i="26"/>
  <c r="T178" i="26"/>
  <c r="T179" i="26"/>
  <c r="T180" i="26"/>
  <c r="T186" i="26" a="1"/>
  <c r="T186" i="26" s="1"/>
  <c r="T286" i="26"/>
  <c r="T287" i="26"/>
  <c r="T172" i="26"/>
  <c r="T175" i="26"/>
  <c r="T188" i="26"/>
  <c r="T189" i="26"/>
  <c r="T190" i="26"/>
  <c r="T191" i="26"/>
  <c r="T195" i="26"/>
  <c r="T196" i="26"/>
  <c r="T197" i="26"/>
  <c r="T202" i="26" a="1"/>
  <c r="T202" i="26" s="1"/>
  <c r="T283" i="26"/>
  <c r="T288" i="26"/>
  <c r="T293" i="26"/>
  <c r="T173" i="26"/>
  <c r="T174" i="26"/>
  <c r="T204" i="26"/>
  <c r="T205" i="26"/>
  <c r="T206" i="26"/>
  <c r="T207" i="26"/>
  <c r="T208" i="26"/>
  <c r="T211" i="26"/>
  <c r="T212" i="26"/>
  <c r="T213" i="26"/>
  <c r="T218" i="26" a="1"/>
  <c r="T218" i="26" s="1"/>
  <c r="T220" i="26"/>
  <c r="T221" i="26"/>
  <c r="T222" i="26"/>
  <c r="T223" i="26"/>
  <c r="T224" i="26"/>
  <c r="T227" i="26"/>
  <c r="T228" i="26"/>
  <c r="T234" i="26" a="1"/>
  <c r="T234" i="26" s="1"/>
  <c r="T236" i="26"/>
  <c r="T237" i="26"/>
  <c r="T238" i="26"/>
  <c r="T239" i="26"/>
  <c r="T240" i="26"/>
  <c r="T243" i="26"/>
  <c r="T244" i="26"/>
  <c r="T245" i="26"/>
  <c r="T250" i="26" a="1"/>
  <c r="T250" i="26" s="1"/>
  <c r="T252" i="26"/>
  <c r="T253" i="26"/>
  <c r="T255" i="26"/>
  <c r="T256" i="26"/>
  <c r="T260" i="26"/>
  <c r="T261" i="26"/>
  <c r="T266" i="26" a="1"/>
  <c r="T266" i="26" s="1"/>
  <c r="T285" i="26"/>
  <c r="T291" i="26"/>
  <c r="T292" i="26"/>
  <c r="T254" i="26"/>
  <c r="T268" i="26"/>
  <c r="T269" i="26"/>
  <c r="T270" i="26"/>
  <c r="T271" i="26"/>
  <c r="T272" i="26"/>
  <c r="T274" i="26"/>
  <c r="T275" i="26"/>
  <c r="T276" i="26"/>
  <c r="T277" i="26"/>
  <c r="T282" i="26" a="1"/>
  <c r="T282" i="26" s="1"/>
  <c r="T298" i="26" a="1"/>
  <c r="T298" i="26" s="1"/>
  <c r="T301" i="26"/>
  <c r="T302" i="26"/>
  <c r="T303" i="26"/>
  <c r="T304" i="26"/>
  <c r="T307" i="26"/>
  <c r="T308" i="26"/>
  <c r="T309" i="26"/>
  <c r="T314" i="26" a="1"/>
  <c r="T314" i="26" s="1"/>
  <c r="T299" i="26"/>
  <c r="T300" i="26"/>
  <c r="T317" i="26"/>
  <c r="T318" i="26"/>
  <c r="T322" i="26"/>
  <c r="T315" i="26"/>
  <c r="T316" i="26"/>
  <c r="T323" i="26"/>
  <c r="T324" i="26"/>
  <c r="T325" i="26"/>
  <c r="T319" i="26"/>
  <c r="T320" i="26"/>
  <c r="W166" i="26"/>
  <c r="V165" i="26"/>
  <c r="O278" i="26"/>
  <c r="O214" i="26"/>
  <c r="O230" i="26"/>
  <c r="O246" i="26"/>
  <c r="O262" i="26"/>
  <c r="O198" i="26"/>
  <c r="R294" i="26"/>
  <c r="R310" i="26"/>
  <c r="P177" i="26"/>
  <c r="S289" i="26"/>
  <c r="S305" i="26"/>
  <c r="S321" i="26"/>
  <c r="AG24" i="18"/>
  <c r="Q17" i="17"/>
  <c r="DZ39" i="24"/>
  <c r="AG9" i="18"/>
  <c r="AG15" i="18"/>
  <c r="AG8" i="18"/>
  <c r="AG32" i="18"/>
  <c r="AG31" i="18"/>
  <c r="AE14" i="18"/>
  <c r="AF42" i="24"/>
  <c r="DZ33" i="24"/>
  <c r="DZ20" i="24"/>
  <c r="DZ18" i="24"/>
  <c r="EA3" i="24"/>
  <c r="P14" i="17"/>
  <c r="Q12" i="17"/>
  <c r="Q14" i="17" s="1"/>
  <c r="AF26" i="18"/>
  <c r="AF34" i="24"/>
  <c r="R58" i="20"/>
  <c r="AH4" i="18"/>
  <c r="AG3" i="18"/>
  <c r="AG2" i="18"/>
  <c r="T43" i="20"/>
  <c r="T44" i="20" s="1"/>
  <c r="U36" i="20"/>
  <c r="T41" i="20"/>
  <c r="T23" i="20"/>
  <c r="S28" i="20"/>
  <c r="S30" i="20"/>
  <c r="P18" i="17"/>
  <c r="AG25" i="18" s="1"/>
  <c r="AB16" i="21"/>
  <c r="AB15" i="21"/>
  <c r="AB13" i="21"/>
  <c r="AB10" i="21"/>
  <c r="AB9" i="21"/>
  <c r="AB14" i="21"/>
  <c r="AB6" i="21"/>
  <c r="AB12" i="21"/>
  <c r="AB8" i="21"/>
  <c r="AB7" i="21"/>
  <c r="AC2" i="21"/>
  <c r="AB3" i="21"/>
  <c r="AB11" i="21"/>
  <c r="AB5" i="21"/>
  <c r="R31" i="20"/>
  <c r="AF44" i="24" s="1"/>
  <c r="U4" i="21"/>
  <c r="P24" i="20"/>
  <c r="AF5" i="18"/>
  <c r="S56" i="20"/>
  <c r="S57" i="20" s="1"/>
  <c r="S55" i="20"/>
  <c r="S52" i="20"/>
  <c r="S53" i="20"/>
  <c r="T49" i="20"/>
  <c r="S54" i="20"/>
  <c r="S51" i="20"/>
  <c r="O37" i="20"/>
  <c r="O50" i="20" s="1"/>
  <c r="O33" i="20"/>
  <c r="AA17" i="21"/>
  <c r="O13" i="17"/>
  <c r="R192" i="26" l="1"/>
  <c r="U210" i="26"/>
  <c r="U194" i="26"/>
  <c r="U259" i="26"/>
  <c r="U242" i="26"/>
  <c r="U226" i="26"/>
  <c r="AH22" i="18"/>
  <c r="AH23" i="18"/>
  <c r="V167" i="26"/>
  <c r="U170" i="26" a="1"/>
  <c r="U170" i="26" s="1"/>
  <c r="U285" i="26"/>
  <c r="U174" i="26"/>
  <c r="U175" i="26"/>
  <c r="U176" i="26"/>
  <c r="U178" i="26"/>
  <c r="U179" i="26"/>
  <c r="U180" i="26"/>
  <c r="U181" i="26"/>
  <c r="U186" i="26" a="1"/>
  <c r="U186" i="26" s="1"/>
  <c r="U292" i="26"/>
  <c r="U293" i="26"/>
  <c r="U172" i="26"/>
  <c r="U173" i="26"/>
  <c r="U188" i="26"/>
  <c r="U189" i="26"/>
  <c r="U190" i="26"/>
  <c r="U191" i="26"/>
  <c r="U195" i="26"/>
  <c r="U196" i="26"/>
  <c r="U197" i="26"/>
  <c r="U202" i="26" a="1"/>
  <c r="U202" i="26" s="1"/>
  <c r="U284" i="26"/>
  <c r="U291" i="26"/>
  <c r="U204" i="26"/>
  <c r="U205" i="26"/>
  <c r="U206" i="26"/>
  <c r="U207" i="26" s="1"/>
  <c r="U208" i="26"/>
  <c r="U211" i="26"/>
  <c r="U212" i="26"/>
  <c r="U213" i="26"/>
  <c r="U218" i="26" a="1"/>
  <c r="U218" i="26" s="1"/>
  <c r="U220" i="26"/>
  <c r="U221" i="26"/>
  <c r="U222" i="26"/>
  <c r="U223" i="26"/>
  <c r="U224" i="26"/>
  <c r="U227" i="26"/>
  <c r="U228" i="26"/>
  <c r="U229" i="26"/>
  <c r="U234" i="26" a="1"/>
  <c r="U234" i="26" s="1"/>
  <c r="U236" i="26"/>
  <c r="U237" i="26"/>
  <c r="U238" i="26"/>
  <c r="U239" i="26"/>
  <c r="U240" i="26"/>
  <c r="U243" i="26"/>
  <c r="U244" i="26"/>
  <c r="U245" i="26"/>
  <c r="U250" i="26" a="1"/>
  <c r="U250" i="26" s="1"/>
  <c r="U288" i="26"/>
  <c r="U253" i="26"/>
  <c r="U255" i="26"/>
  <c r="U256" i="26"/>
  <c r="U260" i="26"/>
  <c r="U261" i="26"/>
  <c r="U266" i="26" a="1"/>
  <c r="U266" i="26" s="1"/>
  <c r="U283" i="26"/>
  <c r="U286" i="26"/>
  <c r="U252" i="26"/>
  <c r="U254" i="26"/>
  <c r="U268" i="26"/>
  <c r="U269" i="26"/>
  <c r="U270" i="26"/>
  <c r="U271" i="26"/>
  <c r="U272" i="26"/>
  <c r="U274" i="26"/>
  <c r="U275" i="26"/>
  <c r="U276" i="26"/>
  <c r="U277" i="26"/>
  <c r="U282" i="26" a="1"/>
  <c r="U282" i="26" s="1"/>
  <c r="U298" i="26" a="1"/>
  <c r="U298" i="26" s="1"/>
  <c r="U302" i="26"/>
  <c r="U303" i="26"/>
  <c r="U304" i="26"/>
  <c r="U307" i="26"/>
  <c r="U308" i="26"/>
  <c r="U309" i="26"/>
  <c r="U287" i="26"/>
  <c r="U315" i="26"/>
  <c r="U316" i="26"/>
  <c r="U319" i="26"/>
  <c r="U322" i="26"/>
  <c r="U299" i="26"/>
  <c r="U301" i="26"/>
  <c r="U318" i="26"/>
  <c r="U320" i="26"/>
  <c r="U323" i="26"/>
  <c r="U324" i="26"/>
  <c r="U325" i="26"/>
  <c r="U300" i="26"/>
  <c r="U314" i="26" a="1"/>
  <c r="U314" i="26" s="1"/>
  <c r="U317" i="26"/>
  <c r="T289" i="26"/>
  <c r="T305" i="26"/>
  <c r="T321" i="26"/>
  <c r="X166" i="26"/>
  <c r="W165" i="26"/>
  <c r="P182" i="26"/>
  <c r="S326" i="26"/>
  <c r="S294" i="26"/>
  <c r="S310" i="26"/>
  <c r="AH24" i="18"/>
  <c r="R17" i="17"/>
  <c r="AG21" i="18"/>
  <c r="R219" i="26"/>
  <c r="R235" i="26"/>
  <c r="R251" i="26"/>
  <c r="R267" i="26"/>
  <c r="R187" i="26"/>
  <c r="R203" i="26"/>
  <c r="R171" i="26"/>
  <c r="AH21" i="18"/>
  <c r="EA39" i="24"/>
  <c r="AH15" i="18"/>
  <c r="AH8" i="18"/>
  <c r="AH9" i="18"/>
  <c r="AH31" i="18"/>
  <c r="AF14" i="18"/>
  <c r="AG42" i="24"/>
  <c r="EA33" i="24"/>
  <c r="EA20" i="24"/>
  <c r="EA18" i="24"/>
  <c r="EB3" i="24"/>
  <c r="R12" i="17"/>
  <c r="R14" i="17" s="1"/>
  <c r="AG26" i="18"/>
  <c r="S31" i="20"/>
  <c r="AG44" i="24" s="1"/>
  <c r="AG34" i="24"/>
  <c r="AB17" i="21"/>
  <c r="U23" i="20"/>
  <c r="T30" i="20"/>
  <c r="T28" i="20"/>
  <c r="AA18" i="21"/>
  <c r="AA19" i="21"/>
  <c r="AC15" i="21"/>
  <c r="AC13" i="21"/>
  <c r="AC10" i="21"/>
  <c r="AC14" i="21"/>
  <c r="AC6" i="21"/>
  <c r="AC12" i="21"/>
  <c r="AC8" i="21"/>
  <c r="AC9" i="21"/>
  <c r="AC3" i="21"/>
  <c r="AD2" i="21"/>
  <c r="AC7" i="21"/>
  <c r="AC16" i="21"/>
  <c r="AC11" i="21"/>
  <c r="AC5" i="21"/>
  <c r="P37" i="20"/>
  <c r="P50" i="20" s="1"/>
  <c r="P33" i="20"/>
  <c r="Q18" i="17"/>
  <c r="S192" i="26" s="1"/>
  <c r="T56" i="20"/>
  <c r="T57" i="20" s="1"/>
  <c r="U49" i="20"/>
  <c r="T53" i="20"/>
  <c r="T52" i="20"/>
  <c r="T55" i="20"/>
  <c r="T54" i="20"/>
  <c r="T51" i="20"/>
  <c r="P13" i="17"/>
  <c r="U43" i="20"/>
  <c r="U44" i="20" s="1"/>
  <c r="U41" i="20"/>
  <c r="V36" i="20"/>
  <c r="AH2" i="18"/>
  <c r="AI4" i="18"/>
  <c r="AH3" i="18"/>
  <c r="V4" i="21"/>
  <c r="Q24" i="20"/>
  <c r="AG5" i="18"/>
  <c r="S58" i="20"/>
  <c r="V210" i="26" l="1"/>
  <c r="V194" i="26"/>
  <c r="V259" i="26"/>
  <c r="V242" i="26"/>
  <c r="V226" i="26"/>
  <c r="S171" i="26"/>
  <c r="S177" i="26" s="1"/>
  <c r="S182" i="26" s="1"/>
  <c r="S203" i="26"/>
  <c r="S209" i="26" s="1"/>
  <c r="S219" i="26"/>
  <c r="S225" i="26" s="1"/>
  <c r="S230" i="26" s="1"/>
  <c r="S235" i="26"/>
  <c r="S241" i="26" s="1"/>
  <c r="S246" i="26" s="1"/>
  <c r="S187" i="26"/>
  <c r="S193" i="26" s="1"/>
  <c r="S198" i="26" s="1"/>
  <c r="AI23" i="18"/>
  <c r="AI22" i="18"/>
  <c r="AH25" i="18"/>
  <c r="AH26" i="18" s="1"/>
  <c r="S267" i="26"/>
  <c r="S273" i="26" s="1"/>
  <c r="S278" i="26" s="1"/>
  <c r="S251" i="26"/>
  <c r="S257" i="26" s="1"/>
  <c r="S262" i="26" s="1"/>
  <c r="W167" i="26"/>
  <c r="V170" i="26" a="1"/>
  <c r="V170" i="26" s="1"/>
  <c r="V172" i="26"/>
  <c r="V176" i="26"/>
  <c r="V178" i="26"/>
  <c r="V179" i="26"/>
  <c r="V180" i="26"/>
  <c r="V181" i="26"/>
  <c r="V186" i="26" a="1"/>
  <c r="V186" i="26" s="1"/>
  <c r="V284" i="26"/>
  <c r="V288" i="26"/>
  <c r="V291" i="26"/>
  <c r="V174" i="26"/>
  <c r="V175" i="26"/>
  <c r="V188" i="26"/>
  <c r="V189" i="26"/>
  <c r="V190" i="26"/>
  <c r="V191" i="26"/>
  <c r="V195" i="26"/>
  <c r="V196" i="26"/>
  <c r="V197" i="26"/>
  <c r="V202" i="26" a="1"/>
  <c r="V202" i="26" s="1"/>
  <c r="V283" i="26"/>
  <c r="V286" i="26"/>
  <c r="V287" i="26"/>
  <c r="V293" i="26"/>
  <c r="V173" i="26"/>
  <c r="V204" i="26"/>
  <c r="V205" i="26"/>
  <c r="V206" i="26"/>
  <c r="V207" i="26"/>
  <c r="V208" i="26"/>
  <c r="V211" i="26"/>
  <c r="V212" i="26"/>
  <c r="V213" i="26"/>
  <c r="V218" i="26" a="1"/>
  <c r="V218" i="26" s="1"/>
  <c r="V220" i="26"/>
  <c r="V221" i="26"/>
  <c r="V222" i="26"/>
  <c r="V223" i="26"/>
  <c r="V224" i="26"/>
  <c r="V227" i="26"/>
  <c r="V228" i="26"/>
  <c r="V229" i="26"/>
  <c r="V234" i="26" a="1"/>
  <c r="V234" i="26" s="1"/>
  <c r="V236" i="26"/>
  <c r="V237" i="26"/>
  <c r="V238" i="26"/>
  <c r="V239" i="26"/>
  <c r="V240" i="26"/>
  <c r="V243" i="26"/>
  <c r="V244" i="26"/>
  <c r="V245" i="26"/>
  <c r="V250" i="26" a="1"/>
  <c r="V250" i="26" s="1"/>
  <c r="V292" i="26"/>
  <c r="V252" i="26"/>
  <c r="V253" i="26"/>
  <c r="V254" i="26"/>
  <c r="V255" i="26"/>
  <c r="V256" i="26"/>
  <c r="V260" i="26"/>
  <c r="V261" i="26"/>
  <c r="V266" i="26" a="1"/>
  <c r="V266" i="26" s="1"/>
  <c r="V285" i="26"/>
  <c r="V268" i="26"/>
  <c r="V269" i="26"/>
  <c r="V270" i="26"/>
  <c r="V271" i="26"/>
  <c r="V272" i="26"/>
  <c r="V274" i="26"/>
  <c r="V275" i="26"/>
  <c r="V276" i="26"/>
  <c r="V277" i="26"/>
  <c r="V282" i="26" a="1"/>
  <c r="V282" i="26" s="1"/>
  <c r="V298" i="26" a="1"/>
  <c r="V298" i="26" s="1"/>
  <c r="V299" i="26"/>
  <c r="V300" i="26"/>
  <c r="V302" i="26"/>
  <c r="V303" i="26"/>
  <c r="V304" i="26"/>
  <c r="V307" i="26"/>
  <c r="V308" i="26"/>
  <c r="V309" i="26"/>
  <c r="V314" i="26" a="1"/>
  <c r="V314" i="26" s="1"/>
  <c r="V320" i="26"/>
  <c r="V315" i="26"/>
  <c r="V317" i="26"/>
  <c r="V319" i="26"/>
  <c r="V322" i="26"/>
  <c r="V323" i="26"/>
  <c r="V324" i="26"/>
  <c r="V325" i="26"/>
  <c r="V301" i="26"/>
  <c r="V316" i="26"/>
  <c r="V318" i="26"/>
  <c r="Y166" i="26"/>
  <c r="X165" i="26"/>
  <c r="R225" i="26"/>
  <c r="R241" i="26"/>
  <c r="R257" i="26"/>
  <c r="R273" i="26"/>
  <c r="R193" i="26"/>
  <c r="R209" i="26"/>
  <c r="R177" i="26"/>
  <c r="U289" i="26"/>
  <c r="U294" i="26" s="1"/>
  <c r="U305" i="26"/>
  <c r="U310" i="26" s="1"/>
  <c r="U321" i="26"/>
  <c r="U326" i="26" s="1"/>
  <c r="T294" i="26"/>
  <c r="T310" i="26"/>
  <c r="T326" i="26"/>
  <c r="AI24" i="18"/>
  <c r="S17" i="17"/>
  <c r="AI21" i="18"/>
  <c r="EB39" i="24"/>
  <c r="AI8" i="18"/>
  <c r="AI9" i="18"/>
  <c r="AI15" i="18"/>
  <c r="AI31" i="18"/>
  <c r="AG14" i="18"/>
  <c r="AH42" i="24"/>
  <c r="EB33" i="24"/>
  <c r="EB20" i="24"/>
  <c r="EB18" i="24"/>
  <c r="EC3" i="24"/>
  <c r="S12" i="17"/>
  <c r="AH34" i="24"/>
  <c r="U56" i="20"/>
  <c r="U57" i="20" s="1"/>
  <c r="V49" i="20"/>
  <c r="U53" i="20"/>
  <c r="U52" i="20"/>
  <c r="U55" i="20"/>
  <c r="U54" i="20"/>
  <c r="U51" i="20"/>
  <c r="AJ4" i="18"/>
  <c r="AI3" i="18"/>
  <c r="AI2" i="18"/>
  <c r="Q13" i="17"/>
  <c r="W36" i="20"/>
  <c r="V43" i="20"/>
  <c r="V44" i="20" s="1"/>
  <c r="V41" i="20"/>
  <c r="AC17" i="21"/>
  <c r="T58" i="20"/>
  <c r="V23" i="20"/>
  <c r="U30" i="20"/>
  <c r="U28" i="20"/>
  <c r="W4" i="21"/>
  <c r="R24" i="20"/>
  <c r="AH5" i="18"/>
  <c r="AB18" i="21"/>
  <c r="AB19" i="21" s="1"/>
  <c r="Q37" i="20"/>
  <c r="Q50" i="20" s="1"/>
  <c r="Q33" i="20"/>
  <c r="R18" i="17"/>
  <c r="T251" i="26" s="1"/>
  <c r="AD15" i="21"/>
  <c r="AD11" i="21"/>
  <c r="AD12" i="21"/>
  <c r="AD5" i="21"/>
  <c r="AD6" i="21"/>
  <c r="AD9" i="21"/>
  <c r="AD3" i="21"/>
  <c r="AE2" i="21"/>
  <c r="AD13" i="21"/>
  <c r="AD16" i="21"/>
  <c r="AD7" i="21"/>
  <c r="AD8" i="21"/>
  <c r="AD14" i="21"/>
  <c r="AD10" i="21"/>
  <c r="T31" i="20"/>
  <c r="AH44" i="24" s="1"/>
  <c r="T192" i="26" l="1"/>
  <c r="W210" i="26"/>
  <c r="W194" i="26"/>
  <c r="W259" i="26"/>
  <c r="W242" i="26"/>
  <c r="W226" i="26"/>
  <c r="T203" i="26"/>
  <c r="T209" i="26" s="1"/>
  <c r="T214" i="26" s="1"/>
  <c r="T235" i="26"/>
  <c r="T241" i="26" s="1"/>
  <c r="T246" i="26" s="1"/>
  <c r="T187" i="26"/>
  <c r="AJ23" i="18"/>
  <c r="AJ22" i="18"/>
  <c r="AJ24" i="18"/>
  <c r="T17" i="17"/>
  <c r="U17" i="17" s="1"/>
  <c r="X167" i="26"/>
  <c r="W170" i="26" a="1"/>
  <c r="W170" i="26" s="1"/>
  <c r="W173" i="26"/>
  <c r="W175" i="26"/>
  <c r="W176" i="26"/>
  <c r="W178" i="26"/>
  <c r="W179" i="26"/>
  <c r="W180" i="26"/>
  <c r="W181" i="26"/>
  <c r="W186" i="26" a="1"/>
  <c r="W186" i="26" s="1"/>
  <c r="W285" i="26"/>
  <c r="W286" i="26"/>
  <c r="W172" i="26"/>
  <c r="W188" i="26"/>
  <c r="W189" i="26"/>
  <c r="W190" i="26"/>
  <c r="W191" i="26"/>
  <c r="W195" i="26"/>
  <c r="W196" i="26"/>
  <c r="W197" i="26"/>
  <c r="W202" i="26" a="1"/>
  <c r="W202" i="26" s="1"/>
  <c r="W283" i="26"/>
  <c r="W288" i="26"/>
  <c r="W291" i="26"/>
  <c r="W292" i="26"/>
  <c r="W174" i="26"/>
  <c r="W204" i="26"/>
  <c r="W205" i="26"/>
  <c r="W206" i="26"/>
  <c r="W207" i="26"/>
  <c r="W208" i="26"/>
  <c r="W211" i="26"/>
  <c r="W212" i="26"/>
  <c r="W213" i="26"/>
  <c r="W218" i="26" a="1"/>
  <c r="W218" i="26" s="1"/>
  <c r="W220" i="26"/>
  <c r="W221" i="26"/>
  <c r="W222" i="26"/>
  <c r="W223" i="26"/>
  <c r="W224" i="26"/>
  <c r="W227" i="26"/>
  <c r="W228" i="26"/>
  <c r="W229" i="26"/>
  <c r="W234" i="26" a="1"/>
  <c r="W234" i="26" s="1"/>
  <c r="W236" i="26"/>
  <c r="W237" i="26"/>
  <c r="W238" i="26"/>
  <c r="W239" i="26"/>
  <c r="W240" i="26"/>
  <c r="W243" i="26"/>
  <c r="W244" i="26"/>
  <c r="W245" i="26"/>
  <c r="W250" i="26" a="1"/>
  <c r="W250" i="26" s="1"/>
  <c r="W253" i="26"/>
  <c r="W255" i="26"/>
  <c r="W256" i="26"/>
  <c r="W260" i="26"/>
  <c r="W261" i="26"/>
  <c r="W266" i="26" a="1"/>
  <c r="W266" i="26" s="1"/>
  <c r="W284" i="26"/>
  <c r="W287" i="26"/>
  <c r="W252" i="26"/>
  <c r="W254" i="26"/>
  <c r="W268" i="26"/>
  <c r="W269" i="26"/>
  <c r="W270" i="26"/>
  <c r="W271" i="26"/>
  <c r="W272" i="26"/>
  <c r="W274" i="26"/>
  <c r="W275" i="26"/>
  <c r="W276" i="26"/>
  <c r="W277" i="26"/>
  <c r="W282" i="26" a="1"/>
  <c r="W282" i="26" s="1"/>
  <c r="W298" i="26" a="1"/>
  <c r="W298" i="26" s="1"/>
  <c r="W302" i="26"/>
  <c r="W303" i="26"/>
  <c r="W304" i="26"/>
  <c r="W307" i="26"/>
  <c r="W308" i="26"/>
  <c r="W309" i="26"/>
  <c r="W301" i="26"/>
  <c r="W317" i="26"/>
  <c r="W318" i="26"/>
  <c r="W322" i="26"/>
  <c r="W299" i="26"/>
  <c r="W300" i="26"/>
  <c r="W314" i="26" a="1"/>
  <c r="W314" i="26" s="1"/>
  <c r="W316" i="26"/>
  <c r="W320" i="26"/>
  <c r="W323" i="26"/>
  <c r="W324" i="26"/>
  <c r="W325" i="26"/>
  <c r="W293" i="26"/>
  <c r="W315" i="26"/>
  <c r="W319" i="26"/>
  <c r="V289" i="26"/>
  <c r="V305" i="26"/>
  <c r="Z166" i="26"/>
  <c r="Y165" i="26"/>
  <c r="R230" i="26"/>
  <c r="R246" i="26"/>
  <c r="R262" i="26"/>
  <c r="R278" i="26"/>
  <c r="R198" i="26"/>
  <c r="R214" i="26"/>
  <c r="R182" i="26"/>
  <c r="V321" i="26"/>
  <c r="T257" i="26"/>
  <c r="T262" i="26" s="1"/>
  <c r="AI25" i="18"/>
  <c r="AI26" i="18" s="1"/>
  <c r="T219" i="26"/>
  <c r="T267" i="26"/>
  <c r="T171" i="26"/>
  <c r="EC39" i="24"/>
  <c r="AJ15" i="18"/>
  <c r="AJ8" i="18"/>
  <c r="AJ32" i="18"/>
  <c r="AJ9" i="18"/>
  <c r="AJ31" i="18"/>
  <c r="AH14" i="18"/>
  <c r="AI42" i="24"/>
  <c r="EC33" i="24"/>
  <c r="EC20" i="24"/>
  <c r="EC18" i="24"/>
  <c r="ED3" i="24"/>
  <c r="S14" i="17"/>
  <c r="T12" i="17"/>
  <c r="T14" i="17" s="1"/>
  <c r="U31" i="20"/>
  <c r="AI44" i="24" s="1"/>
  <c r="AI34" i="24"/>
  <c r="S18" i="17"/>
  <c r="AJ25" i="18" s="1"/>
  <c r="AD17" i="21"/>
  <c r="AC18" i="21"/>
  <c r="AC19" i="21" s="1"/>
  <c r="W41" i="20"/>
  <c r="W43" i="20"/>
  <c r="W44" i="20" s="1"/>
  <c r="X36" i="20"/>
  <c r="V56" i="20"/>
  <c r="V57" i="20" s="1"/>
  <c r="V55" i="20"/>
  <c r="W49" i="20"/>
  <c r="V53" i="20"/>
  <c r="V54" i="20"/>
  <c r="V52" i="20"/>
  <c r="V51" i="20"/>
  <c r="X4" i="21"/>
  <c r="S24" i="20"/>
  <c r="AI5" i="18"/>
  <c r="AJ2" i="18"/>
  <c r="AK4" i="18"/>
  <c r="AJ3" i="18"/>
  <c r="U58" i="20"/>
  <c r="AE15" i="21"/>
  <c r="AE11" i="21"/>
  <c r="AE5" i="21"/>
  <c r="AE9" i="21"/>
  <c r="AE3" i="21"/>
  <c r="AF2" i="21"/>
  <c r="AE16" i="21"/>
  <c r="AE8" i="21"/>
  <c r="AE13" i="21"/>
  <c r="AE10" i="21"/>
  <c r="AE12" i="21"/>
  <c r="AE14" i="21"/>
  <c r="AE7" i="21"/>
  <c r="AE6" i="21"/>
  <c r="R33" i="20"/>
  <c r="R37" i="20"/>
  <c r="R50" i="20" s="1"/>
  <c r="V30" i="20"/>
  <c r="W23" i="20"/>
  <c r="V28" i="20"/>
  <c r="R13" i="17"/>
  <c r="T193" i="26" l="1"/>
  <c r="T198" i="26" s="1"/>
  <c r="U192" i="26"/>
  <c r="X210" i="26"/>
  <c r="X194" i="26"/>
  <c r="X259" i="26"/>
  <c r="X242" i="26"/>
  <c r="X226" i="26"/>
  <c r="AK24" i="18"/>
  <c r="AK22" i="18"/>
  <c r="AK23" i="18"/>
  <c r="Y167" i="26"/>
  <c r="X170" i="26" a="1"/>
  <c r="X170" i="26" s="1"/>
  <c r="X172" i="26"/>
  <c r="X176" i="26"/>
  <c r="X178" i="26"/>
  <c r="X179" i="26"/>
  <c r="X180" i="26"/>
  <c r="X181" i="26"/>
  <c r="X186" i="26" a="1"/>
  <c r="X186" i="26" s="1"/>
  <c r="X283" i="26"/>
  <c r="X293" i="26"/>
  <c r="X173" i="26"/>
  <c r="X174" i="26"/>
  <c r="X175" i="26"/>
  <c r="X188" i="26"/>
  <c r="X189" i="26"/>
  <c r="X190" i="26"/>
  <c r="X191" i="26"/>
  <c r="X195" i="26"/>
  <c r="X196" i="26"/>
  <c r="X197" i="26"/>
  <c r="X202" i="26" a="1"/>
  <c r="X202" i="26" s="1"/>
  <c r="X284" i="26"/>
  <c r="X285" i="26"/>
  <c r="X287" i="26"/>
  <c r="X204" i="26"/>
  <c r="X205" i="26"/>
  <c r="X206" i="26"/>
  <c r="X207" i="26"/>
  <c r="X208" i="26"/>
  <c r="X211" i="26"/>
  <c r="X212" i="26"/>
  <c r="X218" i="26" a="1"/>
  <c r="X218" i="26" s="1"/>
  <c r="X220" i="26"/>
  <c r="X221" i="26"/>
  <c r="X222" i="26"/>
  <c r="X223" i="26"/>
  <c r="X224" i="26"/>
  <c r="X227" i="26"/>
  <c r="X228" i="26"/>
  <c r="X229" i="26"/>
  <c r="X234" i="26" a="1"/>
  <c r="X234" i="26" s="1"/>
  <c r="X236" i="26"/>
  <c r="X237" i="26"/>
  <c r="X238" i="26"/>
  <c r="X239" i="26"/>
  <c r="X240" i="26"/>
  <c r="X243" i="26"/>
  <c r="X244" i="26"/>
  <c r="X245" i="26"/>
  <c r="X250" i="26" a="1"/>
  <c r="X250" i="26" s="1"/>
  <c r="X252" i="26"/>
  <c r="X253" i="26"/>
  <c r="X255" i="26"/>
  <c r="X256" i="26"/>
  <c r="X260" i="26"/>
  <c r="X261" i="26"/>
  <c r="X266" i="26" a="1"/>
  <c r="X266" i="26" s="1"/>
  <c r="X286" i="26"/>
  <c r="X291" i="26"/>
  <c r="X292" i="26"/>
  <c r="X254" i="26"/>
  <c r="X268" i="26"/>
  <c r="X269" i="26"/>
  <c r="X270" i="26"/>
  <c r="X271" i="26"/>
  <c r="X272" i="26"/>
  <c r="X274" i="26"/>
  <c r="X275" i="26"/>
  <c r="X276" i="26"/>
  <c r="X277" i="26"/>
  <c r="X282" i="26" a="1"/>
  <c r="X282" i="26" s="1"/>
  <c r="X298" i="26" a="1"/>
  <c r="X298" i="26" s="1"/>
  <c r="X302" i="26"/>
  <c r="X303" i="26"/>
  <c r="X304" i="26"/>
  <c r="X307" i="26"/>
  <c r="X308" i="26"/>
  <c r="X309" i="26"/>
  <c r="X299" i="26"/>
  <c r="X315" i="26"/>
  <c r="X319" i="26"/>
  <c r="X301" i="26"/>
  <c r="X316" i="26"/>
  <c r="X317" i="26"/>
  <c r="X318" i="26"/>
  <c r="X322" i="26"/>
  <c r="X323" i="26"/>
  <c r="X324" i="26"/>
  <c r="X325" i="26"/>
  <c r="X288" i="26"/>
  <c r="X300" i="26"/>
  <c r="X314" i="26" a="1"/>
  <c r="X314" i="26" s="1"/>
  <c r="X320" i="26"/>
  <c r="V294" i="26"/>
  <c r="V310" i="26"/>
  <c r="AA166" i="26"/>
  <c r="Z165" i="26"/>
  <c r="V326" i="26"/>
  <c r="T225" i="26"/>
  <c r="T273" i="26"/>
  <c r="T177" i="26"/>
  <c r="W289" i="26"/>
  <c r="W305" i="26"/>
  <c r="W321" i="26"/>
  <c r="W326" i="26" s="1"/>
  <c r="AJ21" i="18"/>
  <c r="U187" i="26"/>
  <c r="U219" i="26"/>
  <c r="U225" i="26" s="1"/>
  <c r="U230" i="26" s="1"/>
  <c r="U235" i="26"/>
  <c r="U251" i="26"/>
  <c r="U203" i="26"/>
  <c r="U267" i="26"/>
  <c r="U273" i="26" s="1"/>
  <c r="U278" i="26" s="1"/>
  <c r="U171" i="26"/>
  <c r="U177" i="26" s="1"/>
  <c r="U182" i="26" s="1"/>
  <c r="AK21" i="18"/>
  <c r="ED39" i="24"/>
  <c r="AK15" i="18"/>
  <c r="AK8" i="18"/>
  <c r="AK32" i="18"/>
  <c r="AK9" i="18"/>
  <c r="AK31" i="18"/>
  <c r="AI14" i="18"/>
  <c r="AJ42" i="24"/>
  <c r="ED33" i="24"/>
  <c r="ED20" i="24"/>
  <c r="ED18" i="24"/>
  <c r="EE3" i="24"/>
  <c r="U12" i="17"/>
  <c r="U14" i="17" s="1"/>
  <c r="AJ26" i="18"/>
  <c r="AJ34" i="24"/>
  <c r="V58" i="20"/>
  <c r="Y4" i="21"/>
  <c r="T24" i="20"/>
  <c r="AJ5" i="18"/>
  <c r="AE17" i="21"/>
  <c r="V17" i="17"/>
  <c r="W56" i="20"/>
  <c r="W57" i="20" s="1"/>
  <c r="W55" i="20"/>
  <c r="W54" i="20"/>
  <c r="W53" i="20"/>
  <c r="X49" i="20"/>
  <c r="W52" i="20"/>
  <c r="W51" i="20"/>
  <c r="AF12" i="21"/>
  <c r="AF9" i="21"/>
  <c r="AF5" i="21"/>
  <c r="AF15" i="21"/>
  <c r="AG2" i="21"/>
  <c r="AF8" i="21"/>
  <c r="AF3" i="21"/>
  <c r="AF13" i="21"/>
  <c r="AF11" i="21"/>
  <c r="AF10" i="21"/>
  <c r="AF7" i="21"/>
  <c r="AF6" i="21"/>
  <c r="AF14" i="21"/>
  <c r="AF16" i="21"/>
  <c r="S33" i="20"/>
  <c r="S37" i="20"/>
  <c r="S50" i="20" s="1"/>
  <c r="X41" i="20"/>
  <c r="X43" i="20"/>
  <c r="X44" i="20" s="1"/>
  <c r="Y36" i="20"/>
  <c r="S13" i="17"/>
  <c r="V31" i="20"/>
  <c r="AJ44" i="24" s="1"/>
  <c r="W30" i="20"/>
  <c r="X23" i="20"/>
  <c r="W28" i="20"/>
  <c r="AD18" i="21"/>
  <c r="AD19" i="21" s="1"/>
  <c r="T18" i="17"/>
  <c r="V203" i="26" s="1"/>
  <c r="V209" i="26" s="1"/>
  <c r="V214" i="26" s="1"/>
  <c r="AK2" i="18"/>
  <c r="AL4" i="18"/>
  <c r="AK3" i="18"/>
  <c r="Y210" i="26" l="1"/>
  <c r="Y194" i="26"/>
  <c r="Y259" i="26"/>
  <c r="Y242" i="26"/>
  <c r="Y226" i="26"/>
  <c r="V192" i="26"/>
  <c r="V171" i="26"/>
  <c r="V177" i="26" s="1"/>
  <c r="V182" i="26" s="1"/>
  <c r="V219" i="26"/>
  <c r="V225" i="26" s="1"/>
  <c r="V230" i="26" s="1"/>
  <c r="V235" i="26"/>
  <c r="V241" i="26" s="1"/>
  <c r="V246" i="26" s="1"/>
  <c r="AL22" i="18"/>
  <c r="AL23" i="18"/>
  <c r="AL24" i="18"/>
  <c r="AK25" i="18"/>
  <c r="AK26" i="18" s="1"/>
  <c r="V251" i="26"/>
  <c r="V257" i="26" s="1"/>
  <c r="V262" i="26" s="1"/>
  <c r="V187" i="26"/>
  <c r="V267" i="26"/>
  <c r="V273" i="26" s="1"/>
  <c r="V278" i="26" s="1"/>
  <c r="Z167" i="26"/>
  <c r="Y170" i="26" a="1"/>
  <c r="Y170" i="26" s="1"/>
  <c r="Y293" i="26"/>
  <c r="Y175" i="26"/>
  <c r="Y176" i="26"/>
  <c r="Y178" i="26"/>
  <c r="Y179" i="26"/>
  <c r="Y180" i="26"/>
  <c r="Y181" i="26"/>
  <c r="Y186" i="26" a="1"/>
  <c r="Y186" i="26" s="1"/>
  <c r="Y286" i="26"/>
  <c r="Y287" i="26"/>
  <c r="Y172" i="26"/>
  <c r="Y188" i="26"/>
  <c r="Y189" i="26"/>
  <c r="Y190" i="26"/>
  <c r="Y191" i="26"/>
  <c r="Y195" i="26"/>
  <c r="Y196" i="26"/>
  <c r="Y197" i="26"/>
  <c r="Y202" i="26" a="1"/>
  <c r="Y202" i="26" s="1"/>
  <c r="Y285" i="26"/>
  <c r="Y291" i="26"/>
  <c r="Y292" i="26"/>
  <c r="Y173" i="26"/>
  <c r="Y174" i="26"/>
  <c r="Y204" i="26"/>
  <c r="Y205" i="26"/>
  <c r="Y206" i="26"/>
  <c r="Y207" i="26" s="1"/>
  <c r="Y211" i="26"/>
  <c r="Y212" i="26"/>
  <c r="Y218" i="26" a="1"/>
  <c r="Y218" i="26" s="1"/>
  <c r="Y220" i="26"/>
  <c r="Y221" i="26"/>
  <c r="Y222" i="26"/>
  <c r="Y223" i="26"/>
  <c r="Y224" i="26"/>
  <c r="Y227" i="26"/>
  <c r="Y228" i="26"/>
  <c r="Y229" i="26"/>
  <c r="Y234" i="26" a="1"/>
  <c r="Y234" i="26" s="1"/>
  <c r="Y236" i="26"/>
  <c r="Y237" i="26"/>
  <c r="Y238" i="26"/>
  <c r="Y239" i="26"/>
  <c r="Y240" i="26"/>
  <c r="Y243" i="26"/>
  <c r="Y244" i="26"/>
  <c r="Y245" i="26"/>
  <c r="Y250" i="26" a="1"/>
  <c r="Y250" i="26" s="1"/>
  <c r="Y283" i="26"/>
  <c r="Y253" i="26"/>
  <c r="Y254" i="26"/>
  <c r="Y255" i="26"/>
  <c r="Y256" i="26"/>
  <c r="Y260" i="26"/>
  <c r="Y261" i="26"/>
  <c r="Y266" i="26" a="1"/>
  <c r="Y266" i="26" s="1"/>
  <c r="Y284" i="26"/>
  <c r="Y288" i="26"/>
  <c r="Y252" i="26"/>
  <c r="Y268" i="26"/>
  <c r="Y269" i="26"/>
  <c r="Y270" i="26"/>
  <c r="Y271" i="26"/>
  <c r="Y272" i="26"/>
  <c r="Y274" i="26"/>
  <c r="Y275" i="26"/>
  <c r="Y276" i="26"/>
  <c r="Y277" i="26"/>
  <c r="Y282" i="26" a="1"/>
  <c r="Y282" i="26" s="1"/>
  <c r="Y298" i="26" a="1"/>
  <c r="Y298" i="26" s="1"/>
  <c r="Y299" i="26"/>
  <c r="Y302" i="26"/>
  <c r="Y303" i="26"/>
  <c r="Y304" i="26"/>
  <c r="Y307" i="26"/>
  <c r="Y308" i="26"/>
  <c r="Y309" i="26"/>
  <c r="Y300" i="26"/>
  <c r="Y314" i="26" a="1"/>
  <c r="Y314" i="26" s="1"/>
  <c r="Y316" i="26"/>
  <c r="Y320" i="26"/>
  <c r="Y315" i="26"/>
  <c r="Y319" i="26"/>
  <c r="Y322" i="26"/>
  <c r="Y323" i="26"/>
  <c r="Y324" i="26"/>
  <c r="Y325" i="26"/>
  <c r="Y301" i="26"/>
  <c r="Y317" i="26"/>
  <c r="Y318" i="26"/>
  <c r="X289" i="26"/>
  <c r="X305" i="26"/>
  <c r="X321" i="26"/>
  <c r="AB166" i="26"/>
  <c r="AA165" i="26"/>
  <c r="T278" i="26"/>
  <c r="U193" i="26"/>
  <c r="U241" i="26"/>
  <c r="U257" i="26"/>
  <c r="U209" i="26"/>
  <c r="W294" i="26"/>
  <c r="W310" i="26"/>
  <c r="AL21" i="18"/>
  <c r="EE39" i="24"/>
  <c r="AL15" i="18"/>
  <c r="AL9" i="18"/>
  <c r="AL32" i="18"/>
  <c r="AL8" i="18"/>
  <c r="AL31" i="18"/>
  <c r="AJ14" i="18"/>
  <c r="AK42" i="24"/>
  <c r="EE33" i="24"/>
  <c r="EE20" i="24"/>
  <c r="EE18" i="24"/>
  <c r="EF3" i="24"/>
  <c r="V12" i="17"/>
  <c r="W31" i="20"/>
  <c r="AK44" i="24" s="1"/>
  <c r="AK34" i="24"/>
  <c r="X55" i="20"/>
  <c r="X54" i="20"/>
  <c r="X53" i="20"/>
  <c r="X56" i="20"/>
  <c r="X57" i="20" s="1"/>
  <c r="Y49" i="20"/>
  <c r="X52" i="20"/>
  <c r="X51" i="20"/>
  <c r="W17" i="17"/>
  <c r="AE18" i="21"/>
  <c r="AE19" i="21" s="1"/>
  <c r="Z4" i="21"/>
  <c r="U24" i="20"/>
  <c r="AK5" i="18"/>
  <c r="X30" i="20"/>
  <c r="Y23" i="20"/>
  <c r="X28" i="20"/>
  <c r="U18" i="17"/>
  <c r="W192" i="26" s="1"/>
  <c r="T37" i="20"/>
  <c r="T50" i="20" s="1"/>
  <c r="T33" i="20"/>
  <c r="T13" i="17"/>
  <c r="AG14" i="21"/>
  <c r="AH2" i="21"/>
  <c r="AG8" i="21"/>
  <c r="AG3" i="21"/>
  <c r="AG15" i="21"/>
  <c r="AG10" i="21"/>
  <c r="AG6" i="21"/>
  <c r="AG13" i="21"/>
  <c r="AG11" i="21"/>
  <c r="AG16" i="21"/>
  <c r="AG12" i="21"/>
  <c r="AG5" i="21"/>
  <c r="AG7" i="21"/>
  <c r="AG9" i="21"/>
  <c r="AM4" i="18"/>
  <c r="AM24" i="18" s="1"/>
  <c r="AL3" i="18"/>
  <c r="AL2" i="18"/>
  <c r="Y41" i="20"/>
  <c r="Y43" i="20"/>
  <c r="Y44" i="20" s="1"/>
  <c r="Z36" i="20"/>
  <c r="AF17" i="21"/>
  <c r="W58" i="20"/>
  <c r="Z210" i="26" l="1"/>
  <c r="Z194" i="26"/>
  <c r="Z259" i="26"/>
  <c r="Z242" i="26"/>
  <c r="Z226" i="26"/>
  <c r="V193" i="26"/>
  <c r="V198" i="26" s="1"/>
  <c r="W235" i="26"/>
  <c r="W241" i="26" s="1"/>
  <c r="W246" i="26" s="1"/>
  <c r="W251" i="26"/>
  <c r="W257" i="26" s="1"/>
  <c r="W262" i="26" s="1"/>
  <c r="W267" i="26"/>
  <c r="W273" i="26" s="1"/>
  <c r="AM22" i="18"/>
  <c r="AM23" i="18"/>
  <c r="AA167" i="26"/>
  <c r="Z170" i="26" a="1"/>
  <c r="Z170" i="26" s="1"/>
  <c r="Z173" i="26"/>
  <c r="Z174" i="26"/>
  <c r="Z176" i="26"/>
  <c r="Z178" i="26"/>
  <c r="Z179" i="26"/>
  <c r="Z180" i="26"/>
  <c r="Z181" i="26"/>
  <c r="Z186" i="26" a="1"/>
  <c r="Z186" i="26" s="1"/>
  <c r="Z292" i="26"/>
  <c r="Z293" i="26"/>
  <c r="Z172" i="26"/>
  <c r="Z175" i="26"/>
  <c r="Z188" i="26"/>
  <c r="Z189" i="26"/>
  <c r="Z190" i="26"/>
  <c r="Z191" i="26"/>
  <c r="Z195" i="26"/>
  <c r="Z196" i="26"/>
  <c r="Z197" i="26"/>
  <c r="Z202" i="26" a="1"/>
  <c r="Z202" i="26" s="1"/>
  <c r="Z283" i="26"/>
  <c r="Z284" i="26"/>
  <c r="Z286" i="26"/>
  <c r="Z288" i="26"/>
  <c r="Z204" i="26"/>
  <c r="Z205" i="26"/>
  <c r="Z206" i="26"/>
  <c r="Z207" i="26" s="1"/>
  <c r="Z211" i="26"/>
  <c r="Z212" i="26"/>
  <c r="Z213" i="26"/>
  <c r="Z218" i="26" a="1"/>
  <c r="Z218" i="26" s="1"/>
  <c r="Z220" i="26"/>
  <c r="Z221" i="26"/>
  <c r="Z222" i="26"/>
  <c r="Z223" i="26"/>
  <c r="Z224" i="26"/>
  <c r="Z227" i="26"/>
  <c r="Z228" i="26"/>
  <c r="Z229" i="26"/>
  <c r="Z234" i="26" a="1"/>
  <c r="Z234" i="26" s="1"/>
  <c r="Z236" i="26"/>
  <c r="Z237" i="26"/>
  <c r="Z238" i="26"/>
  <c r="Z239" i="26"/>
  <c r="Z240" i="26"/>
  <c r="Z243" i="26"/>
  <c r="Z244" i="26"/>
  <c r="Z245" i="26"/>
  <c r="Z250" i="26" a="1"/>
  <c r="Z250" i="26" s="1"/>
  <c r="Z252" i="26"/>
  <c r="Z253" i="26"/>
  <c r="Z255" i="26"/>
  <c r="Z256" i="26"/>
  <c r="Z260" i="26"/>
  <c r="Z261" i="26"/>
  <c r="Z266" i="26" a="1"/>
  <c r="Z266" i="26" s="1"/>
  <c r="Z285" i="26"/>
  <c r="Z287" i="26"/>
  <c r="Z291" i="26"/>
  <c r="Z254" i="26"/>
  <c r="Z268" i="26"/>
  <c r="Z269" i="26"/>
  <c r="Z270" i="26"/>
  <c r="Z271" i="26"/>
  <c r="Z272" i="26"/>
  <c r="Z274" i="26"/>
  <c r="Z275" i="26"/>
  <c r="Z276" i="26"/>
  <c r="Z277" i="26"/>
  <c r="Z282" i="26" a="1"/>
  <c r="Z282" i="26" s="1"/>
  <c r="Z298" i="26" a="1"/>
  <c r="Z298" i="26" s="1"/>
  <c r="Z302" i="26"/>
  <c r="Z303" i="26"/>
  <c r="Z304" i="26"/>
  <c r="Z307" i="26"/>
  <c r="Z308" i="26"/>
  <c r="Z309" i="26"/>
  <c r="Z301" i="26"/>
  <c r="Z315" i="26"/>
  <c r="Z317" i="26"/>
  <c r="Z318" i="26"/>
  <c r="Z322" i="26"/>
  <c r="Z299" i="26"/>
  <c r="Z300" i="26"/>
  <c r="Z314" i="26" a="1"/>
  <c r="Z314" i="26" s="1"/>
  <c r="Z316" i="26"/>
  <c r="Z320" i="26"/>
  <c r="Z323" i="26"/>
  <c r="Z324" i="26"/>
  <c r="Z325" i="26"/>
  <c r="Z319" i="26"/>
  <c r="X326" i="26"/>
  <c r="AC166" i="26"/>
  <c r="AB165" i="26"/>
  <c r="U198" i="26"/>
  <c r="U246" i="26"/>
  <c r="U262" i="26"/>
  <c r="U214" i="26"/>
  <c r="Y289" i="26"/>
  <c r="Y294" i="26" s="1"/>
  <c r="Y305" i="26"/>
  <c r="Y310" i="26" s="1"/>
  <c r="Y321" i="26"/>
  <c r="Y326" i="26" s="1"/>
  <c r="X294" i="26"/>
  <c r="X310" i="26"/>
  <c r="AL25" i="18"/>
  <c r="AL26" i="18" s="1"/>
  <c r="W187" i="26"/>
  <c r="W203" i="26"/>
  <c r="W219" i="26"/>
  <c r="W171" i="26"/>
  <c r="EF39" i="24"/>
  <c r="AM8" i="18"/>
  <c r="AM9" i="18"/>
  <c r="AM15" i="18"/>
  <c r="AM31" i="18"/>
  <c r="AK14" i="18"/>
  <c r="AL42" i="24"/>
  <c r="EF33" i="24"/>
  <c r="EF20" i="24"/>
  <c r="EF18" i="24"/>
  <c r="EG3" i="24"/>
  <c r="V14" i="17"/>
  <c r="W12" i="17"/>
  <c r="W14" i="17" s="1"/>
  <c r="X31" i="20"/>
  <c r="AL44" i="24" s="1"/>
  <c r="AL34" i="24"/>
  <c r="Y54" i="20"/>
  <c r="Y53" i="20"/>
  <c r="Y55" i="20"/>
  <c r="Y52" i="20"/>
  <c r="Z49" i="20"/>
  <c r="Y56" i="20"/>
  <c r="Y57" i="20" s="1"/>
  <c r="Y51" i="20"/>
  <c r="AA36" i="20"/>
  <c r="Z43" i="20"/>
  <c r="Z44" i="20" s="1"/>
  <c r="Z41" i="20"/>
  <c r="AM2" i="18"/>
  <c r="AM3" i="18"/>
  <c r="AN4" i="18"/>
  <c r="Y30" i="20"/>
  <c r="Y28" i="20"/>
  <c r="Z23" i="20"/>
  <c r="AA4" i="21"/>
  <c r="V24" i="20"/>
  <c r="AL5" i="18"/>
  <c r="U37" i="20"/>
  <c r="U50" i="20" s="1"/>
  <c r="U33" i="20"/>
  <c r="AH14" i="21"/>
  <c r="AH16" i="21"/>
  <c r="AI2" i="21"/>
  <c r="AH8" i="21"/>
  <c r="AH3" i="21"/>
  <c r="AH15" i="21"/>
  <c r="AH10" i="21"/>
  <c r="AH11" i="21"/>
  <c r="AH7" i="21"/>
  <c r="AH5" i="21"/>
  <c r="AH17" i="21" s="1"/>
  <c r="AH6" i="21"/>
  <c r="AH9" i="21"/>
  <c r="AH12" i="21"/>
  <c r="AH13" i="21"/>
  <c r="AG17" i="21"/>
  <c r="X17" i="17"/>
  <c r="V18" i="17"/>
  <c r="AM25" i="18" s="1"/>
  <c r="X58" i="20"/>
  <c r="AF18" i="21"/>
  <c r="AF19" i="21" s="1"/>
  <c r="U13" i="17"/>
  <c r="X192" i="26" l="1"/>
  <c r="AA194" i="26"/>
  <c r="AA210" i="26"/>
  <c r="AA259" i="26"/>
  <c r="AA242" i="26"/>
  <c r="AA226" i="26"/>
  <c r="AN23" i="18"/>
  <c r="AN22" i="18"/>
  <c r="AN24" i="18"/>
  <c r="AB167" i="26"/>
  <c r="AA170" i="26" a="1"/>
  <c r="AA170" i="26" s="1"/>
  <c r="AA172" i="26"/>
  <c r="AA176" i="26"/>
  <c r="AA178" i="26"/>
  <c r="AA179" i="26"/>
  <c r="AA180" i="26"/>
  <c r="AA181" i="26"/>
  <c r="AA186" i="26" a="1"/>
  <c r="AA186" i="26" s="1"/>
  <c r="AA283" i="26"/>
  <c r="AA284" i="26"/>
  <c r="AA285" i="26"/>
  <c r="AA291" i="26"/>
  <c r="AA173" i="26"/>
  <c r="AA174" i="26"/>
  <c r="AA175" i="26"/>
  <c r="AA188" i="26"/>
  <c r="AA189" i="26"/>
  <c r="AA190" i="26"/>
  <c r="AA191" i="26"/>
  <c r="AA195" i="26"/>
  <c r="AA196" i="26"/>
  <c r="AA197" i="26"/>
  <c r="AA202" i="26" a="1"/>
  <c r="AA202" i="26" s="1"/>
  <c r="AA292" i="26"/>
  <c r="AA293" i="26"/>
  <c r="AA204" i="26"/>
  <c r="AA205" i="26"/>
  <c r="AA206" i="26"/>
  <c r="AA207" i="26"/>
  <c r="AA211" i="26"/>
  <c r="AA212" i="26"/>
  <c r="AA213" i="26"/>
  <c r="AA218" i="26" a="1"/>
  <c r="AA218" i="26" s="1"/>
  <c r="AA220" i="26"/>
  <c r="AA221" i="26"/>
  <c r="AA222" i="26"/>
  <c r="AA223" i="26"/>
  <c r="AA224" i="26"/>
  <c r="AA227" i="26"/>
  <c r="AA228" i="26"/>
  <c r="AA229" i="26"/>
  <c r="AA234" i="26" a="1"/>
  <c r="AA234" i="26" s="1"/>
  <c r="AA236" i="26"/>
  <c r="AA237" i="26"/>
  <c r="AA238" i="26"/>
  <c r="AA239" i="26"/>
  <c r="AA240" i="26"/>
  <c r="AA243" i="26"/>
  <c r="AA244" i="26"/>
  <c r="AA245" i="26"/>
  <c r="AA250" i="26" a="1"/>
  <c r="AA250" i="26" s="1"/>
  <c r="AA287" i="26"/>
  <c r="AA253" i="26"/>
  <c r="AA254" i="26"/>
  <c r="AA255" i="26"/>
  <c r="AA256" i="26"/>
  <c r="AA260" i="26"/>
  <c r="AA266" i="26" a="1"/>
  <c r="AA266" i="26" s="1"/>
  <c r="AA286" i="26"/>
  <c r="AA252" i="26"/>
  <c r="AA268" i="26"/>
  <c r="AA269" i="26"/>
  <c r="AA270" i="26"/>
  <c r="AA271" i="26"/>
  <c r="AA272" i="26"/>
  <c r="AA274" i="26"/>
  <c r="AA275" i="26"/>
  <c r="AA276" i="26"/>
  <c r="AA277" i="26"/>
  <c r="AA282" i="26" a="1"/>
  <c r="AA282" i="26" s="1"/>
  <c r="AA298" i="26" a="1"/>
  <c r="AA298" i="26" s="1"/>
  <c r="AA300" i="26"/>
  <c r="AA302" i="26"/>
  <c r="AA303" i="26"/>
  <c r="AA304" i="26"/>
  <c r="AA307" i="26"/>
  <c r="AA308" i="26"/>
  <c r="AA309" i="26"/>
  <c r="AA299" i="26"/>
  <c r="AA318" i="26"/>
  <c r="AA319" i="26"/>
  <c r="AA288" i="26"/>
  <c r="AA317" i="26"/>
  <c r="AA322" i="26"/>
  <c r="AA323" i="26"/>
  <c r="AA324" i="26"/>
  <c r="AA325" i="26"/>
  <c r="AA301" i="26"/>
  <c r="AA314" i="26" a="1"/>
  <c r="AA314" i="26" s="1"/>
  <c r="AA315" i="26"/>
  <c r="AA316" i="26"/>
  <c r="AA320" i="26"/>
  <c r="Z289" i="26"/>
  <c r="Z305" i="26"/>
  <c r="AD166" i="26"/>
  <c r="AC165" i="26"/>
  <c r="W278" i="26"/>
  <c r="W193" i="26"/>
  <c r="W209" i="26"/>
  <c r="W225" i="26"/>
  <c r="W177" i="26"/>
  <c r="Z321" i="26"/>
  <c r="AM21" i="18"/>
  <c r="X219" i="26"/>
  <c r="X235" i="26"/>
  <c r="X267" i="26"/>
  <c r="X251" i="26"/>
  <c r="X187" i="26"/>
  <c r="X171" i="26"/>
  <c r="X203" i="26"/>
  <c r="X209" i="26" s="1"/>
  <c r="AN21" i="18"/>
  <c r="M57" i="24"/>
  <c r="EG39" i="24"/>
  <c r="AN8" i="18"/>
  <c r="AN9" i="18"/>
  <c r="AN15" i="18"/>
  <c r="AN31" i="18"/>
  <c r="AL14" i="18"/>
  <c r="AM42" i="24"/>
  <c r="EG33" i="24"/>
  <c r="M33" i="24" s="1"/>
  <c r="EG20" i="24"/>
  <c r="EG18" i="24"/>
  <c r="EH3" i="24"/>
  <c r="X12" i="17"/>
  <c r="AM26" i="18"/>
  <c r="Y31" i="20"/>
  <c r="AM44" i="24" s="1"/>
  <c r="AM34" i="24"/>
  <c r="Y58" i="20"/>
  <c r="V13" i="17"/>
  <c r="AI14" i="21"/>
  <c r="AI11" i="21"/>
  <c r="AI16" i="21"/>
  <c r="AI8" i="21"/>
  <c r="AI3" i="21"/>
  <c r="AI15" i="21"/>
  <c r="AI10" i="21"/>
  <c r="AI7" i="21"/>
  <c r="AI5" i="21"/>
  <c r="AI6" i="21"/>
  <c r="AI13" i="21"/>
  <c r="AI9" i="21"/>
  <c r="AI12" i="21"/>
  <c r="AJ2" i="21"/>
  <c r="AB4" i="21"/>
  <c r="W24" i="20"/>
  <c r="AM5" i="18"/>
  <c r="AH18" i="21"/>
  <c r="AH19" i="21" s="1"/>
  <c r="AG18" i="21"/>
  <c r="AG19" i="21" s="1"/>
  <c r="V37" i="20"/>
  <c r="V50" i="20" s="1"/>
  <c r="V33" i="20"/>
  <c r="AO4" i="18"/>
  <c r="AN3" i="18"/>
  <c r="AN2" i="18"/>
  <c r="Y17" i="17"/>
  <c r="AB36" i="20"/>
  <c r="AA43" i="20"/>
  <c r="AA44" i="20" s="1"/>
  <c r="AA41" i="20"/>
  <c r="Z30" i="20"/>
  <c r="Z28" i="20"/>
  <c r="AA23" i="20"/>
  <c r="Z53" i="20"/>
  <c r="Z52" i="20"/>
  <c r="Z55" i="20"/>
  <c r="Z56" i="20"/>
  <c r="Z57" i="20" s="1"/>
  <c r="AA49" i="20"/>
  <c r="Z54" i="20"/>
  <c r="Z51" i="20"/>
  <c r="W18" i="17"/>
  <c r="Y203" i="26" s="1"/>
  <c r="X193" i="26" l="1"/>
  <c r="X198" i="26" s="1"/>
  <c r="AB194" i="26"/>
  <c r="AB210" i="26"/>
  <c r="AB259" i="26"/>
  <c r="AB242" i="26"/>
  <c r="AB226" i="26"/>
  <c r="Y208" i="26"/>
  <c r="Y209" i="26" s="1"/>
  <c r="Y192" i="26"/>
  <c r="AO22" i="18"/>
  <c r="AO23" i="18"/>
  <c r="AO24" i="18"/>
  <c r="Y267" i="26"/>
  <c r="Y273" i="26" s="1"/>
  <c r="Y278" i="26" s="1"/>
  <c r="Y235" i="26"/>
  <c r="Y241" i="26" s="1"/>
  <c r="Y246" i="26" s="1"/>
  <c r="Y219" i="26"/>
  <c r="Y225" i="26" s="1"/>
  <c r="Y230" i="26" s="1"/>
  <c r="Y187" i="26"/>
  <c r="AC167" i="26"/>
  <c r="AB170" i="26" a="1"/>
  <c r="AB170" i="26" s="1"/>
  <c r="AB175" i="26"/>
  <c r="AB176" i="26"/>
  <c r="AB178" i="26"/>
  <c r="AB179" i="26"/>
  <c r="AB180" i="26"/>
  <c r="AB181" i="26"/>
  <c r="AB186" i="26" a="1"/>
  <c r="AB186" i="26" s="1"/>
  <c r="AB286" i="26"/>
  <c r="AB172" i="26"/>
  <c r="AB188" i="26"/>
  <c r="AB189" i="26"/>
  <c r="AB190" i="26"/>
  <c r="AB191" i="26"/>
  <c r="AB195" i="26"/>
  <c r="AB196" i="26"/>
  <c r="AB197" i="26"/>
  <c r="AB202" i="26" a="1"/>
  <c r="AB202" i="26" s="1"/>
  <c r="AB283" i="26"/>
  <c r="AB284" i="26"/>
  <c r="AB285" i="26"/>
  <c r="AB288" i="26"/>
  <c r="AB291" i="26"/>
  <c r="AB173" i="26"/>
  <c r="AB174" i="26"/>
  <c r="AB203" i="26"/>
  <c r="AB204" i="26"/>
  <c r="AB205" i="26"/>
  <c r="AB206" i="26"/>
  <c r="AB207" i="26"/>
  <c r="AB211" i="26"/>
  <c r="AB212" i="26"/>
  <c r="AB213" i="26"/>
  <c r="AB218" i="26" a="1"/>
  <c r="AB218" i="26" s="1"/>
  <c r="AB220" i="26"/>
  <c r="AB221" i="26"/>
  <c r="AB222" i="26"/>
  <c r="AB223" i="26"/>
  <c r="AB224" i="26"/>
  <c r="AB227" i="26"/>
  <c r="AB228" i="26"/>
  <c r="AB229" i="26"/>
  <c r="AB234" i="26" a="1"/>
  <c r="AB234" i="26" s="1"/>
  <c r="AB236" i="26"/>
  <c r="AB237" i="26"/>
  <c r="AB238" i="26"/>
  <c r="AB239" i="26"/>
  <c r="AB240" i="26"/>
  <c r="AB243" i="26"/>
  <c r="AB244" i="26"/>
  <c r="AB245" i="26"/>
  <c r="AB250" i="26" a="1"/>
  <c r="AB250" i="26" s="1"/>
  <c r="AB252" i="26"/>
  <c r="AB253" i="26"/>
  <c r="AB255" i="26"/>
  <c r="AB256" i="26"/>
  <c r="AB260" i="26"/>
  <c r="AB261" i="26"/>
  <c r="AB266" i="26" a="1"/>
  <c r="AB266" i="26" s="1"/>
  <c r="AB292" i="26"/>
  <c r="AB254" i="26"/>
  <c r="AB268" i="26"/>
  <c r="AB269" i="26"/>
  <c r="AB270" i="26"/>
  <c r="AB271" i="26"/>
  <c r="AB272" i="26"/>
  <c r="AB274" i="26"/>
  <c r="AB275" i="26"/>
  <c r="AB276" i="26"/>
  <c r="AB277" i="26"/>
  <c r="AB282" i="26" a="1"/>
  <c r="AB282" i="26" s="1"/>
  <c r="AB298" i="26" a="1"/>
  <c r="AB298" i="26" s="1"/>
  <c r="AB302" i="26"/>
  <c r="AB303" i="26"/>
  <c r="AB304" i="26"/>
  <c r="AB307" i="26"/>
  <c r="AB308" i="26"/>
  <c r="AB309" i="26"/>
  <c r="AB314" i="26" a="1"/>
  <c r="AB314" i="26" s="1"/>
  <c r="AB315" i="26"/>
  <c r="AB316" i="26"/>
  <c r="AB320" i="26"/>
  <c r="AB322" i="26"/>
  <c r="AB287" i="26"/>
  <c r="AB299" i="26"/>
  <c r="AB301" i="26"/>
  <c r="AB318" i="26"/>
  <c r="AB319" i="26"/>
  <c r="AB323" i="26"/>
  <c r="AB324" i="26"/>
  <c r="AB325" i="26"/>
  <c r="AB293" i="26"/>
  <c r="AB300" i="26"/>
  <c r="AB317" i="26"/>
  <c r="AA321" i="26"/>
  <c r="Z294" i="26"/>
  <c r="Z310" i="26"/>
  <c r="AE166" i="26"/>
  <c r="AD165" i="26"/>
  <c r="W198" i="26"/>
  <c r="W214" i="26"/>
  <c r="W230" i="26"/>
  <c r="W182" i="26"/>
  <c r="Z326" i="26"/>
  <c r="X241" i="26"/>
  <c r="X273" i="26"/>
  <c r="X257" i="26"/>
  <c r="AA289" i="26"/>
  <c r="AA294" i="26" s="1"/>
  <c r="AA305" i="26"/>
  <c r="AA310" i="26" s="1"/>
  <c r="X225" i="26"/>
  <c r="X230" i="26" s="1"/>
  <c r="X177" i="26"/>
  <c r="X182" i="26" s="1"/>
  <c r="AN25" i="18"/>
  <c r="AN26" i="18" s="1"/>
  <c r="Y251" i="26"/>
  <c r="Y171" i="26"/>
  <c r="M39" i="24"/>
  <c r="A39" i="24" s="1"/>
  <c r="EH39" i="24"/>
  <c r="AO32" i="18"/>
  <c r="AO8" i="18"/>
  <c r="AO15" i="18"/>
  <c r="AO9" i="18"/>
  <c r="AO31" i="18"/>
  <c r="AM14" i="18"/>
  <c r="M20" i="24"/>
  <c r="A20" i="24" s="1"/>
  <c r="AN42" i="24"/>
  <c r="EH33" i="24"/>
  <c r="EH20" i="24"/>
  <c r="M18" i="24"/>
  <c r="EH18" i="24"/>
  <c r="EI3" i="24"/>
  <c r="X14" i="17"/>
  <c r="Y12" i="17"/>
  <c r="Y14" i="17" s="1"/>
  <c r="AN34" i="24"/>
  <c r="AA52" i="20"/>
  <c r="AB49" i="20"/>
  <c r="AA55" i="20"/>
  <c r="AA56" i="20"/>
  <c r="AA57" i="20" s="1"/>
  <c r="AA53" i="20"/>
  <c r="AA54" i="20"/>
  <c r="AA51" i="20"/>
  <c r="W37" i="20"/>
  <c r="W50" i="20" s="1"/>
  <c r="W33" i="20"/>
  <c r="W13" i="17"/>
  <c r="AC4" i="21"/>
  <c r="X24" i="20"/>
  <c r="AN5" i="18"/>
  <c r="AJ13" i="21"/>
  <c r="AJ7" i="21"/>
  <c r="AJ5" i="21"/>
  <c r="AJ11" i="21"/>
  <c r="AJ14" i="21"/>
  <c r="AJ9" i="21"/>
  <c r="AJ3" i="21"/>
  <c r="AJ10" i="21"/>
  <c r="AJ16" i="21"/>
  <c r="AK2" i="21"/>
  <c r="AJ6" i="21"/>
  <c r="AJ15" i="21"/>
  <c r="AJ8" i="21"/>
  <c r="AJ12" i="21"/>
  <c r="X18" i="17"/>
  <c r="AO25" i="18" s="1"/>
  <c r="Z31" i="20"/>
  <c r="AN44" i="24" s="1"/>
  <c r="Z17" i="17"/>
  <c r="AO3" i="18"/>
  <c r="AP4" i="18"/>
  <c r="AO2" i="18"/>
  <c r="AC36" i="20"/>
  <c r="AB43" i="20"/>
  <c r="AB44" i="20" s="1"/>
  <c r="AA28" i="20"/>
  <c r="AA30" i="20"/>
  <c r="AB23" i="20"/>
  <c r="Z58" i="20"/>
  <c r="AI17" i="21"/>
  <c r="AC210" i="26" l="1"/>
  <c r="AC194" i="26"/>
  <c r="AC259" i="26"/>
  <c r="AC242" i="26"/>
  <c r="AC226" i="26"/>
  <c r="Z192" i="26"/>
  <c r="Z208" i="26"/>
  <c r="Y193" i="26"/>
  <c r="Y198" i="26" s="1"/>
  <c r="AP23" i="18"/>
  <c r="AP22" i="18"/>
  <c r="AP24" i="18"/>
  <c r="AD167" i="26"/>
  <c r="AC170" i="26" a="1"/>
  <c r="AC170" i="26" s="1"/>
  <c r="AC172" i="26"/>
  <c r="AC173" i="26"/>
  <c r="AC176" i="26"/>
  <c r="AC178" i="26"/>
  <c r="AC179" i="26"/>
  <c r="AC180" i="26"/>
  <c r="AC181" i="26"/>
  <c r="AC186" i="26" a="1"/>
  <c r="AC186" i="26" s="1"/>
  <c r="AC283" i="26"/>
  <c r="AC285" i="26"/>
  <c r="AC288" i="26"/>
  <c r="AC292" i="26"/>
  <c r="AC175" i="26"/>
  <c r="AC188" i="26"/>
  <c r="AC189" i="26"/>
  <c r="AC190" i="26"/>
  <c r="AC191" i="26"/>
  <c r="AC195" i="26"/>
  <c r="AC196" i="26"/>
  <c r="AC197" i="26"/>
  <c r="AC202" i="26" a="1"/>
  <c r="AC202" i="26" s="1"/>
  <c r="AC284" i="26"/>
  <c r="AC287" i="26"/>
  <c r="AC293" i="26"/>
  <c r="AC174" i="26"/>
  <c r="AC203" i="26"/>
  <c r="AC204" i="26"/>
  <c r="AC205" i="26"/>
  <c r="AC206" i="26"/>
  <c r="AC207" i="26"/>
  <c r="AC211" i="26"/>
  <c r="AC212" i="26"/>
  <c r="AC218" i="26" a="1"/>
  <c r="AC218" i="26" s="1"/>
  <c r="AC220" i="26"/>
  <c r="AC221" i="26"/>
  <c r="AC222" i="26"/>
  <c r="AC223" i="26"/>
  <c r="AC224" i="26"/>
  <c r="AC227" i="26"/>
  <c r="AC228" i="26"/>
  <c r="AC229" i="26"/>
  <c r="AC234" i="26" a="1"/>
  <c r="AC234" i="26" s="1"/>
  <c r="AC236" i="26"/>
  <c r="AC237" i="26"/>
  <c r="AC238" i="26"/>
  <c r="AC239" i="26"/>
  <c r="AC240" i="26"/>
  <c r="AC243" i="26"/>
  <c r="AC244" i="26"/>
  <c r="AC250" i="26" a="1"/>
  <c r="AC250" i="26" s="1"/>
  <c r="AC253" i="26"/>
  <c r="AC255" i="26"/>
  <c r="AC256" i="26"/>
  <c r="AC260" i="26"/>
  <c r="AC261" i="26"/>
  <c r="AC266" i="26" a="1"/>
  <c r="AC266" i="26" s="1"/>
  <c r="AC286" i="26"/>
  <c r="AC291" i="26"/>
  <c r="AC252" i="26"/>
  <c r="AC254" i="26"/>
  <c r="AC268" i="26"/>
  <c r="AC269" i="26"/>
  <c r="AC270" i="26"/>
  <c r="AC271" i="26"/>
  <c r="AC272" i="26"/>
  <c r="AC274" i="26"/>
  <c r="AC275" i="26"/>
  <c r="AC276" i="26"/>
  <c r="AC277" i="26"/>
  <c r="AC282" i="26" a="1"/>
  <c r="AC282" i="26" s="1"/>
  <c r="AC298" i="26" a="1"/>
  <c r="AC298" i="26" s="1"/>
  <c r="AC301" i="26"/>
  <c r="AC302" i="26"/>
  <c r="AC303" i="26"/>
  <c r="AC304" i="26"/>
  <c r="AC307" i="26"/>
  <c r="AC308" i="26"/>
  <c r="AC309" i="26"/>
  <c r="AC299" i="26"/>
  <c r="AC300" i="26"/>
  <c r="AC317" i="26"/>
  <c r="AC314" i="26" a="1"/>
  <c r="AC314" i="26" s="1"/>
  <c r="AC322" i="26"/>
  <c r="AC323" i="26"/>
  <c r="AC324" i="26"/>
  <c r="AC325" i="26"/>
  <c r="AC315" i="26"/>
  <c r="AC316" i="26"/>
  <c r="AC318" i="26"/>
  <c r="AC319" i="26"/>
  <c r="AC320" i="26"/>
  <c r="AB289" i="26"/>
  <c r="AB305" i="26"/>
  <c r="AF166" i="26"/>
  <c r="AE165" i="26"/>
  <c r="X246" i="26"/>
  <c r="X278" i="26"/>
  <c r="X262" i="26"/>
  <c r="AB321" i="26"/>
  <c r="AB326" i="26" s="1"/>
  <c r="AA326" i="26"/>
  <c r="Y257" i="26"/>
  <c r="Y262" i="26" s="1"/>
  <c r="Y177" i="26"/>
  <c r="AO21" i="18"/>
  <c r="Z171" i="26"/>
  <c r="Z187" i="26"/>
  <c r="Z219" i="26"/>
  <c r="Z235" i="26"/>
  <c r="Z251" i="26"/>
  <c r="Z267" i="26"/>
  <c r="Z203" i="26"/>
  <c r="AP21" i="18"/>
  <c r="EI39" i="24"/>
  <c r="AP15" i="18"/>
  <c r="AP9" i="18"/>
  <c r="AP8" i="18"/>
  <c r="AP31" i="18"/>
  <c r="AN14" i="18"/>
  <c r="AO42" i="24"/>
  <c r="EI33" i="24"/>
  <c r="EI20" i="24"/>
  <c r="EI18" i="24"/>
  <c r="EJ3" i="24"/>
  <c r="Z12" i="17"/>
  <c r="AO26" i="18"/>
  <c r="AO34" i="24"/>
  <c r="AA58" i="20"/>
  <c r="Y18" i="17"/>
  <c r="AA208" i="26" s="1"/>
  <c r="AP3" i="18"/>
  <c r="AQ4" i="18"/>
  <c r="AP2" i="18"/>
  <c r="AJ17" i="21"/>
  <c r="AC49" i="20"/>
  <c r="AB52" i="20"/>
  <c r="AB55" i="20"/>
  <c r="AB53" i="20"/>
  <c r="AB54" i="20"/>
  <c r="AB56" i="20"/>
  <c r="AB57" i="20" s="1"/>
  <c r="AB51" i="20"/>
  <c r="X13" i="17"/>
  <c r="AA17" i="17"/>
  <c r="AB28" i="20"/>
  <c r="AC23" i="20"/>
  <c r="AB30" i="20"/>
  <c r="AC43" i="20"/>
  <c r="AC44" i="20" s="1"/>
  <c r="AD36" i="20"/>
  <c r="AA31" i="20"/>
  <c r="AO44" i="24" s="1"/>
  <c r="X37" i="20"/>
  <c r="X50" i="20" s="1"/>
  <c r="X33" i="20"/>
  <c r="AI18" i="21"/>
  <c r="AI19" i="21" s="1"/>
  <c r="AK13" i="21"/>
  <c r="AK16" i="21"/>
  <c r="AK7" i="21"/>
  <c r="AK10" i="21"/>
  <c r="AK11" i="21"/>
  <c r="AK14" i="21"/>
  <c r="AK9" i="21"/>
  <c r="AK3" i="21"/>
  <c r="AL2" i="21"/>
  <c r="AK15" i="21"/>
  <c r="AK8" i="21"/>
  <c r="AK6" i="21"/>
  <c r="AK12" i="21"/>
  <c r="AK5" i="21"/>
  <c r="AD4" i="21"/>
  <c r="Y24" i="20"/>
  <c r="AO5" i="18"/>
  <c r="AA192" i="26" l="1"/>
  <c r="AD194" i="26"/>
  <c r="AD210" i="26"/>
  <c r="AD259" i="26"/>
  <c r="AD242" i="26"/>
  <c r="AD226" i="26"/>
  <c r="AP25" i="18"/>
  <c r="AP26" i="18" s="1"/>
  <c r="AA219" i="26"/>
  <c r="AA225" i="26" s="1"/>
  <c r="AA230" i="26" s="1"/>
  <c r="AA235" i="26"/>
  <c r="AA241" i="26" s="1"/>
  <c r="AA246" i="26" s="1"/>
  <c r="AA171" i="26"/>
  <c r="AA177" i="26" s="1"/>
  <c r="AA182" i="26" s="1"/>
  <c r="AA203" i="26"/>
  <c r="AA209" i="26" s="1"/>
  <c r="AA214" i="26" s="1"/>
  <c r="AQ23" i="18"/>
  <c r="AQ22" i="18"/>
  <c r="AQ24" i="18"/>
  <c r="AA251" i="26"/>
  <c r="AA257" i="26" s="1"/>
  <c r="AA187" i="26"/>
  <c r="AA267" i="26"/>
  <c r="AA273" i="26" s="1"/>
  <c r="AA278" i="26" s="1"/>
  <c r="AC289" i="26"/>
  <c r="AC294" i="26" s="1"/>
  <c r="AE167" i="26"/>
  <c r="AD170" i="26" a="1"/>
  <c r="AD170" i="26" s="1"/>
  <c r="AD175" i="26"/>
  <c r="AD176" i="26"/>
  <c r="AD178" i="26"/>
  <c r="AD179" i="26"/>
  <c r="AD180" i="26"/>
  <c r="AD181" i="26"/>
  <c r="AD186" i="26" a="1"/>
  <c r="AD186" i="26" s="1"/>
  <c r="AD287" i="26"/>
  <c r="AD293" i="26"/>
  <c r="AD172" i="26"/>
  <c r="AD173" i="26"/>
  <c r="AD174" i="26"/>
  <c r="AD188" i="26"/>
  <c r="AD189" i="26"/>
  <c r="AD190" i="26"/>
  <c r="AD191" i="26"/>
  <c r="AD195" i="26"/>
  <c r="AD196" i="26"/>
  <c r="AD197" i="26"/>
  <c r="AD202" i="26" a="1"/>
  <c r="AD202" i="26" s="1"/>
  <c r="AD283" i="26"/>
  <c r="AD286" i="26"/>
  <c r="AD291" i="26"/>
  <c r="AD292" i="26"/>
  <c r="AD203" i="26"/>
  <c r="AD204" i="26"/>
  <c r="AD205" i="26"/>
  <c r="AD206" i="26"/>
  <c r="AD207" i="26" s="1"/>
  <c r="AD211" i="26"/>
  <c r="AD212" i="26"/>
  <c r="AD213" i="26"/>
  <c r="AD218" i="26" a="1"/>
  <c r="AD218" i="26" s="1"/>
  <c r="AD220" i="26"/>
  <c r="AD221" i="26"/>
  <c r="AD222" i="26"/>
  <c r="AD223" i="26"/>
  <c r="AD224" i="26"/>
  <c r="AD227" i="26"/>
  <c r="AD228" i="26"/>
  <c r="AD229" i="26"/>
  <c r="AD234" i="26" a="1"/>
  <c r="AD234" i="26" s="1"/>
  <c r="AD236" i="26"/>
  <c r="AD237" i="26"/>
  <c r="AD238" i="26"/>
  <c r="AD239" i="26" s="1"/>
  <c r="AD243" i="26"/>
  <c r="AD244" i="26"/>
  <c r="AD245" i="26"/>
  <c r="AD250" i="26" a="1"/>
  <c r="AD250" i="26" s="1"/>
  <c r="AD252" i="26"/>
  <c r="AD253" i="26"/>
  <c r="AD254" i="26"/>
  <c r="AD255" i="26"/>
  <c r="AD256" i="26"/>
  <c r="AD260" i="26"/>
  <c r="AD261" i="26"/>
  <c r="AD266" i="26" a="1"/>
  <c r="AD266" i="26" s="1"/>
  <c r="AD284" i="26"/>
  <c r="AD285" i="26"/>
  <c r="AD288" i="26"/>
  <c r="AD268" i="26"/>
  <c r="AD269" i="26"/>
  <c r="AD270" i="26"/>
  <c r="AD271" i="26"/>
  <c r="AD272" i="26"/>
  <c r="AD274" i="26"/>
  <c r="AD275" i="26"/>
  <c r="AD276" i="26"/>
  <c r="AD277" i="26"/>
  <c r="AD282" i="26" a="1"/>
  <c r="AD282" i="26" s="1"/>
  <c r="AD298" i="26" a="1"/>
  <c r="AD298" i="26" s="1"/>
  <c r="AD302" i="26"/>
  <c r="AD303" i="26"/>
  <c r="AD304" i="26"/>
  <c r="AD307" i="26"/>
  <c r="AD308" i="26"/>
  <c r="AD309" i="26"/>
  <c r="AD316" i="26"/>
  <c r="AD318" i="26"/>
  <c r="AD320" i="26"/>
  <c r="AD322" i="26"/>
  <c r="AD299" i="26"/>
  <c r="AD315" i="26"/>
  <c r="AD317" i="26"/>
  <c r="AD323" i="26"/>
  <c r="AD324" i="26"/>
  <c r="AD325" i="26"/>
  <c r="AD300" i="26"/>
  <c r="AD301" i="26"/>
  <c r="AD314" i="26" a="1"/>
  <c r="AD314" i="26" s="1"/>
  <c r="AD319" i="26"/>
  <c r="AC321" i="26"/>
  <c r="AB294" i="26"/>
  <c r="AB310" i="26"/>
  <c r="AG166" i="26"/>
  <c r="AF165" i="26"/>
  <c r="Y182" i="26"/>
  <c r="Z193" i="26"/>
  <c r="Z225" i="26"/>
  <c r="Z241" i="26"/>
  <c r="Z273" i="26"/>
  <c r="Z209" i="26"/>
  <c r="AC305" i="26"/>
  <c r="AC310" i="26" s="1"/>
  <c r="Z177" i="26"/>
  <c r="Z182" i="26" s="1"/>
  <c r="Z257" i="26"/>
  <c r="EJ39" i="24"/>
  <c r="AQ15" i="18"/>
  <c r="AQ8" i="18"/>
  <c r="AQ32" i="18"/>
  <c r="AQ9" i="18"/>
  <c r="AQ31" i="18"/>
  <c r="AO14" i="18"/>
  <c r="E34" i="24"/>
  <c r="E42" i="24"/>
  <c r="E44" i="24"/>
  <c r="AP42" i="24"/>
  <c r="EJ33" i="24"/>
  <c r="EJ20" i="24"/>
  <c r="EJ18" i="24"/>
  <c r="EK3" i="24"/>
  <c r="Z14" i="17"/>
  <c r="AA12" i="17"/>
  <c r="AA14" i="17" s="1"/>
  <c r="AB58" i="20"/>
  <c r="AB31" i="20"/>
  <c r="AP44" i="24" s="1"/>
  <c r="AP34" i="24"/>
  <c r="AD43" i="20"/>
  <c r="AD44" i="20" s="1"/>
  <c r="AE36" i="20"/>
  <c r="AE4" i="21"/>
  <c r="Z24" i="20"/>
  <c r="AP5" i="18"/>
  <c r="AC52" i="20"/>
  <c r="AC54" i="20"/>
  <c r="AC55" i="20"/>
  <c r="AD49" i="20"/>
  <c r="AC56" i="20"/>
  <c r="AC57" i="20" s="1"/>
  <c r="AC53" i="20"/>
  <c r="AC51" i="20"/>
  <c r="Z18" i="17"/>
  <c r="AQ25" i="18" s="1"/>
  <c r="AJ18" i="21"/>
  <c r="AJ19" i="21" s="1"/>
  <c r="AC30" i="20"/>
  <c r="AC28" i="20"/>
  <c r="AD23" i="20"/>
  <c r="Y37" i="20"/>
  <c r="Y50" i="20" s="1"/>
  <c r="Y33" i="20"/>
  <c r="AK17" i="21"/>
  <c r="AB17" i="17"/>
  <c r="Y13" i="17"/>
  <c r="AR4" i="18"/>
  <c r="AQ3" i="18"/>
  <c r="AQ2" i="18"/>
  <c r="AL16" i="21"/>
  <c r="AL14" i="21"/>
  <c r="AL12" i="21"/>
  <c r="AL7" i="21"/>
  <c r="AL10" i="21"/>
  <c r="AL11" i="21"/>
  <c r="AL9" i="21"/>
  <c r="AL3" i="21"/>
  <c r="AL8" i="21"/>
  <c r="AM2" i="21"/>
  <c r="AL15" i="21"/>
  <c r="AL6" i="21"/>
  <c r="AL5" i="21"/>
  <c r="AL13" i="21"/>
  <c r="AB192" i="26" l="1"/>
  <c r="AB208" i="26"/>
  <c r="AB209" i="26" s="1"/>
  <c r="AB214" i="26" s="1"/>
  <c r="AE210" i="26"/>
  <c r="AE194" i="26"/>
  <c r="AE259" i="26"/>
  <c r="AE242" i="26"/>
  <c r="AE226" i="26"/>
  <c r="AA193" i="26"/>
  <c r="AA198" i="26" s="1"/>
  <c r="AR23" i="18"/>
  <c r="AR22" i="18"/>
  <c r="AS24" i="18"/>
  <c r="AR24" i="18"/>
  <c r="AF167" i="26"/>
  <c r="AE170" i="26" a="1"/>
  <c r="AE170" i="26" s="1"/>
  <c r="AE293" i="26"/>
  <c r="AE172" i="26"/>
  <c r="AE174" i="26"/>
  <c r="AE176" i="26"/>
  <c r="AE178" i="26"/>
  <c r="AE179" i="26"/>
  <c r="AE180" i="26"/>
  <c r="AE181" i="26"/>
  <c r="AE186" i="26" a="1"/>
  <c r="AE186" i="26" s="1"/>
  <c r="AE286" i="26"/>
  <c r="AE288" i="26"/>
  <c r="AE292" i="26"/>
  <c r="AE175" i="26"/>
  <c r="AE188" i="26"/>
  <c r="AE189" i="26"/>
  <c r="AE190" i="26"/>
  <c r="AE191" i="26"/>
  <c r="AE195" i="26"/>
  <c r="AE196" i="26"/>
  <c r="AE197" i="26"/>
  <c r="AE202" i="26" a="1"/>
  <c r="AE202" i="26" s="1"/>
  <c r="AE284" i="26"/>
  <c r="AE285" i="26"/>
  <c r="AE173" i="26"/>
  <c r="AE203" i="26"/>
  <c r="AE204" i="26"/>
  <c r="AE205" i="26"/>
  <c r="AE206" i="26"/>
  <c r="AE207" i="26" s="1"/>
  <c r="AE211" i="26"/>
  <c r="AE212" i="26"/>
  <c r="AE218" i="26" a="1"/>
  <c r="AE218" i="26" s="1"/>
  <c r="AE220" i="26"/>
  <c r="AE221" i="26"/>
  <c r="AE222" i="26"/>
  <c r="AE223" i="26"/>
  <c r="AE224" i="26"/>
  <c r="AE227" i="26"/>
  <c r="AE228" i="26"/>
  <c r="AE229" i="26"/>
  <c r="AE234" i="26" a="1"/>
  <c r="AE234" i="26" s="1"/>
  <c r="AE236" i="26"/>
  <c r="AE237" i="26"/>
  <c r="AE238" i="26"/>
  <c r="AE239" i="26" s="1"/>
  <c r="AE243" i="26"/>
  <c r="AE244" i="26"/>
  <c r="AE245" i="26"/>
  <c r="AE250" i="26" a="1"/>
  <c r="AE250" i="26" s="1"/>
  <c r="AE253" i="26"/>
  <c r="AE255" i="26"/>
  <c r="AE256" i="26"/>
  <c r="AE260" i="26"/>
  <c r="AE261" i="26"/>
  <c r="AE266" i="26" a="1"/>
  <c r="AE266" i="26" s="1"/>
  <c r="AE283" i="26"/>
  <c r="AE287" i="26"/>
  <c r="AE291" i="26"/>
  <c r="AE252" i="26"/>
  <c r="AE254" i="26"/>
  <c r="AE268" i="26"/>
  <c r="AE269" i="26"/>
  <c r="AE270" i="26"/>
  <c r="AE271" i="26"/>
  <c r="AE272" i="26"/>
  <c r="AE274" i="26"/>
  <c r="AE275" i="26"/>
  <c r="AE276" i="26"/>
  <c r="AE277" i="26"/>
  <c r="AE282" i="26" a="1"/>
  <c r="AE282" i="26" s="1"/>
  <c r="AE298" i="26" a="1"/>
  <c r="AE298" i="26" s="1"/>
  <c r="AE300" i="26"/>
  <c r="AE302" i="26"/>
  <c r="AE303" i="26"/>
  <c r="AE304" i="26"/>
  <c r="AE307" i="26"/>
  <c r="AE308" i="26"/>
  <c r="AE309" i="26"/>
  <c r="AE299" i="26"/>
  <c r="AE301" i="26"/>
  <c r="AE314" i="26" a="1"/>
  <c r="AE314" i="26" s="1"/>
  <c r="AE316" i="26"/>
  <c r="AE318" i="26"/>
  <c r="AE319" i="26"/>
  <c r="AE322" i="26"/>
  <c r="AE323" i="26"/>
  <c r="AE324" i="26"/>
  <c r="AE325" i="26"/>
  <c r="AE315" i="26"/>
  <c r="AE317" i="26"/>
  <c r="AE320" i="26"/>
  <c r="AD289" i="26"/>
  <c r="AD305" i="26"/>
  <c r="AC326" i="26"/>
  <c r="AH166" i="26"/>
  <c r="AG165" i="26"/>
  <c r="Z198" i="26"/>
  <c r="Z230" i="26"/>
  <c r="Z246" i="26"/>
  <c r="Z278" i="26"/>
  <c r="Z214" i="26"/>
  <c r="Z262" i="26"/>
  <c r="AD321" i="26"/>
  <c r="AD326" i="26" s="1"/>
  <c r="AQ21" i="18"/>
  <c r="AB171" i="26"/>
  <c r="AB219" i="26"/>
  <c r="AB267" i="26"/>
  <c r="AB187" i="26"/>
  <c r="AB235" i="26"/>
  <c r="AB251" i="26"/>
  <c r="AR21" i="18"/>
  <c r="EK39" i="24"/>
  <c r="AR8" i="18"/>
  <c r="AR9" i="18"/>
  <c r="AR15" i="18"/>
  <c r="AR31" i="18"/>
  <c r="AP14" i="18"/>
  <c r="AQ42" i="24"/>
  <c r="EK33" i="24"/>
  <c r="EK20" i="24"/>
  <c r="EK18" i="24"/>
  <c r="EL3" i="24"/>
  <c r="AB12" i="17"/>
  <c r="AB14" i="17" s="1"/>
  <c r="AQ26" i="18"/>
  <c r="AQ34" i="24"/>
  <c r="Z33" i="20"/>
  <c r="Z37" i="20"/>
  <c r="Z50" i="20" s="1"/>
  <c r="AA18" i="17"/>
  <c r="AC192" i="26" s="1"/>
  <c r="AE43" i="20"/>
  <c r="AE44" i="20" s="1"/>
  <c r="AF36" i="20"/>
  <c r="AF4" i="21"/>
  <c r="AA24" i="20"/>
  <c r="AQ5" i="18"/>
  <c r="AS4" i="18"/>
  <c r="AR3" i="18"/>
  <c r="AR2" i="18"/>
  <c r="AD54" i="20"/>
  <c r="AD55" i="20"/>
  <c r="AD52" i="20"/>
  <c r="AD53" i="20"/>
  <c r="AD56" i="20"/>
  <c r="AD57" i="20" s="1"/>
  <c r="AE49" i="20"/>
  <c r="AD51" i="20"/>
  <c r="AL17" i="21"/>
  <c r="AC31" i="20"/>
  <c r="AQ44" i="24" s="1"/>
  <c r="AK18" i="21"/>
  <c r="AK19" i="21" s="1"/>
  <c r="AC17" i="17"/>
  <c r="AD30" i="20"/>
  <c r="AD28" i="20"/>
  <c r="AE23" i="20"/>
  <c r="AM16" i="21"/>
  <c r="AM14" i="21"/>
  <c r="AM12" i="21"/>
  <c r="AM10" i="21"/>
  <c r="AM11" i="21"/>
  <c r="AM9" i="21"/>
  <c r="AM6" i="21"/>
  <c r="AM7" i="21"/>
  <c r="AM13" i="21"/>
  <c r="AM8" i="21"/>
  <c r="AM15" i="21"/>
  <c r="AM3" i="21"/>
  <c r="AM5" i="21"/>
  <c r="AN2" i="21"/>
  <c r="Z13" i="17"/>
  <c r="AC58" i="20"/>
  <c r="AC208" i="26" l="1"/>
  <c r="AC209" i="26" s="1"/>
  <c r="AF210" i="26"/>
  <c r="AF194" i="26"/>
  <c r="AF259" i="26"/>
  <c r="AF242" i="26"/>
  <c r="AF226" i="26"/>
  <c r="AC171" i="26"/>
  <c r="AC177" i="26" s="1"/>
  <c r="AC182" i="26" s="1"/>
  <c r="AC219" i="26"/>
  <c r="AC225" i="26" s="1"/>
  <c r="AC230" i="26" s="1"/>
  <c r="AC251" i="26"/>
  <c r="AC257" i="26" s="1"/>
  <c r="AC262" i="26" s="1"/>
  <c r="AC235" i="26"/>
  <c r="AC241" i="26" s="1"/>
  <c r="AS22" i="18"/>
  <c r="AS23" i="18"/>
  <c r="AR25" i="18"/>
  <c r="AR26" i="18" s="1"/>
  <c r="AC267" i="26"/>
  <c r="AC273" i="26" s="1"/>
  <c r="AC278" i="26" s="1"/>
  <c r="AC187" i="26"/>
  <c r="AC193" i="26" s="1"/>
  <c r="AC198" i="26" s="1"/>
  <c r="AG167" i="26"/>
  <c r="AF170" i="26" a="1"/>
  <c r="AF170" i="26" s="1"/>
  <c r="AF173" i="26"/>
  <c r="AF176" i="26"/>
  <c r="AF178" i="26"/>
  <c r="AF179" i="26"/>
  <c r="AF180" i="26"/>
  <c r="AF181" i="26"/>
  <c r="AF186" i="26" a="1"/>
  <c r="AF186" i="26" s="1"/>
  <c r="AF283" i="26"/>
  <c r="AF287" i="26"/>
  <c r="AF293" i="26"/>
  <c r="AF172" i="26"/>
  <c r="AF175" i="26"/>
  <c r="AF188" i="26"/>
  <c r="AF189" i="26"/>
  <c r="AF190" i="26"/>
  <c r="AF191" i="26"/>
  <c r="AF195" i="26"/>
  <c r="AF196" i="26"/>
  <c r="AF197" i="26"/>
  <c r="AF202" i="26" a="1"/>
  <c r="AF202" i="26" s="1"/>
  <c r="AF286" i="26"/>
  <c r="AF291" i="26"/>
  <c r="AF174" i="26"/>
  <c r="AF203" i="26"/>
  <c r="AF204" i="26"/>
  <c r="AF205" i="26"/>
  <c r="AF206" i="26"/>
  <c r="AF207" i="26" s="1"/>
  <c r="AF211" i="26"/>
  <c r="AF212" i="26"/>
  <c r="AF213" i="26"/>
  <c r="AF218" i="26" a="1"/>
  <c r="AF218" i="26" s="1"/>
  <c r="AF220" i="26"/>
  <c r="AF221" i="26"/>
  <c r="AF222" i="26"/>
  <c r="AF223" i="26"/>
  <c r="AF224" i="26"/>
  <c r="AF227" i="26"/>
  <c r="AF228" i="26"/>
  <c r="AF229" i="26"/>
  <c r="AF234" i="26" a="1"/>
  <c r="AF234" i="26" s="1"/>
  <c r="AF236" i="26"/>
  <c r="AF237" i="26"/>
  <c r="AF238" i="26"/>
  <c r="AF239" i="26"/>
  <c r="AF243" i="26"/>
  <c r="AF244" i="26"/>
  <c r="AF245" i="26"/>
  <c r="AF250" i="26" a="1"/>
  <c r="AF250" i="26" s="1"/>
  <c r="AF252" i="26"/>
  <c r="AF253" i="26"/>
  <c r="AF255" i="26"/>
  <c r="AF256" i="26"/>
  <c r="AF260" i="26"/>
  <c r="AF261" i="26"/>
  <c r="AF266" i="26" a="1"/>
  <c r="AF266" i="26" s="1"/>
  <c r="AF288" i="26"/>
  <c r="AF292" i="26"/>
  <c r="AF254" i="26"/>
  <c r="AF268" i="26"/>
  <c r="AF269" i="26"/>
  <c r="AF270" i="26"/>
  <c r="AF271" i="26"/>
  <c r="AF272" i="26"/>
  <c r="AF274" i="26"/>
  <c r="AF275" i="26"/>
  <c r="AF276" i="26"/>
  <c r="AF277" i="26"/>
  <c r="AF282" i="26" a="1"/>
  <c r="AF282" i="26" s="1"/>
  <c r="AF298" i="26" a="1"/>
  <c r="AF298" i="26" s="1"/>
  <c r="AF285" i="26"/>
  <c r="AF299" i="26"/>
  <c r="AF302" i="26"/>
  <c r="AF303" i="26"/>
  <c r="AF304" i="26"/>
  <c r="AF307" i="26"/>
  <c r="AF308" i="26"/>
  <c r="AF309" i="26"/>
  <c r="AF315" i="26"/>
  <c r="AF316" i="26"/>
  <c r="AF317" i="26"/>
  <c r="AF319" i="26"/>
  <c r="AF322" i="26"/>
  <c r="AF300" i="26"/>
  <c r="AF314" i="26" a="1"/>
  <c r="AF314" i="26" s="1"/>
  <c r="AF318" i="26"/>
  <c r="AF320" i="26"/>
  <c r="AF323" i="26"/>
  <c r="AF324" i="26"/>
  <c r="AF325" i="26"/>
  <c r="AF284" i="26"/>
  <c r="AF301" i="26"/>
  <c r="AE321" i="26"/>
  <c r="AD294" i="26"/>
  <c r="AD310" i="26"/>
  <c r="AI166" i="26"/>
  <c r="AH165" i="26"/>
  <c r="AB177" i="26"/>
  <c r="AB225" i="26"/>
  <c r="AB273" i="26"/>
  <c r="AB193" i="26"/>
  <c r="AB241" i="26"/>
  <c r="AB257" i="26"/>
  <c r="AE289" i="26"/>
  <c r="AE294" i="26" s="1"/>
  <c r="AE305" i="26"/>
  <c r="AE310" i="26" s="1"/>
  <c r="AS21" i="18"/>
  <c r="EL39" i="24"/>
  <c r="AS8" i="18"/>
  <c r="AS32" i="18"/>
  <c r="AS9" i="18"/>
  <c r="AS15" i="18"/>
  <c r="AS31" i="18"/>
  <c r="AQ14" i="18"/>
  <c r="AR42" i="24"/>
  <c r="EL33" i="24"/>
  <c r="EL20" i="24"/>
  <c r="EL18" i="24"/>
  <c r="EM3" i="24"/>
  <c r="AC12" i="17"/>
  <c r="AD31" i="20"/>
  <c r="AR44" i="24" s="1"/>
  <c r="AR34" i="24"/>
  <c r="AF43" i="20"/>
  <c r="AF44" i="20" s="1"/>
  <c r="AG36" i="20"/>
  <c r="AD17" i="17"/>
  <c r="AF23" i="20"/>
  <c r="AE28" i="20"/>
  <c r="AE30" i="20"/>
  <c r="AL18" i="21"/>
  <c r="AL19" i="21" s="1"/>
  <c r="AA13" i="17"/>
  <c r="AD58" i="20"/>
  <c r="AB18" i="17"/>
  <c r="AD171" i="26" s="1"/>
  <c r="AD177" i="26" s="1"/>
  <c r="AD182" i="26" s="1"/>
  <c r="AN16" i="21"/>
  <c r="AN10" i="21"/>
  <c r="AN11" i="21"/>
  <c r="AN9" i="21"/>
  <c r="AN6" i="21"/>
  <c r="AN15" i="21"/>
  <c r="AN13" i="21"/>
  <c r="AN14" i="21"/>
  <c r="AN8" i="21"/>
  <c r="AN12" i="21"/>
  <c r="AN5" i="21"/>
  <c r="AN7" i="21"/>
  <c r="AN3" i="21"/>
  <c r="AO2" i="21"/>
  <c r="AA37" i="20"/>
  <c r="AA50" i="20" s="1"/>
  <c r="AA33" i="20"/>
  <c r="AM17" i="21"/>
  <c r="AE54" i="20"/>
  <c r="AE56" i="20"/>
  <c r="AE57" i="20" s="1"/>
  <c r="AE55" i="20"/>
  <c r="AE53" i="20"/>
  <c r="AF49" i="20"/>
  <c r="AE52" i="20"/>
  <c r="AE51" i="20"/>
  <c r="AT4" i="18"/>
  <c r="AT24" i="18" s="1"/>
  <c r="AS3" i="18"/>
  <c r="AS2" i="18"/>
  <c r="AG4" i="21"/>
  <c r="AB24" i="20"/>
  <c r="AR5" i="18"/>
  <c r="AG210" i="26" l="1"/>
  <c r="AG194" i="26"/>
  <c r="AG259" i="26"/>
  <c r="AG242" i="26"/>
  <c r="AG226" i="26"/>
  <c r="AD240" i="26"/>
  <c r="AD192" i="26"/>
  <c r="AT22" i="18"/>
  <c r="AT23" i="18"/>
  <c r="AD251" i="26"/>
  <c r="AD257" i="26" s="1"/>
  <c r="AD262" i="26" s="1"/>
  <c r="AD208" i="26"/>
  <c r="AD209" i="26" s="1"/>
  <c r="AD219" i="26"/>
  <c r="AD225" i="26" s="1"/>
  <c r="AD230" i="26" s="1"/>
  <c r="AS25" i="18"/>
  <c r="AS26" i="18" s="1"/>
  <c r="AD267" i="26"/>
  <c r="AD273" i="26" s="1"/>
  <c r="AD278" i="26" s="1"/>
  <c r="AD187" i="26"/>
  <c r="AD235" i="26"/>
  <c r="AH167" i="26"/>
  <c r="AG170" i="26" a="1"/>
  <c r="AG170" i="26" s="1"/>
  <c r="AG172" i="26"/>
  <c r="AG175" i="26"/>
  <c r="AG176" i="26"/>
  <c r="AG178" i="26"/>
  <c r="AG179" i="26"/>
  <c r="AG180" i="26"/>
  <c r="AG181" i="26"/>
  <c r="AG186" i="26" a="1"/>
  <c r="AG186" i="26" s="1"/>
  <c r="AG286" i="26"/>
  <c r="AG291" i="26"/>
  <c r="AG173" i="26"/>
  <c r="AG174" i="26"/>
  <c r="AG188" i="26"/>
  <c r="AG189" i="26"/>
  <c r="AG190" i="26"/>
  <c r="AG191" i="26"/>
  <c r="AG195" i="26"/>
  <c r="AG196" i="26"/>
  <c r="AG197" i="26"/>
  <c r="AG202" i="26" a="1"/>
  <c r="AG202" i="26" s="1"/>
  <c r="AG283" i="26"/>
  <c r="AG284" i="26"/>
  <c r="AG285" i="26"/>
  <c r="AG288" i="26"/>
  <c r="AG292" i="26"/>
  <c r="AG293" i="26"/>
  <c r="AG203" i="26"/>
  <c r="AG204" i="26"/>
  <c r="AG205" i="26"/>
  <c r="AG206" i="26"/>
  <c r="AG207" i="26" s="1"/>
  <c r="AG211" i="26"/>
  <c r="AG212" i="26"/>
  <c r="AG213" i="26"/>
  <c r="AG218" i="26" a="1"/>
  <c r="AG218" i="26" s="1"/>
  <c r="AG220" i="26"/>
  <c r="AG221" i="26"/>
  <c r="AG222" i="26"/>
  <c r="AG223" i="26"/>
  <c r="AG224" i="26"/>
  <c r="AG227" i="26"/>
  <c r="AG228" i="26"/>
  <c r="AG229" i="26"/>
  <c r="AG234" i="26" a="1"/>
  <c r="AG234" i="26" s="1"/>
  <c r="AG236" i="26"/>
  <c r="AG237" i="26"/>
  <c r="AG238" i="26"/>
  <c r="AG239" i="26"/>
  <c r="AG243" i="26"/>
  <c r="AG244" i="26"/>
  <c r="AG245" i="26"/>
  <c r="AG250" i="26" a="1"/>
  <c r="AG250" i="26" s="1"/>
  <c r="AG253" i="26"/>
  <c r="AG254" i="26"/>
  <c r="AG255" i="26"/>
  <c r="AG256" i="26"/>
  <c r="AG260" i="26"/>
  <c r="AG261" i="26"/>
  <c r="AG266" i="26" a="1"/>
  <c r="AG266" i="26" s="1"/>
  <c r="AG287" i="26"/>
  <c r="AG252" i="26"/>
  <c r="AG268" i="26"/>
  <c r="AG269" i="26"/>
  <c r="AG270" i="26"/>
  <c r="AG271" i="26"/>
  <c r="AG272" i="26"/>
  <c r="AG274" i="26"/>
  <c r="AG275" i="26"/>
  <c r="AG276" i="26"/>
  <c r="AG277" i="26"/>
  <c r="AG282" i="26" a="1"/>
  <c r="AG282" i="26" s="1"/>
  <c r="AG298" i="26" a="1"/>
  <c r="AG298" i="26" s="1"/>
  <c r="AG302" i="26"/>
  <c r="AG303" i="26"/>
  <c r="AG304" i="26"/>
  <c r="AG307" i="26"/>
  <c r="AG308" i="26"/>
  <c r="AG309" i="26"/>
  <c r="AG300" i="26"/>
  <c r="AG299" i="26"/>
  <c r="AG301" i="26"/>
  <c r="AG315" i="26"/>
  <c r="AG317" i="26"/>
  <c r="AG319" i="26"/>
  <c r="AG322" i="26"/>
  <c r="AG323" i="26"/>
  <c r="AG324" i="26"/>
  <c r="AG325" i="26"/>
  <c r="AG314" i="26" a="1"/>
  <c r="AG314" i="26" s="1"/>
  <c r="AG316" i="26"/>
  <c r="AG318" i="26"/>
  <c r="AG320" i="26"/>
  <c r="AF289" i="26"/>
  <c r="AF305" i="26"/>
  <c r="AE326" i="26"/>
  <c r="AJ166" i="26"/>
  <c r="AI165" i="26"/>
  <c r="AB182" i="26"/>
  <c r="AB230" i="26"/>
  <c r="AB278" i="26"/>
  <c r="AB198" i="26"/>
  <c r="AB246" i="26"/>
  <c r="AB262" i="26"/>
  <c r="AF321" i="26"/>
  <c r="AF326" i="26" s="1"/>
  <c r="EM39" i="24"/>
  <c r="AT9" i="18"/>
  <c r="AT8" i="18"/>
  <c r="AT15" i="18"/>
  <c r="AT31" i="18"/>
  <c r="AR14" i="18"/>
  <c r="AS42" i="24"/>
  <c r="EM33" i="24"/>
  <c r="EM20" i="24"/>
  <c r="EM18" i="24"/>
  <c r="EN3" i="24"/>
  <c r="AC14" i="17"/>
  <c r="AD12" i="17"/>
  <c r="AD14" i="17" s="1"/>
  <c r="AS34" i="24"/>
  <c r="AE58" i="20"/>
  <c r="AB13" i="17"/>
  <c r="AE17" i="17"/>
  <c r="AM18" i="21"/>
  <c r="AM19" i="21" s="1"/>
  <c r="AN17" i="21"/>
  <c r="AT3" i="18"/>
  <c r="AU4" i="18"/>
  <c r="AT2" i="18"/>
  <c r="AG23" i="20"/>
  <c r="AF30" i="20"/>
  <c r="AF28" i="20"/>
  <c r="AH4" i="21"/>
  <c r="AC24" i="20"/>
  <c r="AS5" i="18"/>
  <c r="AO10" i="21"/>
  <c r="AO9" i="21"/>
  <c r="AO6" i="21"/>
  <c r="AO15" i="21"/>
  <c r="AO13" i="21"/>
  <c r="AO14" i="21"/>
  <c r="AO12" i="21"/>
  <c r="AO11" i="21"/>
  <c r="AO5" i="21"/>
  <c r="AO16" i="21"/>
  <c r="AO8" i="21"/>
  <c r="AO3" i="21"/>
  <c r="AP2" i="21"/>
  <c r="AO7" i="21"/>
  <c r="AB37" i="20"/>
  <c r="AB50" i="20" s="1"/>
  <c r="AB33" i="20"/>
  <c r="AG43" i="20"/>
  <c r="AG44" i="20" s="1"/>
  <c r="AH36" i="20"/>
  <c r="AG49" i="20"/>
  <c r="AF55" i="20"/>
  <c r="AF54" i="20"/>
  <c r="AF56" i="20"/>
  <c r="AF57" i="20" s="1"/>
  <c r="AF53" i="20"/>
  <c r="AF52" i="20"/>
  <c r="AF51" i="20"/>
  <c r="AC18" i="17"/>
  <c r="AT25" i="18" s="1"/>
  <c r="AE31" i="20"/>
  <c r="AS44" i="24" s="1"/>
  <c r="AH210" i="26" l="1"/>
  <c r="AH194" i="26"/>
  <c r="AH259" i="26"/>
  <c r="AH242" i="26"/>
  <c r="AH226" i="26"/>
  <c r="AD241" i="26"/>
  <c r="AD246" i="26" s="1"/>
  <c r="AD193" i="26"/>
  <c r="AD198" i="26" s="1"/>
  <c r="AE240" i="26"/>
  <c r="AE192" i="26"/>
  <c r="AU23" i="18"/>
  <c r="AU22" i="18"/>
  <c r="AU24" i="18"/>
  <c r="AI167" i="26"/>
  <c r="AH170" i="26" a="1"/>
  <c r="AH170" i="26" s="1"/>
  <c r="AH176" i="26"/>
  <c r="AH178" i="26"/>
  <c r="AH179" i="26"/>
  <c r="AH180" i="26"/>
  <c r="AH181" i="26"/>
  <c r="AH186" i="26" a="1"/>
  <c r="AH186" i="26" s="1"/>
  <c r="AH283" i="26"/>
  <c r="AH284" i="26"/>
  <c r="AH292" i="26"/>
  <c r="AH172" i="26"/>
  <c r="AH175" i="26"/>
  <c r="AH188" i="26"/>
  <c r="AH189" i="26"/>
  <c r="AH190" i="26"/>
  <c r="AH191" i="26"/>
  <c r="AH195" i="26"/>
  <c r="AH196" i="26"/>
  <c r="AH197" i="26"/>
  <c r="AH202" i="26" a="1"/>
  <c r="AH202" i="26" s="1"/>
  <c r="AH286" i="26"/>
  <c r="AH288" i="26"/>
  <c r="AH173" i="26"/>
  <c r="AH174" i="26"/>
  <c r="AH203" i="26"/>
  <c r="AH204" i="26"/>
  <c r="AH205" i="26"/>
  <c r="AH206" i="26"/>
  <c r="AH207" i="26"/>
  <c r="AH211" i="26"/>
  <c r="AH212" i="26"/>
  <c r="AH213" i="26"/>
  <c r="AH218" i="26" a="1"/>
  <c r="AH218" i="26" s="1"/>
  <c r="AH220" i="26"/>
  <c r="AH221" i="26"/>
  <c r="AH222" i="26"/>
  <c r="AH223" i="26"/>
  <c r="AH224" i="26"/>
  <c r="AH227" i="26"/>
  <c r="AH228" i="26"/>
  <c r="AH229" i="26"/>
  <c r="AH234" i="26" a="1"/>
  <c r="AH234" i="26" s="1"/>
  <c r="AH287" i="26"/>
  <c r="AH236" i="26"/>
  <c r="AH237" i="26"/>
  <c r="AH238" i="26"/>
  <c r="AH239" i="26"/>
  <c r="AH243" i="26"/>
  <c r="AH244" i="26"/>
  <c r="AH245" i="26"/>
  <c r="AH250" i="26" a="1"/>
  <c r="AH250" i="26" s="1"/>
  <c r="AH252" i="26"/>
  <c r="AH253" i="26"/>
  <c r="AH255" i="26"/>
  <c r="AH256" i="26"/>
  <c r="AH260" i="26"/>
  <c r="AH261" i="26"/>
  <c r="AH266" i="26" a="1"/>
  <c r="AH266" i="26" s="1"/>
  <c r="AH285" i="26"/>
  <c r="AH291" i="26"/>
  <c r="AH254" i="26"/>
  <c r="AH268" i="26"/>
  <c r="AH269" i="26"/>
  <c r="AH270" i="26"/>
  <c r="AH271" i="26"/>
  <c r="AH272" i="26"/>
  <c r="AH274" i="26"/>
  <c r="AH275" i="26"/>
  <c r="AH276" i="26"/>
  <c r="AH277" i="26"/>
  <c r="AH282" i="26" a="1"/>
  <c r="AH282" i="26" s="1"/>
  <c r="AH298" i="26" a="1"/>
  <c r="AH298" i="26" s="1"/>
  <c r="AH299" i="26"/>
  <c r="AH302" i="26"/>
  <c r="AH303" i="26"/>
  <c r="AH304" i="26"/>
  <c r="AH307" i="26"/>
  <c r="AH308" i="26"/>
  <c r="AH309" i="26"/>
  <c r="AH301" i="26"/>
  <c r="AH314" i="26" a="1"/>
  <c r="AH314" i="26" s="1"/>
  <c r="AH315" i="26"/>
  <c r="AH317" i="26"/>
  <c r="AH318" i="26"/>
  <c r="AH319" i="26"/>
  <c r="AH320" i="26"/>
  <c r="AH322" i="26"/>
  <c r="AH293" i="26"/>
  <c r="AH316" i="26"/>
  <c r="AH323" i="26"/>
  <c r="AH324" i="26"/>
  <c r="AH325" i="26"/>
  <c r="AH300" i="26"/>
  <c r="AG321" i="26"/>
  <c r="AF294" i="26"/>
  <c r="AF310" i="26"/>
  <c r="AK166" i="26"/>
  <c r="AJ165" i="26"/>
  <c r="AD214" i="26"/>
  <c r="AG289" i="26"/>
  <c r="AG305" i="26"/>
  <c r="AG310" i="26" s="1"/>
  <c r="AT21" i="18"/>
  <c r="AE171" i="26"/>
  <c r="AE235" i="26"/>
  <c r="AE251" i="26"/>
  <c r="AE267" i="26"/>
  <c r="AE208" i="26"/>
  <c r="AE187" i="26"/>
  <c r="AE219" i="26"/>
  <c r="AU21" i="18"/>
  <c r="EN39" i="24"/>
  <c r="AU32" i="18"/>
  <c r="AU9" i="18"/>
  <c r="AU8" i="18"/>
  <c r="AU15" i="18"/>
  <c r="AU31" i="18"/>
  <c r="AS14" i="18"/>
  <c r="AT42" i="24"/>
  <c r="EN33" i="24"/>
  <c r="EN20" i="24"/>
  <c r="EN18" i="24"/>
  <c r="EO3" i="24"/>
  <c r="AE12" i="17"/>
  <c r="AE14" i="17" s="1"/>
  <c r="AT26" i="18"/>
  <c r="AT34" i="24"/>
  <c r="AD18" i="17"/>
  <c r="AF219" i="26" s="1"/>
  <c r="AF225" i="26" s="1"/>
  <c r="AF230" i="26" s="1"/>
  <c r="AF17" i="17"/>
  <c r="AG56" i="20"/>
  <c r="AG57" i="20" s="1"/>
  <c r="AH49" i="20"/>
  <c r="AG54" i="20"/>
  <c r="AG55" i="20"/>
  <c r="AG52" i="20"/>
  <c r="AG53" i="20"/>
  <c r="AG51" i="20"/>
  <c r="AC13" i="17"/>
  <c r="AH43" i="20"/>
  <c r="AH44" i="20" s="1"/>
  <c r="AI36" i="20"/>
  <c r="AI4" i="21"/>
  <c r="AD24" i="20"/>
  <c r="AT5" i="18"/>
  <c r="AN18" i="21"/>
  <c r="AN19" i="21"/>
  <c r="AH23" i="20"/>
  <c r="AG30" i="20"/>
  <c r="AG28" i="20"/>
  <c r="AC37" i="20"/>
  <c r="AC50" i="20" s="1"/>
  <c r="AC33" i="20"/>
  <c r="AV4" i="18"/>
  <c r="AV24" i="18" s="1"/>
  <c r="AU3" i="18"/>
  <c r="AU2" i="18"/>
  <c r="AP15" i="21"/>
  <c r="AP13" i="21"/>
  <c r="AP16" i="21"/>
  <c r="AP5" i="21"/>
  <c r="AP14" i="21"/>
  <c r="AP8" i="21"/>
  <c r="AP12" i="21"/>
  <c r="AP11" i="21"/>
  <c r="AP9" i="21"/>
  <c r="AP3" i="21"/>
  <c r="AP6" i="21"/>
  <c r="AP10" i="21"/>
  <c r="AQ2" i="21"/>
  <c r="AP7" i="21"/>
  <c r="AO17" i="21"/>
  <c r="AF58" i="20"/>
  <c r="AF31" i="20"/>
  <c r="AT44" i="24" s="1"/>
  <c r="AF240" i="26" l="1"/>
  <c r="AF192" i="26"/>
  <c r="AI210" i="26"/>
  <c r="AI194" i="26"/>
  <c r="AI259" i="26"/>
  <c r="AI242" i="26"/>
  <c r="AI226" i="26"/>
  <c r="AV22" i="18"/>
  <c r="AV23" i="18"/>
  <c r="AF267" i="26"/>
  <c r="AF273" i="26" s="1"/>
  <c r="AF278" i="26" s="1"/>
  <c r="AF235" i="26"/>
  <c r="AF171" i="26"/>
  <c r="AF177" i="26" s="1"/>
  <c r="AF182" i="26" s="1"/>
  <c r="AF208" i="26"/>
  <c r="AF209" i="26" s="1"/>
  <c r="AF214" i="26" s="1"/>
  <c r="AF251" i="26"/>
  <c r="AF257" i="26" s="1"/>
  <c r="AF262" i="26" s="1"/>
  <c r="AJ167" i="26"/>
  <c r="AI170" i="26" a="1"/>
  <c r="AI170" i="26" s="1"/>
  <c r="AI172" i="26"/>
  <c r="AI173" i="26"/>
  <c r="AI174" i="26"/>
  <c r="AI176" i="26"/>
  <c r="AI178" i="26"/>
  <c r="AI179" i="26"/>
  <c r="AI180" i="26"/>
  <c r="AI181" i="26"/>
  <c r="AI186" i="26" a="1"/>
  <c r="AI186" i="26" s="1"/>
  <c r="AI285" i="26"/>
  <c r="AI293" i="26"/>
  <c r="AI175" i="26"/>
  <c r="AI188" i="26"/>
  <c r="AI189" i="26"/>
  <c r="AI190" i="26"/>
  <c r="AI191" i="26"/>
  <c r="AI195" i="26"/>
  <c r="AI196" i="26"/>
  <c r="AI197" i="26"/>
  <c r="AI202" i="26" a="1"/>
  <c r="AI202" i="26" s="1"/>
  <c r="AI283" i="26"/>
  <c r="AI288" i="26"/>
  <c r="AI292" i="26"/>
  <c r="AI203" i="26"/>
  <c r="AI204" i="26"/>
  <c r="AI205" i="26"/>
  <c r="AI206" i="26"/>
  <c r="AI207" i="26"/>
  <c r="AI211" i="26"/>
  <c r="AI212" i="26"/>
  <c r="AI213" i="26"/>
  <c r="AI218" i="26" a="1"/>
  <c r="AI218" i="26" s="1"/>
  <c r="AI220" i="26"/>
  <c r="AI221" i="26"/>
  <c r="AI222" i="26"/>
  <c r="AI223" i="26"/>
  <c r="AI224" i="26"/>
  <c r="AI227" i="26"/>
  <c r="AI228" i="26"/>
  <c r="AI229" i="26"/>
  <c r="AI234" i="26" a="1"/>
  <c r="AI234" i="26" s="1"/>
  <c r="AI236" i="26"/>
  <c r="AI237" i="26"/>
  <c r="AI238" i="26"/>
  <c r="AI239" i="26"/>
  <c r="AI243" i="26"/>
  <c r="AI244" i="26"/>
  <c r="AI245" i="26"/>
  <c r="AI250" i="26" a="1"/>
  <c r="AI250" i="26" s="1"/>
  <c r="AI291" i="26"/>
  <c r="AI253" i="26"/>
  <c r="AI254" i="26"/>
  <c r="AI255" i="26"/>
  <c r="AI256" i="26"/>
  <c r="AI260" i="26"/>
  <c r="AI261" i="26"/>
  <c r="AI266" i="26" a="1"/>
  <c r="AI266" i="26" s="1"/>
  <c r="AI284" i="26"/>
  <c r="AI286" i="26"/>
  <c r="AI287" i="26"/>
  <c r="AI252" i="26"/>
  <c r="AI268" i="26"/>
  <c r="AI269" i="26"/>
  <c r="AI270" i="26"/>
  <c r="AI271" i="26"/>
  <c r="AI272" i="26"/>
  <c r="AI274" i="26"/>
  <c r="AI275" i="26"/>
  <c r="AI276" i="26"/>
  <c r="AI277" i="26"/>
  <c r="AI282" i="26" a="1"/>
  <c r="AI282" i="26" s="1"/>
  <c r="AI298" i="26" a="1"/>
  <c r="AI298" i="26" s="1"/>
  <c r="AI300" i="26"/>
  <c r="AI302" i="26"/>
  <c r="AI303" i="26"/>
  <c r="AI304" i="26"/>
  <c r="AI307" i="26"/>
  <c r="AI308" i="26"/>
  <c r="AI309" i="26"/>
  <c r="AI316" i="26"/>
  <c r="AI299" i="26"/>
  <c r="AI318" i="26"/>
  <c r="AI319" i="26"/>
  <c r="AI320" i="26"/>
  <c r="AI322" i="26"/>
  <c r="AI323" i="26"/>
  <c r="AI324" i="26"/>
  <c r="AI325" i="26"/>
  <c r="AI301" i="26"/>
  <c r="AI314" i="26" a="1"/>
  <c r="AI314" i="26" s="1"/>
  <c r="AI315" i="26"/>
  <c r="AI317" i="26"/>
  <c r="AH289" i="26"/>
  <c r="AH305" i="26"/>
  <c r="AG326" i="26"/>
  <c r="AL166" i="26"/>
  <c r="AK165" i="26"/>
  <c r="AE177" i="26"/>
  <c r="AE241" i="26"/>
  <c r="AE257" i="26"/>
  <c r="AE273" i="26"/>
  <c r="AE209" i="26"/>
  <c r="AE193" i="26"/>
  <c r="AE225" i="26"/>
  <c r="AH321" i="26"/>
  <c r="AH326" i="26" s="1"/>
  <c r="AG294" i="26"/>
  <c r="AV21" i="18"/>
  <c r="AU25" i="18"/>
  <c r="AU26" i="18" s="1"/>
  <c r="AF187" i="26"/>
  <c r="EO39" i="24"/>
  <c r="AV32" i="18"/>
  <c r="AV9" i="18"/>
  <c r="AV8" i="18"/>
  <c r="AV15" i="18"/>
  <c r="AV31" i="18"/>
  <c r="AT14" i="18"/>
  <c r="AU42" i="24"/>
  <c r="EO33" i="24"/>
  <c r="EO20" i="24"/>
  <c r="EO18" i="24"/>
  <c r="EP3" i="24"/>
  <c r="AF12" i="17"/>
  <c r="AG31" i="20"/>
  <c r="AU44" i="24" s="1"/>
  <c r="AU34" i="24"/>
  <c r="AG58" i="20"/>
  <c r="AV3" i="18"/>
  <c r="AW4" i="18"/>
  <c r="AV2" i="18"/>
  <c r="AI23" i="20"/>
  <c r="AH28" i="20"/>
  <c r="AH30" i="20"/>
  <c r="AG17" i="17"/>
  <c r="AE18" i="17"/>
  <c r="AG267" i="26" s="1"/>
  <c r="AO18" i="21"/>
  <c r="AO19" i="21" s="1"/>
  <c r="AQ15" i="21"/>
  <c r="AQ13" i="21"/>
  <c r="AQ11" i="21"/>
  <c r="AQ16" i="21"/>
  <c r="AQ5" i="21"/>
  <c r="AQ12" i="21"/>
  <c r="AQ14" i="21"/>
  <c r="AQ8" i="21"/>
  <c r="AQ6" i="21"/>
  <c r="AR2" i="21"/>
  <c r="AQ9" i="21"/>
  <c r="AQ10" i="21"/>
  <c r="AQ3" i="21"/>
  <c r="AQ7" i="21"/>
  <c r="AH56" i="20"/>
  <c r="AH57" i="20" s="1"/>
  <c r="AH55" i="20"/>
  <c r="AI49" i="20"/>
  <c r="AH54" i="20"/>
  <c r="AH52" i="20"/>
  <c r="AH53" i="20"/>
  <c r="AH51" i="20"/>
  <c r="AP17" i="21"/>
  <c r="AE24" i="20"/>
  <c r="AJ4" i="21"/>
  <c r="AU5" i="18"/>
  <c r="AD13" i="17"/>
  <c r="AI43" i="20"/>
  <c r="AI44" i="20" s="1"/>
  <c r="AJ36" i="20"/>
  <c r="AD37" i="20"/>
  <c r="AD50" i="20" s="1"/>
  <c r="AD33" i="20"/>
  <c r="AF241" i="26" l="1"/>
  <c r="AF246" i="26" s="1"/>
  <c r="AJ210" i="26"/>
  <c r="AJ194" i="26"/>
  <c r="AJ259" i="26"/>
  <c r="AJ242" i="26"/>
  <c r="AJ226" i="26"/>
  <c r="AG192" i="26"/>
  <c r="AG240" i="26"/>
  <c r="AW22" i="18"/>
  <c r="AW23" i="18"/>
  <c r="AW24" i="18"/>
  <c r="AX24" i="18"/>
  <c r="AG187" i="26"/>
  <c r="AK167" i="26"/>
  <c r="AJ170" i="26" a="1"/>
  <c r="AJ170" i="26" s="1"/>
  <c r="AJ175" i="26"/>
  <c r="AJ176" i="26"/>
  <c r="AJ178" i="26"/>
  <c r="AJ179" i="26"/>
  <c r="AJ180" i="26"/>
  <c r="AJ181" i="26"/>
  <c r="AJ186" i="26" a="1"/>
  <c r="AJ186" i="26" s="1"/>
  <c r="AJ284" i="26"/>
  <c r="AJ286" i="26"/>
  <c r="AJ287" i="26"/>
  <c r="AJ172" i="26"/>
  <c r="AJ173" i="26"/>
  <c r="AJ174" i="26"/>
  <c r="AJ188" i="26"/>
  <c r="AJ189" i="26"/>
  <c r="AJ190" i="26"/>
  <c r="AJ191" i="26"/>
  <c r="AJ195" i="26"/>
  <c r="AJ196" i="26"/>
  <c r="AJ197" i="26"/>
  <c r="AJ202" i="26" a="1"/>
  <c r="AJ202" i="26" s="1"/>
  <c r="AJ283" i="26"/>
  <c r="AJ293" i="26"/>
  <c r="AJ203" i="26"/>
  <c r="AJ204" i="26"/>
  <c r="AJ205" i="26"/>
  <c r="AJ206" i="26"/>
  <c r="AJ207" i="26"/>
  <c r="AJ211" i="26"/>
  <c r="AJ212" i="26"/>
  <c r="AJ213" i="26"/>
  <c r="AJ218" i="26" a="1"/>
  <c r="AJ218" i="26" s="1"/>
  <c r="AJ220" i="26"/>
  <c r="AJ221" i="26"/>
  <c r="AJ222" i="26"/>
  <c r="AJ223" i="26"/>
  <c r="AJ224" i="26"/>
  <c r="AJ227" i="26"/>
  <c r="AJ228" i="26"/>
  <c r="AJ234" i="26" a="1"/>
  <c r="AJ234" i="26" s="1"/>
  <c r="AJ236" i="26"/>
  <c r="AJ237" i="26"/>
  <c r="AJ238" i="26"/>
  <c r="AJ239" i="26"/>
  <c r="AJ243" i="26"/>
  <c r="AJ244" i="26"/>
  <c r="AJ245" i="26"/>
  <c r="AJ250" i="26" a="1"/>
  <c r="AJ250" i="26" s="1"/>
  <c r="AJ252" i="26"/>
  <c r="AJ253" i="26"/>
  <c r="AJ255" i="26"/>
  <c r="AJ256" i="26"/>
  <c r="AJ260" i="26"/>
  <c r="AJ261" i="26"/>
  <c r="AJ266" i="26" a="1"/>
  <c r="AJ266" i="26" s="1"/>
  <c r="AJ285" i="26"/>
  <c r="AJ288" i="26"/>
  <c r="AJ292" i="26"/>
  <c r="AJ254" i="26"/>
  <c r="AJ268" i="26"/>
  <c r="AJ269" i="26"/>
  <c r="AJ270" i="26"/>
  <c r="AJ271" i="26"/>
  <c r="AJ272" i="26"/>
  <c r="AJ274" i="26"/>
  <c r="AJ275" i="26"/>
  <c r="AJ276" i="26"/>
  <c r="AJ277" i="26"/>
  <c r="AJ282" i="26" a="1"/>
  <c r="AJ282" i="26" s="1"/>
  <c r="AJ298" i="26" a="1"/>
  <c r="AJ298" i="26" s="1"/>
  <c r="AJ291" i="26"/>
  <c r="AJ302" i="26"/>
  <c r="AJ303" i="26"/>
  <c r="AJ304" i="26"/>
  <c r="AJ307" i="26"/>
  <c r="AJ308" i="26"/>
  <c r="AJ309" i="26"/>
  <c r="AJ299" i="26"/>
  <c r="AJ318" i="26"/>
  <c r="AJ319" i="26"/>
  <c r="AJ322" i="26"/>
  <c r="AJ300" i="26"/>
  <c r="AJ301" i="26"/>
  <c r="AJ314" i="26" a="1"/>
  <c r="AJ314" i="26" s="1"/>
  <c r="AJ315" i="26"/>
  <c r="AJ317" i="26"/>
  <c r="AJ323" i="26"/>
  <c r="AJ324" i="26"/>
  <c r="AJ325" i="26"/>
  <c r="AJ316" i="26"/>
  <c r="AJ320" i="26"/>
  <c r="AI321" i="26"/>
  <c r="AH310" i="26"/>
  <c r="AM166" i="26"/>
  <c r="AL165" i="26"/>
  <c r="AE182" i="26"/>
  <c r="AE246" i="26"/>
  <c r="AE262" i="26"/>
  <c r="AE278" i="26"/>
  <c r="AE198" i="26"/>
  <c r="AE230" i="26"/>
  <c r="AI289" i="26"/>
  <c r="AI294" i="26" s="1"/>
  <c r="AI305" i="26"/>
  <c r="AI310" i="26" s="1"/>
  <c r="AH294" i="26"/>
  <c r="AG273" i="26"/>
  <c r="AG278" i="26" s="1"/>
  <c r="AF193" i="26"/>
  <c r="AF198" i="26" s="1"/>
  <c r="AV25" i="18"/>
  <c r="AV26" i="18" s="1"/>
  <c r="AG219" i="26"/>
  <c r="AG235" i="26"/>
  <c r="AG251" i="26"/>
  <c r="AG171" i="26"/>
  <c r="AG208" i="26"/>
  <c r="EP39" i="24"/>
  <c r="AW32" i="18"/>
  <c r="AW9" i="18"/>
  <c r="AW8" i="18"/>
  <c r="AW15" i="18"/>
  <c r="AW31" i="18"/>
  <c r="AU14" i="18"/>
  <c r="AV42" i="24"/>
  <c r="EP33" i="24"/>
  <c r="EP20" i="24"/>
  <c r="EP18" i="24"/>
  <c r="EQ3" i="24"/>
  <c r="AF14" i="17"/>
  <c r="AG12" i="17"/>
  <c r="AG14" i="17" s="1"/>
  <c r="AH31" i="20"/>
  <c r="AV44" i="24" s="1"/>
  <c r="AV34" i="24"/>
  <c r="AK36" i="20"/>
  <c r="AJ43" i="20"/>
  <c r="AJ44" i="20" s="1"/>
  <c r="AH17" i="17"/>
  <c r="AW3" i="18"/>
  <c r="AX4" i="18"/>
  <c r="AW2" i="18"/>
  <c r="AF18" i="17"/>
  <c r="AW25" i="18" s="1"/>
  <c r="AH58" i="20"/>
  <c r="AE13" i="17"/>
  <c r="AF24" i="20"/>
  <c r="AK4" i="21"/>
  <c r="AV5" i="18"/>
  <c r="AR15" i="21"/>
  <c r="AR12" i="21"/>
  <c r="AR11" i="21"/>
  <c r="AR9" i="21"/>
  <c r="AR16" i="21"/>
  <c r="AR5" i="21"/>
  <c r="AR13" i="21"/>
  <c r="AR14" i="21"/>
  <c r="AR8" i="21"/>
  <c r="AR6" i="21"/>
  <c r="AS2" i="21"/>
  <c r="AR3" i="21"/>
  <c r="AR10" i="21"/>
  <c r="AR7" i="21"/>
  <c r="AP18" i="21"/>
  <c r="AP19" i="21"/>
  <c r="AQ17" i="21"/>
  <c r="AI30" i="20"/>
  <c r="AI28" i="20"/>
  <c r="AJ23" i="20"/>
  <c r="AI56" i="20"/>
  <c r="AI57" i="20" s="1"/>
  <c r="AI55" i="20"/>
  <c r="AI54" i="20"/>
  <c r="AJ49" i="20"/>
  <c r="AI52" i="20"/>
  <c r="AI53" i="20"/>
  <c r="AI51" i="20"/>
  <c r="AE33" i="20"/>
  <c r="AE37" i="20"/>
  <c r="AE50" i="20" s="1"/>
  <c r="AG193" i="26" l="1"/>
  <c r="AG198" i="26" s="1"/>
  <c r="AH240" i="26"/>
  <c r="AH192" i="26"/>
  <c r="AK210" i="26"/>
  <c r="AK194" i="26"/>
  <c r="AK259" i="26"/>
  <c r="AK242" i="26"/>
  <c r="AK226" i="26"/>
  <c r="AX23" i="18"/>
  <c r="AX22" i="18"/>
  <c r="AL167" i="26"/>
  <c r="AK170" i="26" a="1"/>
  <c r="AK170" i="26" s="1"/>
  <c r="AK293" i="26"/>
  <c r="AK176" i="26"/>
  <c r="AK178" i="26"/>
  <c r="AK179" i="26"/>
  <c r="AK180" i="26"/>
  <c r="AK181" i="26"/>
  <c r="AK186" i="26" a="1"/>
  <c r="AK186" i="26" s="1"/>
  <c r="AK288" i="26"/>
  <c r="AK291" i="26"/>
  <c r="AK172" i="26"/>
  <c r="AK175" i="26"/>
  <c r="AK188" i="26"/>
  <c r="AK189" i="26"/>
  <c r="AK190" i="26"/>
  <c r="AK191" i="26"/>
  <c r="AK195" i="26"/>
  <c r="AK196" i="26"/>
  <c r="AK197" i="26"/>
  <c r="AK202" i="26" a="1"/>
  <c r="AK202" i="26" s="1"/>
  <c r="AK285" i="26"/>
  <c r="AK286" i="26"/>
  <c r="AK287" i="26"/>
  <c r="AK292" i="26"/>
  <c r="AK173" i="26"/>
  <c r="AK174" i="26"/>
  <c r="AK203" i="26"/>
  <c r="AK204" i="26"/>
  <c r="AK205" i="26"/>
  <c r="AK206" i="26"/>
  <c r="AK207" i="26"/>
  <c r="AK211" i="26"/>
  <c r="AK212" i="26"/>
  <c r="AK213" i="26"/>
  <c r="AK218" i="26" a="1"/>
  <c r="AK218" i="26" s="1"/>
  <c r="AK220" i="26"/>
  <c r="AK221" i="26"/>
  <c r="AK222" i="26"/>
  <c r="AK223" i="26" s="1"/>
  <c r="AK227" i="26"/>
  <c r="AK228" i="26"/>
  <c r="AK229" i="26"/>
  <c r="AK234" i="26" a="1"/>
  <c r="AK234" i="26" s="1"/>
  <c r="AK236" i="26"/>
  <c r="AK237" i="26"/>
  <c r="AK238" i="26"/>
  <c r="AK239" i="26"/>
  <c r="AK243" i="26"/>
  <c r="AK244" i="26"/>
  <c r="AK245" i="26"/>
  <c r="AK250" i="26" a="1"/>
  <c r="AK250" i="26" s="1"/>
  <c r="AK253" i="26"/>
  <c r="AK254" i="26"/>
  <c r="AK255" i="26"/>
  <c r="AK256" i="26"/>
  <c r="AK260" i="26"/>
  <c r="AK261" i="26"/>
  <c r="AK266" i="26" a="1"/>
  <c r="AK266" i="26" s="1"/>
  <c r="AK283" i="26"/>
  <c r="AK284" i="26"/>
  <c r="AK252" i="26"/>
  <c r="AK268" i="26"/>
  <c r="AK269" i="26"/>
  <c r="AK270" i="26"/>
  <c r="AK271" i="26"/>
  <c r="AK272" i="26"/>
  <c r="AK274" i="26"/>
  <c r="AK275" i="26"/>
  <c r="AK276" i="26"/>
  <c r="AK277" i="26"/>
  <c r="AK282" i="26" a="1"/>
  <c r="AK282" i="26" s="1"/>
  <c r="AK298" i="26" a="1"/>
  <c r="AK298" i="26" s="1"/>
  <c r="AK301" i="26"/>
  <c r="AK302" i="26"/>
  <c r="AK303" i="26"/>
  <c r="AK304" i="26"/>
  <c r="AK307" i="26"/>
  <c r="AK308" i="26"/>
  <c r="AK309" i="26"/>
  <c r="AK314" i="26" a="1"/>
  <c r="AK314" i="26" s="1"/>
  <c r="AK315" i="26"/>
  <c r="AK317" i="26"/>
  <c r="AK320" i="26"/>
  <c r="AK299" i="26"/>
  <c r="AK316" i="26"/>
  <c r="AK322" i="26"/>
  <c r="AK323" i="26"/>
  <c r="AK324" i="26"/>
  <c r="AK325" i="26"/>
  <c r="AK300" i="26"/>
  <c r="AK318" i="26"/>
  <c r="AK319" i="26"/>
  <c r="AI326" i="26"/>
  <c r="AN166" i="26"/>
  <c r="AM165" i="26"/>
  <c r="AG225" i="26"/>
  <c r="AG241" i="26"/>
  <c r="AG257" i="26"/>
  <c r="AG177" i="26"/>
  <c r="AG209" i="26"/>
  <c r="AJ289" i="26"/>
  <c r="AJ305" i="26"/>
  <c r="AJ321" i="26"/>
  <c r="AJ326" i="26" s="1"/>
  <c r="AW21" i="18"/>
  <c r="AH187" i="26"/>
  <c r="AH219" i="26"/>
  <c r="AH225" i="26" s="1"/>
  <c r="AH230" i="26" s="1"/>
  <c r="AH235" i="26"/>
  <c r="AH241" i="26" s="1"/>
  <c r="AH246" i="26" s="1"/>
  <c r="AH251" i="26"/>
  <c r="AH257" i="26" s="1"/>
  <c r="AH262" i="26" s="1"/>
  <c r="AH267" i="26"/>
  <c r="AH171" i="26"/>
  <c r="AH177" i="26" s="1"/>
  <c r="AH182" i="26" s="1"/>
  <c r="AH208" i="26"/>
  <c r="AX21" i="18"/>
  <c r="EQ39" i="24"/>
  <c r="AX15" i="18"/>
  <c r="AX8" i="18"/>
  <c r="AX9" i="18"/>
  <c r="AX32" i="18"/>
  <c r="AX31" i="18"/>
  <c r="AV14" i="18"/>
  <c r="AW42" i="24"/>
  <c r="EQ33" i="24"/>
  <c r="EQ20" i="24"/>
  <c r="EQ18" i="24"/>
  <c r="ER3" i="24"/>
  <c r="AH12" i="17"/>
  <c r="AH14" i="17" s="1"/>
  <c r="AW26" i="18"/>
  <c r="AW34" i="24"/>
  <c r="AF13" i="17"/>
  <c r="AI58" i="20"/>
  <c r="AQ18" i="21"/>
  <c r="AQ19" i="21" s="1"/>
  <c r="AG24" i="20"/>
  <c r="AL4" i="21"/>
  <c r="AW5" i="18"/>
  <c r="AY4" i="18"/>
  <c r="AX2" i="18"/>
  <c r="AX3" i="18"/>
  <c r="AJ55" i="20"/>
  <c r="AJ54" i="20"/>
  <c r="AK49" i="20"/>
  <c r="AJ56" i="20"/>
  <c r="AJ57" i="20" s="1"/>
  <c r="AJ53" i="20"/>
  <c r="AJ52" i="20"/>
  <c r="AJ51" i="20"/>
  <c r="AJ28" i="20"/>
  <c r="AJ30" i="20"/>
  <c r="AK23" i="20"/>
  <c r="AS14" i="21"/>
  <c r="AS15" i="21"/>
  <c r="AS13" i="21"/>
  <c r="AS12" i="21"/>
  <c r="AT2" i="21"/>
  <c r="AS8" i="21"/>
  <c r="AS3" i="21"/>
  <c r="AS6" i="21"/>
  <c r="AS11" i="21"/>
  <c r="AS10" i="21"/>
  <c r="AS5" i="21"/>
  <c r="AS7" i="21"/>
  <c r="AS9" i="21"/>
  <c r="AS16" i="21"/>
  <c r="AF33" i="20"/>
  <c r="AF37" i="20"/>
  <c r="AF50" i="20" s="1"/>
  <c r="AI17" i="17"/>
  <c r="AI31" i="20"/>
  <c r="AW44" i="24" s="1"/>
  <c r="AR17" i="21"/>
  <c r="AG18" i="17"/>
  <c r="AI171" i="26" s="1"/>
  <c r="AK43" i="20"/>
  <c r="AK44" i="20" s="1"/>
  <c r="AL36" i="20"/>
  <c r="AI192" i="26" l="1"/>
  <c r="AI240" i="26"/>
  <c r="AL210" i="26"/>
  <c r="AL194" i="26"/>
  <c r="AL259" i="26"/>
  <c r="AL242" i="26"/>
  <c r="AL226" i="26"/>
  <c r="AI219" i="26"/>
  <c r="AI225" i="26" s="1"/>
  <c r="AI230" i="26" s="1"/>
  <c r="AY22" i="18"/>
  <c r="AY23" i="18"/>
  <c r="AY24" i="18"/>
  <c r="AI267" i="26"/>
  <c r="AI273" i="26" s="1"/>
  <c r="AI278" i="26" s="1"/>
  <c r="AI251" i="26"/>
  <c r="AI257" i="26" s="1"/>
  <c r="AI262" i="26" s="1"/>
  <c r="AI235" i="26"/>
  <c r="AX25" i="18"/>
  <c r="AX26" i="18" s="1"/>
  <c r="AI187" i="26"/>
  <c r="AI208" i="26"/>
  <c r="AI209" i="26" s="1"/>
  <c r="AI214" i="26" s="1"/>
  <c r="AM167" i="26"/>
  <c r="AL170" i="26" a="1"/>
  <c r="AL170" i="26" s="1"/>
  <c r="AL172" i="26"/>
  <c r="AL173" i="26"/>
  <c r="AL174" i="26"/>
  <c r="AL175" i="26"/>
  <c r="AL176" i="26"/>
  <c r="AL178" i="26"/>
  <c r="AL179" i="26"/>
  <c r="AL180" i="26"/>
  <c r="AL181" i="26"/>
  <c r="AL186" i="26" a="1"/>
  <c r="AL186" i="26" s="1"/>
  <c r="AL284" i="26"/>
  <c r="AL286" i="26"/>
  <c r="AL188" i="26"/>
  <c r="AL189" i="26"/>
  <c r="AL190" i="26"/>
  <c r="AL191" i="26"/>
  <c r="AL195" i="26"/>
  <c r="AL196" i="26"/>
  <c r="AL197" i="26"/>
  <c r="AL202" i="26" a="1"/>
  <c r="AL202" i="26" s="1"/>
  <c r="AL283" i="26"/>
  <c r="AL291" i="26"/>
  <c r="AL203" i="26"/>
  <c r="AL204" i="26"/>
  <c r="AL205" i="26"/>
  <c r="AL206" i="26"/>
  <c r="AL207" i="26"/>
  <c r="AL211" i="26"/>
  <c r="AL212" i="26"/>
  <c r="AL213" i="26"/>
  <c r="AL218" i="26" a="1"/>
  <c r="AL218" i="26" s="1"/>
  <c r="AL220" i="26"/>
  <c r="AL221" i="26"/>
  <c r="AL222" i="26"/>
  <c r="AL223" i="26" s="1"/>
  <c r="AL227" i="26"/>
  <c r="AL228" i="26"/>
  <c r="AL229" i="26"/>
  <c r="AL234" i="26" a="1"/>
  <c r="AL234" i="26" s="1"/>
  <c r="AL236" i="26"/>
  <c r="AL237" i="26"/>
  <c r="AL238" i="26"/>
  <c r="AL239" i="26"/>
  <c r="AL243" i="26"/>
  <c r="AL244" i="26"/>
  <c r="AL245" i="26"/>
  <c r="AL250" i="26" a="1"/>
  <c r="AL250" i="26" s="1"/>
  <c r="AL287" i="26"/>
  <c r="AL253" i="26"/>
  <c r="AL255" i="26"/>
  <c r="AL256" i="26"/>
  <c r="AL260" i="26"/>
  <c r="AL261" i="26"/>
  <c r="AL266" i="26" a="1"/>
  <c r="AL266" i="26" s="1"/>
  <c r="AL288" i="26"/>
  <c r="AL252" i="26"/>
  <c r="AL254" i="26"/>
  <c r="AL268" i="26"/>
  <c r="AL269" i="26"/>
  <c r="AL270" i="26"/>
  <c r="AL271" i="26"/>
  <c r="AL272" i="26"/>
  <c r="AL274" i="26"/>
  <c r="AL275" i="26"/>
  <c r="AL276" i="26"/>
  <c r="AL277" i="26"/>
  <c r="AL282" i="26" a="1"/>
  <c r="AL282" i="26" s="1"/>
  <c r="AL298" i="26" a="1"/>
  <c r="AL298" i="26" s="1"/>
  <c r="AL299" i="26"/>
  <c r="AL300" i="26"/>
  <c r="AL302" i="26"/>
  <c r="AL303" i="26"/>
  <c r="AL304" i="26"/>
  <c r="AL307" i="26"/>
  <c r="AL308" i="26"/>
  <c r="AL309" i="26"/>
  <c r="AL316" i="26"/>
  <c r="AL322" i="26"/>
  <c r="AL285" i="26"/>
  <c r="AL292" i="26"/>
  <c r="AL317" i="26"/>
  <c r="AL319" i="26"/>
  <c r="AL323" i="26"/>
  <c r="AL324" i="26"/>
  <c r="AL325" i="26"/>
  <c r="AL293" i="26"/>
  <c r="AL301" i="26"/>
  <c r="AL314" i="26" a="1"/>
  <c r="AL314" i="26" s="1"/>
  <c r="AL315" i="26"/>
  <c r="AL318" i="26"/>
  <c r="AL320" i="26"/>
  <c r="AK289" i="26"/>
  <c r="AK294" i="26" s="1"/>
  <c r="AK305" i="26"/>
  <c r="AK310" i="26" s="1"/>
  <c r="AK321" i="26"/>
  <c r="AO166" i="26"/>
  <c r="AN165" i="26"/>
  <c r="AG230" i="26"/>
  <c r="AG246" i="26"/>
  <c r="AG262" i="26"/>
  <c r="AG182" i="26"/>
  <c r="AG214" i="26"/>
  <c r="AJ294" i="26"/>
  <c r="AJ310" i="26"/>
  <c r="AH193" i="26"/>
  <c r="AH273" i="26"/>
  <c r="AH209" i="26"/>
  <c r="AH214" i="26" s="1"/>
  <c r="AI177" i="26"/>
  <c r="AI182" i="26" s="1"/>
  <c r="AY21" i="18"/>
  <c r="ER39" i="24"/>
  <c r="AY15" i="18"/>
  <c r="AY9" i="18"/>
  <c r="AY8" i="18"/>
  <c r="AY31" i="18"/>
  <c r="AW14" i="18"/>
  <c r="AX42" i="24"/>
  <c r="ER33" i="24"/>
  <c r="ER20" i="24"/>
  <c r="ER18" i="24"/>
  <c r="ES3" i="24"/>
  <c r="AI12" i="17"/>
  <c r="AJ31" i="20"/>
  <c r="AX44" i="24" s="1"/>
  <c r="AX34" i="24"/>
  <c r="AG33" i="20"/>
  <c r="AG37" i="20"/>
  <c r="AG50" i="20" s="1"/>
  <c r="AG13" i="17"/>
  <c r="AY2" i="18"/>
  <c r="AZ4" i="18"/>
  <c r="AZ24" i="18" s="1"/>
  <c r="AY3" i="18"/>
  <c r="AK54" i="20"/>
  <c r="AK53" i="20"/>
  <c r="AK56" i="20"/>
  <c r="AK57" i="20" s="1"/>
  <c r="AK52" i="20"/>
  <c r="AL49" i="20"/>
  <c r="AK55" i="20"/>
  <c r="AK51" i="20"/>
  <c r="AH18" i="17"/>
  <c r="AJ240" i="26" s="1"/>
  <c r="AM36" i="20"/>
  <c r="AL43" i="20"/>
  <c r="AL44" i="20" s="1"/>
  <c r="AJ17" i="17"/>
  <c r="AS17" i="21"/>
  <c r="AM4" i="21"/>
  <c r="AH24" i="20"/>
  <c r="AX5" i="18"/>
  <c r="AK30" i="20"/>
  <c r="AK28" i="20"/>
  <c r="AL23" i="20"/>
  <c r="AR18" i="21"/>
  <c r="AR19" i="21" s="1"/>
  <c r="AT14" i="21"/>
  <c r="AT15" i="21"/>
  <c r="AT12" i="21"/>
  <c r="AU2" i="21"/>
  <c r="AT8" i="21"/>
  <c r="AT3" i="21"/>
  <c r="AT13" i="21"/>
  <c r="AT9" i="21"/>
  <c r="AT10" i="21"/>
  <c r="AT5" i="21"/>
  <c r="AT7" i="21"/>
  <c r="AT16" i="21"/>
  <c r="AT6" i="21"/>
  <c r="AT11" i="21"/>
  <c r="AJ58" i="20"/>
  <c r="AI241" i="26" l="1"/>
  <c r="AI246" i="26" s="1"/>
  <c r="AI193" i="26"/>
  <c r="AI198" i="26" s="1"/>
  <c r="AM210" i="26"/>
  <c r="AM194" i="26"/>
  <c r="AM259" i="26"/>
  <c r="AM242" i="26"/>
  <c r="AM226" i="26"/>
  <c r="AJ219" i="26"/>
  <c r="AJ225" i="26" s="1"/>
  <c r="AJ192" i="26"/>
  <c r="AJ187" i="26"/>
  <c r="AJ267" i="26"/>
  <c r="AJ273" i="26" s="1"/>
  <c r="AJ278" i="26" s="1"/>
  <c r="AJ235" i="26"/>
  <c r="AJ241" i="26" s="1"/>
  <c r="AJ251" i="26"/>
  <c r="AJ257" i="26" s="1"/>
  <c r="AJ171" i="26"/>
  <c r="AJ177" i="26" s="1"/>
  <c r="AZ22" i="18"/>
  <c r="AZ23" i="18"/>
  <c r="AN167" i="26"/>
  <c r="AM170" i="26" a="1"/>
  <c r="AM170" i="26" s="1"/>
  <c r="AM286" i="26"/>
  <c r="AM176" i="26"/>
  <c r="AM178" i="26"/>
  <c r="AM179" i="26"/>
  <c r="AM180" i="26"/>
  <c r="AM181" i="26"/>
  <c r="AM186" i="26" a="1"/>
  <c r="AM186" i="26" s="1"/>
  <c r="AM283" i="26"/>
  <c r="AM287" i="26"/>
  <c r="AM292" i="26"/>
  <c r="AM293" i="26"/>
  <c r="AM172" i="26"/>
  <c r="AM174" i="26"/>
  <c r="AM175" i="26"/>
  <c r="AM188" i="26"/>
  <c r="AM189" i="26"/>
  <c r="AM190" i="26"/>
  <c r="AM191" i="26"/>
  <c r="AM195" i="26"/>
  <c r="AM196" i="26"/>
  <c r="AM197" i="26"/>
  <c r="AM202" i="26" a="1"/>
  <c r="AM202" i="26" s="1"/>
  <c r="AM284" i="26"/>
  <c r="AM285" i="26"/>
  <c r="AM291" i="26"/>
  <c r="AM173" i="26"/>
  <c r="AM203" i="26"/>
  <c r="AM204" i="26"/>
  <c r="AM205" i="26"/>
  <c r="AM206" i="26"/>
  <c r="AM207" i="26"/>
  <c r="AM211" i="26"/>
  <c r="AM212" i="26"/>
  <c r="AM213" i="26"/>
  <c r="AM218" i="26" a="1"/>
  <c r="AM218" i="26" s="1"/>
  <c r="AM220" i="26"/>
  <c r="AM221" i="26"/>
  <c r="AM222" i="26"/>
  <c r="AM223" i="26"/>
  <c r="AM227" i="26"/>
  <c r="AM228" i="26"/>
  <c r="AM229" i="26"/>
  <c r="AM234" i="26" a="1"/>
  <c r="AM234" i="26" s="1"/>
  <c r="AM236" i="26"/>
  <c r="AM237" i="26"/>
  <c r="AM238" i="26"/>
  <c r="AM239" i="26"/>
  <c r="AM243" i="26"/>
  <c r="AM244" i="26"/>
  <c r="AM245" i="26"/>
  <c r="AM250" i="26" a="1"/>
  <c r="AM250" i="26" s="1"/>
  <c r="AM252" i="26"/>
  <c r="AM253" i="26"/>
  <c r="AM255" i="26"/>
  <c r="AM256" i="26"/>
  <c r="AM260" i="26"/>
  <c r="AM261" i="26"/>
  <c r="AM266" i="26" a="1"/>
  <c r="AM266" i="26" s="1"/>
  <c r="AM254" i="26"/>
  <c r="AM268" i="26"/>
  <c r="AM269" i="26"/>
  <c r="AM270" i="26"/>
  <c r="AM271" i="26"/>
  <c r="AM272" i="26"/>
  <c r="AM274" i="26"/>
  <c r="AM275" i="26"/>
  <c r="AM276" i="26"/>
  <c r="AM277" i="26"/>
  <c r="AM282" i="26" a="1"/>
  <c r="AM282" i="26" s="1"/>
  <c r="AM302" i="26"/>
  <c r="AM303" i="26"/>
  <c r="AM304" i="26"/>
  <c r="AM307" i="26"/>
  <c r="AM308" i="26"/>
  <c r="AM309" i="26"/>
  <c r="AM288" i="26"/>
  <c r="AM299" i="26"/>
  <c r="AM301" i="26"/>
  <c r="AM319" i="26"/>
  <c r="AM300" i="26"/>
  <c r="AM314" i="26" a="1"/>
  <c r="AM314" i="26" s="1"/>
  <c r="AM315" i="26"/>
  <c r="AM316" i="26"/>
  <c r="AM318" i="26"/>
  <c r="AM320" i="26"/>
  <c r="AM322" i="26"/>
  <c r="AM323" i="26"/>
  <c r="AM324" i="26"/>
  <c r="AM325" i="26"/>
  <c r="AM298" i="26" a="1"/>
  <c r="AM298" i="26" s="1"/>
  <c r="AM317" i="26"/>
  <c r="AK326" i="26"/>
  <c r="AP166" i="26"/>
  <c r="AO165" i="26"/>
  <c r="AH198" i="26"/>
  <c r="AH278" i="26"/>
  <c r="AL289" i="26"/>
  <c r="AL305" i="26"/>
  <c r="AL321" i="26"/>
  <c r="AY25" i="18"/>
  <c r="AY26" i="18" s="1"/>
  <c r="AJ208" i="26"/>
  <c r="ES39" i="24"/>
  <c r="O39" i="24" s="1"/>
  <c r="AZ8" i="18"/>
  <c r="AZ32" i="18"/>
  <c r="AZ9" i="18"/>
  <c r="AZ15" i="18"/>
  <c r="AZ31" i="18"/>
  <c r="AX14" i="18"/>
  <c r="AY42" i="24"/>
  <c r="ES20" i="24"/>
  <c r="O20" i="24" s="1"/>
  <c r="ES18" i="24"/>
  <c r="ES33" i="24"/>
  <c r="AI14" i="17"/>
  <c r="AJ12" i="17"/>
  <c r="AJ14" i="17" s="1"/>
  <c r="AY34" i="24"/>
  <c r="AN36" i="20"/>
  <c r="AM43" i="20"/>
  <c r="AM44" i="20" s="1"/>
  <c r="AT17" i="21"/>
  <c r="AN4" i="21"/>
  <c r="AI24" i="20"/>
  <c r="AY5" i="18"/>
  <c r="AS18" i="21"/>
  <c r="AS19" i="21"/>
  <c r="AK31" i="20"/>
  <c r="AY44" i="24" s="1"/>
  <c r="AU11" i="21"/>
  <c r="AU15" i="21"/>
  <c r="AU8" i="21"/>
  <c r="AU3" i="21"/>
  <c r="AU14" i="21"/>
  <c r="AV2" i="21"/>
  <c r="AU9" i="21"/>
  <c r="AU16" i="21"/>
  <c r="AU12" i="21"/>
  <c r="AU7" i="21"/>
  <c r="AU6" i="21"/>
  <c r="AU5" i="21"/>
  <c r="AU10" i="21"/>
  <c r="AU13" i="21"/>
  <c r="AL30" i="20"/>
  <c r="AL28" i="20"/>
  <c r="AM23" i="20"/>
  <c r="AH13" i="17"/>
  <c r="AH33" i="20"/>
  <c r="AH37" i="20"/>
  <c r="AH50" i="20" s="1"/>
  <c r="AK58" i="20"/>
  <c r="AL53" i="20"/>
  <c r="AL52" i="20"/>
  <c r="AL56" i="20"/>
  <c r="AL57" i="20" s="1"/>
  <c r="AL54" i="20"/>
  <c r="AL55" i="20"/>
  <c r="AM49" i="20"/>
  <c r="AL51" i="20"/>
  <c r="AZ2" i="18"/>
  <c r="BA4" i="18"/>
  <c r="AZ3" i="18"/>
  <c r="AK17" i="17"/>
  <c r="AI18" i="17"/>
  <c r="AZ25" i="18" s="1"/>
  <c r="AJ193" i="26" l="1"/>
  <c r="AJ198" i="26" s="1"/>
  <c r="AK219" i="26"/>
  <c r="AK192" i="26"/>
  <c r="AK240" i="26"/>
  <c r="AN210" i="26"/>
  <c r="AN194" i="26"/>
  <c r="AN259" i="26"/>
  <c r="AN242" i="26"/>
  <c r="AN226" i="26"/>
  <c r="BA23" i="18"/>
  <c r="BA22" i="18"/>
  <c r="BA24" i="18"/>
  <c r="AO167" i="26"/>
  <c r="AN170" i="26" a="1"/>
  <c r="AN170" i="26" s="1"/>
  <c r="AN172" i="26"/>
  <c r="AN173" i="26"/>
  <c r="AN175" i="26"/>
  <c r="AN176" i="26"/>
  <c r="AN178" i="26"/>
  <c r="AN179" i="26"/>
  <c r="AN180" i="26"/>
  <c r="AN181" i="26"/>
  <c r="AN186" i="26" a="1"/>
  <c r="AN186" i="26" s="1"/>
  <c r="AN284" i="26"/>
  <c r="AN285" i="26"/>
  <c r="AN288" i="26"/>
  <c r="AN188" i="26"/>
  <c r="AN189" i="26"/>
  <c r="AN190" i="26"/>
  <c r="AN191" i="26"/>
  <c r="AN195" i="26"/>
  <c r="AN196" i="26"/>
  <c r="AN197" i="26"/>
  <c r="AN202" i="26" a="1"/>
  <c r="AN202" i="26" s="1"/>
  <c r="AN283" i="26"/>
  <c r="AN286" i="26"/>
  <c r="AN293" i="26"/>
  <c r="AN174" i="26"/>
  <c r="AN203" i="26"/>
  <c r="AN204" i="26"/>
  <c r="AN205" i="26"/>
  <c r="AN206" i="26"/>
  <c r="AN207" i="26"/>
  <c r="AN211" i="26"/>
  <c r="AN212" i="26"/>
  <c r="AN213" i="26"/>
  <c r="AN218" i="26" a="1"/>
  <c r="AN218" i="26" s="1"/>
  <c r="AN220" i="26"/>
  <c r="AN221" i="26"/>
  <c r="AN222" i="26"/>
  <c r="AN223" i="26"/>
  <c r="AN227" i="26"/>
  <c r="AN228" i="26"/>
  <c r="AN229" i="26"/>
  <c r="AN234" i="26" a="1"/>
  <c r="AN234" i="26" s="1"/>
  <c r="AN236" i="26"/>
  <c r="AN237" i="26"/>
  <c r="AN238" i="26"/>
  <c r="AN239" i="26"/>
  <c r="AN243" i="26"/>
  <c r="AN244" i="26"/>
  <c r="AN245" i="26"/>
  <c r="AN250" i="26" a="1"/>
  <c r="AN250" i="26" s="1"/>
  <c r="AN253" i="26"/>
  <c r="AN254" i="26"/>
  <c r="AN255" i="26"/>
  <c r="AN256" i="26"/>
  <c r="AN260" i="26"/>
  <c r="AN261" i="26"/>
  <c r="AN266" i="26" a="1"/>
  <c r="AN266" i="26" s="1"/>
  <c r="AN287" i="26"/>
  <c r="AN291" i="26"/>
  <c r="AN292" i="26"/>
  <c r="AN252" i="26"/>
  <c r="AN268" i="26"/>
  <c r="AN269" i="26"/>
  <c r="AN270" i="26"/>
  <c r="AN271" i="26"/>
  <c r="AN272" i="26"/>
  <c r="AN274" i="26"/>
  <c r="AN275" i="26"/>
  <c r="AN276" i="26"/>
  <c r="AN277" i="26"/>
  <c r="AN282" i="26" a="1"/>
  <c r="AN282" i="26" s="1"/>
  <c r="AN302" i="26"/>
  <c r="AN303" i="26"/>
  <c r="AN304" i="26"/>
  <c r="AN307" i="26"/>
  <c r="AN308" i="26"/>
  <c r="AN309" i="26"/>
  <c r="AN300" i="26"/>
  <c r="AN314" i="26" a="1"/>
  <c r="AN314" i="26" s="1"/>
  <c r="AN317" i="26"/>
  <c r="AN318" i="26"/>
  <c r="AN322" i="26"/>
  <c r="AN298" i="26" a="1"/>
  <c r="AN298" i="26" s="1"/>
  <c r="AN299" i="26"/>
  <c r="AN301" i="26"/>
  <c r="AN323" i="26"/>
  <c r="AN324" i="26"/>
  <c r="AN325" i="26"/>
  <c r="AN315" i="26"/>
  <c r="AN316" i="26"/>
  <c r="AN319" i="26"/>
  <c r="AN320" i="26"/>
  <c r="AM289" i="26"/>
  <c r="AM294" i="26" s="1"/>
  <c r="AM321" i="26"/>
  <c r="AM305" i="26"/>
  <c r="AM310" i="26" s="1"/>
  <c r="AQ166" i="26"/>
  <c r="AP165" i="26"/>
  <c r="AL294" i="26"/>
  <c r="AL310" i="26"/>
  <c r="AJ262" i="26"/>
  <c r="AJ246" i="26"/>
  <c r="AJ182" i="26"/>
  <c r="AJ209" i="26"/>
  <c r="AL326" i="26"/>
  <c r="AZ21" i="18"/>
  <c r="AK224" i="26"/>
  <c r="AK235" i="26"/>
  <c r="AK251" i="26"/>
  <c r="AK267" i="26"/>
  <c r="AK208" i="26"/>
  <c r="AK171" i="26"/>
  <c r="AK187" i="26"/>
  <c r="BA21" i="18"/>
  <c r="BA8" i="18"/>
  <c r="BA32" i="18"/>
  <c r="BA9" i="18"/>
  <c r="BA15" i="18"/>
  <c r="BA31" i="18"/>
  <c r="AY14" i="18"/>
  <c r="AZ42" i="24"/>
  <c r="AK12" i="17"/>
  <c r="AK14" i="17" s="1"/>
  <c r="AZ26" i="18"/>
  <c r="AZ34" i="24"/>
  <c r="AM30" i="20"/>
  <c r="AN23" i="20"/>
  <c r="AM28" i="20"/>
  <c r="AL58" i="20"/>
  <c r="AM52" i="20"/>
  <c r="AN49" i="20"/>
  <c r="AM53" i="20"/>
  <c r="AM54" i="20"/>
  <c r="AM56" i="20"/>
  <c r="AM57" i="20" s="1"/>
  <c r="AM55" i="20"/>
  <c r="AM51" i="20"/>
  <c r="AU17" i="21"/>
  <c r="BA2" i="18"/>
  <c r="BB4" i="18"/>
  <c r="BA3" i="18"/>
  <c r="AI13" i="17"/>
  <c r="AJ18" i="17"/>
  <c r="AL192" i="26" s="1"/>
  <c r="AO36" i="20"/>
  <c r="AN43" i="20"/>
  <c r="AN44" i="20" s="1"/>
  <c r="AL17" i="17"/>
  <c r="AO4" i="21"/>
  <c r="AJ24" i="20"/>
  <c r="AZ5" i="18"/>
  <c r="AT18" i="21"/>
  <c r="AT19" i="21" s="1"/>
  <c r="AV14" i="21"/>
  <c r="AV7" i="21"/>
  <c r="AV9" i="21"/>
  <c r="AV16" i="21"/>
  <c r="AV12" i="21"/>
  <c r="AV3" i="21"/>
  <c r="AV6" i="21"/>
  <c r="AV5" i="21"/>
  <c r="AV11" i="21"/>
  <c r="AV10" i="21"/>
  <c r="AW2" i="21"/>
  <c r="AV15" i="21"/>
  <c r="AV8" i="21"/>
  <c r="AV13" i="21"/>
  <c r="AI37" i="20"/>
  <c r="AI50" i="20" s="1"/>
  <c r="AI33" i="20"/>
  <c r="AL31" i="20"/>
  <c r="AZ44" i="24" s="1"/>
  <c r="AL219" i="26" l="1"/>
  <c r="AL240" i="26"/>
  <c r="AO210" i="26"/>
  <c r="AO194" i="26"/>
  <c r="AO259" i="26"/>
  <c r="AO242" i="26"/>
  <c r="AO226" i="26"/>
  <c r="BA25" i="18"/>
  <c r="AL267" i="26"/>
  <c r="AL273" i="26" s="1"/>
  <c r="AL278" i="26" s="1"/>
  <c r="AL235" i="26"/>
  <c r="AL241" i="26" s="1"/>
  <c r="AL246" i="26" s="1"/>
  <c r="AL251" i="26"/>
  <c r="AL257" i="26" s="1"/>
  <c r="AL262" i="26" s="1"/>
  <c r="AL187" i="26"/>
  <c r="AL193" i="26" s="1"/>
  <c r="AL198" i="26" s="1"/>
  <c r="AL224" i="26"/>
  <c r="BB22" i="18"/>
  <c r="BB23" i="18"/>
  <c r="BB24" i="18"/>
  <c r="AL208" i="26"/>
  <c r="AL209" i="26" s="1"/>
  <c r="AL214" i="26" s="1"/>
  <c r="AL171" i="26"/>
  <c r="AL177" i="26" s="1"/>
  <c r="AL182" i="26" s="1"/>
  <c r="AP167" i="26"/>
  <c r="AO170" i="26" a="1"/>
  <c r="AO170" i="26" s="1"/>
  <c r="AO293" i="26"/>
  <c r="AO174" i="26"/>
  <c r="AO176" i="26"/>
  <c r="AO178" i="26"/>
  <c r="AO179" i="26"/>
  <c r="AO180" i="26"/>
  <c r="AO181" i="26"/>
  <c r="AO186" i="26" a="1"/>
  <c r="AO186" i="26" s="1"/>
  <c r="AO172" i="26"/>
  <c r="AO175" i="26"/>
  <c r="AO188" i="26"/>
  <c r="AO189" i="26"/>
  <c r="AO190" i="26"/>
  <c r="AO191" i="26"/>
  <c r="AO195" i="26"/>
  <c r="AO196" i="26"/>
  <c r="AO197" i="26"/>
  <c r="AO202" i="26" a="1"/>
  <c r="AO202" i="26" s="1"/>
  <c r="AO284" i="26"/>
  <c r="AO287" i="26"/>
  <c r="AO291" i="26"/>
  <c r="AO173" i="26"/>
  <c r="AO203" i="26"/>
  <c r="AO204" i="26"/>
  <c r="AO205" i="26"/>
  <c r="AO206" i="26"/>
  <c r="AO207" i="26"/>
  <c r="AO211" i="26"/>
  <c r="AO212" i="26"/>
  <c r="AO213" i="26"/>
  <c r="AO218" i="26" a="1"/>
  <c r="AO218" i="26" s="1"/>
  <c r="AO220" i="26"/>
  <c r="AO221" i="26"/>
  <c r="AO222" i="26"/>
  <c r="AO223" i="26"/>
  <c r="AO227" i="26"/>
  <c r="AO228" i="26"/>
  <c r="AO229" i="26"/>
  <c r="AO234" i="26" a="1"/>
  <c r="AO234" i="26" s="1"/>
  <c r="AO236" i="26"/>
  <c r="AO237" i="26"/>
  <c r="AO238" i="26"/>
  <c r="AO239" i="26"/>
  <c r="AO243" i="26"/>
  <c r="AO244" i="26"/>
  <c r="AO245" i="26"/>
  <c r="AO250" i="26" a="1"/>
  <c r="AO250" i="26" s="1"/>
  <c r="AO252" i="26"/>
  <c r="AO253" i="26"/>
  <c r="AO255" i="26"/>
  <c r="AO256" i="26"/>
  <c r="AO260" i="26"/>
  <c r="AO261" i="26"/>
  <c r="AO266" i="26" a="1"/>
  <c r="AO266" i="26" s="1"/>
  <c r="AO283" i="26"/>
  <c r="AO285" i="26"/>
  <c r="AO286" i="26"/>
  <c r="AO288" i="26"/>
  <c r="AO254" i="26"/>
  <c r="AO268" i="26"/>
  <c r="AO269" i="26"/>
  <c r="AO270" i="26"/>
  <c r="AO271" i="26"/>
  <c r="AO272" i="26"/>
  <c r="AO274" i="26"/>
  <c r="AO275" i="26"/>
  <c r="AO276" i="26"/>
  <c r="AO277" i="26"/>
  <c r="AO282" i="26" a="1"/>
  <c r="AO282" i="26" s="1"/>
  <c r="AO292" i="26"/>
  <c r="AO299" i="26"/>
  <c r="AO302" i="26"/>
  <c r="AO303" i="26"/>
  <c r="AO304" i="26"/>
  <c r="AO307" i="26"/>
  <c r="AO308" i="26"/>
  <c r="AO309" i="26"/>
  <c r="AO298" i="26" a="1"/>
  <c r="AO298" i="26" s="1"/>
  <c r="AO301" i="26"/>
  <c r="AO315" i="26"/>
  <c r="AO316" i="26"/>
  <c r="AO320" i="26"/>
  <c r="AO317" i="26"/>
  <c r="AO318" i="26"/>
  <c r="AO319" i="26"/>
  <c r="AO322" i="26"/>
  <c r="AO323" i="26"/>
  <c r="AO324" i="26"/>
  <c r="AO325" i="26"/>
  <c r="AO300" i="26"/>
  <c r="AO314" i="26" a="1"/>
  <c r="AO314" i="26" s="1"/>
  <c r="AR166" i="26"/>
  <c r="AQ165" i="26"/>
  <c r="AJ214" i="26"/>
  <c r="AK225" i="26"/>
  <c r="AK241" i="26"/>
  <c r="AK257" i="26"/>
  <c r="AK273" i="26"/>
  <c r="AK177" i="26"/>
  <c r="AK193" i="26"/>
  <c r="AN289" i="26"/>
  <c r="AN321" i="26"/>
  <c r="AN326" i="26" s="1"/>
  <c r="AN305" i="26"/>
  <c r="AM326" i="26"/>
  <c r="AK209" i="26"/>
  <c r="AK214" i="26" s="1"/>
  <c r="BB21" i="18"/>
  <c r="BB8" i="18"/>
  <c r="BB15" i="18"/>
  <c r="BB32" i="18"/>
  <c r="BB9" i="18"/>
  <c r="BB31" i="18"/>
  <c r="AZ14" i="18"/>
  <c r="BA42" i="24"/>
  <c r="AL12" i="17"/>
  <c r="BA26" i="18"/>
  <c r="AM31" i="20"/>
  <c r="BA44" i="24" s="1"/>
  <c r="BA34" i="24"/>
  <c r="BC4" i="18"/>
  <c r="BB3" i="18"/>
  <c r="BB2" i="18"/>
  <c r="AW13" i="21"/>
  <c r="AW14" i="21"/>
  <c r="AW7" i="21"/>
  <c r="AW16" i="21"/>
  <c r="AW12" i="21"/>
  <c r="AW3" i="21"/>
  <c r="AW5" i="21"/>
  <c r="AX2" i="21"/>
  <c r="AW9" i="21"/>
  <c r="AW6" i="21"/>
  <c r="AW15" i="21"/>
  <c r="AW10" i="21"/>
  <c r="AW11" i="21"/>
  <c r="AW8" i="21"/>
  <c r="AK18" i="17"/>
  <c r="AM240" i="26" s="1"/>
  <c r="AU18" i="21"/>
  <c r="AU19" i="21" s="1"/>
  <c r="AN30" i="20"/>
  <c r="AO23" i="20"/>
  <c r="AM58" i="20"/>
  <c r="AJ13" i="17"/>
  <c r="AM17" i="17"/>
  <c r="AV17" i="21"/>
  <c r="AP4" i="21"/>
  <c r="AK24" i="20"/>
  <c r="BA5" i="18"/>
  <c r="AO43" i="20"/>
  <c r="AO44" i="20" s="1"/>
  <c r="AP36" i="20"/>
  <c r="AJ37" i="20"/>
  <c r="AJ50" i="20" s="1"/>
  <c r="AJ33" i="20"/>
  <c r="AO49" i="20"/>
  <c r="AN53" i="20"/>
  <c r="AN55" i="20"/>
  <c r="AN52" i="20"/>
  <c r="AN56" i="20"/>
  <c r="AN57" i="20" s="1"/>
  <c r="AN54" i="20"/>
  <c r="AN51" i="20"/>
  <c r="AM219" i="26" l="1"/>
  <c r="AP210" i="26"/>
  <c r="AP194" i="26"/>
  <c r="AP259" i="26"/>
  <c r="AP242" i="26"/>
  <c r="AP226" i="26"/>
  <c r="AM192" i="26"/>
  <c r="AL225" i="26"/>
  <c r="AL230" i="26" s="1"/>
  <c r="BB25" i="18"/>
  <c r="AM235" i="26"/>
  <c r="AM241" i="26" s="1"/>
  <c r="AM246" i="26" s="1"/>
  <c r="AM267" i="26"/>
  <c r="AM273" i="26" s="1"/>
  <c r="AM278" i="26" s="1"/>
  <c r="AM251" i="26"/>
  <c r="AM257" i="26" s="1"/>
  <c r="AM262" i="26" s="1"/>
  <c r="AM187" i="26"/>
  <c r="BC22" i="18"/>
  <c r="BC23" i="18"/>
  <c r="BC24" i="18"/>
  <c r="AM171" i="26"/>
  <c r="AM177" i="26" s="1"/>
  <c r="AM182" i="26" s="1"/>
  <c r="AM224" i="26"/>
  <c r="AM208" i="26"/>
  <c r="AM209" i="26" s="1"/>
  <c r="AM214" i="26" s="1"/>
  <c r="AQ167" i="26"/>
  <c r="AP170" i="26" a="1"/>
  <c r="AP170" i="26" s="1"/>
  <c r="AP172" i="26"/>
  <c r="AP176" i="26"/>
  <c r="AP178" i="26"/>
  <c r="AP179" i="26"/>
  <c r="AP180" i="26"/>
  <c r="AP181" i="26"/>
  <c r="AP186" i="26" a="1"/>
  <c r="AP186" i="26" s="1"/>
  <c r="AP287" i="26"/>
  <c r="AP291" i="26"/>
  <c r="AP293" i="26"/>
  <c r="AP173" i="26"/>
  <c r="AP174" i="26"/>
  <c r="AP175" i="26"/>
  <c r="AP188" i="26"/>
  <c r="AP189" i="26"/>
  <c r="AP190" i="26"/>
  <c r="AP191" i="26"/>
  <c r="AP195" i="26"/>
  <c r="AP196" i="26"/>
  <c r="AP197" i="26"/>
  <c r="AP202" i="26" a="1"/>
  <c r="AP202" i="26" s="1"/>
  <c r="AP283" i="26"/>
  <c r="AP285" i="26"/>
  <c r="AP288" i="26"/>
  <c r="AP292" i="26"/>
  <c r="AP203" i="26"/>
  <c r="AP204" i="26"/>
  <c r="AP205" i="26"/>
  <c r="AP206" i="26"/>
  <c r="AP207" i="26"/>
  <c r="AP211" i="26"/>
  <c r="AP212" i="26"/>
  <c r="AP213" i="26"/>
  <c r="AP218" i="26" a="1"/>
  <c r="AP218" i="26" s="1"/>
  <c r="AP284" i="26"/>
  <c r="AP220" i="26"/>
  <c r="AP221" i="26"/>
  <c r="AP222" i="26"/>
  <c r="AP223" i="26"/>
  <c r="AP227" i="26"/>
  <c r="AP228" i="26"/>
  <c r="AP229" i="26"/>
  <c r="AP234" i="26" a="1"/>
  <c r="AP234" i="26" s="1"/>
  <c r="AP236" i="26"/>
  <c r="AP237" i="26"/>
  <c r="AP238" i="26"/>
  <c r="AP239" i="26"/>
  <c r="AP243" i="26"/>
  <c r="AP244" i="26"/>
  <c r="AP245" i="26"/>
  <c r="AP250" i="26" a="1"/>
  <c r="AP250" i="26" s="1"/>
  <c r="AP286" i="26"/>
  <c r="AP253" i="26"/>
  <c r="AP254" i="26"/>
  <c r="AP255" i="26"/>
  <c r="AP256" i="26"/>
  <c r="AP260" i="26"/>
  <c r="AP261" i="26"/>
  <c r="AP266" i="26" a="1"/>
  <c r="AP266" i="26" s="1"/>
  <c r="AP252" i="26"/>
  <c r="AP268" i="26"/>
  <c r="AP269" i="26"/>
  <c r="AP270" i="26"/>
  <c r="AP271" i="26"/>
  <c r="AP272" i="26"/>
  <c r="AP274" i="26"/>
  <c r="AP275" i="26"/>
  <c r="AP276" i="26"/>
  <c r="AP277" i="26"/>
  <c r="AP282" i="26" a="1"/>
  <c r="AP282" i="26" s="1"/>
  <c r="AP300" i="26"/>
  <c r="AP302" i="26"/>
  <c r="AP303" i="26"/>
  <c r="AP304" i="26"/>
  <c r="AP307" i="26"/>
  <c r="AP308" i="26"/>
  <c r="AP309" i="26"/>
  <c r="AP299" i="26"/>
  <c r="AP319" i="26"/>
  <c r="AP322" i="26"/>
  <c r="AP314" i="26" a="1"/>
  <c r="AP314" i="26" s="1"/>
  <c r="AP320" i="26"/>
  <c r="AP323" i="26"/>
  <c r="AP324" i="26"/>
  <c r="AP325" i="26"/>
  <c r="AP298" i="26" a="1"/>
  <c r="AP298" i="26" s="1"/>
  <c r="AP301" i="26"/>
  <c r="AP315" i="26"/>
  <c r="AP316" i="26"/>
  <c r="AP317" i="26"/>
  <c r="AP318" i="26"/>
  <c r="AO289" i="26"/>
  <c r="AO321" i="26"/>
  <c r="AS166" i="26"/>
  <c r="AR165" i="26"/>
  <c r="AK230" i="26"/>
  <c r="AK246" i="26"/>
  <c r="AK262" i="26"/>
  <c r="AK278" i="26"/>
  <c r="AK182" i="26"/>
  <c r="AK198" i="26"/>
  <c r="AN294" i="26"/>
  <c r="AN310" i="26"/>
  <c r="AO305" i="26"/>
  <c r="BC8" i="18"/>
  <c r="BC32" i="18"/>
  <c r="BC9" i="18"/>
  <c r="BC15" i="18"/>
  <c r="BC31" i="18"/>
  <c r="BA14" i="18"/>
  <c r="F34" i="24"/>
  <c r="F42" i="24"/>
  <c r="F44" i="24"/>
  <c r="BB42" i="24"/>
  <c r="AL14" i="17"/>
  <c r="AM12" i="17"/>
  <c r="AM14" i="17" s="1"/>
  <c r="BB26" i="18"/>
  <c r="BB34" i="24"/>
  <c r="AN58" i="20"/>
  <c r="AV18" i="21"/>
  <c r="AV19" i="21" s="1"/>
  <c r="AQ4" i="21"/>
  <c r="AL24" i="20"/>
  <c r="BB5" i="18"/>
  <c r="AK13" i="17"/>
  <c r="AL18" i="17"/>
  <c r="BC25" i="18" s="1"/>
  <c r="AX13" i="21"/>
  <c r="AX16" i="21"/>
  <c r="AX7" i="21"/>
  <c r="AX5" i="21"/>
  <c r="AX10" i="21"/>
  <c r="AY2" i="21"/>
  <c r="AX12" i="21"/>
  <c r="AX9" i="21"/>
  <c r="AX8" i="21"/>
  <c r="AX15" i="21"/>
  <c r="AX6" i="21"/>
  <c r="AX11" i="21"/>
  <c r="AX14" i="21"/>
  <c r="AX3" i="21"/>
  <c r="AO55" i="20"/>
  <c r="AO52" i="20"/>
  <c r="AO56" i="20"/>
  <c r="AO57" i="20" s="1"/>
  <c r="AO54" i="20"/>
  <c r="AO53" i="20"/>
  <c r="AP49" i="20"/>
  <c r="AO51" i="20"/>
  <c r="AN17" i="17"/>
  <c r="AW17" i="21"/>
  <c r="AP43" i="20"/>
  <c r="AP44" i="20" s="1"/>
  <c r="AQ36" i="20"/>
  <c r="AK37" i="20"/>
  <c r="AK50" i="20" s="1"/>
  <c r="AK33" i="20"/>
  <c r="AN31" i="20"/>
  <c r="BB44" i="24" s="1"/>
  <c r="AO30" i="20"/>
  <c r="AP23" i="20"/>
  <c r="BD4" i="18"/>
  <c r="BC3" i="18"/>
  <c r="BC2" i="18"/>
  <c r="AM193" i="26" l="1"/>
  <c r="AM198" i="26" s="1"/>
  <c r="AM225" i="26"/>
  <c r="AM230" i="26" s="1"/>
  <c r="AQ210" i="26"/>
  <c r="AQ194" i="26"/>
  <c r="AQ259" i="26"/>
  <c r="AQ242" i="26"/>
  <c r="AQ226" i="26"/>
  <c r="AN219" i="26"/>
  <c r="AN192" i="26"/>
  <c r="AN240" i="26"/>
  <c r="BD23" i="18"/>
  <c r="BD22" i="18"/>
  <c r="BD24" i="18"/>
  <c r="AR167" i="26"/>
  <c r="AQ170" i="26" a="1"/>
  <c r="AQ170" i="26" s="1"/>
  <c r="AQ175" i="26"/>
  <c r="AQ176" i="26"/>
  <c r="AQ178" i="26"/>
  <c r="AQ179" i="26"/>
  <c r="AQ180" i="26"/>
  <c r="AQ181" i="26"/>
  <c r="AQ186" i="26" a="1"/>
  <c r="AQ186" i="26" s="1"/>
  <c r="AQ285" i="26"/>
  <c r="AQ291" i="26"/>
  <c r="AQ172" i="26"/>
  <c r="AQ188" i="26"/>
  <c r="AQ189" i="26"/>
  <c r="AQ190" i="26"/>
  <c r="AQ191" i="26"/>
  <c r="AQ195" i="26"/>
  <c r="AQ196" i="26"/>
  <c r="AQ197" i="26"/>
  <c r="AQ202" i="26" a="1"/>
  <c r="AQ202" i="26" s="1"/>
  <c r="AQ283" i="26"/>
  <c r="AQ287" i="26"/>
  <c r="AQ173" i="26"/>
  <c r="AQ174" i="26"/>
  <c r="AQ203" i="26"/>
  <c r="AQ204" i="26"/>
  <c r="AQ205" i="26"/>
  <c r="AQ206" i="26"/>
  <c r="AQ207" i="26"/>
  <c r="AQ211" i="26"/>
  <c r="AQ212" i="26"/>
  <c r="AQ218" i="26" a="1"/>
  <c r="AQ218" i="26" s="1"/>
  <c r="AQ219" i="26"/>
  <c r="AQ220" i="26"/>
  <c r="AQ221" i="26"/>
  <c r="AQ222" i="26"/>
  <c r="AQ223" i="26"/>
  <c r="AQ227" i="26"/>
  <c r="AQ228" i="26"/>
  <c r="AQ229" i="26"/>
  <c r="AQ234" i="26" a="1"/>
  <c r="AQ234" i="26" s="1"/>
  <c r="AQ236" i="26"/>
  <c r="AQ237" i="26"/>
  <c r="AQ238" i="26"/>
  <c r="AQ239" i="26"/>
  <c r="AQ243" i="26"/>
  <c r="AQ244" i="26"/>
  <c r="AQ245" i="26"/>
  <c r="AQ250" i="26" a="1"/>
  <c r="AQ250" i="26" s="1"/>
  <c r="AQ253" i="26"/>
  <c r="AQ255" i="26"/>
  <c r="AQ256" i="26"/>
  <c r="AQ260" i="26"/>
  <c r="AQ261" i="26"/>
  <c r="AQ266" i="26" a="1"/>
  <c r="AQ266" i="26" s="1"/>
  <c r="AQ284" i="26"/>
  <c r="AQ286" i="26"/>
  <c r="AQ288" i="26"/>
  <c r="AQ292" i="26"/>
  <c r="AQ252" i="26"/>
  <c r="AQ254" i="26"/>
  <c r="AQ268" i="26"/>
  <c r="AQ269" i="26"/>
  <c r="AQ270" i="26"/>
  <c r="AQ271" i="26"/>
  <c r="AQ272" i="26"/>
  <c r="AQ274" i="26"/>
  <c r="AQ275" i="26"/>
  <c r="AQ276" i="26"/>
  <c r="AQ277" i="26"/>
  <c r="AQ282" i="26" a="1"/>
  <c r="AQ282" i="26" s="1"/>
  <c r="AQ301" i="26"/>
  <c r="AQ302" i="26"/>
  <c r="AQ303" i="26"/>
  <c r="AQ304" i="26"/>
  <c r="AQ307" i="26"/>
  <c r="AQ308" i="26"/>
  <c r="AQ309" i="26"/>
  <c r="AQ300" i="26"/>
  <c r="AQ314" i="26" a="1"/>
  <c r="AQ314" i="26" s="1"/>
  <c r="AQ315" i="26"/>
  <c r="AQ317" i="26"/>
  <c r="AQ318" i="26"/>
  <c r="AQ298" i="26" a="1"/>
  <c r="AQ298" i="26" s="1"/>
  <c r="AQ299" i="26"/>
  <c r="AQ316" i="26"/>
  <c r="AQ320" i="26"/>
  <c r="AQ322" i="26"/>
  <c r="AQ323" i="26"/>
  <c r="AQ324" i="26"/>
  <c r="AQ325" i="26"/>
  <c r="AQ293" i="26"/>
  <c r="AQ319" i="26"/>
  <c r="AP305" i="26"/>
  <c r="AO326" i="26"/>
  <c r="AT166" i="26"/>
  <c r="AS165" i="26"/>
  <c r="AP321" i="26"/>
  <c r="AP326" i="26" s="1"/>
  <c r="AP289" i="26"/>
  <c r="AP294" i="26" s="1"/>
  <c r="AO294" i="26"/>
  <c r="AO310" i="26"/>
  <c r="BC21" i="18"/>
  <c r="AN224" i="26"/>
  <c r="AN251" i="26"/>
  <c r="AN267" i="26"/>
  <c r="AN187" i="26"/>
  <c r="AN208" i="26"/>
  <c r="AN235" i="26"/>
  <c r="AN171" i="26"/>
  <c r="BD21" i="18"/>
  <c r="BD15" i="18"/>
  <c r="BD8" i="18"/>
  <c r="BD9" i="18"/>
  <c r="BD32" i="18"/>
  <c r="BD31" i="18"/>
  <c r="BB14" i="18"/>
  <c r="BC42" i="24"/>
  <c r="AN12" i="17"/>
  <c r="BC26" i="18"/>
  <c r="AO31" i="20"/>
  <c r="BC44" i="24" s="1"/>
  <c r="BC34" i="24"/>
  <c r="AY16" i="21"/>
  <c r="AY12" i="21"/>
  <c r="AY10" i="21"/>
  <c r="AY6" i="21"/>
  <c r="AY5" i="21"/>
  <c r="AZ2" i="21"/>
  <c r="AY14" i="21"/>
  <c r="AY9" i="21"/>
  <c r="AY8" i="21"/>
  <c r="AY15" i="21"/>
  <c r="AY11" i="21"/>
  <c r="AY3" i="21"/>
  <c r="AY7" i="21"/>
  <c r="AY13" i="21"/>
  <c r="AW18" i="21"/>
  <c r="AW19" i="21" s="1"/>
  <c r="AL13" i="17"/>
  <c r="AX17" i="21"/>
  <c r="AO17" i="17"/>
  <c r="AM18" i="17"/>
  <c r="BD25" i="18" s="1"/>
  <c r="AR4" i="21"/>
  <c r="AM24" i="20"/>
  <c r="BC5" i="18"/>
  <c r="BE4" i="18"/>
  <c r="BE24" i="18" s="1"/>
  <c r="BD3" i="18"/>
  <c r="BD2" i="18"/>
  <c r="AL37" i="20"/>
  <c r="AL50" i="20" s="1"/>
  <c r="AL33" i="20"/>
  <c r="AO58" i="20"/>
  <c r="AP30" i="20"/>
  <c r="AQ23" i="20"/>
  <c r="AR36" i="20"/>
  <c r="AQ43" i="20"/>
  <c r="AQ44" i="20" s="1"/>
  <c r="AP55" i="20"/>
  <c r="AP52" i="20"/>
  <c r="AP56" i="20"/>
  <c r="AP57" i="20" s="1"/>
  <c r="AP53" i="20"/>
  <c r="AQ49" i="20"/>
  <c r="AP51" i="20"/>
  <c r="AP54" i="20"/>
  <c r="AR210" i="26" l="1"/>
  <c r="AR194" i="26"/>
  <c r="AR259" i="26"/>
  <c r="AR242" i="26"/>
  <c r="AR226" i="26"/>
  <c r="AO219" i="26"/>
  <c r="AO240" i="26"/>
  <c r="AO192" i="26"/>
  <c r="BE22" i="18"/>
  <c r="BE23" i="18"/>
  <c r="AO235" i="26"/>
  <c r="AO208" i="26"/>
  <c r="AO209" i="26" s="1"/>
  <c r="AO214" i="26" s="1"/>
  <c r="AO171" i="26"/>
  <c r="AO177" i="26" s="1"/>
  <c r="AO182" i="26" s="1"/>
  <c r="AO187" i="26"/>
  <c r="AO267" i="26"/>
  <c r="AO273" i="26" s="1"/>
  <c r="AO278" i="26" s="1"/>
  <c r="AO224" i="26"/>
  <c r="AO251" i="26"/>
  <c r="AO257" i="26" s="1"/>
  <c r="AO262" i="26" s="1"/>
  <c r="AS167" i="26"/>
  <c r="AR170" i="26" a="1"/>
  <c r="AR170" i="26" s="1"/>
  <c r="AR176" i="26"/>
  <c r="AR178" i="26"/>
  <c r="AR179" i="26"/>
  <c r="AR180" i="26"/>
  <c r="AR186" i="26" a="1"/>
  <c r="AR186" i="26" s="1"/>
  <c r="AR284" i="26"/>
  <c r="AR286" i="26"/>
  <c r="AR288" i="26"/>
  <c r="AR292" i="26"/>
  <c r="AR293" i="26"/>
  <c r="AR172" i="26"/>
  <c r="AR173" i="26"/>
  <c r="AR174" i="26"/>
  <c r="AR175" i="26"/>
  <c r="AR188" i="26"/>
  <c r="AR189" i="26"/>
  <c r="AR190" i="26"/>
  <c r="AR191" i="26"/>
  <c r="AR195" i="26"/>
  <c r="AR196" i="26"/>
  <c r="AR197" i="26"/>
  <c r="AR202" i="26" a="1"/>
  <c r="AR202" i="26" s="1"/>
  <c r="AR203" i="26"/>
  <c r="AR204" i="26"/>
  <c r="AR205" i="26"/>
  <c r="AR206" i="26"/>
  <c r="AR207" i="26" s="1"/>
  <c r="AR211" i="26"/>
  <c r="AR212" i="26"/>
  <c r="AR213" i="26"/>
  <c r="AR218" i="26" a="1"/>
  <c r="AR218" i="26" s="1"/>
  <c r="AR219" i="26"/>
  <c r="AR220" i="26"/>
  <c r="AR221" i="26"/>
  <c r="AR222" i="26"/>
  <c r="AR223" i="26"/>
  <c r="AR227" i="26"/>
  <c r="AR228" i="26"/>
  <c r="AR234" i="26" a="1"/>
  <c r="AR234" i="26" s="1"/>
  <c r="AR287" i="26"/>
  <c r="AR236" i="26"/>
  <c r="AR237" i="26"/>
  <c r="AR238" i="26"/>
  <c r="AR239" i="26"/>
  <c r="AR243" i="26"/>
  <c r="AR244" i="26"/>
  <c r="AR245" i="26"/>
  <c r="AR250" i="26" a="1"/>
  <c r="AR250" i="26" s="1"/>
  <c r="AR252" i="26"/>
  <c r="AR253" i="26"/>
  <c r="AR255" i="26"/>
  <c r="AR256" i="26"/>
  <c r="AR260" i="26"/>
  <c r="AR261" i="26"/>
  <c r="AR266" i="26" a="1"/>
  <c r="AR266" i="26" s="1"/>
  <c r="AR283" i="26"/>
  <c r="AR285" i="26"/>
  <c r="AR291" i="26"/>
  <c r="AR254" i="26"/>
  <c r="AR268" i="26"/>
  <c r="AR269" i="26"/>
  <c r="AR270" i="26"/>
  <c r="AR271" i="26"/>
  <c r="AR272" i="26"/>
  <c r="AR274" i="26"/>
  <c r="AR275" i="26"/>
  <c r="AR276" i="26"/>
  <c r="AR277" i="26"/>
  <c r="AR282" i="26" a="1"/>
  <c r="AR282" i="26" s="1"/>
  <c r="AR298" i="26" a="1"/>
  <c r="AR298" i="26" s="1"/>
  <c r="AR299" i="26"/>
  <c r="AR302" i="26"/>
  <c r="AR303" i="26"/>
  <c r="AR304" i="26"/>
  <c r="AR307" i="26"/>
  <c r="AR308" i="26"/>
  <c r="AR309" i="26"/>
  <c r="AR301" i="26"/>
  <c r="AR316" i="26"/>
  <c r="AR322" i="26"/>
  <c r="AR300" i="26"/>
  <c r="AR314" i="26" a="1"/>
  <c r="AR314" i="26" s="1"/>
  <c r="AR315" i="26"/>
  <c r="AR317" i="26"/>
  <c r="AR318" i="26"/>
  <c r="AR319" i="26"/>
  <c r="AR323" i="26"/>
  <c r="AR324" i="26"/>
  <c r="AR325" i="26"/>
  <c r="AR320" i="26"/>
  <c r="AQ289" i="26"/>
  <c r="AQ321" i="26"/>
  <c r="AU166" i="26"/>
  <c r="AT165" i="26"/>
  <c r="AN225" i="26"/>
  <c r="AN257" i="26"/>
  <c r="AN273" i="26"/>
  <c r="AN193" i="26"/>
  <c r="AN209" i="26"/>
  <c r="AN241" i="26"/>
  <c r="AN177" i="26"/>
  <c r="AQ305" i="26"/>
  <c r="AQ310" i="26" s="1"/>
  <c r="AP310" i="26"/>
  <c r="BE8" i="18"/>
  <c r="BE32" i="18"/>
  <c r="BE9" i="18"/>
  <c r="BE15" i="18"/>
  <c r="BE31" i="18"/>
  <c r="BC14" i="18"/>
  <c r="BD42" i="24"/>
  <c r="AN14" i="17"/>
  <c r="AO12" i="17"/>
  <c r="AO14" i="17" s="1"/>
  <c r="BD26" i="18"/>
  <c r="AP31" i="20"/>
  <c r="BD44" i="24" s="1"/>
  <c r="BD34" i="24"/>
  <c r="BF4" i="18"/>
  <c r="BF24" i="18" s="1"/>
  <c r="BE3" i="18"/>
  <c r="BE2" i="18"/>
  <c r="AR23" i="20"/>
  <c r="AQ30" i="20"/>
  <c r="AZ16" i="21"/>
  <c r="AZ12" i="21"/>
  <c r="AZ10" i="21"/>
  <c r="AZ6" i="21"/>
  <c r="AZ9" i="21"/>
  <c r="AZ7" i="21"/>
  <c r="AZ13" i="21"/>
  <c r="AZ5" i="21"/>
  <c r="AZ14" i="21"/>
  <c r="AZ8" i="21"/>
  <c r="AZ11" i="21"/>
  <c r="AZ3" i="21"/>
  <c r="AZ15" i="21"/>
  <c r="BA2" i="21"/>
  <c r="AP17" i="17"/>
  <c r="AY17" i="21"/>
  <c r="AS4" i="21"/>
  <c r="AN24" i="20"/>
  <c r="BD5" i="18"/>
  <c r="AM13" i="17"/>
  <c r="AM37" i="20"/>
  <c r="AM50" i="20" s="1"/>
  <c r="AM33" i="20"/>
  <c r="AX18" i="21"/>
  <c r="AX19" i="21" s="1"/>
  <c r="AP58" i="20"/>
  <c r="AS36" i="20"/>
  <c r="AR43" i="20"/>
  <c r="AR44" i="20" s="1"/>
  <c r="AQ52" i="20"/>
  <c r="AQ53" i="20"/>
  <c r="AQ55" i="20"/>
  <c r="AR49" i="20"/>
  <c r="AQ54" i="20"/>
  <c r="AQ56" i="20"/>
  <c r="AQ57" i="20" s="1"/>
  <c r="AQ51" i="20"/>
  <c r="AN18" i="17"/>
  <c r="BE25" i="18" s="1"/>
  <c r="AO225" i="26" l="1"/>
  <c r="AO230" i="26" s="1"/>
  <c r="AO193" i="26"/>
  <c r="AO198" i="26" s="1"/>
  <c r="AP192" i="26"/>
  <c r="AP219" i="26"/>
  <c r="AP240" i="26"/>
  <c r="AO241" i="26"/>
  <c r="AO246" i="26" s="1"/>
  <c r="AS210" i="26"/>
  <c r="AS194" i="26"/>
  <c r="AS259" i="26"/>
  <c r="AS242" i="26"/>
  <c r="AS226" i="26"/>
  <c r="BF23" i="18"/>
  <c r="BF22" i="18"/>
  <c r="AT167" i="26"/>
  <c r="AS170" i="26" a="1"/>
  <c r="AS170" i="26" s="1"/>
  <c r="AS291" i="26"/>
  <c r="AS172" i="26"/>
  <c r="AS173" i="26"/>
  <c r="AS174" i="26"/>
  <c r="AS175" i="26" s="1"/>
  <c r="AS178" i="26"/>
  <c r="AS179" i="26"/>
  <c r="AS180" i="26"/>
  <c r="AS181" i="26"/>
  <c r="AS186" i="26" a="1"/>
  <c r="AS186" i="26" s="1"/>
  <c r="AS283" i="26"/>
  <c r="AS188" i="26"/>
  <c r="AS189" i="26"/>
  <c r="AS190" i="26"/>
  <c r="AS191" i="26"/>
  <c r="AS195" i="26"/>
  <c r="AS196" i="26"/>
  <c r="AS197" i="26"/>
  <c r="AS202" i="26" a="1"/>
  <c r="AS202" i="26" s="1"/>
  <c r="AS285" i="26"/>
  <c r="AS286" i="26"/>
  <c r="AS293" i="26"/>
  <c r="AS203" i="26"/>
  <c r="AS204" i="26"/>
  <c r="AS205" i="26"/>
  <c r="AS206" i="26"/>
  <c r="AS207" i="26"/>
  <c r="AS211" i="26"/>
  <c r="AS212" i="26"/>
  <c r="AS213" i="26"/>
  <c r="AS218" i="26" a="1"/>
  <c r="AS218" i="26" s="1"/>
  <c r="AS219" i="26"/>
  <c r="AS220" i="26"/>
  <c r="AS221" i="26"/>
  <c r="AS222" i="26"/>
  <c r="AS223" i="26" s="1"/>
  <c r="AS227" i="26"/>
  <c r="AS228" i="26"/>
  <c r="AS229" i="26"/>
  <c r="AS234" i="26" a="1"/>
  <c r="AS234" i="26" s="1"/>
  <c r="AS236" i="26"/>
  <c r="AS237" i="26"/>
  <c r="AS238" i="26"/>
  <c r="AS239" i="26"/>
  <c r="AS243" i="26"/>
  <c r="AS244" i="26"/>
  <c r="AS245" i="26"/>
  <c r="AS250" i="26" a="1"/>
  <c r="AS250" i="26" s="1"/>
  <c r="AS253" i="26"/>
  <c r="AS254" i="26"/>
  <c r="AS255" i="26"/>
  <c r="AS256" i="26"/>
  <c r="AS260" i="26"/>
  <c r="AS261" i="26"/>
  <c r="AS266" i="26" a="1"/>
  <c r="AS266" i="26" s="1"/>
  <c r="AS284" i="26"/>
  <c r="AS287" i="26"/>
  <c r="AS288" i="26"/>
  <c r="AS252" i="26"/>
  <c r="AS268" i="26"/>
  <c r="AS269" i="26"/>
  <c r="AS270" i="26"/>
  <c r="AS271" i="26"/>
  <c r="AS272" i="26"/>
  <c r="AS274" i="26"/>
  <c r="AS275" i="26"/>
  <c r="AS276" i="26"/>
  <c r="AS277" i="26"/>
  <c r="AS282" i="26" a="1"/>
  <c r="AS282" i="26" s="1"/>
  <c r="AS300" i="26"/>
  <c r="AS302" i="26"/>
  <c r="AS303" i="26"/>
  <c r="AS304" i="26"/>
  <c r="AS307" i="26"/>
  <c r="AS308" i="26"/>
  <c r="AS309" i="26"/>
  <c r="AS299" i="26"/>
  <c r="AS319" i="26"/>
  <c r="AS320" i="26"/>
  <c r="AS292" i="26"/>
  <c r="AS301" i="26"/>
  <c r="AS316" i="26"/>
  <c r="AS322" i="26"/>
  <c r="AS323" i="26"/>
  <c r="AS324" i="26"/>
  <c r="AS325" i="26"/>
  <c r="AS298" i="26" a="1"/>
  <c r="AS298" i="26" s="1"/>
  <c r="AS314" i="26" a="1"/>
  <c r="AS314" i="26" s="1"/>
  <c r="AS315" i="26"/>
  <c r="AS317" i="26"/>
  <c r="AS318" i="26"/>
  <c r="AQ294" i="26"/>
  <c r="AQ326" i="26"/>
  <c r="AV166" i="26"/>
  <c r="AU165" i="26"/>
  <c r="AN230" i="26"/>
  <c r="AN262" i="26"/>
  <c r="AN278" i="26"/>
  <c r="AN198" i="26"/>
  <c r="AN214" i="26"/>
  <c r="AN246" i="26"/>
  <c r="AN182" i="26"/>
  <c r="AR289" i="26"/>
  <c r="AR294" i="26" s="1"/>
  <c r="AR305" i="26"/>
  <c r="AR321" i="26"/>
  <c r="AR326" i="26" s="1"/>
  <c r="BE21" i="18"/>
  <c r="AP208" i="26"/>
  <c r="AP267" i="26"/>
  <c r="AP224" i="26"/>
  <c r="AP187" i="26"/>
  <c r="AP171" i="26"/>
  <c r="AP251" i="26"/>
  <c r="AP235" i="26"/>
  <c r="BF21" i="18"/>
  <c r="BF9" i="18"/>
  <c r="BF15" i="18"/>
  <c r="BF8" i="18"/>
  <c r="BF31" i="18"/>
  <c r="BD14" i="18"/>
  <c r="BE42" i="24"/>
  <c r="AP12" i="17"/>
  <c r="AP14" i="17" s="1"/>
  <c r="BE26" i="18"/>
  <c r="AQ31" i="20"/>
  <c r="BE44" i="24" s="1"/>
  <c r="BE34" i="24"/>
  <c r="AQ58" i="20"/>
  <c r="AS43" i="20"/>
  <c r="AS44" i="20" s="1"/>
  <c r="AT36" i="20"/>
  <c r="AQ17" i="17"/>
  <c r="AT4" i="21"/>
  <c r="AO24" i="20"/>
  <c r="BE5" i="18"/>
  <c r="AR54" i="20"/>
  <c r="AR52" i="20"/>
  <c r="AS49" i="20"/>
  <c r="AR53" i="20"/>
  <c r="AR56" i="20"/>
  <c r="AR57" i="20" s="1"/>
  <c r="AR55" i="20"/>
  <c r="AR51" i="20"/>
  <c r="AN37" i="20"/>
  <c r="AN50" i="20" s="1"/>
  <c r="AN33" i="20"/>
  <c r="AN13" i="17"/>
  <c r="AY18" i="21"/>
  <c r="AY19" i="21" s="1"/>
  <c r="AS23" i="20"/>
  <c r="AR30" i="20"/>
  <c r="BA16" i="21"/>
  <c r="BA10" i="21"/>
  <c r="BA14" i="21"/>
  <c r="BA6" i="21"/>
  <c r="BA9" i="21"/>
  <c r="BA11" i="21"/>
  <c r="BA7" i="21"/>
  <c r="BA15" i="21"/>
  <c r="BA13" i="21"/>
  <c r="BA12" i="21"/>
  <c r="BA5" i="21"/>
  <c r="BB2" i="21"/>
  <c r="BA8" i="21"/>
  <c r="BA3" i="21"/>
  <c r="AZ17" i="21"/>
  <c r="AO18" i="17"/>
  <c r="AQ240" i="26" s="1"/>
  <c r="BF2" i="18"/>
  <c r="BG4" i="18"/>
  <c r="BG24" i="18" s="1"/>
  <c r="BF3" i="18"/>
  <c r="AT210" i="26" l="1"/>
  <c r="AT194" i="26"/>
  <c r="AT259" i="26"/>
  <c r="AT242" i="26"/>
  <c r="AT226" i="26"/>
  <c r="AQ192" i="26"/>
  <c r="AQ224" i="26"/>
  <c r="AQ225" i="26" s="1"/>
  <c r="AQ230" i="26" s="1"/>
  <c r="AQ267" i="26"/>
  <c r="AQ273" i="26" s="1"/>
  <c r="AQ278" i="26" s="1"/>
  <c r="AQ187" i="26"/>
  <c r="AQ193" i="26" s="1"/>
  <c r="AQ198" i="26" s="1"/>
  <c r="AQ171" i="26"/>
  <c r="AQ177" i="26" s="1"/>
  <c r="AQ182" i="26" s="1"/>
  <c r="AQ235" i="26"/>
  <c r="AQ241" i="26" s="1"/>
  <c r="AQ246" i="26" s="1"/>
  <c r="BG22" i="18"/>
  <c r="BG23" i="18"/>
  <c r="BF25" i="18"/>
  <c r="BF26" i="18" s="1"/>
  <c r="AQ208" i="26"/>
  <c r="AQ209" i="26" s="1"/>
  <c r="AQ251" i="26"/>
  <c r="AQ257" i="26" s="1"/>
  <c r="AQ262" i="26" s="1"/>
  <c r="AU167" i="26"/>
  <c r="AT170" i="26" a="1"/>
  <c r="AT170" i="26" s="1"/>
  <c r="AT178" i="26"/>
  <c r="AT179" i="26"/>
  <c r="AT180" i="26"/>
  <c r="AT181" i="26"/>
  <c r="AT186" i="26" a="1"/>
  <c r="AT186" i="26" s="1"/>
  <c r="AT288" i="26"/>
  <c r="AT172" i="26"/>
  <c r="AT174" i="26"/>
  <c r="AT175" i="26" s="1"/>
  <c r="AT188" i="26"/>
  <c r="AT189" i="26"/>
  <c r="AT190" i="26"/>
  <c r="AT191" i="26"/>
  <c r="AT195" i="26"/>
  <c r="AT196" i="26"/>
  <c r="AT197" i="26"/>
  <c r="AT202" i="26" a="1"/>
  <c r="AT202" i="26" s="1"/>
  <c r="AT283" i="26"/>
  <c r="AT284" i="26"/>
  <c r="AT291" i="26"/>
  <c r="AT292" i="26"/>
  <c r="AT173" i="26"/>
  <c r="AT203" i="26"/>
  <c r="AT204" i="26"/>
  <c r="AT205" i="26"/>
  <c r="AT206" i="26"/>
  <c r="AT207" i="26"/>
  <c r="AT211" i="26"/>
  <c r="AT212" i="26"/>
  <c r="AT213" i="26"/>
  <c r="AT218" i="26" a="1"/>
  <c r="AT218" i="26" s="1"/>
  <c r="AT219" i="26"/>
  <c r="AT220" i="26"/>
  <c r="AT221" i="26"/>
  <c r="AT222" i="26"/>
  <c r="AT223" i="26" s="1"/>
  <c r="AT227" i="26"/>
  <c r="AT228" i="26"/>
  <c r="AT229" i="26"/>
  <c r="AT234" i="26" a="1"/>
  <c r="AT234" i="26" s="1"/>
  <c r="AT236" i="26"/>
  <c r="AT237" i="26"/>
  <c r="AT238" i="26"/>
  <c r="AT239" i="26"/>
  <c r="AT243" i="26"/>
  <c r="AT244" i="26"/>
  <c r="AT245" i="26"/>
  <c r="AT250" i="26" a="1"/>
  <c r="AT250" i="26" s="1"/>
  <c r="AT252" i="26"/>
  <c r="AT253" i="26"/>
  <c r="AT255" i="26"/>
  <c r="AT256" i="26"/>
  <c r="AT260" i="26"/>
  <c r="AT261" i="26"/>
  <c r="AT266" i="26" a="1"/>
  <c r="AT266" i="26" s="1"/>
  <c r="AT286" i="26"/>
  <c r="AT254" i="26"/>
  <c r="AT268" i="26"/>
  <c r="AT269" i="26"/>
  <c r="AT270" i="26"/>
  <c r="AT271" i="26"/>
  <c r="AT272" i="26"/>
  <c r="AT274" i="26"/>
  <c r="AT275" i="26"/>
  <c r="AT276" i="26"/>
  <c r="AT277" i="26"/>
  <c r="AT282" i="26" a="1"/>
  <c r="AT282" i="26" s="1"/>
  <c r="AT285" i="26"/>
  <c r="AT299" i="26"/>
  <c r="AT302" i="26"/>
  <c r="AT303" i="26"/>
  <c r="AT304" i="26"/>
  <c r="AT307" i="26"/>
  <c r="AT308" i="26"/>
  <c r="AT309" i="26"/>
  <c r="AT298" i="26" a="1"/>
  <c r="AT298" i="26" s="1"/>
  <c r="AT300" i="26"/>
  <c r="AT314" i="26" a="1"/>
  <c r="AT314" i="26" s="1"/>
  <c r="AT315" i="26"/>
  <c r="AT318" i="26"/>
  <c r="AT322" i="26"/>
  <c r="AT287" i="26"/>
  <c r="AT317" i="26"/>
  <c r="AT320" i="26"/>
  <c r="AT323" i="26"/>
  <c r="AT324" i="26"/>
  <c r="AT325" i="26"/>
  <c r="AT293" i="26"/>
  <c r="AT301" i="26"/>
  <c r="AT316" i="26"/>
  <c r="AT319" i="26"/>
  <c r="AS289" i="26"/>
  <c r="AS305" i="26"/>
  <c r="AS321" i="26"/>
  <c r="AW166" i="26"/>
  <c r="AV165" i="26"/>
  <c r="AR310" i="26"/>
  <c r="AP209" i="26"/>
  <c r="AP273" i="26"/>
  <c r="AP225" i="26"/>
  <c r="AP193" i="26"/>
  <c r="AP177" i="26"/>
  <c r="AP257" i="26"/>
  <c r="AP241" i="26"/>
  <c r="BG21" i="18"/>
  <c r="BG9" i="18"/>
  <c r="BG8" i="18"/>
  <c r="BG15" i="18"/>
  <c r="BG31" i="18"/>
  <c r="BE14" i="18"/>
  <c r="BF42" i="24"/>
  <c r="AQ12" i="17"/>
  <c r="AR31" i="20"/>
  <c r="BF44" i="24" s="1"/>
  <c r="BF34" i="24"/>
  <c r="AO13" i="17"/>
  <c r="AS56" i="20"/>
  <c r="AS57" i="20" s="1"/>
  <c r="AS54" i="20"/>
  <c r="AS52" i="20"/>
  <c r="AT49" i="20"/>
  <c r="AS53" i="20"/>
  <c r="AS55" i="20"/>
  <c r="AS51" i="20"/>
  <c r="AZ18" i="21"/>
  <c r="AZ19" i="21"/>
  <c r="AT23" i="20"/>
  <c r="AS30" i="20"/>
  <c r="BA17" i="21"/>
  <c r="AR58" i="20"/>
  <c r="AU4" i="21"/>
  <c r="AP24" i="20"/>
  <c r="BF5" i="18"/>
  <c r="BB15" i="21"/>
  <c r="BB16" i="21"/>
  <c r="BB14" i="21"/>
  <c r="BB9" i="21"/>
  <c r="BB11" i="21"/>
  <c r="BB10" i="21"/>
  <c r="BB5" i="21"/>
  <c r="BB17" i="21" s="1"/>
  <c r="BB7" i="21"/>
  <c r="BB13" i="21"/>
  <c r="BB6" i="21"/>
  <c r="BB3" i="21"/>
  <c r="BB12" i="21"/>
  <c r="BB8" i="21"/>
  <c r="BC2" i="21"/>
  <c r="AO37" i="20"/>
  <c r="AO50" i="20" s="1"/>
  <c r="AO33" i="20"/>
  <c r="BH4" i="18"/>
  <c r="BG3" i="18"/>
  <c r="BG2" i="18"/>
  <c r="AP18" i="17"/>
  <c r="BG25" i="18" s="1"/>
  <c r="AR17" i="17"/>
  <c r="AT43" i="20"/>
  <c r="AT44" i="20" s="1"/>
  <c r="AU36" i="20"/>
  <c r="AU210" i="26" l="1"/>
  <c r="AU194" i="26"/>
  <c r="AU259" i="26"/>
  <c r="AU242" i="26"/>
  <c r="AU226" i="26"/>
  <c r="AR240" i="26"/>
  <c r="AR192" i="26"/>
  <c r="BH23" i="18"/>
  <c r="BH22" i="18"/>
  <c r="BH24" i="18"/>
  <c r="AR251" i="26"/>
  <c r="AR257" i="26" s="1"/>
  <c r="AR262" i="26" s="1"/>
  <c r="AR171" i="26"/>
  <c r="AR177" i="26" s="1"/>
  <c r="AR267" i="26"/>
  <c r="AR273" i="26" s="1"/>
  <c r="AR278" i="26" s="1"/>
  <c r="AR224" i="26"/>
  <c r="AR225" i="26" s="1"/>
  <c r="AR187" i="26"/>
  <c r="AR235" i="26"/>
  <c r="AR208" i="26"/>
  <c r="AR209" i="26" s="1"/>
  <c r="AR214" i="26" s="1"/>
  <c r="AV167" i="26"/>
  <c r="AU170" i="26" a="1"/>
  <c r="AU170" i="26" s="1"/>
  <c r="AU172" i="26"/>
  <c r="AU175" i="26"/>
  <c r="AU178" i="26"/>
  <c r="AU179" i="26"/>
  <c r="AU180" i="26"/>
  <c r="AU181" i="26"/>
  <c r="AU186" i="26" a="1"/>
  <c r="AU186" i="26" s="1"/>
  <c r="AU283" i="26"/>
  <c r="AU284" i="26"/>
  <c r="AU286" i="26"/>
  <c r="AU291" i="26"/>
  <c r="AU173" i="26"/>
  <c r="AU188" i="26"/>
  <c r="AU189" i="26"/>
  <c r="AU190" i="26"/>
  <c r="AU191" i="26"/>
  <c r="AU195" i="26"/>
  <c r="AU196" i="26"/>
  <c r="AU197" i="26"/>
  <c r="AU202" i="26" a="1"/>
  <c r="AU202" i="26" s="1"/>
  <c r="AU285" i="26"/>
  <c r="AU174" i="26"/>
  <c r="AU203" i="26"/>
  <c r="AU204" i="26"/>
  <c r="AU205" i="26"/>
  <c r="AU206" i="26"/>
  <c r="AU207" i="26"/>
  <c r="AU211" i="26"/>
  <c r="AU212" i="26"/>
  <c r="AU213" i="26"/>
  <c r="AU218" i="26" a="1"/>
  <c r="AU218" i="26" s="1"/>
  <c r="AU219" i="26"/>
  <c r="AU220" i="26"/>
  <c r="AU221" i="26"/>
  <c r="AU222" i="26"/>
  <c r="AU223" i="26"/>
  <c r="AU227" i="26"/>
  <c r="AU228" i="26"/>
  <c r="AU229" i="26"/>
  <c r="AU234" i="26" a="1"/>
  <c r="AU234" i="26" s="1"/>
  <c r="AU236" i="26"/>
  <c r="AU237" i="26"/>
  <c r="AU238" i="26"/>
  <c r="AU239" i="26"/>
  <c r="AU243" i="26"/>
  <c r="AU244" i="26"/>
  <c r="AU245" i="26"/>
  <c r="AU250" i="26" a="1"/>
  <c r="AU250" i="26" s="1"/>
  <c r="AU253" i="26"/>
  <c r="AU254" i="26"/>
  <c r="AU255" i="26"/>
  <c r="AU256" i="26"/>
  <c r="AU260" i="26"/>
  <c r="AU261" i="26"/>
  <c r="AU266" i="26" a="1"/>
  <c r="AU266" i="26" s="1"/>
  <c r="AU287" i="26"/>
  <c r="AU292" i="26"/>
  <c r="AU252" i="26"/>
  <c r="AU268" i="26"/>
  <c r="AU269" i="26"/>
  <c r="AU270" i="26"/>
  <c r="AU271" i="26"/>
  <c r="AU272" i="26"/>
  <c r="AU274" i="26"/>
  <c r="AU275" i="26"/>
  <c r="AU276" i="26"/>
  <c r="AU277" i="26"/>
  <c r="AU282" i="26" a="1"/>
  <c r="AU282" i="26" s="1"/>
  <c r="AU302" i="26"/>
  <c r="AU303" i="26"/>
  <c r="AU304" i="26"/>
  <c r="AU307" i="26"/>
  <c r="AU308" i="26"/>
  <c r="AU309" i="26"/>
  <c r="AU293" i="26"/>
  <c r="AU301" i="26"/>
  <c r="AU316" i="26"/>
  <c r="AU317" i="26"/>
  <c r="AU288" i="26"/>
  <c r="AU298" i="26" a="1"/>
  <c r="AU298" i="26" s="1"/>
  <c r="AU299" i="26"/>
  <c r="AU314" i="26" a="1"/>
  <c r="AU314" i="26" s="1"/>
  <c r="AU319" i="26"/>
  <c r="AU322" i="26"/>
  <c r="AU323" i="26"/>
  <c r="AU324" i="26"/>
  <c r="AU325" i="26"/>
  <c r="AU300" i="26"/>
  <c r="AU315" i="26"/>
  <c r="AU318" i="26"/>
  <c r="AU320" i="26"/>
  <c r="AS294" i="26"/>
  <c r="AS326" i="26"/>
  <c r="AX166" i="26"/>
  <c r="AW165" i="26"/>
  <c r="AP214" i="26"/>
  <c r="AP278" i="26"/>
  <c r="AP230" i="26"/>
  <c r="AP198" i="26"/>
  <c r="AP182" i="26"/>
  <c r="AP262" i="26"/>
  <c r="AP246" i="26"/>
  <c r="AT289" i="26"/>
  <c r="AT294" i="26" s="1"/>
  <c r="AT305" i="26"/>
  <c r="AT310" i="26" s="1"/>
  <c r="AT321" i="26"/>
  <c r="AT326" i="26" s="1"/>
  <c r="AS310" i="26"/>
  <c r="BH15" i="18"/>
  <c r="BH32" i="18"/>
  <c r="BH8" i="18"/>
  <c r="BH9" i="18"/>
  <c r="BH31" i="18"/>
  <c r="BF14" i="18"/>
  <c r="BG42" i="24"/>
  <c r="AQ14" i="17"/>
  <c r="AR12" i="17"/>
  <c r="AR14" i="17" s="1"/>
  <c r="BG26" i="18"/>
  <c r="BG34" i="24"/>
  <c r="BA18" i="21"/>
  <c r="BA19" i="21"/>
  <c r="AS17" i="17"/>
  <c r="AT30" i="20"/>
  <c r="AU23" i="20"/>
  <c r="AP13" i="17"/>
  <c r="AT56" i="20"/>
  <c r="AT57" i="20" s="1"/>
  <c r="AT55" i="20"/>
  <c r="AT54" i="20"/>
  <c r="AU49" i="20"/>
  <c r="AT53" i="20"/>
  <c r="AT52" i="20"/>
  <c r="AT51" i="20"/>
  <c r="AV4" i="21"/>
  <c r="BG5" i="18"/>
  <c r="AQ24" i="20"/>
  <c r="AQ18" i="17"/>
  <c r="BH25" i="18" s="1"/>
  <c r="AP37" i="20"/>
  <c r="AP50" i="20" s="1"/>
  <c r="AP33" i="20"/>
  <c r="BB18" i="21"/>
  <c r="BB19" i="21" s="1"/>
  <c r="AS58" i="20"/>
  <c r="AU43" i="20"/>
  <c r="AU44" i="20" s="1"/>
  <c r="AV36" i="20"/>
  <c r="BI4" i="18"/>
  <c r="BI24" i="18" s="1"/>
  <c r="BH2" i="18"/>
  <c r="BH3" i="18"/>
  <c r="BC15" i="21"/>
  <c r="BC16" i="21"/>
  <c r="BC11" i="21"/>
  <c r="BC10" i="21"/>
  <c r="BC5" i="21"/>
  <c r="BC6" i="21"/>
  <c r="BC3" i="21"/>
  <c r="BC14" i="21"/>
  <c r="BC8" i="21"/>
  <c r="BC7" i="21"/>
  <c r="BD2" i="21"/>
  <c r="BC13" i="21"/>
  <c r="BC9" i="21"/>
  <c r="BC12" i="21"/>
  <c r="AS31" i="20"/>
  <c r="BG44" i="24" s="1"/>
  <c r="AV210" i="26" l="1"/>
  <c r="AV194" i="26"/>
  <c r="AV259" i="26"/>
  <c r="AV242" i="26"/>
  <c r="AV226" i="26"/>
  <c r="AS192" i="26"/>
  <c r="AS176" i="26"/>
  <c r="AS240" i="26"/>
  <c r="AR241" i="26"/>
  <c r="AR246" i="26" s="1"/>
  <c r="AR193" i="26"/>
  <c r="AR198" i="26" s="1"/>
  <c r="BI22" i="18"/>
  <c r="BI23" i="18"/>
  <c r="AW167" i="26"/>
  <c r="AV170" i="26" a="1"/>
  <c r="AV170" i="26" s="1"/>
  <c r="AV174" i="26"/>
  <c r="AV178" i="26"/>
  <c r="AV179" i="26"/>
  <c r="AV180" i="26"/>
  <c r="AV181" i="26"/>
  <c r="AV186" i="26" a="1"/>
  <c r="AV186" i="26" s="1"/>
  <c r="AV285" i="26"/>
  <c r="AV292" i="26"/>
  <c r="AV293" i="26"/>
  <c r="AV172" i="26"/>
  <c r="AV175" i="26"/>
  <c r="AV188" i="26"/>
  <c r="AV189" i="26"/>
  <c r="AV190" i="26"/>
  <c r="AV191" i="26"/>
  <c r="AV195" i="26"/>
  <c r="AV196" i="26"/>
  <c r="AV197" i="26"/>
  <c r="AV202" i="26" a="1"/>
  <c r="AV202" i="26" s="1"/>
  <c r="AV283" i="26"/>
  <c r="AV284" i="26"/>
  <c r="AV291" i="26"/>
  <c r="AV173" i="26"/>
  <c r="AV203" i="26"/>
  <c r="AV204" i="26"/>
  <c r="AV205" i="26"/>
  <c r="AV206" i="26"/>
  <c r="AV207" i="26"/>
  <c r="AV211" i="26"/>
  <c r="AV212" i="26"/>
  <c r="AV213" i="26"/>
  <c r="AV218" i="26" a="1"/>
  <c r="AV218" i="26" s="1"/>
  <c r="AV219" i="26"/>
  <c r="AV220" i="26"/>
  <c r="AV221" i="26"/>
  <c r="AV222" i="26"/>
  <c r="AV223" i="26"/>
  <c r="AV227" i="26"/>
  <c r="AV228" i="26"/>
  <c r="AV229" i="26"/>
  <c r="AV234" i="26" a="1"/>
  <c r="AV234" i="26" s="1"/>
  <c r="AV287" i="26"/>
  <c r="AV236" i="26"/>
  <c r="AV237" i="26"/>
  <c r="AV238" i="26"/>
  <c r="AV239" i="26"/>
  <c r="AV243" i="26"/>
  <c r="AV244" i="26"/>
  <c r="AV245" i="26"/>
  <c r="AV250" i="26" a="1"/>
  <c r="AV250" i="26" s="1"/>
  <c r="AV252" i="26"/>
  <c r="AV253" i="26"/>
  <c r="AV255" i="26"/>
  <c r="AV256" i="26"/>
  <c r="AV260" i="26"/>
  <c r="AV261" i="26"/>
  <c r="AV266" i="26" a="1"/>
  <c r="AV266" i="26" s="1"/>
  <c r="AV254" i="26"/>
  <c r="AV268" i="26"/>
  <c r="AV269" i="26"/>
  <c r="AV270" i="26"/>
  <c r="AV271" i="26"/>
  <c r="AV272" i="26"/>
  <c r="AV274" i="26"/>
  <c r="AV275" i="26"/>
  <c r="AV276" i="26"/>
  <c r="AV277" i="26"/>
  <c r="AV282" i="26" a="1"/>
  <c r="AV282" i="26" s="1"/>
  <c r="AV288" i="26"/>
  <c r="AV300" i="26"/>
  <c r="AV301" i="26"/>
  <c r="AV302" i="26"/>
  <c r="AV303" i="26"/>
  <c r="AV304" i="26"/>
  <c r="AV307" i="26"/>
  <c r="AV308" i="26"/>
  <c r="AV309" i="26"/>
  <c r="AV299" i="26"/>
  <c r="AV320" i="26"/>
  <c r="AV322" i="26"/>
  <c r="AV315" i="26"/>
  <c r="AV317" i="26"/>
  <c r="AV318" i="26"/>
  <c r="AV323" i="26"/>
  <c r="AV324" i="26"/>
  <c r="AV325" i="26"/>
  <c r="AV286" i="26"/>
  <c r="AV298" i="26" a="1"/>
  <c r="AV298" i="26" s="1"/>
  <c r="AV314" i="26" a="1"/>
  <c r="AV314" i="26" s="1"/>
  <c r="AV316" i="26"/>
  <c r="AV319" i="26"/>
  <c r="AU289" i="26"/>
  <c r="AU305" i="26"/>
  <c r="AU321" i="26"/>
  <c r="AY166" i="26"/>
  <c r="AX165" i="26"/>
  <c r="BH21" i="18"/>
  <c r="AS208" i="26"/>
  <c r="AS171" i="26"/>
  <c r="AS267" i="26"/>
  <c r="AS187" i="26"/>
  <c r="AS235" i="26"/>
  <c r="AS251" i="26"/>
  <c r="AS224" i="26"/>
  <c r="BI21" i="18"/>
  <c r="BI32" i="18"/>
  <c r="BI8" i="18"/>
  <c r="BI9" i="18"/>
  <c r="BI15" i="18"/>
  <c r="BI31" i="18"/>
  <c r="BG14" i="18"/>
  <c r="BH42" i="24"/>
  <c r="AS12" i="17"/>
  <c r="BH26" i="18"/>
  <c r="AT31" i="20"/>
  <c r="BH44" i="24" s="1"/>
  <c r="BH34" i="24"/>
  <c r="AR18" i="17"/>
  <c r="AT192" i="26" s="1"/>
  <c r="AQ37" i="20"/>
  <c r="AQ50" i="20" s="1"/>
  <c r="AQ33" i="20"/>
  <c r="BC17" i="21"/>
  <c r="AT58" i="20"/>
  <c r="AU30" i="20"/>
  <c r="AV23" i="20"/>
  <c r="AW4" i="21"/>
  <c r="AR24" i="20"/>
  <c r="BH5" i="18"/>
  <c r="BD12" i="21"/>
  <c r="BD9" i="21"/>
  <c r="BD13" i="21"/>
  <c r="BD11" i="21"/>
  <c r="BD5" i="21"/>
  <c r="BD15" i="21"/>
  <c r="BD10" i="21"/>
  <c r="BD6" i="21"/>
  <c r="BD3" i="21"/>
  <c r="BD8" i="21"/>
  <c r="BD7" i="21"/>
  <c r="BE2" i="21"/>
  <c r="BD14" i="21"/>
  <c r="BD16" i="21"/>
  <c r="BI3" i="18"/>
  <c r="BJ4" i="18"/>
  <c r="BI2" i="18"/>
  <c r="AV43" i="20"/>
  <c r="AV44" i="20" s="1"/>
  <c r="AW36" i="20"/>
  <c r="AU56" i="20"/>
  <c r="AU57" i="20" s="1"/>
  <c r="AU55" i="20"/>
  <c r="AU54" i="20"/>
  <c r="AU53" i="20"/>
  <c r="AV49" i="20"/>
  <c r="AU52" i="20"/>
  <c r="AU51" i="20"/>
  <c r="AQ13" i="17"/>
  <c r="AT17" i="17"/>
  <c r="AT240" i="26" l="1"/>
  <c r="AT176" i="26"/>
  <c r="AW210" i="26"/>
  <c r="AW194" i="26"/>
  <c r="AW259" i="26"/>
  <c r="AW242" i="26"/>
  <c r="AW226" i="26"/>
  <c r="BI25" i="18"/>
  <c r="BI26" i="18" s="1"/>
  <c r="AT235" i="26"/>
  <c r="AT224" i="26"/>
  <c r="AT225" i="26" s="1"/>
  <c r="AT230" i="26" s="1"/>
  <c r="BJ22" i="18"/>
  <c r="BJ23" i="18"/>
  <c r="BJ24" i="18"/>
  <c r="AT208" i="26"/>
  <c r="AT209" i="26" s="1"/>
  <c r="AT214" i="26" s="1"/>
  <c r="AT187" i="26"/>
  <c r="AT193" i="26" s="1"/>
  <c r="AT198" i="26" s="1"/>
  <c r="AT171" i="26"/>
  <c r="AT267" i="26"/>
  <c r="AT273" i="26" s="1"/>
  <c r="AT278" i="26" s="1"/>
  <c r="AT251" i="26"/>
  <c r="AT257" i="26" s="1"/>
  <c r="AT262" i="26" s="1"/>
  <c r="AX167" i="26"/>
  <c r="AW170" i="26" a="1"/>
  <c r="AW170" i="26" s="1"/>
  <c r="AW172" i="26"/>
  <c r="AW173" i="26"/>
  <c r="AW175" i="26"/>
  <c r="AW178" i="26"/>
  <c r="AW179" i="26"/>
  <c r="AW180" i="26"/>
  <c r="AW181" i="26"/>
  <c r="AW186" i="26" a="1"/>
  <c r="AW186" i="26" s="1"/>
  <c r="AW283" i="26"/>
  <c r="AW284" i="26"/>
  <c r="AW287" i="26"/>
  <c r="AW174" i="26"/>
  <c r="AW188" i="26"/>
  <c r="AW189" i="26"/>
  <c r="AW190" i="26"/>
  <c r="AW191" i="26"/>
  <c r="AW195" i="26"/>
  <c r="AW196" i="26"/>
  <c r="AW197" i="26"/>
  <c r="AW202" i="26" a="1"/>
  <c r="AW202" i="26" s="1"/>
  <c r="AW285" i="26"/>
  <c r="AW203" i="26"/>
  <c r="AW204" i="26"/>
  <c r="AW205" i="26"/>
  <c r="AW206" i="26"/>
  <c r="AW207" i="26"/>
  <c r="AW211" i="26"/>
  <c r="AW212" i="26"/>
  <c r="AW213" i="26"/>
  <c r="AW218" i="26" a="1"/>
  <c r="AW218" i="26" s="1"/>
  <c r="AW219" i="26"/>
  <c r="AW220" i="26"/>
  <c r="AW221" i="26"/>
  <c r="AW222" i="26"/>
  <c r="AW223" i="26"/>
  <c r="AW227" i="26"/>
  <c r="AW228" i="26"/>
  <c r="AW229" i="26"/>
  <c r="AW234" i="26" a="1"/>
  <c r="AW234" i="26" s="1"/>
  <c r="AW236" i="26"/>
  <c r="AW237" i="26"/>
  <c r="AW238" i="26"/>
  <c r="AW239" i="26"/>
  <c r="AW243" i="26"/>
  <c r="AW244" i="26"/>
  <c r="AW245" i="26"/>
  <c r="AW250" i="26" a="1"/>
  <c r="AW250" i="26" s="1"/>
  <c r="AW291" i="26"/>
  <c r="AW253" i="26"/>
  <c r="AW254" i="26"/>
  <c r="AW255" i="26"/>
  <c r="AW256" i="26"/>
  <c r="AW260" i="26"/>
  <c r="AW261" i="26"/>
  <c r="AW266" i="26" a="1"/>
  <c r="AW266" i="26" s="1"/>
  <c r="AW286" i="26"/>
  <c r="AW288" i="26"/>
  <c r="AW292" i="26"/>
  <c r="AW252" i="26"/>
  <c r="AW268" i="26"/>
  <c r="AW269" i="26"/>
  <c r="AW270" i="26"/>
  <c r="AW271" i="26"/>
  <c r="AW272" i="26"/>
  <c r="AW274" i="26"/>
  <c r="AW275" i="26"/>
  <c r="AW276" i="26"/>
  <c r="AW277" i="26"/>
  <c r="AW282" i="26" a="1"/>
  <c r="AW282" i="26" s="1"/>
  <c r="AW293" i="26"/>
  <c r="AW298" i="26" a="1"/>
  <c r="AW298" i="26" s="1"/>
  <c r="AW299" i="26"/>
  <c r="AW302" i="26"/>
  <c r="AW303" i="26"/>
  <c r="AW304" i="26"/>
  <c r="AW307" i="26"/>
  <c r="AW308" i="26"/>
  <c r="AW309" i="26"/>
  <c r="AW314" i="26" a="1"/>
  <c r="AW314" i="26" s="1"/>
  <c r="AW317" i="26"/>
  <c r="AW318" i="26"/>
  <c r="AW300" i="26"/>
  <c r="AW316" i="26"/>
  <c r="AW319" i="26"/>
  <c r="AW320" i="26"/>
  <c r="AW322" i="26"/>
  <c r="AW323" i="26"/>
  <c r="AW324" i="26"/>
  <c r="AW325" i="26"/>
  <c r="AW301" i="26"/>
  <c r="AW315" i="26"/>
  <c r="AU294" i="26"/>
  <c r="AU310" i="26"/>
  <c r="AU326" i="26"/>
  <c r="AZ166" i="26"/>
  <c r="AY165" i="26"/>
  <c r="AS209" i="26"/>
  <c r="AS177" i="26"/>
  <c r="AS273" i="26"/>
  <c r="AS193" i="26"/>
  <c r="AS241" i="26"/>
  <c r="AS257" i="26"/>
  <c r="AS225" i="26"/>
  <c r="AV305" i="26"/>
  <c r="AV321" i="26"/>
  <c r="AV289" i="26"/>
  <c r="AV294" i="26" s="1"/>
  <c r="BJ32" i="18"/>
  <c r="BJ9" i="18"/>
  <c r="BJ8" i="18"/>
  <c r="BJ15" i="18"/>
  <c r="BJ31" i="18"/>
  <c r="BH14" i="18"/>
  <c r="BI42" i="24"/>
  <c r="AS14" i="17"/>
  <c r="AT12" i="17"/>
  <c r="AT14" i="17" s="1"/>
  <c r="BI34" i="24"/>
  <c r="AW43" i="20"/>
  <c r="AW44" i="20" s="1"/>
  <c r="AX36" i="20"/>
  <c r="AU58" i="20"/>
  <c r="AR33" i="20"/>
  <c r="AR37" i="20"/>
  <c r="AR50" i="20" s="1"/>
  <c r="AU17" i="17"/>
  <c r="AV55" i="20"/>
  <c r="AV54" i="20"/>
  <c r="AW49" i="20"/>
  <c r="AV56" i="20"/>
  <c r="AV57" i="20" s="1"/>
  <c r="AV53" i="20"/>
  <c r="AV52" i="20"/>
  <c r="AV51" i="20"/>
  <c r="BE14" i="21"/>
  <c r="BE13" i="21"/>
  <c r="BE11" i="21"/>
  <c r="BF2" i="21"/>
  <c r="BE8" i="21"/>
  <c r="BE3" i="21"/>
  <c r="BE15" i="21"/>
  <c r="BE10" i="21"/>
  <c r="BE7" i="21"/>
  <c r="BE12" i="21"/>
  <c r="BE6" i="21"/>
  <c r="BE5" i="21"/>
  <c r="BE9" i="21"/>
  <c r="BE16" i="21"/>
  <c r="BJ3" i="18"/>
  <c r="BK4" i="18"/>
  <c r="BJ2" i="18"/>
  <c r="BD17" i="21"/>
  <c r="BC18" i="21"/>
  <c r="BC19" i="21" s="1"/>
  <c r="AU31" i="20"/>
  <c r="BI44" i="24" s="1"/>
  <c r="AS18" i="17"/>
  <c r="BJ25" i="18" s="1"/>
  <c r="AR13" i="17"/>
  <c r="AS24" i="20"/>
  <c r="AX4" i="21"/>
  <c r="BI5" i="18"/>
  <c r="AV30" i="20"/>
  <c r="AW23" i="20"/>
  <c r="AT177" i="26" l="1"/>
  <c r="AT182" i="26" s="1"/>
  <c r="AT241" i="26"/>
  <c r="AT246" i="26" s="1"/>
  <c r="AX210" i="26"/>
  <c r="AX194" i="26"/>
  <c r="AX259" i="26"/>
  <c r="AX242" i="26"/>
  <c r="AX226" i="26"/>
  <c r="AU192" i="26"/>
  <c r="AU240" i="26"/>
  <c r="AU176" i="26"/>
  <c r="BK22" i="18"/>
  <c r="BK23" i="18"/>
  <c r="BK24" i="18"/>
  <c r="AY167" i="26"/>
  <c r="AX170" i="26" a="1"/>
  <c r="AX170" i="26" s="1"/>
  <c r="AX178" i="26"/>
  <c r="AX179" i="26"/>
  <c r="AX180" i="26"/>
  <c r="AX181" i="26"/>
  <c r="AX186" i="26" a="1"/>
  <c r="AX186" i="26" s="1"/>
  <c r="AX286" i="26"/>
  <c r="AX288" i="26"/>
  <c r="AX291" i="26"/>
  <c r="AX172" i="26"/>
  <c r="AX175" i="26"/>
  <c r="AX188" i="26"/>
  <c r="AX189" i="26"/>
  <c r="AX190" i="26"/>
  <c r="AX191" i="26"/>
  <c r="AX195" i="26"/>
  <c r="AX196" i="26"/>
  <c r="AX197" i="26"/>
  <c r="AX202" i="26" a="1"/>
  <c r="AX202" i="26" s="1"/>
  <c r="AX284" i="26"/>
  <c r="AX287" i="26"/>
  <c r="AX292" i="26"/>
  <c r="AX293" i="26"/>
  <c r="AX173" i="26"/>
  <c r="AX174" i="26"/>
  <c r="AX203" i="26"/>
  <c r="AX204" i="26"/>
  <c r="AX205" i="26"/>
  <c r="AX206" i="26"/>
  <c r="AX207" i="26"/>
  <c r="AX211" i="26"/>
  <c r="AX212" i="26"/>
  <c r="AX213" i="26"/>
  <c r="AX218" i="26" a="1"/>
  <c r="AX218" i="26" s="1"/>
  <c r="AX219" i="26"/>
  <c r="AX220" i="26"/>
  <c r="AX221" i="26"/>
  <c r="AX222" i="26"/>
  <c r="AX223" i="26"/>
  <c r="AX227" i="26"/>
  <c r="AX228" i="26"/>
  <c r="AX229" i="26"/>
  <c r="AX234" i="26" a="1"/>
  <c r="AX234" i="26" s="1"/>
  <c r="AX236" i="26"/>
  <c r="AX237" i="26"/>
  <c r="AX238" i="26"/>
  <c r="AX239" i="26"/>
  <c r="AX243" i="26"/>
  <c r="AX244" i="26"/>
  <c r="AX245" i="26"/>
  <c r="AX250" i="26" a="1"/>
  <c r="AX250" i="26" s="1"/>
  <c r="AX252" i="26"/>
  <c r="AX253" i="26"/>
  <c r="AX255" i="26"/>
  <c r="AX256" i="26"/>
  <c r="AX260" i="26"/>
  <c r="AX261" i="26"/>
  <c r="AX266" i="26" a="1"/>
  <c r="AX266" i="26" s="1"/>
  <c r="AX283" i="26"/>
  <c r="AX285" i="26"/>
  <c r="AX254" i="26"/>
  <c r="AX267" i="26"/>
  <c r="AX268" i="26"/>
  <c r="AX269" i="26"/>
  <c r="AX270" i="26"/>
  <c r="AX271" i="26"/>
  <c r="AX272" i="26"/>
  <c r="AX274" i="26"/>
  <c r="AX275" i="26"/>
  <c r="AX276" i="26"/>
  <c r="AX277" i="26"/>
  <c r="AX282" i="26" a="1"/>
  <c r="AX282" i="26" s="1"/>
  <c r="AX302" i="26"/>
  <c r="AX303" i="26"/>
  <c r="AX304" i="26"/>
  <c r="AX307" i="26"/>
  <c r="AX308" i="26"/>
  <c r="AX309" i="26"/>
  <c r="AX300" i="26"/>
  <c r="AX315" i="26"/>
  <c r="AX316" i="26"/>
  <c r="AX319" i="26"/>
  <c r="AX320" i="26"/>
  <c r="AX322" i="26"/>
  <c r="AX298" i="26" a="1"/>
  <c r="AX298" i="26" s="1"/>
  <c r="AX299" i="26"/>
  <c r="AX301" i="26"/>
  <c r="AX314" i="26" a="1"/>
  <c r="AX314" i="26" s="1"/>
  <c r="AX318" i="26"/>
  <c r="AX323" i="26"/>
  <c r="AX324" i="26"/>
  <c r="AX325" i="26"/>
  <c r="AX317" i="26"/>
  <c r="AW305" i="26"/>
  <c r="AW321" i="26"/>
  <c r="BA166" i="26"/>
  <c r="AZ165" i="26"/>
  <c r="AS214" i="26"/>
  <c r="AS182" i="26"/>
  <c r="AS278" i="26"/>
  <c r="AS198" i="26"/>
  <c r="AS246" i="26"/>
  <c r="AS262" i="26"/>
  <c r="AS230" i="26"/>
  <c r="AW289" i="26"/>
  <c r="AV310" i="26"/>
  <c r="AV326" i="26"/>
  <c r="BJ21" i="18"/>
  <c r="AU224" i="26"/>
  <c r="AU235" i="26"/>
  <c r="AU267" i="26"/>
  <c r="AU251" i="26"/>
  <c r="AU171" i="26"/>
  <c r="AU187" i="26"/>
  <c r="AU208" i="26"/>
  <c r="BK21" i="18"/>
  <c r="BK15" i="18"/>
  <c r="BK8" i="18"/>
  <c r="BK32" i="18"/>
  <c r="BK9" i="18"/>
  <c r="BK31" i="18"/>
  <c r="BI14" i="18"/>
  <c r="BJ42" i="24"/>
  <c r="AU12" i="17"/>
  <c r="AU14" i="17" s="1"/>
  <c r="BJ26" i="18"/>
  <c r="AV31" i="20"/>
  <c r="BJ44" i="24" s="1"/>
  <c r="BJ34" i="24"/>
  <c r="AW30" i="20"/>
  <c r="AX23" i="20"/>
  <c r="BE17" i="21"/>
  <c r="AY36" i="20"/>
  <c r="AX43" i="20"/>
  <c r="AX44" i="20" s="1"/>
  <c r="AS33" i="20"/>
  <c r="AS37" i="20"/>
  <c r="AS50" i="20" s="1"/>
  <c r="AS13" i="17"/>
  <c r="AV58" i="20"/>
  <c r="BD18" i="21"/>
  <c r="BD19" i="21" s="1"/>
  <c r="AY4" i="21"/>
  <c r="AT24" i="20"/>
  <c r="BJ5" i="18"/>
  <c r="BF14" i="21"/>
  <c r="BF15" i="21"/>
  <c r="BG2" i="21"/>
  <c r="BF8" i="21"/>
  <c r="BF3" i="21"/>
  <c r="BF11" i="21"/>
  <c r="BF6" i="21"/>
  <c r="BF13" i="21"/>
  <c r="BF16" i="21"/>
  <c r="BF9" i="21"/>
  <c r="BF12" i="21"/>
  <c r="BF10" i="21"/>
  <c r="BF5" i="21"/>
  <c r="BF7" i="21"/>
  <c r="BK3" i="18"/>
  <c r="BL4" i="18"/>
  <c r="BK2" i="18"/>
  <c r="AW54" i="20"/>
  <c r="AW53" i="20"/>
  <c r="AX49" i="20"/>
  <c r="AW55" i="20"/>
  <c r="AW56" i="20"/>
  <c r="AW57" i="20" s="1"/>
  <c r="AW52" i="20"/>
  <c r="AW51" i="20"/>
  <c r="AV17" i="17"/>
  <c r="AT18" i="17"/>
  <c r="AV240" i="26" s="1"/>
  <c r="AV192" i="26" l="1"/>
  <c r="AV176" i="26"/>
  <c r="AY210" i="26"/>
  <c r="AY194" i="26"/>
  <c r="AY259" i="26"/>
  <c r="AY242" i="26"/>
  <c r="AY226" i="26"/>
  <c r="AV251" i="26"/>
  <c r="AV257" i="26" s="1"/>
  <c r="AV262" i="26" s="1"/>
  <c r="AV171" i="26"/>
  <c r="AV208" i="26"/>
  <c r="AV209" i="26" s="1"/>
  <c r="AV214" i="26" s="1"/>
  <c r="AV224" i="26"/>
  <c r="AV225" i="26" s="1"/>
  <c r="AV230" i="26" s="1"/>
  <c r="AV187" i="26"/>
  <c r="BL23" i="18"/>
  <c r="BL22" i="18"/>
  <c r="BL24" i="18"/>
  <c r="AZ167" i="26"/>
  <c r="AY170" i="26" a="1"/>
  <c r="AY170" i="26" s="1"/>
  <c r="AY174" i="26"/>
  <c r="AY175" i="26"/>
  <c r="AY178" i="26"/>
  <c r="AY179" i="26"/>
  <c r="AY180" i="26"/>
  <c r="AY181" i="26"/>
  <c r="AY186" i="26" a="1"/>
  <c r="AY186" i="26" s="1"/>
  <c r="AY283" i="26"/>
  <c r="AY293" i="26"/>
  <c r="AY172" i="26"/>
  <c r="AY173" i="26"/>
  <c r="AY188" i="26"/>
  <c r="AY189" i="26"/>
  <c r="AY190" i="26"/>
  <c r="AY191" i="26"/>
  <c r="AY195" i="26"/>
  <c r="AY196" i="26"/>
  <c r="AY197" i="26"/>
  <c r="AY202" i="26" a="1"/>
  <c r="AY202" i="26" s="1"/>
  <c r="AY286" i="26"/>
  <c r="AY288" i="26"/>
  <c r="AY203" i="26"/>
  <c r="AY204" i="26"/>
  <c r="AY205" i="26"/>
  <c r="AY206" i="26"/>
  <c r="AY207" i="26"/>
  <c r="AY211" i="26"/>
  <c r="AY212" i="26"/>
  <c r="AY213" i="26"/>
  <c r="AY218" i="26" a="1"/>
  <c r="AY218" i="26" s="1"/>
  <c r="AY219" i="26"/>
  <c r="AY220" i="26"/>
  <c r="AY221" i="26"/>
  <c r="AY222" i="26"/>
  <c r="AY223" i="26"/>
  <c r="AY227" i="26"/>
  <c r="AY228" i="26"/>
  <c r="AY229" i="26"/>
  <c r="AY234" i="26" a="1"/>
  <c r="AY234" i="26" s="1"/>
  <c r="AY236" i="26"/>
  <c r="AY237" i="26"/>
  <c r="AY238" i="26"/>
  <c r="AY239" i="26"/>
  <c r="AY243" i="26"/>
  <c r="AY244" i="26"/>
  <c r="AY245" i="26"/>
  <c r="AY250" i="26" a="1"/>
  <c r="AY250" i="26" s="1"/>
  <c r="AY253" i="26"/>
  <c r="AY254" i="26"/>
  <c r="AY255" i="26"/>
  <c r="AY256" i="26"/>
  <c r="AY260" i="26"/>
  <c r="AY261" i="26"/>
  <c r="AY266" i="26" a="1"/>
  <c r="AY266" i="26" s="1"/>
  <c r="AY287" i="26"/>
  <c r="AY291" i="26"/>
  <c r="AY252" i="26"/>
  <c r="AY267" i="26"/>
  <c r="AY268" i="26"/>
  <c r="AY269" i="26"/>
  <c r="AY270" i="26"/>
  <c r="AY271" i="26"/>
  <c r="AY272" i="26"/>
  <c r="AY274" i="26"/>
  <c r="AY275" i="26"/>
  <c r="AY276" i="26"/>
  <c r="AY282" i="26" a="1"/>
  <c r="AY282" i="26" s="1"/>
  <c r="AY292" i="26"/>
  <c r="AY302" i="26"/>
  <c r="AY303" i="26"/>
  <c r="AY304" i="26"/>
  <c r="AY307" i="26"/>
  <c r="AY308" i="26"/>
  <c r="AY309" i="26"/>
  <c r="AY298" i="26" a="1"/>
  <c r="AY298" i="26" s="1"/>
  <c r="AY299" i="26"/>
  <c r="AY301" i="26"/>
  <c r="AY284" i="26"/>
  <c r="AY285" i="26"/>
  <c r="AY316" i="26"/>
  <c r="AY317" i="26"/>
  <c r="AY319" i="26"/>
  <c r="AY322" i="26"/>
  <c r="AY323" i="26"/>
  <c r="AY324" i="26"/>
  <c r="AY325" i="26"/>
  <c r="AY300" i="26"/>
  <c r="AY314" i="26" a="1"/>
  <c r="AY314" i="26" s="1"/>
  <c r="AY315" i="26"/>
  <c r="AY318" i="26"/>
  <c r="AY320" i="26"/>
  <c r="AX273" i="26"/>
  <c r="AX278" i="26" s="1"/>
  <c r="BB166" i="26"/>
  <c r="BA165" i="26"/>
  <c r="AW294" i="26"/>
  <c r="AU225" i="26"/>
  <c r="AU241" i="26"/>
  <c r="AU273" i="26"/>
  <c r="AU257" i="26"/>
  <c r="AU177" i="26"/>
  <c r="AU193" i="26"/>
  <c r="AU209" i="26"/>
  <c r="AX289" i="26"/>
  <c r="AX294" i="26" s="1"/>
  <c r="AX321" i="26"/>
  <c r="AX326" i="26" s="1"/>
  <c r="AX305" i="26"/>
  <c r="AX310" i="26" s="1"/>
  <c r="AW310" i="26"/>
  <c r="AW326" i="26"/>
  <c r="BL21" i="18"/>
  <c r="BK25" i="18"/>
  <c r="BK26" i="18" s="1"/>
  <c r="AV235" i="26"/>
  <c r="AV241" i="26" s="1"/>
  <c r="AV246" i="26" s="1"/>
  <c r="AV267" i="26"/>
  <c r="AV273" i="26" s="1"/>
  <c r="AV278" i="26" s="1"/>
  <c r="BL8" i="18"/>
  <c r="BL32" i="18"/>
  <c r="BL9" i="18"/>
  <c r="BL15" i="18"/>
  <c r="BL31" i="18"/>
  <c r="BJ14" i="18"/>
  <c r="BK42" i="24"/>
  <c r="AV12" i="17"/>
  <c r="AW31" i="20"/>
  <c r="BK44" i="24" s="1"/>
  <c r="BK34" i="24"/>
  <c r="AW58" i="20"/>
  <c r="AW17" i="17"/>
  <c r="AZ36" i="20"/>
  <c r="AY23" i="20"/>
  <c r="AX30" i="20"/>
  <c r="BG11" i="21"/>
  <c r="BG8" i="21"/>
  <c r="BG3" i="21"/>
  <c r="BG13" i="21"/>
  <c r="BG12" i="21"/>
  <c r="BG6" i="21"/>
  <c r="BH2" i="21"/>
  <c r="BG16" i="21"/>
  <c r="BG15" i="21"/>
  <c r="BG9" i="21"/>
  <c r="BG14" i="21"/>
  <c r="BG7" i="21"/>
  <c r="BG10" i="21"/>
  <c r="BG5" i="21"/>
  <c r="BE18" i="21"/>
  <c r="BE19" i="21" s="1"/>
  <c r="BF17" i="21"/>
  <c r="AZ4" i="21"/>
  <c r="AU24" i="20"/>
  <c r="BK5" i="18"/>
  <c r="AT13" i="17"/>
  <c r="AX53" i="20"/>
  <c r="AX52" i="20"/>
  <c r="AY49" i="20"/>
  <c r="AX55" i="20"/>
  <c r="AX56" i="20"/>
  <c r="AX57" i="20" s="1"/>
  <c r="AX54" i="20"/>
  <c r="AX51" i="20"/>
  <c r="AU18" i="17"/>
  <c r="AW240" i="26" s="1"/>
  <c r="AT33" i="20"/>
  <c r="AT37" i="20"/>
  <c r="AT50" i="20" s="1"/>
  <c r="BM4" i="18"/>
  <c r="BM24" i="18" s="1"/>
  <c r="BL2" i="18"/>
  <c r="BL3" i="18"/>
  <c r="AV177" i="26" l="1"/>
  <c r="AV182" i="26" s="1"/>
  <c r="AV193" i="26"/>
  <c r="AV198" i="26" s="1"/>
  <c r="AZ210" i="26"/>
  <c r="AZ194" i="26"/>
  <c r="AZ259" i="26"/>
  <c r="AZ242" i="26"/>
  <c r="AZ226" i="26"/>
  <c r="AW176" i="26"/>
  <c r="AW192" i="26"/>
  <c r="AW224" i="26"/>
  <c r="AW225" i="26" s="1"/>
  <c r="AW230" i="26" s="1"/>
  <c r="AW208" i="26"/>
  <c r="AW209" i="26" s="1"/>
  <c r="AW214" i="26" s="1"/>
  <c r="AW251" i="26"/>
  <c r="AW257" i="26" s="1"/>
  <c r="AW262" i="26" s="1"/>
  <c r="AW235" i="26"/>
  <c r="AW241" i="26" s="1"/>
  <c r="AW246" i="26" s="1"/>
  <c r="BM22" i="18"/>
  <c r="BM23" i="18"/>
  <c r="AW267" i="26"/>
  <c r="AW273" i="26" s="1"/>
  <c r="AW278" i="26" s="1"/>
  <c r="AW187" i="26"/>
  <c r="BA167" i="26"/>
  <c r="AZ170" i="26" a="1"/>
  <c r="AZ170" i="26" s="1"/>
  <c r="AZ172" i="26"/>
  <c r="AZ178" i="26"/>
  <c r="AZ179" i="26"/>
  <c r="AZ180" i="26"/>
  <c r="AZ181" i="26"/>
  <c r="AZ186" i="26" a="1"/>
  <c r="AZ186" i="26" s="1"/>
  <c r="AZ287" i="26"/>
  <c r="AZ174" i="26"/>
  <c r="AZ175" i="26"/>
  <c r="AZ188" i="26"/>
  <c r="AZ189" i="26"/>
  <c r="AZ190" i="26"/>
  <c r="AZ191" i="26"/>
  <c r="AZ195" i="26"/>
  <c r="AZ196" i="26"/>
  <c r="AZ197" i="26"/>
  <c r="AZ202" i="26" a="1"/>
  <c r="AZ202" i="26" s="1"/>
  <c r="AZ285" i="26"/>
  <c r="AZ288" i="26"/>
  <c r="AZ291" i="26"/>
  <c r="AZ293" i="26"/>
  <c r="AZ173" i="26"/>
  <c r="AZ203" i="26"/>
  <c r="AZ204" i="26"/>
  <c r="AZ205" i="26"/>
  <c r="AZ206" i="26"/>
  <c r="AZ207" i="26"/>
  <c r="AZ211" i="26"/>
  <c r="AZ212" i="26"/>
  <c r="AZ213" i="26"/>
  <c r="AZ218" i="26" a="1"/>
  <c r="AZ218" i="26" s="1"/>
  <c r="AZ284" i="26"/>
  <c r="AZ219" i="26"/>
  <c r="AZ220" i="26"/>
  <c r="AZ221" i="26"/>
  <c r="AZ222" i="26"/>
  <c r="AZ223" i="26"/>
  <c r="AZ227" i="26"/>
  <c r="AZ228" i="26"/>
  <c r="AZ229" i="26"/>
  <c r="AZ234" i="26" a="1"/>
  <c r="AZ234" i="26" s="1"/>
  <c r="AZ236" i="26"/>
  <c r="AZ237" i="26"/>
  <c r="AZ238" i="26"/>
  <c r="AZ239" i="26"/>
  <c r="AZ243" i="26"/>
  <c r="AZ244" i="26"/>
  <c r="AZ245" i="26"/>
  <c r="AZ250" i="26" a="1"/>
  <c r="AZ250" i="26" s="1"/>
  <c r="AZ252" i="26"/>
  <c r="AZ253" i="26"/>
  <c r="AZ255" i="26"/>
  <c r="AZ256" i="26"/>
  <c r="AZ260" i="26"/>
  <c r="AZ261" i="26"/>
  <c r="AZ266" i="26" a="1"/>
  <c r="AZ266" i="26" s="1"/>
  <c r="AZ283" i="26"/>
  <c r="AZ286" i="26"/>
  <c r="AZ292" i="26"/>
  <c r="AZ254" i="26"/>
  <c r="AZ267" i="26"/>
  <c r="AZ268" i="26"/>
  <c r="AZ269" i="26"/>
  <c r="AZ270" i="26"/>
  <c r="AZ271" i="26" s="1"/>
  <c r="AZ274" i="26"/>
  <c r="AZ275" i="26"/>
  <c r="AZ276" i="26"/>
  <c r="AZ277" i="26"/>
  <c r="AZ282" i="26" a="1"/>
  <c r="AZ282" i="26" s="1"/>
  <c r="AZ299" i="26"/>
  <c r="AZ300" i="26"/>
  <c r="AZ301" i="26"/>
  <c r="AZ302" i="26"/>
  <c r="AZ303" i="26"/>
  <c r="AZ304" i="26"/>
  <c r="AZ307" i="26"/>
  <c r="AZ308" i="26"/>
  <c r="AZ309" i="26"/>
  <c r="AZ314" i="26" a="1"/>
  <c r="AZ314" i="26" s="1"/>
  <c r="AZ315" i="26"/>
  <c r="AZ318" i="26"/>
  <c r="AZ322" i="26"/>
  <c r="AZ320" i="26"/>
  <c r="AZ323" i="26"/>
  <c r="AZ324" i="26"/>
  <c r="AZ325" i="26"/>
  <c r="AZ298" i="26" a="1"/>
  <c r="AZ298" i="26" s="1"/>
  <c r="AZ316" i="26"/>
  <c r="AZ317" i="26"/>
  <c r="AZ319" i="26"/>
  <c r="AY289" i="26"/>
  <c r="AY321" i="26"/>
  <c r="BC166" i="26"/>
  <c r="BB165" i="26"/>
  <c r="AU230" i="26"/>
  <c r="AU246" i="26"/>
  <c r="AU278" i="26"/>
  <c r="AU262" i="26"/>
  <c r="AU182" i="26"/>
  <c r="AU198" i="26"/>
  <c r="AU214" i="26"/>
  <c r="AY305" i="26"/>
  <c r="AY273" i="26"/>
  <c r="BL25" i="18"/>
  <c r="BL26" i="18" s="1"/>
  <c r="AW171" i="26"/>
  <c r="BM9" i="18"/>
  <c r="BM8" i="18"/>
  <c r="BM32" i="18"/>
  <c r="BM15" i="18"/>
  <c r="BM31" i="18"/>
  <c r="BK14" i="18"/>
  <c r="BL42" i="24"/>
  <c r="AV14" i="17"/>
  <c r="AW12" i="17"/>
  <c r="AW14" i="17" s="1"/>
  <c r="AX31" i="20"/>
  <c r="BL44" i="24" s="1"/>
  <c r="BL34" i="24"/>
  <c r="AX58" i="20"/>
  <c r="AU13" i="17"/>
  <c r="AZ23" i="20"/>
  <c r="BM3" i="18"/>
  <c r="BM2" i="18"/>
  <c r="BN4" i="18"/>
  <c r="BA4" i="21"/>
  <c r="AV24" i="20"/>
  <c r="BL5" i="18"/>
  <c r="BH15" i="21"/>
  <c r="BH8" i="21"/>
  <c r="BH13" i="21"/>
  <c r="BH12" i="21"/>
  <c r="BH16" i="21"/>
  <c r="BH7" i="21"/>
  <c r="BH6" i="21"/>
  <c r="BH11" i="21"/>
  <c r="BI2" i="21"/>
  <c r="BH9" i="21"/>
  <c r="BH3" i="21"/>
  <c r="BH10" i="21"/>
  <c r="BH5" i="21"/>
  <c r="BH14" i="21"/>
  <c r="AV18" i="17"/>
  <c r="BM25" i="18" s="1"/>
  <c r="AU33" i="20"/>
  <c r="AU37" i="20"/>
  <c r="AU50" i="20" s="1"/>
  <c r="AX17" i="17"/>
  <c r="BA36" i="20"/>
  <c r="AZ43" i="20"/>
  <c r="AZ44" i="20" s="1"/>
  <c r="AY52" i="20"/>
  <c r="AZ49" i="20"/>
  <c r="AY55" i="20"/>
  <c r="AY54" i="20"/>
  <c r="AY53" i="20"/>
  <c r="AY51" i="20"/>
  <c r="BG17" i="21"/>
  <c r="BF18" i="21"/>
  <c r="BF19" i="21" s="1"/>
  <c r="BA210" i="26" l="1"/>
  <c r="BA194" i="26"/>
  <c r="BA259" i="26"/>
  <c r="BA242" i="26"/>
  <c r="BA226" i="26"/>
  <c r="AW193" i="26"/>
  <c r="AW198" i="26" s="1"/>
  <c r="AX176" i="26"/>
  <c r="AX240" i="26"/>
  <c r="AX192" i="26"/>
  <c r="AY56" i="20"/>
  <c r="BN22" i="18"/>
  <c r="BN23" i="18"/>
  <c r="BN24" i="18"/>
  <c r="AZ289" i="26"/>
  <c r="AZ294" i="26" s="1"/>
  <c r="BB167" i="26"/>
  <c r="BA170" i="26" a="1"/>
  <c r="BA170" i="26" s="1"/>
  <c r="BA293" i="26"/>
  <c r="BA173" i="26"/>
  <c r="BA174" i="26"/>
  <c r="BA175" i="26"/>
  <c r="BA178" i="26"/>
  <c r="BA179" i="26"/>
  <c r="BA180" i="26"/>
  <c r="BA181" i="26"/>
  <c r="BA186" i="26" a="1"/>
  <c r="BA186" i="26" s="1"/>
  <c r="BA283" i="26"/>
  <c r="BA285" i="26"/>
  <c r="BA286" i="26"/>
  <c r="BA291" i="26"/>
  <c r="BA172" i="26"/>
  <c r="BA188" i="26"/>
  <c r="BA189" i="26"/>
  <c r="BA190" i="26"/>
  <c r="BA191" i="26"/>
  <c r="BA195" i="26"/>
  <c r="BA196" i="26"/>
  <c r="BA197" i="26"/>
  <c r="BA202" i="26" a="1"/>
  <c r="BA202" i="26" s="1"/>
  <c r="BA287" i="26"/>
  <c r="BA203" i="26"/>
  <c r="BA204" i="26"/>
  <c r="BA205" i="26"/>
  <c r="BA206" i="26"/>
  <c r="BA207" i="26"/>
  <c r="BA211" i="26"/>
  <c r="BA212" i="26"/>
  <c r="BA213" i="26"/>
  <c r="BA218" i="26" a="1"/>
  <c r="BA218" i="26" s="1"/>
  <c r="BA219" i="26"/>
  <c r="BA220" i="26"/>
  <c r="BA221" i="26"/>
  <c r="BA222" i="26"/>
  <c r="BA223" i="26"/>
  <c r="BA227" i="26"/>
  <c r="BA228" i="26"/>
  <c r="BA229" i="26"/>
  <c r="BA234" i="26" a="1"/>
  <c r="BA234" i="26" s="1"/>
  <c r="BA236" i="26"/>
  <c r="BA237" i="26"/>
  <c r="BA238" i="26"/>
  <c r="BA239" i="26"/>
  <c r="BA243" i="26"/>
  <c r="BA244" i="26"/>
  <c r="BA245" i="26"/>
  <c r="BA250" i="26" a="1"/>
  <c r="BA250" i="26" s="1"/>
  <c r="BA253" i="26"/>
  <c r="BA254" i="26"/>
  <c r="BA255" i="26"/>
  <c r="BA256" i="26"/>
  <c r="BA260" i="26"/>
  <c r="BA261" i="26"/>
  <c r="BA266" i="26" a="1"/>
  <c r="BA266" i="26" s="1"/>
  <c r="BA284" i="26"/>
  <c r="BA252" i="26"/>
  <c r="BA267" i="26"/>
  <c r="BA268" i="26"/>
  <c r="BA269" i="26"/>
  <c r="BA270" i="26"/>
  <c r="BA271" i="26" s="1"/>
  <c r="BA274" i="26"/>
  <c r="BA275" i="26"/>
  <c r="BA276" i="26"/>
  <c r="BA277" i="26"/>
  <c r="BA282" i="26" a="1"/>
  <c r="BA282" i="26" s="1"/>
  <c r="BA298" i="26" a="1"/>
  <c r="BA298" i="26" s="1"/>
  <c r="BA302" i="26"/>
  <c r="BA303" i="26"/>
  <c r="BA304" i="26"/>
  <c r="BA307" i="26"/>
  <c r="BA308" i="26"/>
  <c r="BA309" i="26"/>
  <c r="BA292" i="26"/>
  <c r="BA316" i="26"/>
  <c r="BA317" i="26"/>
  <c r="BA319" i="26"/>
  <c r="BA320" i="26"/>
  <c r="BA299" i="26"/>
  <c r="BA301" i="26"/>
  <c r="BA314" i="26" a="1"/>
  <c r="BA314" i="26" s="1"/>
  <c r="BA315" i="26"/>
  <c r="BA322" i="26"/>
  <c r="BA323" i="26"/>
  <c r="BA324" i="26"/>
  <c r="BA325" i="26"/>
  <c r="BA288" i="26"/>
  <c r="BA300" i="26"/>
  <c r="BA318" i="26"/>
  <c r="AZ305" i="26"/>
  <c r="AY294" i="26"/>
  <c r="AY326" i="26"/>
  <c r="BD166" i="26"/>
  <c r="BC165" i="26"/>
  <c r="AY310" i="26"/>
  <c r="AW177" i="26"/>
  <c r="AZ321" i="26"/>
  <c r="AZ326" i="26" s="1"/>
  <c r="BM21" i="18"/>
  <c r="AX171" i="26"/>
  <c r="AX224" i="26"/>
  <c r="AX235" i="26"/>
  <c r="AX208" i="26"/>
  <c r="AX251" i="26"/>
  <c r="AX187" i="26"/>
  <c r="BN21" i="18"/>
  <c r="BN9" i="18"/>
  <c r="BN8" i="18"/>
  <c r="BN15" i="18"/>
  <c r="BN31" i="18"/>
  <c r="BL14" i="18"/>
  <c r="AX12" i="17"/>
  <c r="BM26" i="18"/>
  <c r="AV33" i="20"/>
  <c r="AV37" i="20"/>
  <c r="AV50" i="20" s="1"/>
  <c r="BA49" i="20"/>
  <c r="AZ56" i="20"/>
  <c r="AZ57" i="20" s="1"/>
  <c r="AZ53" i="20"/>
  <c r="AZ54" i="20"/>
  <c r="AZ52" i="20"/>
  <c r="AZ51" i="20"/>
  <c r="BO4" i="18"/>
  <c r="BN2" i="18"/>
  <c r="BN3" i="18"/>
  <c r="BA43" i="20"/>
  <c r="BA44" i="20" s="1"/>
  <c r="BB36" i="20"/>
  <c r="AW18" i="17"/>
  <c r="BN25" i="18" s="1"/>
  <c r="AW24" i="20"/>
  <c r="BB4" i="21"/>
  <c r="BM5" i="18"/>
  <c r="BI13" i="21"/>
  <c r="BI15" i="21"/>
  <c r="BI12" i="21"/>
  <c r="BI16" i="21"/>
  <c r="BI7" i="21"/>
  <c r="BI11" i="21"/>
  <c r="BJ2" i="21"/>
  <c r="BI8" i="21"/>
  <c r="BI9" i="21"/>
  <c r="BI3" i="21"/>
  <c r="BI10" i="21"/>
  <c r="BI5" i="21"/>
  <c r="BI6" i="21"/>
  <c r="BI14" i="21"/>
  <c r="BG18" i="21"/>
  <c r="BG19" i="21" s="1"/>
  <c r="AY17" i="17"/>
  <c r="AV13" i="17"/>
  <c r="BH17" i="21"/>
  <c r="AZ30" i="20"/>
  <c r="BA23" i="20"/>
  <c r="AY240" i="26" l="1"/>
  <c r="AY192" i="26"/>
  <c r="AY176" i="26"/>
  <c r="BB194" i="26"/>
  <c r="BB210" i="26"/>
  <c r="BB259" i="26"/>
  <c r="BB242" i="26"/>
  <c r="BB226" i="26"/>
  <c r="AY57" i="20"/>
  <c r="AY58" i="20"/>
  <c r="AZ55" i="20"/>
  <c r="BO23" i="18"/>
  <c r="BO22" i="18"/>
  <c r="BO24" i="18"/>
  <c r="AY208" i="26"/>
  <c r="AY209" i="26" s="1"/>
  <c r="AY214" i="26" s="1"/>
  <c r="AY171" i="26"/>
  <c r="AY251" i="26"/>
  <c r="AY257" i="26" s="1"/>
  <c r="AY262" i="26" s="1"/>
  <c r="AY235" i="26"/>
  <c r="AY224" i="26"/>
  <c r="AY225" i="26" s="1"/>
  <c r="AY230" i="26" s="1"/>
  <c r="AY187" i="26"/>
  <c r="AY193" i="26" s="1"/>
  <c r="AY198" i="26" s="1"/>
  <c r="BC167" i="26"/>
  <c r="BB170" i="26" a="1"/>
  <c r="BB170" i="26" s="1"/>
  <c r="BB292" i="26"/>
  <c r="BB178" i="26"/>
  <c r="BB179" i="26"/>
  <c r="BB180" i="26"/>
  <c r="BB181" i="26"/>
  <c r="BB186" i="26" a="1"/>
  <c r="BB186" i="26" s="1"/>
  <c r="BB172" i="26"/>
  <c r="BB173" i="26"/>
  <c r="BB174" i="26"/>
  <c r="BB175" i="26"/>
  <c r="BB188" i="26"/>
  <c r="BB189" i="26"/>
  <c r="BB190" i="26"/>
  <c r="BB191" i="26"/>
  <c r="BB195" i="26"/>
  <c r="BB196" i="26"/>
  <c r="BB197" i="26"/>
  <c r="BB202" i="26" a="1"/>
  <c r="BB202" i="26" s="1"/>
  <c r="BB284" i="26"/>
  <c r="BB288" i="26"/>
  <c r="BB203" i="26"/>
  <c r="BB204" i="26"/>
  <c r="BB205" i="26"/>
  <c r="BB206" i="26"/>
  <c r="BB207" i="26"/>
  <c r="BB211" i="26"/>
  <c r="BB212" i="26"/>
  <c r="BB213" i="26"/>
  <c r="BB218" i="26" a="1"/>
  <c r="BB218" i="26" s="1"/>
  <c r="BB219" i="26"/>
  <c r="BB220" i="26"/>
  <c r="BB221" i="26"/>
  <c r="BB222" i="26"/>
  <c r="BB223" i="26"/>
  <c r="BB227" i="26"/>
  <c r="BB228" i="26"/>
  <c r="BB229" i="26"/>
  <c r="BB234" i="26" a="1"/>
  <c r="BB234" i="26" s="1"/>
  <c r="BB236" i="26"/>
  <c r="BB237" i="26"/>
  <c r="BB238" i="26"/>
  <c r="BB239" i="26"/>
  <c r="BB243" i="26"/>
  <c r="BB244" i="26"/>
  <c r="BB245" i="26"/>
  <c r="BB250" i="26" a="1"/>
  <c r="BB250" i="26" s="1"/>
  <c r="BB253" i="26"/>
  <c r="BB255" i="26"/>
  <c r="BB256" i="26"/>
  <c r="BB260" i="26"/>
  <c r="BB261" i="26"/>
  <c r="BB266" i="26" a="1"/>
  <c r="BB266" i="26" s="1"/>
  <c r="BB283" i="26"/>
  <c r="BB285" i="26"/>
  <c r="BB286" i="26"/>
  <c r="BB287" i="26"/>
  <c r="BB291" i="26"/>
  <c r="BB252" i="26"/>
  <c r="BB254" i="26"/>
  <c r="BB267" i="26"/>
  <c r="BB268" i="26"/>
  <c r="BB269" i="26"/>
  <c r="BB270" i="26"/>
  <c r="BB271" i="26"/>
  <c r="BB274" i="26"/>
  <c r="BB275" i="26"/>
  <c r="BB276" i="26"/>
  <c r="BB277" i="26"/>
  <c r="BB282" i="26" a="1"/>
  <c r="BB282" i="26" s="1"/>
  <c r="BB299" i="26"/>
  <c r="BB302" i="26"/>
  <c r="BB303" i="26"/>
  <c r="BB304" i="26"/>
  <c r="BB307" i="26"/>
  <c r="BB308" i="26"/>
  <c r="BB309" i="26"/>
  <c r="BB298" i="26" a="1"/>
  <c r="BB298" i="26" s="1"/>
  <c r="BB300" i="26"/>
  <c r="BB301" i="26"/>
  <c r="BB314" i="26" a="1"/>
  <c r="BB314" i="26" s="1"/>
  <c r="BB322" i="26"/>
  <c r="BB293" i="26"/>
  <c r="BB317" i="26"/>
  <c r="BB318" i="26"/>
  <c r="BB319" i="26"/>
  <c r="BB320" i="26"/>
  <c r="BB323" i="26"/>
  <c r="BB324" i="26"/>
  <c r="BB325" i="26"/>
  <c r="BB315" i="26"/>
  <c r="BB316" i="26"/>
  <c r="BA289" i="26"/>
  <c r="BA321" i="26"/>
  <c r="BE166" i="26"/>
  <c r="BD165" i="26"/>
  <c r="AW182" i="26"/>
  <c r="AX225" i="26"/>
  <c r="AX241" i="26"/>
  <c r="AX209" i="26"/>
  <c r="AX257" i="26"/>
  <c r="AX193" i="26"/>
  <c r="BA305" i="26"/>
  <c r="BA310" i="26" s="1"/>
  <c r="AZ310" i="26"/>
  <c r="AX177" i="26"/>
  <c r="AX182" i="26" s="1"/>
  <c r="BO9" i="18"/>
  <c r="BO15" i="18"/>
  <c r="BO32" i="18"/>
  <c r="BO8" i="18"/>
  <c r="BO31" i="18"/>
  <c r="BM14" i="18"/>
  <c r="BN42" i="24"/>
  <c r="AX14" i="17"/>
  <c r="AY12" i="17"/>
  <c r="AY14" i="17" s="1"/>
  <c r="BN26" i="18"/>
  <c r="BN34" i="24"/>
  <c r="AZ58" i="20"/>
  <c r="AW33" i="20"/>
  <c r="AW37" i="20"/>
  <c r="AW50" i="20" s="1"/>
  <c r="BB43" i="20"/>
  <c r="BB44" i="20" s="1"/>
  <c r="BC36" i="20"/>
  <c r="BC4" i="21"/>
  <c r="AX24" i="20"/>
  <c r="BN5" i="18"/>
  <c r="BH18" i="21"/>
  <c r="BH19" i="21" s="1"/>
  <c r="AW13" i="17"/>
  <c r="AZ17" i="17"/>
  <c r="BJ16" i="21"/>
  <c r="BJ13" i="21"/>
  <c r="BJ7" i="21"/>
  <c r="BJ15" i="21"/>
  <c r="BJ8" i="21"/>
  <c r="BJ9" i="21"/>
  <c r="BJ3" i="21"/>
  <c r="BJ5" i="21"/>
  <c r="BK2" i="21"/>
  <c r="BJ10" i="21"/>
  <c r="BJ11" i="21"/>
  <c r="BJ14" i="21"/>
  <c r="BJ12" i="21"/>
  <c r="BJ6" i="21"/>
  <c r="BA56" i="20"/>
  <c r="BA57" i="20" s="1"/>
  <c r="BA53" i="20"/>
  <c r="BA54" i="20"/>
  <c r="BA52" i="20"/>
  <c r="BB49" i="20"/>
  <c r="BA51" i="20"/>
  <c r="BA55" i="20" s="1"/>
  <c r="BP4" i="18"/>
  <c r="BO3" i="18"/>
  <c r="BO2" i="18"/>
  <c r="BI17" i="21"/>
  <c r="AZ31" i="20"/>
  <c r="BN44" i="24" s="1"/>
  <c r="BA30" i="20"/>
  <c r="BB23" i="20"/>
  <c r="AX18" i="17"/>
  <c r="BO25" i="18" s="1"/>
  <c r="AY177" i="26" l="1"/>
  <c r="AY182" i="26" s="1"/>
  <c r="AY241" i="26"/>
  <c r="AY246" i="26" s="1"/>
  <c r="BC194" i="26"/>
  <c r="BC210" i="26"/>
  <c r="BC259" i="26"/>
  <c r="BC242" i="26"/>
  <c r="BC226" i="26"/>
  <c r="AZ240" i="26"/>
  <c r="AZ192" i="26"/>
  <c r="AZ176" i="26"/>
  <c r="BO42" i="24"/>
  <c r="BP23" i="18"/>
  <c r="BP22" i="18"/>
  <c r="BP24" i="18"/>
  <c r="BQ24" i="18"/>
  <c r="BD167" i="26"/>
  <c r="BC170" i="26" a="1"/>
  <c r="BC170" i="26" s="1"/>
  <c r="BC172" i="26"/>
  <c r="BC175" i="26"/>
  <c r="BC178" i="26"/>
  <c r="BC179" i="26"/>
  <c r="BC180" i="26"/>
  <c r="BC181" i="26"/>
  <c r="BC186" i="26" a="1"/>
  <c r="BC186" i="26" s="1"/>
  <c r="BC284" i="26"/>
  <c r="BC285" i="26"/>
  <c r="BC292" i="26"/>
  <c r="BC188" i="26"/>
  <c r="BC189" i="26"/>
  <c r="BC190" i="26"/>
  <c r="BC191" i="26"/>
  <c r="BC195" i="26"/>
  <c r="BC196" i="26"/>
  <c r="BC197" i="26"/>
  <c r="BC202" i="26" a="1"/>
  <c r="BC202" i="26" s="1"/>
  <c r="BC283" i="26"/>
  <c r="BC291" i="26"/>
  <c r="BC173" i="26"/>
  <c r="BC174" i="26"/>
  <c r="BC203" i="26"/>
  <c r="BC204" i="26"/>
  <c r="BC205" i="26"/>
  <c r="BC206" i="26"/>
  <c r="BC207" i="26"/>
  <c r="BC211" i="26"/>
  <c r="BC212" i="26"/>
  <c r="BC213" i="26"/>
  <c r="BC218" i="26" a="1"/>
  <c r="BC218" i="26" s="1"/>
  <c r="BC287" i="26"/>
  <c r="BC219" i="26"/>
  <c r="BC220" i="26"/>
  <c r="BC221" i="26"/>
  <c r="BC222" i="26"/>
  <c r="BC223" i="26"/>
  <c r="BC227" i="26"/>
  <c r="BC228" i="26"/>
  <c r="BC229" i="26"/>
  <c r="BC234" i="26" a="1"/>
  <c r="BC234" i="26" s="1"/>
  <c r="BC286" i="26"/>
  <c r="BC288" i="26"/>
  <c r="BC236" i="26"/>
  <c r="BC237" i="26"/>
  <c r="BC238" i="26"/>
  <c r="BC239" i="26"/>
  <c r="BC243" i="26"/>
  <c r="BC244" i="26"/>
  <c r="BC245" i="26"/>
  <c r="BC250" i="26" a="1"/>
  <c r="BC250" i="26" s="1"/>
  <c r="BC252" i="26"/>
  <c r="BC253" i="26"/>
  <c r="BC254" i="26"/>
  <c r="BC255" i="26"/>
  <c r="BC256" i="26"/>
  <c r="BC260" i="26"/>
  <c r="BC261" i="26"/>
  <c r="BC266" i="26" a="1"/>
  <c r="BC266" i="26" s="1"/>
  <c r="BC267" i="26"/>
  <c r="BC268" i="26"/>
  <c r="BC269" i="26"/>
  <c r="BC270" i="26"/>
  <c r="BC271" i="26"/>
  <c r="BC274" i="26"/>
  <c r="BC275" i="26"/>
  <c r="BC276" i="26"/>
  <c r="BC277" i="26"/>
  <c r="BC282" i="26" a="1"/>
  <c r="BC282" i="26" s="1"/>
  <c r="BC302" i="26"/>
  <c r="BC303" i="26"/>
  <c r="BC304" i="26"/>
  <c r="BC307" i="26"/>
  <c r="BC308" i="26"/>
  <c r="BC309" i="26"/>
  <c r="BC293" i="26"/>
  <c r="BC299" i="26"/>
  <c r="BC315" i="26"/>
  <c r="BC318" i="26"/>
  <c r="BC298" i="26" a="1"/>
  <c r="BC298" i="26" s="1"/>
  <c r="BC300" i="26"/>
  <c r="BC316" i="26"/>
  <c r="BC320" i="26"/>
  <c r="BC322" i="26"/>
  <c r="BC323" i="26"/>
  <c r="BC324" i="26"/>
  <c r="BC325" i="26"/>
  <c r="BC301" i="26"/>
  <c r="BC314" i="26" a="1"/>
  <c r="BC314" i="26" s="1"/>
  <c r="BC317" i="26"/>
  <c r="BC319" i="26"/>
  <c r="BB305" i="26"/>
  <c r="BA294" i="26"/>
  <c r="BA326" i="26"/>
  <c r="BF166" i="26"/>
  <c r="BE165" i="26"/>
  <c r="AX230" i="26"/>
  <c r="AX246" i="26"/>
  <c r="AX214" i="26"/>
  <c r="AX262" i="26"/>
  <c r="AX198" i="26"/>
  <c r="BB289" i="26"/>
  <c r="BB294" i="26" s="1"/>
  <c r="BB321" i="26"/>
  <c r="BB326" i="26" s="1"/>
  <c r="BO21" i="18"/>
  <c r="AZ208" i="26"/>
  <c r="AZ251" i="26"/>
  <c r="AZ272" i="26"/>
  <c r="AZ187" i="26"/>
  <c r="AZ224" i="26"/>
  <c r="AZ235" i="26"/>
  <c r="AZ171" i="26"/>
  <c r="BP21" i="18"/>
  <c r="BP15" i="18"/>
  <c r="BP9" i="18"/>
  <c r="BP8" i="18"/>
  <c r="BP32" i="18"/>
  <c r="BP31" i="18"/>
  <c r="BN14" i="18"/>
  <c r="AZ12" i="17"/>
  <c r="BO26" i="18"/>
  <c r="BA31" i="20"/>
  <c r="BO44" i="24" s="1"/>
  <c r="BO34" i="24"/>
  <c r="BI18" i="21"/>
  <c r="BI19" i="21"/>
  <c r="AX33" i="20"/>
  <c r="AX37" i="20"/>
  <c r="AX50" i="20" s="1"/>
  <c r="BB30" i="20"/>
  <c r="BC23" i="20"/>
  <c r="BD36" i="20"/>
  <c r="BC43" i="20"/>
  <c r="BC44" i="20" s="1"/>
  <c r="BA17" i="17"/>
  <c r="BA58" i="20"/>
  <c r="BD4" i="21"/>
  <c r="AY24" i="20"/>
  <c r="BO5" i="18"/>
  <c r="BQ4" i="18"/>
  <c r="BP3" i="18"/>
  <c r="BP2" i="18"/>
  <c r="BB53" i="20"/>
  <c r="BB54" i="20"/>
  <c r="BC49" i="20"/>
  <c r="BB56" i="20"/>
  <c r="BB57" i="20" s="1"/>
  <c r="BB52" i="20"/>
  <c r="BB51" i="20"/>
  <c r="BB55" i="20" s="1"/>
  <c r="BK16" i="21"/>
  <c r="BK14" i="21"/>
  <c r="BK13" i="21"/>
  <c r="BK15" i="21"/>
  <c r="BK6" i="21"/>
  <c r="BK8" i="21"/>
  <c r="BK9" i="21"/>
  <c r="BK3" i="21"/>
  <c r="BK5" i="21"/>
  <c r="BK17" i="21" s="1"/>
  <c r="BL2" i="21"/>
  <c r="BK10" i="21"/>
  <c r="BK11" i="21"/>
  <c r="BK7" i="21"/>
  <c r="BK12" i="21"/>
  <c r="AX13" i="17"/>
  <c r="BJ17" i="21"/>
  <c r="AY18" i="17"/>
  <c r="BA272" i="26" s="1"/>
  <c r="BA273" i="26" s="1"/>
  <c r="BA278" i="26" s="1"/>
  <c r="BA176" i="26" l="1"/>
  <c r="BA192" i="26"/>
  <c r="BD210" i="26"/>
  <c r="BD194" i="26"/>
  <c r="BD259" i="26"/>
  <c r="BD242" i="26"/>
  <c r="BD226" i="26"/>
  <c r="BA240" i="26"/>
  <c r="BQ22" i="18"/>
  <c r="BQ23" i="18"/>
  <c r="BA208" i="26"/>
  <c r="BA209" i="26" s="1"/>
  <c r="BA214" i="26" s="1"/>
  <c r="BA235" i="26"/>
  <c r="BA241" i="26" s="1"/>
  <c r="BA246" i="26" s="1"/>
  <c r="BA187" i="26"/>
  <c r="BA251" i="26"/>
  <c r="BA257" i="26" s="1"/>
  <c r="BA262" i="26" s="1"/>
  <c r="BA224" i="26"/>
  <c r="BA225" i="26" s="1"/>
  <c r="BA230" i="26" s="1"/>
  <c r="BE167" i="26"/>
  <c r="BD170" i="26" a="1"/>
  <c r="BD170" i="26" s="1"/>
  <c r="BD173" i="26"/>
  <c r="BD178" i="26"/>
  <c r="BD179" i="26"/>
  <c r="BD180" i="26"/>
  <c r="BD181" i="26"/>
  <c r="BD186" i="26" a="1"/>
  <c r="BD186" i="26" s="1"/>
  <c r="BD283" i="26"/>
  <c r="BD288" i="26"/>
  <c r="BD291" i="26"/>
  <c r="BD172" i="26"/>
  <c r="BD175" i="26"/>
  <c r="BD188" i="26"/>
  <c r="BD189" i="26"/>
  <c r="BD190" i="26"/>
  <c r="BD191" i="26"/>
  <c r="BD195" i="26"/>
  <c r="BD196" i="26"/>
  <c r="BD197" i="26"/>
  <c r="BD202" i="26" a="1"/>
  <c r="BD202" i="26" s="1"/>
  <c r="BD285" i="26"/>
  <c r="BD286" i="26"/>
  <c r="BD287" i="26"/>
  <c r="BD292" i="26"/>
  <c r="BD174" i="26"/>
  <c r="BD203" i="26"/>
  <c r="BD204" i="26"/>
  <c r="BD205" i="26"/>
  <c r="BD206" i="26"/>
  <c r="BD207" i="26"/>
  <c r="BD211" i="26"/>
  <c r="BD212" i="26"/>
  <c r="BD213" i="26"/>
  <c r="BD218" i="26" a="1"/>
  <c r="BD218" i="26" s="1"/>
  <c r="BD219" i="26"/>
  <c r="BD220" i="26"/>
  <c r="BD221" i="26"/>
  <c r="BD222" i="26"/>
  <c r="BD223" i="26"/>
  <c r="BD227" i="26"/>
  <c r="BD228" i="26"/>
  <c r="BD234" i="26" a="1"/>
  <c r="BD234" i="26" s="1"/>
  <c r="BD236" i="26"/>
  <c r="BD237" i="26"/>
  <c r="BD238" i="26"/>
  <c r="BD239" i="26"/>
  <c r="BD243" i="26"/>
  <c r="BD244" i="26"/>
  <c r="BD245" i="26"/>
  <c r="BD250" i="26" a="1"/>
  <c r="BD250" i="26" s="1"/>
  <c r="BD284" i="26"/>
  <c r="BD253" i="26"/>
  <c r="BD255" i="26"/>
  <c r="BD256" i="26"/>
  <c r="BD260" i="26"/>
  <c r="BD261" i="26"/>
  <c r="BD266" i="26" a="1"/>
  <c r="BD266" i="26" s="1"/>
  <c r="BD252" i="26"/>
  <c r="BD254" i="26"/>
  <c r="BD267" i="26"/>
  <c r="BD268" i="26"/>
  <c r="BD269" i="26"/>
  <c r="BD270" i="26"/>
  <c r="BD271" i="26"/>
  <c r="BD274" i="26"/>
  <c r="BD275" i="26"/>
  <c r="BD276" i="26"/>
  <c r="BD277" i="26"/>
  <c r="BD282" i="26" a="1"/>
  <c r="BD282" i="26" s="1"/>
  <c r="BD293" i="26"/>
  <c r="BD300" i="26"/>
  <c r="BD302" i="26"/>
  <c r="BD303" i="26"/>
  <c r="BD304" i="26"/>
  <c r="BD307" i="26"/>
  <c r="BD308" i="26"/>
  <c r="BD309" i="26"/>
  <c r="BD317" i="26"/>
  <c r="BD319" i="26"/>
  <c r="BD320" i="26"/>
  <c r="BD322" i="26"/>
  <c r="BD299" i="26"/>
  <c r="BD301" i="26"/>
  <c r="BD314" i="26" a="1"/>
  <c r="BD314" i="26" s="1"/>
  <c r="BD315" i="26"/>
  <c r="BD323" i="26"/>
  <c r="BD324" i="26"/>
  <c r="BD325" i="26"/>
  <c r="BD298" i="26" a="1"/>
  <c r="BD298" i="26" s="1"/>
  <c r="BD316" i="26"/>
  <c r="BD318" i="26"/>
  <c r="BC289" i="26"/>
  <c r="BC321" i="26"/>
  <c r="BB310" i="26"/>
  <c r="BG166" i="26"/>
  <c r="BF165" i="26"/>
  <c r="AZ209" i="26"/>
  <c r="AZ257" i="26"/>
  <c r="AZ273" i="26"/>
  <c r="AZ193" i="26"/>
  <c r="AZ225" i="26"/>
  <c r="AZ241" i="26"/>
  <c r="AZ177" i="26"/>
  <c r="BC305" i="26"/>
  <c r="BC310" i="26" s="1"/>
  <c r="BP25" i="18"/>
  <c r="BP26" i="18" s="1"/>
  <c r="BA171" i="26"/>
  <c r="BQ9" i="18"/>
  <c r="BQ8" i="18"/>
  <c r="BQ15" i="18"/>
  <c r="BQ32" i="18"/>
  <c r="BQ31" i="18"/>
  <c r="BO14" i="18"/>
  <c r="BP42" i="24"/>
  <c r="AZ14" i="17"/>
  <c r="BA12" i="17"/>
  <c r="BA14" i="17" s="1"/>
  <c r="BB31" i="20"/>
  <c r="BP44" i="24" s="1"/>
  <c r="BP34" i="24"/>
  <c r="BC52" i="20"/>
  <c r="BC54" i="20"/>
  <c r="BD49" i="20"/>
  <c r="BC56" i="20"/>
  <c r="BC57" i="20" s="1"/>
  <c r="BC53" i="20"/>
  <c r="BC51" i="20"/>
  <c r="BC55" i="20" s="1"/>
  <c r="BJ18" i="21"/>
  <c r="BJ19" i="21" s="1"/>
  <c r="BR4" i="18"/>
  <c r="BQ3" i="18"/>
  <c r="BQ2" i="18"/>
  <c r="AY13" i="17"/>
  <c r="BC30" i="20"/>
  <c r="BD23" i="20"/>
  <c r="BB58" i="20"/>
  <c r="BD43" i="20"/>
  <c r="BD44" i="20" s="1"/>
  <c r="BE36" i="20"/>
  <c r="BK18" i="21"/>
  <c r="BK19" i="21" s="1"/>
  <c r="BB17" i="17"/>
  <c r="AZ18" i="17"/>
  <c r="BQ25" i="18" s="1"/>
  <c r="BE4" i="21"/>
  <c r="AZ24" i="20"/>
  <c r="BP5" i="18"/>
  <c r="AY37" i="20"/>
  <c r="AY50" i="20" s="1"/>
  <c r="AY33" i="20"/>
  <c r="BL16" i="21"/>
  <c r="BL12" i="21"/>
  <c r="BL10" i="21"/>
  <c r="BL15" i="21"/>
  <c r="BL6" i="21"/>
  <c r="BL14" i="21"/>
  <c r="BL9" i="21"/>
  <c r="BL3" i="21"/>
  <c r="BL5" i="21"/>
  <c r="BL8" i="21"/>
  <c r="BL13" i="21"/>
  <c r="BM2" i="21"/>
  <c r="BL7" i="21"/>
  <c r="BL11" i="21"/>
  <c r="BA193" i="26" l="1"/>
  <c r="BA198" i="26" s="1"/>
  <c r="BB240" i="26"/>
  <c r="BB176" i="26"/>
  <c r="BB192" i="26"/>
  <c r="BE210" i="26"/>
  <c r="BE194" i="26"/>
  <c r="BE259" i="26"/>
  <c r="BE242" i="26"/>
  <c r="BE226" i="26"/>
  <c r="BR23" i="18"/>
  <c r="BR22" i="18"/>
  <c r="BR24" i="18"/>
  <c r="BF167" i="26"/>
  <c r="BE170" i="26" a="1"/>
  <c r="BE170" i="26" s="1"/>
  <c r="BE293" i="26"/>
  <c r="BE172" i="26"/>
  <c r="BE175" i="26"/>
  <c r="BE178" i="26"/>
  <c r="BE179" i="26"/>
  <c r="BE180" i="26"/>
  <c r="BE181" i="26"/>
  <c r="BE186" i="26" a="1"/>
  <c r="BE186" i="26" s="1"/>
  <c r="BE284" i="26"/>
  <c r="BE173" i="26"/>
  <c r="BE174" i="26"/>
  <c r="BE188" i="26"/>
  <c r="BE189" i="26"/>
  <c r="BE190" i="26"/>
  <c r="BE191" i="26"/>
  <c r="BE195" i="26"/>
  <c r="BE196" i="26"/>
  <c r="BE197" i="26"/>
  <c r="BE202" i="26" a="1"/>
  <c r="BE202" i="26" s="1"/>
  <c r="BE283" i="26"/>
  <c r="BE285" i="26"/>
  <c r="BE171" i="26"/>
  <c r="BE203" i="26"/>
  <c r="BE204" i="26"/>
  <c r="BE205" i="26"/>
  <c r="BE206" i="26"/>
  <c r="BE207" i="26"/>
  <c r="BE211" i="26"/>
  <c r="BE212" i="26"/>
  <c r="BE213" i="26"/>
  <c r="BE218" i="26" a="1"/>
  <c r="BE218" i="26" s="1"/>
  <c r="BE219" i="26"/>
  <c r="BE220" i="26"/>
  <c r="BE221" i="26"/>
  <c r="BE222" i="26"/>
  <c r="BE223" i="26" s="1"/>
  <c r="BE227" i="26"/>
  <c r="BE228" i="26"/>
  <c r="BE229" i="26"/>
  <c r="BE234" i="26" a="1"/>
  <c r="BE234" i="26" s="1"/>
  <c r="BE236" i="26"/>
  <c r="BE237" i="26"/>
  <c r="BE238" i="26"/>
  <c r="BE239" i="26"/>
  <c r="BE243" i="26"/>
  <c r="BE244" i="26"/>
  <c r="BE245" i="26"/>
  <c r="BE250" i="26" a="1"/>
  <c r="BE250" i="26" s="1"/>
  <c r="BE252" i="26"/>
  <c r="BE253" i="26"/>
  <c r="BE254" i="26"/>
  <c r="BE255" i="26"/>
  <c r="BE256" i="26"/>
  <c r="BE260" i="26"/>
  <c r="BE261" i="26"/>
  <c r="BE266" i="26" a="1"/>
  <c r="BE266" i="26" s="1"/>
  <c r="BE282" i="26" a="1"/>
  <c r="BE282" i="26" s="1"/>
  <c r="BE286" i="26"/>
  <c r="BE287" i="26"/>
  <c r="BE288" i="26"/>
  <c r="BE291" i="26"/>
  <c r="BE267" i="26"/>
  <c r="BE268" i="26"/>
  <c r="BE269" i="26"/>
  <c r="BE270" i="26"/>
  <c r="BE271" i="26"/>
  <c r="BE274" i="26"/>
  <c r="BE275" i="26"/>
  <c r="BE276" i="26"/>
  <c r="BE277" i="26"/>
  <c r="BE298" i="26" a="1"/>
  <c r="BE298" i="26" s="1"/>
  <c r="BE299" i="26"/>
  <c r="BE302" i="26"/>
  <c r="BE303" i="26"/>
  <c r="BE304" i="26"/>
  <c r="BE307" i="26"/>
  <c r="BE308" i="26"/>
  <c r="BE309" i="26"/>
  <c r="BE301" i="26"/>
  <c r="BE314" i="26" a="1"/>
  <c r="BE314" i="26" s="1"/>
  <c r="BE316" i="26"/>
  <c r="BE320" i="26"/>
  <c r="BE292" i="26"/>
  <c r="BE317" i="26"/>
  <c r="BE318" i="26"/>
  <c r="BE319" i="26"/>
  <c r="BE322" i="26"/>
  <c r="BE323" i="26"/>
  <c r="BE324" i="26"/>
  <c r="BE325" i="26"/>
  <c r="BE300" i="26"/>
  <c r="BE315" i="26"/>
  <c r="BC294" i="26"/>
  <c r="BC326" i="26"/>
  <c r="BH166" i="26"/>
  <c r="BG165" i="26"/>
  <c r="AZ214" i="26"/>
  <c r="AZ262" i="26"/>
  <c r="AZ278" i="26"/>
  <c r="AZ198" i="26"/>
  <c r="AZ230" i="26"/>
  <c r="AZ246" i="26"/>
  <c r="AZ182" i="26"/>
  <c r="BD289" i="26"/>
  <c r="BD294" i="26" s="1"/>
  <c r="BD321" i="26"/>
  <c r="BD326" i="26" s="1"/>
  <c r="BD305" i="26"/>
  <c r="BA177" i="26"/>
  <c r="BA182" i="26" s="1"/>
  <c r="BQ21" i="18"/>
  <c r="BB187" i="26"/>
  <c r="BB251" i="26"/>
  <c r="BB235" i="26"/>
  <c r="BB224" i="26"/>
  <c r="BB272" i="26"/>
  <c r="BB171" i="26"/>
  <c r="BB208" i="26"/>
  <c r="BR21" i="18"/>
  <c r="BR9" i="18"/>
  <c r="BR32" i="18"/>
  <c r="BR8" i="18"/>
  <c r="BR15" i="18"/>
  <c r="BR31" i="18"/>
  <c r="BP14" i="18"/>
  <c r="BQ42" i="24"/>
  <c r="BB12" i="17"/>
  <c r="BQ26" i="18"/>
  <c r="BQ34" i="24"/>
  <c r="BC58" i="20"/>
  <c r="BC17" i="17"/>
  <c r="BF4" i="21"/>
  <c r="BA24" i="20"/>
  <c r="BQ5" i="18"/>
  <c r="BA18" i="17"/>
  <c r="BC224" i="26" s="1"/>
  <c r="BC225" i="26" s="1"/>
  <c r="BC230" i="26" s="1"/>
  <c r="BL17" i="21"/>
  <c r="BE43" i="20"/>
  <c r="BE44" i="20" s="1"/>
  <c r="BF36" i="20"/>
  <c r="BD52" i="20"/>
  <c r="BD56" i="20"/>
  <c r="BD57" i="20" s="1"/>
  <c r="BE49" i="20"/>
  <c r="BD53" i="20"/>
  <c r="BD54" i="20"/>
  <c r="BD51" i="20"/>
  <c r="BD55" i="20" s="1"/>
  <c r="BM12" i="21"/>
  <c r="BM10" i="21"/>
  <c r="BM6" i="21"/>
  <c r="BM14" i="21"/>
  <c r="BM9" i="21"/>
  <c r="BM5" i="21"/>
  <c r="BM13" i="21"/>
  <c r="BM8" i="21"/>
  <c r="BM16" i="21"/>
  <c r="BM15" i="21"/>
  <c r="BM11" i="21"/>
  <c r="BM3" i="21"/>
  <c r="BM7" i="21"/>
  <c r="BN2" i="21"/>
  <c r="AZ13" i="17"/>
  <c r="BD30" i="20"/>
  <c r="BE23" i="20"/>
  <c r="AZ37" i="20"/>
  <c r="AZ50" i="20" s="1"/>
  <c r="AZ33" i="20"/>
  <c r="BC31" i="20"/>
  <c r="BQ44" i="24" s="1"/>
  <c r="BR2" i="18"/>
  <c r="BS4" i="18"/>
  <c r="BR3" i="18"/>
  <c r="BC176" i="26" l="1"/>
  <c r="BC192" i="26"/>
  <c r="BC240" i="26"/>
  <c r="BF210" i="26"/>
  <c r="BF194" i="26"/>
  <c r="BF259" i="26"/>
  <c r="BF242" i="26"/>
  <c r="BF226" i="26"/>
  <c r="BR25" i="18"/>
  <c r="BC251" i="26"/>
  <c r="BC257" i="26" s="1"/>
  <c r="BC262" i="26" s="1"/>
  <c r="BC235" i="26"/>
  <c r="BS23" i="18"/>
  <c r="BS22" i="18"/>
  <c r="BS24" i="18"/>
  <c r="BC171" i="26"/>
  <c r="BC272" i="26"/>
  <c r="BC273" i="26" s="1"/>
  <c r="BC278" i="26" s="1"/>
  <c r="BC187" i="26"/>
  <c r="BC208" i="26"/>
  <c r="BC209" i="26" s="1"/>
  <c r="BC214" i="26" s="1"/>
  <c r="BG167" i="26"/>
  <c r="BF170" i="26" a="1"/>
  <c r="BF170" i="26" s="1"/>
  <c r="BF174" i="26"/>
  <c r="BF178" i="26"/>
  <c r="BF179" i="26"/>
  <c r="BF180" i="26"/>
  <c r="BF186" i="26" a="1"/>
  <c r="BF186" i="26" s="1"/>
  <c r="BF283" i="26"/>
  <c r="BF287" i="26"/>
  <c r="BF291" i="26"/>
  <c r="BF171" i="26"/>
  <c r="BF172" i="26"/>
  <c r="BF175" i="26"/>
  <c r="BF188" i="26"/>
  <c r="BF189" i="26"/>
  <c r="BF190" i="26"/>
  <c r="BF191" i="26"/>
  <c r="BF195" i="26"/>
  <c r="BF196" i="26"/>
  <c r="BF197" i="26"/>
  <c r="BF202" i="26" a="1"/>
  <c r="BF202" i="26" s="1"/>
  <c r="BF282" i="26" a="1"/>
  <c r="BF282" i="26" s="1"/>
  <c r="BF286" i="26"/>
  <c r="BF288" i="26"/>
  <c r="BF292" i="26"/>
  <c r="BF293" i="26"/>
  <c r="BF173" i="26"/>
  <c r="BF203" i="26"/>
  <c r="BF204" i="26"/>
  <c r="BF205" i="26"/>
  <c r="BF206" i="26"/>
  <c r="BF207" i="26"/>
  <c r="BF211" i="26"/>
  <c r="BF212" i="26"/>
  <c r="BF213" i="26"/>
  <c r="BF218" i="26" a="1"/>
  <c r="BF218" i="26" s="1"/>
  <c r="BF219" i="26"/>
  <c r="BF220" i="26"/>
  <c r="BF221" i="26"/>
  <c r="BF222" i="26"/>
  <c r="BF223" i="26"/>
  <c r="BF227" i="26"/>
  <c r="BF228" i="26"/>
  <c r="BF229" i="26"/>
  <c r="BF234" i="26" a="1"/>
  <c r="BF234" i="26" s="1"/>
  <c r="BF236" i="26"/>
  <c r="BF237" i="26"/>
  <c r="BF238" i="26"/>
  <c r="BF239" i="26"/>
  <c r="BF243" i="26"/>
  <c r="BF244" i="26"/>
  <c r="BF245" i="26"/>
  <c r="BF250" i="26" a="1"/>
  <c r="BF250" i="26" s="1"/>
  <c r="BF253" i="26"/>
  <c r="BF255" i="26"/>
  <c r="BF256" i="26"/>
  <c r="BF260" i="26"/>
  <c r="BF261" i="26"/>
  <c r="BF266" i="26" a="1"/>
  <c r="BF266" i="26" s="1"/>
  <c r="BF284" i="26"/>
  <c r="BF285" i="26"/>
  <c r="BF252" i="26"/>
  <c r="BF254" i="26"/>
  <c r="BF267" i="26"/>
  <c r="BF268" i="26"/>
  <c r="BF269" i="26"/>
  <c r="BF270" i="26"/>
  <c r="BF271" i="26"/>
  <c r="BF274" i="26"/>
  <c r="BF275" i="26"/>
  <c r="BF276" i="26"/>
  <c r="BF277" i="26"/>
  <c r="BF302" i="26"/>
  <c r="BF303" i="26"/>
  <c r="BF304" i="26"/>
  <c r="BF307" i="26"/>
  <c r="BF308" i="26"/>
  <c r="BF309" i="26"/>
  <c r="BF298" i="26" a="1"/>
  <c r="BF298" i="26" s="1"/>
  <c r="BF300" i="26"/>
  <c r="BF315" i="26"/>
  <c r="BF317" i="26"/>
  <c r="BF319" i="26"/>
  <c r="BF322" i="26"/>
  <c r="BF314" i="26" a="1"/>
  <c r="BF314" i="26" s="1"/>
  <c r="BF316" i="26"/>
  <c r="BF320" i="26"/>
  <c r="BF323" i="26"/>
  <c r="BF324" i="26"/>
  <c r="BF325" i="26"/>
  <c r="BF299" i="26"/>
  <c r="BF301" i="26"/>
  <c r="BF318" i="26"/>
  <c r="BE289" i="26"/>
  <c r="BE321" i="26"/>
  <c r="BI166" i="26"/>
  <c r="BH165" i="26"/>
  <c r="BD310" i="26"/>
  <c r="BB193" i="26"/>
  <c r="BB257" i="26"/>
  <c r="BB241" i="26"/>
  <c r="BB225" i="26"/>
  <c r="BB273" i="26"/>
  <c r="BB209" i="26"/>
  <c r="BE305" i="26"/>
  <c r="BB177" i="26"/>
  <c r="BS15" i="18"/>
  <c r="BS9" i="18"/>
  <c r="BS8" i="18"/>
  <c r="BS31" i="18"/>
  <c r="BQ14" i="18"/>
  <c r="BR42" i="24"/>
  <c r="BB14" i="17"/>
  <c r="BC12" i="17"/>
  <c r="BC14" i="17" s="1"/>
  <c r="BR26" i="18"/>
  <c r="BR34" i="24"/>
  <c r="BD58" i="20"/>
  <c r="BA13" i="17"/>
  <c r="BG4" i="21"/>
  <c r="BB24" i="20"/>
  <c r="BR5" i="18"/>
  <c r="BA37" i="20"/>
  <c r="BA50" i="20" s="1"/>
  <c r="BA33" i="20"/>
  <c r="BL18" i="21"/>
  <c r="BL19" i="21" s="1"/>
  <c r="BF23" i="20"/>
  <c r="BE30" i="20"/>
  <c r="BE56" i="20"/>
  <c r="BE57" i="20" s="1"/>
  <c r="BE52" i="20"/>
  <c r="BE54" i="20"/>
  <c r="BF49" i="20"/>
  <c r="BE53" i="20"/>
  <c r="BE51" i="20"/>
  <c r="BM17" i="21"/>
  <c r="BD31" i="20"/>
  <c r="BR44" i="24" s="1"/>
  <c r="BB18" i="17"/>
  <c r="BS25" i="18" s="1"/>
  <c r="BD17" i="17"/>
  <c r="BN15" i="21"/>
  <c r="BN14" i="21"/>
  <c r="BN9" i="21"/>
  <c r="BN5" i="21"/>
  <c r="BN13" i="21"/>
  <c r="BN16" i="21"/>
  <c r="BN11" i="21"/>
  <c r="BN10" i="21"/>
  <c r="BN7" i="21"/>
  <c r="BO2" i="21"/>
  <c r="BN8" i="21"/>
  <c r="BN6" i="21"/>
  <c r="BN12" i="21"/>
  <c r="BN3" i="21"/>
  <c r="BT4" i="18"/>
  <c r="BT24" i="18" s="1"/>
  <c r="BS3" i="18"/>
  <c r="BS2" i="18"/>
  <c r="BG36" i="20"/>
  <c r="BF43" i="20"/>
  <c r="BF44" i="20" s="1"/>
  <c r="BC193" i="26" l="1"/>
  <c r="BC198" i="26" s="1"/>
  <c r="BC241" i="26"/>
  <c r="BC246" i="26" s="1"/>
  <c r="BC177" i="26"/>
  <c r="BC182" i="26" s="1"/>
  <c r="BG210" i="26"/>
  <c r="BG194" i="26"/>
  <c r="BG259" i="26"/>
  <c r="BG242" i="26"/>
  <c r="BG226" i="26"/>
  <c r="BD240" i="26"/>
  <c r="BD176" i="26"/>
  <c r="BD192" i="26"/>
  <c r="BE55" i="20"/>
  <c r="BT23" i="18"/>
  <c r="BT22" i="18"/>
  <c r="BU24" i="18"/>
  <c r="BH167" i="26"/>
  <c r="BG170" i="26" a="1"/>
  <c r="BG170" i="26" s="1"/>
  <c r="BG172" i="26"/>
  <c r="BG173" i="26"/>
  <c r="BG178" i="26"/>
  <c r="BG179" i="26"/>
  <c r="BG180" i="26"/>
  <c r="BG181" i="26"/>
  <c r="BG186" i="26" a="1"/>
  <c r="BG186" i="26" s="1"/>
  <c r="BG286" i="26"/>
  <c r="BG293" i="26"/>
  <c r="BG188" i="26"/>
  <c r="BG189" i="26"/>
  <c r="BG190" i="26"/>
  <c r="BG191" i="26"/>
  <c r="BG195" i="26"/>
  <c r="BG196" i="26"/>
  <c r="BG197" i="26"/>
  <c r="BG202" i="26" a="1"/>
  <c r="BG202" i="26" s="1"/>
  <c r="BG283" i="26"/>
  <c r="BG284" i="26"/>
  <c r="BG285" i="26"/>
  <c r="BG287" i="26"/>
  <c r="BG171" i="26"/>
  <c r="BG174" i="26"/>
  <c r="BG175" i="26" s="1"/>
  <c r="BG203" i="26"/>
  <c r="BG204" i="26"/>
  <c r="BG205" i="26"/>
  <c r="BG206" i="26"/>
  <c r="BG207" i="26"/>
  <c r="BG211" i="26"/>
  <c r="BG212" i="26"/>
  <c r="BG213" i="26"/>
  <c r="BG218" i="26" a="1"/>
  <c r="BG218" i="26" s="1"/>
  <c r="BG219" i="26"/>
  <c r="BG220" i="26"/>
  <c r="BG221" i="26"/>
  <c r="BG222" i="26"/>
  <c r="BG223" i="26"/>
  <c r="BG227" i="26"/>
  <c r="BG228" i="26"/>
  <c r="BG229" i="26"/>
  <c r="BG234" i="26" a="1"/>
  <c r="BG234" i="26" s="1"/>
  <c r="BG236" i="26"/>
  <c r="BG237" i="26"/>
  <c r="BG238" i="26"/>
  <c r="BG239" i="26"/>
  <c r="BG243" i="26"/>
  <c r="BG244" i="26"/>
  <c r="BG245" i="26"/>
  <c r="BG250" i="26" a="1"/>
  <c r="BG250" i="26" s="1"/>
  <c r="BG253" i="26"/>
  <c r="BG255" i="26"/>
  <c r="BG256" i="26"/>
  <c r="BG260" i="26"/>
  <c r="BG261" i="26"/>
  <c r="BG266" i="26" a="1"/>
  <c r="BG266" i="26" s="1"/>
  <c r="BG282" i="26" a="1"/>
  <c r="BG282" i="26" s="1"/>
  <c r="BG288" i="26"/>
  <c r="BG291" i="26"/>
  <c r="BG252" i="26"/>
  <c r="BG254" i="26"/>
  <c r="BG267" i="26"/>
  <c r="BG268" i="26"/>
  <c r="BG269" i="26"/>
  <c r="BG270" i="26"/>
  <c r="BG271" i="26"/>
  <c r="BG274" i="26"/>
  <c r="BG275" i="26"/>
  <c r="BG276" i="26"/>
  <c r="BG277" i="26"/>
  <c r="BG292" i="26"/>
  <c r="BG301" i="26"/>
  <c r="BG302" i="26"/>
  <c r="BG303" i="26"/>
  <c r="BG304" i="26"/>
  <c r="BG307" i="26"/>
  <c r="BG308" i="26"/>
  <c r="BG309" i="26"/>
  <c r="BG316" i="26"/>
  <c r="BG298" i="26" a="1"/>
  <c r="BG298" i="26" s="1"/>
  <c r="BG299" i="26"/>
  <c r="BG300" i="26"/>
  <c r="BG315" i="26"/>
  <c r="BG318" i="26"/>
  <c r="BG322" i="26"/>
  <c r="BG323" i="26"/>
  <c r="BG324" i="26"/>
  <c r="BG325" i="26"/>
  <c r="BG314" i="26" a="1"/>
  <c r="BG314" i="26" s="1"/>
  <c r="BG317" i="26"/>
  <c r="BG319" i="26"/>
  <c r="BG320" i="26"/>
  <c r="BF305" i="26"/>
  <c r="BE294" i="26"/>
  <c r="BE326" i="26"/>
  <c r="BJ166" i="26"/>
  <c r="BI165" i="26"/>
  <c r="BB198" i="26"/>
  <c r="BB262" i="26"/>
  <c r="BB246" i="26"/>
  <c r="BB230" i="26"/>
  <c r="BB278" i="26"/>
  <c r="BB214" i="26"/>
  <c r="BB182" i="26"/>
  <c r="BF289" i="26"/>
  <c r="BF294" i="26" s="1"/>
  <c r="BF321" i="26"/>
  <c r="BF326" i="26" s="1"/>
  <c r="BE310" i="26"/>
  <c r="BS21" i="18"/>
  <c r="BD171" i="26"/>
  <c r="BD272" i="26"/>
  <c r="BD208" i="26"/>
  <c r="BD187" i="26"/>
  <c r="BD224" i="26"/>
  <c r="BD235" i="26"/>
  <c r="BD251" i="26"/>
  <c r="BT21" i="18"/>
  <c r="BR14" i="18"/>
  <c r="BT32" i="18"/>
  <c r="BT9" i="18"/>
  <c r="BT8" i="18"/>
  <c r="BT15" i="18"/>
  <c r="BT31" i="18"/>
  <c r="BS42" i="24"/>
  <c r="BD12" i="17"/>
  <c r="BD14" i="17" s="1"/>
  <c r="BS26" i="18"/>
  <c r="BS34" i="24"/>
  <c r="BE58" i="20"/>
  <c r="BM18" i="21"/>
  <c r="BM19" i="21"/>
  <c r="BN17" i="21"/>
  <c r="BH36" i="20"/>
  <c r="BG43" i="20"/>
  <c r="BG44" i="20" s="1"/>
  <c r="BB13" i="17"/>
  <c r="BT2" i="18"/>
  <c r="BU4" i="18"/>
  <c r="BT3" i="18"/>
  <c r="BF56" i="20"/>
  <c r="BF57" i="20" s="1"/>
  <c r="BF54" i="20"/>
  <c r="BF52" i="20"/>
  <c r="BG49" i="20"/>
  <c r="BF53" i="20"/>
  <c r="BF51" i="20"/>
  <c r="BF55" i="20" s="1"/>
  <c r="BB37" i="20"/>
  <c r="BB50" i="20" s="1"/>
  <c r="BB33" i="20"/>
  <c r="BC18" i="17"/>
  <c r="BE240" i="26" s="1"/>
  <c r="BH4" i="21"/>
  <c r="BC24" i="20"/>
  <c r="BS5" i="18"/>
  <c r="BF30" i="20"/>
  <c r="BG23" i="20"/>
  <c r="BO15" i="21"/>
  <c r="BO16" i="21"/>
  <c r="BO9" i="21"/>
  <c r="BO5" i="21"/>
  <c r="BO10" i="21"/>
  <c r="BO13" i="21"/>
  <c r="BO14" i="21"/>
  <c r="BO12" i="21"/>
  <c r="BO7" i="21"/>
  <c r="BO11" i="21"/>
  <c r="BP2" i="21"/>
  <c r="BO3" i="21"/>
  <c r="BO8" i="21"/>
  <c r="BO6" i="21"/>
  <c r="BE31" i="20"/>
  <c r="BS44" i="24" s="1"/>
  <c r="BE17" i="17"/>
  <c r="BH210" i="26" l="1"/>
  <c r="BH194" i="26"/>
  <c r="BH259" i="26"/>
  <c r="BH242" i="26"/>
  <c r="BH226" i="26"/>
  <c r="BE192" i="26"/>
  <c r="BE176" i="26"/>
  <c r="BE177" i="26" s="1"/>
  <c r="BE182" i="26" s="1"/>
  <c r="BE187" i="26"/>
  <c r="BE193" i="26" s="1"/>
  <c r="BE198" i="26" s="1"/>
  <c r="BE208" i="26"/>
  <c r="BE209" i="26" s="1"/>
  <c r="BE214" i="26" s="1"/>
  <c r="BU22" i="18"/>
  <c r="BU23" i="18"/>
  <c r="BT25" i="18"/>
  <c r="BT26" i="18" s="1"/>
  <c r="BE224" i="26"/>
  <c r="BE225" i="26" s="1"/>
  <c r="BE230" i="26" s="1"/>
  <c r="BE235" i="26"/>
  <c r="BE241" i="26" s="1"/>
  <c r="BE246" i="26" s="1"/>
  <c r="BE251" i="26"/>
  <c r="BE257" i="26" s="1"/>
  <c r="BE262" i="26" s="1"/>
  <c r="BE272" i="26"/>
  <c r="BE273" i="26" s="1"/>
  <c r="BE278" i="26" s="1"/>
  <c r="BI167" i="26"/>
  <c r="BH170" i="26" a="1"/>
  <c r="BH170" i="26" s="1"/>
  <c r="BH285" i="26"/>
  <c r="BH292" i="26"/>
  <c r="BH178" i="26"/>
  <c r="BH179" i="26"/>
  <c r="BH180" i="26"/>
  <c r="BH181" i="26"/>
  <c r="BH186" i="26" a="1"/>
  <c r="BH186" i="26" s="1"/>
  <c r="BH282" i="26" a="1"/>
  <c r="BH282" i="26" s="1"/>
  <c r="BH283" i="26"/>
  <c r="BH284" i="26"/>
  <c r="BH171" i="26"/>
  <c r="BH172" i="26"/>
  <c r="BH174" i="26"/>
  <c r="BH175" i="26" s="1"/>
  <c r="BH188" i="26"/>
  <c r="BH189" i="26"/>
  <c r="BH190" i="26"/>
  <c r="BH191" i="26"/>
  <c r="BH195" i="26"/>
  <c r="BH196" i="26"/>
  <c r="BH197" i="26"/>
  <c r="BH202" i="26" a="1"/>
  <c r="BH202" i="26" s="1"/>
  <c r="BH288" i="26"/>
  <c r="BH173" i="26"/>
  <c r="BH203" i="26"/>
  <c r="BH204" i="26"/>
  <c r="BH205" i="26"/>
  <c r="BH206" i="26"/>
  <c r="BH207" i="26"/>
  <c r="BH211" i="26"/>
  <c r="BH212" i="26"/>
  <c r="BH213" i="26"/>
  <c r="BH218" i="26" a="1"/>
  <c r="BH218" i="26" s="1"/>
  <c r="BH291" i="26"/>
  <c r="BH219" i="26"/>
  <c r="BH220" i="26"/>
  <c r="BH221" i="26"/>
  <c r="BH222" i="26"/>
  <c r="BH223" i="26"/>
  <c r="BH227" i="26"/>
  <c r="BH228" i="26"/>
  <c r="BH229" i="26"/>
  <c r="BH234" i="26" a="1"/>
  <c r="BH234" i="26" s="1"/>
  <c r="BH236" i="26"/>
  <c r="BH237" i="26"/>
  <c r="BH238" i="26"/>
  <c r="BH239" i="26"/>
  <c r="BH243" i="26"/>
  <c r="BH244" i="26"/>
  <c r="BH245" i="26"/>
  <c r="BH250" i="26" a="1"/>
  <c r="BH250" i="26" s="1"/>
  <c r="BH252" i="26"/>
  <c r="BH253" i="26"/>
  <c r="BH254" i="26"/>
  <c r="BH255" i="26"/>
  <c r="BH256" i="26"/>
  <c r="BH260" i="26"/>
  <c r="BH261" i="26"/>
  <c r="BH266" i="26" a="1"/>
  <c r="BH266" i="26" s="1"/>
  <c r="BH286" i="26"/>
  <c r="BH287" i="26"/>
  <c r="BH267" i="26"/>
  <c r="BH268" i="26"/>
  <c r="BH269" i="26"/>
  <c r="BH270" i="26"/>
  <c r="BH271" i="26"/>
  <c r="BH274" i="26"/>
  <c r="BH275" i="26"/>
  <c r="BH276" i="26"/>
  <c r="BH277" i="26"/>
  <c r="BH302" i="26"/>
  <c r="BH303" i="26"/>
  <c r="BH304" i="26"/>
  <c r="BH307" i="26"/>
  <c r="BH308" i="26"/>
  <c r="BH309" i="26"/>
  <c r="BH301" i="26"/>
  <c r="BH314" i="26" a="1"/>
  <c r="BH314" i="26" s="1"/>
  <c r="BH315" i="26"/>
  <c r="BH318" i="26"/>
  <c r="BH320" i="26"/>
  <c r="BH322" i="26"/>
  <c r="BH317" i="26"/>
  <c r="BH319" i="26"/>
  <c r="BH323" i="26"/>
  <c r="BH324" i="26"/>
  <c r="BH325" i="26"/>
  <c r="BH293" i="26"/>
  <c r="BH298" i="26" a="1"/>
  <c r="BH298" i="26" s="1"/>
  <c r="BH299" i="26"/>
  <c r="BH300" i="26"/>
  <c r="BH316" i="26"/>
  <c r="BG289" i="26"/>
  <c r="BG321" i="26"/>
  <c r="BK166" i="26"/>
  <c r="BJ165" i="26"/>
  <c r="BD177" i="26"/>
  <c r="BD273" i="26"/>
  <c r="BD209" i="26"/>
  <c r="BD193" i="26"/>
  <c r="BD225" i="26"/>
  <c r="BD241" i="26"/>
  <c r="BD257" i="26"/>
  <c r="BG305" i="26"/>
  <c r="BG310" i="26" s="1"/>
  <c r="BF310" i="26"/>
  <c r="BU21" i="18"/>
  <c r="BU8" i="18"/>
  <c r="BU9" i="18"/>
  <c r="BU15" i="18"/>
  <c r="BS14" i="18"/>
  <c r="BU31" i="18"/>
  <c r="BT42" i="24"/>
  <c r="BE12" i="17"/>
  <c r="BT34" i="24"/>
  <c r="BN18" i="21"/>
  <c r="BN19" i="21" s="1"/>
  <c r="BG56" i="20"/>
  <c r="BG57" i="20" s="1"/>
  <c r="BG54" i="20"/>
  <c r="BG53" i="20"/>
  <c r="BG52" i="20"/>
  <c r="BH49" i="20"/>
  <c r="BG51" i="20"/>
  <c r="BI36" i="20"/>
  <c r="BH43" i="20"/>
  <c r="BH44" i="20" s="1"/>
  <c r="BC37" i="20"/>
  <c r="BC50" i="20" s="1"/>
  <c r="BC33" i="20"/>
  <c r="BP16" i="21"/>
  <c r="BP12" i="21"/>
  <c r="BP9" i="21"/>
  <c r="BP14" i="21"/>
  <c r="BP5" i="21"/>
  <c r="BP10" i="21"/>
  <c r="BP11" i="21"/>
  <c r="BP7" i="21"/>
  <c r="BP15" i="21"/>
  <c r="BQ2" i="21"/>
  <c r="BP13" i="21"/>
  <c r="BP8" i="21"/>
  <c r="BP3" i="21"/>
  <c r="BP6" i="21"/>
  <c r="BD18" i="17"/>
  <c r="BF176" i="26" s="1"/>
  <c r="BF177" i="26" s="1"/>
  <c r="BI4" i="21"/>
  <c r="BD24" i="20"/>
  <c r="BT5" i="18"/>
  <c r="BF17" i="17"/>
  <c r="BF31" i="20"/>
  <c r="BT44" i="24" s="1"/>
  <c r="BG30" i="20"/>
  <c r="BH23" i="20"/>
  <c r="BF58" i="20"/>
  <c r="BO17" i="21"/>
  <c r="BU2" i="18"/>
  <c r="BV4" i="18"/>
  <c r="BU3" i="18"/>
  <c r="BC13" i="17"/>
  <c r="BI210" i="26" l="1"/>
  <c r="BI194" i="26"/>
  <c r="BI259" i="26"/>
  <c r="BI242" i="26"/>
  <c r="BI226" i="26"/>
  <c r="BF192" i="26"/>
  <c r="BF240" i="26"/>
  <c r="BG55" i="20"/>
  <c r="BU25" i="18"/>
  <c r="BU26" i="18" s="1"/>
  <c r="BF187" i="26"/>
  <c r="BF235" i="26"/>
  <c r="BF241" i="26" s="1"/>
  <c r="BF246" i="26" s="1"/>
  <c r="BV23" i="18"/>
  <c r="BV22" i="18"/>
  <c r="BV24" i="18"/>
  <c r="BF208" i="26"/>
  <c r="BF209" i="26" s="1"/>
  <c r="BF214" i="26" s="1"/>
  <c r="BF251" i="26"/>
  <c r="BF257" i="26" s="1"/>
  <c r="BF262" i="26" s="1"/>
  <c r="BF272" i="26"/>
  <c r="BF273" i="26" s="1"/>
  <c r="BF278" i="26" s="1"/>
  <c r="BF224" i="26"/>
  <c r="BF225" i="26" s="1"/>
  <c r="BF230" i="26" s="1"/>
  <c r="BJ167" i="26"/>
  <c r="BI170" i="26" a="1"/>
  <c r="BI170" i="26" s="1"/>
  <c r="BI171" i="26"/>
  <c r="BI178" i="26"/>
  <c r="BI179" i="26"/>
  <c r="BI180" i="26"/>
  <c r="BI181" i="26"/>
  <c r="BI186" i="26" a="1"/>
  <c r="BI186" i="26" s="1"/>
  <c r="BI287" i="26"/>
  <c r="BI291" i="26"/>
  <c r="BI292" i="26"/>
  <c r="BI172" i="26"/>
  <c r="BI175" i="26"/>
  <c r="BI188" i="26"/>
  <c r="BI189" i="26"/>
  <c r="BI190" i="26"/>
  <c r="BI191" i="26"/>
  <c r="BI195" i="26"/>
  <c r="BI196" i="26"/>
  <c r="BI197" i="26"/>
  <c r="BI202" i="26" a="1"/>
  <c r="BI202" i="26" s="1"/>
  <c r="BI282" i="26" a="1"/>
  <c r="BI282" i="26" s="1"/>
  <c r="BI285" i="26"/>
  <c r="BI286" i="26"/>
  <c r="BI288" i="26"/>
  <c r="BI293" i="26"/>
  <c r="BI173" i="26"/>
  <c r="BI174" i="26"/>
  <c r="BI203" i="26"/>
  <c r="BI204" i="26"/>
  <c r="BI205" i="26"/>
  <c r="BI206" i="26"/>
  <c r="BI207" i="26"/>
  <c r="BI211" i="26"/>
  <c r="BI212" i="26"/>
  <c r="BI213" i="26"/>
  <c r="BI218" i="26" a="1"/>
  <c r="BI218" i="26" s="1"/>
  <c r="BI219" i="26"/>
  <c r="BI220" i="26"/>
  <c r="BI221" i="26"/>
  <c r="BI222" i="26"/>
  <c r="BI223" i="26"/>
  <c r="BI227" i="26"/>
  <c r="BI228" i="26"/>
  <c r="BI229" i="26"/>
  <c r="BI234" i="26" a="1"/>
  <c r="BI234" i="26" s="1"/>
  <c r="BI236" i="26"/>
  <c r="BI237" i="26"/>
  <c r="BI238" i="26"/>
  <c r="BI239" i="26"/>
  <c r="BI243" i="26"/>
  <c r="BI244" i="26"/>
  <c r="BI245" i="26"/>
  <c r="BI250" i="26" a="1"/>
  <c r="BI250" i="26" s="1"/>
  <c r="BI283" i="26"/>
  <c r="BI253" i="26"/>
  <c r="BI255" i="26"/>
  <c r="BI256" i="26"/>
  <c r="BI260" i="26"/>
  <c r="BI261" i="26"/>
  <c r="BI266" i="26" a="1"/>
  <c r="BI266" i="26" s="1"/>
  <c r="BI284" i="26"/>
  <c r="BI252" i="26"/>
  <c r="BI254" i="26"/>
  <c r="BI267" i="26"/>
  <c r="BI268" i="26"/>
  <c r="BI269" i="26"/>
  <c r="BI270" i="26"/>
  <c r="BI271" i="26"/>
  <c r="BI274" i="26"/>
  <c r="BI275" i="26"/>
  <c r="BI276" i="26"/>
  <c r="BI277" i="26"/>
  <c r="BI298" i="26" a="1"/>
  <c r="BI298" i="26" s="1"/>
  <c r="BI299" i="26"/>
  <c r="BI300" i="26"/>
  <c r="BI302" i="26"/>
  <c r="BI303" i="26"/>
  <c r="BI304" i="26"/>
  <c r="BI307" i="26"/>
  <c r="BI308" i="26"/>
  <c r="BI309" i="26"/>
  <c r="BI317" i="26"/>
  <c r="BI319" i="26"/>
  <c r="BI301" i="26"/>
  <c r="BI314" i="26" a="1"/>
  <c r="BI314" i="26" s="1"/>
  <c r="BI316" i="26"/>
  <c r="BI320" i="26"/>
  <c r="BI322" i="26"/>
  <c r="BI323" i="26"/>
  <c r="BI324" i="26"/>
  <c r="BI325" i="26"/>
  <c r="BI315" i="26"/>
  <c r="BI318" i="26"/>
  <c r="BG294" i="26"/>
  <c r="BG326" i="26"/>
  <c r="BL166" i="26"/>
  <c r="BK165" i="26"/>
  <c r="BD182" i="26"/>
  <c r="BD278" i="26"/>
  <c r="BD214" i="26"/>
  <c r="BD198" i="26"/>
  <c r="BD246" i="26"/>
  <c r="BD262" i="26"/>
  <c r="BH289" i="26"/>
  <c r="BH294" i="26" s="1"/>
  <c r="BH321" i="26"/>
  <c r="BH326" i="26" s="1"/>
  <c r="BH305" i="26"/>
  <c r="BV8" i="18"/>
  <c r="BV15" i="18"/>
  <c r="BV9" i="18"/>
  <c r="BV32" i="18"/>
  <c r="BV31" i="18"/>
  <c r="BT14" i="18"/>
  <c r="BU42" i="24"/>
  <c r="BE14" i="17"/>
  <c r="BF12" i="17"/>
  <c r="BF14" i="17" s="1"/>
  <c r="BG31" i="20"/>
  <c r="BU44" i="24" s="1"/>
  <c r="BU34" i="24"/>
  <c r="BQ14" i="21"/>
  <c r="BQ11" i="21"/>
  <c r="BQ10" i="21"/>
  <c r="BR2" i="21"/>
  <c r="BQ3" i="21"/>
  <c r="BQ7" i="21"/>
  <c r="BQ5" i="21"/>
  <c r="BQ12" i="21"/>
  <c r="BQ13" i="21"/>
  <c r="BQ16" i="21"/>
  <c r="BQ15" i="21"/>
  <c r="BQ6" i="21"/>
  <c r="BQ9" i="21"/>
  <c r="BQ8" i="21"/>
  <c r="BW4" i="18"/>
  <c r="BV2" i="18"/>
  <c r="BV3" i="18"/>
  <c r="BO18" i="21"/>
  <c r="BO19" i="21" s="1"/>
  <c r="BP17" i="21"/>
  <c r="BI43" i="20"/>
  <c r="BI44" i="20" s="1"/>
  <c r="BJ36" i="20"/>
  <c r="BG17" i="17"/>
  <c r="BJ4" i="21"/>
  <c r="BE24" i="20"/>
  <c r="BU5" i="18"/>
  <c r="BE18" i="17"/>
  <c r="BV25" i="18" s="1"/>
  <c r="BG58" i="20"/>
  <c r="BD37" i="20"/>
  <c r="BD50" i="20" s="1"/>
  <c r="BD33" i="20"/>
  <c r="BH54" i="20"/>
  <c r="BH53" i="20"/>
  <c r="BH52" i="20"/>
  <c r="BI49" i="20"/>
  <c r="BH56" i="20"/>
  <c r="BH57" i="20" s="1"/>
  <c r="BH51" i="20"/>
  <c r="BH30" i="20"/>
  <c r="BI23" i="20"/>
  <c r="BD13" i="17"/>
  <c r="BF193" i="26" l="1"/>
  <c r="BF198" i="26" s="1"/>
  <c r="BJ210" i="26"/>
  <c r="BJ194" i="26"/>
  <c r="BJ259" i="26"/>
  <c r="BJ242" i="26"/>
  <c r="BJ226" i="26"/>
  <c r="BG240" i="26"/>
  <c r="BG192" i="26"/>
  <c r="BH55" i="20"/>
  <c r="BW22" i="18"/>
  <c r="BW23" i="18"/>
  <c r="BW24" i="18"/>
  <c r="BK167" i="26"/>
  <c r="BJ170" i="26" a="1"/>
  <c r="BJ170" i="26" s="1"/>
  <c r="BJ288" i="26"/>
  <c r="BJ172" i="26"/>
  <c r="BJ174" i="26"/>
  <c r="BJ175" i="26"/>
  <c r="BJ178" i="26"/>
  <c r="BJ179" i="26"/>
  <c r="BJ180" i="26"/>
  <c r="BJ181" i="26"/>
  <c r="BJ186" i="26" a="1"/>
  <c r="BJ186" i="26" s="1"/>
  <c r="BJ282" i="26" a="1"/>
  <c r="BJ282" i="26" s="1"/>
  <c r="BJ285" i="26"/>
  <c r="BJ286" i="26"/>
  <c r="BJ293" i="26"/>
  <c r="BJ173" i="26"/>
  <c r="BJ188" i="26"/>
  <c r="BJ189" i="26"/>
  <c r="BJ190" i="26"/>
  <c r="BJ191" i="26"/>
  <c r="BJ195" i="26"/>
  <c r="BJ196" i="26"/>
  <c r="BJ197" i="26"/>
  <c r="BJ202" i="26" a="1"/>
  <c r="BJ202" i="26" s="1"/>
  <c r="BJ283" i="26"/>
  <c r="BJ284" i="26"/>
  <c r="BJ292" i="26"/>
  <c r="BJ171" i="26"/>
  <c r="BJ203" i="26"/>
  <c r="BJ204" i="26"/>
  <c r="BJ205" i="26"/>
  <c r="BJ206" i="26"/>
  <c r="BJ207" i="26"/>
  <c r="BJ211" i="26"/>
  <c r="BJ212" i="26"/>
  <c r="BJ213" i="26"/>
  <c r="BJ218" i="26" a="1"/>
  <c r="BJ218" i="26" s="1"/>
  <c r="BJ219" i="26"/>
  <c r="BJ220" i="26"/>
  <c r="BJ221" i="26"/>
  <c r="BJ222" i="26"/>
  <c r="BJ223" i="26"/>
  <c r="BJ227" i="26"/>
  <c r="BJ228" i="26"/>
  <c r="BJ229" i="26"/>
  <c r="BJ234" i="26" a="1"/>
  <c r="BJ234" i="26" s="1"/>
  <c r="BJ291" i="26"/>
  <c r="BJ236" i="26"/>
  <c r="BJ237" i="26"/>
  <c r="BJ238" i="26"/>
  <c r="BJ239" i="26"/>
  <c r="BJ243" i="26"/>
  <c r="BJ244" i="26"/>
  <c r="BJ245" i="26"/>
  <c r="BJ250" i="26" a="1"/>
  <c r="BJ250" i="26" s="1"/>
  <c r="BJ252" i="26"/>
  <c r="BJ253" i="26"/>
  <c r="BJ254" i="26"/>
  <c r="BJ255" i="26"/>
  <c r="BJ256" i="26"/>
  <c r="BJ260" i="26"/>
  <c r="BJ261" i="26"/>
  <c r="BJ266" i="26" a="1"/>
  <c r="BJ266" i="26" s="1"/>
  <c r="BJ267" i="26"/>
  <c r="BJ268" i="26"/>
  <c r="BJ269" i="26"/>
  <c r="BJ270" i="26"/>
  <c r="BJ271" i="26"/>
  <c r="BJ274" i="26"/>
  <c r="BJ275" i="26"/>
  <c r="BJ276" i="26"/>
  <c r="BJ277" i="26"/>
  <c r="BJ302" i="26"/>
  <c r="BJ303" i="26"/>
  <c r="BJ304" i="26"/>
  <c r="BJ307" i="26"/>
  <c r="BJ308" i="26"/>
  <c r="BJ309" i="26"/>
  <c r="BJ298" i="26" a="1"/>
  <c r="BJ298" i="26" s="1"/>
  <c r="BJ300" i="26"/>
  <c r="BJ316" i="26"/>
  <c r="BJ318" i="26"/>
  <c r="BJ322" i="26"/>
  <c r="BJ287" i="26"/>
  <c r="BJ315" i="26"/>
  <c r="BJ317" i="26"/>
  <c r="BJ319" i="26"/>
  <c r="BJ320" i="26"/>
  <c r="BJ323" i="26"/>
  <c r="BJ324" i="26"/>
  <c r="BJ325" i="26"/>
  <c r="BJ299" i="26"/>
  <c r="BJ301" i="26"/>
  <c r="BJ314" i="26" a="1"/>
  <c r="BJ314" i="26" s="1"/>
  <c r="BI289" i="26"/>
  <c r="BM166" i="26"/>
  <c r="BL165" i="26"/>
  <c r="BH310" i="26"/>
  <c r="BI305" i="26"/>
  <c r="BI310" i="26" s="1"/>
  <c r="BI321" i="26"/>
  <c r="BV21" i="18"/>
  <c r="BG176" i="26"/>
  <c r="BG187" i="26"/>
  <c r="BG224" i="26"/>
  <c r="BG251" i="26"/>
  <c r="BG272" i="26"/>
  <c r="BG208" i="26"/>
  <c r="BG235" i="26"/>
  <c r="BW21" i="18"/>
  <c r="BW32" i="18"/>
  <c r="BW9" i="18"/>
  <c r="BW8" i="18"/>
  <c r="BW15" i="18"/>
  <c r="BW31" i="18"/>
  <c r="BU14" i="18"/>
  <c r="BV42" i="24"/>
  <c r="BG12" i="17"/>
  <c r="BV26" i="18"/>
  <c r="BH31" i="20"/>
  <c r="BV44" i="24" s="1"/>
  <c r="BV34" i="24"/>
  <c r="BH58" i="20"/>
  <c r="BK4" i="21"/>
  <c r="BF24" i="20"/>
  <c r="BV5" i="18"/>
  <c r="BE37" i="20"/>
  <c r="BE50" i="20" s="1"/>
  <c r="BE33" i="20"/>
  <c r="BP18" i="21"/>
  <c r="BP19" i="21" s="1"/>
  <c r="BJ43" i="20"/>
  <c r="BJ44" i="20" s="1"/>
  <c r="BK36" i="20"/>
  <c r="BR14" i="21"/>
  <c r="BR11" i="21"/>
  <c r="BR16" i="21"/>
  <c r="BR13" i="21"/>
  <c r="BS2" i="21"/>
  <c r="BR3" i="21"/>
  <c r="BR8" i="21"/>
  <c r="BR12" i="21"/>
  <c r="BR5" i="21"/>
  <c r="BR10" i="21"/>
  <c r="BR7" i="21"/>
  <c r="BR15" i="21"/>
  <c r="BR6" i="21"/>
  <c r="BR9" i="21"/>
  <c r="BQ17" i="21"/>
  <c r="BI54" i="20"/>
  <c r="BI53" i="20"/>
  <c r="BI56" i="20"/>
  <c r="BI57" i="20" s="1"/>
  <c r="BI52" i="20"/>
  <c r="BJ49" i="20"/>
  <c r="BI51" i="20"/>
  <c r="BI55" i="20" s="1"/>
  <c r="BW2" i="18"/>
  <c r="BW3" i="18"/>
  <c r="BX4" i="18"/>
  <c r="BJ23" i="20"/>
  <c r="BI30" i="20"/>
  <c r="BE13" i="17"/>
  <c r="BH17" i="17"/>
  <c r="BF18" i="17"/>
  <c r="BH192" i="26" s="1"/>
  <c r="BH240" i="26" l="1"/>
  <c r="BK210" i="26"/>
  <c r="BK194" i="26"/>
  <c r="BK259" i="26"/>
  <c r="BK242" i="26"/>
  <c r="BK226" i="26"/>
  <c r="BW25" i="18"/>
  <c r="BW26" i="18" s="1"/>
  <c r="BH251" i="26"/>
  <c r="BH257" i="26" s="1"/>
  <c r="BH262" i="26" s="1"/>
  <c r="BX23" i="18"/>
  <c r="BX22" i="18"/>
  <c r="BX24" i="18"/>
  <c r="BH176" i="26"/>
  <c r="BH177" i="26" s="1"/>
  <c r="BH182" i="26" s="1"/>
  <c r="BH208" i="26"/>
  <c r="BH209" i="26" s="1"/>
  <c r="BH214" i="26" s="1"/>
  <c r="BH272" i="26"/>
  <c r="BH273" i="26" s="1"/>
  <c r="BH278" i="26" s="1"/>
  <c r="BH235" i="26"/>
  <c r="BH224" i="26"/>
  <c r="BH225" i="26" s="1"/>
  <c r="BH230" i="26" s="1"/>
  <c r="BH187" i="26"/>
  <c r="BH193" i="26" s="1"/>
  <c r="BH198" i="26" s="1"/>
  <c r="BL167" i="26"/>
  <c r="BK170" i="26" a="1"/>
  <c r="BK170" i="26" s="1"/>
  <c r="BK293" i="26"/>
  <c r="BK173" i="26"/>
  <c r="BK178" i="26"/>
  <c r="BK179" i="26"/>
  <c r="BK180" i="26"/>
  <c r="BK181" i="26"/>
  <c r="BK186" i="26" a="1"/>
  <c r="BK186" i="26" s="1"/>
  <c r="BK284" i="26"/>
  <c r="BK292" i="26"/>
  <c r="BK171" i="26"/>
  <c r="BK172" i="26"/>
  <c r="BK174" i="26"/>
  <c r="BK175" i="26"/>
  <c r="BK188" i="26"/>
  <c r="BK189" i="26"/>
  <c r="BK190" i="26"/>
  <c r="BK191" i="26"/>
  <c r="BK195" i="26"/>
  <c r="BK196" i="26"/>
  <c r="BK197" i="26"/>
  <c r="BK202" i="26" a="1"/>
  <c r="BK202" i="26" s="1"/>
  <c r="BK285" i="26"/>
  <c r="BK287" i="26"/>
  <c r="BK288" i="26"/>
  <c r="BK291" i="26"/>
  <c r="BK203" i="26"/>
  <c r="BK204" i="26"/>
  <c r="BK205" i="26"/>
  <c r="BK206" i="26"/>
  <c r="BK207" i="26"/>
  <c r="BK211" i="26"/>
  <c r="BK212" i="26"/>
  <c r="BK213" i="26"/>
  <c r="BK218" i="26" a="1"/>
  <c r="BK218" i="26" s="1"/>
  <c r="BK219" i="26"/>
  <c r="BK220" i="26"/>
  <c r="BK221" i="26"/>
  <c r="BK222" i="26"/>
  <c r="BK223" i="26"/>
  <c r="BK227" i="26"/>
  <c r="BK228" i="26"/>
  <c r="BK229" i="26"/>
  <c r="BK234" i="26" a="1"/>
  <c r="BK234" i="26" s="1"/>
  <c r="BK236" i="26"/>
  <c r="BK237" i="26"/>
  <c r="BK238" i="26"/>
  <c r="BK239" i="26"/>
  <c r="BK243" i="26"/>
  <c r="BK244" i="26"/>
  <c r="BK245" i="26"/>
  <c r="BK250" i="26" a="1"/>
  <c r="BK250" i="26" s="1"/>
  <c r="BK253" i="26"/>
  <c r="BK255" i="26"/>
  <c r="BK256" i="26"/>
  <c r="BK260" i="26"/>
  <c r="BK261" i="26"/>
  <c r="BK266" i="26" a="1"/>
  <c r="BK266" i="26" s="1"/>
  <c r="BK282" i="26" a="1"/>
  <c r="BK282" i="26" s="1"/>
  <c r="BK283" i="26"/>
  <c r="BK252" i="26"/>
  <c r="BK254" i="26"/>
  <c r="BK267" i="26"/>
  <c r="BK268" i="26"/>
  <c r="BK269" i="26"/>
  <c r="BK270" i="26"/>
  <c r="BK271" i="26"/>
  <c r="BK274" i="26"/>
  <c r="BK275" i="26"/>
  <c r="BK276" i="26"/>
  <c r="BK277" i="26"/>
  <c r="BK299" i="26"/>
  <c r="BK301" i="26"/>
  <c r="BK302" i="26"/>
  <c r="BK303" i="26"/>
  <c r="BK304" i="26"/>
  <c r="BK307" i="26"/>
  <c r="BK308" i="26"/>
  <c r="BK309" i="26"/>
  <c r="BK314" i="26" a="1"/>
  <c r="BK314" i="26" s="1"/>
  <c r="BK315" i="26"/>
  <c r="BK317" i="26"/>
  <c r="BK320" i="26"/>
  <c r="BK286" i="26"/>
  <c r="BK316" i="26"/>
  <c r="BK322" i="26"/>
  <c r="BK323" i="26"/>
  <c r="BK324" i="26"/>
  <c r="BK325" i="26"/>
  <c r="BK298" i="26" a="1"/>
  <c r="BK298" i="26" s="1"/>
  <c r="BK300" i="26"/>
  <c r="BK318" i="26"/>
  <c r="BK319" i="26"/>
  <c r="BJ305" i="26"/>
  <c r="BI294" i="26"/>
  <c r="BN166" i="26"/>
  <c r="BM165" i="26"/>
  <c r="BI326" i="26"/>
  <c r="BG177" i="26"/>
  <c r="BG193" i="26"/>
  <c r="BG225" i="26"/>
  <c r="BG257" i="26"/>
  <c r="BG273" i="26"/>
  <c r="BG209" i="26"/>
  <c r="BG241" i="26"/>
  <c r="BJ321" i="26"/>
  <c r="BJ289" i="26"/>
  <c r="BX15" i="18"/>
  <c r="BX8" i="18"/>
  <c r="BX32" i="18"/>
  <c r="BX9" i="18"/>
  <c r="BX31" i="18"/>
  <c r="BV14" i="18"/>
  <c r="BW42" i="24"/>
  <c r="BG14" i="17"/>
  <c r="BH12" i="17"/>
  <c r="BH14" i="17" s="1"/>
  <c r="BI31" i="20"/>
  <c r="BW44" i="24" s="1"/>
  <c r="BW34" i="24"/>
  <c r="BJ53" i="20"/>
  <c r="BJ52" i="20"/>
  <c r="BJ54" i="20"/>
  <c r="BK49" i="20"/>
  <c r="BJ56" i="20"/>
  <c r="BJ57" i="20" s="1"/>
  <c r="BJ51" i="20"/>
  <c r="BF37" i="20"/>
  <c r="BF50" i="20" s="1"/>
  <c r="BF33" i="20"/>
  <c r="BQ18" i="21"/>
  <c r="BQ19" i="21" s="1"/>
  <c r="BG18" i="17"/>
  <c r="BX25" i="18" s="1"/>
  <c r="BS11" i="21"/>
  <c r="BS16" i="21"/>
  <c r="BS14" i="21"/>
  <c r="BS13" i="21"/>
  <c r="BS8" i="21"/>
  <c r="BS3" i="21"/>
  <c r="BS10" i="21"/>
  <c r="BS7" i="21"/>
  <c r="BS12" i="21"/>
  <c r="BS6" i="21"/>
  <c r="BS15" i="21"/>
  <c r="BT2" i="21"/>
  <c r="BS5" i="21"/>
  <c r="BS9" i="21"/>
  <c r="BK23" i="20"/>
  <c r="BJ30" i="20"/>
  <c r="BY4" i="18"/>
  <c r="BX3" i="18"/>
  <c r="BX2" i="18"/>
  <c r="BR17" i="21"/>
  <c r="BI58" i="20"/>
  <c r="BL36" i="20"/>
  <c r="BF13" i="17"/>
  <c r="BI17" i="17"/>
  <c r="BL4" i="21"/>
  <c r="BG24" i="20"/>
  <c r="BW5" i="18"/>
  <c r="BH241" i="26" l="1"/>
  <c r="BH246" i="26" s="1"/>
  <c r="BL194" i="26"/>
  <c r="BL210" i="26"/>
  <c r="BL259" i="26"/>
  <c r="BL242" i="26"/>
  <c r="BL226" i="26"/>
  <c r="BI240" i="26"/>
  <c r="BI192" i="26"/>
  <c r="BJ55" i="20"/>
  <c r="BY22" i="18"/>
  <c r="BY23" i="18"/>
  <c r="BY24" i="18"/>
  <c r="BM167" i="26"/>
  <c r="BL170" i="26" a="1"/>
  <c r="BL170" i="26" s="1"/>
  <c r="BL172" i="26"/>
  <c r="BL175" i="26"/>
  <c r="BL178" i="26"/>
  <c r="BL179" i="26"/>
  <c r="BL180" i="26"/>
  <c r="BL181" i="26"/>
  <c r="BL186" i="26" a="1"/>
  <c r="BL186" i="26" s="1"/>
  <c r="BL282" i="26" a="1"/>
  <c r="BL282" i="26" s="1"/>
  <c r="BL285" i="26"/>
  <c r="BL288" i="26"/>
  <c r="BL173" i="26"/>
  <c r="BL188" i="26"/>
  <c r="BL189" i="26"/>
  <c r="BL190" i="26"/>
  <c r="BL191" i="26"/>
  <c r="BL195" i="26"/>
  <c r="BL196" i="26"/>
  <c r="BL197" i="26"/>
  <c r="BL202" i="26" a="1"/>
  <c r="BL202" i="26" s="1"/>
  <c r="BL283" i="26"/>
  <c r="BL284" i="26"/>
  <c r="BL292" i="26"/>
  <c r="BL293" i="26"/>
  <c r="BL171" i="26"/>
  <c r="BL174" i="26"/>
  <c r="BL203" i="26"/>
  <c r="BL204" i="26"/>
  <c r="BL205" i="26"/>
  <c r="BL206" i="26"/>
  <c r="BL207" i="26"/>
  <c r="BL211" i="26"/>
  <c r="BL212" i="26"/>
  <c r="BL213" i="26"/>
  <c r="BL218" i="26" a="1"/>
  <c r="BL218" i="26" s="1"/>
  <c r="BL219" i="26"/>
  <c r="BL220" i="26"/>
  <c r="BL221" i="26"/>
  <c r="BL222" i="26"/>
  <c r="BL223" i="26"/>
  <c r="BL227" i="26"/>
  <c r="BL228" i="26"/>
  <c r="BL229" i="26"/>
  <c r="BL234" i="26" a="1"/>
  <c r="BL234" i="26" s="1"/>
  <c r="BL287" i="26"/>
  <c r="BL236" i="26"/>
  <c r="BL237" i="26"/>
  <c r="BL238" i="26"/>
  <c r="BL239" i="26"/>
  <c r="BL243" i="26"/>
  <c r="BL244" i="26"/>
  <c r="BL245" i="26"/>
  <c r="BL250" i="26" a="1"/>
  <c r="BL250" i="26" s="1"/>
  <c r="BL253" i="26"/>
  <c r="BL254" i="26"/>
  <c r="BL255" i="26"/>
  <c r="BL256" i="26"/>
  <c r="BL260" i="26"/>
  <c r="BL261" i="26"/>
  <c r="BL266" i="26" a="1"/>
  <c r="BL266" i="26" s="1"/>
  <c r="BL286" i="26"/>
  <c r="BL291" i="26"/>
  <c r="BL252" i="26"/>
  <c r="BL267" i="26"/>
  <c r="BL268" i="26"/>
  <c r="BL269" i="26"/>
  <c r="BL270" i="26"/>
  <c r="BL271" i="26"/>
  <c r="BL274" i="26"/>
  <c r="BL275" i="26"/>
  <c r="BL276" i="26"/>
  <c r="BL277" i="26"/>
  <c r="BL302" i="26"/>
  <c r="BL303" i="26"/>
  <c r="BL304" i="26"/>
  <c r="BL307" i="26"/>
  <c r="BL308" i="26"/>
  <c r="BL309" i="26"/>
  <c r="BL301" i="26"/>
  <c r="BL316" i="26"/>
  <c r="BL318" i="26"/>
  <c r="BL319" i="26"/>
  <c r="BL322" i="26"/>
  <c r="BL298" i="26" a="1"/>
  <c r="BL298" i="26" s="1"/>
  <c r="BL299" i="26"/>
  <c r="BL300" i="26"/>
  <c r="BL314" i="26" a="1"/>
  <c r="BL314" i="26" s="1"/>
  <c r="BL320" i="26"/>
  <c r="BL323" i="26"/>
  <c r="BL324" i="26"/>
  <c r="BL325" i="26"/>
  <c r="BL315" i="26"/>
  <c r="BL317" i="26"/>
  <c r="BK289" i="26"/>
  <c r="BK321" i="26"/>
  <c r="BJ310" i="26"/>
  <c r="BO166" i="26"/>
  <c r="BN165" i="26"/>
  <c r="BG182" i="26"/>
  <c r="BG198" i="26"/>
  <c r="BG230" i="26"/>
  <c r="BG262" i="26"/>
  <c r="BG278" i="26"/>
  <c r="BG214" i="26"/>
  <c r="BG246" i="26"/>
  <c r="BK305" i="26"/>
  <c r="BK310" i="26" s="1"/>
  <c r="BJ326" i="26"/>
  <c r="BJ294" i="26"/>
  <c r="BX21" i="18"/>
  <c r="BI176" i="26"/>
  <c r="BI187" i="26"/>
  <c r="BI208" i="26"/>
  <c r="BI251" i="26"/>
  <c r="BI224" i="26"/>
  <c r="BI272" i="26"/>
  <c r="BI235" i="26"/>
  <c r="BY21" i="18"/>
  <c r="BY32" i="18"/>
  <c r="BY9" i="18"/>
  <c r="BY8" i="18"/>
  <c r="BY15" i="18"/>
  <c r="BY31" i="18"/>
  <c r="BW14" i="18"/>
  <c r="BX42" i="24"/>
  <c r="BI12" i="17"/>
  <c r="BI14" i="17" s="1"/>
  <c r="BX26" i="18"/>
  <c r="BJ31" i="20"/>
  <c r="BX44" i="24" s="1"/>
  <c r="BX34" i="24"/>
  <c r="BJ58" i="20"/>
  <c r="BR18" i="21"/>
  <c r="BR19" i="21" s="1"/>
  <c r="BJ17" i="17"/>
  <c r="BK52" i="20"/>
  <c r="BL49" i="20"/>
  <c r="BK54" i="20"/>
  <c r="BK53" i="20"/>
  <c r="BK51" i="20"/>
  <c r="BK55" i="20" s="1"/>
  <c r="BH18" i="17"/>
  <c r="BJ192" i="26" s="1"/>
  <c r="BM4" i="21"/>
  <c r="BH24" i="20"/>
  <c r="BX5" i="18"/>
  <c r="BL23" i="20"/>
  <c r="BG13" i="17"/>
  <c r="BS17" i="21"/>
  <c r="BT15" i="21"/>
  <c r="BT11" i="21"/>
  <c r="BT8" i="21"/>
  <c r="BT7" i="21"/>
  <c r="BT14" i="21"/>
  <c r="BT10" i="21"/>
  <c r="BT12" i="21"/>
  <c r="BT6" i="21"/>
  <c r="BT13" i="21"/>
  <c r="BT16" i="21"/>
  <c r="BT3" i="21"/>
  <c r="BT9" i="21"/>
  <c r="BU2" i="21"/>
  <c r="BT5" i="21"/>
  <c r="BM36" i="20"/>
  <c r="BL43" i="20"/>
  <c r="BL44" i="20" s="1"/>
  <c r="BG33" i="20"/>
  <c r="BG37" i="20"/>
  <c r="BG50" i="20" s="1"/>
  <c r="BY3" i="18"/>
  <c r="BZ4" i="18"/>
  <c r="BY2" i="18"/>
  <c r="BJ240" i="26" l="1"/>
  <c r="BM210" i="26"/>
  <c r="BM194" i="26"/>
  <c r="BM259" i="26"/>
  <c r="BM242" i="26"/>
  <c r="BM226" i="26"/>
  <c r="BJ176" i="26"/>
  <c r="BJ177" i="26" s="1"/>
  <c r="BJ182" i="26" s="1"/>
  <c r="BJ235" i="26"/>
  <c r="BZ22" i="18"/>
  <c r="BZ23" i="18"/>
  <c r="BZ24" i="18"/>
  <c r="BJ187" i="26"/>
  <c r="BJ193" i="26" s="1"/>
  <c r="BJ198" i="26" s="1"/>
  <c r="BJ208" i="26"/>
  <c r="BJ209" i="26" s="1"/>
  <c r="BJ214" i="26" s="1"/>
  <c r="BJ224" i="26"/>
  <c r="BJ225" i="26" s="1"/>
  <c r="BJ230" i="26" s="1"/>
  <c r="BN167" i="26"/>
  <c r="BM170" i="26" a="1"/>
  <c r="BM170" i="26" s="1"/>
  <c r="BM174" i="26"/>
  <c r="BM178" i="26"/>
  <c r="BM179" i="26"/>
  <c r="BM180" i="26"/>
  <c r="BM181" i="26"/>
  <c r="BM186" i="26" a="1"/>
  <c r="BM186" i="26" s="1"/>
  <c r="BM286" i="26"/>
  <c r="BM292" i="26"/>
  <c r="BM293" i="26"/>
  <c r="BM171" i="26"/>
  <c r="BM172" i="26"/>
  <c r="BM175" i="26"/>
  <c r="BM188" i="26"/>
  <c r="BM189" i="26"/>
  <c r="BM190" i="26"/>
  <c r="BM191" i="26"/>
  <c r="BM195" i="26"/>
  <c r="BM196" i="26"/>
  <c r="BM197" i="26"/>
  <c r="BM202" i="26" a="1"/>
  <c r="BM202" i="26" s="1"/>
  <c r="BM285" i="26"/>
  <c r="BM287" i="26"/>
  <c r="BM291" i="26"/>
  <c r="BM173" i="26"/>
  <c r="BM203" i="26"/>
  <c r="BM204" i="26"/>
  <c r="BM205" i="26"/>
  <c r="BM206" i="26"/>
  <c r="BM207" i="26"/>
  <c r="BM211" i="26"/>
  <c r="BM212" i="26"/>
  <c r="BM213" i="26"/>
  <c r="BM218" i="26" a="1"/>
  <c r="BM218" i="26" s="1"/>
  <c r="BM219" i="26"/>
  <c r="BM220" i="26"/>
  <c r="BM221" i="26"/>
  <c r="BM222" i="26"/>
  <c r="BM223" i="26"/>
  <c r="BM227" i="26"/>
  <c r="BM228" i="26"/>
  <c r="BM229" i="26"/>
  <c r="BM234" i="26" a="1"/>
  <c r="BM234" i="26" s="1"/>
  <c r="BM236" i="26"/>
  <c r="BM237" i="26"/>
  <c r="BM238" i="26"/>
  <c r="BM239" i="26"/>
  <c r="BM243" i="26"/>
  <c r="BM244" i="26"/>
  <c r="BM245" i="26"/>
  <c r="BM250" i="26" a="1"/>
  <c r="BM250" i="26" s="1"/>
  <c r="BM252" i="26"/>
  <c r="BM253" i="26"/>
  <c r="BM255" i="26"/>
  <c r="BM256" i="26"/>
  <c r="BM260" i="26"/>
  <c r="BM261" i="26"/>
  <c r="BM266" i="26" a="1"/>
  <c r="BM266" i="26" s="1"/>
  <c r="BM282" i="26" a="1"/>
  <c r="BM282" i="26" s="1"/>
  <c r="BM283" i="26"/>
  <c r="BM284" i="26"/>
  <c r="BM288" i="26"/>
  <c r="BM254" i="26"/>
  <c r="BM267" i="26"/>
  <c r="BM268" i="26"/>
  <c r="BM269" i="26"/>
  <c r="BM270" i="26"/>
  <c r="BM271" i="26"/>
  <c r="BM274" i="26"/>
  <c r="BM275" i="26"/>
  <c r="BM276" i="26"/>
  <c r="BM277" i="26"/>
  <c r="BM300" i="26"/>
  <c r="BM302" i="26"/>
  <c r="BM303" i="26"/>
  <c r="BM304" i="26"/>
  <c r="BM307" i="26"/>
  <c r="BM308" i="26"/>
  <c r="BM309" i="26"/>
  <c r="BM298" i="26" a="1"/>
  <c r="BM298" i="26" s="1"/>
  <c r="BM315" i="26"/>
  <c r="BM320" i="26"/>
  <c r="BM318" i="26"/>
  <c r="BM322" i="26"/>
  <c r="BM323" i="26"/>
  <c r="BM324" i="26"/>
  <c r="BM325" i="26"/>
  <c r="BM299" i="26"/>
  <c r="BM301" i="26"/>
  <c r="BM314" i="26" a="1"/>
  <c r="BM314" i="26" s="1"/>
  <c r="BM316" i="26"/>
  <c r="BM317" i="26"/>
  <c r="BM319" i="26"/>
  <c r="BL305" i="26"/>
  <c r="BP166" i="26"/>
  <c r="BO165" i="26"/>
  <c r="BI177" i="26"/>
  <c r="BI193" i="26"/>
  <c r="BI209" i="26"/>
  <c r="BI257" i="26"/>
  <c r="BI225" i="26"/>
  <c r="BI273" i="26"/>
  <c r="BI241" i="26"/>
  <c r="BL289" i="26"/>
  <c r="BL294" i="26" s="1"/>
  <c r="BL321" i="26"/>
  <c r="BL326" i="26" s="1"/>
  <c r="BK294" i="26"/>
  <c r="BK326" i="26"/>
  <c r="BZ21" i="18"/>
  <c r="BY25" i="18"/>
  <c r="BY26" i="18" s="1"/>
  <c r="BJ251" i="26"/>
  <c r="BJ257" i="26" s="1"/>
  <c r="BJ262" i="26" s="1"/>
  <c r="BJ272" i="26"/>
  <c r="BZ32" i="18"/>
  <c r="BZ9" i="18"/>
  <c r="BZ8" i="18"/>
  <c r="BZ15" i="18"/>
  <c r="BZ31" i="18"/>
  <c r="BX14" i="18"/>
  <c r="BK56" i="20"/>
  <c r="BJ12" i="17"/>
  <c r="BK17" i="17"/>
  <c r="BS18" i="21"/>
  <c r="BS19" i="21" s="1"/>
  <c r="BI18" i="17"/>
  <c r="BK272" i="26" s="1"/>
  <c r="BK273" i="26" s="1"/>
  <c r="BK278" i="26" s="1"/>
  <c r="BT17" i="21"/>
  <c r="BM23" i="20"/>
  <c r="BL30" i="20"/>
  <c r="BN4" i="21"/>
  <c r="BI24" i="20"/>
  <c r="BY5" i="18"/>
  <c r="BH13" i="17"/>
  <c r="BH33" i="20"/>
  <c r="BH37" i="20"/>
  <c r="BH50" i="20" s="1"/>
  <c r="BU13" i="21"/>
  <c r="BU11" i="21"/>
  <c r="BU8" i="21"/>
  <c r="BU7" i="21"/>
  <c r="BU14" i="21"/>
  <c r="BU10" i="21"/>
  <c r="BU6" i="21"/>
  <c r="BV2" i="21"/>
  <c r="BU12" i="21"/>
  <c r="BU9" i="21"/>
  <c r="BU5" i="21"/>
  <c r="BU16" i="21"/>
  <c r="BU3" i="21"/>
  <c r="BU15" i="21"/>
  <c r="BM49" i="20"/>
  <c r="BL54" i="20"/>
  <c r="BL52" i="20"/>
  <c r="BL53" i="20"/>
  <c r="BL56" i="20"/>
  <c r="BL57" i="20" s="1"/>
  <c r="BL51" i="20"/>
  <c r="BZ3" i="18"/>
  <c r="CA4" i="18"/>
  <c r="BZ2" i="18"/>
  <c r="BM43" i="20"/>
  <c r="BM44" i="20" s="1"/>
  <c r="BN36" i="20"/>
  <c r="BJ241" i="26" l="1"/>
  <c r="BJ246" i="26" s="1"/>
  <c r="BN210" i="26"/>
  <c r="BN194" i="26"/>
  <c r="BN259" i="26"/>
  <c r="BN242" i="26"/>
  <c r="BN226" i="26"/>
  <c r="BK240" i="26"/>
  <c r="BK192" i="26"/>
  <c r="BL55" i="20"/>
  <c r="BZ25" i="18"/>
  <c r="BZ26" i="18" s="1"/>
  <c r="BK224" i="26"/>
  <c r="BK225" i="26" s="1"/>
  <c r="BK230" i="26" s="1"/>
  <c r="BK251" i="26"/>
  <c r="BK257" i="26" s="1"/>
  <c r="BK262" i="26" s="1"/>
  <c r="CA22" i="18"/>
  <c r="CA23" i="18"/>
  <c r="CA24" i="18"/>
  <c r="BK176" i="26"/>
  <c r="BK177" i="26" s="1"/>
  <c r="BK182" i="26" s="1"/>
  <c r="BK187" i="26"/>
  <c r="BK208" i="26"/>
  <c r="BK209" i="26" s="1"/>
  <c r="BK214" i="26" s="1"/>
  <c r="BK235" i="26"/>
  <c r="BK241" i="26" s="1"/>
  <c r="BK246" i="26" s="1"/>
  <c r="BO167" i="26"/>
  <c r="BN170" i="26" a="1"/>
  <c r="BN170" i="26" s="1"/>
  <c r="BN171" i="26"/>
  <c r="BN172" i="26"/>
  <c r="BN175" i="26"/>
  <c r="BN178" i="26"/>
  <c r="BN179" i="26"/>
  <c r="BN180" i="26"/>
  <c r="BN181" i="26"/>
  <c r="BN186" i="26" a="1"/>
  <c r="BN186" i="26" s="1"/>
  <c r="BN283" i="26"/>
  <c r="BN284" i="26"/>
  <c r="BN285" i="26"/>
  <c r="BN287" i="26"/>
  <c r="BN291" i="26"/>
  <c r="BN173" i="26"/>
  <c r="BN174" i="26"/>
  <c r="BN188" i="26"/>
  <c r="BN189" i="26"/>
  <c r="BN190" i="26"/>
  <c r="BN191" i="26"/>
  <c r="BN195" i="26"/>
  <c r="BN196" i="26"/>
  <c r="BN197" i="26"/>
  <c r="BN202" i="26" a="1"/>
  <c r="BN202" i="26" s="1"/>
  <c r="BN282" i="26" a="1"/>
  <c r="BN282" i="26" s="1"/>
  <c r="BN286" i="26"/>
  <c r="BN288" i="26"/>
  <c r="BN292" i="26"/>
  <c r="BN293" i="26"/>
  <c r="BN203" i="26"/>
  <c r="BN204" i="26"/>
  <c r="BN205" i="26"/>
  <c r="BN206" i="26"/>
  <c r="BN207" i="26"/>
  <c r="BN211" i="26"/>
  <c r="BN212" i="26"/>
  <c r="BN213" i="26"/>
  <c r="BN218" i="26" a="1"/>
  <c r="BN218" i="26" s="1"/>
  <c r="BN219" i="26"/>
  <c r="BN220" i="26"/>
  <c r="BN221" i="26"/>
  <c r="BN222" i="26"/>
  <c r="BN223" i="26"/>
  <c r="BN227" i="26"/>
  <c r="BN228" i="26"/>
  <c r="BN229" i="26"/>
  <c r="BN234" i="26" a="1"/>
  <c r="BN234" i="26" s="1"/>
  <c r="BN236" i="26"/>
  <c r="BN237" i="26"/>
  <c r="BN238" i="26"/>
  <c r="BN239" i="26"/>
  <c r="BN243" i="26"/>
  <c r="BN244" i="26"/>
  <c r="BN245" i="26"/>
  <c r="BN250" i="26" a="1"/>
  <c r="BN250" i="26" s="1"/>
  <c r="BN253" i="26"/>
  <c r="BN255" i="26"/>
  <c r="BN256" i="26"/>
  <c r="BN260" i="26"/>
  <c r="BN261" i="26"/>
  <c r="BN266" i="26" a="1"/>
  <c r="BN266" i="26" s="1"/>
  <c r="BN252" i="26"/>
  <c r="BN254" i="26"/>
  <c r="BN267" i="26"/>
  <c r="BN268" i="26"/>
  <c r="BN269" i="26"/>
  <c r="BN270" i="26"/>
  <c r="BN271" i="26"/>
  <c r="BN274" i="26"/>
  <c r="BN275" i="26"/>
  <c r="BN276" i="26"/>
  <c r="BN277" i="26"/>
  <c r="BN298" i="26" a="1"/>
  <c r="BN298" i="26" s="1"/>
  <c r="BN302" i="26"/>
  <c r="BN303" i="26"/>
  <c r="BN304" i="26"/>
  <c r="BN307" i="26"/>
  <c r="BN308" i="26"/>
  <c r="BN309" i="26"/>
  <c r="BN299" i="26"/>
  <c r="BN314" i="26" a="1"/>
  <c r="BN314" i="26" s="1"/>
  <c r="BN319" i="26"/>
  <c r="BN322" i="26"/>
  <c r="BN301" i="26"/>
  <c r="BN316" i="26"/>
  <c r="BN317" i="26"/>
  <c r="BN320" i="26"/>
  <c r="BN323" i="26"/>
  <c r="BN324" i="26"/>
  <c r="BN325" i="26"/>
  <c r="BN300" i="26"/>
  <c r="BN315" i="26"/>
  <c r="BN318" i="26"/>
  <c r="BM289" i="26"/>
  <c r="BL310" i="26"/>
  <c r="BQ166" i="26"/>
  <c r="BP165" i="26"/>
  <c r="BI182" i="26"/>
  <c r="BI198" i="26"/>
  <c r="BI214" i="26"/>
  <c r="BI262" i="26"/>
  <c r="BI230" i="26"/>
  <c r="BI278" i="26"/>
  <c r="BI246" i="26"/>
  <c r="BM321" i="26"/>
  <c r="BM305" i="26"/>
  <c r="BM310" i="26" s="1"/>
  <c r="BJ273" i="26"/>
  <c r="BJ278" i="26" s="1"/>
  <c r="CA9" i="18"/>
  <c r="CA32" i="18"/>
  <c r="CA8" i="18"/>
  <c r="CA15" i="18"/>
  <c r="CA31" i="18"/>
  <c r="BY14" i="18"/>
  <c r="BZ42" i="24"/>
  <c r="BK57" i="20"/>
  <c r="BK58" i="20"/>
  <c r="BJ14" i="17"/>
  <c r="BK12" i="17"/>
  <c r="BK14" i="17" s="1"/>
  <c r="BL31" i="20"/>
  <c r="BZ44" i="24" s="1"/>
  <c r="BZ34" i="24"/>
  <c r="BL58" i="20"/>
  <c r="BI33" i="20"/>
  <c r="BI37" i="20"/>
  <c r="BI50" i="20" s="1"/>
  <c r="BT18" i="21"/>
  <c r="BT19" i="21" s="1"/>
  <c r="BJ18" i="17"/>
  <c r="CA25" i="18" s="1"/>
  <c r="BU17" i="21"/>
  <c r="CB4" i="18"/>
  <c r="CA3" i="18"/>
  <c r="CA2" i="18"/>
  <c r="BL17" i="17"/>
  <c r="BI13" i="17"/>
  <c r="BN49" i="20"/>
  <c r="BM52" i="20"/>
  <c r="BM54" i="20"/>
  <c r="BM53" i="20"/>
  <c r="BM56" i="20"/>
  <c r="BM57" i="20" s="1"/>
  <c r="BM51" i="20"/>
  <c r="BV7" i="21"/>
  <c r="BV12" i="21"/>
  <c r="BV10" i="21"/>
  <c r="BV6" i="21"/>
  <c r="BW2" i="21"/>
  <c r="BV16" i="21"/>
  <c r="BV14" i="21"/>
  <c r="BV9" i="21"/>
  <c r="BV15" i="21"/>
  <c r="BV11" i="21"/>
  <c r="BV5" i="21"/>
  <c r="BV8" i="21"/>
  <c r="BV3" i="21"/>
  <c r="BV13" i="21"/>
  <c r="BM30" i="20"/>
  <c r="BN23" i="20"/>
  <c r="BO4" i="21"/>
  <c r="BJ24" i="20"/>
  <c r="BZ5" i="18"/>
  <c r="BN43" i="20"/>
  <c r="BN44" i="20" s="1"/>
  <c r="BO36" i="20"/>
  <c r="BO210" i="26" l="1"/>
  <c r="BO194" i="26"/>
  <c r="BO259" i="26"/>
  <c r="BO242" i="26"/>
  <c r="BO226" i="26"/>
  <c r="BK193" i="26"/>
  <c r="BK198" i="26" s="1"/>
  <c r="BL240" i="26"/>
  <c r="BL192" i="26"/>
  <c r="CB23" i="18"/>
  <c r="CB22" i="18"/>
  <c r="CB24" i="18"/>
  <c r="BN289" i="26"/>
  <c r="BN294" i="26" s="1"/>
  <c r="BP167" i="26"/>
  <c r="BO170" i="26" a="1"/>
  <c r="BO170" i="26" s="1"/>
  <c r="BO173" i="26"/>
  <c r="BO178" i="26"/>
  <c r="BO179" i="26"/>
  <c r="BO180" i="26"/>
  <c r="BO181" i="26"/>
  <c r="BO186" i="26" a="1"/>
  <c r="BO186" i="26" s="1"/>
  <c r="BO282" i="26" a="1"/>
  <c r="BO282" i="26" s="1"/>
  <c r="BO293" i="26"/>
  <c r="BO172" i="26"/>
  <c r="BO175" i="26"/>
  <c r="BO188" i="26"/>
  <c r="BO189" i="26"/>
  <c r="BO190" i="26"/>
  <c r="BO191" i="26"/>
  <c r="BO195" i="26"/>
  <c r="BO196" i="26"/>
  <c r="BO197" i="26"/>
  <c r="BO202" i="26" a="1"/>
  <c r="BO202" i="26" s="1"/>
  <c r="BO284" i="26"/>
  <c r="BO285" i="26"/>
  <c r="BO287" i="26"/>
  <c r="BO171" i="26"/>
  <c r="BO174" i="26"/>
  <c r="BO203" i="26"/>
  <c r="BO204" i="26"/>
  <c r="BO205" i="26"/>
  <c r="BO206" i="26"/>
  <c r="BO207" i="26"/>
  <c r="BO211" i="26"/>
  <c r="BO212" i="26"/>
  <c r="BO213" i="26"/>
  <c r="BO218" i="26" a="1"/>
  <c r="BO218" i="26" s="1"/>
  <c r="BO219" i="26"/>
  <c r="BO220" i="26"/>
  <c r="BO221" i="26"/>
  <c r="BO222" i="26"/>
  <c r="BO223" i="26"/>
  <c r="BO227" i="26"/>
  <c r="BO228" i="26"/>
  <c r="BO229" i="26"/>
  <c r="BO234" i="26" a="1"/>
  <c r="BO234" i="26" s="1"/>
  <c r="BO236" i="26"/>
  <c r="BO237" i="26"/>
  <c r="BO238" i="26"/>
  <c r="BO239" i="26"/>
  <c r="BO243" i="26"/>
  <c r="BO244" i="26"/>
  <c r="BO245" i="26"/>
  <c r="BO250" i="26" a="1"/>
  <c r="BO250" i="26" s="1"/>
  <c r="BO283" i="26"/>
  <c r="BO252" i="26"/>
  <c r="BO253" i="26"/>
  <c r="BO254" i="26"/>
  <c r="BO255" i="26"/>
  <c r="BO256" i="26"/>
  <c r="BO260" i="26"/>
  <c r="BO261" i="26"/>
  <c r="BO266" i="26" a="1"/>
  <c r="BO266" i="26" s="1"/>
  <c r="BO286" i="26"/>
  <c r="BO288" i="26"/>
  <c r="BO291" i="26"/>
  <c r="BO267" i="26"/>
  <c r="BO268" i="26"/>
  <c r="BO269" i="26"/>
  <c r="BO270" i="26"/>
  <c r="BO271" i="26"/>
  <c r="BO274" i="26"/>
  <c r="BO275" i="26"/>
  <c r="BO276" i="26"/>
  <c r="BO277" i="26"/>
  <c r="BO301" i="26"/>
  <c r="BO302" i="26"/>
  <c r="BO303" i="26"/>
  <c r="BO304" i="26"/>
  <c r="BO307" i="26"/>
  <c r="BO308" i="26"/>
  <c r="BO309" i="26"/>
  <c r="BO300" i="26"/>
  <c r="BO316" i="26"/>
  <c r="BO317" i="26"/>
  <c r="BO318" i="26"/>
  <c r="BO320" i="26"/>
  <c r="BO314" i="26" a="1"/>
  <c r="BO314" i="26" s="1"/>
  <c r="BO315" i="26"/>
  <c r="BO319" i="26"/>
  <c r="BO322" i="26"/>
  <c r="BO323" i="26"/>
  <c r="BO324" i="26"/>
  <c r="BO325" i="26"/>
  <c r="BO292" i="26"/>
  <c r="BO298" i="26" a="1"/>
  <c r="BO298" i="26" s="1"/>
  <c r="BO299" i="26"/>
  <c r="BN321" i="26"/>
  <c r="BM294" i="26"/>
  <c r="BR166" i="26"/>
  <c r="BQ165" i="26"/>
  <c r="BM326" i="26"/>
  <c r="BN305" i="26"/>
  <c r="CA21" i="18"/>
  <c r="BL176" i="26"/>
  <c r="BL187" i="26"/>
  <c r="BL272" i="26"/>
  <c r="BL208" i="26"/>
  <c r="BL235" i="26"/>
  <c r="BL224" i="26"/>
  <c r="BL251" i="26"/>
  <c r="CB21" i="18"/>
  <c r="CB32" i="18"/>
  <c r="CB9" i="18"/>
  <c r="CB15" i="18"/>
  <c r="CB8" i="18"/>
  <c r="CB31" i="18"/>
  <c r="BZ14" i="18"/>
  <c r="CA42" i="24"/>
  <c r="BM55" i="20"/>
  <c r="BL12" i="17"/>
  <c r="BL14" i="17" s="1"/>
  <c r="CA26" i="18"/>
  <c r="CA34" i="24"/>
  <c r="BM58" i="20"/>
  <c r="BN30" i="20"/>
  <c r="BO23" i="20"/>
  <c r="BJ13" i="17"/>
  <c r="BM17" i="17"/>
  <c r="BU18" i="21"/>
  <c r="BU19" i="21"/>
  <c r="BV17" i="21"/>
  <c r="BK18" i="17"/>
  <c r="BM240" i="26" s="1"/>
  <c r="BP4" i="21"/>
  <c r="BK24" i="20"/>
  <c r="CA5" i="18"/>
  <c r="BJ37" i="20"/>
  <c r="BJ50" i="20" s="1"/>
  <c r="BJ33" i="20"/>
  <c r="BW16" i="21"/>
  <c r="BW15" i="21"/>
  <c r="BW12" i="21"/>
  <c r="BW6" i="21"/>
  <c r="BX2" i="21"/>
  <c r="BW14" i="21"/>
  <c r="BW3" i="21"/>
  <c r="BW10" i="21"/>
  <c r="BW9" i="21"/>
  <c r="BW11" i="21"/>
  <c r="BW5" i="21"/>
  <c r="BW13" i="21"/>
  <c r="BW8" i="21"/>
  <c r="BW7" i="21"/>
  <c r="BO49" i="20"/>
  <c r="BN56" i="20"/>
  <c r="BN57" i="20" s="1"/>
  <c r="BN53" i="20"/>
  <c r="BN52" i="20"/>
  <c r="BN54" i="20"/>
  <c r="BN51" i="20"/>
  <c r="BM31" i="20"/>
  <c r="CA44" i="24" s="1"/>
  <c r="CC4" i="18"/>
  <c r="CB3" i="18"/>
  <c r="CB2" i="18"/>
  <c r="BO43" i="20"/>
  <c r="BO44" i="20" s="1"/>
  <c r="BP36" i="20"/>
  <c r="BM192" i="26" l="1"/>
  <c r="BP210" i="26"/>
  <c r="BP194" i="26"/>
  <c r="BP259" i="26"/>
  <c r="BP242" i="26"/>
  <c r="BP226" i="26"/>
  <c r="CB25" i="18"/>
  <c r="CB26" i="18" s="1"/>
  <c r="BM272" i="26"/>
  <c r="BM273" i="26" s="1"/>
  <c r="BM278" i="26" s="1"/>
  <c r="CC23" i="18"/>
  <c r="CC22" i="18"/>
  <c r="CC24" i="18"/>
  <c r="BM187" i="26"/>
  <c r="BM251" i="26"/>
  <c r="BM257" i="26" s="1"/>
  <c r="BM262" i="26" s="1"/>
  <c r="BM176" i="26"/>
  <c r="BM177" i="26" s="1"/>
  <c r="BM182" i="26" s="1"/>
  <c r="BM235" i="26"/>
  <c r="BM241" i="26" s="1"/>
  <c r="BM246" i="26" s="1"/>
  <c r="BM224" i="26"/>
  <c r="BM225" i="26" s="1"/>
  <c r="BM230" i="26" s="1"/>
  <c r="BM208" i="26"/>
  <c r="BM209" i="26" s="1"/>
  <c r="BM214" i="26" s="1"/>
  <c r="BQ167" i="26"/>
  <c r="BP170" i="26" a="1"/>
  <c r="BP170" i="26" s="1"/>
  <c r="BP172" i="26"/>
  <c r="BP174" i="26"/>
  <c r="BP178" i="26"/>
  <c r="BP179" i="26"/>
  <c r="BP180" i="26"/>
  <c r="BP181" i="26"/>
  <c r="BP186" i="26" a="1"/>
  <c r="BP186" i="26" s="1"/>
  <c r="BP283" i="26"/>
  <c r="BP284" i="26"/>
  <c r="BP286" i="26"/>
  <c r="BP171" i="26"/>
  <c r="BP173" i="26"/>
  <c r="BP175" i="26"/>
  <c r="BP188" i="26"/>
  <c r="BP189" i="26"/>
  <c r="BP190" i="26"/>
  <c r="BP191" i="26"/>
  <c r="BP195" i="26"/>
  <c r="BP196" i="26"/>
  <c r="BP197" i="26"/>
  <c r="BP202" i="26" a="1"/>
  <c r="BP202" i="26" s="1"/>
  <c r="BP288" i="26"/>
  <c r="BP291" i="26"/>
  <c r="BP292" i="26"/>
  <c r="BP203" i="26"/>
  <c r="BP204" i="26"/>
  <c r="BP205" i="26"/>
  <c r="BP206" i="26"/>
  <c r="BP207" i="26"/>
  <c r="BP211" i="26"/>
  <c r="BP212" i="26"/>
  <c r="BP213" i="26"/>
  <c r="BP218" i="26" a="1"/>
  <c r="BP218" i="26" s="1"/>
  <c r="BP219" i="26"/>
  <c r="BP220" i="26"/>
  <c r="BP221" i="26"/>
  <c r="BP222" i="26"/>
  <c r="BP223" i="26"/>
  <c r="BP227" i="26"/>
  <c r="BP228" i="26"/>
  <c r="BP229" i="26"/>
  <c r="BP234" i="26" a="1"/>
  <c r="BP234" i="26" s="1"/>
  <c r="BP236" i="26"/>
  <c r="BP237" i="26"/>
  <c r="BP238" i="26"/>
  <c r="BP239" i="26"/>
  <c r="BP243" i="26"/>
  <c r="BP244" i="26"/>
  <c r="BP245" i="26"/>
  <c r="BP250" i="26" a="1"/>
  <c r="BP250" i="26" s="1"/>
  <c r="BP253" i="26"/>
  <c r="BP255" i="26"/>
  <c r="BP256" i="26"/>
  <c r="BP260" i="26"/>
  <c r="BP261" i="26"/>
  <c r="BP266" i="26" a="1"/>
  <c r="BP266" i="26" s="1"/>
  <c r="BP282" i="26" a="1"/>
  <c r="BP282" i="26" s="1"/>
  <c r="BP285" i="26"/>
  <c r="BP287" i="26"/>
  <c r="BP252" i="26"/>
  <c r="BP254" i="26"/>
  <c r="BP267" i="26"/>
  <c r="BP268" i="26"/>
  <c r="BP269" i="26"/>
  <c r="BP270" i="26"/>
  <c r="BP271" i="26"/>
  <c r="BP274" i="26"/>
  <c r="BP275" i="26"/>
  <c r="BP276" i="26"/>
  <c r="BP277" i="26"/>
  <c r="BP302" i="26"/>
  <c r="BP303" i="26"/>
  <c r="BP304" i="26"/>
  <c r="BP307" i="26"/>
  <c r="BP308" i="26"/>
  <c r="BP309" i="26"/>
  <c r="BP314" i="26" a="1"/>
  <c r="BP314" i="26" s="1"/>
  <c r="BP315" i="26"/>
  <c r="BP319" i="26"/>
  <c r="BP322" i="26"/>
  <c r="BP298" i="26" a="1"/>
  <c r="BP298" i="26" s="1"/>
  <c r="BP299" i="26"/>
  <c r="BP300" i="26"/>
  <c r="BP316" i="26"/>
  <c r="BP317" i="26"/>
  <c r="BP318" i="26"/>
  <c r="BP320" i="26"/>
  <c r="BP323" i="26"/>
  <c r="BP324" i="26"/>
  <c r="BP325" i="26"/>
  <c r="BP293" i="26"/>
  <c r="BP301" i="26"/>
  <c r="BO289" i="26"/>
  <c r="BO305" i="26"/>
  <c r="BO310" i="26" s="1"/>
  <c r="BS166" i="26"/>
  <c r="BR165" i="26"/>
  <c r="BN310" i="26"/>
  <c r="BL177" i="26"/>
  <c r="BL193" i="26"/>
  <c r="BL273" i="26"/>
  <c r="BL209" i="26"/>
  <c r="BL241" i="26"/>
  <c r="BL225" i="26"/>
  <c r="BL257" i="26"/>
  <c r="BO321" i="26"/>
  <c r="BO326" i="26" s="1"/>
  <c r="BN326" i="26"/>
  <c r="CC21" i="18"/>
  <c r="CC15" i="18"/>
  <c r="CC8" i="18"/>
  <c r="CC32" i="18"/>
  <c r="CC9" i="18"/>
  <c r="CC31" i="18"/>
  <c r="CA14" i="18"/>
  <c r="CB42" i="24"/>
  <c r="BN55" i="20"/>
  <c r="BM12" i="17"/>
  <c r="BN31" i="20"/>
  <c r="CB44" i="24" s="1"/>
  <c r="CB34" i="24"/>
  <c r="BX16" i="21"/>
  <c r="BX13" i="21"/>
  <c r="BX15" i="21"/>
  <c r="BX10" i="21"/>
  <c r="BX12" i="21"/>
  <c r="BX6" i="21"/>
  <c r="BX14" i="21"/>
  <c r="BX3" i="21"/>
  <c r="BX11" i="21"/>
  <c r="BX5" i="21"/>
  <c r="BX7" i="21"/>
  <c r="BX8" i="21"/>
  <c r="BX9" i="21"/>
  <c r="BY2" i="21"/>
  <c r="BL18" i="17"/>
  <c r="BN240" i="26" s="1"/>
  <c r="BK37" i="20"/>
  <c r="BK50" i="20" s="1"/>
  <c r="BK33" i="20"/>
  <c r="BN17" i="17"/>
  <c r="BP43" i="20"/>
  <c r="BP44" i="20" s="1"/>
  <c r="BQ36" i="20"/>
  <c r="BO56" i="20"/>
  <c r="BO57" i="20" s="1"/>
  <c r="BO53" i="20"/>
  <c r="BO54" i="20"/>
  <c r="BP49" i="20"/>
  <c r="BO52" i="20"/>
  <c r="BO51" i="20"/>
  <c r="BV18" i="21"/>
  <c r="BV19" i="21" s="1"/>
  <c r="BK13" i="17"/>
  <c r="BP23" i="20"/>
  <c r="BO30" i="20"/>
  <c r="BW17" i="21"/>
  <c r="BQ4" i="21"/>
  <c r="BL24" i="20"/>
  <c r="CB5" i="18"/>
  <c r="CD4" i="18"/>
  <c r="CC3" i="18"/>
  <c r="CC2" i="18"/>
  <c r="BN58" i="20"/>
  <c r="BQ210" i="26" l="1"/>
  <c r="BQ194" i="26"/>
  <c r="BQ259" i="26"/>
  <c r="BQ242" i="26"/>
  <c r="BQ226" i="26"/>
  <c r="BN192" i="26"/>
  <c r="BM193" i="26"/>
  <c r="BM198" i="26" s="1"/>
  <c r="BN224" i="26"/>
  <c r="BN225" i="26" s="1"/>
  <c r="BN230" i="26" s="1"/>
  <c r="BN187" i="26"/>
  <c r="BN235" i="26"/>
  <c r="BN241" i="26" s="1"/>
  <c r="BN246" i="26" s="1"/>
  <c r="BN251" i="26"/>
  <c r="BN257" i="26" s="1"/>
  <c r="BN262" i="26" s="1"/>
  <c r="BN208" i="26"/>
  <c r="BN209" i="26" s="1"/>
  <c r="BN214" i="26" s="1"/>
  <c r="BN272" i="26"/>
  <c r="BN273" i="26" s="1"/>
  <c r="BN278" i="26" s="1"/>
  <c r="CD23" i="18"/>
  <c r="CD22" i="18"/>
  <c r="CD24" i="18"/>
  <c r="CE24" i="18"/>
  <c r="CC25" i="18"/>
  <c r="CC26" i="18" s="1"/>
  <c r="BN176" i="26"/>
  <c r="BN177" i="26" s="1"/>
  <c r="BN182" i="26" s="1"/>
  <c r="BR167" i="26"/>
  <c r="BQ170" i="26" a="1"/>
  <c r="BQ170" i="26" s="1"/>
  <c r="BQ292" i="26"/>
  <c r="BQ175" i="26"/>
  <c r="BQ178" i="26"/>
  <c r="BQ179" i="26"/>
  <c r="BQ180" i="26"/>
  <c r="BQ181" i="26"/>
  <c r="BQ186" i="26" a="1"/>
  <c r="BQ186" i="26" s="1"/>
  <c r="BQ287" i="26"/>
  <c r="BQ172" i="26"/>
  <c r="BQ188" i="26"/>
  <c r="BQ189" i="26"/>
  <c r="BQ190" i="26"/>
  <c r="BQ191" i="26"/>
  <c r="BQ195" i="26"/>
  <c r="BQ196" i="26"/>
  <c r="BQ197" i="26"/>
  <c r="BQ202" i="26" a="1"/>
  <c r="BQ202" i="26" s="1"/>
  <c r="BQ282" i="26" a="1"/>
  <c r="BQ282" i="26" s="1"/>
  <c r="BQ286" i="26"/>
  <c r="BQ288" i="26"/>
  <c r="BQ291" i="26"/>
  <c r="BQ293" i="26"/>
  <c r="BQ171" i="26"/>
  <c r="BQ173" i="26"/>
  <c r="BQ174" i="26"/>
  <c r="BQ203" i="26"/>
  <c r="BQ204" i="26"/>
  <c r="BQ205" i="26"/>
  <c r="BQ206" i="26"/>
  <c r="BQ207" i="26"/>
  <c r="BQ211" i="26"/>
  <c r="BQ212" i="26"/>
  <c r="BQ213" i="26"/>
  <c r="BQ218" i="26" a="1"/>
  <c r="BQ218" i="26" s="1"/>
  <c r="BQ219" i="26"/>
  <c r="BQ220" i="26"/>
  <c r="BQ221" i="26"/>
  <c r="BQ222" i="26"/>
  <c r="BQ223" i="26"/>
  <c r="BQ227" i="26"/>
  <c r="BQ228" i="26"/>
  <c r="BQ229" i="26"/>
  <c r="BQ234" i="26" a="1"/>
  <c r="BQ234" i="26" s="1"/>
  <c r="BQ236" i="26"/>
  <c r="BQ237" i="26"/>
  <c r="BQ238" i="26"/>
  <c r="BQ239" i="26"/>
  <c r="BQ243" i="26"/>
  <c r="BQ244" i="26"/>
  <c r="BQ245" i="26"/>
  <c r="BQ250" i="26" a="1"/>
  <c r="BQ250" i="26" s="1"/>
  <c r="BQ252" i="26"/>
  <c r="BQ253" i="26"/>
  <c r="BQ254" i="26"/>
  <c r="BQ255" i="26"/>
  <c r="BQ256" i="26"/>
  <c r="BQ260" i="26"/>
  <c r="BQ261" i="26"/>
  <c r="BQ266" i="26" a="1"/>
  <c r="BQ266" i="26" s="1"/>
  <c r="BQ283" i="26"/>
  <c r="BQ284" i="26"/>
  <c r="BQ267" i="26"/>
  <c r="BQ268" i="26"/>
  <c r="BQ269" i="26"/>
  <c r="BQ270" i="26"/>
  <c r="BQ271" i="26"/>
  <c r="BQ274" i="26"/>
  <c r="BQ275" i="26"/>
  <c r="BQ276" i="26"/>
  <c r="BQ277" i="26"/>
  <c r="BQ302" i="26"/>
  <c r="BQ303" i="26"/>
  <c r="BQ304" i="26"/>
  <c r="BQ307" i="26"/>
  <c r="BQ308" i="26"/>
  <c r="BQ309" i="26"/>
  <c r="BQ285" i="26"/>
  <c r="BQ298" i="26" a="1"/>
  <c r="BQ298" i="26" s="1"/>
  <c r="BQ301" i="26"/>
  <c r="BQ320" i="26"/>
  <c r="BQ319" i="26"/>
  <c r="BQ322" i="26"/>
  <c r="BQ323" i="26"/>
  <c r="BQ324" i="26"/>
  <c r="BQ325" i="26"/>
  <c r="BQ299" i="26"/>
  <c r="BQ300" i="26"/>
  <c r="BQ314" i="26" a="1"/>
  <c r="BQ314" i="26" s="1"/>
  <c r="BQ315" i="26"/>
  <c r="BQ316" i="26"/>
  <c r="BQ317" i="26"/>
  <c r="BQ318" i="26"/>
  <c r="BO294" i="26"/>
  <c r="BT166" i="26"/>
  <c r="BS165" i="26"/>
  <c r="BL182" i="26"/>
  <c r="BL198" i="26"/>
  <c r="BL278" i="26"/>
  <c r="BL214" i="26"/>
  <c r="BL246" i="26"/>
  <c r="BL230" i="26"/>
  <c r="BL262" i="26"/>
  <c r="BP289" i="26"/>
  <c r="BP321" i="26"/>
  <c r="BP305" i="26"/>
  <c r="CD32" i="18"/>
  <c r="CD9" i="18"/>
  <c r="CD8" i="18"/>
  <c r="CD15" i="18"/>
  <c r="CD31" i="18"/>
  <c r="CB14" i="18"/>
  <c r="CC42" i="24"/>
  <c r="BO55" i="20"/>
  <c r="BM14" i="17"/>
  <c r="BN12" i="17"/>
  <c r="BN14" i="17" s="1"/>
  <c r="BO31" i="20"/>
  <c r="CC44" i="24" s="1"/>
  <c r="CC34" i="24"/>
  <c r="BL37" i="20"/>
  <c r="BL50" i="20" s="1"/>
  <c r="BL33" i="20"/>
  <c r="BO58" i="20"/>
  <c r="BY14" i="21"/>
  <c r="BY10" i="21"/>
  <c r="BY12" i="21"/>
  <c r="BY6" i="21"/>
  <c r="BY13" i="21"/>
  <c r="BY16" i="21"/>
  <c r="BY11" i="21"/>
  <c r="BY8" i="21"/>
  <c r="BY3" i="21"/>
  <c r="BY15" i="21"/>
  <c r="BY9" i="21"/>
  <c r="BY7" i="21"/>
  <c r="BY5" i="21"/>
  <c r="BZ2" i="21"/>
  <c r="BR36" i="20"/>
  <c r="BQ43" i="20"/>
  <c r="BQ44" i="20" s="1"/>
  <c r="BL13" i="17"/>
  <c r="BR4" i="21"/>
  <c r="BM24" i="20"/>
  <c r="CC5" i="18"/>
  <c r="BP56" i="20"/>
  <c r="BP57" i="20" s="1"/>
  <c r="BP53" i="20"/>
  <c r="BP54" i="20"/>
  <c r="BQ49" i="20"/>
  <c r="BP52" i="20"/>
  <c r="BP51" i="20"/>
  <c r="BO17" i="17"/>
  <c r="BX17" i="21"/>
  <c r="BQ23" i="20"/>
  <c r="BP30" i="20"/>
  <c r="BW18" i="21"/>
  <c r="BW19" i="21" s="1"/>
  <c r="BM18" i="17"/>
  <c r="CD25" i="18" s="1"/>
  <c r="CD3" i="18"/>
  <c r="CE4" i="18"/>
  <c r="CD2" i="18"/>
  <c r="BN193" i="26" l="1"/>
  <c r="BN198" i="26" s="1"/>
  <c r="BR210" i="26"/>
  <c r="BR194" i="26"/>
  <c r="BR259" i="26"/>
  <c r="BR242" i="26"/>
  <c r="BR226" i="26"/>
  <c r="BO240" i="26"/>
  <c r="BO192" i="26"/>
  <c r="CE23" i="18"/>
  <c r="CE22" i="18"/>
  <c r="BS167" i="26"/>
  <c r="BR170" i="26" a="1"/>
  <c r="BR170" i="26" s="1"/>
  <c r="BR293" i="26"/>
  <c r="BR171" i="26"/>
  <c r="BR172" i="26"/>
  <c r="BR173" i="26"/>
  <c r="BR178" i="26"/>
  <c r="BR179" i="26"/>
  <c r="BR180" i="26"/>
  <c r="BR181" i="26"/>
  <c r="BR186" i="26" a="1"/>
  <c r="BR186" i="26" s="1"/>
  <c r="BR285" i="26"/>
  <c r="BR286" i="26"/>
  <c r="BR288" i="26"/>
  <c r="BR291" i="26"/>
  <c r="BR174" i="26"/>
  <c r="BR175" i="26"/>
  <c r="BR188" i="26"/>
  <c r="BR189" i="26"/>
  <c r="BR190" i="26"/>
  <c r="BR191" i="26"/>
  <c r="BR192" i="26"/>
  <c r="BR195" i="26"/>
  <c r="BR196" i="26"/>
  <c r="BR197" i="26"/>
  <c r="BR202" i="26" a="1"/>
  <c r="BR202" i="26" s="1"/>
  <c r="BR283" i="26"/>
  <c r="BR284" i="26"/>
  <c r="BR203" i="26"/>
  <c r="BR204" i="26"/>
  <c r="BR205" i="26"/>
  <c r="BR206" i="26"/>
  <c r="BR207" i="26"/>
  <c r="BR211" i="26"/>
  <c r="BR212" i="26"/>
  <c r="BR213" i="26"/>
  <c r="BR218" i="26" a="1"/>
  <c r="BR218" i="26" s="1"/>
  <c r="BR219" i="26"/>
  <c r="BR220" i="26"/>
  <c r="BR221" i="26"/>
  <c r="BR222" i="26"/>
  <c r="BR223" i="26"/>
  <c r="BR227" i="26"/>
  <c r="BR228" i="26"/>
  <c r="BR229" i="26"/>
  <c r="BR234" i="26" a="1"/>
  <c r="BR234" i="26" s="1"/>
  <c r="BR236" i="26"/>
  <c r="BR237" i="26"/>
  <c r="BR238" i="26"/>
  <c r="BR239" i="26"/>
  <c r="BR243" i="26"/>
  <c r="BR244" i="26"/>
  <c r="BR245" i="26"/>
  <c r="BR250" i="26" a="1"/>
  <c r="BR250" i="26" s="1"/>
  <c r="BR253" i="26"/>
  <c r="BR255" i="26"/>
  <c r="BR256" i="26"/>
  <c r="BR260" i="26"/>
  <c r="BR261" i="26"/>
  <c r="BR266" i="26" a="1"/>
  <c r="BR266" i="26" s="1"/>
  <c r="BR282" i="26" a="1"/>
  <c r="BR282" i="26" s="1"/>
  <c r="BR287" i="26"/>
  <c r="BR252" i="26"/>
  <c r="BR254" i="26"/>
  <c r="BR267" i="26"/>
  <c r="BR268" i="26"/>
  <c r="BR269" i="26"/>
  <c r="BR270" i="26"/>
  <c r="BR271" i="26"/>
  <c r="BR274" i="26"/>
  <c r="BR275" i="26"/>
  <c r="BR276" i="26"/>
  <c r="BR277" i="26"/>
  <c r="BR298" i="26" a="1"/>
  <c r="BR298" i="26" s="1"/>
  <c r="BR302" i="26"/>
  <c r="BR303" i="26"/>
  <c r="BR304" i="26"/>
  <c r="BR307" i="26"/>
  <c r="BR308" i="26"/>
  <c r="BR309" i="26"/>
  <c r="BR299" i="26"/>
  <c r="BR300" i="26"/>
  <c r="BR316" i="26"/>
  <c r="BR317" i="26"/>
  <c r="BR318" i="26"/>
  <c r="BR322" i="26"/>
  <c r="BR292" i="26"/>
  <c r="BR314" i="26" a="1"/>
  <c r="BR314" i="26" s="1"/>
  <c r="BR315" i="26"/>
  <c r="BR320" i="26"/>
  <c r="BR323" i="26"/>
  <c r="BR324" i="26"/>
  <c r="BR325" i="26"/>
  <c r="BR301" i="26"/>
  <c r="BR319" i="26"/>
  <c r="BQ289" i="26"/>
  <c r="BU166" i="26"/>
  <c r="BT165" i="26"/>
  <c r="BP326" i="26"/>
  <c r="BP310" i="26"/>
  <c r="BQ321" i="26"/>
  <c r="BQ326" i="26" s="1"/>
  <c r="BQ305" i="26"/>
  <c r="BQ310" i="26" s="1"/>
  <c r="BP294" i="26"/>
  <c r="CD21" i="18"/>
  <c r="BO187" i="26"/>
  <c r="BO208" i="26"/>
  <c r="BO224" i="26"/>
  <c r="BO235" i="26"/>
  <c r="BO251" i="26"/>
  <c r="BO272" i="26"/>
  <c r="BO176" i="26"/>
  <c r="CE21" i="18"/>
  <c r="CE8" i="18"/>
  <c r="CE9" i="18"/>
  <c r="CE32" i="18"/>
  <c r="CE15" i="18"/>
  <c r="CE31" i="18"/>
  <c r="CC14" i="18"/>
  <c r="CD42" i="24"/>
  <c r="BP55" i="20"/>
  <c r="BO12" i="17"/>
  <c r="BO14" i="17" s="1"/>
  <c r="CD26" i="18"/>
  <c r="CD34" i="24"/>
  <c r="BP58" i="20"/>
  <c r="BR23" i="20"/>
  <c r="BQ30" i="20"/>
  <c r="BN18" i="17"/>
  <c r="BP192" i="26" s="1"/>
  <c r="BQ56" i="20"/>
  <c r="BQ57" i="20" s="1"/>
  <c r="BQ52" i="20"/>
  <c r="BQ54" i="20"/>
  <c r="BR49" i="20"/>
  <c r="BQ53" i="20"/>
  <c r="BQ51" i="20"/>
  <c r="BM37" i="20"/>
  <c r="BM50" i="20" s="1"/>
  <c r="BM33" i="20"/>
  <c r="BZ15" i="21"/>
  <c r="BZ12" i="21"/>
  <c r="BZ13" i="21"/>
  <c r="BZ9" i="21"/>
  <c r="BZ5" i="21"/>
  <c r="BZ16" i="21"/>
  <c r="BZ6" i="21"/>
  <c r="BZ11" i="21"/>
  <c r="BZ8" i="21"/>
  <c r="BZ3" i="21"/>
  <c r="BZ7" i="21"/>
  <c r="BZ10" i="21"/>
  <c r="BZ14" i="21"/>
  <c r="CA2" i="21"/>
  <c r="CF4" i="18"/>
  <c r="CF24" i="18" s="1"/>
  <c r="CE3" i="18"/>
  <c r="CE2" i="18"/>
  <c r="BS4" i="21"/>
  <c r="BN24" i="20"/>
  <c r="CD5" i="18"/>
  <c r="BY17" i="21"/>
  <c r="BX18" i="21"/>
  <c r="BX19" i="21" s="1"/>
  <c r="BM13" i="17"/>
  <c r="BR43" i="20"/>
  <c r="BR44" i="20" s="1"/>
  <c r="BS36" i="20"/>
  <c r="BP31" i="20"/>
  <c r="CD44" i="24" s="1"/>
  <c r="BP17" i="17"/>
  <c r="BP240" i="26" l="1"/>
  <c r="BS210" i="26"/>
  <c r="BS194" i="26"/>
  <c r="BS259" i="26"/>
  <c r="BS242" i="26"/>
  <c r="BS226" i="26"/>
  <c r="CE25" i="18"/>
  <c r="CE26" i="18" s="1"/>
  <c r="BP208" i="26"/>
  <c r="BP209" i="26" s="1"/>
  <c r="BP214" i="26" s="1"/>
  <c r="CF23" i="18"/>
  <c r="CF22" i="18"/>
  <c r="BP235" i="26"/>
  <c r="BP224" i="26"/>
  <c r="BP225" i="26" s="1"/>
  <c r="BP230" i="26" s="1"/>
  <c r="BP176" i="26"/>
  <c r="BP177" i="26" s="1"/>
  <c r="BP182" i="26" s="1"/>
  <c r="BP272" i="26"/>
  <c r="BP273" i="26" s="1"/>
  <c r="BP278" i="26" s="1"/>
  <c r="BP251" i="26"/>
  <c r="BP257" i="26" s="1"/>
  <c r="BP262" i="26" s="1"/>
  <c r="BP187" i="26"/>
  <c r="BP193" i="26" s="1"/>
  <c r="BP198" i="26" s="1"/>
  <c r="BR289" i="26"/>
  <c r="BR294" i="26" s="1"/>
  <c r="BT167" i="26"/>
  <c r="BS170" i="26" a="1"/>
  <c r="BS170" i="26" s="1"/>
  <c r="BS175" i="26"/>
  <c r="BS178" i="26"/>
  <c r="BS179" i="26"/>
  <c r="BS180" i="26"/>
  <c r="BS181" i="26"/>
  <c r="BS186" i="26" a="1"/>
  <c r="BS186" i="26" s="1"/>
  <c r="BS282" i="26" a="1"/>
  <c r="BS282" i="26" s="1"/>
  <c r="BS284" i="26"/>
  <c r="BS287" i="26"/>
  <c r="BS288" i="26"/>
  <c r="BS292" i="26"/>
  <c r="BS172" i="26"/>
  <c r="BS173" i="26"/>
  <c r="BS174" i="26"/>
  <c r="BS188" i="26"/>
  <c r="BS189" i="26"/>
  <c r="BS190" i="26"/>
  <c r="BS191" i="26"/>
  <c r="BS192" i="26"/>
  <c r="BS195" i="26"/>
  <c r="BS196" i="26"/>
  <c r="BS197" i="26"/>
  <c r="BS202" i="26" a="1"/>
  <c r="BS202" i="26" s="1"/>
  <c r="BS283" i="26"/>
  <c r="BS286" i="26"/>
  <c r="BS291" i="26"/>
  <c r="BS293" i="26"/>
  <c r="BS171" i="26"/>
  <c r="BS203" i="26"/>
  <c r="BS204" i="26"/>
  <c r="BS205" i="26"/>
  <c r="BS206" i="26"/>
  <c r="BS207" i="26"/>
  <c r="BS211" i="26"/>
  <c r="BS212" i="26"/>
  <c r="BS213" i="26"/>
  <c r="BS218" i="26" a="1"/>
  <c r="BS218" i="26" s="1"/>
  <c r="BS219" i="26"/>
  <c r="BS220" i="26"/>
  <c r="BS221" i="26"/>
  <c r="BS222" i="26"/>
  <c r="BS223" i="26"/>
  <c r="BS227" i="26"/>
  <c r="BS228" i="26"/>
  <c r="BS229" i="26"/>
  <c r="BS234" i="26" a="1"/>
  <c r="BS234" i="26" s="1"/>
  <c r="BS236" i="26"/>
  <c r="BS237" i="26"/>
  <c r="BS238" i="26"/>
  <c r="BS239" i="26"/>
  <c r="BS243" i="26"/>
  <c r="BS244" i="26"/>
  <c r="BS245" i="26"/>
  <c r="BS250" i="26" a="1"/>
  <c r="BS250" i="26" s="1"/>
  <c r="BS253" i="26"/>
  <c r="BS255" i="26"/>
  <c r="BS256" i="26"/>
  <c r="BS260" i="26"/>
  <c r="BS261" i="26"/>
  <c r="BS266" i="26" a="1"/>
  <c r="BS266" i="26" s="1"/>
  <c r="BS285" i="26"/>
  <c r="BS252" i="26"/>
  <c r="BS254" i="26"/>
  <c r="BS267" i="26"/>
  <c r="BS268" i="26"/>
  <c r="BS269" i="26"/>
  <c r="BS270" i="26"/>
  <c r="BS271" i="26"/>
  <c r="BS274" i="26"/>
  <c r="BS275" i="26"/>
  <c r="BS276" i="26"/>
  <c r="BS277" i="26"/>
  <c r="BS302" i="26"/>
  <c r="BS303" i="26"/>
  <c r="BS304" i="26"/>
  <c r="BS307" i="26"/>
  <c r="BS308" i="26"/>
  <c r="BS309" i="26"/>
  <c r="BS319" i="26"/>
  <c r="BS320" i="26"/>
  <c r="BS300" i="26"/>
  <c r="BS301" i="26"/>
  <c r="BS316" i="26"/>
  <c r="BS317" i="26"/>
  <c r="BS318" i="26"/>
  <c r="BS322" i="26"/>
  <c r="BS323" i="26"/>
  <c r="BS324" i="26"/>
  <c r="BS325" i="26"/>
  <c r="BS298" i="26" a="1"/>
  <c r="BS298" i="26" s="1"/>
  <c r="BS299" i="26"/>
  <c r="BS314" i="26" a="1"/>
  <c r="BS314" i="26" s="1"/>
  <c r="BS315" i="26"/>
  <c r="BR321" i="26"/>
  <c r="BV166" i="26"/>
  <c r="BU165" i="26"/>
  <c r="BO193" i="26"/>
  <c r="BO209" i="26"/>
  <c r="BO225" i="26"/>
  <c r="BO241" i="26"/>
  <c r="BO257" i="26"/>
  <c r="BO273" i="26"/>
  <c r="BO177" i="26"/>
  <c r="BR305" i="26"/>
  <c r="BQ294" i="26"/>
  <c r="CF21" i="18"/>
  <c r="CF15" i="18"/>
  <c r="CF32" i="18"/>
  <c r="CF9" i="18"/>
  <c r="CF8" i="18"/>
  <c r="CF31" i="18"/>
  <c r="CD14" i="18"/>
  <c r="CE42" i="24"/>
  <c r="BQ55" i="20"/>
  <c r="BP12" i="17"/>
  <c r="BQ31" i="20"/>
  <c r="CE44" i="24" s="1"/>
  <c r="CE34" i="24"/>
  <c r="BQ58" i="20"/>
  <c r="BR30" i="20"/>
  <c r="BS23" i="20"/>
  <c r="BQ17" i="17"/>
  <c r="BR56" i="20"/>
  <c r="BR57" i="20" s="1"/>
  <c r="BR52" i="20"/>
  <c r="BS49" i="20"/>
  <c r="BR53" i="20"/>
  <c r="BR54" i="20"/>
  <c r="BR51" i="20"/>
  <c r="BY18" i="21"/>
  <c r="BY19" i="21" s="1"/>
  <c r="BS43" i="20"/>
  <c r="BS44" i="20" s="1"/>
  <c r="BT36" i="20"/>
  <c r="BT4" i="21"/>
  <c r="BO24" i="20"/>
  <c r="CE5" i="18"/>
  <c r="BN13" i="17"/>
  <c r="CA15" i="21"/>
  <c r="CA13" i="21"/>
  <c r="CA9" i="21"/>
  <c r="CA5" i="21"/>
  <c r="CA11" i="21"/>
  <c r="CA8" i="21"/>
  <c r="CA3" i="21"/>
  <c r="CA6" i="21"/>
  <c r="CA7" i="21"/>
  <c r="CA10" i="21"/>
  <c r="CA12" i="21"/>
  <c r="CB2" i="21"/>
  <c r="CA16" i="21"/>
  <c r="CA14" i="21"/>
  <c r="CG4" i="18"/>
  <c r="CG24" i="18" s="1"/>
  <c r="CF2" i="18"/>
  <c r="CF3" i="18"/>
  <c r="BN33" i="20"/>
  <c r="BN37" i="20"/>
  <c r="BN50" i="20" s="1"/>
  <c r="BO18" i="17"/>
  <c r="BQ272" i="26" s="1"/>
  <c r="BZ17" i="21"/>
  <c r="BT210" i="26" l="1"/>
  <c r="BT194" i="26"/>
  <c r="BT259" i="26"/>
  <c r="BT242" i="26"/>
  <c r="BT226" i="26"/>
  <c r="BQ240" i="26"/>
  <c r="BP241" i="26"/>
  <c r="BP246" i="26" s="1"/>
  <c r="BQ192" i="26"/>
  <c r="CG22" i="18"/>
  <c r="CG23" i="18"/>
  <c r="BQ224" i="26"/>
  <c r="BQ225" i="26" s="1"/>
  <c r="BQ230" i="26" s="1"/>
  <c r="BQ235" i="26"/>
  <c r="BQ241" i="26" s="1"/>
  <c r="BQ246" i="26" s="1"/>
  <c r="BQ208" i="26"/>
  <c r="BQ209" i="26" s="1"/>
  <c r="BQ214" i="26" s="1"/>
  <c r="BQ176" i="26"/>
  <c r="BQ177" i="26" s="1"/>
  <c r="BQ182" i="26" s="1"/>
  <c r="BQ251" i="26"/>
  <c r="BQ257" i="26" s="1"/>
  <c r="BQ262" i="26" s="1"/>
  <c r="CF25" i="18"/>
  <c r="CF26" i="18" s="1"/>
  <c r="BQ187" i="26"/>
  <c r="BU167" i="26"/>
  <c r="BT170" i="26" a="1"/>
  <c r="BT170" i="26" s="1"/>
  <c r="BT178" i="26"/>
  <c r="BT179" i="26"/>
  <c r="BT180" i="26"/>
  <c r="BT181" i="26"/>
  <c r="BT186" i="26" a="1"/>
  <c r="BT186" i="26" s="1"/>
  <c r="BT293" i="26"/>
  <c r="BT171" i="26"/>
  <c r="BT172" i="26"/>
  <c r="BT173" i="26"/>
  <c r="BT175" i="26"/>
  <c r="BT188" i="26"/>
  <c r="BT189" i="26"/>
  <c r="BT190" i="26"/>
  <c r="BT191" i="26"/>
  <c r="BT192" i="26"/>
  <c r="BT195" i="26"/>
  <c r="BT196" i="26"/>
  <c r="BT197" i="26"/>
  <c r="BT202" i="26" a="1"/>
  <c r="BT202" i="26" s="1"/>
  <c r="BT284" i="26"/>
  <c r="BT285" i="26"/>
  <c r="BT174" i="26"/>
  <c r="BT203" i="26"/>
  <c r="BT204" i="26"/>
  <c r="BT205" i="26"/>
  <c r="BT206" i="26"/>
  <c r="BT207" i="26"/>
  <c r="BT211" i="26"/>
  <c r="BT212" i="26"/>
  <c r="BT213" i="26"/>
  <c r="BT218" i="26" a="1"/>
  <c r="BT218" i="26" s="1"/>
  <c r="BT219" i="26"/>
  <c r="BT220" i="26"/>
  <c r="BT221" i="26"/>
  <c r="BT222" i="26"/>
  <c r="BT223" i="26"/>
  <c r="BT227" i="26"/>
  <c r="BT228" i="26"/>
  <c r="BT229" i="26"/>
  <c r="BT234" i="26" a="1"/>
  <c r="BT234" i="26" s="1"/>
  <c r="BT236" i="26"/>
  <c r="BT237" i="26"/>
  <c r="BT238" i="26"/>
  <c r="BT239" i="26"/>
  <c r="BT243" i="26"/>
  <c r="BT244" i="26"/>
  <c r="BT245" i="26"/>
  <c r="BT250" i="26" a="1"/>
  <c r="BT250" i="26" s="1"/>
  <c r="BT252" i="26"/>
  <c r="BT253" i="26"/>
  <c r="BT254" i="26"/>
  <c r="BT255" i="26"/>
  <c r="BT256" i="26"/>
  <c r="BT260" i="26"/>
  <c r="BT261" i="26"/>
  <c r="BT266" i="26" a="1"/>
  <c r="BT266" i="26" s="1"/>
  <c r="BT282" i="26" a="1"/>
  <c r="BT282" i="26" s="1"/>
  <c r="BT283" i="26"/>
  <c r="BT286" i="26"/>
  <c r="BT288" i="26"/>
  <c r="BT291" i="26"/>
  <c r="BT267" i="26"/>
  <c r="BT268" i="26"/>
  <c r="BT269" i="26"/>
  <c r="BT270" i="26"/>
  <c r="BT271" i="26"/>
  <c r="BT274" i="26"/>
  <c r="BT275" i="26"/>
  <c r="BT276" i="26"/>
  <c r="BT277" i="26"/>
  <c r="BT287" i="26"/>
  <c r="BT302" i="26"/>
  <c r="BT303" i="26"/>
  <c r="BT304" i="26"/>
  <c r="BT307" i="26"/>
  <c r="BT308" i="26"/>
  <c r="BT309" i="26"/>
  <c r="BT292" i="26"/>
  <c r="BT314" i="26" a="1"/>
  <c r="BT314" i="26" s="1"/>
  <c r="BT315" i="26"/>
  <c r="BT317" i="26"/>
  <c r="BT322" i="26"/>
  <c r="BT298" i="26" a="1"/>
  <c r="BT298" i="26" s="1"/>
  <c r="BT299" i="26"/>
  <c r="BT320" i="26"/>
  <c r="BT323" i="26"/>
  <c r="BT324" i="26"/>
  <c r="BT325" i="26"/>
  <c r="BT300" i="26"/>
  <c r="BT301" i="26"/>
  <c r="BT316" i="26"/>
  <c r="BT318" i="26"/>
  <c r="BT319" i="26"/>
  <c r="BS289" i="26"/>
  <c r="BS305" i="26"/>
  <c r="BR326" i="26"/>
  <c r="BW166" i="26"/>
  <c r="BV165" i="26"/>
  <c r="BO198" i="26"/>
  <c r="BO214" i="26"/>
  <c r="BO230" i="26"/>
  <c r="BO246" i="26"/>
  <c r="BO262" i="26"/>
  <c r="BO278" i="26"/>
  <c r="BO182" i="26"/>
  <c r="BR310" i="26"/>
  <c r="BS321" i="26"/>
  <c r="BS326" i="26" s="1"/>
  <c r="BQ273" i="26"/>
  <c r="BQ278" i="26" s="1"/>
  <c r="CG8" i="18"/>
  <c r="CG32" i="18"/>
  <c r="CG9" i="18"/>
  <c r="CG15" i="18"/>
  <c r="CG31" i="18"/>
  <c r="CE14" i="18"/>
  <c r="CF42" i="24"/>
  <c r="BR55" i="20"/>
  <c r="BP14" i="17"/>
  <c r="BQ12" i="17"/>
  <c r="BQ14" i="17" s="1"/>
  <c r="CF34" i="24"/>
  <c r="BO13" i="17"/>
  <c r="BZ18" i="21"/>
  <c r="BZ19" i="21" s="1"/>
  <c r="BT43" i="20"/>
  <c r="BT44" i="20" s="1"/>
  <c r="BU36" i="20"/>
  <c r="BU4" i="21"/>
  <c r="BP24" i="20"/>
  <c r="CF5" i="18"/>
  <c r="BS30" i="20"/>
  <c r="BT23" i="20"/>
  <c r="BS56" i="20"/>
  <c r="BS57" i="20" s="1"/>
  <c r="BS54" i="20"/>
  <c r="BS52" i="20"/>
  <c r="BT49" i="20"/>
  <c r="BS53" i="20"/>
  <c r="BS51" i="20"/>
  <c r="CA17" i="21"/>
  <c r="CG3" i="18"/>
  <c r="CH4" i="18"/>
  <c r="CH24" i="18" s="1"/>
  <c r="CG2" i="18"/>
  <c r="BR17" i="17"/>
  <c r="BO37" i="20"/>
  <c r="BO50" i="20" s="1"/>
  <c r="BO33" i="20"/>
  <c r="BP18" i="17"/>
  <c r="CG25" i="18" s="1"/>
  <c r="CB12" i="21"/>
  <c r="CB9" i="21"/>
  <c r="CB5" i="21"/>
  <c r="CB16" i="21"/>
  <c r="CB15" i="21"/>
  <c r="CB6" i="21"/>
  <c r="CB3" i="21"/>
  <c r="CB7" i="21"/>
  <c r="CB14" i="21"/>
  <c r="CB8" i="21"/>
  <c r="CB11" i="21"/>
  <c r="CB13" i="21"/>
  <c r="CB10" i="21"/>
  <c r="CC2" i="21"/>
  <c r="BR58" i="20"/>
  <c r="BR31" i="20"/>
  <c r="CF44" i="24" s="1"/>
  <c r="BQ193" i="26" l="1"/>
  <c r="BQ198" i="26" s="1"/>
  <c r="BU210" i="26"/>
  <c r="BU194" i="26"/>
  <c r="BU259" i="26"/>
  <c r="BU242" i="26"/>
  <c r="BU226" i="26"/>
  <c r="BR240" i="26"/>
  <c r="CH23" i="18"/>
  <c r="CH22" i="18"/>
  <c r="BV167" i="26"/>
  <c r="BU170" i="26" a="1"/>
  <c r="BU170" i="26" s="1"/>
  <c r="BU291" i="26"/>
  <c r="BU172" i="26"/>
  <c r="BU174" i="26"/>
  <c r="BU175" i="26"/>
  <c r="BU178" i="26"/>
  <c r="BU179" i="26"/>
  <c r="BU180" i="26"/>
  <c r="BU181" i="26"/>
  <c r="BU186" i="26" a="1"/>
  <c r="BU186" i="26" s="1"/>
  <c r="BU282" i="26" a="1"/>
  <c r="BU282" i="26" s="1"/>
  <c r="BU283" i="26"/>
  <c r="BU285" i="26"/>
  <c r="BU286" i="26"/>
  <c r="BU187" i="26"/>
  <c r="BU188" i="26"/>
  <c r="BU189" i="26"/>
  <c r="BU190" i="26"/>
  <c r="BU191" i="26"/>
  <c r="BU192" i="26"/>
  <c r="BU195" i="26"/>
  <c r="BU196" i="26"/>
  <c r="BU197" i="26"/>
  <c r="BU202" i="26" a="1"/>
  <c r="BU202" i="26" s="1"/>
  <c r="BU287" i="26"/>
  <c r="BU288" i="26"/>
  <c r="BU292" i="26"/>
  <c r="BU171" i="26"/>
  <c r="BU173" i="26"/>
  <c r="BU203" i="26"/>
  <c r="BU204" i="26"/>
  <c r="BU205" i="26"/>
  <c r="BU206" i="26"/>
  <c r="BU207" i="26"/>
  <c r="BU211" i="26"/>
  <c r="BU212" i="26"/>
  <c r="BU213" i="26"/>
  <c r="BU218" i="26" a="1"/>
  <c r="BU218" i="26" s="1"/>
  <c r="BU219" i="26"/>
  <c r="BU220" i="26"/>
  <c r="BU221" i="26"/>
  <c r="BU222" i="26"/>
  <c r="BU223" i="26"/>
  <c r="BU227" i="26"/>
  <c r="BU228" i="26"/>
  <c r="BU229" i="26"/>
  <c r="BU234" i="26" a="1"/>
  <c r="BU234" i="26" s="1"/>
  <c r="BU235" i="26"/>
  <c r="BU236" i="26"/>
  <c r="BU237" i="26"/>
  <c r="BU238" i="26"/>
  <c r="BU239" i="26"/>
  <c r="BU243" i="26"/>
  <c r="BU244" i="26"/>
  <c r="BU245" i="26"/>
  <c r="BU250" i="26" a="1"/>
  <c r="BU250" i="26" s="1"/>
  <c r="BU253" i="26"/>
  <c r="BU255" i="26"/>
  <c r="BU256" i="26"/>
  <c r="BU260" i="26"/>
  <c r="BU261" i="26"/>
  <c r="BU266" i="26" a="1"/>
  <c r="BU266" i="26" s="1"/>
  <c r="BU284" i="26"/>
  <c r="BU251" i="26"/>
  <c r="BU252" i="26"/>
  <c r="BU254" i="26"/>
  <c r="BU267" i="26"/>
  <c r="BU268" i="26"/>
  <c r="BU269" i="26"/>
  <c r="BU270" i="26"/>
  <c r="BU271" i="26"/>
  <c r="BU274" i="26"/>
  <c r="BU275" i="26"/>
  <c r="BU276" i="26"/>
  <c r="BU277" i="26"/>
  <c r="BU299" i="26"/>
  <c r="BU300" i="26"/>
  <c r="BU301" i="26"/>
  <c r="BU302" i="26"/>
  <c r="BU303" i="26"/>
  <c r="BU304" i="26"/>
  <c r="BU307" i="26"/>
  <c r="BU308" i="26"/>
  <c r="BU309" i="26"/>
  <c r="BU298" i="26" a="1"/>
  <c r="BU298" i="26" s="1"/>
  <c r="BU316" i="26"/>
  <c r="BU318" i="26"/>
  <c r="BU320" i="26"/>
  <c r="BU314" i="26" a="1"/>
  <c r="BU314" i="26" s="1"/>
  <c r="BU315" i="26"/>
  <c r="BU317" i="26"/>
  <c r="BU319" i="26"/>
  <c r="BU322" i="26"/>
  <c r="BU323" i="26"/>
  <c r="BU324" i="26"/>
  <c r="BU325" i="26"/>
  <c r="BU293" i="26"/>
  <c r="BT321" i="26"/>
  <c r="BS294" i="26"/>
  <c r="BX166" i="26"/>
  <c r="BW165" i="26"/>
  <c r="BT289" i="26"/>
  <c r="BT305" i="26"/>
  <c r="BT310" i="26" s="1"/>
  <c r="BS310" i="26"/>
  <c r="CG21" i="18"/>
  <c r="BR176" i="26"/>
  <c r="BR187" i="26"/>
  <c r="BR251" i="26"/>
  <c r="BR224" i="26"/>
  <c r="BR235" i="26"/>
  <c r="BR272" i="26"/>
  <c r="BR208" i="26"/>
  <c r="CH21" i="18"/>
  <c r="CH9" i="18"/>
  <c r="CH15" i="18"/>
  <c r="CH32" i="18"/>
  <c r="CH8" i="18"/>
  <c r="CH31" i="18"/>
  <c r="CF14" i="18"/>
  <c r="BS55" i="20"/>
  <c r="CG42" i="24"/>
  <c r="BR12" i="17"/>
  <c r="BR14" i="17" s="1"/>
  <c r="CG26" i="18"/>
  <c r="CG34" i="24"/>
  <c r="BT30" i="20"/>
  <c r="BU23" i="20"/>
  <c r="CA18" i="21"/>
  <c r="CA19" i="21" s="1"/>
  <c r="BS58" i="20"/>
  <c r="BP13" i="17"/>
  <c r="BQ18" i="17"/>
  <c r="BS240" i="26" s="1"/>
  <c r="BV36" i="20"/>
  <c r="BU43" i="20"/>
  <c r="BU44" i="20" s="1"/>
  <c r="CC14" i="21"/>
  <c r="CC16" i="21"/>
  <c r="CC9" i="21"/>
  <c r="CD2" i="21"/>
  <c r="CC15" i="21"/>
  <c r="CC10" i="21"/>
  <c r="CC3" i="21"/>
  <c r="CC13" i="21"/>
  <c r="CC7" i="21"/>
  <c r="CC6" i="21"/>
  <c r="CC11" i="21"/>
  <c r="CC5" i="21"/>
  <c r="CC12" i="21"/>
  <c r="CC8" i="21"/>
  <c r="BS17" i="17"/>
  <c r="BT54" i="20"/>
  <c r="BT53" i="20"/>
  <c r="BU49" i="20"/>
  <c r="BT52" i="20"/>
  <c r="BT56" i="20"/>
  <c r="BT57" i="20" s="1"/>
  <c r="BT51" i="20"/>
  <c r="BV4" i="21"/>
  <c r="BQ24" i="20"/>
  <c r="CG5" i="18"/>
  <c r="CH3" i="18"/>
  <c r="CI4" i="18"/>
  <c r="CH2" i="18"/>
  <c r="BP37" i="20"/>
  <c r="BP50" i="20" s="1"/>
  <c r="BP33" i="20"/>
  <c r="CB17" i="21"/>
  <c r="BS31" i="20"/>
  <c r="CG44" i="24" s="1"/>
  <c r="BV210" i="26" l="1"/>
  <c r="BV194" i="26"/>
  <c r="BV259" i="26"/>
  <c r="BV242" i="26"/>
  <c r="BV226" i="26"/>
  <c r="BS176" i="26"/>
  <c r="BS177" i="26" s="1"/>
  <c r="BS182" i="26" s="1"/>
  <c r="BS208" i="26"/>
  <c r="BS209" i="26" s="1"/>
  <c r="BS214" i="26" s="1"/>
  <c r="BS235" i="26"/>
  <c r="BS241" i="26" s="1"/>
  <c r="BS246" i="26" s="1"/>
  <c r="BS224" i="26"/>
  <c r="BS225" i="26" s="1"/>
  <c r="BS230" i="26" s="1"/>
  <c r="CI22" i="18"/>
  <c r="CI23" i="18"/>
  <c r="CI24" i="18"/>
  <c r="CH25" i="18"/>
  <c r="CH26" i="18" s="1"/>
  <c r="BS272" i="26"/>
  <c r="BS273" i="26" s="1"/>
  <c r="BS278" i="26" s="1"/>
  <c r="BS251" i="26"/>
  <c r="BS257" i="26" s="1"/>
  <c r="BS262" i="26" s="1"/>
  <c r="BS187" i="26"/>
  <c r="BS193" i="26" s="1"/>
  <c r="BS198" i="26" s="1"/>
  <c r="BW167" i="26"/>
  <c r="BV170" i="26" a="1"/>
  <c r="BV170" i="26" s="1"/>
  <c r="BV173" i="26"/>
  <c r="BV178" i="26"/>
  <c r="BV179" i="26"/>
  <c r="BV180" i="26"/>
  <c r="BV181" i="26"/>
  <c r="BV186" i="26" a="1"/>
  <c r="BV186" i="26" s="1"/>
  <c r="BV292" i="26"/>
  <c r="BV171" i="26"/>
  <c r="BV172" i="26"/>
  <c r="BV174" i="26"/>
  <c r="BV175" i="26"/>
  <c r="BV187" i="26"/>
  <c r="BV188" i="26"/>
  <c r="BV189" i="26"/>
  <c r="BV190" i="26"/>
  <c r="BV191" i="26"/>
  <c r="BV192" i="26"/>
  <c r="BV195" i="26"/>
  <c r="BV196" i="26"/>
  <c r="BV202" i="26" a="1"/>
  <c r="BV202" i="26" s="1"/>
  <c r="BV283" i="26"/>
  <c r="BV285" i="26"/>
  <c r="BV286" i="26"/>
  <c r="BV203" i="26"/>
  <c r="BV204" i="26"/>
  <c r="BV205" i="26"/>
  <c r="BV206" i="26"/>
  <c r="BV207" i="26"/>
  <c r="BV211" i="26"/>
  <c r="BV212" i="26"/>
  <c r="BV213" i="26"/>
  <c r="BV218" i="26" a="1"/>
  <c r="BV218" i="26" s="1"/>
  <c r="BV219" i="26"/>
  <c r="BV220" i="26"/>
  <c r="BV221" i="26"/>
  <c r="BV222" i="26"/>
  <c r="BV223" i="26"/>
  <c r="BV227" i="26"/>
  <c r="BV228" i="26"/>
  <c r="BV229" i="26"/>
  <c r="BV234" i="26" a="1"/>
  <c r="BV234" i="26" s="1"/>
  <c r="BV235" i="26"/>
  <c r="BV236" i="26"/>
  <c r="BV237" i="26"/>
  <c r="BV238" i="26"/>
  <c r="BV239" i="26"/>
  <c r="BV243" i="26"/>
  <c r="BV244" i="26"/>
  <c r="BV250" i="26" a="1"/>
  <c r="BV250" i="26" s="1"/>
  <c r="BV252" i="26"/>
  <c r="BV253" i="26"/>
  <c r="BV254" i="26"/>
  <c r="BV255" i="26"/>
  <c r="BV256" i="26"/>
  <c r="BV260" i="26"/>
  <c r="BV266" i="26" a="1"/>
  <c r="BV266" i="26" s="1"/>
  <c r="BV282" i="26" a="1"/>
  <c r="BV282" i="26" s="1"/>
  <c r="BV287" i="26"/>
  <c r="BV288" i="26"/>
  <c r="BV291" i="26"/>
  <c r="BV251" i="26"/>
  <c r="BV267" i="26"/>
  <c r="BV268" i="26"/>
  <c r="BV269" i="26"/>
  <c r="BV270" i="26"/>
  <c r="BV271" i="26"/>
  <c r="BV274" i="26"/>
  <c r="BV275" i="26"/>
  <c r="BV276" i="26"/>
  <c r="BV277" i="26"/>
  <c r="BV284" i="26"/>
  <c r="BV302" i="26"/>
  <c r="BV303" i="26"/>
  <c r="BV304" i="26"/>
  <c r="BV307" i="26"/>
  <c r="BV308" i="26"/>
  <c r="BV299" i="26"/>
  <c r="BV300" i="26"/>
  <c r="BV301" i="26"/>
  <c r="BV316" i="26"/>
  <c r="BV318" i="26"/>
  <c r="BV320" i="26"/>
  <c r="BV322" i="26"/>
  <c r="BV323" i="26"/>
  <c r="BV324" i="26"/>
  <c r="BV325" i="26"/>
  <c r="BV298" i="26" a="1"/>
  <c r="BV298" i="26" s="1"/>
  <c r="BV314" i="26" a="1"/>
  <c r="BV314" i="26" s="1"/>
  <c r="BV315" i="26"/>
  <c r="BV317" i="26"/>
  <c r="BV319" i="26"/>
  <c r="BU193" i="26"/>
  <c r="BU198" i="26" s="1"/>
  <c r="BU289" i="26"/>
  <c r="BU305" i="26"/>
  <c r="BT326" i="26"/>
  <c r="BY166" i="26"/>
  <c r="BX165" i="26"/>
  <c r="BR177" i="26"/>
  <c r="BR193" i="26"/>
  <c r="BR257" i="26"/>
  <c r="BR225" i="26"/>
  <c r="BR241" i="26"/>
  <c r="BR273" i="26"/>
  <c r="BR209" i="26"/>
  <c r="BU257" i="26"/>
  <c r="BU262" i="26" s="1"/>
  <c r="BU321" i="26"/>
  <c r="BU326" i="26" s="1"/>
  <c r="BT294" i="26"/>
  <c r="CI21" i="18"/>
  <c r="CI15" i="18"/>
  <c r="CI32" i="18"/>
  <c r="CI9" i="18"/>
  <c r="CI8" i="18"/>
  <c r="CI31" i="18"/>
  <c r="CG14" i="18"/>
  <c r="CH42" i="24"/>
  <c r="BT55" i="20"/>
  <c r="BS12" i="17"/>
  <c r="BT31" i="20"/>
  <c r="CH44" i="24" s="1"/>
  <c r="CH34" i="24"/>
  <c r="BR18" i="17"/>
  <c r="BT240" i="26" s="1"/>
  <c r="CB18" i="21"/>
  <c r="CB19" i="21" s="1"/>
  <c r="CD14" i="21"/>
  <c r="CD16" i="21"/>
  <c r="CD11" i="21"/>
  <c r="CE2" i="21"/>
  <c r="CD15" i="21"/>
  <c r="CD10" i="21"/>
  <c r="CD3" i="21"/>
  <c r="CD9" i="21"/>
  <c r="CD7" i="21"/>
  <c r="CD5" i="21"/>
  <c r="CD13" i="21"/>
  <c r="CD8" i="21"/>
  <c r="CD6" i="21"/>
  <c r="CD12" i="21"/>
  <c r="BW36" i="20"/>
  <c r="BV43" i="20"/>
  <c r="BV44" i="20" s="1"/>
  <c r="CI2" i="18"/>
  <c r="CJ4" i="18"/>
  <c r="CI3" i="18"/>
  <c r="BT17" i="17"/>
  <c r="CC17" i="21"/>
  <c r="BW4" i="21"/>
  <c r="BR24" i="20"/>
  <c r="CH5" i="18"/>
  <c r="BQ37" i="20"/>
  <c r="BQ50" i="20" s="1"/>
  <c r="BQ33" i="20"/>
  <c r="BT58" i="20"/>
  <c r="BU30" i="20"/>
  <c r="BV23" i="20"/>
  <c r="BQ13" i="17"/>
  <c r="BU54" i="20"/>
  <c r="BU53" i="20"/>
  <c r="BU52" i="20"/>
  <c r="BU56" i="20"/>
  <c r="BU57" i="20" s="1"/>
  <c r="BV49" i="20"/>
  <c r="BU51" i="20"/>
  <c r="BW194" i="26" l="1"/>
  <c r="BW210" i="26"/>
  <c r="BW259" i="26"/>
  <c r="BW242" i="26"/>
  <c r="BW226" i="26"/>
  <c r="CJ22" i="18"/>
  <c r="CJ23" i="18"/>
  <c r="CJ24" i="18"/>
  <c r="BX167" i="26"/>
  <c r="BW170" i="26" a="1"/>
  <c r="BW170" i="26" s="1"/>
  <c r="BW172" i="26"/>
  <c r="BW178" i="26"/>
  <c r="BW179" i="26"/>
  <c r="BW180" i="26"/>
  <c r="BW181" i="26"/>
  <c r="BW186" i="26" a="1"/>
  <c r="BW186" i="26" s="1"/>
  <c r="BW282" i="26" a="1"/>
  <c r="BW282" i="26" s="1"/>
  <c r="BW284" i="26"/>
  <c r="BW291" i="26"/>
  <c r="BW293" i="26"/>
  <c r="BW175" i="26"/>
  <c r="BW187" i="26"/>
  <c r="BW188" i="26"/>
  <c r="BW189" i="26"/>
  <c r="BW190" i="26"/>
  <c r="BW191" i="26" s="1"/>
  <c r="BW195" i="26"/>
  <c r="BW196" i="26"/>
  <c r="BW197" i="26"/>
  <c r="BW202" i="26" a="1"/>
  <c r="BW202" i="26" s="1"/>
  <c r="BW283" i="26"/>
  <c r="BW285" i="26"/>
  <c r="BW288" i="26"/>
  <c r="BW171" i="26"/>
  <c r="BW173" i="26"/>
  <c r="BW174" i="26"/>
  <c r="BW203" i="26"/>
  <c r="BW204" i="26"/>
  <c r="BW205" i="26"/>
  <c r="BW206" i="26"/>
  <c r="BW207" i="26"/>
  <c r="BW211" i="26"/>
  <c r="BW212" i="26"/>
  <c r="BW213" i="26"/>
  <c r="BW218" i="26" a="1"/>
  <c r="BW218" i="26" s="1"/>
  <c r="BW219" i="26"/>
  <c r="BW220" i="26"/>
  <c r="BW221" i="26"/>
  <c r="BW222" i="26"/>
  <c r="BW223" i="26"/>
  <c r="BW227" i="26"/>
  <c r="BW228" i="26"/>
  <c r="BW229" i="26"/>
  <c r="BW234" i="26" a="1"/>
  <c r="BW234" i="26" s="1"/>
  <c r="BW235" i="26"/>
  <c r="BW236" i="26"/>
  <c r="BW237" i="26"/>
  <c r="BW238" i="26"/>
  <c r="BW239" i="26" s="1"/>
  <c r="BW243" i="26"/>
  <c r="BW244" i="26"/>
  <c r="BW245" i="26"/>
  <c r="BW250" i="26" a="1"/>
  <c r="BW250" i="26" s="1"/>
  <c r="BW253" i="26"/>
  <c r="BW260" i="26"/>
  <c r="BW261" i="26"/>
  <c r="BW286" i="26"/>
  <c r="BW287" i="26" s="1"/>
  <c r="BW251" i="26"/>
  <c r="BW252" i="26"/>
  <c r="BW254" i="26"/>
  <c r="BW255" i="26" s="1"/>
  <c r="BW266" i="26" a="1"/>
  <c r="BW266" i="26" s="1"/>
  <c r="BW267" i="26"/>
  <c r="BW268" i="26"/>
  <c r="BW269" i="26"/>
  <c r="BW270" i="26"/>
  <c r="BW271" i="26"/>
  <c r="BW274" i="26"/>
  <c r="BW275" i="26"/>
  <c r="BW276" i="26"/>
  <c r="BW277" i="26"/>
  <c r="BW292" i="26"/>
  <c r="BW302" i="26"/>
  <c r="BW303" i="26" s="1"/>
  <c r="BW304" i="26"/>
  <c r="BW307" i="26"/>
  <c r="BW308" i="26"/>
  <c r="BW309" i="26"/>
  <c r="BW314" i="26" a="1"/>
  <c r="BW314" i="26" s="1"/>
  <c r="BW315" i="26"/>
  <c r="BW317" i="26"/>
  <c r="BW319" i="26"/>
  <c r="BW320" i="26"/>
  <c r="BW322" i="26"/>
  <c r="BW298" i="26" a="1"/>
  <c r="BW298" i="26" s="1"/>
  <c r="BW300" i="26"/>
  <c r="BW301" i="26"/>
  <c r="BW323" i="26"/>
  <c r="BW324" i="26"/>
  <c r="BW325" i="26"/>
  <c r="BW299" i="26"/>
  <c r="BW316" i="26"/>
  <c r="BW318" i="26"/>
  <c r="BV257" i="26"/>
  <c r="BV321" i="26"/>
  <c r="BU310" i="26"/>
  <c r="BZ166" i="26"/>
  <c r="BY165" i="26"/>
  <c r="BR182" i="26"/>
  <c r="BR198" i="26"/>
  <c r="BR262" i="26"/>
  <c r="BR230" i="26"/>
  <c r="BR246" i="26"/>
  <c r="BR278" i="26"/>
  <c r="BR214" i="26"/>
  <c r="BV305" i="26"/>
  <c r="BV193" i="26"/>
  <c r="BV289" i="26"/>
  <c r="BU294" i="26"/>
  <c r="CI25" i="18"/>
  <c r="CI26" i="18" s="1"/>
  <c r="BT176" i="26"/>
  <c r="BT208" i="26"/>
  <c r="BT224" i="26"/>
  <c r="BT235" i="26"/>
  <c r="BT251" i="26"/>
  <c r="BT272" i="26"/>
  <c r="BT187" i="26"/>
  <c r="CJ15" i="18"/>
  <c r="CJ32" i="18"/>
  <c r="CJ9" i="18"/>
  <c r="CJ8" i="18"/>
  <c r="CJ31" i="18"/>
  <c r="CH14" i="18"/>
  <c r="CI42" i="24"/>
  <c r="BU55" i="20"/>
  <c r="BS14" i="17"/>
  <c r="BT12" i="17"/>
  <c r="BT14" i="17" s="1"/>
  <c r="CI34" i="24"/>
  <c r="BU58" i="20"/>
  <c r="CJ2" i="18"/>
  <c r="CK4" i="18"/>
  <c r="CJ3" i="18"/>
  <c r="BR33" i="20"/>
  <c r="BR37" i="20"/>
  <c r="BR50" i="20" s="1"/>
  <c r="BX36" i="20"/>
  <c r="BS18" i="17"/>
  <c r="CJ25" i="18" s="1"/>
  <c r="BR13" i="17"/>
  <c r="BU31" i="20"/>
  <c r="CI44" i="24" s="1"/>
  <c r="CC18" i="21"/>
  <c r="CC19" i="21"/>
  <c r="BV53" i="20"/>
  <c r="BV52" i="20"/>
  <c r="BV54" i="20"/>
  <c r="BV56" i="20"/>
  <c r="BV57" i="20" s="1"/>
  <c r="BW49" i="20"/>
  <c r="BV51" i="20"/>
  <c r="CD17" i="21"/>
  <c r="BV30" i="20"/>
  <c r="BW23" i="20"/>
  <c r="BX4" i="21"/>
  <c r="BS24" i="20"/>
  <c r="CI5" i="18"/>
  <c r="BU17" i="17"/>
  <c r="CE11" i="21"/>
  <c r="CE8" i="21"/>
  <c r="CE15" i="21"/>
  <c r="CE10" i="21"/>
  <c r="CE3" i="21"/>
  <c r="CE16" i="21"/>
  <c r="CE14" i="21"/>
  <c r="CE9" i="21"/>
  <c r="CE7" i="21"/>
  <c r="CE5" i="21"/>
  <c r="CE13" i="21"/>
  <c r="CE12" i="21"/>
  <c r="CF2" i="21"/>
  <c r="CE6" i="21"/>
  <c r="BX194" i="26" l="1"/>
  <c r="BX210" i="26"/>
  <c r="BX259" i="26"/>
  <c r="BX242" i="26"/>
  <c r="BX226" i="26"/>
  <c r="BU240" i="26"/>
  <c r="BU241" i="26" s="1"/>
  <c r="BU246" i="26" s="1"/>
  <c r="CK22" i="18"/>
  <c r="CK23" i="18"/>
  <c r="CK24" i="18"/>
  <c r="BY167" i="26"/>
  <c r="BX170" i="26" a="1"/>
  <c r="BX170" i="26" s="1"/>
  <c r="BX171" i="26"/>
  <c r="BX174" i="26"/>
  <c r="BX175" i="26"/>
  <c r="BX178" i="26"/>
  <c r="BX179" i="26"/>
  <c r="BX180" i="26"/>
  <c r="BX181" i="26"/>
  <c r="BX186" i="26" a="1"/>
  <c r="BX186" i="26" s="1"/>
  <c r="BX286" i="26"/>
  <c r="BX287" i="26" s="1"/>
  <c r="BX172" i="26"/>
  <c r="BX173" i="26"/>
  <c r="BX187" i="26"/>
  <c r="BX188" i="26"/>
  <c r="BX189" i="26"/>
  <c r="BX190" i="26"/>
  <c r="BX191" i="26" s="1"/>
  <c r="BX195" i="26"/>
  <c r="BX196" i="26"/>
  <c r="BX197" i="26"/>
  <c r="BX202" i="26" a="1"/>
  <c r="BX202" i="26" s="1"/>
  <c r="BX284" i="26"/>
  <c r="BX293" i="26"/>
  <c r="BX203" i="26"/>
  <c r="BX204" i="26"/>
  <c r="BX205" i="26"/>
  <c r="BX206" i="26"/>
  <c r="BX207" i="26"/>
  <c r="BX211" i="26"/>
  <c r="BX212" i="26"/>
  <c r="BX213" i="26"/>
  <c r="BX218" i="26" a="1"/>
  <c r="BX218" i="26" s="1"/>
  <c r="BX219" i="26"/>
  <c r="BX220" i="26"/>
  <c r="BX221" i="26"/>
  <c r="BX222" i="26"/>
  <c r="BX223" i="26"/>
  <c r="BX227" i="26"/>
  <c r="BX228" i="26"/>
  <c r="BX229" i="26"/>
  <c r="BX234" i="26" a="1"/>
  <c r="BX234" i="26" s="1"/>
  <c r="BX282" i="26" a="1"/>
  <c r="BX282" i="26" s="1"/>
  <c r="BX235" i="26"/>
  <c r="BX236" i="26"/>
  <c r="BX237" i="26"/>
  <c r="BX238" i="26"/>
  <c r="BX239" i="26" s="1"/>
  <c r="BX243" i="26"/>
  <c r="BX244" i="26"/>
  <c r="BX245" i="26"/>
  <c r="BX250" i="26" a="1"/>
  <c r="BX250" i="26" s="1"/>
  <c r="BX253" i="26"/>
  <c r="BX254" i="26"/>
  <c r="BX255" i="26" s="1"/>
  <c r="BX260" i="26"/>
  <c r="BX261" i="26"/>
  <c r="BX285" i="26"/>
  <c r="BX291" i="26"/>
  <c r="BX251" i="26"/>
  <c r="BX252" i="26"/>
  <c r="BX266" i="26" a="1"/>
  <c r="BX266" i="26" s="1"/>
  <c r="BX267" i="26"/>
  <c r="BX268" i="26"/>
  <c r="BX269" i="26"/>
  <c r="BX270" i="26"/>
  <c r="BX271" i="26"/>
  <c r="BX274" i="26"/>
  <c r="BX275" i="26"/>
  <c r="BX276" i="26"/>
  <c r="BX277" i="26"/>
  <c r="BX301" i="26"/>
  <c r="BX302" i="26"/>
  <c r="BX303" i="26"/>
  <c r="BX304" i="26"/>
  <c r="BX307" i="26"/>
  <c r="BX308" i="26"/>
  <c r="BX309" i="26"/>
  <c r="BX283" i="26"/>
  <c r="BX288" i="26"/>
  <c r="BX298" i="26" a="1"/>
  <c r="BX298" i="26" s="1"/>
  <c r="BX316" i="26"/>
  <c r="BX318" i="26"/>
  <c r="BX322" i="26"/>
  <c r="BX292" i="26"/>
  <c r="BX315" i="26"/>
  <c r="BX317" i="26"/>
  <c r="BX319" i="26"/>
  <c r="BX320" i="26"/>
  <c r="BX323" i="26"/>
  <c r="BX324" i="26"/>
  <c r="BX325" i="26"/>
  <c r="BX299" i="26"/>
  <c r="BX300" i="26"/>
  <c r="BX314" i="26" a="1"/>
  <c r="BX314" i="26" s="1"/>
  <c r="BW305" i="26"/>
  <c r="BV326" i="26"/>
  <c r="CA166" i="26"/>
  <c r="BZ165" i="26"/>
  <c r="BT177" i="26"/>
  <c r="BT209" i="26"/>
  <c r="BT225" i="26"/>
  <c r="BT241" i="26"/>
  <c r="BT257" i="26"/>
  <c r="BT273" i="26"/>
  <c r="BT193" i="26"/>
  <c r="BW321" i="26"/>
  <c r="BW326" i="26" s="1"/>
  <c r="BW289" i="26"/>
  <c r="CJ21" i="18"/>
  <c r="BU224" i="26"/>
  <c r="BU225" i="26" s="1"/>
  <c r="BU230" i="26" s="1"/>
  <c r="BU272" i="26"/>
  <c r="BU273" i="26" s="1"/>
  <c r="BU278" i="26" s="1"/>
  <c r="BU208" i="26"/>
  <c r="BU209" i="26" s="1"/>
  <c r="BU214" i="26" s="1"/>
  <c r="BU176" i="26"/>
  <c r="BU177" i="26" s="1"/>
  <c r="BU182" i="26" s="1"/>
  <c r="CK21" i="18"/>
  <c r="CK8" i="18"/>
  <c r="CK9" i="18"/>
  <c r="CK15" i="18"/>
  <c r="CK31" i="18"/>
  <c r="CI14" i="18"/>
  <c r="CJ42" i="24"/>
  <c r="BV55" i="20"/>
  <c r="BU12" i="17"/>
  <c r="BU14" i="17" s="1"/>
  <c r="CJ26" i="18"/>
  <c r="CJ34" i="24"/>
  <c r="BV58" i="20"/>
  <c r="CK2" i="18"/>
  <c r="CL4" i="18"/>
  <c r="CK3" i="18"/>
  <c r="BS37" i="20"/>
  <c r="BS50" i="20" s="1"/>
  <c r="BS33" i="20"/>
  <c r="CD18" i="21"/>
  <c r="CD19" i="21" s="1"/>
  <c r="BX23" i="20"/>
  <c r="CF11" i="21"/>
  <c r="CF13" i="21"/>
  <c r="CF16" i="21"/>
  <c r="CF14" i="21"/>
  <c r="CF8" i="21"/>
  <c r="CF7" i="21"/>
  <c r="CF9" i="21"/>
  <c r="CF5" i="21"/>
  <c r="CF15" i="21"/>
  <c r="CF12" i="21"/>
  <c r="CG2" i="21"/>
  <c r="CF6" i="21"/>
  <c r="CF10" i="21"/>
  <c r="CF3" i="21"/>
  <c r="BY36" i="20"/>
  <c r="BX43" i="20"/>
  <c r="BX44" i="20" s="1"/>
  <c r="BT18" i="17"/>
  <c r="BV240" i="26" s="1"/>
  <c r="BV241" i="26" s="1"/>
  <c r="BW52" i="20"/>
  <c r="BX49" i="20"/>
  <c r="BW54" i="20"/>
  <c r="BW53" i="20"/>
  <c r="BW51" i="20"/>
  <c r="BV17" i="17"/>
  <c r="BS13" i="17"/>
  <c r="CE17" i="21"/>
  <c r="BY4" i="21"/>
  <c r="BT24" i="20"/>
  <c r="CJ5" i="18"/>
  <c r="BV31" i="20"/>
  <c r="CJ44" i="24" s="1"/>
  <c r="BY210" i="26" l="1"/>
  <c r="BY194" i="26"/>
  <c r="BY259" i="26"/>
  <c r="BY242" i="26"/>
  <c r="BY226" i="26"/>
  <c r="CL22" i="18"/>
  <c r="CL23" i="18"/>
  <c r="CL24" i="18"/>
  <c r="CK25" i="18"/>
  <c r="BV176" i="26"/>
  <c r="BV177" i="26" s="1"/>
  <c r="BV182" i="26" s="1"/>
  <c r="BV272" i="26"/>
  <c r="BV273" i="26" s="1"/>
  <c r="BV278" i="26" s="1"/>
  <c r="BV208" i="26"/>
  <c r="BV209" i="26" s="1"/>
  <c r="BV214" i="26" s="1"/>
  <c r="BV224" i="26"/>
  <c r="BV225" i="26" s="1"/>
  <c r="BV230" i="26" s="1"/>
  <c r="BZ167" i="26"/>
  <c r="BY170" i="26" a="1"/>
  <c r="BY170" i="26" s="1"/>
  <c r="BY292" i="26"/>
  <c r="BY172" i="26"/>
  <c r="BY173" i="26"/>
  <c r="BY178" i="26"/>
  <c r="BY179" i="26"/>
  <c r="BY180" i="26"/>
  <c r="BY181" i="26"/>
  <c r="BY186" i="26" a="1"/>
  <c r="BY186" i="26" s="1"/>
  <c r="BY291" i="26"/>
  <c r="BY171" i="26"/>
  <c r="BY175" i="26"/>
  <c r="BY187" i="26"/>
  <c r="BY188" i="26"/>
  <c r="BY189" i="26"/>
  <c r="BY190" i="26"/>
  <c r="BY191" i="26"/>
  <c r="BY195" i="26"/>
  <c r="BY196" i="26"/>
  <c r="BY197" i="26"/>
  <c r="BY202" i="26" a="1"/>
  <c r="BY202" i="26" s="1"/>
  <c r="BY282" i="26" a="1"/>
  <c r="BY282" i="26" s="1"/>
  <c r="BY283" i="26"/>
  <c r="BY285" i="26"/>
  <c r="BY288" i="26"/>
  <c r="BY174" i="26"/>
  <c r="BY203" i="26"/>
  <c r="BY204" i="26"/>
  <c r="BY205" i="26"/>
  <c r="BY206" i="26"/>
  <c r="BY207" i="26"/>
  <c r="BY211" i="26"/>
  <c r="BY212" i="26"/>
  <c r="BY213" i="26"/>
  <c r="BY218" i="26" a="1"/>
  <c r="BY218" i="26" s="1"/>
  <c r="BY219" i="26"/>
  <c r="BY220" i="26"/>
  <c r="BY221" i="26"/>
  <c r="BY222" i="26"/>
  <c r="BY223" i="26"/>
  <c r="BY227" i="26"/>
  <c r="BY228" i="26"/>
  <c r="BY229" i="26"/>
  <c r="BY234" i="26" a="1"/>
  <c r="BY234" i="26" s="1"/>
  <c r="BY235" i="26"/>
  <c r="BY236" i="26"/>
  <c r="BY237" i="26"/>
  <c r="BY238" i="26"/>
  <c r="BY239" i="26"/>
  <c r="BY243" i="26"/>
  <c r="BY244" i="26"/>
  <c r="BY245" i="26"/>
  <c r="BY250" i="26" a="1"/>
  <c r="BY250" i="26" s="1"/>
  <c r="BY252" i="26"/>
  <c r="BY253" i="26"/>
  <c r="BY255" i="26"/>
  <c r="BY260" i="26"/>
  <c r="BY261" i="26"/>
  <c r="BY286" i="26"/>
  <c r="BY287" i="26"/>
  <c r="BY251" i="26"/>
  <c r="BY254" i="26"/>
  <c r="BY266" i="26" a="1"/>
  <c r="BY266" i="26" s="1"/>
  <c r="BY267" i="26"/>
  <c r="BY268" i="26"/>
  <c r="BY269" i="26"/>
  <c r="BY270" i="26"/>
  <c r="BY271" i="26"/>
  <c r="BY274" i="26"/>
  <c r="BY275" i="26"/>
  <c r="BY276" i="26"/>
  <c r="BY277" i="26"/>
  <c r="BY300" i="26"/>
  <c r="BY302" i="26"/>
  <c r="BY303" i="26"/>
  <c r="BY304" i="26"/>
  <c r="BY307" i="26"/>
  <c r="BY308" i="26"/>
  <c r="BY315" i="26"/>
  <c r="BY317" i="26"/>
  <c r="BY320" i="26"/>
  <c r="BY284" i="26"/>
  <c r="BY314" i="26" a="1"/>
  <c r="BY314" i="26" s="1"/>
  <c r="BY316" i="26"/>
  <c r="BY318" i="26"/>
  <c r="BY322" i="26"/>
  <c r="BY323" i="26"/>
  <c r="BY324" i="26"/>
  <c r="BY325" i="26"/>
  <c r="BY298" i="26" a="1"/>
  <c r="BY298" i="26" s="1"/>
  <c r="BY299" i="26"/>
  <c r="BY301" i="26"/>
  <c r="BY319" i="26"/>
  <c r="BX289" i="26"/>
  <c r="BX321" i="26"/>
  <c r="BW310" i="26"/>
  <c r="CB166" i="26"/>
  <c r="CA165" i="26"/>
  <c r="BT182" i="26"/>
  <c r="BT214" i="26"/>
  <c r="BT230" i="26"/>
  <c r="BT246" i="26"/>
  <c r="BT262" i="26"/>
  <c r="BT278" i="26"/>
  <c r="BT198" i="26"/>
  <c r="BW294" i="26"/>
  <c r="BX305" i="26"/>
  <c r="BX310" i="26" s="1"/>
  <c r="CL21" i="18"/>
  <c r="CL15" i="18"/>
  <c r="CL32" i="18"/>
  <c r="CL9" i="18"/>
  <c r="CL8" i="18"/>
  <c r="CL31" i="18"/>
  <c r="CJ14" i="18"/>
  <c r="BW55" i="20"/>
  <c r="BW56" i="20"/>
  <c r="BV12" i="17"/>
  <c r="CK26" i="18"/>
  <c r="BT37" i="20"/>
  <c r="BT50" i="20" s="1"/>
  <c r="BT33" i="20"/>
  <c r="BW17" i="17"/>
  <c r="CG13" i="21"/>
  <c r="CG14" i="21"/>
  <c r="CG8" i="21"/>
  <c r="CG7" i="21"/>
  <c r="CG15" i="21"/>
  <c r="CG9" i="21"/>
  <c r="CH2" i="21"/>
  <c r="CG12" i="21"/>
  <c r="CG16" i="21"/>
  <c r="CG3" i="21"/>
  <c r="CG10" i="21"/>
  <c r="CG5" i="21"/>
  <c r="CG11" i="21"/>
  <c r="CG6" i="21"/>
  <c r="CM4" i="18"/>
  <c r="CL3" i="18"/>
  <c r="CL2" i="18"/>
  <c r="BT13" i="17"/>
  <c r="BY49" i="20"/>
  <c r="BX54" i="20"/>
  <c r="BX56" i="20"/>
  <c r="BX57" i="20" s="1"/>
  <c r="BX53" i="20"/>
  <c r="BX52" i="20"/>
  <c r="BX51" i="20"/>
  <c r="BX30" i="20"/>
  <c r="BY23" i="20"/>
  <c r="BU18" i="17"/>
  <c r="BW208" i="26" s="1"/>
  <c r="CE18" i="21"/>
  <c r="CE19" i="21" s="1"/>
  <c r="BZ4" i="21"/>
  <c r="BU24" i="20"/>
  <c r="CK5" i="18"/>
  <c r="BY43" i="20"/>
  <c r="BY44" i="20" s="1"/>
  <c r="BZ36" i="20"/>
  <c r="CF17" i="21"/>
  <c r="BZ210" i="26" l="1"/>
  <c r="BZ194" i="26"/>
  <c r="BZ259" i="26"/>
  <c r="BZ242" i="26"/>
  <c r="BZ226" i="26"/>
  <c r="CL25" i="18"/>
  <c r="CL26" i="18" s="1"/>
  <c r="BW272" i="26"/>
  <c r="BW273" i="26" s="1"/>
  <c r="BW224" i="26"/>
  <c r="BW225" i="26" s="1"/>
  <c r="BW230" i="26" s="1"/>
  <c r="CM22" i="18"/>
  <c r="CM32" i="18"/>
  <c r="CM31" i="18"/>
  <c r="CM23" i="18"/>
  <c r="CM24" i="18"/>
  <c r="BW176" i="26"/>
  <c r="BW177" i="26" s="1"/>
  <c r="BW182" i="26" s="1"/>
  <c r="BW192" i="26"/>
  <c r="BW193" i="26" s="1"/>
  <c r="BW240" i="26"/>
  <c r="BW241" i="26" s="1"/>
  <c r="BW256" i="26"/>
  <c r="BW257" i="26" s="1"/>
  <c r="CA167" i="26"/>
  <c r="BZ170" i="26" a="1"/>
  <c r="BZ170" i="26" s="1"/>
  <c r="BZ178" i="26"/>
  <c r="BZ179" i="26"/>
  <c r="BZ180" i="26"/>
  <c r="BZ181" i="26"/>
  <c r="BZ186" i="26" a="1"/>
  <c r="BZ186" i="26" s="1"/>
  <c r="BZ282" i="26" a="1"/>
  <c r="BZ282" i="26" s="1"/>
  <c r="BZ285" i="26"/>
  <c r="BZ286" i="26"/>
  <c r="BZ287" i="26" s="1"/>
  <c r="BZ292" i="26"/>
  <c r="BZ293" i="26"/>
  <c r="BZ172" i="26"/>
  <c r="BZ174" i="26"/>
  <c r="BZ175" i="26"/>
  <c r="BZ187" i="26"/>
  <c r="BZ188" i="26"/>
  <c r="BZ189" i="26"/>
  <c r="BZ190" i="26"/>
  <c r="BZ191" i="26"/>
  <c r="BZ195" i="26"/>
  <c r="BZ196" i="26"/>
  <c r="BZ197" i="26"/>
  <c r="BZ202" i="26" a="1"/>
  <c r="BZ202" i="26" s="1"/>
  <c r="BZ284" i="26"/>
  <c r="BZ288" i="26"/>
  <c r="BZ171" i="26"/>
  <c r="BZ173" i="26"/>
  <c r="BZ203" i="26"/>
  <c r="BZ204" i="26"/>
  <c r="BZ205" i="26"/>
  <c r="BZ206" i="26"/>
  <c r="BZ207" i="26"/>
  <c r="BZ211" i="26"/>
  <c r="BZ212" i="26"/>
  <c r="BZ213" i="26"/>
  <c r="BZ218" i="26" a="1"/>
  <c r="BZ218" i="26" s="1"/>
  <c r="BZ219" i="26"/>
  <c r="BZ220" i="26"/>
  <c r="BZ221" i="26"/>
  <c r="BZ222" i="26"/>
  <c r="BZ223" i="26"/>
  <c r="BZ227" i="26"/>
  <c r="BZ228" i="26"/>
  <c r="BZ229" i="26"/>
  <c r="BZ234" i="26" a="1"/>
  <c r="BZ234" i="26" s="1"/>
  <c r="BZ235" i="26"/>
  <c r="BZ236" i="26"/>
  <c r="BZ237" i="26"/>
  <c r="BZ238" i="26"/>
  <c r="BZ239" i="26"/>
  <c r="BZ243" i="26"/>
  <c r="BZ244" i="26"/>
  <c r="BZ245" i="26"/>
  <c r="BZ250" i="26" a="1"/>
  <c r="BZ250" i="26" s="1"/>
  <c r="BZ283" i="26"/>
  <c r="BZ253" i="26"/>
  <c r="BZ255" i="26"/>
  <c r="BZ260" i="26"/>
  <c r="BZ261" i="26"/>
  <c r="BZ291" i="26"/>
  <c r="BZ251" i="26"/>
  <c r="BZ252" i="26"/>
  <c r="BZ254" i="26"/>
  <c r="BZ266" i="26" a="1"/>
  <c r="BZ266" i="26" s="1"/>
  <c r="BZ267" i="26"/>
  <c r="BZ268" i="26"/>
  <c r="BZ269" i="26"/>
  <c r="BZ270" i="26"/>
  <c r="BZ271" i="26"/>
  <c r="BZ274" i="26"/>
  <c r="BZ275" i="26"/>
  <c r="BZ276" i="26"/>
  <c r="BZ277" i="26"/>
  <c r="BZ298" i="26" a="1"/>
  <c r="BZ298" i="26" s="1"/>
  <c r="BZ299" i="26"/>
  <c r="BZ302" i="26"/>
  <c r="BZ303" i="26" s="1"/>
  <c r="BZ304" i="26"/>
  <c r="BZ307" i="26"/>
  <c r="BZ308" i="26"/>
  <c r="BZ309" i="26"/>
  <c r="BZ314" i="26" a="1"/>
  <c r="BZ314" i="26" s="1"/>
  <c r="BZ316" i="26"/>
  <c r="BZ318" i="26"/>
  <c r="BZ319" i="26"/>
  <c r="BZ300" i="26"/>
  <c r="BZ301" i="26"/>
  <c r="BZ317" i="26"/>
  <c r="BZ320" i="26"/>
  <c r="BZ322" i="26"/>
  <c r="BZ323" i="26"/>
  <c r="BZ324" i="26"/>
  <c r="BZ325" i="26"/>
  <c r="BZ315" i="26"/>
  <c r="BX326" i="26"/>
  <c r="CC166" i="26"/>
  <c r="CB165" i="26"/>
  <c r="BY321" i="26"/>
  <c r="BY326" i="26" s="1"/>
  <c r="BY305" i="26"/>
  <c r="BY289" i="26"/>
  <c r="BX294" i="26"/>
  <c r="BW209" i="26"/>
  <c r="BW214" i="26" s="1"/>
  <c r="CM15" i="18"/>
  <c r="CM8" i="18"/>
  <c r="CM9" i="18"/>
  <c r="CK14" i="18"/>
  <c r="CL42" i="24"/>
  <c r="BW57" i="20"/>
  <c r="BW58" i="20"/>
  <c r="BX55" i="20"/>
  <c r="BV14" i="17"/>
  <c r="BW12" i="17"/>
  <c r="BW14" i="17" s="1"/>
  <c r="BX31" i="20"/>
  <c r="CL44" i="24" s="1"/>
  <c r="CL34" i="24"/>
  <c r="CF18" i="21"/>
  <c r="CF19" i="21" s="1"/>
  <c r="BY30" i="20"/>
  <c r="BZ23" i="20"/>
  <c r="BU13" i="17"/>
  <c r="CG17" i="21"/>
  <c r="BZ43" i="20"/>
  <c r="CA36" i="20"/>
  <c r="BZ44" i="20"/>
  <c r="CN4" i="18"/>
  <c r="CM3" i="18"/>
  <c r="CM2" i="18"/>
  <c r="BV18" i="17"/>
  <c r="CM25" i="18" s="1"/>
  <c r="CA4" i="21"/>
  <c r="BV24" i="20"/>
  <c r="CL5" i="18"/>
  <c r="BU37" i="20"/>
  <c r="BU50" i="20" s="1"/>
  <c r="BU33" i="20"/>
  <c r="BX17" i="17"/>
  <c r="BY54" i="20"/>
  <c r="BY56" i="20"/>
  <c r="BY57" i="20" s="1"/>
  <c r="BY52" i="20"/>
  <c r="BZ49" i="20"/>
  <c r="BY53" i="20"/>
  <c r="BY51" i="20"/>
  <c r="CH15" i="21"/>
  <c r="CH14" i="21"/>
  <c r="CH13" i="21"/>
  <c r="CH16" i="21"/>
  <c r="CH8" i="21"/>
  <c r="CH7" i="21"/>
  <c r="CH11" i="21"/>
  <c r="CH12" i="21"/>
  <c r="CH9" i="21"/>
  <c r="CI2" i="21"/>
  <c r="CH5" i="21"/>
  <c r="CH3" i="21"/>
  <c r="CH10" i="21"/>
  <c r="CH6" i="21"/>
  <c r="BX58" i="20"/>
  <c r="CA210" i="26" l="1"/>
  <c r="CA194" i="26"/>
  <c r="CA259" i="26"/>
  <c r="CA242" i="26"/>
  <c r="CA226" i="26"/>
  <c r="CN23" i="18"/>
  <c r="CN22" i="18"/>
  <c r="CN31" i="18"/>
  <c r="CN24" i="18"/>
  <c r="CB167" i="26"/>
  <c r="CA170" i="26" a="1"/>
  <c r="CA170" i="26" s="1"/>
  <c r="CA293" i="26"/>
  <c r="CA171" i="26"/>
  <c r="CA172" i="26"/>
  <c r="CA174" i="26"/>
  <c r="CA175" i="26"/>
  <c r="CA178" i="26"/>
  <c r="CA179" i="26"/>
  <c r="CA180" i="26"/>
  <c r="CA181" i="26"/>
  <c r="CA186" i="26" a="1"/>
  <c r="CA186" i="26" s="1"/>
  <c r="CA283" i="26"/>
  <c r="CA284" i="26"/>
  <c r="CA291" i="26"/>
  <c r="CA173" i="26"/>
  <c r="CA187" i="26"/>
  <c r="CA188" i="26"/>
  <c r="CA189" i="26"/>
  <c r="CA190" i="26"/>
  <c r="CA191" i="26"/>
  <c r="CA195" i="26"/>
  <c r="CA196" i="26"/>
  <c r="CA197" i="26"/>
  <c r="CA202" i="26" a="1"/>
  <c r="CA202" i="26" s="1"/>
  <c r="CA286" i="26"/>
  <c r="CA287" i="26" s="1"/>
  <c r="CA203" i="26"/>
  <c r="CA204" i="26"/>
  <c r="CA205" i="26"/>
  <c r="CA206" i="26"/>
  <c r="CA207" i="26"/>
  <c r="CA211" i="26"/>
  <c r="CA212" i="26"/>
  <c r="CA213" i="26"/>
  <c r="CA218" i="26" a="1"/>
  <c r="CA218" i="26" s="1"/>
  <c r="CA219" i="26"/>
  <c r="CA220" i="26"/>
  <c r="CA221" i="26"/>
  <c r="CA222" i="26"/>
  <c r="CA223" i="26"/>
  <c r="CA227" i="26"/>
  <c r="CA228" i="26"/>
  <c r="CA229" i="26"/>
  <c r="CA234" i="26" a="1"/>
  <c r="CA234" i="26" s="1"/>
  <c r="CA235" i="26"/>
  <c r="CA236" i="26"/>
  <c r="CA237" i="26"/>
  <c r="CA238" i="26"/>
  <c r="CA239" i="26"/>
  <c r="CA243" i="26"/>
  <c r="CA244" i="26"/>
  <c r="CA245" i="26"/>
  <c r="CA250" i="26" a="1"/>
  <c r="CA250" i="26" s="1"/>
  <c r="CA253" i="26"/>
  <c r="CA254" i="26"/>
  <c r="CA255" i="26"/>
  <c r="CA260" i="26"/>
  <c r="CA261" i="26"/>
  <c r="CA282" i="26" a="1"/>
  <c r="CA282" i="26" s="1"/>
  <c r="CA285" i="26"/>
  <c r="CA251" i="26"/>
  <c r="CA252" i="26"/>
  <c r="CA266" i="26" a="1"/>
  <c r="CA266" i="26" s="1"/>
  <c r="CA267" i="26"/>
  <c r="CA268" i="26"/>
  <c r="CA269" i="26"/>
  <c r="CA270" i="26"/>
  <c r="CA271" i="26"/>
  <c r="CA274" i="26"/>
  <c r="CA275" i="26"/>
  <c r="CA276" i="26"/>
  <c r="CA277" i="26"/>
  <c r="CA301" i="26"/>
  <c r="CA302" i="26"/>
  <c r="CA303" i="26" s="1"/>
  <c r="CA304" i="26"/>
  <c r="CA307" i="26"/>
  <c r="CA308" i="26"/>
  <c r="CA309" i="26"/>
  <c r="CA300" i="26"/>
  <c r="CA315" i="26"/>
  <c r="CA320" i="26"/>
  <c r="CA322" i="26"/>
  <c r="CA298" i="26" a="1"/>
  <c r="CA298" i="26" s="1"/>
  <c r="CA314" i="26" a="1"/>
  <c r="CA314" i="26" s="1"/>
  <c r="CA319" i="26"/>
  <c r="CA323" i="26"/>
  <c r="CA324" i="26"/>
  <c r="CA325" i="26"/>
  <c r="CA288" i="26"/>
  <c r="CA292" i="26"/>
  <c r="CA299" i="26"/>
  <c r="CA316" i="26"/>
  <c r="CA317" i="26"/>
  <c r="CA318" i="26"/>
  <c r="BZ289" i="26"/>
  <c r="BZ305" i="26"/>
  <c r="BZ321" i="26"/>
  <c r="CD166" i="26"/>
  <c r="CC165" i="26"/>
  <c r="BW262" i="26"/>
  <c r="BW278" i="26"/>
  <c r="BW246" i="26"/>
  <c r="BW198" i="26"/>
  <c r="CM21" i="18"/>
  <c r="BX176" i="26"/>
  <c r="BX224" i="26"/>
  <c r="BX256" i="26"/>
  <c r="BX272" i="26"/>
  <c r="BX208" i="26"/>
  <c r="BX192" i="26"/>
  <c r="BX240" i="26"/>
  <c r="CN21" i="18"/>
  <c r="CN8" i="18"/>
  <c r="CN9" i="18"/>
  <c r="CN15" i="18"/>
  <c r="CL14" i="18"/>
  <c r="CM42" i="24"/>
  <c r="BY55" i="20"/>
  <c r="BX12" i="17"/>
  <c r="BX14" i="17" s="1"/>
  <c r="CM26" i="18"/>
  <c r="BY31" i="20"/>
  <c r="CM44" i="24" s="1"/>
  <c r="CM34" i="24"/>
  <c r="BV13" i="17"/>
  <c r="BZ30" i="20"/>
  <c r="CA23" i="20"/>
  <c r="BZ31" i="20"/>
  <c r="CO4" i="18"/>
  <c r="CO24" i="18" s="1"/>
  <c r="CN3" i="18"/>
  <c r="CN2" i="18"/>
  <c r="CI16" i="21"/>
  <c r="CI14" i="21"/>
  <c r="CI11" i="21"/>
  <c r="CI6" i="21"/>
  <c r="CI7" i="21"/>
  <c r="CI12" i="21"/>
  <c r="CI13" i="21"/>
  <c r="CJ2" i="21"/>
  <c r="CI9" i="21"/>
  <c r="CI8" i="21"/>
  <c r="CI5" i="21"/>
  <c r="CI15" i="21"/>
  <c r="CI3" i="21"/>
  <c r="CI10" i="21"/>
  <c r="BV33" i="20"/>
  <c r="BV37" i="20"/>
  <c r="BV50" i="20" s="1"/>
  <c r="CA43" i="20"/>
  <c r="CB36" i="20"/>
  <c r="CA44" i="20"/>
  <c r="BZ54" i="20"/>
  <c r="CA49" i="20"/>
  <c r="BZ52" i="20"/>
  <c r="BZ56" i="20"/>
  <c r="BZ57" i="20" s="1"/>
  <c r="BZ53" i="20"/>
  <c r="BZ51" i="20"/>
  <c r="CH17" i="21"/>
  <c r="CB4" i="21"/>
  <c r="BW24" i="20"/>
  <c r="CM5" i="18"/>
  <c r="BW18" i="17"/>
  <c r="BY58" i="20"/>
  <c r="BY17" i="17"/>
  <c r="CG18" i="21"/>
  <c r="CG19" i="21" s="1"/>
  <c r="CB210" i="26" l="1"/>
  <c r="CB194" i="26"/>
  <c r="CB259" i="26"/>
  <c r="CB242" i="26"/>
  <c r="CB226" i="26"/>
  <c r="BY176" i="26"/>
  <c r="BY177" i="26" s="1"/>
  <c r="BY182" i="26" s="1"/>
  <c r="BY192" i="26"/>
  <c r="BY193" i="26" s="1"/>
  <c r="BY198" i="26" s="1"/>
  <c r="CO23" i="18"/>
  <c r="CO32" i="18"/>
  <c r="CO31" i="18"/>
  <c r="CO22" i="18"/>
  <c r="BY240" i="26"/>
  <c r="BY241" i="26" s="1"/>
  <c r="BY246" i="26" s="1"/>
  <c r="BY272" i="26"/>
  <c r="BY273" i="26" s="1"/>
  <c r="BY278" i="26" s="1"/>
  <c r="BY224" i="26"/>
  <c r="BY225" i="26" s="1"/>
  <c r="BY230" i="26" s="1"/>
  <c r="BY208" i="26"/>
  <c r="BY209" i="26" s="1"/>
  <c r="BY214" i="26" s="1"/>
  <c r="CA305" i="26"/>
  <c r="CA310" i="26" s="1"/>
  <c r="CN25" i="18"/>
  <c r="CN26" i="18" s="1"/>
  <c r="BY256" i="26"/>
  <c r="BY257" i="26" s="1"/>
  <c r="BY262" i="26" s="1"/>
  <c r="CC167" i="26"/>
  <c r="CB170" i="26" a="1"/>
  <c r="CB170" i="26" s="1"/>
  <c r="CB173" i="26"/>
  <c r="CB178" i="26"/>
  <c r="CB179" i="26"/>
  <c r="CB180" i="26"/>
  <c r="CB181" i="26"/>
  <c r="CB186" i="26" a="1"/>
  <c r="CB186" i="26" s="1"/>
  <c r="CB285" i="26"/>
  <c r="CB172" i="26"/>
  <c r="CB175" i="26"/>
  <c r="CB187" i="26"/>
  <c r="CB188" i="26"/>
  <c r="CB189" i="26"/>
  <c r="CB190" i="26"/>
  <c r="CB191" i="26"/>
  <c r="CB195" i="26"/>
  <c r="CB196" i="26"/>
  <c r="CB197" i="26"/>
  <c r="CB202" i="26" a="1"/>
  <c r="CB202" i="26" s="1"/>
  <c r="CB282" i="26" a="1"/>
  <c r="CB282" i="26" s="1"/>
  <c r="CB291" i="26"/>
  <c r="CB292" i="26"/>
  <c r="CB293" i="26"/>
  <c r="CB171" i="26"/>
  <c r="CB174" i="26"/>
  <c r="CB203" i="26"/>
  <c r="CB204" i="26"/>
  <c r="CB205" i="26"/>
  <c r="CB206" i="26"/>
  <c r="CB207" i="26"/>
  <c r="CB211" i="26"/>
  <c r="CB212" i="26"/>
  <c r="CB213" i="26"/>
  <c r="CB218" i="26" a="1"/>
  <c r="CB218" i="26" s="1"/>
  <c r="CB219" i="26"/>
  <c r="CB220" i="26"/>
  <c r="CB221" i="26"/>
  <c r="CB222" i="26"/>
  <c r="CB223" i="26"/>
  <c r="CB227" i="26"/>
  <c r="CB228" i="26"/>
  <c r="CB229" i="26"/>
  <c r="CB234" i="26" a="1"/>
  <c r="CB234" i="26" s="1"/>
  <c r="CB235" i="26"/>
  <c r="CB236" i="26"/>
  <c r="CB237" i="26"/>
  <c r="CB238" i="26"/>
  <c r="CB239" i="26"/>
  <c r="CB243" i="26"/>
  <c r="CB244" i="26"/>
  <c r="CB245" i="26"/>
  <c r="CB250" i="26" a="1"/>
  <c r="CB250" i="26" s="1"/>
  <c r="CB252" i="26"/>
  <c r="CB253" i="26"/>
  <c r="CB255" i="26"/>
  <c r="CB260" i="26"/>
  <c r="CB261" i="26"/>
  <c r="CB283" i="26"/>
  <c r="CB284" i="26"/>
  <c r="CB287" i="26"/>
  <c r="CB288" i="26"/>
  <c r="CB251" i="26"/>
  <c r="CB254" i="26"/>
  <c r="CB266" i="26" a="1"/>
  <c r="CB266" i="26" s="1"/>
  <c r="CB267" i="26"/>
  <c r="CB268" i="26"/>
  <c r="CB269" i="26"/>
  <c r="CB270" i="26"/>
  <c r="CB271" i="26"/>
  <c r="CB274" i="26"/>
  <c r="CB275" i="26"/>
  <c r="CB276" i="26"/>
  <c r="CB277" i="26"/>
  <c r="CB302" i="26"/>
  <c r="CB303" i="26"/>
  <c r="CB304" i="26"/>
  <c r="CB307" i="26"/>
  <c r="CB308" i="26"/>
  <c r="CB309" i="26"/>
  <c r="CB286" i="26"/>
  <c r="CB298" i="26" a="1"/>
  <c r="CB298" i="26" s="1"/>
  <c r="CB299" i="26"/>
  <c r="CB316" i="26"/>
  <c r="CB317" i="26"/>
  <c r="CB320" i="26"/>
  <c r="CB315" i="26"/>
  <c r="CB318" i="26"/>
  <c r="CB322" i="26"/>
  <c r="CB323" i="26"/>
  <c r="CB324" i="26"/>
  <c r="CB325" i="26"/>
  <c r="CB300" i="26"/>
  <c r="CB301" i="26"/>
  <c r="CB314" i="26" a="1"/>
  <c r="CB314" i="26" s="1"/>
  <c r="CB319" i="26"/>
  <c r="BZ294" i="26"/>
  <c r="BZ326" i="26"/>
  <c r="CE166" i="26"/>
  <c r="CD165" i="26"/>
  <c r="BX177" i="26"/>
  <c r="BX225" i="26"/>
  <c r="BX257" i="26"/>
  <c r="BX273" i="26"/>
  <c r="BX209" i="26"/>
  <c r="BX193" i="26"/>
  <c r="BX241" i="26"/>
  <c r="CA321" i="26"/>
  <c r="CA326" i="26" s="1"/>
  <c r="CA289" i="26"/>
  <c r="CA294" i="26" s="1"/>
  <c r="BZ310" i="26"/>
  <c r="CO21" i="18"/>
  <c r="CO15" i="18"/>
  <c r="CO9" i="18"/>
  <c r="CO8" i="18"/>
  <c r="CM14" i="18"/>
  <c r="BZ55" i="20"/>
  <c r="CN44" i="24"/>
  <c r="CN42" i="24"/>
  <c r="BY12" i="17"/>
  <c r="CN34" i="24"/>
  <c r="BW37" i="20"/>
  <c r="BW50" i="20" s="1"/>
  <c r="BW33" i="20"/>
  <c r="CA54" i="20"/>
  <c r="CB49" i="20"/>
  <c r="CA52" i="20"/>
  <c r="CA53" i="20"/>
  <c r="CA56" i="20"/>
  <c r="CA57" i="20" s="1"/>
  <c r="CA51" i="20"/>
  <c r="BX18" i="17"/>
  <c r="CH18" i="21"/>
  <c r="CH19" i="21" s="1"/>
  <c r="CI17" i="21"/>
  <c r="CJ16" i="21"/>
  <c r="CJ12" i="21"/>
  <c r="CJ10" i="21"/>
  <c r="CJ11" i="21"/>
  <c r="CJ6" i="21"/>
  <c r="CJ13" i="21"/>
  <c r="CK2" i="21"/>
  <c r="CJ8" i="21"/>
  <c r="CJ5" i="21"/>
  <c r="CJ17" i="21" s="1"/>
  <c r="CJ3" i="21"/>
  <c r="CJ14" i="21"/>
  <c r="CJ7" i="21"/>
  <c r="CJ15" i="21"/>
  <c r="CJ9" i="21"/>
  <c r="BZ17" i="17"/>
  <c r="BW13" i="17"/>
  <c r="BZ58" i="20"/>
  <c r="CB43" i="20"/>
  <c r="CB44" i="20"/>
  <c r="CC36" i="20"/>
  <c r="CB23" i="20"/>
  <c r="CA30" i="20"/>
  <c r="CA31" i="20"/>
  <c r="CP4" i="18"/>
  <c r="CO3" i="18"/>
  <c r="CO2" i="18"/>
  <c r="CC4" i="21"/>
  <c r="BX24" i="20"/>
  <c r="CN5" i="18"/>
  <c r="CC210" i="26" l="1"/>
  <c r="CC194" i="26"/>
  <c r="CC259" i="26"/>
  <c r="CC242" i="26"/>
  <c r="CC226" i="26"/>
  <c r="BZ208" i="26"/>
  <c r="BZ209" i="26" s="1"/>
  <c r="BZ214" i="26" s="1"/>
  <c r="BZ192" i="26"/>
  <c r="BZ193" i="26" s="1"/>
  <c r="BZ198" i="26" s="1"/>
  <c r="BZ224" i="26"/>
  <c r="BZ225" i="26" s="1"/>
  <c r="BZ230" i="26" s="1"/>
  <c r="CP22" i="18"/>
  <c r="CP23" i="18"/>
  <c r="CP32" i="18"/>
  <c r="CP31" i="18"/>
  <c r="CP24" i="18"/>
  <c r="BZ240" i="26"/>
  <c r="BZ241" i="26" s="1"/>
  <c r="BZ246" i="26" s="1"/>
  <c r="BZ256" i="26"/>
  <c r="BZ257" i="26" s="1"/>
  <c r="BZ262" i="26" s="1"/>
  <c r="BZ272" i="26"/>
  <c r="BZ273" i="26" s="1"/>
  <c r="BZ278" i="26" s="1"/>
  <c r="CD167" i="26"/>
  <c r="CC170" i="26" a="1"/>
  <c r="CC170" i="26" s="1"/>
  <c r="CC178" i="26"/>
  <c r="CC179" i="26"/>
  <c r="CC180" i="26"/>
  <c r="CC181" i="26"/>
  <c r="CC186" i="26" a="1"/>
  <c r="CC186" i="26" s="1"/>
  <c r="CC282" i="26" a="1"/>
  <c r="CC282" i="26" s="1"/>
  <c r="CC287" i="26"/>
  <c r="CC291" i="26"/>
  <c r="CC292" i="26"/>
  <c r="CC293" i="26"/>
  <c r="CC171" i="26"/>
  <c r="CC172" i="26"/>
  <c r="CC174" i="26"/>
  <c r="CC175" i="26"/>
  <c r="CC187" i="26"/>
  <c r="CC188" i="26"/>
  <c r="CC189" i="26"/>
  <c r="CC190" i="26"/>
  <c r="CC191" i="26"/>
  <c r="CC195" i="26"/>
  <c r="CC196" i="26"/>
  <c r="CC197" i="26"/>
  <c r="CC202" i="26" a="1"/>
  <c r="CC202" i="26" s="1"/>
  <c r="CC283" i="26"/>
  <c r="CC284" i="26"/>
  <c r="CC173" i="26"/>
  <c r="CC203" i="26"/>
  <c r="CC204" i="26"/>
  <c r="CC205" i="26"/>
  <c r="CC206" i="26"/>
  <c r="CC207" i="26"/>
  <c r="CC211" i="26"/>
  <c r="CC212" i="26"/>
  <c r="CC213" i="26"/>
  <c r="CC218" i="26" a="1"/>
  <c r="CC218" i="26" s="1"/>
  <c r="CC219" i="26"/>
  <c r="CC220" i="26"/>
  <c r="CC221" i="26"/>
  <c r="CC222" i="26"/>
  <c r="CC223" i="26"/>
  <c r="CC227" i="26"/>
  <c r="CC228" i="26"/>
  <c r="CC229" i="26"/>
  <c r="CC234" i="26" a="1"/>
  <c r="CC234" i="26" s="1"/>
  <c r="CC288" i="26"/>
  <c r="CC235" i="26"/>
  <c r="CC236" i="26"/>
  <c r="CC237" i="26"/>
  <c r="CC238" i="26"/>
  <c r="CC239" i="26"/>
  <c r="CC243" i="26"/>
  <c r="CC244" i="26"/>
  <c r="CC245" i="26"/>
  <c r="CC250" i="26" a="1"/>
  <c r="CC250" i="26" s="1"/>
  <c r="CC253" i="26"/>
  <c r="CC255" i="26"/>
  <c r="CC260" i="26"/>
  <c r="CC261" i="26"/>
  <c r="CC285" i="26"/>
  <c r="CC286" i="26"/>
  <c r="CC251" i="26"/>
  <c r="CC252" i="26"/>
  <c r="CC254" i="26"/>
  <c r="CC266" i="26" a="1"/>
  <c r="CC266" i="26" s="1"/>
  <c r="CC267" i="26"/>
  <c r="CC268" i="26"/>
  <c r="CC269" i="26"/>
  <c r="CC270" i="26"/>
  <c r="CC271" i="26"/>
  <c r="CC274" i="26"/>
  <c r="CC275" i="26"/>
  <c r="CC276" i="26"/>
  <c r="CC277" i="26"/>
  <c r="CC300" i="26"/>
  <c r="CC302" i="26"/>
  <c r="CC303" i="26"/>
  <c r="CC304" i="26"/>
  <c r="CC307" i="26"/>
  <c r="CC308" i="26"/>
  <c r="CC309" i="26"/>
  <c r="CC301" i="26"/>
  <c r="CC314" i="26" a="1"/>
  <c r="CC314" i="26" s="1"/>
  <c r="CC318" i="26"/>
  <c r="CC319" i="26"/>
  <c r="CC322" i="26"/>
  <c r="CC299" i="26"/>
  <c r="CC316" i="26"/>
  <c r="CC317" i="26"/>
  <c r="CC320" i="26"/>
  <c r="CC323" i="26"/>
  <c r="CC324" i="26"/>
  <c r="CC325" i="26"/>
  <c r="CC298" i="26" a="1"/>
  <c r="CC298" i="26" s="1"/>
  <c r="CC315" i="26"/>
  <c r="CB289" i="26"/>
  <c r="CB305" i="26"/>
  <c r="CB321" i="26"/>
  <c r="CF166" i="26"/>
  <c r="CE165" i="26"/>
  <c r="BX182" i="26"/>
  <c r="BX230" i="26"/>
  <c r="BX262" i="26"/>
  <c r="BX278" i="26"/>
  <c r="BX214" i="26"/>
  <c r="BX198" i="26"/>
  <c r="BX246" i="26"/>
  <c r="CO25" i="18"/>
  <c r="CO26" i="18" s="1"/>
  <c r="BZ176" i="26"/>
  <c r="CP15" i="18"/>
  <c r="CP8" i="18"/>
  <c r="CP9" i="18"/>
  <c r="CN14" i="18"/>
  <c r="CO42" i="24"/>
  <c r="CO44" i="24"/>
  <c r="CA55" i="20"/>
  <c r="BY14" i="17"/>
  <c r="BZ12" i="17"/>
  <c r="BZ14" i="17" s="1"/>
  <c r="CO34" i="24"/>
  <c r="CC23" i="20"/>
  <c r="CB30" i="20"/>
  <c r="CB31" i="20"/>
  <c r="CK13" i="21"/>
  <c r="CK16" i="21"/>
  <c r="CK10" i="21"/>
  <c r="CK6" i="21"/>
  <c r="CK12" i="21"/>
  <c r="CL2" i="21"/>
  <c r="CK3" i="21"/>
  <c r="CK14" i="21"/>
  <c r="CK15" i="21"/>
  <c r="CK7" i="21"/>
  <c r="CK9" i="21"/>
  <c r="CK5" i="21"/>
  <c r="CK11" i="21"/>
  <c r="CK8" i="21"/>
  <c r="CI18" i="21"/>
  <c r="CI19" i="21" s="1"/>
  <c r="CC49" i="20"/>
  <c r="CB53" i="20"/>
  <c r="CB56" i="20"/>
  <c r="CB57" i="20" s="1"/>
  <c r="CB52" i="20"/>
  <c r="CB54" i="20"/>
  <c r="CB51" i="20"/>
  <c r="CJ18" i="21"/>
  <c r="CJ19" i="21"/>
  <c r="BX13" i="17"/>
  <c r="BY18" i="17"/>
  <c r="CP25" i="18" s="1"/>
  <c r="BX37" i="20"/>
  <c r="BX50" i="20" s="1"/>
  <c r="BX33" i="20"/>
  <c r="CP2" i="18"/>
  <c r="CQ4" i="18"/>
  <c r="CP3" i="18"/>
  <c r="CA17" i="17"/>
  <c r="CA58" i="20"/>
  <c r="CC43" i="20"/>
  <c r="CD36" i="20"/>
  <c r="CC44" i="20"/>
  <c r="CD4" i="21"/>
  <c r="BY24" i="20"/>
  <c r="CO5" i="18"/>
  <c r="CD210" i="26" l="1"/>
  <c r="CD194" i="26"/>
  <c r="CD259" i="26"/>
  <c r="CD242" i="26"/>
  <c r="CD226" i="26"/>
  <c r="CQ23" i="18"/>
  <c r="CQ32" i="18"/>
  <c r="CQ31" i="18"/>
  <c r="CQ22" i="18"/>
  <c r="CQ24" i="18"/>
  <c r="CE167" i="26"/>
  <c r="CD170" i="26" a="1"/>
  <c r="CD170" i="26" s="1"/>
  <c r="CD172" i="26"/>
  <c r="CD175" i="26"/>
  <c r="CD178" i="26"/>
  <c r="CD179" i="26"/>
  <c r="CD180" i="26"/>
  <c r="CD181" i="26"/>
  <c r="CD186" i="26" a="1"/>
  <c r="CD186" i="26" s="1"/>
  <c r="CD283" i="26"/>
  <c r="CD286" i="26"/>
  <c r="CD288" i="26"/>
  <c r="CD187" i="26"/>
  <c r="CD188" i="26"/>
  <c r="CD189" i="26"/>
  <c r="CD190" i="26"/>
  <c r="CD191" i="26"/>
  <c r="CD195" i="26"/>
  <c r="CD196" i="26"/>
  <c r="CD197" i="26"/>
  <c r="CD202" i="26" a="1"/>
  <c r="CD202" i="26" s="1"/>
  <c r="CD285" i="26"/>
  <c r="CD291" i="26"/>
  <c r="CD292" i="26"/>
  <c r="CD171" i="26"/>
  <c r="CD173" i="26"/>
  <c r="CD174" i="26"/>
  <c r="CD203" i="26"/>
  <c r="CD204" i="26"/>
  <c r="CD205" i="26"/>
  <c r="CD206" i="26"/>
  <c r="CD207" i="26"/>
  <c r="CD211" i="26"/>
  <c r="CD212" i="26"/>
  <c r="CD213" i="26"/>
  <c r="CD218" i="26" a="1"/>
  <c r="CD218" i="26" s="1"/>
  <c r="CD219" i="26"/>
  <c r="CD220" i="26"/>
  <c r="CD221" i="26"/>
  <c r="CD222" i="26"/>
  <c r="CD223" i="26"/>
  <c r="CD227" i="26"/>
  <c r="CD228" i="26"/>
  <c r="CD229" i="26"/>
  <c r="CD234" i="26" a="1"/>
  <c r="CD234" i="26" s="1"/>
  <c r="CD235" i="26"/>
  <c r="CD236" i="26"/>
  <c r="CD237" i="26"/>
  <c r="CD238" i="26"/>
  <c r="CD239" i="26"/>
  <c r="CD243" i="26"/>
  <c r="CD244" i="26"/>
  <c r="CD245" i="26"/>
  <c r="CD250" i="26" a="1"/>
  <c r="CD250" i="26" s="1"/>
  <c r="CD253" i="26"/>
  <c r="CD254" i="26"/>
  <c r="CD255" i="26"/>
  <c r="CD260" i="26"/>
  <c r="CD261" i="26"/>
  <c r="CD282" i="26" a="1"/>
  <c r="CD282" i="26" s="1"/>
  <c r="CD287" i="26"/>
  <c r="CD251" i="26"/>
  <c r="CD252" i="26"/>
  <c r="CD266" i="26" a="1"/>
  <c r="CD266" i="26" s="1"/>
  <c r="CD267" i="26"/>
  <c r="CD268" i="26"/>
  <c r="CD269" i="26"/>
  <c r="CD270" i="26"/>
  <c r="CD271" i="26"/>
  <c r="CD274" i="26"/>
  <c r="CD275" i="26"/>
  <c r="CD276" i="26"/>
  <c r="CD277" i="26"/>
  <c r="CD298" i="26" a="1"/>
  <c r="CD298" i="26" s="1"/>
  <c r="CD302" i="26"/>
  <c r="CD303" i="26"/>
  <c r="CD304" i="26"/>
  <c r="CD307" i="26"/>
  <c r="CD308" i="26"/>
  <c r="CD309" i="26"/>
  <c r="CD299" i="26"/>
  <c r="CD317" i="26"/>
  <c r="CD320" i="26"/>
  <c r="CD300" i="26"/>
  <c r="CD301" i="26"/>
  <c r="CD314" i="26" a="1"/>
  <c r="CD314" i="26" s="1"/>
  <c r="CD315" i="26"/>
  <c r="CD319" i="26"/>
  <c r="CD322" i="26"/>
  <c r="CD323" i="26"/>
  <c r="CD324" i="26"/>
  <c r="CD325" i="26"/>
  <c r="CD284" i="26"/>
  <c r="CD293" i="26"/>
  <c r="CD316" i="26"/>
  <c r="CD318" i="26"/>
  <c r="CB294" i="26"/>
  <c r="CB310" i="26"/>
  <c r="CB326" i="26"/>
  <c r="CG166" i="26"/>
  <c r="CF165" i="26"/>
  <c r="BZ177" i="26"/>
  <c r="CC305" i="26"/>
  <c r="CC310" i="26" s="1"/>
  <c r="CC289" i="26"/>
  <c r="CC294" i="26" s="1"/>
  <c r="CC321" i="26"/>
  <c r="CC326" i="26" s="1"/>
  <c r="CP21" i="18"/>
  <c r="CA192" i="26"/>
  <c r="CA208" i="26"/>
  <c r="CA224" i="26"/>
  <c r="CA240" i="26"/>
  <c r="CA256" i="26"/>
  <c r="CA176" i="26"/>
  <c r="CA177" i="26" s="1"/>
  <c r="CA182" i="26" s="1"/>
  <c r="CA272" i="26"/>
  <c r="CQ21" i="18"/>
  <c r="CQ8" i="18"/>
  <c r="CQ15" i="18"/>
  <c r="CQ9" i="18"/>
  <c r="CO14" i="18"/>
  <c r="CP42" i="24"/>
  <c r="CP44" i="24"/>
  <c r="CB55" i="20"/>
  <c r="CA12" i="17"/>
  <c r="CA14" i="17" s="1"/>
  <c r="CP26" i="18"/>
  <c r="CP34" i="24"/>
  <c r="CD43" i="20"/>
  <c r="CE36" i="20"/>
  <c r="CD44" i="20"/>
  <c r="CB17" i="17"/>
  <c r="CD23" i="20"/>
  <c r="CC30" i="20"/>
  <c r="CC31" i="20"/>
  <c r="CB58" i="20"/>
  <c r="CK17" i="21"/>
  <c r="CE4" i="21"/>
  <c r="BZ24" i="20"/>
  <c r="CP5" i="18"/>
  <c r="BY37" i="20"/>
  <c r="BY50" i="20" s="1"/>
  <c r="BY33" i="20"/>
  <c r="BY13" i="17"/>
  <c r="BZ18" i="17"/>
  <c r="CQ25" i="18" s="1"/>
  <c r="CL15" i="21"/>
  <c r="CL12" i="21"/>
  <c r="CL5" i="21"/>
  <c r="CL13" i="21"/>
  <c r="CM2" i="21"/>
  <c r="CL7" i="21"/>
  <c r="CL16" i="21"/>
  <c r="CL14" i="21"/>
  <c r="CL8" i="21"/>
  <c r="CL10" i="21"/>
  <c r="CL9" i="21"/>
  <c r="CL3" i="21"/>
  <c r="CL6" i="21"/>
  <c r="CL11" i="21"/>
  <c r="CR4" i="18"/>
  <c r="CR24" i="18" s="1"/>
  <c r="CQ3" i="18"/>
  <c r="CQ2" i="18"/>
  <c r="CC56" i="20"/>
  <c r="CC57" i="20" s="1"/>
  <c r="CC53" i="20"/>
  <c r="CC52" i="20"/>
  <c r="CD49" i="20"/>
  <c r="CC54" i="20"/>
  <c r="CC51" i="20"/>
  <c r="CE210" i="26" l="1"/>
  <c r="CE194" i="26"/>
  <c r="CE259" i="26"/>
  <c r="CE242" i="26"/>
  <c r="CE226" i="26"/>
  <c r="CR32" i="18"/>
  <c r="CR31" i="18"/>
  <c r="CR23" i="18"/>
  <c r="CR22" i="18"/>
  <c r="CB272" i="26"/>
  <c r="CB273" i="26" s="1"/>
  <c r="CB278" i="26" s="1"/>
  <c r="CB208" i="26"/>
  <c r="CB209" i="26" s="1"/>
  <c r="CB214" i="26" s="1"/>
  <c r="CB256" i="26"/>
  <c r="CB257" i="26" s="1"/>
  <c r="CB262" i="26" s="1"/>
  <c r="CB240" i="26"/>
  <c r="CB241" i="26" s="1"/>
  <c r="CB246" i="26" s="1"/>
  <c r="CB224" i="26"/>
  <c r="CB225" i="26" s="1"/>
  <c r="CB230" i="26" s="1"/>
  <c r="CB192" i="26"/>
  <c r="CB193" i="26" s="1"/>
  <c r="CB198" i="26" s="1"/>
  <c r="CB176" i="26"/>
  <c r="CB177" i="26" s="1"/>
  <c r="CB182" i="26" s="1"/>
  <c r="CF167" i="26"/>
  <c r="CE170" i="26" a="1"/>
  <c r="CE170" i="26" s="1"/>
  <c r="CE292" i="26"/>
  <c r="CE293" i="26"/>
  <c r="CE174" i="26"/>
  <c r="CE178" i="26"/>
  <c r="CE179" i="26"/>
  <c r="CE180" i="26"/>
  <c r="CE181" i="26"/>
  <c r="CE186" i="26" a="1"/>
  <c r="CE186" i="26" s="1"/>
  <c r="CE285" i="26"/>
  <c r="CE287" i="26"/>
  <c r="CE171" i="26"/>
  <c r="CE172" i="26"/>
  <c r="CE173" i="26"/>
  <c r="CE175" i="26"/>
  <c r="CE187" i="26"/>
  <c r="CE188" i="26"/>
  <c r="CE189" i="26"/>
  <c r="CE190" i="26"/>
  <c r="CE191" i="26"/>
  <c r="CE195" i="26"/>
  <c r="CE196" i="26"/>
  <c r="CE197" i="26"/>
  <c r="CE202" i="26" a="1"/>
  <c r="CE202" i="26" s="1"/>
  <c r="CE282" i="26" a="1"/>
  <c r="CE282" i="26" s="1"/>
  <c r="CE203" i="26"/>
  <c r="CE204" i="26"/>
  <c r="CE205" i="26"/>
  <c r="CE206" i="26"/>
  <c r="CE207" i="26"/>
  <c r="CE211" i="26"/>
  <c r="CE212" i="26"/>
  <c r="CE213" i="26"/>
  <c r="CE218" i="26" a="1"/>
  <c r="CE218" i="26" s="1"/>
  <c r="CE219" i="26"/>
  <c r="CE220" i="26"/>
  <c r="CE221" i="26"/>
  <c r="CE222" i="26"/>
  <c r="CE223" i="26"/>
  <c r="CE227" i="26"/>
  <c r="CE228" i="26"/>
  <c r="CE229" i="26"/>
  <c r="CE234" i="26" a="1"/>
  <c r="CE234" i="26" s="1"/>
  <c r="CE283" i="26"/>
  <c r="CE235" i="26"/>
  <c r="CE236" i="26"/>
  <c r="CE237" i="26"/>
  <c r="CE238" i="26"/>
  <c r="CE239" i="26"/>
  <c r="CE243" i="26"/>
  <c r="CE244" i="26"/>
  <c r="CE245" i="26"/>
  <c r="CE250" i="26" a="1"/>
  <c r="CE250" i="26" s="1"/>
  <c r="CE252" i="26"/>
  <c r="CE253" i="26"/>
  <c r="CE255" i="26"/>
  <c r="CE260" i="26"/>
  <c r="CE261" i="26"/>
  <c r="CE284" i="26"/>
  <c r="CE286" i="26"/>
  <c r="CE291" i="26"/>
  <c r="CE251" i="26"/>
  <c r="CE254" i="26"/>
  <c r="CE266" i="26" a="1"/>
  <c r="CE266" i="26" s="1"/>
  <c r="CE267" i="26"/>
  <c r="CE268" i="26"/>
  <c r="CE269" i="26"/>
  <c r="CE270" i="26"/>
  <c r="CE271" i="26"/>
  <c r="CE274" i="26"/>
  <c r="CE275" i="26"/>
  <c r="CE276" i="26"/>
  <c r="CE277" i="26"/>
  <c r="CE299" i="26"/>
  <c r="CE302" i="26"/>
  <c r="CE303" i="26"/>
  <c r="CE304" i="26"/>
  <c r="CE307" i="26"/>
  <c r="CE308" i="26"/>
  <c r="CE309" i="26"/>
  <c r="CE288" i="26"/>
  <c r="CE300" i="26"/>
  <c r="CE314" i="26" a="1"/>
  <c r="CE314" i="26" s="1"/>
  <c r="CE316" i="26"/>
  <c r="CE322" i="26"/>
  <c r="CE298" i="26" a="1"/>
  <c r="CE298" i="26" s="1"/>
  <c r="CE317" i="26"/>
  <c r="CE318" i="26"/>
  <c r="CE320" i="26"/>
  <c r="CE323" i="26"/>
  <c r="CE324" i="26"/>
  <c r="CE325" i="26"/>
  <c r="CE301" i="26"/>
  <c r="CE315" i="26"/>
  <c r="CE319" i="26"/>
  <c r="CD289" i="26"/>
  <c r="CD305" i="26"/>
  <c r="CH166" i="26"/>
  <c r="CG165" i="26"/>
  <c r="BZ182" i="26"/>
  <c r="CA193" i="26"/>
  <c r="CA209" i="26"/>
  <c r="CA225" i="26"/>
  <c r="CA241" i="26"/>
  <c r="CA257" i="26"/>
  <c r="CA273" i="26"/>
  <c r="CD321" i="26"/>
  <c r="CR21" i="18"/>
  <c r="CR9" i="18"/>
  <c r="CR8" i="18"/>
  <c r="CR15" i="18"/>
  <c r="CP14" i="18"/>
  <c r="CQ44" i="24"/>
  <c r="CQ42" i="24"/>
  <c r="CC55" i="20"/>
  <c r="CB12" i="17"/>
  <c r="CQ26" i="18"/>
  <c r="CQ34" i="24"/>
  <c r="CD56" i="20"/>
  <c r="CD57" i="20" s="1"/>
  <c r="CD53" i="20"/>
  <c r="CD52" i="20"/>
  <c r="CE49" i="20"/>
  <c r="CD54" i="20"/>
  <c r="CD51" i="20"/>
  <c r="CS4" i="18"/>
  <c r="CS24" i="18" s="1"/>
  <c r="CR2" i="18"/>
  <c r="CR3" i="18"/>
  <c r="CK18" i="21"/>
  <c r="CK19" i="21"/>
  <c r="CA18" i="17"/>
  <c r="BZ33" i="20"/>
  <c r="BZ37" i="20"/>
  <c r="BZ50" i="20" s="1"/>
  <c r="CM15" i="21"/>
  <c r="CM14" i="21"/>
  <c r="CM12" i="21"/>
  <c r="CM5" i="21"/>
  <c r="CM9" i="21"/>
  <c r="CM10" i="21"/>
  <c r="CM6" i="21"/>
  <c r="CM7" i="21"/>
  <c r="CM16" i="21"/>
  <c r="CN2" i="21"/>
  <c r="CM8" i="21"/>
  <c r="CM3" i="21"/>
  <c r="CM13" i="21"/>
  <c r="CM11" i="21"/>
  <c r="CC17" i="17"/>
  <c r="CF4" i="21"/>
  <c r="CA24" i="20"/>
  <c r="CQ5" i="18"/>
  <c r="CD30" i="20"/>
  <c r="CE23" i="20"/>
  <c r="CD31" i="20"/>
  <c r="CL17" i="21"/>
  <c r="CC58" i="20"/>
  <c r="BZ13" i="17"/>
  <c r="CF36" i="20"/>
  <c r="CE43" i="20"/>
  <c r="CE44" i="20"/>
  <c r="CF210" i="26" l="1"/>
  <c r="CF194" i="26"/>
  <c r="CF259" i="26"/>
  <c r="CF242" i="26"/>
  <c r="CF226" i="26"/>
  <c r="CC176" i="26"/>
  <c r="CC177" i="26" s="1"/>
  <c r="CC256" i="26"/>
  <c r="CC257" i="26" s="1"/>
  <c r="CC262" i="26" s="1"/>
  <c r="CC272" i="26"/>
  <c r="CC273" i="26" s="1"/>
  <c r="CC278" i="26" s="1"/>
  <c r="CS22" i="18"/>
  <c r="CS31" i="18"/>
  <c r="CS23" i="18"/>
  <c r="CS32" i="18"/>
  <c r="CC208" i="26"/>
  <c r="CC209" i="26" s="1"/>
  <c r="CC214" i="26" s="1"/>
  <c r="CC224" i="26"/>
  <c r="CC225" i="26" s="1"/>
  <c r="CC230" i="26" s="1"/>
  <c r="CC192" i="26"/>
  <c r="CC193" i="26" s="1"/>
  <c r="CC198" i="26" s="1"/>
  <c r="CG167" i="26"/>
  <c r="CF170" i="26" a="1"/>
  <c r="CF170" i="26" s="1"/>
  <c r="CF171" i="26"/>
  <c r="CF173" i="26"/>
  <c r="CF178" i="26"/>
  <c r="CF179" i="26"/>
  <c r="CF180" i="26"/>
  <c r="CF181" i="26"/>
  <c r="CF186" i="26" a="1"/>
  <c r="CF186" i="26" s="1"/>
  <c r="CF288" i="26"/>
  <c r="CF172" i="26"/>
  <c r="CF174" i="26"/>
  <c r="CF175" i="26"/>
  <c r="CF187" i="26"/>
  <c r="CF188" i="26"/>
  <c r="CF189" i="26"/>
  <c r="CF190" i="26"/>
  <c r="CF191" i="26"/>
  <c r="CF195" i="26"/>
  <c r="CF196" i="26"/>
  <c r="CF197" i="26"/>
  <c r="CF202" i="26" a="1"/>
  <c r="CF202" i="26" s="1"/>
  <c r="CF283" i="26"/>
  <c r="CF284" i="26"/>
  <c r="CF285" i="26"/>
  <c r="CF286" i="26"/>
  <c r="CF291" i="26"/>
  <c r="CF293" i="26"/>
  <c r="CF203" i="26"/>
  <c r="CF204" i="26"/>
  <c r="CF205" i="26"/>
  <c r="CF206" i="26"/>
  <c r="CF207" i="26"/>
  <c r="CF211" i="26"/>
  <c r="CF212" i="26"/>
  <c r="CF213" i="26"/>
  <c r="CF218" i="26" a="1"/>
  <c r="CF218" i="26" s="1"/>
  <c r="CF219" i="26"/>
  <c r="CF220" i="26"/>
  <c r="CF221" i="26"/>
  <c r="CF222" i="26"/>
  <c r="CF223" i="26"/>
  <c r="CF227" i="26"/>
  <c r="CF228" i="26"/>
  <c r="CF229" i="26"/>
  <c r="CF234" i="26" a="1"/>
  <c r="CF234" i="26" s="1"/>
  <c r="CF235" i="26"/>
  <c r="CF236" i="26"/>
  <c r="CF237" i="26"/>
  <c r="CF238" i="26"/>
  <c r="CF239" i="26"/>
  <c r="CF243" i="26"/>
  <c r="CF244" i="26"/>
  <c r="CF245" i="26"/>
  <c r="CF250" i="26" a="1"/>
  <c r="CF250" i="26" s="1"/>
  <c r="CF253" i="26"/>
  <c r="CF255" i="26"/>
  <c r="CF260" i="26"/>
  <c r="CF261" i="26"/>
  <c r="CF287" i="26"/>
  <c r="CF251" i="26"/>
  <c r="CF252" i="26"/>
  <c r="CF254" i="26"/>
  <c r="CF266" i="26" a="1"/>
  <c r="CF266" i="26" s="1"/>
  <c r="CF267" i="26"/>
  <c r="CF268" i="26"/>
  <c r="CF269" i="26"/>
  <c r="CF270" i="26"/>
  <c r="CF271" i="26"/>
  <c r="CF274" i="26"/>
  <c r="CF275" i="26"/>
  <c r="CF276" i="26"/>
  <c r="CF277" i="26"/>
  <c r="CF282" i="26" a="1"/>
  <c r="CF282" i="26" s="1"/>
  <c r="CF300" i="26"/>
  <c r="CF301" i="26"/>
  <c r="CF302" i="26"/>
  <c r="CF303" i="26"/>
  <c r="CF304" i="26"/>
  <c r="CF307" i="26"/>
  <c r="CF308" i="26"/>
  <c r="CF309" i="26"/>
  <c r="CF298" i="26" a="1"/>
  <c r="CF298" i="26" s="1"/>
  <c r="CF315" i="26"/>
  <c r="CF318" i="26"/>
  <c r="CF319" i="26"/>
  <c r="CF320" i="26"/>
  <c r="CF292" i="26"/>
  <c r="CF316" i="26"/>
  <c r="CF322" i="26"/>
  <c r="CF323" i="26"/>
  <c r="CF324" i="26"/>
  <c r="CF325" i="26"/>
  <c r="CF299" i="26"/>
  <c r="CF314" i="26" a="1"/>
  <c r="CF314" i="26" s="1"/>
  <c r="CF317" i="26"/>
  <c r="CE321" i="26"/>
  <c r="CD294" i="26"/>
  <c r="CD310" i="26"/>
  <c r="CI166" i="26"/>
  <c r="CH165" i="26"/>
  <c r="CA198" i="26"/>
  <c r="CA214" i="26"/>
  <c r="CA230" i="26"/>
  <c r="CA246" i="26"/>
  <c r="CA262" i="26"/>
  <c r="CA278" i="26"/>
  <c r="CD326" i="26"/>
  <c r="CE289" i="26"/>
  <c r="CE294" i="26" s="1"/>
  <c r="CE305" i="26"/>
  <c r="CE310" i="26" s="1"/>
  <c r="CR25" i="18"/>
  <c r="CR26" i="18" s="1"/>
  <c r="CC240" i="26"/>
  <c r="CS9" i="18"/>
  <c r="CS8" i="18"/>
  <c r="CS15" i="18"/>
  <c r="CQ14" i="18"/>
  <c r="CR44" i="24"/>
  <c r="CR42" i="24"/>
  <c r="CD55" i="20"/>
  <c r="CB14" i="17"/>
  <c r="CC12" i="17"/>
  <c r="CC14" i="17" s="1"/>
  <c r="CR34" i="24"/>
  <c r="CL18" i="21"/>
  <c r="CL19" i="21" s="1"/>
  <c r="CM17" i="21"/>
  <c r="CD58" i="20"/>
  <c r="CS3" i="18"/>
  <c r="CS2" i="18"/>
  <c r="CT4" i="18"/>
  <c r="CT24" i="18" s="1"/>
  <c r="CB18" i="17"/>
  <c r="CS25" i="18" s="1"/>
  <c r="CG4" i="21"/>
  <c r="CB24" i="20"/>
  <c r="CR5" i="18"/>
  <c r="CE56" i="20"/>
  <c r="CE57" i="20" s="1"/>
  <c r="CE54" i="20"/>
  <c r="CE53" i="20"/>
  <c r="CE52" i="20"/>
  <c r="CF49" i="20"/>
  <c r="CE51" i="20"/>
  <c r="CF43" i="20"/>
  <c r="CG36" i="20"/>
  <c r="CF44" i="20"/>
  <c r="CA33" i="20"/>
  <c r="CA37" i="20"/>
  <c r="CA50" i="20" s="1"/>
  <c r="CE30" i="20"/>
  <c r="CF23" i="20"/>
  <c r="CE31" i="20"/>
  <c r="CA13" i="17"/>
  <c r="CD17" i="17"/>
  <c r="CN12" i="21"/>
  <c r="CN9" i="21"/>
  <c r="CN15" i="21"/>
  <c r="CN5" i="21"/>
  <c r="CN10" i="21"/>
  <c r="CN6" i="21"/>
  <c r="CN14" i="21"/>
  <c r="CN3" i="21"/>
  <c r="CN7" i="21"/>
  <c r="CN11" i="21"/>
  <c r="CN8" i="21"/>
  <c r="CN16" i="21"/>
  <c r="CN13" i="21"/>
  <c r="CO2" i="21"/>
  <c r="CG210" i="26" l="1"/>
  <c r="CG194" i="26"/>
  <c r="CG259" i="26"/>
  <c r="CG242" i="26"/>
  <c r="CG226" i="26"/>
  <c r="CT23" i="18"/>
  <c r="CT32" i="18"/>
  <c r="CT31" i="18"/>
  <c r="CT22" i="18"/>
  <c r="CH167" i="26"/>
  <c r="CG170" i="26" a="1"/>
  <c r="CG170" i="26" s="1"/>
  <c r="CG172" i="26"/>
  <c r="CG175" i="26"/>
  <c r="CG178" i="26"/>
  <c r="CG179" i="26"/>
  <c r="CG180" i="26"/>
  <c r="CG181" i="26"/>
  <c r="CG186" i="26" a="1"/>
  <c r="CG186" i="26" s="1"/>
  <c r="CG282" i="26" a="1"/>
  <c r="CG282" i="26" s="1"/>
  <c r="CG283" i="26"/>
  <c r="CG284" i="26"/>
  <c r="CG286" i="26"/>
  <c r="CG287" i="26"/>
  <c r="CG291" i="26"/>
  <c r="CG171" i="26"/>
  <c r="CG187" i="26"/>
  <c r="CG188" i="26"/>
  <c r="CG189" i="26"/>
  <c r="CG190" i="26"/>
  <c r="CG191" i="26"/>
  <c r="CG195" i="26"/>
  <c r="CG196" i="26"/>
  <c r="CG197" i="26"/>
  <c r="CG202" i="26" a="1"/>
  <c r="CG202" i="26" s="1"/>
  <c r="CG292" i="26"/>
  <c r="CG293" i="26"/>
  <c r="CG173" i="26"/>
  <c r="CG174" i="26"/>
  <c r="CG203" i="26"/>
  <c r="CG204" i="26"/>
  <c r="CG205" i="26"/>
  <c r="CG206" i="26"/>
  <c r="CG207" i="26"/>
  <c r="CG211" i="26"/>
  <c r="CG212" i="26"/>
  <c r="CG213" i="26"/>
  <c r="CG218" i="26" a="1"/>
  <c r="CG218" i="26" s="1"/>
  <c r="CG285" i="26"/>
  <c r="CG219" i="26"/>
  <c r="CG220" i="26"/>
  <c r="CG221" i="26"/>
  <c r="CG222" i="26"/>
  <c r="CG223" i="26"/>
  <c r="CG227" i="26"/>
  <c r="CG228" i="26"/>
  <c r="CG229" i="26"/>
  <c r="CG234" i="26" a="1"/>
  <c r="CG234" i="26" s="1"/>
  <c r="CG235" i="26"/>
  <c r="CG236" i="26"/>
  <c r="CG237" i="26"/>
  <c r="CG238" i="26"/>
  <c r="CG239" i="26"/>
  <c r="CG243" i="26"/>
  <c r="CG244" i="26"/>
  <c r="CG245" i="26"/>
  <c r="CG250" i="26" a="1"/>
  <c r="CG250" i="26" s="1"/>
  <c r="CG253" i="26"/>
  <c r="CG254" i="26"/>
  <c r="CG255" i="26"/>
  <c r="CG260" i="26"/>
  <c r="CG261" i="26"/>
  <c r="CG288" i="26"/>
  <c r="CG251" i="26"/>
  <c r="CG252" i="26"/>
  <c r="CG266" i="26" a="1"/>
  <c r="CG266" i="26" s="1"/>
  <c r="CG267" i="26"/>
  <c r="CG268" i="26"/>
  <c r="CG269" i="26"/>
  <c r="CG270" i="26"/>
  <c r="CG271" i="26"/>
  <c r="CG274" i="26"/>
  <c r="CG275" i="26"/>
  <c r="CG276" i="26"/>
  <c r="CG277" i="26"/>
  <c r="CG299" i="26"/>
  <c r="CG302" i="26"/>
  <c r="CG303" i="26"/>
  <c r="CG304" i="26"/>
  <c r="CG307" i="26"/>
  <c r="CG308" i="26"/>
  <c r="CG309" i="26"/>
  <c r="CG316" i="26"/>
  <c r="CG317" i="26"/>
  <c r="CG322" i="26"/>
  <c r="CG301" i="26"/>
  <c r="CG314" i="26" a="1"/>
  <c r="CG314" i="26" s="1"/>
  <c r="CG315" i="26"/>
  <c r="CG319" i="26"/>
  <c r="CG320" i="26"/>
  <c r="CG323" i="26"/>
  <c r="CG324" i="26"/>
  <c r="CG325" i="26"/>
  <c r="CG298" i="26" a="1"/>
  <c r="CG298" i="26" s="1"/>
  <c r="CG300" i="26"/>
  <c r="CG318" i="26"/>
  <c r="CF289" i="26"/>
  <c r="CJ166" i="26"/>
  <c r="CI165" i="26"/>
  <c r="CC182" i="26"/>
  <c r="CC241" i="26"/>
  <c r="CF305" i="26"/>
  <c r="CF310" i="26" s="1"/>
  <c r="CF321" i="26"/>
  <c r="CF326" i="26" s="1"/>
  <c r="CE326" i="26"/>
  <c r="CS21" i="18"/>
  <c r="CD192" i="26"/>
  <c r="CD224" i="26"/>
  <c r="CD240" i="26"/>
  <c r="CD241" i="26" s="1"/>
  <c r="CD246" i="26" s="1"/>
  <c r="CD256" i="26"/>
  <c r="CD272" i="26"/>
  <c r="CD208" i="26"/>
  <c r="CD176" i="26"/>
  <c r="CT21" i="18"/>
  <c r="CT9" i="18"/>
  <c r="CT8" i="18"/>
  <c r="CT15" i="18"/>
  <c r="CR14" i="18"/>
  <c r="CS44" i="24"/>
  <c r="CS42" i="24"/>
  <c r="CE55" i="20"/>
  <c r="CD12" i="17"/>
  <c r="CD14" i="17" s="1"/>
  <c r="CS26" i="18"/>
  <c r="CS34" i="24"/>
  <c r="CC18" i="17"/>
  <c r="CB13" i="17"/>
  <c r="CF30" i="20"/>
  <c r="CF31" i="20"/>
  <c r="CG23" i="20"/>
  <c r="CH4" i="21"/>
  <c r="CC24" i="20"/>
  <c r="CS5" i="18"/>
  <c r="CT3" i="18"/>
  <c r="CT2" i="18"/>
  <c r="CU4" i="18"/>
  <c r="CM18" i="21"/>
  <c r="CM19" i="21" s="1"/>
  <c r="CB33" i="20"/>
  <c r="CB37" i="20"/>
  <c r="CB50" i="20" s="1"/>
  <c r="CN17" i="21"/>
  <c r="CO14" i="21"/>
  <c r="CO12" i="21"/>
  <c r="CO15" i="21"/>
  <c r="CO9" i="21"/>
  <c r="CP2" i="21"/>
  <c r="CO13" i="21"/>
  <c r="CO3" i="21"/>
  <c r="CO10" i="21"/>
  <c r="CO6" i="21"/>
  <c r="CO8" i="21"/>
  <c r="CO11" i="21"/>
  <c r="CO16" i="21"/>
  <c r="CO5" i="21"/>
  <c r="CO7" i="21"/>
  <c r="CE17" i="17"/>
  <c r="CG43" i="20"/>
  <c r="CH36" i="20"/>
  <c r="CG44" i="20"/>
  <c r="CE58" i="20"/>
  <c r="CF54" i="20"/>
  <c r="CF53" i="20"/>
  <c r="CF52" i="20"/>
  <c r="CF56" i="20"/>
  <c r="CF57" i="20" s="1"/>
  <c r="CG49" i="20"/>
  <c r="CF51" i="20"/>
  <c r="CH210" i="26" l="1"/>
  <c r="CH194" i="26"/>
  <c r="CH259" i="26"/>
  <c r="CH242" i="26"/>
  <c r="CH226" i="26"/>
  <c r="CE176" i="26"/>
  <c r="CE177" i="26" s="1"/>
  <c r="CE182" i="26" s="1"/>
  <c r="CE272" i="26"/>
  <c r="CE273" i="26" s="1"/>
  <c r="CE278" i="26" s="1"/>
  <c r="CU23" i="18"/>
  <c r="CU32" i="18"/>
  <c r="CU22" i="18"/>
  <c r="CU31" i="18"/>
  <c r="CU24" i="18"/>
  <c r="CE224" i="26"/>
  <c r="CE225" i="26" s="1"/>
  <c r="CE230" i="26" s="1"/>
  <c r="CE192" i="26"/>
  <c r="CE193" i="26" s="1"/>
  <c r="CE198" i="26" s="1"/>
  <c r="CE256" i="26"/>
  <c r="CE257" i="26" s="1"/>
  <c r="CE262" i="26" s="1"/>
  <c r="CE208" i="26"/>
  <c r="CE209" i="26" s="1"/>
  <c r="CE214" i="26" s="1"/>
  <c r="CI167" i="26"/>
  <c r="CH170" i="26" a="1"/>
  <c r="CH170" i="26" s="1"/>
  <c r="CH178" i="26"/>
  <c r="CH179" i="26"/>
  <c r="CH180" i="26"/>
  <c r="CH181" i="26"/>
  <c r="CH186" i="26" a="1"/>
  <c r="CH186" i="26" s="1"/>
  <c r="CH288" i="26"/>
  <c r="CH292" i="26"/>
  <c r="CH293" i="26"/>
  <c r="CH172" i="26"/>
  <c r="CH174" i="26"/>
  <c r="CH175" i="26"/>
  <c r="CH187" i="26"/>
  <c r="CH188" i="26"/>
  <c r="CH189" i="26"/>
  <c r="CH190" i="26"/>
  <c r="CH191" i="26"/>
  <c r="CH195" i="26"/>
  <c r="CH196" i="26"/>
  <c r="CH197" i="26"/>
  <c r="CH202" i="26" a="1"/>
  <c r="CH202" i="26" s="1"/>
  <c r="CH283" i="26"/>
  <c r="CH286" i="26"/>
  <c r="CH287" i="26"/>
  <c r="CH171" i="26"/>
  <c r="CH173" i="26"/>
  <c r="CH203" i="26"/>
  <c r="CH204" i="26"/>
  <c r="CH205" i="26"/>
  <c r="CH206" i="26"/>
  <c r="CH207" i="26"/>
  <c r="CH211" i="26"/>
  <c r="CH212" i="26"/>
  <c r="CH213" i="26"/>
  <c r="CH218" i="26" a="1"/>
  <c r="CH218" i="26" s="1"/>
  <c r="CH219" i="26"/>
  <c r="CH220" i="26"/>
  <c r="CH221" i="26"/>
  <c r="CH222" i="26"/>
  <c r="CH223" i="26"/>
  <c r="CH227" i="26"/>
  <c r="CH228" i="26"/>
  <c r="CH229" i="26"/>
  <c r="CH234" i="26" a="1"/>
  <c r="CH234" i="26" s="1"/>
  <c r="CH235" i="26"/>
  <c r="CH236" i="26"/>
  <c r="CH237" i="26"/>
  <c r="CH238" i="26"/>
  <c r="CH239" i="26"/>
  <c r="CH243" i="26"/>
  <c r="CH244" i="26"/>
  <c r="CH245" i="26"/>
  <c r="CH250" i="26" a="1"/>
  <c r="CH250" i="26" s="1"/>
  <c r="CH252" i="26"/>
  <c r="CH253" i="26"/>
  <c r="CH255" i="26"/>
  <c r="CH260" i="26"/>
  <c r="CH261" i="26"/>
  <c r="CH282" i="26" a="1"/>
  <c r="CH282" i="26" s="1"/>
  <c r="CH284" i="26"/>
  <c r="CH285" i="26"/>
  <c r="CH291" i="26"/>
  <c r="CH251" i="26"/>
  <c r="CH254" i="26"/>
  <c r="CH266" i="26" a="1"/>
  <c r="CH266" i="26" s="1"/>
  <c r="CH267" i="26"/>
  <c r="CH268" i="26"/>
  <c r="CH269" i="26"/>
  <c r="CH270" i="26"/>
  <c r="CH271" i="26"/>
  <c r="CH274" i="26"/>
  <c r="CH275" i="26"/>
  <c r="CH276" i="26"/>
  <c r="CH277" i="26"/>
  <c r="CH298" i="26" a="1"/>
  <c r="CH298" i="26" s="1"/>
  <c r="CH302" i="26"/>
  <c r="CH303" i="26"/>
  <c r="CH304" i="26"/>
  <c r="CH307" i="26"/>
  <c r="CH308" i="26"/>
  <c r="CH309" i="26"/>
  <c r="CH314" i="26" a="1"/>
  <c r="CH314" i="26" s="1"/>
  <c r="CH315" i="26"/>
  <c r="CH320" i="26"/>
  <c r="CH300" i="26"/>
  <c r="CH317" i="26"/>
  <c r="CH322" i="26"/>
  <c r="CH323" i="26"/>
  <c r="CH324" i="26"/>
  <c r="CH325" i="26"/>
  <c r="CH299" i="26"/>
  <c r="CH301" i="26"/>
  <c r="CH316" i="26"/>
  <c r="CH318" i="26"/>
  <c r="CH319" i="26"/>
  <c r="CF294" i="26"/>
  <c r="CK166" i="26"/>
  <c r="CJ165" i="26"/>
  <c r="CC246" i="26"/>
  <c r="CD193" i="26"/>
  <c r="CD225" i="26"/>
  <c r="CD257" i="26"/>
  <c r="CD273" i="26"/>
  <c r="CD209" i="26"/>
  <c r="CD177" i="26"/>
  <c r="CG305" i="26"/>
  <c r="CG289" i="26"/>
  <c r="CG294" i="26" s="1"/>
  <c r="CG321" i="26"/>
  <c r="CU21" i="18"/>
  <c r="CT25" i="18"/>
  <c r="CT26" i="18" s="1"/>
  <c r="CE240" i="26"/>
  <c r="CU15" i="18"/>
  <c r="CU9" i="18"/>
  <c r="CU8" i="18"/>
  <c r="CS14" i="18"/>
  <c r="CT44" i="24"/>
  <c r="CT42" i="24"/>
  <c r="CF55" i="20"/>
  <c r="CE12" i="17"/>
  <c r="CT34" i="24"/>
  <c r="CI36" i="20"/>
  <c r="CH43" i="20"/>
  <c r="CH44" i="20"/>
  <c r="CO17" i="21"/>
  <c r="CN18" i="21"/>
  <c r="CN19" i="21" s="1"/>
  <c r="CI4" i="21"/>
  <c r="CD24" i="20"/>
  <c r="CT5" i="18"/>
  <c r="CC13" i="17"/>
  <c r="CC33" i="20"/>
  <c r="CC37" i="20"/>
  <c r="CC50" i="20" s="1"/>
  <c r="CF17" i="17"/>
  <c r="CF58" i="20"/>
  <c r="CG31" i="20"/>
  <c r="CH23" i="20"/>
  <c r="CG30" i="20"/>
  <c r="CD18" i="17"/>
  <c r="CF192" i="26" s="1"/>
  <c r="CF193" i="26" s="1"/>
  <c r="CF198" i="26" s="1"/>
  <c r="CU3" i="18"/>
  <c r="CV4" i="18"/>
  <c r="CV24" i="18" s="1"/>
  <c r="CU2" i="18"/>
  <c r="CG54" i="20"/>
  <c r="CG53" i="20"/>
  <c r="CG52" i="20"/>
  <c r="CG56" i="20"/>
  <c r="CG57" i="20" s="1"/>
  <c r="CH49" i="20"/>
  <c r="CG51" i="20"/>
  <c r="CP14" i="21"/>
  <c r="CP9" i="21"/>
  <c r="CQ2" i="21"/>
  <c r="CP13" i="21"/>
  <c r="CP12" i="21"/>
  <c r="CP3" i="21"/>
  <c r="CP8" i="21"/>
  <c r="CP11" i="21"/>
  <c r="CP16" i="21"/>
  <c r="CP15" i="21"/>
  <c r="CP10" i="21"/>
  <c r="CP5" i="21"/>
  <c r="CP7" i="21"/>
  <c r="CP6" i="21"/>
  <c r="CI210" i="26" l="1"/>
  <c r="CI194" i="26"/>
  <c r="CI259" i="26"/>
  <c r="CI242" i="26"/>
  <c r="CI226" i="26"/>
  <c r="CV23" i="18"/>
  <c r="CV22" i="18"/>
  <c r="CV32" i="18"/>
  <c r="CV31" i="18"/>
  <c r="CF272" i="26"/>
  <c r="CF273" i="26" s="1"/>
  <c r="CF278" i="26" s="1"/>
  <c r="CF176" i="26"/>
  <c r="CF177" i="26" s="1"/>
  <c r="CF182" i="26" s="1"/>
  <c r="CF240" i="26"/>
  <c r="CF241" i="26" s="1"/>
  <c r="CF246" i="26" s="1"/>
  <c r="CF256" i="26"/>
  <c r="CF257" i="26" s="1"/>
  <c r="CF262" i="26" s="1"/>
  <c r="CF224" i="26"/>
  <c r="CF225" i="26" s="1"/>
  <c r="CF230" i="26" s="1"/>
  <c r="CJ167" i="26"/>
  <c r="CI170" i="26" a="1"/>
  <c r="CI170" i="26" s="1"/>
  <c r="CI171" i="26"/>
  <c r="CI173" i="26"/>
  <c r="CI174" i="26"/>
  <c r="CI175" i="26"/>
  <c r="CI178" i="26"/>
  <c r="CI179" i="26"/>
  <c r="CI180" i="26"/>
  <c r="CI181" i="26"/>
  <c r="CI186" i="26" a="1"/>
  <c r="CI186" i="26" s="1"/>
  <c r="CI285" i="26"/>
  <c r="CI291" i="26"/>
  <c r="CI172" i="26"/>
  <c r="CI187" i="26"/>
  <c r="CI188" i="26"/>
  <c r="CI189" i="26"/>
  <c r="CI190" i="26"/>
  <c r="CI191" i="26"/>
  <c r="CI195" i="26"/>
  <c r="CI196" i="26"/>
  <c r="CI197" i="26"/>
  <c r="CI202" i="26" a="1"/>
  <c r="CI202" i="26" s="1"/>
  <c r="CI282" i="26" a="1"/>
  <c r="CI282" i="26" s="1"/>
  <c r="CI284" i="26"/>
  <c r="CI293" i="26"/>
  <c r="CI203" i="26"/>
  <c r="CI204" i="26"/>
  <c r="CI205" i="26"/>
  <c r="CI206" i="26"/>
  <c r="CI207" i="26"/>
  <c r="CI211" i="26"/>
  <c r="CI212" i="26"/>
  <c r="CI213" i="26"/>
  <c r="CI218" i="26" a="1"/>
  <c r="CI218" i="26" s="1"/>
  <c r="CI219" i="26"/>
  <c r="CI220" i="26"/>
  <c r="CI221" i="26"/>
  <c r="CI222" i="26"/>
  <c r="CI223" i="26"/>
  <c r="CI227" i="26"/>
  <c r="CI228" i="26"/>
  <c r="CI229" i="26"/>
  <c r="CI234" i="26" a="1"/>
  <c r="CI234" i="26" s="1"/>
  <c r="CI235" i="26"/>
  <c r="CI236" i="26"/>
  <c r="CI237" i="26"/>
  <c r="CI238" i="26"/>
  <c r="CI239" i="26"/>
  <c r="CI243" i="26"/>
  <c r="CI244" i="26"/>
  <c r="CI245" i="26"/>
  <c r="CI250" i="26" a="1"/>
  <c r="CI250" i="26" s="1"/>
  <c r="CI253" i="26"/>
  <c r="CI255" i="26"/>
  <c r="CI260" i="26"/>
  <c r="CI261" i="26"/>
  <c r="CI286" i="26"/>
  <c r="CI287" i="26"/>
  <c r="CI288" i="26"/>
  <c r="CI251" i="26"/>
  <c r="CI252" i="26"/>
  <c r="CI254" i="26"/>
  <c r="CI266" i="26" a="1"/>
  <c r="CI266" i="26" s="1"/>
  <c r="CI267" i="26"/>
  <c r="CI268" i="26"/>
  <c r="CI269" i="26"/>
  <c r="CI270" i="26"/>
  <c r="CI271" i="26"/>
  <c r="CI274" i="26"/>
  <c r="CI275" i="26"/>
  <c r="CI276" i="26"/>
  <c r="CI277" i="26"/>
  <c r="CI292" i="26"/>
  <c r="CI300" i="26"/>
  <c r="CI302" i="26"/>
  <c r="CI303" i="26"/>
  <c r="CI304" i="26"/>
  <c r="CI307" i="26"/>
  <c r="CI308" i="26"/>
  <c r="CI309" i="26"/>
  <c r="CI301" i="26"/>
  <c r="CI317" i="26"/>
  <c r="CI319" i="26"/>
  <c r="CI322" i="26"/>
  <c r="CI316" i="26"/>
  <c r="CI318" i="26"/>
  <c r="CI320" i="26"/>
  <c r="CI323" i="26"/>
  <c r="CI324" i="26"/>
  <c r="CI325" i="26"/>
  <c r="CI283" i="26"/>
  <c r="CI298" i="26" a="1"/>
  <c r="CI298" i="26" s="1"/>
  <c r="CI299" i="26"/>
  <c r="CI314" i="26" a="1"/>
  <c r="CI314" i="26" s="1"/>
  <c r="CI315" i="26"/>
  <c r="CH289" i="26"/>
  <c r="CH305" i="26"/>
  <c r="CL166" i="26"/>
  <c r="CK165" i="26"/>
  <c r="CD198" i="26"/>
  <c r="CD230" i="26"/>
  <c r="CD262" i="26"/>
  <c r="CD278" i="26"/>
  <c r="CD214" i="26"/>
  <c r="CD182" i="26"/>
  <c r="CG310" i="26"/>
  <c r="CG326" i="26"/>
  <c r="CE241" i="26"/>
  <c r="CH321" i="26"/>
  <c r="CH326" i="26" s="1"/>
  <c r="CU25" i="18"/>
  <c r="CU26" i="18" s="1"/>
  <c r="CF208" i="26"/>
  <c r="CV9" i="18"/>
  <c r="CV8" i="18"/>
  <c r="CV15" i="18"/>
  <c r="CT14" i="18"/>
  <c r="CU42" i="24"/>
  <c r="CU44" i="24"/>
  <c r="CG55" i="20"/>
  <c r="CE14" i="17"/>
  <c r="CF12" i="17"/>
  <c r="CF14" i="17" s="1"/>
  <c r="CU34" i="24"/>
  <c r="CG58" i="20"/>
  <c r="CJ4" i="21"/>
  <c r="CE24" i="20"/>
  <c r="CU5" i="18"/>
  <c r="CD33" i="20"/>
  <c r="CD37" i="20"/>
  <c r="CD50" i="20" s="1"/>
  <c r="CO18" i="21"/>
  <c r="CO19" i="21" s="1"/>
  <c r="CH53" i="20"/>
  <c r="CH52" i="20"/>
  <c r="CH56" i="20"/>
  <c r="CH57" i="20" s="1"/>
  <c r="CI49" i="20"/>
  <c r="CH54" i="20"/>
  <c r="CH51" i="20"/>
  <c r="CG17" i="17"/>
  <c r="CH31" i="20"/>
  <c r="CI23" i="20"/>
  <c r="CH30" i="20"/>
  <c r="CJ36" i="20"/>
  <c r="CI44" i="20"/>
  <c r="CQ16" i="21"/>
  <c r="CQ11" i="21"/>
  <c r="CQ8" i="21"/>
  <c r="CQ13" i="21"/>
  <c r="CQ12" i="21"/>
  <c r="CQ3" i="21"/>
  <c r="CQ10" i="21"/>
  <c r="CQ14" i="21"/>
  <c r="CQ15" i="21"/>
  <c r="CQ9" i="21"/>
  <c r="CR2" i="21"/>
  <c r="CQ7" i="21"/>
  <c r="CQ6" i="21"/>
  <c r="CQ5" i="21"/>
  <c r="CV3" i="18"/>
  <c r="CV2" i="18"/>
  <c r="CW4" i="18"/>
  <c r="CD13" i="17"/>
  <c r="CE18" i="17"/>
  <c r="CV25" i="18" s="1"/>
  <c r="CP17" i="21"/>
  <c r="CJ210" i="26" l="1"/>
  <c r="CJ194" i="26"/>
  <c r="CJ259" i="26"/>
  <c r="CJ242" i="26"/>
  <c r="CJ226" i="26"/>
  <c r="CW32" i="18"/>
  <c r="CW22" i="18"/>
  <c r="CW31" i="18"/>
  <c r="CW23" i="18"/>
  <c r="CW24" i="18"/>
  <c r="CI289" i="26"/>
  <c r="CI294" i="26" s="1"/>
  <c r="CK167" i="26"/>
  <c r="CJ170" i="26" a="1"/>
  <c r="CJ170" i="26" s="1"/>
  <c r="CJ172" i="26"/>
  <c r="CJ175" i="26"/>
  <c r="CJ178" i="26"/>
  <c r="CJ179" i="26"/>
  <c r="CJ180" i="26"/>
  <c r="CJ181" i="26"/>
  <c r="CJ186" i="26" a="1"/>
  <c r="CJ186" i="26" s="1"/>
  <c r="CJ282" i="26" a="1"/>
  <c r="CJ282" i="26" s="1"/>
  <c r="CJ288" i="26"/>
  <c r="CJ171" i="26"/>
  <c r="CJ187" i="26"/>
  <c r="CJ188" i="26"/>
  <c r="CJ189" i="26"/>
  <c r="CJ190" i="26"/>
  <c r="CJ191" i="26"/>
  <c r="CJ195" i="26"/>
  <c r="CJ196" i="26"/>
  <c r="CJ197" i="26"/>
  <c r="CJ202" i="26" a="1"/>
  <c r="CJ202" i="26" s="1"/>
  <c r="CJ284" i="26"/>
  <c r="CJ285" i="26"/>
  <c r="CJ286" i="26"/>
  <c r="CJ291" i="26"/>
  <c r="CJ173" i="26"/>
  <c r="CJ174" i="26"/>
  <c r="CJ203" i="26"/>
  <c r="CJ204" i="26"/>
  <c r="CJ205" i="26"/>
  <c r="CJ206" i="26"/>
  <c r="CJ207" i="26"/>
  <c r="CJ211" i="26"/>
  <c r="CJ212" i="26"/>
  <c r="CJ213" i="26"/>
  <c r="CJ218" i="26" a="1"/>
  <c r="CJ218" i="26" s="1"/>
  <c r="CJ219" i="26"/>
  <c r="CJ220" i="26"/>
  <c r="CJ221" i="26"/>
  <c r="CJ222" i="26"/>
  <c r="CJ223" i="26"/>
  <c r="CJ227" i="26"/>
  <c r="CJ228" i="26"/>
  <c r="CJ229" i="26"/>
  <c r="CJ234" i="26" a="1"/>
  <c r="CJ234" i="26" s="1"/>
  <c r="CJ235" i="26"/>
  <c r="CJ236" i="26"/>
  <c r="CJ237" i="26"/>
  <c r="CJ238" i="26"/>
  <c r="CJ239" i="26"/>
  <c r="CJ243" i="26"/>
  <c r="CJ244" i="26"/>
  <c r="CJ245" i="26"/>
  <c r="CJ250" i="26" a="1"/>
  <c r="CJ250" i="26" s="1"/>
  <c r="CJ252" i="26"/>
  <c r="CJ253" i="26"/>
  <c r="CJ254" i="26"/>
  <c r="CJ255" i="26"/>
  <c r="CJ260" i="26"/>
  <c r="CJ261" i="26"/>
  <c r="CJ283" i="26"/>
  <c r="CJ251" i="26"/>
  <c r="CJ266" i="26" a="1"/>
  <c r="CJ266" i="26" s="1"/>
  <c r="CJ267" i="26"/>
  <c r="CJ268" i="26"/>
  <c r="CJ269" i="26"/>
  <c r="CJ270" i="26"/>
  <c r="CJ271" i="26"/>
  <c r="CJ274" i="26"/>
  <c r="CJ275" i="26"/>
  <c r="CJ276" i="26"/>
  <c r="CJ277" i="26"/>
  <c r="CJ293" i="26"/>
  <c r="CJ302" i="26"/>
  <c r="CJ303" i="26"/>
  <c r="CJ304" i="26"/>
  <c r="CJ307" i="26"/>
  <c r="CJ308" i="26"/>
  <c r="CJ309" i="26"/>
  <c r="CJ298" i="26" a="1"/>
  <c r="CJ298" i="26" s="1"/>
  <c r="CJ299" i="26"/>
  <c r="CJ316" i="26"/>
  <c r="CJ318" i="26"/>
  <c r="CJ320" i="26"/>
  <c r="CJ287" i="26"/>
  <c r="CJ301" i="26"/>
  <c r="CJ314" i="26" a="1"/>
  <c r="CJ314" i="26" s="1"/>
  <c r="CJ315" i="26"/>
  <c r="CJ322" i="26"/>
  <c r="CJ323" i="26"/>
  <c r="CJ324" i="26"/>
  <c r="CJ325" i="26"/>
  <c r="CJ292" i="26"/>
  <c r="CJ300" i="26"/>
  <c r="CJ317" i="26"/>
  <c r="CJ319" i="26"/>
  <c r="CH294" i="26"/>
  <c r="CM166" i="26"/>
  <c r="CL165" i="26"/>
  <c r="CE246" i="26"/>
  <c r="CF209" i="26"/>
  <c r="CI305" i="26"/>
  <c r="CI310" i="26" s="1"/>
  <c r="CI321" i="26"/>
  <c r="CH310" i="26"/>
  <c r="CV21" i="18"/>
  <c r="CG176" i="26"/>
  <c r="CG192" i="26"/>
  <c r="CG224" i="26"/>
  <c r="CG256" i="26"/>
  <c r="CG272" i="26"/>
  <c r="CG208" i="26"/>
  <c r="CG209" i="26" s="1"/>
  <c r="CG214" i="26" s="1"/>
  <c r="CG240" i="26"/>
  <c r="CW21" i="18"/>
  <c r="CV44" i="24"/>
  <c r="CW9" i="18"/>
  <c r="CW8" i="18"/>
  <c r="CW15" i="18"/>
  <c r="CU14" i="18"/>
  <c r="CV42" i="24"/>
  <c r="CH55" i="20"/>
  <c r="CG12" i="17"/>
  <c r="CG14" i="17" s="1"/>
  <c r="CV26" i="18"/>
  <c r="CV34" i="24"/>
  <c r="CK36" i="20"/>
  <c r="CJ41" i="20"/>
  <c r="CJ40" i="20"/>
  <c r="CJ39" i="20"/>
  <c r="CJ42" i="20"/>
  <c r="CJ43" i="20"/>
  <c r="CJ44" i="20"/>
  <c r="CH17" i="17"/>
  <c r="CW3" i="18"/>
  <c r="CX4" i="18"/>
  <c r="CW2" i="18"/>
  <c r="CR16" i="21"/>
  <c r="CR11" i="21"/>
  <c r="CR10" i="21"/>
  <c r="CR7" i="21"/>
  <c r="CR14" i="21"/>
  <c r="CR8" i="21"/>
  <c r="CR3" i="21"/>
  <c r="CR15" i="21"/>
  <c r="CR6" i="21"/>
  <c r="CS2" i="21"/>
  <c r="CR12" i="21"/>
  <c r="CR13" i="21"/>
  <c r="CR5" i="21"/>
  <c r="CR9" i="21"/>
  <c r="CK4" i="21"/>
  <c r="CF24" i="20"/>
  <c r="CV5" i="18"/>
  <c r="CE33" i="20"/>
  <c r="CE37" i="20"/>
  <c r="CE50" i="20" s="1"/>
  <c r="CP18" i="21"/>
  <c r="CP19" i="21" s="1"/>
  <c r="CH58" i="20"/>
  <c r="CE13" i="17"/>
  <c r="CJ23" i="20"/>
  <c r="CI31" i="20"/>
  <c r="CF18" i="17"/>
  <c r="CQ17" i="21"/>
  <c r="CI52" i="20"/>
  <c r="CJ49" i="20"/>
  <c r="CI54" i="20"/>
  <c r="CI53" i="20"/>
  <c r="CI51" i="20"/>
  <c r="CK210" i="26" l="1"/>
  <c r="CK194" i="26"/>
  <c r="CK259" i="26"/>
  <c r="CK242" i="26"/>
  <c r="CK226" i="26"/>
  <c r="CW25" i="18"/>
  <c r="CW26" i="18" s="1"/>
  <c r="CH256" i="26"/>
  <c r="CH257" i="26" s="1"/>
  <c r="CH262" i="26" s="1"/>
  <c r="CH272" i="26"/>
  <c r="CH273" i="26" s="1"/>
  <c r="CH278" i="26" s="1"/>
  <c r="CX32" i="18"/>
  <c r="CX31" i="18"/>
  <c r="CX23" i="18"/>
  <c r="CX22" i="18"/>
  <c r="CX24" i="18"/>
  <c r="CH224" i="26"/>
  <c r="CH225" i="26" s="1"/>
  <c r="CH230" i="26" s="1"/>
  <c r="CH240" i="26"/>
  <c r="CH241" i="26" s="1"/>
  <c r="CH246" i="26" s="1"/>
  <c r="CH208" i="26"/>
  <c r="CH209" i="26" s="1"/>
  <c r="CH214" i="26" s="1"/>
  <c r="CH192" i="26"/>
  <c r="CH193" i="26" s="1"/>
  <c r="CH198" i="26" s="1"/>
  <c r="CH176" i="26"/>
  <c r="CH177" i="26" s="1"/>
  <c r="CH182" i="26" s="1"/>
  <c r="CL167" i="26"/>
  <c r="CK170" i="26" a="1"/>
  <c r="CK170" i="26" s="1"/>
  <c r="CK293" i="26"/>
  <c r="CK178" i="26"/>
  <c r="CK179" i="26"/>
  <c r="CK180" i="26"/>
  <c r="CK181" i="26"/>
  <c r="CK186" i="26" a="1"/>
  <c r="CK186" i="26" s="1"/>
  <c r="CK283" i="26"/>
  <c r="CK286" i="26"/>
  <c r="CK292" i="26"/>
  <c r="CK172" i="26"/>
  <c r="CK174" i="26"/>
  <c r="CK175" i="26"/>
  <c r="CK187" i="26"/>
  <c r="CK188" i="26"/>
  <c r="CK189" i="26"/>
  <c r="CK190" i="26"/>
  <c r="CK191" i="26"/>
  <c r="CK195" i="26"/>
  <c r="CK196" i="26"/>
  <c r="CK197" i="26"/>
  <c r="CK202" i="26" a="1"/>
  <c r="CK202" i="26" s="1"/>
  <c r="CK282" i="26" a="1"/>
  <c r="CK282" i="26" s="1"/>
  <c r="CK288" i="26"/>
  <c r="CK171" i="26"/>
  <c r="CK173" i="26"/>
  <c r="CK203" i="26"/>
  <c r="CK204" i="26"/>
  <c r="CK205" i="26"/>
  <c r="CK206" i="26"/>
  <c r="CK207" i="26"/>
  <c r="CK211" i="26"/>
  <c r="CK212" i="26"/>
  <c r="CK213" i="26"/>
  <c r="CK218" i="26" a="1"/>
  <c r="CK218" i="26" s="1"/>
  <c r="CK287" i="26"/>
  <c r="CK219" i="26"/>
  <c r="CK220" i="26"/>
  <c r="CK221" i="26"/>
  <c r="CK222" i="26"/>
  <c r="CK223" i="26"/>
  <c r="CK227" i="26"/>
  <c r="CK228" i="26"/>
  <c r="CK229" i="26"/>
  <c r="CK234" i="26" a="1"/>
  <c r="CK234" i="26" s="1"/>
  <c r="CK235" i="26"/>
  <c r="CK236" i="26"/>
  <c r="CK237" i="26"/>
  <c r="CK238" i="26"/>
  <c r="CK239" i="26"/>
  <c r="CK243" i="26"/>
  <c r="CK244" i="26"/>
  <c r="CK245" i="26"/>
  <c r="CK250" i="26" a="1"/>
  <c r="CK250" i="26" s="1"/>
  <c r="CK253" i="26"/>
  <c r="CK255" i="26"/>
  <c r="CK260" i="26"/>
  <c r="CK261" i="26"/>
  <c r="CK284" i="26"/>
  <c r="CK285" i="26"/>
  <c r="CK291" i="26"/>
  <c r="CK251" i="26"/>
  <c r="CK252" i="26"/>
  <c r="CK254" i="26"/>
  <c r="CK266" i="26" a="1"/>
  <c r="CK266" i="26" s="1"/>
  <c r="CK267" i="26"/>
  <c r="CK268" i="26"/>
  <c r="CK269" i="26"/>
  <c r="CK270" i="26"/>
  <c r="CK271" i="26"/>
  <c r="CK274" i="26"/>
  <c r="CK275" i="26"/>
  <c r="CK276" i="26"/>
  <c r="CK277" i="26"/>
  <c r="CK300" i="26"/>
  <c r="CK302" i="26"/>
  <c r="CK303" i="26"/>
  <c r="CK304" i="26"/>
  <c r="CK307" i="26"/>
  <c r="CK308" i="26"/>
  <c r="CK309" i="26"/>
  <c r="CK314" i="26" a="1"/>
  <c r="CK314" i="26" s="1"/>
  <c r="CK315" i="26"/>
  <c r="CK322" i="26"/>
  <c r="CK298" i="26" a="1"/>
  <c r="CK298" i="26" s="1"/>
  <c r="CK317" i="26"/>
  <c r="CK318" i="26"/>
  <c r="CK319" i="26"/>
  <c r="CK320" i="26"/>
  <c r="CK323" i="26"/>
  <c r="CK324" i="26"/>
  <c r="CK325" i="26"/>
  <c r="CK299" i="26"/>
  <c r="CK301" i="26"/>
  <c r="CK316" i="26"/>
  <c r="CJ289" i="26"/>
  <c r="CN166" i="26"/>
  <c r="CM165" i="26"/>
  <c r="CF214" i="26"/>
  <c r="CI326" i="26"/>
  <c r="CG177" i="26"/>
  <c r="CG193" i="26"/>
  <c r="CG225" i="26"/>
  <c r="CG257" i="26"/>
  <c r="CG273" i="26"/>
  <c r="CG241" i="26"/>
  <c r="CJ305" i="26"/>
  <c r="CJ321" i="26"/>
  <c r="CJ326" i="26" s="1"/>
  <c r="CX21" i="18"/>
  <c r="CX15" i="18"/>
  <c r="CX8" i="18"/>
  <c r="CX9" i="18"/>
  <c r="CV14" i="18"/>
  <c r="CI55" i="20"/>
  <c r="CH12" i="17"/>
  <c r="CI56" i="20"/>
  <c r="CF33" i="20"/>
  <c r="CF37" i="20"/>
  <c r="CF50" i="20" s="1"/>
  <c r="CQ18" i="21"/>
  <c r="CQ19" i="21" s="1"/>
  <c r="CF13" i="17"/>
  <c r="CR17" i="21"/>
  <c r="CK43" i="20"/>
  <c r="CK41" i="20"/>
  <c r="CK40" i="20"/>
  <c r="CK39" i="20"/>
  <c r="CK42" i="20"/>
  <c r="CL36" i="20"/>
  <c r="CK44" i="20"/>
  <c r="CK49" i="20"/>
  <c r="CJ56" i="20"/>
  <c r="CJ57" i="20" s="1"/>
  <c r="CJ52" i="20"/>
  <c r="CJ53" i="20"/>
  <c r="CJ51" i="20"/>
  <c r="CG18" i="17"/>
  <c r="CI240" i="26" s="1"/>
  <c r="CS13" i="21"/>
  <c r="CS11" i="21"/>
  <c r="CS10" i="21"/>
  <c r="CS7" i="21"/>
  <c r="CS8" i="21"/>
  <c r="CS3" i="21"/>
  <c r="CS5" i="21"/>
  <c r="CS16" i="21"/>
  <c r="CS6" i="21"/>
  <c r="CS14" i="21"/>
  <c r="CS12" i="21"/>
  <c r="CT2" i="21"/>
  <c r="CS15" i="21"/>
  <c r="CS9" i="21"/>
  <c r="CL4" i="21"/>
  <c r="CG24" i="20"/>
  <c r="CW5" i="18"/>
  <c r="CJ28" i="20"/>
  <c r="CJ29" i="20"/>
  <c r="CJ27" i="20"/>
  <c r="CJ26" i="20"/>
  <c r="CK23" i="20"/>
  <c r="CJ30" i="20"/>
  <c r="CJ31" i="20"/>
  <c r="CY4" i="18"/>
  <c r="CX2" i="18"/>
  <c r="CX3" i="18"/>
  <c r="CI17" i="17"/>
  <c r="CL210" i="26" l="1"/>
  <c r="CL194" i="26"/>
  <c r="CL259" i="26"/>
  <c r="CL242" i="26"/>
  <c r="CL226" i="26"/>
  <c r="CY9" i="18"/>
  <c r="CY22" i="18"/>
  <c r="CY32" i="18"/>
  <c r="CY31" i="18"/>
  <c r="CY24" i="18"/>
  <c r="CY23" i="18"/>
  <c r="CY15" i="18"/>
  <c r="CY8" i="18"/>
  <c r="CI192" i="26"/>
  <c r="CI193" i="26" s="1"/>
  <c r="CI198" i="26" s="1"/>
  <c r="CI272" i="26"/>
  <c r="CI273" i="26" s="1"/>
  <c r="CI278" i="26" s="1"/>
  <c r="CI208" i="26"/>
  <c r="CI209" i="26" s="1"/>
  <c r="CI256" i="26"/>
  <c r="CI257" i="26" s="1"/>
  <c r="CI262" i="26" s="1"/>
  <c r="CI224" i="26"/>
  <c r="CI225" i="26" s="1"/>
  <c r="CI230" i="26" s="1"/>
  <c r="CM167" i="26"/>
  <c r="CL170" i="26" a="1"/>
  <c r="CL170" i="26" s="1"/>
  <c r="CL292" i="26"/>
  <c r="CL171" i="26"/>
  <c r="CL172" i="26"/>
  <c r="CL173" i="26"/>
  <c r="CL174" i="26"/>
  <c r="CL178" i="26"/>
  <c r="CL179" i="26"/>
  <c r="CL180" i="26"/>
  <c r="CL181" i="26"/>
  <c r="CL186" i="26" a="1"/>
  <c r="CL186" i="26" s="1"/>
  <c r="CL282" i="26" a="1"/>
  <c r="CL282" i="26" s="1"/>
  <c r="CL285" i="26"/>
  <c r="CL287" i="26"/>
  <c r="CL175" i="26"/>
  <c r="CL187" i="26"/>
  <c r="CL188" i="26"/>
  <c r="CL189" i="26"/>
  <c r="CL190" i="26"/>
  <c r="CL191" i="26"/>
  <c r="CL195" i="26"/>
  <c r="CL196" i="26"/>
  <c r="CL197" i="26"/>
  <c r="CL202" i="26" a="1"/>
  <c r="CL202" i="26" s="1"/>
  <c r="CL283" i="26"/>
  <c r="CL284" i="26"/>
  <c r="CL286" i="26"/>
  <c r="CL288" i="26"/>
  <c r="CL291" i="26"/>
  <c r="CL203" i="26"/>
  <c r="CL204" i="26"/>
  <c r="CL205" i="26"/>
  <c r="CL206" i="26"/>
  <c r="CL207" i="26"/>
  <c r="CL208" i="26"/>
  <c r="CL211" i="26"/>
  <c r="CL212" i="26"/>
  <c r="CL213" i="26"/>
  <c r="CL218" i="26" a="1"/>
  <c r="CL218" i="26" s="1"/>
  <c r="CL219" i="26"/>
  <c r="CL220" i="26"/>
  <c r="CL221" i="26"/>
  <c r="CL222" i="26"/>
  <c r="CL223" i="26"/>
  <c r="CL227" i="26"/>
  <c r="CL228" i="26"/>
  <c r="CL229" i="26"/>
  <c r="CL234" i="26" a="1"/>
  <c r="CL234" i="26" s="1"/>
  <c r="CL235" i="26"/>
  <c r="CL236" i="26"/>
  <c r="CL237" i="26"/>
  <c r="CL238" i="26"/>
  <c r="CL239" i="26"/>
  <c r="CL243" i="26"/>
  <c r="CL244" i="26"/>
  <c r="CL245" i="26"/>
  <c r="CL250" i="26" a="1"/>
  <c r="CL250" i="26" s="1"/>
  <c r="CL252" i="26"/>
  <c r="CL253" i="26"/>
  <c r="CL255" i="26"/>
  <c r="CL260" i="26"/>
  <c r="CL261" i="26"/>
  <c r="CL251" i="26"/>
  <c r="CL254" i="26"/>
  <c r="CL266" i="26" a="1"/>
  <c r="CL266" i="26" s="1"/>
  <c r="CL267" i="26"/>
  <c r="CL268" i="26"/>
  <c r="CL269" i="26"/>
  <c r="CL270" i="26"/>
  <c r="CL271" i="26"/>
  <c r="CL274" i="26"/>
  <c r="CL275" i="26"/>
  <c r="CL276" i="26"/>
  <c r="CL277" i="26"/>
  <c r="CL301" i="26"/>
  <c r="CL302" i="26"/>
  <c r="CL303" i="26"/>
  <c r="CL304" i="26"/>
  <c r="CL307" i="26"/>
  <c r="CL308" i="26"/>
  <c r="CL309" i="26"/>
  <c r="CL320" i="26"/>
  <c r="CL293" i="26"/>
  <c r="CL300" i="26"/>
  <c r="CL316" i="26"/>
  <c r="CL317" i="26"/>
  <c r="CL322" i="26"/>
  <c r="CL323" i="26"/>
  <c r="CL324" i="26"/>
  <c r="CL325" i="26"/>
  <c r="CL298" i="26" a="1"/>
  <c r="CL298" i="26" s="1"/>
  <c r="CL299" i="26"/>
  <c r="CL314" i="26" a="1"/>
  <c r="CL314" i="26" s="1"/>
  <c r="CL315" i="26"/>
  <c r="CL318" i="26"/>
  <c r="CL319" i="26"/>
  <c r="CK305" i="26"/>
  <c r="CJ294" i="26"/>
  <c r="CO166" i="26"/>
  <c r="CN165" i="26"/>
  <c r="CG182" i="26"/>
  <c r="CG198" i="26"/>
  <c r="CG230" i="26"/>
  <c r="CG262" i="26"/>
  <c r="CG278" i="26"/>
  <c r="CG246" i="26"/>
  <c r="CJ310" i="26"/>
  <c r="CK289" i="26"/>
  <c r="CK294" i="26" s="1"/>
  <c r="CK321" i="26"/>
  <c r="CI241" i="26"/>
  <c r="CI246" i="26" s="1"/>
  <c r="CX25" i="18"/>
  <c r="CI176" i="26"/>
  <c r="CW14" i="18"/>
  <c r="CX41" i="24"/>
  <c r="CX42" i="24"/>
  <c r="CX44" i="24"/>
  <c r="CX40" i="24"/>
  <c r="CX43" i="24"/>
  <c r="CH14" i="17"/>
  <c r="CY21" i="18" s="1"/>
  <c r="CI12" i="17"/>
  <c r="CI14" i="17" s="1"/>
  <c r="CX34" i="24"/>
  <c r="CI57" i="20"/>
  <c r="CW44" i="24" s="1"/>
  <c r="J44" i="24" s="1"/>
  <c r="CI58" i="20"/>
  <c r="CJ55" i="20"/>
  <c r="CJ54" i="20" s="1"/>
  <c r="CJ58" i="20" s="1"/>
  <c r="CJ17" i="17"/>
  <c r="CK56" i="20"/>
  <c r="CK57" i="20" s="1"/>
  <c r="CK52" i="20"/>
  <c r="CL49" i="20"/>
  <c r="CK53" i="20"/>
  <c r="CK51" i="20"/>
  <c r="CS17" i="21"/>
  <c r="CL43" i="20"/>
  <c r="CL41" i="20"/>
  <c r="CL42" i="20"/>
  <c r="CM36" i="20"/>
  <c r="CL39" i="20"/>
  <c r="CL40" i="20"/>
  <c r="CL44" i="20"/>
  <c r="CG13" i="17"/>
  <c r="CG37" i="20"/>
  <c r="CG50" i="20" s="1"/>
  <c r="CG33" i="20"/>
  <c r="CM4" i="21"/>
  <c r="CH24" i="20"/>
  <c r="CX5" i="18"/>
  <c r="CY35" i="18"/>
  <c r="CZ4" i="18"/>
  <c r="CY3" i="18"/>
  <c r="CY2" i="18"/>
  <c r="CH18" i="17"/>
  <c r="CY25" i="18" s="1"/>
  <c r="CR18" i="21"/>
  <c r="CR19" i="21" s="1"/>
  <c r="CK30" i="20"/>
  <c r="CK28" i="20"/>
  <c r="CK27" i="20"/>
  <c r="CK26" i="20"/>
  <c r="CK29" i="20"/>
  <c r="CL23" i="20"/>
  <c r="CK31" i="20"/>
  <c r="CT7" i="21"/>
  <c r="CT8" i="21"/>
  <c r="CT15" i="21"/>
  <c r="CT5" i="21"/>
  <c r="CT11" i="21"/>
  <c r="CT9" i="21"/>
  <c r="CT16" i="21"/>
  <c r="CT6" i="21"/>
  <c r="CT10" i="21"/>
  <c r="CT14" i="21"/>
  <c r="CT3" i="21"/>
  <c r="CT13" i="21"/>
  <c r="CU2" i="21"/>
  <c r="CT12" i="21"/>
  <c r="CM194" i="26" l="1"/>
  <c r="CM210" i="26"/>
  <c r="CM259" i="26"/>
  <c r="CM242" i="26"/>
  <c r="CM226" i="26"/>
  <c r="CZ31" i="18"/>
  <c r="CZ32" i="18"/>
  <c r="CZ22" i="18"/>
  <c r="CZ24" i="18"/>
  <c r="CZ23" i="18"/>
  <c r="CZ21" i="18"/>
  <c r="CZ15" i="18"/>
  <c r="CZ9" i="18"/>
  <c r="CZ8" i="18"/>
  <c r="CX26" i="18"/>
  <c r="CN167" i="26"/>
  <c r="CM170" i="26" a="1"/>
  <c r="CM170" i="26" s="1"/>
  <c r="CM175" i="26"/>
  <c r="CM178" i="26"/>
  <c r="CM179" i="26"/>
  <c r="CM180" i="26"/>
  <c r="CM181" i="26"/>
  <c r="CM186" i="26" a="1"/>
  <c r="CM186" i="26" s="1"/>
  <c r="CM283" i="26"/>
  <c r="CM284" i="26"/>
  <c r="CM172" i="26"/>
  <c r="CM187" i="26"/>
  <c r="CM188" i="26"/>
  <c r="CM189" i="26"/>
  <c r="CM190" i="26"/>
  <c r="CM191" i="26"/>
  <c r="CM195" i="26"/>
  <c r="CM196" i="26"/>
  <c r="CM197" i="26"/>
  <c r="CM202" i="26" a="1"/>
  <c r="CM202" i="26" s="1"/>
  <c r="CM287" i="26"/>
  <c r="CM171" i="26"/>
  <c r="CM173" i="26"/>
  <c r="CM174" i="26"/>
  <c r="CM203" i="26"/>
  <c r="CM204" i="26"/>
  <c r="CM205" i="26"/>
  <c r="CM206" i="26"/>
  <c r="CM207" i="26"/>
  <c r="CM208" i="26"/>
  <c r="CM211" i="26"/>
  <c r="CM212" i="26"/>
  <c r="CM213" i="26"/>
  <c r="CM218" i="26" a="1"/>
  <c r="CM218" i="26" s="1"/>
  <c r="CM286" i="26"/>
  <c r="CM219" i="26"/>
  <c r="CM220" i="26"/>
  <c r="CM221" i="26"/>
  <c r="CM222" i="26"/>
  <c r="CM223" i="26"/>
  <c r="CM227" i="26"/>
  <c r="CM228" i="26"/>
  <c r="CM229" i="26"/>
  <c r="CM234" i="26" a="1"/>
  <c r="CM234" i="26" s="1"/>
  <c r="CM235" i="26"/>
  <c r="CM236" i="26"/>
  <c r="CM237" i="26"/>
  <c r="CM238" i="26"/>
  <c r="CM239" i="26"/>
  <c r="CM243" i="26"/>
  <c r="CM244" i="26"/>
  <c r="CM245" i="26"/>
  <c r="CM250" i="26" a="1"/>
  <c r="CM250" i="26" s="1"/>
  <c r="CM253" i="26"/>
  <c r="CM254" i="26"/>
  <c r="CM255" i="26"/>
  <c r="CM260" i="26"/>
  <c r="CM261" i="26"/>
  <c r="CM282" i="26" a="1"/>
  <c r="CM282" i="26" s="1"/>
  <c r="CM288" i="26"/>
  <c r="CM291" i="26"/>
  <c r="CM251" i="26"/>
  <c r="CM252" i="26"/>
  <c r="CM266" i="26" a="1"/>
  <c r="CM266" i="26" s="1"/>
  <c r="CM267" i="26"/>
  <c r="CM268" i="26"/>
  <c r="CM269" i="26"/>
  <c r="CM270" i="26"/>
  <c r="CM271" i="26"/>
  <c r="CM274" i="26"/>
  <c r="CM275" i="26"/>
  <c r="CM276" i="26"/>
  <c r="CM277" i="26"/>
  <c r="CM299" i="26"/>
  <c r="CM302" i="26"/>
  <c r="CM303" i="26"/>
  <c r="CM304" i="26"/>
  <c r="CM307" i="26"/>
  <c r="CM308" i="26"/>
  <c r="CM309" i="26"/>
  <c r="CM285" i="26"/>
  <c r="CM298" i="26" a="1"/>
  <c r="CM298" i="26" s="1"/>
  <c r="CM300" i="26"/>
  <c r="CM315" i="26"/>
  <c r="CM316" i="26"/>
  <c r="CM317" i="26"/>
  <c r="CM318" i="26"/>
  <c r="CM319" i="26"/>
  <c r="CM322" i="26"/>
  <c r="CM314" i="26" a="1"/>
  <c r="CM314" i="26" s="1"/>
  <c r="CM320" i="26"/>
  <c r="CM323" i="26"/>
  <c r="CM324" i="26"/>
  <c r="CM325" i="26"/>
  <c r="CM292" i="26"/>
  <c r="CM293" i="26"/>
  <c r="CM301" i="26"/>
  <c r="CL289" i="26"/>
  <c r="CL321" i="26"/>
  <c r="CL326" i="26" s="1"/>
  <c r="CP166" i="26"/>
  <c r="CO165" i="26"/>
  <c r="CI214" i="26"/>
  <c r="CK326" i="26"/>
  <c r="CI177" i="26"/>
  <c r="CL209" i="26"/>
  <c r="CL214" i="26" s="1"/>
  <c r="CL305" i="26"/>
  <c r="CL310" i="26" s="1"/>
  <c r="CK310" i="26"/>
  <c r="CJ176" i="26"/>
  <c r="CJ208" i="26"/>
  <c r="CJ240" i="26"/>
  <c r="CJ256" i="26"/>
  <c r="CJ272" i="26"/>
  <c r="CJ192" i="26"/>
  <c r="CJ224" i="26"/>
  <c r="CK224" i="26"/>
  <c r="CK225" i="26" s="1"/>
  <c r="CK230" i="26" s="1"/>
  <c r="CX14" i="18"/>
  <c r="CY41" i="24"/>
  <c r="CY44" i="24"/>
  <c r="CY42" i="24"/>
  <c r="CY40" i="24"/>
  <c r="CY43" i="24"/>
  <c r="CJ12" i="17"/>
  <c r="CY34" i="24"/>
  <c r="CK55" i="20"/>
  <c r="CK54" i="20" s="1"/>
  <c r="CK58" i="20" s="1"/>
  <c r="CH37" i="20"/>
  <c r="CH50" i="20" s="1"/>
  <c r="CH33" i="20"/>
  <c r="CS18" i="21"/>
  <c r="CS19" i="21" s="1"/>
  <c r="CK17" i="17"/>
  <c r="CU16" i="21"/>
  <c r="CU13" i="21"/>
  <c r="CU8" i="21"/>
  <c r="CU15" i="21"/>
  <c r="CU6" i="21"/>
  <c r="CU5" i="21"/>
  <c r="CU11" i="21"/>
  <c r="CU9" i="21"/>
  <c r="CU10" i="21"/>
  <c r="CU12" i="21"/>
  <c r="CU3" i="21"/>
  <c r="CU14" i="21"/>
  <c r="CV2" i="21"/>
  <c r="CU7" i="21"/>
  <c r="CZ35" i="18"/>
  <c r="DA4" i="18"/>
  <c r="CZ3" i="18"/>
  <c r="CZ2" i="18"/>
  <c r="CL30" i="20"/>
  <c r="CL29" i="20"/>
  <c r="CL28" i="20"/>
  <c r="CL27" i="20"/>
  <c r="CL26" i="20"/>
  <c r="CM23" i="20"/>
  <c r="CL31" i="20"/>
  <c r="CY33" i="18"/>
  <c r="CH13" i="17"/>
  <c r="CM49" i="20"/>
  <c r="CL56" i="20"/>
  <c r="CL57" i="20" s="1"/>
  <c r="CL52" i="20"/>
  <c r="CL53" i="20"/>
  <c r="CL51" i="20"/>
  <c r="CY26" i="18"/>
  <c r="CI18" i="17"/>
  <c r="CT17" i="21"/>
  <c r="CN4" i="21"/>
  <c r="CI24" i="20"/>
  <c r="CY5" i="18"/>
  <c r="CM43" i="20"/>
  <c r="CM41" i="20"/>
  <c r="CM42" i="20"/>
  <c r="CN36" i="20"/>
  <c r="CM40" i="20"/>
  <c r="CM44" i="20"/>
  <c r="CM39" i="20"/>
  <c r="CN210" i="26" l="1"/>
  <c r="CN194" i="26"/>
  <c r="CN259" i="26"/>
  <c r="CN242" i="26"/>
  <c r="CN226" i="26"/>
  <c r="CJ177" i="26"/>
  <c r="CJ182" i="26" s="1"/>
  <c r="CY14" i="18"/>
  <c r="CK176" i="26"/>
  <c r="CK177" i="26" s="1"/>
  <c r="CK182" i="26" s="1"/>
  <c r="CZ25" i="18"/>
  <c r="CZ26" i="18" s="1"/>
  <c r="DA15" i="18"/>
  <c r="DA31" i="18"/>
  <c r="DA32" i="18"/>
  <c r="DA22" i="18"/>
  <c r="DA24" i="18"/>
  <c r="DA23" i="18"/>
  <c r="DA9" i="18"/>
  <c r="DA8" i="18"/>
  <c r="CK208" i="26"/>
  <c r="CK209" i="26" s="1"/>
  <c r="CK214" i="26" s="1"/>
  <c r="CK240" i="26"/>
  <c r="CK241" i="26" s="1"/>
  <c r="CK246" i="26" s="1"/>
  <c r="CK256" i="26"/>
  <c r="CK257" i="26" s="1"/>
  <c r="CK262" i="26" s="1"/>
  <c r="CK272" i="26"/>
  <c r="CK273" i="26" s="1"/>
  <c r="CK278" i="26" s="1"/>
  <c r="CK192" i="26"/>
  <c r="CK193" i="26" s="1"/>
  <c r="CK198" i="26" s="1"/>
  <c r="CO167" i="26"/>
  <c r="CN170" i="26" a="1"/>
  <c r="CN170" i="26" s="1"/>
  <c r="CN171" i="26"/>
  <c r="CN173" i="26"/>
  <c r="CN178" i="26"/>
  <c r="CN179" i="26"/>
  <c r="CN180" i="26"/>
  <c r="CN181" i="26"/>
  <c r="CN186" i="26" a="1"/>
  <c r="CN186" i="26" s="1"/>
  <c r="CN291" i="26"/>
  <c r="CN292" i="26"/>
  <c r="CN172" i="26"/>
  <c r="CN174" i="26"/>
  <c r="CN175" i="26"/>
  <c r="CN187" i="26"/>
  <c r="CN188" i="26"/>
  <c r="CN189" i="26"/>
  <c r="CN190" i="26"/>
  <c r="CN191" i="26"/>
  <c r="CN195" i="26"/>
  <c r="CN196" i="26"/>
  <c r="CN197" i="26"/>
  <c r="CN202" i="26" a="1"/>
  <c r="CN202" i="26" s="1"/>
  <c r="CN283" i="26"/>
  <c r="CN285" i="26"/>
  <c r="CN286" i="26"/>
  <c r="CN288" i="26"/>
  <c r="CN293" i="26"/>
  <c r="CN203" i="26"/>
  <c r="CN204" i="26"/>
  <c r="CN205" i="26"/>
  <c r="CN206" i="26"/>
  <c r="CN207" i="26"/>
  <c r="CN208" i="26"/>
  <c r="CN211" i="26"/>
  <c r="CN212" i="26"/>
  <c r="CN213" i="26"/>
  <c r="CN218" i="26" a="1"/>
  <c r="CN218" i="26" s="1"/>
  <c r="CN219" i="26"/>
  <c r="CN220" i="26"/>
  <c r="CN221" i="26"/>
  <c r="CN222" i="26"/>
  <c r="CN223" i="26"/>
  <c r="CN227" i="26"/>
  <c r="CN228" i="26"/>
  <c r="CN229" i="26"/>
  <c r="CN234" i="26" a="1"/>
  <c r="CN234" i="26" s="1"/>
  <c r="CN235" i="26"/>
  <c r="CN236" i="26"/>
  <c r="CN237" i="26"/>
  <c r="CN238" i="26"/>
  <c r="CN239" i="26"/>
  <c r="CN243" i="26"/>
  <c r="CN244" i="26"/>
  <c r="CN245" i="26"/>
  <c r="CN250" i="26" a="1"/>
  <c r="CN250" i="26" s="1"/>
  <c r="CN252" i="26"/>
  <c r="CN253" i="26"/>
  <c r="CN255" i="26"/>
  <c r="CN260" i="26"/>
  <c r="CN261" i="26"/>
  <c r="CN284" i="26"/>
  <c r="CN287" i="26"/>
  <c r="CN251" i="26"/>
  <c r="CN254" i="26"/>
  <c r="CN266" i="26" a="1"/>
  <c r="CN266" i="26" s="1"/>
  <c r="CN267" i="26"/>
  <c r="CN268" i="26"/>
  <c r="CN269" i="26"/>
  <c r="CN270" i="26"/>
  <c r="CN271" i="26"/>
  <c r="CN274" i="26"/>
  <c r="CN275" i="26"/>
  <c r="CN276" i="26"/>
  <c r="CN277" i="26"/>
  <c r="CN298" i="26" a="1"/>
  <c r="CN298" i="26" s="1"/>
  <c r="CN302" i="26"/>
  <c r="CN303" i="26"/>
  <c r="CN304" i="26"/>
  <c r="CN307" i="26"/>
  <c r="CN308" i="26"/>
  <c r="CN309" i="26"/>
  <c r="CN282" i="26" a="1"/>
  <c r="CN282" i="26" s="1"/>
  <c r="CN314" i="26" a="1"/>
  <c r="CN314" i="26" s="1"/>
  <c r="CN320" i="26"/>
  <c r="CN301" i="26"/>
  <c r="CN316" i="26"/>
  <c r="CN318" i="26"/>
  <c r="CN319" i="26"/>
  <c r="CN322" i="26"/>
  <c r="CN323" i="26"/>
  <c r="CN324" i="26"/>
  <c r="CN325" i="26"/>
  <c r="CN299" i="26"/>
  <c r="CN300" i="26"/>
  <c r="CN315" i="26"/>
  <c r="CN317" i="26"/>
  <c r="CM209" i="26"/>
  <c r="CM214" i="26" s="1"/>
  <c r="CM305" i="26"/>
  <c r="CL294" i="26"/>
  <c r="CQ166" i="26"/>
  <c r="CP165" i="26"/>
  <c r="CI182" i="26"/>
  <c r="CJ209" i="26"/>
  <c r="CJ241" i="26"/>
  <c r="CJ257" i="26"/>
  <c r="CJ273" i="26"/>
  <c r="CJ193" i="26"/>
  <c r="CJ225" i="26"/>
  <c r="CM289" i="26"/>
  <c r="CM321" i="26"/>
  <c r="CZ44" i="24"/>
  <c r="CZ41" i="24"/>
  <c r="CZ42" i="24"/>
  <c r="CZ40" i="24"/>
  <c r="CZ43" i="24"/>
  <c r="CJ14" i="17"/>
  <c r="DA21" i="18" s="1"/>
  <c r="CK12" i="17"/>
  <c r="CK14" i="17" s="1"/>
  <c r="CZ34" i="24"/>
  <c r="CU17" i="21"/>
  <c r="CL17" i="17"/>
  <c r="CJ18" i="17"/>
  <c r="DA25" i="18" s="1"/>
  <c r="CO4" i="21"/>
  <c r="CJ24" i="20"/>
  <c r="CZ5" i="18"/>
  <c r="CI13" i="17"/>
  <c r="DA35" i="18"/>
  <c r="DB4" i="18"/>
  <c r="DA3" i="18"/>
  <c r="DA2" i="18"/>
  <c r="CZ33" i="18"/>
  <c r="CT18" i="21"/>
  <c r="CT19" i="21"/>
  <c r="CN49" i="20"/>
  <c r="CM53" i="20"/>
  <c r="CM56" i="20"/>
  <c r="CM57" i="20" s="1"/>
  <c r="CM52" i="20"/>
  <c r="CM51" i="20"/>
  <c r="CM29" i="20"/>
  <c r="CM28" i="20"/>
  <c r="CM27" i="20"/>
  <c r="CM26" i="20"/>
  <c r="CN23" i="20"/>
  <c r="CM30" i="20"/>
  <c r="CM31" i="20"/>
  <c r="CV16" i="21"/>
  <c r="CV12" i="21"/>
  <c r="CV15" i="21"/>
  <c r="CV13" i="21"/>
  <c r="CV14" i="21"/>
  <c r="CV10" i="21"/>
  <c r="CV6" i="21"/>
  <c r="CV11" i="21"/>
  <c r="CV9" i="21"/>
  <c r="CV7" i="21"/>
  <c r="CV3" i="21"/>
  <c r="CV8" i="21"/>
  <c r="CW2" i="21"/>
  <c r="CV5" i="21"/>
  <c r="CI37" i="20"/>
  <c r="CI50" i="20" s="1"/>
  <c r="CI33" i="20"/>
  <c r="CN43" i="20"/>
  <c r="CO36" i="20"/>
  <c r="CN41" i="20"/>
  <c r="CN42" i="20"/>
  <c r="CN40" i="20"/>
  <c r="CN44" i="20"/>
  <c r="CN39" i="20"/>
  <c r="CL55" i="20"/>
  <c r="CL54" i="20" s="1"/>
  <c r="CL58" i="20" s="1"/>
  <c r="CO210" i="26" l="1"/>
  <c r="CO194" i="26"/>
  <c r="CO259" i="26"/>
  <c r="CO242" i="26"/>
  <c r="CO226" i="26"/>
  <c r="CZ14" i="18"/>
  <c r="DB9" i="18"/>
  <c r="DB32" i="18"/>
  <c r="DB24" i="18"/>
  <c r="DB23" i="18"/>
  <c r="DB21" i="18"/>
  <c r="DB15" i="18"/>
  <c r="DB22" i="18"/>
  <c r="DB8" i="18"/>
  <c r="DB31" i="18"/>
  <c r="CP167" i="26"/>
  <c r="CO170" i="26" a="1"/>
  <c r="CO170" i="26" s="1"/>
  <c r="CO292" i="26"/>
  <c r="CO172" i="26"/>
  <c r="CO174" i="26"/>
  <c r="CO178" i="26"/>
  <c r="CO179" i="26"/>
  <c r="CO180" i="26"/>
  <c r="CO181" i="26"/>
  <c r="CO186" i="26" a="1"/>
  <c r="CO186" i="26" s="1"/>
  <c r="CO282" i="26" a="1"/>
  <c r="CO282" i="26" s="1"/>
  <c r="CO287" i="26"/>
  <c r="CO288" i="26"/>
  <c r="CO293" i="26"/>
  <c r="CO171" i="26"/>
  <c r="CO175" i="26"/>
  <c r="CO187" i="26"/>
  <c r="CO188" i="26"/>
  <c r="CO189" i="26"/>
  <c r="CO190" i="26"/>
  <c r="CO191" i="26"/>
  <c r="CO195" i="26"/>
  <c r="CO196" i="26"/>
  <c r="CO197" i="26"/>
  <c r="CO202" i="26" a="1"/>
  <c r="CO202" i="26" s="1"/>
  <c r="CO173" i="26"/>
  <c r="CO203" i="26"/>
  <c r="CO204" i="26"/>
  <c r="CO205" i="26"/>
  <c r="CO206" i="26"/>
  <c r="CO207" i="26"/>
  <c r="CO208" i="26"/>
  <c r="CO211" i="26"/>
  <c r="CO212" i="26"/>
  <c r="CO213" i="26"/>
  <c r="CO218" i="26" a="1"/>
  <c r="CO218" i="26" s="1"/>
  <c r="CO219" i="26"/>
  <c r="CO220" i="26"/>
  <c r="CO221" i="26"/>
  <c r="CO222" i="26"/>
  <c r="CO223" i="26"/>
  <c r="CO227" i="26"/>
  <c r="CO228" i="26"/>
  <c r="CO229" i="26"/>
  <c r="CO234" i="26" a="1"/>
  <c r="CO234" i="26" s="1"/>
  <c r="CO285" i="26"/>
  <c r="CO235" i="26"/>
  <c r="CO236" i="26"/>
  <c r="CO237" i="26"/>
  <c r="CO238" i="26"/>
  <c r="CO239" i="26"/>
  <c r="CO243" i="26"/>
  <c r="CO244" i="26"/>
  <c r="CO245" i="26"/>
  <c r="CO250" i="26" a="1"/>
  <c r="CO250" i="26" s="1"/>
  <c r="CO253" i="26"/>
  <c r="CO255" i="26"/>
  <c r="CO260" i="26"/>
  <c r="CO261" i="26"/>
  <c r="CO286" i="26"/>
  <c r="CO251" i="26"/>
  <c r="CO252" i="26"/>
  <c r="CO254" i="26"/>
  <c r="CO266" i="26" a="1"/>
  <c r="CO266" i="26" s="1"/>
  <c r="CO267" i="26"/>
  <c r="CO268" i="26"/>
  <c r="CO269" i="26"/>
  <c r="CO270" i="26"/>
  <c r="CO271" i="26"/>
  <c r="CO274" i="26"/>
  <c r="CO275" i="26"/>
  <c r="CO276" i="26"/>
  <c r="CO277" i="26"/>
  <c r="CO300" i="26"/>
  <c r="CO302" i="26"/>
  <c r="CO303" i="26"/>
  <c r="CO304" i="26"/>
  <c r="CO307" i="26"/>
  <c r="CO308" i="26"/>
  <c r="CO309" i="26"/>
  <c r="CO299" i="26"/>
  <c r="CO301" i="26"/>
  <c r="CO316" i="26"/>
  <c r="CO319" i="26"/>
  <c r="CO322" i="26"/>
  <c r="CO283" i="26"/>
  <c r="CO291" i="26"/>
  <c r="CO298" i="26" a="1"/>
  <c r="CO298" i="26" s="1"/>
  <c r="CO314" i="26" a="1"/>
  <c r="CO314" i="26" s="1"/>
  <c r="CO315" i="26"/>
  <c r="CO317" i="26"/>
  <c r="CO320" i="26"/>
  <c r="CO323" i="26"/>
  <c r="CO324" i="26"/>
  <c r="CO325" i="26"/>
  <c r="CO284" i="26"/>
  <c r="CO318" i="26"/>
  <c r="CN289" i="26"/>
  <c r="CN294" i="26" s="1"/>
  <c r="CM310" i="26"/>
  <c r="CR166" i="26"/>
  <c r="CQ165" i="26"/>
  <c r="CJ214" i="26"/>
  <c r="CJ246" i="26"/>
  <c r="CJ262" i="26"/>
  <c r="CJ278" i="26"/>
  <c r="CJ198" i="26"/>
  <c r="CJ230" i="26"/>
  <c r="CM326" i="26"/>
  <c r="CN305" i="26"/>
  <c r="CN321" i="26"/>
  <c r="CN209" i="26"/>
  <c r="CM294" i="26"/>
  <c r="CL192" i="26"/>
  <c r="CL224" i="26"/>
  <c r="CL256" i="26"/>
  <c r="CL272" i="26"/>
  <c r="CL240" i="26"/>
  <c r="CL176" i="26"/>
  <c r="DA41" i="24"/>
  <c r="DA42" i="24"/>
  <c r="DA44" i="24"/>
  <c r="DA40" i="24"/>
  <c r="DA43" i="24"/>
  <c r="CL12" i="17"/>
  <c r="CL14" i="17" s="1"/>
  <c r="DA34" i="24"/>
  <c r="DA33" i="18"/>
  <c r="CM55" i="20"/>
  <c r="CM54" i="20" s="1"/>
  <c r="CM58" i="20" s="1"/>
  <c r="CJ37" i="20"/>
  <c r="CJ50" i="20" s="1"/>
  <c r="CJ33" i="20"/>
  <c r="CU18" i="21"/>
  <c r="CU19" i="21" s="1"/>
  <c r="CJ13" i="17"/>
  <c r="DA26" i="18"/>
  <c r="CK18" i="17"/>
  <c r="CO43" i="20"/>
  <c r="CP36" i="20"/>
  <c r="CO40" i="20"/>
  <c r="CO42" i="20"/>
  <c r="CO41" i="20"/>
  <c r="CO39" i="20"/>
  <c r="CO44" i="20"/>
  <c r="CP4" i="21"/>
  <c r="CK24" i="20"/>
  <c r="DA5" i="18"/>
  <c r="CV17" i="21"/>
  <c r="CW14" i="21"/>
  <c r="CW10" i="21"/>
  <c r="CW15" i="21"/>
  <c r="CW6" i="21"/>
  <c r="CW11" i="21"/>
  <c r="CW7" i="21"/>
  <c r="CW16" i="21"/>
  <c r="CX2" i="21"/>
  <c r="CW3" i="21"/>
  <c r="CW12" i="21"/>
  <c r="CW5" i="21"/>
  <c r="CW8" i="21"/>
  <c r="CW13" i="21"/>
  <c r="CW9" i="21"/>
  <c r="CM17" i="17"/>
  <c r="DB35" i="18"/>
  <c r="DB2" i="18"/>
  <c r="DC4" i="18"/>
  <c r="DB3" i="18"/>
  <c r="CN28" i="20"/>
  <c r="CN26" i="20"/>
  <c r="CO23" i="20"/>
  <c r="CN30" i="20"/>
  <c r="CN27" i="20"/>
  <c r="CN29" i="20"/>
  <c r="CN31" i="20"/>
  <c r="CO49" i="20"/>
  <c r="CN53" i="20"/>
  <c r="CN56" i="20"/>
  <c r="CN57" i="20" s="1"/>
  <c r="CN52" i="20"/>
  <c r="CN51" i="20"/>
  <c r="CP210" i="26" l="1"/>
  <c r="CP194" i="26"/>
  <c r="CP259" i="26"/>
  <c r="CP242" i="26"/>
  <c r="CP226" i="26"/>
  <c r="CM256" i="26"/>
  <c r="CM257" i="26" s="1"/>
  <c r="CM262" i="26" s="1"/>
  <c r="CM192" i="26"/>
  <c r="CM193" i="26" s="1"/>
  <c r="CM198" i="26" s="1"/>
  <c r="DA14" i="18"/>
  <c r="CM224" i="26"/>
  <c r="CM225" i="26" s="1"/>
  <c r="CM230" i="26" s="1"/>
  <c r="DB25" i="18"/>
  <c r="DB26" i="18" s="1"/>
  <c r="DC9" i="18"/>
  <c r="DC8" i="18"/>
  <c r="DC32" i="18"/>
  <c r="DC24" i="18"/>
  <c r="DC23" i="18"/>
  <c r="DC22" i="18"/>
  <c r="DC21" i="18"/>
  <c r="DC15" i="18"/>
  <c r="DC31" i="18"/>
  <c r="CM176" i="26"/>
  <c r="CM240" i="26"/>
  <c r="CM241" i="26" s="1"/>
  <c r="CM246" i="26" s="1"/>
  <c r="CM272" i="26"/>
  <c r="CM273" i="26" s="1"/>
  <c r="CM278" i="26" s="1"/>
  <c r="CQ167" i="26"/>
  <c r="CP170" i="26" a="1"/>
  <c r="CP170" i="26" s="1"/>
  <c r="CP175" i="26"/>
  <c r="CP178" i="26"/>
  <c r="CP179" i="26"/>
  <c r="CP180" i="26"/>
  <c r="CP181" i="26"/>
  <c r="CP186" i="26" a="1"/>
  <c r="CP186" i="26" s="1"/>
  <c r="CP172" i="26"/>
  <c r="CP187" i="26"/>
  <c r="CP188" i="26"/>
  <c r="CP189" i="26"/>
  <c r="CP190" i="26"/>
  <c r="CP191" i="26"/>
  <c r="CP195" i="26"/>
  <c r="CP196" i="26"/>
  <c r="CP197" i="26"/>
  <c r="CP202" i="26" a="1"/>
  <c r="CP202" i="26" s="1"/>
  <c r="CP282" i="26" a="1"/>
  <c r="CP282" i="26" s="1"/>
  <c r="CP283" i="26"/>
  <c r="CP285" i="26"/>
  <c r="CP286" i="26"/>
  <c r="CP288" i="26"/>
  <c r="CP291" i="26"/>
  <c r="CP292" i="26"/>
  <c r="CP293" i="26"/>
  <c r="CP171" i="26"/>
  <c r="CP173" i="26"/>
  <c r="CP174" i="26"/>
  <c r="CP203" i="26"/>
  <c r="CP204" i="26"/>
  <c r="CP205" i="26"/>
  <c r="CP206" i="26"/>
  <c r="CP207" i="26"/>
  <c r="CP208" i="26"/>
  <c r="CP211" i="26"/>
  <c r="CP212" i="26"/>
  <c r="CP213" i="26"/>
  <c r="CP218" i="26" a="1"/>
  <c r="CP218" i="26" s="1"/>
  <c r="CP219" i="26"/>
  <c r="CP220" i="26"/>
  <c r="CP221" i="26"/>
  <c r="CP222" i="26"/>
  <c r="CP223" i="26"/>
  <c r="CP227" i="26"/>
  <c r="CP228" i="26"/>
  <c r="CP229" i="26"/>
  <c r="CP234" i="26" a="1"/>
  <c r="CP234" i="26" s="1"/>
  <c r="CP235" i="26"/>
  <c r="CP236" i="26"/>
  <c r="CP237" i="26"/>
  <c r="CP238" i="26"/>
  <c r="CP239" i="26"/>
  <c r="CP243" i="26"/>
  <c r="CP244" i="26"/>
  <c r="CP245" i="26"/>
  <c r="CP253" i="26"/>
  <c r="CP254" i="26"/>
  <c r="CP255" i="26"/>
  <c r="CP260" i="26"/>
  <c r="CP261" i="26"/>
  <c r="CP287" i="26"/>
  <c r="CP250" i="26" a="1"/>
  <c r="CP250" i="26" s="1"/>
  <c r="CP251" i="26"/>
  <c r="CP252" i="26"/>
  <c r="CP266" i="26" a="1"/>
  <c r="CP266" i="26" s="1"/>
  <c r="CP267" i="26"/>
  <c r="CP268" i="26"/>
  <c r="CP269" i="26"/>
  <c r="CP270" i="26"/>
  <c r="CP271" i="26"/>
  <c r="CP274" i="26"/>
  <c r="CP275" i="26"/>
  <c r="CP276" i="26"/>
  <c r="CP277" i="26"/>
  <c r="CP284" i="26"/>
  <c r="CP299" i="26"/>
  <c r="CP302" i="26"/>
  <c r="CP303" i="26"/>
  <c r="CP304" i="26"/>
  <c r="CP307" i="26"/>
  <c r="CP308" i="26"/>
  <c r="CP309" i="26"/>
  <c r="CP315" i="26"/>
  <c r="CP317" i="26"/>
  <c r="CP318" i="26"/>
  <c r="CP320" i="26"/>
  <c r="CP300" i="26"/>
  <c r="CP322" i="26"/>
  <c r="CP323" i="26"/>
  <c r="CP324" i="26"/>
  <c r="CP325" i="26"/>
  <c r="CP298" i="26" a="1"/>
  <c r="CP298" i="26" s="1"/>
  <c r="CP301" i="26"/>
  <c r="CP314" i="26" a="1"/>
  <c r="CP314" i="26" s="1"/>
  <c r="CP316" i="26"/>
  <c r="CP319" i="26"/>
  <c r="CO209" i="26"/>
  <c r="CO305" i="26"/>
  <c r="CO321" i="26"/>
  <c r="CS166" i="26"/>
  <c r="CR165" i="26"/>
  <c r="CL193" i="26"/>
  <c r="CL225" i="26"/>
  <c r="CL257" i="26"/>
  <c r="CL273" i="26"/>
  <c r="CL241" i="26"/>
  <c r="CL177" i="26"/>
  <c r="CO289" i="26"/>
  <c r="CN310" i="26"/>
  <c r="CN326" i="26"/>
  <c r="CN214" i="26"/>
  <c r="DB44" i="24"/>
  <c r="DB42" i="24"/>
  <c r="DB41" i="24"/>
  <c r="DB40" i="24"/>
  <c r="DB43" i="24"/>
  <c r="CM12" i="17"/>
  <c r="DB34" i="24"/>
  <c r="CN55" i="20"/>
  <c r="CN54" i="20" s="1"/>
  <c r="CN58" i="20" s="1"/>
  <c r="CK37" i="20"/>
  <c r="CK50" i="20" s="1"/>
  <c r="CK33" i="20"/>
  <c r="CO56" i="20"/>
  <c r="CO57" i="20" s="1"/>
  <c r="CP49" i="20"/>
  <c r="CO53" i="20"/>
  <c r="CO52" i="20"/>
  <c r="CO51" i="20"/>
  <c r="CK13" i="17"/>
  <c r="DC35" i="18"/>
  <c r="DD4" i="18"/>
  <c r="DC3" i="18"/>
  <c r="DC2" i="18"/>
  <c r="CW17" i="21"/>
  <c r="DB33" i="18"/>
  <c r="CN17" i="17"/>
  <c r="CP42" i="20"/>
  <c r="CP40" i="20"/>
  <c r="CP43" i="20"/>
  <c r="CP41" i="20"/>
  <c r="CQ36" i="20"/>
  <c r="CP39" i="20"/>
  <c r="CP44" i="20"/>
  <c r="CX15" i="21"/>
  <c r="CX13" i="21"/>
  <c r="CX11" i="21"/>
  <c r="CX16" i="21"/>
  <c r="CX14" i="21"/>
  <c r="CX5" i="21"/>
  <c r="CX7" i="21"/>
  <c r="CY2" i="21"/>
  <c r="CX12" i="21"/>
  <c r="CX9" i="21"/>
  <c r="CX10" i="21"/>
  <c r="CX8" i="21"/>
  <c r="CX6" i="21"/>
  <c r="CX3" i="21"/>
  <c r="CP23" i="20"/>
  <c r="CO30" i="20"/>
  <c r="CO29" i="20"/>
  <c r="CO28" i="20"/>
  <c r="CO27" i="20"/>
  <c r="CO26" i="20"/>
  <c r="CO31" i="20"/>
  <c r="CV18" i="21"/>
  <c r="CV19" i="21" s="1"/>
  <c r="CL18" i="17"/>
  <c r="DC25" i="18" s="1"/>
  <c r="CQ4" i="21"/>
  <c r="CL24" i="20"/>
  <c r="DB5" i="18"/>
  <c r="CQ210" i="26" l="1"/>
  <c r="CQ194" i="26"/>
  <c r="CQ259" i="26"/>
  <c r="CQ242" i="26"/>
  <c r="CQ226" i="26"/>
  <c r="CN272" i="26"/>
  <c r="CN273" i="26" s="1"/>
  <c r="CN278" i="26" s="1"/>
  <c r="CN192" i="26"/>
  <c r="CN193" i="26" s="1"/>
  <c r="CN198" i="26" s="1"/>
  <c r="CN176" i="26"/>
  <c r="CN177" i="26" s="1"/>
  <c r="CN182" i="26" s="1"/>
  <c r="CM177" i="26"/>
  <c r="CM182" i="26" s="1"/>
  <c r="DB14" i="18"/>
  <c r="CN256" i="26"/>
  <c r="CN257" i="26" s="1"/>
  <c r="CN262" i="26" s="1"/>
  <c r="CN224" i="26"/>
  <c r="CN240" i="26"/>
  <c r="CN241" i="26" s="1"/>
  <c r="CN246" i="26" s="1"/>
  <c r="DD32" i="18"/>
  <c r="DD9" i="18"/>
  <c r="DD24" i="18"/>
  <c r="DD23" i="18"/>
  <c r="DD22" i="18"/>
  <c r="DD15" i="18"/>
  <c r="DD31" i="18"/>
  <c r="DD8" i="18"/>
  <c r="CR167" i="26"/>
  <c r="CQ170" i="26" a="1"/>
  <c r="CQ170" i="26" s="1"/>
  <c r="CQ171" i="26"/>
  <c r="CQ172" i="26"/>
  <c r="CQ173" i="26"/>
  <c r="CQ178" i="26"/>
  <c r="CQ179" i="26"/>
  <c r="CQ180" i="26"/>
  <c r="CQ181" i="26"/>
  <c r="CQ186" i="26" a="1"/>
  <c r="CQ186" i="26" s="1"/>
  <c r="CQ283" i="26"/>
  <c r="CQ284" i="26"/>
  <c r="CQ288" i="26"/>
  <c r="CQ293" i="26"/>
  <c r="CQ174" i="26"/>
  <c r="CQ175" i="26"/>
  <c r="CQ187" i="26"/>
  <c r="CQ188" i="26"/>
  <c r="CQ189" i="26"/>
  <c r="CQ190" i="26"/>
  <c r="CQ191" i="26"/>
  <c r="CQ195" i="26"/>
  <c r="CQ196" i="26"/>
  <c r="CQ197" i="26"/>
  <c r="CQ202" i="26" a="1"/>
  <c r="CQ202" i="26" s="1"/>
  <c r="CQ287" i="26"/>
  <c r="CQ203" i="26"/>
  <c r="CQ204" i="26"/>
  <c r="CQ205" i="26"/>
  <c r="CQ206" i="26"/>
  <c r="CQ207" i="26"/>
  <c r="CQ208" i="26"/>
  <c r="CQ211" i="26"/>
  <c r="CQ212" i="26"/>
  <c r="CQ213" i="26"/>
  <c r="CQ218" i="26" a="1"/>
  <c r="CQ218" i="26" s="1"/>
  <c r="CQ219" i="26"/>
  <c r="CQ220" i="26"/>
  <c r="CQ221" i="26"/>
  <c r="CQ222" i="26"/>
  <c r="CQ223" i="26"/>
  <c r="CQ227" i="26"/>
  <c r="CQ228" i="26"/>
  <c r="CQ229" i="26"/>
  <c r="CQ234" i="26" a="1"/>
  <c r="CQ234" i="26" s="1"/>
  <c r="CQ235" i="26"/>
  <c r="CQ236" i="26"/>
  <c r="CQ237" i="26"/>
  <c r="CQ238" i="26"/>
  <c r="CQ239" i="26"/>
  <c r="CQ243" i="26"/>
  <c r="CQ244" i="26"/>
  <c r="CQ245" i="26"/>
  <c r="CQ252" i="26"/>
  <c r="CQ253" i="26"/>
  <c r="CQ255" i="26"/>
  <c r="CQ260" i="26"/>
  <c r="CQ261" i="26"/>
  <c r="CQ282" i="26" a="1"/>
  <c r="CQ282" i="26" s="1"/>
  <c r="CQ285" i="26"/>
  <c r="CQ286" i="26"/>
  <c r="CQ291" i="26"/>
  <c r="CQ250" i="26" a="1"/>
  <c r="CQ250" i="26" s="1"/>
  <c r="CQ251" i="26"/>
  <c r="CQ254" i="26"/>
  <c r="CQ266" i="26" a="1"/>
  <c r="CQ266" i="26" s="1"/>
  <c r="CQ267" i="26"/>
  <c r="CQ268" i="26"/>
  <c r="CQ269" i="26"/>
  <c r="CQ270" i="26"/>
  <c r="CQ271" i="26"/>
  <c r="CQ274" i="26"/>
  <c r="CQ275" i="26"/>
  <c r="CQ276" i="26"/>
  <c r="CQ277" i="26"/>
  <c r="CQ302" i="26"/>
  <c r="CQ303" i="26"/>
  <c r="CQ304" i="26"/>
  <c r="CQ307" i="26"/>
  <c r="CQ308" i="26"/>
  <c r="CQ309" i="26"/>
  <c r="CQ298" i="26" a="1"/>
  <c r="CQ298" i="26" s="1"/>
  <c r="CQ314" i="26" a="1"/>
  <c r="CQ314" i="26" s="1"/>
  <c r="CQ320" i="26"/>
  <c r="CQ322" i="26"/>
  <c r="CQ299" i="26"/>
  <c r="CQ301" i="26"/>
  <c r="CQ315" i="26"/>
  <c r="CQ316" i="26"/>
  <c r="CQ319" i="26"/>
  <c r="CQ323" i="26"/>
  <c r="CQ324" i="26"/>
  <c r="CQ325" i="26"/>
  <c r="CQ292" i="26"/>
  <c r="CQ300" i="26"/>
  <c r="CQ317" i="26"/>
  <c r="CQ318" i="26"/>
  <c r="CP289" i="26"/>
  <c r="CP294" i="26" s="1"/>
  <c r="CT166" i="26"/>
  <c r="CS165" i="26"/>
  <c r="CL198" i="26"/>
  <c r="CL230" i="26"/>
  <c r="CL262" i="26"/>
  <c r="CL278" i="26"/>
  <c r="CL246" i="26"/>
  <c r="CL182" i="26"/>
  <c r="CO294" i="26"/>
  <c r="CP209" i="26"/>
  <c r="CP214" i="26" s="1"/>
  <c r="CP305" i="26"/>
  <c r="CP310" i="26" s="1"/>
  <c r="CP321" i="26"/>
  <c r="CP326" i="26" s="1"/>
  <c r="CO214" i="26"/>
  <c r="CO310" i="26"/>
  <c r="CO326" i="26"/>
  <c r="DC41" i="24"/>
  <c r="DC42" i="24"/>
  <c r="DC44" i="24"/>
  <c r="DC40" i="24"/>
  <c r="DC43" i="24"/>
  <c r="CM14" i="17"/>
  <c r="DD21" i="18" s="1"/>
  <c r="CN12" i="17"/>
  <c r="CN14" i="17" s="1"/>
  <c r="DC34" i="24"/>
  <c r="CO55" i="20"/>
  <c r="CO54" i="20" s="1"/>
  <c r="CO58" i="20" s="1"/>
  <c r="DC33" i="18"/>
  <c r="CQ42" i="20"/>
  <c r="CQ41" i="20"/>
  <c r="CQ40" i="20"/>
  <c r="CQ43" i="20"/>
  <c r="CR36" i="20"/>
  <c r="CQ44" i="20"/>
  <c r="CQ39" i="20"/>
  <c r="CR4" i="21"/>
  <c r="CM24" i="20"/>
  <c r="DC5" i="18"/>
  <c r="CY15" i="21"/>
  <c r="CY11" i="21"/>
  <c r="CY16" i="21"/>
  <c r="CY14" i="21"/>
  <c r="CY5" i="21"/>
  <c r="CZ2" i="21"/>
  <c r="CY9" i="21"/>
  <c r="CY10" i="21"/>
  <c r="CY8" i="21"/>
  <c r="CY7" i="21"/>
  <c r="CY3" i="21"/>
  <c r="CY6" i="21"/>
  <c r="CY13" i="21"/>
  <c r="CY12" i="21"/>
  <c r="CP56" i="20"/>
  <c r="CP57" i="20" s="1"/>
  <c r="CQ49" i="20"/>
  <c r="CP53" i="20"/>
  <c r="CP52" i="20"/>
  <c r="CP51" i="20"/>
  <c r="CL37" i="20"/>
  <c r="CL50" i="20" s="1"/>
  <c r="CL33" i="20"/>
  <c r="DC26" i="18"/>
  <c r="CM18" i="17"/>
  <c r="DD25" i="18" s="1"/>
  <c r="CP27" i="20"/>
  <c r="CP26" i="20"/>
  <c r="CP30" i="20"/>
  <c r="CP28" i="20"/>
  <c r="CQ23" i="20"/>
  <c r="CP29" i="20"/>
  <c r="CP31" i="20"/>
  <c r="CX17" i="21"/>
  <c r="DD35" i="18"/>
  <c r="DD2" i="18"/>
  <c r="DE4" i="18"/>
  <c r="DD3" i="18"/>
  <c r="CL13" i="17"/>
  <c r="CW18" i="21"/>
  <c r="CW19" i="21"/>
  <c r="CO17" i="17"/>
  <c r="CR210" i="26" l="1"/>
  <c r="CR194" i="26"/>
  <c r="CR259" i="26"/>
  <c r="CR242" i="26"/>
  <c r="CR226" i="26"/>
  <c r="DC14" i="18"/>
  <c r="CN225" i="26"/>
  <c r="CN230" i="26" s="1"/>
  <c r="DE24" i="18"/>
  <c r="DE23" i="18"/>
  <c r="DE21" i="18"/>
  <c r="DE32" i="18"/>
  <c r="DE15" i="18"/>
  <c r="DE31" i="18"/>
  <c r="DE22" i="18"/>
  <c r="DE9" i="18"/>
  <c r="DE8" i="18"/>
  <c r="CS167" i="26"/>
  <c r="CR170" i="26" a="1"/>
  <c r="CR170" i="26" s="1"/>
  <c r="CR175" i="26"/>
  <c r="CR178" i="26"/>
  <c r="CR179" i="26"/>
  <c r="CR180" i="26"/>
  <c r="CR181" i="26"/>
  <c r="CR186" i="26" a="1"/>
  <c r="CR186" i="26" s="1"/>
  <c r="CR282" i="26" a="1"/>
  <c r="CR282" i="26" s="1"/>
  <c r="CR285" i="26"/>
  <c r="CR292" i="26"/>
  <c r="CR293" i="26"/>
  <c r="CR171" i="26"/>
  <c r="CR172" i="26"/>
  <c r="CR187" i="26"/>
  <c r="CR188" i="26"/>
  <c r="CR189" i="26"/>
  <c r="CR190" i="26"/>
  <c r="CR191" i="26"/>
  <c r="CR195" i="26"/>
  <c r="CR196" i="26"/>
  <c r="CR197" i="26"/>
  <c r="CR202" i="26" a="1"/>
  <c r="CR202" i="26" s="1"/>
  <c r="CR284" i="26"/>
  <c r="CR286" i="26"/>
  <c r="CR291" i="26"/>
  <c r="CR173" i="26"/>
  <c r="CR174" i="26"/>
  <c r="CR203" i="26"/>
  <c r="CR204" i="26"/>
  <c r="CR205" i="26"/>
  <c r="CR206" i="26"/>
  <c r="CR207" i="26"/>
  <c r="CR208" i="26"/>
  <c r="CR211" i="26"/>
  <c r="CR212" i="26"/>
  <c r="CR213" i="26"/>
  <c r="CR218" i="26" a="1"/>
  <c r="CR218" i="26" s="1"/>
  <c r="CR219" i="26"/>
  <c r="CR220" i="26"/>
  <c r="CR221" i="26"/>
  <c r="CR222" i="26"/>
  <c r="CR223" i="26"/>
  <c r="CR227" i="26"/>
  <c r="CR228" i="26"/>
  <c r="CR229" i="26"/>
  <c r="CR234" i="26" a="1"/>
  <c r="CR234" i="26" s="1"/>
  <c r="CR235" i="26"/>
  <c r="CR236" i="26"/>
  <c r="CR237" i="26"/>
  <c r="CR238" i="26"/>
  <c r="CR239" i="26"/>
  <c r="CR243" i="26"/>
  <c r="CR244" i="26"/>
  <c r="CR245" i="26"/>
  <c r="CR250" i="26" a="1"/>
  <c r="CR250" i="26" s="1"/>
  <c r="CR253" i="26"/>
  <c r="CR254" i="26"/>
  <c r="CR255" i="26"/>
  <c r="CR260" i="26"/>
  <c r="CR261" i="26"/>
  <c r="CR283" i="26"/>
  <c r="CR287" i="26"/>
  <c r="CR288" i="26"/>
  <c r="CR251" i="26"/>
  <c r="CR252" i="26"/>
  <c r="CR266" i="26" a="1"/>
  <c r="CR266" i="26" s="1"/>
  <c r="CR267" i="26"/>
  <c r="CR268" i="26"/>
  <c r="CR269" i="26"/>
  <c r="CR270" i="26"/>
  <c r="CR271" i="26"/>
  <c r="CR274" i="26"/>
  <c r="CR275" i="26"/>
  <c r="CR276" i="26"/>
  <c r="CR277" i="26"/>
  <c r="CR298" i="26" a="1"/>
  <c r="CR298" i="26" s="1"/>
  <c r="CR300" i="26"/>
  <c r="CR302" i="26"/>
  <c r="CR303" i="26"/>
  <c r="CR304" i="26"/>
  <c r="CR307" i="26"/>
  <c r="CR308" i="26"/>
  <c r="CR309" i="26"/>
  <c r="CR299" i="26"/>
  <c r="CR315" i="26"/>
  <c r="CR316" i="26"/>
  <c r="CR319" i="26"/>
  <c r="CR314" i="26" a="1"/>
  <c r="CR314" i="26" s="1"/>
  <c r="CR317" i="26"/>
  <c r="CR318" i="26"/>
  <c r="CR320" i="26"/>
  <c r="CR322" i="26"/>
  <c r="CR323" i="26"/>
  <c r="CR324" i="26"/>
  <c r="CR325" i="26"/>
  <c r="CR301" i="26"/>
  <c r="CQ209" i="26"/>
  <c r="CQ305" i="26"/>
  <c r="CQ321" i="26"/>
  <c r="CU166" i="26"/>
  <c r="CT165" i="26"/>
  <c r="CQ289" i="26"/>
  <c r="CO240" i="26"/>
  <c r="CO272" i="26"/>
  <c r="CO192" i="26"/>
  <c r="CO224" i="26"/>
  <c r="CO256" i="26"/>
  <c r="CO176" i="26"/>
  <c r="DD42" i="24"/>
  <c r="DD44" i="24"/>
  <c r="DD41" i="24"/>
  <c r="DD40" i="24"/>
  <c r="DD43" i="24"/>
  <c r="CO12" i="17"/>
  <c r="CO14" i="17" s="1"/>
  <c r="DD34" i="24"/>
  <c r="DD33" i="18"/>
  <c r="CQ30" i="20"/>
  <c r="CQ29" i="20"/>
  <c r="CQ28" i="20"/>
  <c r="CQ27" i="20"/>
  <c r="CR23" i="20"/>
  <c r="CQ26" i="20"/>
  <c r="CQ31" i="20"/>
  <c r="CQ56" i="20"/>
  <c r="CQ57" i="20" s="1"/>
  <c r="CQ52" i="20"/>
  <c r="CR49" i="20"/>
  <c r="CQ53" i="20"/>
  <c r="CQ51" i="20"/>
  <c r="CM37" i="20"/>
  <c r="CM50" i="20" s="1"/>
  <c r="CM33" i="20"/>
  <c r="CM13" i="17"/>
  <c r="CZ9" i="21"/>
  <c r="CZ16" i="21"/>
  <c r="CZ14" i="21"/>
  <c r="CZ5" i="21"/>
  <c r="CZ10" i="21"/>
  <c r="CZ13" i="21"/>
  <c r="CZ6" i="21"/>
  <c r="CZ7" i="21"/>
  <c r="CZ3" i="21"/>
  <c r="CZ11" i="21"/>
  <c r="DA2" i="21"/>
  <c r="CZ15" i="21"/>
  <c r="CZ12" i="21"/>
  <c r="CZ8" i="21"/>
  <c r="CR42" i="20"/>
  <c r="CR41" i="20"/>
  <c r="CR40" i="20"/>
  <c r="CR43" i="20"/>
  <c r="CR39" i="20"/>
  <c r="CS36" i="20"/>
  <c r="CR44" i="20"/>
  <c r="CX18" i="21"/>
  <c r="CX19" i="21" s="1"/>
  <c r="CP17" i="17"/>
  <c r="CP55" i="20"/>
  <c r="CP54" i="20" s="1"/>
  <c r="CP58" i="20" s="1"/>
  <c r="CY17" i="21"/>
  <c r="DE35" i="18"/>
  <c r="DE2" i="18"/>
  <c r="DF4" i="18"/>
  <c r="DE3" i="18"/>
  <c r="CN18" i="17"/>
  <c r="CP256" i="26" s="1"/>
  <c r="CP257" i="26" s="1"/>
  <c r="CP262" i="26" s="1"/>
  <c r="DD26" i="18"/>
  <c r="CS4" i="21"/>
  <c r="CN24" i="20"/>
  <c r="DD5" i="18"/>
  <c r="CS210" i="26" l="1"/>
  <c r="CS194" i="26"/>
  <c r="CS259" i="26"/>
  <c r="CS242" i="26"/>
  <c r="CS226" i="26"/>
  <c r="DD14" i="18"/>
  <c r="CP272" i="26"/>
  <c r="CP273" i="26" s="1"/>
  <c r="CP278" i="26" s="1"/>
  <c r="CP224" i="26"/>
  <c r="CP225" i="26" s="1"/>
  <c r="CP230" i="26" s="1"/>
  <c r="CP240" i="26"/>
  <c r="CP241" i="26" s="1"/>
  <c r="CP246" i="26" s="1"/>
  <c r="DE25" i="18"/>
  <c r="DE26" i="18" s="1"/>
  <c r="DF32" i="18"/>
  <c r="DF24" i="18"/>
  <c r="DF23" i="18"/>
  <c r="DF21" i="18"/>
  <c r="DF15" i="18"/>
  <c r="DF22" i="18"/>
  <c r="DF31" i="18"/>
  <c r="DF9" i="18"/>
  <c r="DF8" i="18"/>
  <c r="CP176" i="26"/>
  <c r="CP192" i="26"/>
  <c r="CP193" i="26" s="1"/>
  <c r="CP198" i="26" s="1"/>
  <c r="CT167" i="26"/>
  <c r="CS170" i="26" a="1"/>
  <c r="CS170" i="26" s="1"/>
  <c r="CS171" i="26"/>
  <c r="CS178" i="26"/>
  <c r="CS179" i="26"/>
  <c r="CS180" i="26"/>
  <c r="CS181" i="26"/>
  <c r="CS186" i="26" a="1"/>
  <c r="CS186" i="26" s="1"/>
  <c r="CS283" i="26"/>
  <c r="CS286" i="26"/>
  <c r="CS291" i="26"/>
  <c r="CS172" i="26"/>
  <c r="CS174" i="26"/>
  <c r="CS175" i="26"/>
  <c r="CS187" i="26"/>
  <c r="CS188" i="26"/>
  <c r="CS189" i="26"/>
  <c r="CS190" i="26"/>
  <c r="CS191" i="26"/>
  <c r="CS195" i="26"/>
  <c r="CS196" i="26"/>
  <c r="CS197" i="26"/>
  <c r="CS202" i="26" a="1"/>
  <c r="CS202" i="26" s="1"/>
  <c r="CS287" i="26"/>
  <c r="CS288" i="26"/>
  <c r="CS292" i="26"/>
  <c r="CS293" i="26"/>
  <c r="CS173" i="26"/>
  <c r="CS203" i="26"/>
  <c r="CS204" i="26"/>
  <c r="CS205" i="26"/>
  <c r="CS206" i="26"/>
  <c r="CS207" i="26"/>
  <c r="CS208" i="26"/>
  <c r="CS211" i="26"/>
  <c r="CS212" i="26"/>
  <c r="CS213" i="26"/>
  <c r="CS218" i="26" a="1"/>
  <c r="CS218" i="26" s="1"/>
  <c r="CS219" i="26"/>
  <c r="CS220" i="26"/>
  <c r="CS221" i="26"/>
  <c r="CS222" i="26"/>
  <c r="CS223" i="26"/>
  <c r="CS227" i="26"/>
  <c r="CS228" i="26"/>
  <c r="CS229" i="26"/>
  <c r="CS234" i="26" a="1"/>
  <c r="CS234" i="26" s="1"/>
  <c r="CS235" i="26"/>
  <c r="CS236" i="26"/>
  <c r="CS237" i="26"/>
  <c r="CS238" i="26"/>
  <c r="CS239" i="26"/>
  <c r="CS243" i="26"/>
  <c r="CS244" i="26"/>
  <c r="CS245" i="26"/>
  <c r="CS252" i="26"/>
  <c r="CS253" i="26"/>
  <c r="CS255" i="26"/>
  <c r="CS260" i="26"/>
  <c r="CS261" i="26"/>
  <c r="CS282" i="26" a="1"/>
  <c r="CS282" i="26" s="1"/>
  <c r="CS284" i="26"/>
  <c r="CS250" i="26" a="1"/>
  <c r="CS250" i="26" s="1"/>
  <c r="CS251" i="26"/>
  <c r="CS254" i="26"/>
  <c r="CS266" i="26" a="1"/>
  <c r="CS266" i="26" s="1"/>
  <c r="CS267" i="26"/>
  <c r="CS268" i="26"/>
  <c r="CS269" i="26"/>
  <c r="CS270" i="26"/>
  <c r="CS271" i="26"/>
  <c r="CS274" i="26"/>
  <c r="CS275" i="26"/>
  <c r="CS276" i="26"/>
  <c r="CS277" i="26"/>
  <c r="CS301" i="26"/>
  <c r="CS302" i="26"/>
  <c r="CS303" i="26"/>
  <c r="CS304" i="26"/>
  <c r="CS307" i="26"/>
  <c r="CS308" i="26"/>
  <c r="CS309" i="26"/>
  <c r="CS300" i="26"/>
  <c r="CS317" i="26"/>
  <c r="CS318" i="26"/>
  <c r="CS320" i="26"/>
  <c r="CS298" i="26" a="1"/>
  <c r="CS298" i="26" s="1"/>
  <c r="CS316" i="26"/>
  <c r="CS322" i="26"/>
  <c r="CS323" i="26"/>
  <c r="CS324" i="26"/>
  <c r="CS325" i="26"/>
  <c r="CS285" i="26"/>
  <c r="CS299" i="26"/>
  <c r="CS314" i="26" a="1"/>
  <c r="CS314" i="26" s="1"/>
  <c r="CS315" i="26"/>
  <c r="CS319" i="26"/>
  <c r="CR289" i="26"/>
  <c r="CR294" i="26" s="1"/>
  <c r="CQ214" i="26"/>
  <c r="CQ310" i="26"/>
  <c r="CQ326" i="26"/>
  <c r="CV166" i="26"/>
  <c r="CU165" i="26"/>
  <c r="CQ294" i="26"/>
  <c r="CO241" i="26"/>
  <c r="CO273" i="26"/>
  <c r="CO193" i="26"/>
  <c r="CO225" i="26"/>
  <c r="CO257" i="26"/>
  <c r="CO177" i="26"/>
  <c r="CR209" i="26"/>
  <c r="CR214" i="26" s="1"/>
  <c r="CR305" i="26"/>
  <c r="CR310" i="26" s="1"/>
  <c r="CR321" i="26"/>
  <c r="CR326" i="26" s="1"/>
  <c r="DE44" i="24"/>
  <c r="DE41" i="24"/>
  <c r="DE42" i="24"/>
  <c r="DE40" i="24"/>
  <c r="DE43" i="24"/>
  <c r="CP12" i="17"/>
  <c r="DE33" i="18"/>
  <c r="DE34" i="24"/>
  <c r="CQ55" i="20"/>
  <c r="CQ54" i="20" s="1"/>
  <c r="CQ58" i="20" s="1"/>
  <c r="CN37" i="20"/>
  <c r="CN50" i="20" s="1"/>
  <c r="CN33" i="20"/>
  <c r="DF35" i="18"/>
  <c r="DG4" i="18"/>
  <c r="DF3" i="18"/>
  <c r="DF2" i="18"/>
  <c r="CY18" i="21"/>
  <c r="CY19" i="21" s="1"/>
  <c r="CZ17" i="21"/>
  <c r="CN13" i="17"/>
  <c r="CO18" i="17"/>
  <c r="CS41" i="20"/>
  <c r="CS40" i="20"/>
  <c r="CS39" i="20"/>
  <c r="CT36" i="20"/>
  <c r="CS42" i="20"/>
  <c r="CS43" i="20"/>
  <c r="CS44" i="20"/>
  <c r="CQ17" i="17"/>
  <c r="CT4" i="21"/>
  <c r="CO24" i="20"/>
  <c r="DE5" i="18"/>
  <c r="CR53" i="20"/>
  <c r="CR52" i="20"/>
  <c r="CS49" i="20"/>
  <c r="CR56" i="20"/>
  <c r="CR57" i="20" s="1"/>
  <c r="CR51" i="20"/>
  <c r="DA14" i="21"/>
  <c r="DA16" i="21"/>
  <c r="DA12" i="21"/>
  <c r="DB2" i="21"/>
  <c r="DA9" i="21"/>
  <c r="DA3" i="21"/>
  <c r="DA8" i="21"/>
  <c r="DA10" i="21"/>
  <c r="DA13" i="21"/>
  <c r="DA6" i="21"/>
  <c r="DA5" i="21"/>
  <c r="DA7" i="21"/>
  <c r="DA15" i="21"/>
  <c r="DA11" i="21"/>
  <c r="CR30" i="20"/>
  <c r="CS23" i="20"/>
  <c r="CR28" i="20"/>
  <c r="CR29" i="20"/>
  <c r="CR26" i="20"/>
  <c r="CR27" i="20"/>
  <c r="CR31" i="20"/>
  <c r="CT210" i="26" l="1"/>
  <c r="CT194" i="26"/>
  <c r="CT259" i="26"/>
  <c r="CT242" i="26"/>
  <c r="CT226" i="26"/>
  <c r="DF25" i="18"/>
  <c r="DF26" i="18" s="1"/>
  <c r="CQ272" i="26"/>
  <c r="CQ273" i="26" s="1"/>
  <c r="CQ278" i="26" s="1"/>
  <c r="CQ256" i="26"/>
  <c r="CQ257" i="26" s="1"/>
  <c r="CQ262" i="26" s="1"/>
  <c r="CQ176" i="26"/>
  <c r="CQ177" i="26" s="1"/>
  <c r="CQ182" i="26" s="1"/>
  <c r="CP177" i="26"/>
  <c r="CP182" i="26" s="1"/>
  <c r="DE14" i="18"/>
  <c r="DG24" i="18"/>
  <c r="DG23" i="18"/>
  <c r="DG32" i="18"/>
  <c r="DG8" i="18"/>
  <c r="DG15" i="18"/>
  <c r="DG22" i="18"/>
  <c r="DG9" i="18"/>
  <c r="DG31" i="18"/>
  <c r="CQ192" i="26"/>
  <c r="CQ224" i="26"/>
  <c r="CQ225" i="26" s="1"/>
  <c r="CQ230" i="26" s="1"/>
  <c r="CQ240" i="26"/>
  <c r="CQ241" i="26" s="1"/>
  <c r="CQ246" i="26" s="1"/>
  <c r="CU167" i="26"/>
  <c r="CT170" i="26" a="1"/>
  <c r="CT170" i="26" s="1"/>
  <c r="CT172" i="26"/>
  <c r="CT173" i="26"/>
  <c r="CT175" i="26"/>
  <c r="CT178" i="26"/>
  <c r="CT179" i="26"/>
  <c r="CT180" i="26"/>
  <c r="CT181" i="26"/>
  <c r="CT186" i="26" a="1"/>
  <c r="CT186" i="26" s="1"/>
  <c r="CT282" i="26" a="1"/>
  <c r="CT282" i="26" s="1"/>
  <c r="CT287" i="26"/>
  <c r="CT288" i="26"/>
  <c r="CT292" i="26"/>
  <c r="CT293" i="26"/>
  <c r="CT187" i="26"/>
  <c r="CT188" i="26"/>
  <c r="CT189" i="26"/>
  <c r="CT190" i="26"/>
  <c r="CT191" i="26"/>
  <c r="CT195" i="26"/>
  <c r="CT196" i="26"/>
  <c r="CT197" i="26"/>
  <c r="CT202" i="26" a="1"/>
  <c r="CT202" i="26" s="1"/>
  <c r="CT283" i="26"/>
  <c r="CT284" i="26"/>
  <c r="CT291" i="26"/>
  <c r="CT171" i="26"/>
  <c r="CT174" i="26"/>
  <c r="CT203" i="26"/>
  <c r="CT204" i="26"/>
  <c r="CT205" i="26"/>
  <c r="CT206" i="26"/>
  <c r="CT207" i="26"/>
  <c r="CT208" i="26"/>
  <c r="CT211" i="26"/>
  <c r="CT212" i="26"/>
  <c r="CT213" i="26"/>
  <c r="CT218" i="26" a="1"/>
  <c r="CT218" i="26" s="1"/>
  <c r="CT219" i="26"/>
  <c r="CT220" i="26"/>
  <c r="CT221" i="26"/>
  <c r="CT222" i="26"/>
  <c r="CT223" i="26"/>
  <c r="CT227" i="26"/>
  <c r="CT228" i="26"/>
  <c r="CT229" i="26"/>
  <c r="CT234" i="26" a="1"/>
  <c r="CT234" i="26" s="1"/>
  <c r="CT235" i="26"/>
  <c r="CT236" i="26"/>
  <c r="CT237" i="26"/>
  <c r="CT238" i="26"/>
  <c r="CT239" i="26"/>
  <c r="CT243" i="26"/>
  <c r="CT244" i="26"/>
  <c r="CT245" i="26"/>
  <c r="CT250" i="26" a="1"/>
  <c r="CT250" i="26" s="1"/>
  <c r="CT255" i="26"/>
  <c r="CT260" i="26"/>
  <c r="CT261" i="26"/>
  <c r="CT285" i="26"/>
  <c r="CT286" i="26"/>
  <c r="CT251" i="26"/>
  <c r="CT252" i="26"/>
  <c r="CT253" i="26"/>
  <c r="CT254" i="26"/>
  <c r="CT266" i="26" a="1"/>
  <c r="CT266" i="26" s="1"/>
  <c r="CT267" i="26"/>
  <c r="CT268" i="26"/>
  <c r="CT269" i="26"/>
  <c r="CT270" i="26"/>
  <c r="CT271" i="26"/>
  <c r="CT274" i="26"/>
  <c r="CT275" i="26"/>
  <c r="CT276" i="26"/>
  <c r="CT277" i="26"/>
  <c r="CT302" i="26"/>
  <c r="CT303" i="26"/>
  <c r="CT304" i="26"/>
  <c r="CT307" i="26"/>
  <c r="CT308" i="26"/>
  <c r="CT309" i="26"/>
  <c r="CT301" i="26"/>
  <c r="CT314" i="26" a="1"/>
  <c r="CT314" i="26" s="1"/>
  <c r="CT315" i="26"/>
  <c r="CT316" i="26"/>
  <c r="CT322" i="26"/>
  <c r="CT299" i="26"/>
  <c r="CT317" i="26"/>
  <c r="CT319" i="26"/>
  <c r="CT320" i="26"/>
  <c r="CT323" i="26"/>
  <c r="CT324" i="26"/>
  <c r="CT325" i="26"/>
  <c r="CT298" i="26" a="1"/>
  <c r="CT298" i="26" s="1"/>
  <c r="CT300" i="26"/>
  <c r="CT318" i="26"/>
  <c r="CS209" i="26"/>
  <c r="CS305" i="26"/>
  <c r="CS321" i="26"/>
  <c r="CW166" i="26"/>
  <c r="CV165" i="26"/>
  <c r="CO246" i="26"/>
  <c r="CO278" i="26"/>
  <c r="CO198" i="26"/>
  <c r="CO230" i="26"/>
  <c r="CO262" i="26"/>
  <c r="CO182" i="26"/>
  <c r="CS289" i="26"/>
  <c r="DF42" i="24"/>
  <c r="DF41" i="24"/>
  <c r="DF44" i="24"/>
  <c r="DF40" i="24"/>
  <c r="DF43" i="24"/>
  <c r="CP14" i="17"/>
  <c r="DG21" i="18" s="1"/>
  <c r="CQ12" i="17"/>
  <c r="CQ14" i="17" s="1"/>
  <c r="DF34" i="24"/>
  <c r="DF33" i="18"/>
  <c r="CR17" i="17"/>
  <c r="DB14" i="21"/>
  <c r="DB12" i="21"/>
  <c r="DB16" i="21"/>
  <c r="DC2" i="21"/>
  <c r="DB9" i="21"/>
  <c r="DB3" i="21"/>
  <c r="DB15" i="21"/>
  <c r="DB6" i="21"/>
  <c r="DB8" i="21"/>
  <c r="DB13" i="21"/>
  <c r="DB5" i="21"/>
  <c r="DB7" i="21"/>
  <c r="DB10" i="21"/>
  <c r="DB11" i="21"/>
  <c r="CT40" i="20"/>
  <c r="CT39" i="20"/>
  <c r="CU36" i="20"/>
  <c r="CT43" i="20"/>
  <c r="CT41" i="20"/>
  <c r="CT42" i="20"/>
  <c r="CT44" i="20"/>
  <c r="CO13" i="17"/>
  <c r="CS30" i="20"/>
  <c r="CS27" i="20"/>
  <c r="CT23" i="20"/>
  <c r="CS28" i="20"/>
  <c r="CS26" i="20"/>
  <c r="CS29" i="20"/>
  <c r="CS31" i="20"/>
  <c r="CS53" i="20"/>
  <c r="CS52" i="20"/>
  <c r="CS56" i="20"/>
  <c r="CS57" i="20" s="1"/>
  <c r="CT49" i="20"/>
  <c r="CS51" i="20"/>
  <c r="CR55" i="20"/>
  <c r="CR54" i="20" s="1"/>
  <c r="CR58" i="20" s="1"/>
  <c r="DG35" i="18"/>
  <c r="DG2" i="18"/>
  <c r="DH4" i="18"/>
  <c r="DG3" i="18"/>
  <c r="DA17" i="21"/>
  <c r="CZ18" i="21"/>
  <c r="CZ19" i="21" s="1"/>
  <c r="CO37" i="20"/>
  <c r="CO50" i="20" s="1"/>
  <c r="CO33" i="20"/>
  <c r="CP18" i="17"/>
  <c r="DG25" i="18" s="1"/>
  <c r="CU4" i="21"/>
  <c r="CP24" i="20"/>
  <c r="DF5" i="18"/>
  <c r="CU210" i="26" l="1"/>
  <c r="CU194" i="26"/>
  <c r="CU259" i="26"/>
  <c r="CU242" i="26"/>
  <c r="CU226" i="26"/>
  <c r="CQ193" i="26"/>
  <c r="CQ198" i="26" s="1"/>
  <c r="DF14" i="18"/>
  <c r="DH24" i="18"/>
  <c r="DH23" i="18"/>
  <c r="DH21" i="18"/>
  <c r="DH8" i="18"/>
  <c r="DH15" i="18"/>
  <c r="DH32" i="18"/>
  <c r="DH22" i="18"/>
  <c r="DH31" i="18"/>
  <c r="DH9" i="18"/>
  <c r="CT209" i="26"/>
  <c r="CT214" i="26" s="1"/>
  <c r="CV167" i="26"/>
  <c r="CU170" i="26" a="1"/>
  <c r="CU170" i="26" s="1"/>
  <c r="CU171" i="26"/>
  <c r="CU174" i="26"/>
  <c r="CU175" i="26"/>
  <c r="CU178" i="26"/>
  <c r="CU179" i="26"/>
  <c r="CU180" i="26"/>
  <c r="CU181" i="26"/>
  <c r="CU186" i="26" a="1"/>
  <c r="CU186" i="26" s="1"/>
  <c r="CU283" i="26"/>
  <c r="CU284" i="26"/>
  <c r="CU285" i="26"/>
  <c r="CU291" i="26"/>
  <c r="CU172" i="26"/>
  <c r="CU187" i="26"/>
  <c r="CU188" i="26"/>
  <c r="CU189" i="26"/>
  <c r="CU190" i="26"/>
  <c r="CU191" i="26"/>
  <c r="CU195" i="26"/>
  <c r="CU196" i="26"/>
  <c r="CU197" i="26"/>
  <c r="CU202" i="26" a="1"/>
  <c r="CU202" i="26" s="1"/>
  <c r="CU287" i="26"/>
  <c r="CU292" i="26"/>
  <c r="CU173" i="26"/>
  <c r="CU203" i="26"/>
  <c r="CU204" i="26"/>
  <c r="CU205" i="26"/>
  <c r="CU206" i="26"/>
  <c r="CU207" i="26"/>
  <c r="CU208" i="26"/>
  <c r="CU211" i="26"/>
  <c r="CU212" i="26"/>
  <c r="CU213" i="26"/>
  <c r="CU218" i="26" a="1"/>
  <c r="CU218" i="26" s="1"/>
  <c r="CU219" i="26"/>
  <c r="CU220" i="26"/>
  <c r="CU221" i="26"/>
  <c r="CU222" i="26"/>
  <c r="CU223" i="26"/>
  <c r="CU227" i="26"/>
  <c r="CU228" i="26"/>
  <c r="CU229" i="26"/>
  <c r="CU234" i="26" a="1"/>
  <c r="CU234" i="26" s="1"/>
  <c r="CU286" i="26"/>
  <c r="CU235" i="26"/>
  <c r="CU236" i="26"/>
  <c r="CU237" i="26"/>
  <c r="CU238" i="26"/>
  <c r="CU239" i="26"/>
  <c r="CU243" i="26"/>
  <c r="CU244" i="26"/>
  <c r="CU245" i="26"/>
  <c r="CU252" i="26"/>
  <c r="CU254" i="26"/>
  <c r="CU255" i="26"/>
  <c r="CU260" i="26"/>
  <c r="CU261" i="26"/>
  <c r="CU282" i="26" a="1"/>
  <c r="CU282" i="26" s="1"/>
  <c r="CU288" i="26"/>
  <c r="CU250" i="26" a="1"/>
  <c r="CU250" i="26" s="1"/>
  <c r="CU251" i="26"/>
  <c r="CU253" i="26"/>
  <c r="CU266" i="26" a="1"/>
  <c r="CU266" i="26" s="1"/>
  <c r="CU267" i="26"/>
  <c r="CU268" i="26"/>
  <c r="CU269" i="26"/>
  <c r="CU270" i="26"/>
  <c r="CU271" i="26"/>
  <c r="CU274" i="26"/>
  <c r="CU275" i="26"/>
  <c r="CU276" i="26"/>
  <c r="CU277" i="26"/>
  <c r="CU298" i="26" a="1"/>
  <c r="CU298" i="26" s="1"/>
  <c r="CU299" i="26"/>
  <c r="CU302" i="26"/>
  <c r="CU303" i="26"/>
  <c r="CU304" i="26"/>
  <c r="CU307" i="26"/>
  <c r="CU308" i="26"/>
  <c r="CU309" i="26"/>
  <c r="CU319" i="26"/>
  <c r="CU320" i="26"/>
  <c r="CU300" i="26"/>
  <c r="CU314" i="26" a="1"/>
  <c r="CU314" i="26" s="1"/>
  <c r="CU318" i="26"/>
  <c r="CU322" i="26"/>
  <c r="CU323" i="26"/>
  <c r="CU324" i="26"/>
  <c r="CU325" i="26"/>
  <c r="CU293" i="26"/>
  <c r="CU301" i="26"/>
  <c r="CU315" i="26"/>
  <c r="CU316" i="26"/>
  <c r="CU317" i="26"/>
  <c r="CS214" i="26"/>
  <c r="CS310" i="26"/>
  <c r="CS326" i="26"/>
  <c r="CX166" i="26"/>
  <c r="CW165" i="26"/>
  <c r="CS294" i="26"/>
  <c r="CT289" i="26"/>
  <c r="CT294" i="26" s="1"/>
  <c r="CT321" i="26"/>
  <c r="CT326" i="26" s="1"/>
  <c r="CT305" i="26"/>
  <c r="CT310" i="26" s="1"/>
  <c r="CR256" i="26"/>
  <c r="CR192" i="26"/>
  <c r="CR224" i="26"/>
  <c r="CR240" i="26"/>
  <c r="CR272" i="26"/>
  <c r="CR176" i="26"/>
  <c r="DG41" i="24"/>
  <c r="DG44" i="24"/>
  <c r="DG42" i="24"/>
  <c r="DG40" i="24"/>
  <c r="DG43" i="24"/>
  <c r="CR12" i="17"/>
  <c r="CR14" i="17" s="1"/>
  <c r="DG34" i="24"/>
  <c r="CS55" i="20"/>
  <c r="CS54" i="20" s="1"/>
  <c r="CS58" i="20" s="1"/>
  <c r="DG33" i="18"/>
  <c r="CS17" i="17"/>
  <c r="CP13" i="17"/>
  <c r="DI4" i="18"/>
  <c r="DH2" i="18"/>
  <c r="DH35" i="18"/>
  <c r="DH3" i="18"/>
  <c r="CT30" i="20"/>
  <c r="CT28" i="20"/>
  <c r="CU23" i="20"/>
  <c r="CT27" i="20"/>
  <c r="CT26" i="20"/>
  <c r="CT29" i="20"/>
  <c r="CT31" i="20"/>
  <c r="DG26" i="18"/>
  <c r="CQ18" i="17"/>
  <c r="CS224" i="26" s="1"/>
  <c r="CS225" i="26" s="1"/>
  <c r="CS230" i="26" s="1"/>
  <c r="DA18" i="21"/>
  <c r="DA19" i="21" s="1"/>
  <c r="CT53" i="20"/>
  <c r="CT52" i="20"/>
  <c r="CT56" i="20"/>
  <c r="CT57" i="20" s="1"/>
  <c r="CU49" i="20"/>
  <c r="CT51" i="20"/>
  <c r="CU39" i="20"/>
  <c r="CV36" i="20"/>
  <c r="CU40" i="20"/>
  <c r="CU41" i="20"/>
  <c r="CU43" i="20"/>
  <c r="CU42" i="20"/>
  <c r="CU44" i="20"/>
  <c r="DC14" i="21"/>
  <c r="DC11" i="21"/>
  <c r="DC12" i="21"/>
  <c r="DC8" i="21"/>
  <c r="DC15" i="21"/>
  <c r="DC9" i="21"/>
  <c r="DC3" i="21"/>
  <c r="DC16" i="21"/>
  <c r="DC6" i="21"/>
  <c r="DC13" i="21"/>
  <c r="DC5" i="21"/>
  <c r="DC17" i="21" s="1"/>
  <c r="DD2" i="21"/>
  <c r="DC7" i="21"/>
  <c r="DC10" i="21"/>
  <c r="CV4" i="21"/>
  <c r="CQ24" i="20"/>
  <c r="DG5" i="18"/>
  <c r="DB17" i="21"/>
  <c r="CP37" i="20"/>
  <c r="CP50" i="20" s="1"/>
  <c r="CP33" i="20"/>
  <c r="CV210" i="26" l="1"/>
  <c r="CV194" i="26"/>
  <c r="CV259" i="26"/>
  <c r="CV242" i="26"/>
  <c r="CV226" i="26"/>
  <c r="DG14" i="18"/>
  <c r="CS176" i="26"/>
  <c r="CS177" i="26" s="1"/>
  <c r="CS182" i="26" s="1"/>
  <c r="DH25" i="18"/>
  <c r="DH26" i="18" s="1"/>
  <c r="DI15" i="18"/>
  <c r="DI22" i="18"/>
  <c r="DI32" i="18"/>
  <c r="DI8" i="18"/>
  <c r="DI31" i="18"/>
  <c r="DI9" i="18"/>
  <c r="DI24" i="18"/>
  <c r="DI23" i="18"/>
  <c r="DI21" i="18"/>
  <c r="CS256" i="26"/>
  <c r="CS257" i="26" s="1"/>
  <c r="CS262" i="26" s="1"/>
  <c r="CS192" i="26"/>
  <c r="CS272" i="26"/>
  <c r="CS273" i="26" s="1"/>
  <c r="CS278" i="26" s="1"/>
  <c r="CS240" i="26"/>
  <c r="CS241" i="26" s="1"/>
  <c r="CS246" i="26" s="1"/>
  <c r="CW167" i="26"/>
  <c r="CV170" i="26" a="1"/>
  <c r="CV170" i="26" s="1"/>
  <c r="CV173" i="26"/>
  <c r="CV178" i="26"/>
  <c r="CV179" i="26"/>
  <c r="CV180" i="26"/>
  <c r="CV181" i="26"/>
  <c r="CV186" i="26" a="1"/>
  <c r="CV186" i="26" s="1"/>
  <c r="CV287" i="26"/>
  <c r="CV288" i="26"/>
  <c r="CV292" i="26"/>
  <c r="CV171" i="26"/>
  <c r="CV172" i="26"/>
  <c r="CV174" i="26"/>
  <c r="CV175" i="26"/>
  <c r="CV187" i="26"/>
  <c r="CV188" i="26"/>
  <c r="CV189" i="26"/>
  <c r="CV190" i="26"/>
  <c r="CV191" i="26"/>
  <c r="CV195" i="26"/>
  <c r="CV196" i="26"/>
  <c r="CV197" i="26"/>
  <c r="CV202" i="26" a="1"/>
  <c r="CV202" i="26" s="1"/>
  <c r="CV282" i="26" a="1"/>
  <c r="CV282" i="26" s="1"/>
  <c r="CV283" i="26"/>
  <c r="CV284" i="26"/>
  <c r="CV286" i="26"/>
  <c r="CV293" i="26"/>
  <c r="CV203" i="26"/>
  <c r="CV204" i="26"/>
  <c r="CV205" i="26"/>
  <c r="CV206" i="26"/>
  <c r="CV207" i="26"/>
  <c r="CV208" i="26"/>
  <c r="CV211" i="26"/>
  <c r="CV212" i="26"/>
  <c r="CV213" i="26"/>
  <c r="CV218" i="26" a="1"/>
  <c r="CV218" i="26" s="1"/>
  <c r="CV285" i="26"/>
  <c r="CV219" i="26"/>
  <c r="CV220" i="26"/>
  <c r="CV221" i="26"/>
  <c r="CV222" i="26"/>
  <c r="CV223" i="26"/>
  <c r="CV227" i="26"/>
  <c r="CV228" i="26"/>
  <c r="CV229" i="26"/>
  <c r="CV234" i="26" a="1"/>
  <c r="CV234" i="26" s="1"/>
  <c r="CV235" i="26"/>
  <c r="CV236" i="26"/>
  <c r="CV237" i="26"/>
  <c r="CV238" i="26"/>
  <c r="CV239" i="26"/>
  <c r="CV243" i="26"/>
  <c r="CV244" i="26"/>
  <c r="CV245" i="26"/>
  <c r="CV253" i="26"/>
  <c r="CV255" i="26"/>
  <c r="CV260" i="26"/>
  <c r="CV261" i="26"/>
  <c r="CV291" i="26"/>
  <c r="CV250" i="26" a="1"/>
  <c r="CV250" i="26" s="1"/>
  <c r="CV251" i="26"/>
  <c r="CV252" i="26"/>
  <c r="CV254" i="26"/>
  <c r="CV266" i="26" a="1"/>
  <c r="CV266" i="26" s="1"/>
  <c r="CV267" i="26"/>
  <c r="CV268" i="26"/>
  <c r="CV269" i="26"/>
  <c r="CV270" i="26"/>
  <c r="CV271" i="26"/>
  <c r="CV274" i="26"/>
  <c r="CV275" i="26"/>
  <c r="CV276" i="26"/>
  <c r="CV277" i="26"/>
  <c r="CV300" i="26"/>
  <c r="CV302" i="26"/>
  <c r="CV303" i="26"/>
  <c r="CV304" i="26"/>
  <c r="CV307" i="26"/>
  <c r="CV308" i="26"/>
  <c r="CV309" i="26"/>
  <c r="CV299" i="26"/>
  <c r="CV315" i="26"/>
  <c r="CV317" i="26"/>
  <c r="CV318" i="26"/>
  <c r="CV320" i="26"/>
  <c r="CV322" i="26"/>
  <c r="CV301" i="26"/>
  <c r="CV323" i="26"/>
  <c r="CV324" i="26"/>
  <c r="CV325" i="26"/>
  <c r="CV298" i="26" a="1"/>
  <c r="CV298" i="26" s="1"/>
  <c r="CV314" i="26" a="1"/>
  <c r="CV314" i="26" s="1"/>
  <c r="CV316" i="26"/>
  <c r="CV319" i="26"/>
  <c r="CU209" i="26"/>
  <c r="CU289" i="26"/>
  <c r="CY166" i="26"/>
  <c r="CX165" i="26"/>
  <c r="CR257" i="26"/>
  <c r="CR193" i="26"/>
  <c r="CR225" i="26"/>
  <c r="CR241" i="26"/>
  <c r="CR273" i="26"/>
  <c r="CR177" i="26"/>
  <c r="CU305" i="26"/>
  <c r="CU321" i="26"/>
  <c r="DH44" i="24"/>
  <c r="DH42" i="24"/>
  <c r="DH41" i="24"/>
  <c r="DH40" i="24"/>
  <c r="DH43" i="24"/>
  <c r="CS12" i="17"/>
  <c r="DH34" i="24"/>
  <c r="DH33" i="18"/>
  <c r="DD15" i="21"/>
  <c r="DD7" i="21"/>
  <c r="DD16" i="21"/>
  <c r="DD6" i="21"/>
  <c r="DD13" i="21"/>
  <c r="DD10" i="21"/>
  <c r="DD8" i="21"/>
  <c r="DD5" i="21"/>
  <c r="DD17" i="21" s="1"/>
  <c r="DE2" i="21"/>
  <c r="DD14" i="21"/>
  <c r="DD9" i="21"/>
  <c r="DD11" i="21"/>
  <c r="DD3" i="21"/>
  <c r="DD12" i="21"/>
  <c r="CQ13" i="17"/>
  <c r="CT55" i="20"/>
  <c r="CT54" i="20" s="1"/>
  <c r="CT58" i="20" s="1"/>
  <c r="CR18" i="17"/>
  <c r="CT224" i="26" s="1"/>
  <c r="CT225" i="26" s="1"/>
  <c r="CT230" i="26" s="1"/>
  <c r="CT17" i="17"/>
  <c r="CU52" i="20"/>
  <c r="CV49" i="20"/>
  <c r="CU56" i="20"/>
  <c r="CU57" i="20" s="1"/>
  <c r="CU53" i="20"/>
  <c r="CU51" i="20"/>
  <c r="CW4" i="21"/>
  <c r="CR24" i="20"/>
  <c r="DH5" i="18"/>
  <c r="DC18" i="21"/>
  <c r="DC19" i="21" s="1"/>
  <c r="DB18" i="21"/>
  <c r="DB19" i="21" s="1"/>
  <c r="CQ37" i="20"/>
  <c r="CQ50" i="20" s="1"/>
  <c r="CQ33" i="20"/>
  <c r="CW36" i="20"/>
  <c r="CV40" i="20"/>
  <c r="CV43" i="20"/>
  <c r="CV41" i="20"/>
  <c r="CV39" i="20"/>
  <c r="CV42" i="20"/>
  <c r="CV44" i="20"/>
  <c r="CU29" i="20"/>
  <c r="CU26" i="20"/>
  <c r="CU30" i="20"/>
  <c r="CV23" i="20"/>
  <c r="CU27" i="20"/>
  <c r="CU28" i="20"/>
  <c r="CU31" i="20"/>
  <c r="DI3" i="18"/>
  <c r="DI35" i="18"/>
  <c r="DI2" i="18"/>
  <c r="DJ4" i="18"/>
  <c r="CW210" i="26" l="1"/>
  <c r="CW194" i="26"/>
  <c r="CW259" i="26"/>
  <c r="CW242" i="26"/>
  <c r="CW226" i="26"/>
  <c r="CS193" i="26"/>
  <c r="CS198" i="26" s="1"/>
  <c r="DH14" i="18"/>
  <c r="CT176" i="26"/>
  <c r="CT177" i="26" s="1"/>
  <c r="CT182" i="26" s="1"/>
  <c r="DI25" i="18"/>
  <c r="DI26" i="18" s="1"/>
  <c r="DJ32" i="18"/>
  <c r="DJ22" i="18"/>
  <c r="DJ8" i="18"/>
  <c r="DJ9" i="18"/>
  <c r="DJ31" i="18"/>
  <c r="DJ24" i="18"/>
  <c r="DJ23" i="18"/>
  <c r="DJ15" i="18"/>
  <c r="CT272" i="26"/>
  <c r="CT273" i="26" s="1"/>
  <c r="CT278" i="26" s="1"/>
  <c r="CT240" i="26"/>
  <c r="CT241" i="26" s="1"/>
  <c r="CT246" i="26" s="1"/>
  <c r="CT256" i="26"/>
  <c r="CT257" i="26" s="1"/>
  <c r="CT262" i="26" s="1"/>
  <c r="CT192" i="26"/>
  <c r="CT193" i="26" s="1"/>
  <c r="CT198" i="26" s="1"/>
  <c r="CX167" i="26"/>
  <c r="CW170" i="26" a="1"/>
  <c r="CW170" i="26" s="1"/>
  <c r="CW172" i="26"/>
  <c r="CW175" i="26"/>
  <c r="CW178" i="26"/>
  <c r="CW179" i="26"/>
  <c r="CW180" i="26"/>
  <c r="CW181" i="26"/>
  <c r="CW186" i="26" a="1"/>
  <c r="CW186" i="26" s="1"/>
  <c r="CW283" i="26"/>
  <c r="CW284" i="26"/>
  <c r="CW286" i="26"/>
  <c r="CW292" i="26"/>
  <c r="CW293" i="26"/>
  <c r="CW187" i="26"/>
  <c r="CW188" i="26"/>
  <c r="CW189" i="26"/>
  <c r="CW190" i="26"/>
  <c r="CW191" i="26"/>
  <c r="CW195" i="26"/>
  <c r="CW196" i="26"/>
  <c r="CW197" i="26"/>
  <c r="CW202" i="26" a="1"/>
  <c r="CW202" i="26" s="1"/>
  <c r="CW287" i="26"/>
  <c r="CW288" i="26"/>
  <c r="CW291" i="26"/>
  <c r="CW171" i="26"/>
  <c r="CW173" i="26"/>
  <c r="CW174" i="26"/>
  <c r="CW203" i="26"/>
  <c r="CW204" i="26"/>
  <c r="CW205" i="26"/>
  <c r="CW206" i="26"/>
  <c r="CW207" i="26"/>
  <c r="CW208" i="26"/>
  <c r="CW211" i="26"/>
  <c r="CW212" i="26"/>
  <c r="CW213" i="26"/>
  <c r="CW218" i="26" a="1"/>
  <c r="CW218" i="26" s="1"/>
  <c r="CW219" i="26"/>
  <c r="CW220" i="26"/>
  <c r="CW221" i="26"/>
  <c r="CW222" i="26"/>
  <c r="CW223" i="26"/>
  <c r="CW227" i="26"/>
  <c r="CW228" i="26"/>
  <c r="CW229" i="26"/>
  <c r="CW234" i="26" a="1"/>
  <c r="CW234" i="26" s="1"/>
  <c r="CW235" i="26"/>
  <c r="CW236" i="26"/>
  <c r="CW237" i="26"/>
  <c r="CW238" i="26"/>
  <c r="CW239" i="26"/>
  <c r="CW243" i="26"/>
  <c r="CW244" i="26"/>
  <c r="CW245" i="26"/>
  <c r="CW250" i="26" a="1"/>
  <c r="CW250" i="26" s="1"/>
  <c r="CW252" i="26"/>
  <c r="CW255" i="26"/>
  <c r="CW260" i="26"/>
  <c r="CW261" i="26"/>
  <c r="CW282" i="26" a="1"/>
  <c r="CW282" i="26" s="1"/>
  <c r="CW285" i="26"/>
  <c r="CW251" i="26"/>
  <c r="CW253" i="26"/>
  <c r="CW254" i="26"/>
  <c r="CW266" i="26" a="1"/>
  <c r="CW266" i="26" s="1"/>
  <c r="CW267" i="26"/>
  <c r="CW268" i="26"/>
  <c r="CW269" i="26"/>
  <c r="CW270" i="26"/>
  <c r="CW271" i="26"/>
  <c r="CW274" i="26"/>
  <c r="CW275" i="26"/>
  <c r="CW276" i="26"/>
  <c r="CW277" i="26"/>
  <c r="CW302" i="26"/>
  <c r="CW303" i="26"/>
  <c r="CW304" i="26"/>
  <c r="CW307" i="26"/>
  <c r="CW308" i="26"/>
  <c r="CW309" i="26"/>
  <c r="CW298" i="26" a="1"/>
  <c r="CW298" i="26" s="1"/>
  <c r="CW301" i="26"/>
  <c r="CW322" i="26"/>
  <c r="CW314" i="26" a="1"/>
  <c r="CW314" i="26" s="1"/>
  <c r="CW315" i="26"/>
  <c r="CW316" i="26"/>
  <c r="CW319" i="26"/>
  <c r="CW320" i="26"/>
  <c r="CW323" i="26"/>
  <c r="CW324" i="26"/>
  <c r="CW325" i="26"/>
  <c r="CW299" i="26"/>
  <c r="CW300" i="26"/>
  <c r="CW317" i="26"/>
  <c r="CW318" i="26"/>
  <c r="CU214" i="26"/>
  <c r="CU294" i="26"/>
  <c r="CZ166" i="26"/>
  <c r="CY165" i="26"/>
  <c r="CR262" i="26"/>
  <c r="CR198" i="26"/>
  <c r="CR230" i="26"/>
  <c r="CR246" i="26"/>
  <c r="CR278" i="26"/>
  <c r="CR182" i="26"/>
  <c r="CU310" i="26"/>
  <c r="CU326" i="26"/>
  <c r="CV209" i="26"/>
  <c r="CV214" i="26" s="1"/>
  <c r="CV289" i="26"/>
  <c r="CV294" i="26" s="1"/>
  <c r="CV305" i="26"/>
  <c r="CV321" i="26"/>
  <c r="DI41" i="24"/>
  <c r="K41" i="24" s="1"/>
  <c r="DI44" i="24"/>
  <c r="K44" i="24" s="1"/>
  <c r="DI42" i="24"/>
  <c r="K42" i="24" s="1"/>
  <c r="DI40" i="24"/>
  <c r="K40" i="24" s="1"/>
  <c r="DI43" i="24"/>
  <c r="CS14" i="17"/>
  <c r="CT12" i="17"/>
  <c r="CT14" i="17" s="1"/>
  <c r="DI34" i="24"/>
  <c r="K34" i="24" s="1"/>
  <c r="CU55" i="20"/>
  <c r="CU54" i="20" s="1"/>
  <c r="CU58" i="20" s="1"/>
  <c r="CX4" i="21"/>
  <c r="CS24" i="20"/>
  <c r="DI5" i="18"/>
  <c r="CR13" i="17"/>
  <c r="CW43" i="20"/>
  <c r="CW42" i="20"/>
  <c r="CW39" i="20"/>
  <c r="CW41" i="20"/>
  <c r="CW40" i="20"/>
  <c r="CX36" i="20"/>
  <c r="CW44" i="20"/>
  <c r="CR37" i="20"/>
  <c r="CR50" i="20" s="1"/>
  <c r="CR33" i="20"/>
  <c r="DI33" i="18"/>
  <c r="CV29" i="20"/>
  <c r="CV30" i="20"/>
  <c r="CV27" i="20"/>
  <c r="CV26" i="20"/>
  <c r="CW23" i="20"/>
  <c r="CV28" i="20"/>
  <c r="CV31" i="20"/>
  <c r="CW49" i="20"/>
  <c r="CV56" i="20"/>
  <c r="CV57" i="20" s="1"/>
  <c r="CV53" i="20"/>
  <c r="CV52" i="20"/>
  <c r="CV51" i="20"/>
  <c r="DJ3" i="18"/>
  <c r="DJ35" i="18"/>
  <c r="DK4" i="18"/>
  <c r="DJ2" i="18"/>
  <c r="DD18" i="21"/>
  <c r="DD19" i="21" s="1"/>
  <c r="CU17" i="17"/>
  <c r="CS18" i="17"/>
  <c r="DJ25" i="18" s="1"/>
  <c r="DE13" i="21"/>
  <c r="DE16" i="21"/>
  <c r="DE11" i="21"/>
  <c r="DE7" i="21"/>
  <c r="DE12" i="21"/>
  <c r="DE10" i="21"/>
  <c r="DE15" i="21"/>
  <c r="DE5" i="21"/>
  <c r="DF2" i="21"/>
  <c r="DE14" i="21"/>
  <c r="DE9" i="21"/>
  <c r="DE6" i="21"/>
  <c r="DE3" i="21"/>
  <c r="DE8" i="21"/>
  <c r="DJ21" i="18" l="1"/>
  <c r="CU224" i="26"/>
  <c r="CU225" i="26" s="1"/>
  <c r="CU230" i="26" s="1"/>
  <c r="CX194" i="26"/>
  <c r="CX210" i="26"/>
  <c r="CX259" i="26"/>
  <c r="CX242" i="26"/>
  <c r="CX226" i="26"/>
  <c r="DI14" i="18"/>
  <c r="DK32" i="18"/>
  <c r="DK22" i="18"/>
  <c r="DK9" i="18"/>
  <c r="DK31" i="18"/>
  <c r="DK8" i="18"/>
  <c r="DK24" i="18"/>
  <c r="DK23" i="18"/>
  <c r="DK21" i="18"/>
  <c r="DK25" i="18"/>
  <c r="DK15" i="18"/>
  <c r="DK14" i="18"/>
  <c r="CY167" i="26"/>
  <c r="CX170" i="26" a="1"/>
  <c r="CX170" i="26" s="1"/>
  <c r="CX171" i="26"/>
  <c r="CX178" i="26"/>
  <c r="CX179" i="26"/>
  <c r="CX180" i="26"/>
  <c r="CX181" i="26"/>
  <c r="CX186" i="26" a="1"/>
  <c r="CX186" i="26" s="1"/>
  <c r="CX285" i="26"/>
  <c r="CX172" i="26"/>
  <c r="CX174" i="26"/>
  <c r="CX175" i="26"/>
  <c r="CX187" i="26"/>
  <c r="CX188" i="26"/>
  <c r="CX189" i="26"/>
  <c r="CX190" i="26"/>
  <c r="CX191" i="26"/>
  <c r="CX195" i="26"/>
  <c r="CX196" i="26"/>
  <c r="CX197" i="26"/>
  <c r="CX202" i="26" a="1"/>
  <c r="CX202" i="26" s="1"/>
  <c r="CX282" i="26" a="1"/>
  <c r="CX282" i="26" s="1"/>
  <c r="CX283" i="26"/>
  <c r="CX286" i="26"/>
  <c r="CX173" i="26"/>
  <c r="CX203" i="26"/>
  <c r="CX204" i="26"/>
  <c r="CX205" i="26"/>
  <c r="CX206" i="26"/>
  <c r="CX207" i="26"/>
  <c r="CX208" i="26"/>
  <c r="CX211" i="26"/>
  <c r="CX212" i="26"/>
  <c r="CX213" i="26"/>
  <c r="CX218" i="26" a="1"/>
  <c r="CX218" i="26" s="1"/>
  <c r="CX219" i="26"/>
  <c r="CX220" i="26"/>
  <c r="CX221" i="26"/>
  <c r="CX222" i="26"/>
  <c r="CX223" i="26"/>
  <c r="CX227" i="26"/>
  <c r="CX228" i="26"/>
  <c r="CX229" i="26"/>
  <c r="CX234" i="26" a="1"/>
  <c r="CX234" i="26" s="1"/>
  <c r="CX235" i="26"/>
  <c r="CX236" i="26"/>
  <c r="CX237" i="26"/>
  <c r="CX238" i="26"/>
  <c r="CX239" i="26"/>
  <c r="CX243" i="26"/>
  <c r="CX244" i="26"/>
  <c r="CX245" i="26"/>
  <c r="CX253" i="26"/>
  <c r="CX254" i="26"/>
  <c r="CX255" i="26"/>
  <c r="CX260" i="26"/>
  <c r="CX261" i="26"/>
  <c r="CX284" i="26"/>
  <c r="CX287" i="26"/>
  <c r="CX288" i="26"/>
  <c r="CX250" i="26" a="1"/>
  <c r="CX250" i="26" s="1"/>
  <c r="CX251" i="26"/>
  <c r="CX252" i="26"/>
  <c r="CX266" i="26" a="1"/>
  <c r="CX266" i="26" s="1"/>
  <c r="CX267" i="26"/>
  <c r="CX268" i="26"/>
  <c r="CX269" i="26"/>
  <c r="CX270" i="26"/>
  <c r="CX271" i="26"/>
  <c r="CX274" i="26"/>
  <c r="CX275" i="26"/>
  <c r="CX276" i="26"/>
  <c r="CX277" i="26"/>
  <c r="CX298" i="26" a="1"/>
  <c r="CX298" i="26" s="1"/>
  <c r="CX301" i="26"/>
  <c r="CX302" i="26"/>
  <c r="CX303" i="26"/>
  <c r="CX304" i="26"/>
  <c r="CX307" i="26"/>
  <c r="CX308" i="26"/>
  <c r="CX309" i="26"/>
  <c r="CX300" i="26"/>
  <c r="CX315" i="26"/>
  <c r="CX316" i="26"/>
  <c r="CX317" i="26"/>
  <c r="CX319" i="26"/>
  <c r="CX320" i="26"/>
  <c r="CX293" i="26"/>
  <c r="CX299" i="26"/>
  <c r="CX318" i="26"/>
  <c r="CX322" i="26"/>
  <c r="CX323" i="26"/>
  <c r="CX324" i="26"/>
  <c r="CX325" i="26"/>
  <c r="CX291" i="26"/>
  <c r="CX292" i="26"/>
  <c r="CX314" i="26" a="1"/>
  <c r="CX314" i="26" s="1"/>
  <c r="CW209" i="26"/>
  <c r="CW289" i="26"/>
  <c r="CW305" i="26"/>
  <c r="CW310" i="26" s="1"/>
  <c r="CW321" i="26"/>
  <c r="CW326" i="26" s="1"/>
  <c r="DA166" i="26"/>
  <c r="CZ165" i="26"/>
  <c r="CV310" i="26"/>
  <c r="CV326" i="26"/>
  <c r="CU256" i="26"/>
  <c r="CU240" i="26"/>
  <c r="CU272" i="26"/>
  <c r="CU176" i="26"/>
  <c r="CU192" i="26"/>
  <c r="DJ42" i="24"/>
  <c r="DJ41" i="24"/>
  <c r="DJ44" i="24"/>
  <c r="DJ40" i="24"/>
  <c r="DJ43" i="24"/>
  <c r="CU12" i="17"/>
  <c r="CU14" i="17" s="1"/>
  <c r="DJ34" i="24"/>
  <c r="DJ26" i="18"/>
  <c r="CT18" i="17"/>
  <c r="CV272" i="26" s="1"/>
  <c r="CV273" i="26" s="1"/>
  <c r="CV278" i="26" s="1"/>
  <c r="CX43" i="20"/>
  <c r="CX42" i="20"/>
  <c r="CX39" i="20"/>
  <c r="CX41" i="20"/>
  <c r="CY36" i="20"/>
  <c r="CX40" i="20"/>
  <c r="CX44" i="20"/>
  <c r="CY4" i="21"/>
  <c r="CT24" i="20"/>
  <c r="DJ5" i="18"/>
  <c r="CS37" i="20"/>
  <c r="CS50" i="20" s="1"/>
  <c r="CS33" i="20"/>
  <c r="CV55" i="20"/>
  <c r="CV54" i="20" s="1"/>
  <c r="CV58" i="20" s="1"/>
  <c r="DF16" i="21"/>
  <c r="DF10" i="21"/>
  <c r="DF11" i="21"/>
  <c r="DF7" i="21"/>
  <c r="DF12" i="21"/>
  <c r="DF13" i="21"/>
  <c r="DF8" i="21"/>
  <c r="DF15" i="21"/>
  <c r="DF3" i="21"/>
  <c r="DF14" i="21"/>
  <c r="DF9" i="21"/>
  <c r="DF6" i="21"/>
  <c r="DG2" i="21"/>
  <c r="DF5" i="21"/>
  <c r="DL4" i="18"/>
  <c r="DK3" i="18"/>
  <c r="DK2" i="18"/>
  <c r="DK35" i="18"/>
  <c r="CW56" i="20"/>
  <c r="CW57" i="20" s="1"/>
  <c r="CW53" i="20"/>
  <c r="CW52" i="20"/>
  <c r="CX49" i="20"/>
  <c r="CW51" i="20"/>
  <c r="DE17" i="21"/>
  <c r="CS13" i="17"/>
  <c r="CV17" i="17"/>
  <c r="DJ33" i="18"/>
  <c r="CW30" i="20"/>
  <c r="CW29" i="20"/>
  <c r="CW27" i="20"/>
  <c r="CW26" i="20"/>
  <c r="CW28" i="20"/>
  <c r="CX23" i="20"/>
  <c r="CW31" i="20"/>
  <c r="CY194" i="26" l="1"/>
  <c r="CY210" i="26"/>
  <c r="CY259" i="26"/>
  <c r="CY242" i="26"/>
  <c r="CY226" i="26"/>
  <c r="CV224" i="26"/>
  <c r="CV225" i="26" s="1"/>
  <c r="CV230" i="26" s="1"/>
  <c r="DJ14" i="18"/>
  <c r="DL9" i="18"/>
  <c r="DL14" i="18"/>
  <c r="DL32" i="18"/>
  <c r="DL21" i="18"/>
  <c r="DL15" i="18"/>
  <c r="DL25" i="18"/>
  <c r="DL8" i="18"/>
  <c r="DL31" i="18"/>
  <c r="DL24" i="18"/>
  <c r="DL23" i="18"/>
  <c r="DL22" i="18"/>
  <c r="CV256" i="26"/>
  <c r="CV257" i="26" s="1"/>
  <c r="CV262" i="26" s="1"/>
  <c r="CV240" i="26"/>
  <c r="CV241" i="26" s="1"/>
  <c r="CV246" i="26" s="1"/>
  <c r="CV192" i="26"/>
  <c r="CV193" i="26" s="1"/>
  <c r="CV198" i="26" s="1"/>
  <c r="CV176" i="26"/>
  <c r="CV177" i="26" s="1"/>
  <c r="CV182" i="26" s="1"/>
  <c r="CZ167" i="26"/>
  <c r="CY170" i="26" a="1"/>
  <c r="CY170" i="26" s="1"/>
  <c r="CY292" i="26"/>
  <c r="CY172" i="26"/>
  <c r="CY175" i="26"/>
  <c r="CY178" i="26"/>
  <c r="CY179" i="26"/>
  <c r="CY180" i="26"/>
  <c r="CY181" i="26"/>
  <c r="CY186" i="26" a="1"/>
  <c r="CY186" i="26" s="1"/>
  <c r="CY287" i="26"/>
  <c r="CY291" i="26"/>
  <c r="CY187" i="26"/>
  <c r="CY188" i="26"/>
  <c r="CY189" i="26"/>
  <c r="CY190" i="26"/>
  <c r="CY191" i="26"/>
  <c r="CY195" i="26"/>
  <c r="CY196" i="26"/>
  <c r="CY197" i="26"/>
  <c r="CY202" i="26" a="1"/>
  <c r="CY202" i="26" s="1"/>
  <c r="CY283" i="26"/>
  <c r="CY284" i="26"/>
  <c r="CY285" i="26"/>
  <c r="CY288" i="26"/>
  <c r="CY171" i="26"/>
  <c r="CY173" i="26"/>
  <c r="CY174" i="26"/>
  <c r="CY203" i="26"/>
  <c r="CY204" i="26"/>
  <c r="CY205" i="26"/>
  <c r="CY206" i="26"/>
  <c r="CY207" i="26"/>
  <c r="CY208" i="26"/>
  <c r="CY211" i="26"/>
  <c r="CY212" i="26"/>
  <c r="CY213" i="26"/>
  <c r="CY218" i="26" a="1"/>
  <c r="CY218" i="26" s="1"/>
  <c r="CY219" i="26"/>
  <c r="CY220" i="26"/>
  <c r="CY221" i="26"/>
  <c r="CY222" i="26"/>
  <c r="CY223" i="26"/>
  <c r="CY227" i="26"/>
  <c r="CY228" i="26"/>
  <c r="CY229" i="26"/>
  <c r="CY234" i="26" a="1"/>
  <c r="CY234" i="26" s="1"/>
  <c r="CY235" i="26"/>
  <c r="CY236" i="26"/>
  <c r="CY237" i="26"/>
  <c r="CY238" i="26"/>
  <c r="CY239" i="26"/>
  <c r="CY243" i="26"/>
  <c r="CY244" i="26"/>
  <c r="CY245" i="26"/>
  <c r="CY250" i="26" a="1"/>
  <c r="CY250" i="26" s="1"/>
  <c r="CY252" i="26"/>
  <c r="CY255" i="26"/>
  <c r="CY260" i="26"/>
  <c r="CY261" i="26"/>
  <c r="CY282" i="26" a="1"/>
  <c r="CY282" i="26" s="1"/>
  <c r="CY286" i="26"/>
  <c r="CY251" i="26"/>
  <c r="CY253" i="26"/>
  <c r="CY254" i="26"/>
  <c r="CY266" i="26" a="1"/>
  <c r="CY266" i="26" s="1"/>
  <c r="CY267" i="26"/>
  <c r="CY268" i="26"/>
  <c r="CY269" i="26"/>
  <c r="CY270" i="26"/>
  <c r="CY271" i="26"/>
  <c r="CY274" i="26"/>
  <c r="CY275" i="26"/>
  <c r="CY276" i="26"/>
  <c r="CY277" i="26"/>
  <c r="CY299" i="26"/>
  <c r="CY300" i="26"/>
  <c r="CY302" i="26"/>
  <c r="CY303" i="26"/>
  <c r="CY304" i="26"/>
  <c r="CY307" i="26"/>
  <c r="CY308" i="26"/>
  <c r="CY309" i="26"/>
  <c r="CY314" i="26" a="1"/>
  <c r="CY314" i="26" s="1"/>
  <c r="CY322" i="26"/>
  <c r="CY298" i="26" a="1"/>
  <c r="CY298" i="26" s="1"/>
  <c r="CY317" i="26"/>
  <c r="CY319" i="26"/>
  <c r="CY320" i="26"/>
  <c r="CY323" i="26"/>
  <c r="CY324" i="26"/>
  <c r="CY325" i="26"/>
  <c r="CY293" i="26"/>
  <c r="CY301" i="26"/>
  <c r="CY315" i="26"/>
  <c r="CY316" i="26"/>
  <c r="CY318" i="26"/>
  <c r="CW214" i="26"/>
  <c r="CW294" i="26"/>
  <c r="DB166" i="26"/>
  <c r="DA165" i="26"/>
  <c r="CU257" i="26"/>
  <c r="CU241" i="26"/>
  <c r="CU273" i="26"/>
  <c r="CU177" i="26"/>
  <c r="CU193" i="26"/>
  <c r="CX209" i="26"/>
  <c r="CX214" i="26" s="1"/>
  <c r="CX289" i="26"/>
  <c r="CX294" i="26" s="1"/>
  <c r="CX305" i="26"/>
  <c r="CX321" i="26"/>
  <c r="DK42" i="24"/>
  <c r="DK41" i="24"/>
  <c r="DK44" i="24"/>
  <c r="DK40" i="24"/>
  <c r="DK43" i="24"/>
  <c r="CV12" i="17"/>
  <c r="CW55" i="20"/>
  <c r="CW54" i="20" s="1"/>
  <c r="CW58" i="20" s="1"/>
  <c r="DK34" i="24"/>
  <c r="DK33" i="18"/>
  <c r="DK26" i="18"/>
  <c r="CU18" i="17"/>
  <c r="CW224" i="26" s="1"/>
  <c r="CW225" i="26" s="1"/>
  <c r="CW230" i="26" s="1"/>
  <c r="CT33" i="20"/>
  <c r="CT37" i="20"/>
  <c r="CT50" i="20" s="1"/>
  <c r="CT13" i="17"/>
  <c r="CZ4" i="21"/>
  <c r="CU24" i="20"/>
  <c r="DK5" i="18"/>
  <c r="DE18" i="21"/>
  <c r="DE19" i="21" s="1"/>
  <c r="DF17" i="21"/>
  <c r="DG16" i="21"/>
  <c r="DG12" i="21"/>
  <c r="DG13" i="21"/>
  <c r="DG10" i="21"/>
  <c r="DG8" i="21"/>
  <c r="DG6" i="21"/>
  <c r="DG3" i="21"/>
  <c r="DG7" i="21"/>
  <c r="DG9" i="21"/>
  <c r="DG11" i="21"/>
  <c r="DH2" i="21"/>
  <c r="DG5" i="21"/>
  <c r="DG14" i="21"/>
  <c r="DG15" i="21"/>
  <c r="CX30" i="20"/>
  <c r="CX29" i="20"/>
  <c r="CX27" i="20"/>
  <c r="CX28" i="20"/>
  <c r="CX26" i="20"/>
  <c r="CY23" i="20"/>
  <c r="CX31" i="20"/>
  <c r="CW17" i="17"/>
  <c r="CY42" i="20"/>
  <c r="CY43" i="20"/>
  <c r="CY39" i="20"/>
  <c r="CY41" i="20"/>
  <c r="CY40" i="20"/>
  <c r="CZ36" i="20"/>
  <c r="CY44" i="20"/>
  <c r="DL35" i="18"/>
  <c r="DM4" i="18"/>
  <c r="DL3" i="18"/>
  <c r="DL2" i="18"/>
  <c r="CY49" i="20"/>
  <c r="CX53" i="20"/>
  <c r="CX52" i="20"/>
  <c r="CX56" i="20"/>
  <c r="CX57" i="20" s="1"/>
  <c r="CX51" i="20"/>
  <c r="CZ210" i="26" l="1"/>
  <c r="CZ194" i="26"/>
  <c r="CZ259" i="26"/>
  <c r="CZ242" i="26"/>
  <c r="CZ226" i="26"/>
  <c r="CW176" i="26"/>
  <c r="CW177" i="26" s="1"/>
  <c r="CW256" i="26"/>
  <c r="CW257" i="26" s="1"/>
  <c r="CW262" i="26" s="1"/>
  <c r="DM14" i="18"/>
  <c r="DM32" i="18"/>
  <c r="DM15" i="18"/>
  <c r="DM8" i="18"/>
  <c r="DM9" i="18"/>
  <c r="DM31" i="18"/>
  <c r="DM24" i="18"/>
  <c r="DM23" i="18"/>
  <c r="DM21" i="18"/>
  <c r="DM25" i="18"/>
  <c r="DM22" i="18"/>
  <c r="CW240" i="26"/>
  <c r="CW241" i="26" s="1"/>
  <c r="CW246" i="26" s="1"/>
  <c r="CW192" i="26"/>
  <c r="CW193" i="26" s="1"/>
  <c r="CW198" i="26" s="1"/>
  <c r="CW272" i="26"/>
  <c r="CW273" i="26" s="1"/>
  <c r="CW278" i="26" s="1"/>
  <c r="DA167" i="26"/>
  <c r="CZ170" i="26" a="1"/>
  <c r="CZ170" i="26" s="1"/>
  <c r="CZ171" i="26"/>
  <c r="CZ173" i="26"/>
  <c r="CZ178" i="26"/>
  <c r="CZ179" i="26"/>
  <c r="CZ180" i="26"/>
  <c r="CZ181" i="26"/>
  <c r="CZ186" i="26" a="1"/>
  <c r="CZ186" i="26" s="1"/>
  <c r="CZ286" i="26"/>
  <c r="CZ172" i="26"/>
  <c r="CZ174" i="26"/>
  <c r="CZ175" i="26"/>
  <c r="CZ187" i="26"/>
  <c r="CZ188" i="26"/>
  <c r="CZ189" i="26"/>
  <c r="CZ190" i="26"/>
  <c r="CZ191" i="26"/>
  <c r="CZ195" i="26"/>
  <c r="CZ196" i="26"/>
  <c r="CZ197" i="26"/>
  <c r="CZ202" i="26" a="1"/>
  <c r="CZ202" i="26" s="1"/>
  <c r="CZ282" i="26" a="1"/>
  <c r="CZ282" i="26" s="1"/>
  <c r="CZ283" i="26"/>
  <c r="CZ291" i="26"/>
  <c r="CZ292" i="26"/>
  <c r="CZ293" i="26"/>
  <c r="CZ203" i="26"/>
  <c r="CZ204" i="26"/>
  <c r="CZ205" i="26"/>
  <c r="CZ206" i="26"/>
  <c r="CZ207" i="26"/>
  <c r="CZ208" i="26"/>
  <c r="CZ211" i="26"/>
  <c r="CZ212" i="26"/>
  <c r="CZ213" i="26"/>
  <c r="CZ218" i="26" a="1"/>
  <c r="CZ218" i="26" s="1"/>
  <c r="CZ219" i="26"/>
  <c r="CZ220" i="26"/>
  <c r="CZ221" i="26"/>
  <c r="CZ222" i="26"/>
  <c r="CZ223" i="26"/>
  <c r="CZ227" i="26"/>
  <c r="CZ228" i="26"/>
  <c r="CZ229" i="26"/>
  <c r="CZ234" i="26" a="1"/>
  <c r="CZ234" i="26" s="1"/>
  <c r="CZ287" i="26"/>
  <c r="CZ235" i="26"/>
  <c r="CZ236" i="26"/>
  <c r="CZ237" i="26"/>
  <c r="CZ238" i="26"/>
  <c r="CZ239" i="26"/>
  <c r="CZ243" i="26"/>
  <c r="CZ244" i="26"/>
  <c r="CZ245" i="26"/>
  <c r="CZ253" i="26"/>
  <c r="CZ254" i="26"/>
  <c r="CZ255" i="26"/>
  <c r="CZ260" i="26"/>
  <c r="CZ261" i="26"/>
  <c r="CZ284" i="26"/>
  <c r="CZ285" i="26"/>
  <c r="CZ288" i="26"/>
  <c r="CZ250" i="26" a="1"/>
  <c r="CZ250" i="26" s="1"/>
  <c r="CZ251" i="26"/>
  <c r="CZ252" i="26"/>
  <c r="CZ266" i="26" a="1"/>
  <c r="CZ266" i="26" s="1"/>
  <c r="CZ267" i="26"/>
  <c r="CZ268" i="26"/>
  <c r="CZ269" i="26"/>
  <c r="CZ270" i="26"/>
  <c r="CZ271" i="26"/>
  <c r="CZ274" i="26"/>
  <c r="CZ275" i="26"/>
  <c r="CZ276" i="26"/>
  <c r="CZ277" i="26"/>
  <c r="CZ302" i="26"/>
  <c r="CZ303" i="26"/>
  <c r="CZ304" i="26"/>
  <c r="CZ307" i="26"/>
  <c r="CZ308" i="26"/>
  <c r="CZ309" i="26"/>
  <c r="CZ300" i="26"/>
  <c r="CZ317" i="26"/>
  <c r="CZ318" i="26"/>
  <c r="CZ319" i="26"/>
  <c r="CZ320" i="26"/>
  <c r="CZ301" i="26"/>
  <c r="CZ314" i="26" a="1"/>
  <c r="CZ314" i="26" s="1"/>
  <c r="CZ315" i="26"/>
  <c r="CZ316" i="26"/>
  <c r="CZ322" i="26"/>
  <c r="CZ323" i="26"/>
  <c r="CZ324" i="26"/>
  <c r="CZ325" i="26"/>
  <c r="CZ298" i="26" a="1"/>
  <c r="CZ298" i="26" s="1"/>
  <c r="CZ299" i="26"/>
  <c r="CY209" i="26"/>
  <c r="CY289" i="26"/>
  <c r="CY321" i="26"/>
  <c r="CY305" i="26"/>
  <c r="DC166" i="26"/>
  <c r="DB165" i="26"/>
  <c r="CU262" i="26"/>
  <c r="CU246" i="26"/>
  <c r="CU278" i="26"/>
  <c r="CU182" i="26"/>
  <c r="CU198" i="26"/>
  <c r="CX310" i="26"/>
  <c r="CX326" i="26"/>
  <c r="CX55" i="20"/>
  <c r="CX54" i="20" s="1"/>
  <c r="CX58" i="20" s="1"/>
  <c r="DL44" i="24"/>
  <c r="DL41" i="24"/>
  <c r="DL42" i="24"/>
  <c r="DL40" i="24"/>
  <c r="DL43" i="24"/>
  <c r="CV14" i="17"/>
  <c r="CW12" i="17"/>
  <c r="CW14" i="17" s="1"/>
  <c r="DL33" i="18"/>
  <c r="DL34" i="24"/>
  <c r="CY53" i="20"/>
  <c r="CY56" i="20"/>
  <c r="CY57" i="20" s="1"/>
  <c r="CZ49" i="20"/>
  <c r="CY52" i="20"/>
  <c r="CY51" i="20"/>
  <c r="DF18" i="21"/>
  <c r="DF19" i="21" s="1"/>
  <c r="CU13" i="17"/>
  <c r="DL26" i="18"/>
  <c r="CV18" i="17"/>
  <c r="CZ43" i="20"/>
  <c r="CZ42" i="20"/>
  <c r="CZ41" i="20"/>
  <c r="CZ40" i="20"/>
  <c r="CZ39" i="20"/>
  <c r="DA36" i="20"/>
  <c r="CZ44" i="20"/>
  <c r="CX17" i="17"/>
  <c r="DN4" i="18"/>
  <c r="DM3" i="18"/>
  <c r="DM2" i="18"/>
  <c r="DM35" i="18"/>
  <c r="DG17" i="21"/>
  <c r="DA4" i="21"/>
  <c r="CV24" i="20"/>
  <c r="DL5" i="18"/>
  <c r="CY29" i="20"/>
  <c r="CY28" i="20"/>
  <c r="CY27" i="20"/>
  <c r="CY26" i="20"/>
  <c r="CZ23" i="20"/>
  <c r="CY30" i="20"/>
  <c r="CY31" i="20"/>
  <c r="DH16" i="21"/>
  <c r="DH12" i="21"/>
  <c r="DH13" i="21"/>
  <c r="DH10" i="21"/>
  <c r="DH8" i="21"/>
  <c r="DH6" i="21"/>
  <c r="DH3" i="21"/>
  <c r="DH5" i="21"/>
  <c r="DH7" i="21"/>
  <c r="DH11" i="21"/>
  <c r="DI2" i="21"/>
  <c r="DH15" i="21"/>
  <c r="DH14" i="21"/>
  <c r="DH9" i="21"/>
  <c r="CU37" i="20"/>
  <c r="CU50" i="20" s="1"/>
  <c r="CU33" i="20"/>
  <c r="CX224" i="26" l="1"/>
  <c r="CX225" i="26" s="1"/>
  <c r="CX230" i="26" s="1"/>
  <c r="DA210" i="26"/>
  <c r="DA194" i="26"/>
  <c r="DA259" i="26"/>
  <c r="DA242" i="26"/>
  <c r="DA226" i="26"/>
  <c r="DN9" i="18"/>
  <c r="DN32" i="18"/>
  <c r="DN22" i="18"/>
  <c r="DN24" i="18"/>
  <c r="DN23" i="18"/>
  <c r="DN21" i="18"/>
  <c r="DN8" i="18"/>
  <c r="DN25" i="18"/>
  <c r="DN15" i="18"/>
  <c r="DN14" i="18"/>
  <c r="DN31" i="18"/>
  <c r="DB167" i="26"/>
  <c r="DA170" i="26" a="1"/>
  <c r="DA170" i="26" s="1"/>
  <c r="DA175" i="26"/>
  <c r="DA178" i="26"/>
  <c r="DA179" i="26"/>
  <c r="DA180" i="26"/>
  <c r="DA181" i="26"/>
  <c r="DA186" i="26" a="1"/>
  <c r="DA186" i="26" s="1"/>
  <c r="DA284" i="26"/>
  <c r="DA285" i="26"/>
  <c r="DA287" i="26"/>
  <c r="DA288" i="26"/>
  <c r="DA292" i="26"/>
  <c r="DA172" i="26"/>
  <c r="DA187" i="26"/>
  <c r="DA188" i="26"/>
  <c r="DA189" i="26"/>
  <c r="DA190" i="26"/>
  <c r="DA191" i="26"/>
  <c r="DA195" i="26"/>
  <c r="DA196" i="26"/>
  <c r="DA197" i="26"/>
  <c r="DA202" i="26" a="1"/>
  <c r="DA202" i="26" s="1"/>
  <c r="DA171" i="26"/>
  <c r="DA173" i="26"/>
  <c r="DA174" i="26"/>
  <c r="DA203" i="26"/>
  <c r="DA204" i="26"/>
  <c r="DA205" i="26"/>
  <c r="DA206" i="26"/>
  <c r="DA207" i="26"/>
  <c r="DA208" i="26"/>
  <c r="DA211" i="26"/>
  <c r="DA212" i="26"/>
  <c r="DA213" i="26"/>
  <c r="DA218" i="26" a="1"/>
  <c r="DA218" i="26" s="1"/>
  <c r="DA219" i="26"/>
  <c r="DA220" i="26"/>
  <c r="DA221" i="26"/>
  <c r="DA222" i="26"/>
  <c r="DA223" i="26"/>
  <c r="DA224" i="26"/>
  <c r="DA227" i="26"/>
  <c r="DA228" i="26"/>
  <c r="DA229" i="26"/>
  <c r="DA234" i="26" a="1"/>
  <c r="DA234" i="26" s="1"/>
  <c r="DA235" i="26"/>
  <c r="DA236" i="26"/>
  <c r="DA237" i="26"/>
  <c r="DA238" i="26"/>
  <c r="DA239" i="26"/>
  <c r="DA243" i="26"/>
  <c r="DA244" i="26"/>
  <c r="DA245" i="26"/>
  <c r="DA250" i="26" a="1"/>
  <c r="DA250" i="26" s="1"/>
  <c r="DA252" i="26"/>
  <c r="DA255" i="26"/>
  <c r="DA260" i="26"/>
  <c r="DA261" i="26"/>
  <c r="DA282" i="26" a="1"/>
  <c r="DA282" i="26" s="1"/>
  <c r="DA283" i="26"/>
  <c r="DA286" i="26"/>
  <c r="DA291" i="26"/>
  <c r="DA251" i="26"/>
  <c r="DA253" i="26"/>
  <c r="DA254" i="26"/>
  <c r="DA266" i="26" a="1"/>
  <c r="DA266" i="26" s="1"/>
  <c r="DA267" i="26"/>
  <c r="DA268" i="26"/>
  <c r="DA269" i="26"/>
  <c r="DA270" i="26"/>
  <c r="DA271" i="26"/>
  <c r="DA274" i="26"/>
  <c r="DA275" i="26"/>
  <c r="DA276" i="26"/>
  <c r="DA277" i="26"/>
  <c r="DA302" i="26"/>
  <c r="DA303" i="26"/>
  <c r="DA304" i="26"/>
  <c r="DA307" i="26"/>
  <c r="DA308" i="26"/>
  <c r="DA309" i="26"/>
  <c r="DA293" i="26"/>
  <c r="DA301" i="26"/>
  <c r="DA315" i="26"/>
  <c r="DA316" i="26"/>
  <c r="DA322" i="26"/>
  <c r="DA298" i="26" a="1"/>
  <c r="DA298" i="26" s="1"/>
  <c r="DA300" i="26"/>
  <c r="DA318" i="26"/>
  <c r="DA320" i="26"/>
  <c r="DA323" i="26"/>
  <c r="DA324" i="26"/>
  <c r="DA325" i="26"/>
  <c r="DA299" i="26"/>
  <c r="DA314" i="26" a="1"/>
  <c r="DA314" i="26" s="1"/>
  <c r="DA317" i="26"/>
  <c r="DA319" i="26"/>
  <c r="CY214" i="26"/>
  <c r="CY294" i="26"/>
  <c r="DD166" i="26"/>
  <c r="DC165" i="26"/>
  <c r="CZ209" i="26"/>
  <c r="CZ289" i="26"/>
  <c r="CZ321" i="26"/>
  <c r="CZ326" i="26" s="1"/>
  <c r="CZ305" i="26"/>
  <c r="CZ310" i="26" s="1"/>
  <c r="CY326" i="26"/>
  <c r="CY310" i="26"/>
  <c r="CW182" i="26"/>
  <c r="CX256" i="26"/>
  <c r="CX272" i="26"/>
  <c r="CX176" i="26"/>
  <c r="CX192" i="26"/>
  <c r="CX240" i="26"/>
  <c r="DM42" i="24"/>
  <c r="DM44" i="24"/>
  <c r="DM41" i="24"/>
  <c r="DM40" i="24"/>
  <c r="DM43" i="24"/>
  <c r="CX48" i="24"/>
  <c r="CX66" i="24"/>
  <c r="CX12" i="17"/>
  <c r="CX14" i="17" s="1"/>
  <c r="CY55" i="20"/>
  <c r="CY54" i="20" s="1"/>
  <c r="CY58" i="20" s="1"/>
  <c r="DM34" i="24"/>
  <c r="DM33" i="18"/>
  <c r="DM26" i="18"/>
  <c r="CW18" i="17"/>
  <c r="CY256" i="26" s="1"/>
  <c r="CY257" i="26" s="1"/>
  <c r="CY262" i="26" s="1"/>
  <c r="CY17" i="17"/>
  <c r="DI13" i="21"/>
  <c r="DI10" i="21"/>
  <c r="DI6" i="21"/>
  <c r="DI5" i="21"/>
  <c r="DI12" i="21"/>
  <c r="DI8" i="21"/>
  <c r="DI7" i="21"/>
  <c r="DJ2" i="21"/>
  <c r="DI9" i="21"/>
  <c r="DI11" i="21"/>
  <c r="DI16" i="21"/>
  <c r="DI14" i="21"/>
  <c r="DI15" i="21"/>
  <c r="DI3" i="21"/>
  <c r="DG18" i="21"/>
  <c r="DG19" i="21" s="1"/>
  <c r="CV37" i="20"/>
  <c r="CV50" i="20" s="1"/>
  <c r="CV33" i="20"/>
  <c r="CZ28" i="20"/>
  <c r="CZ26" i="20"/>
  <c r="DA23" i="20"/>
  <c r="CZ29" i="20"/>
  <c r="CZ31" i="20"/>
  <c r="CZ27" i="20"/>
  <c r="CZ30" i="20"/>
  <c r="DH17" i="21"/>
  <c r="DA43" i="20"/>
  <c r="DA41" i="20"/>
  <c r="DA40" i="20"/>
  <c r="DA39" i="20"/>
  <c r="DB36" i="20"/>
  <c r="DA42" i="20"/>
  <c r="DA44" i="20"/>
  <c r="CV13" i="17"/>
  <c r="DB4" i="21"/>
  <c r="CW24" i="20"/>
  <c r="DM5" i="18"/>
  <c r="DN35" i="18"/>
  <c r="DN3" i="18"/>
  <c r="DN2" i="18"/>
  <c r="DO4" i="18"/>
  <c r="CZ53" i="20"/>
  <c r="CZ56" i="20"/>
  <c r="CZ57" i="20" s="1"/>
  <c r="CZ52" i="20"/>
  <c r="DA49" i="20"/>
  <c r="CZ51" i="20"/>
  <c r="DB210" i="26" l="1"/>
  <c r="DB194" i="26"/>
  <c r="DB259" i="26"/>
  <c r="DB242" i="26"/>
  <c r="DB226" i="26"/>
  <c r="CY224" i="26"/>
  <c r="CY225" i="26" s="1"/>
  <c r="CY230" i="26" s="1"/>
  <c r="DO32" i="18"/>
  <c r="DO22" i="18"/>
  <c r="DO24" i="18"/>
  <c r="DO23" i="18"/>
  <c r="DO21" i="18"/>
  <c r="DO9" i="18"/>
  <c r="DO31" i="18"/>
  <c r="DO25" i="18"/>
  <c r="DO15" i="18"/>
  <c r="DO14" i="18"/>
  <c r="DO8" i="18"/>
  <c r="CY176" i="26"/>
  <c r="CY177" i="26" s="1"/>
  <c r="CY182" i="26" s="1"/>
  <c r="CY192" i="26"/>
  <c r="CY193" i="26" s="1"/>
  <c r="CY198" i="26" s="1"/>
  <c r="CY240" i="26"/>
  <c r="CY241" i="26" s="1"/>
  <c r="CY246" i="26" s="1"/>
  <c r="CY272" i="26"/>
  <c r="CY273" i="26" s="1"/>
  <c r="CY278" i="26" s="1"/>
  <c r="DC167" i="26"/>
  <c r="DB170" i="26" a="1"/>
  <c r="DB170" i="26" s="1"/>
  <c r="DB172" i="26"/>
  <c r="DB174" i="26"/>
  <c r="DB178" i="26"/>
  <c r="DB179" i="26"/>
  <c r="DB180" i="26"/>
  <c r="DB181" i="26"/>
  <c r="DB186" i="26" a="1"/>
  <c r="DB186" i="26" s="1"/>
  <c r="DB282" i="26" a="1"/>
  <c r="DB282" i="26" s="1"/>
  <c r="DB283" i="26"/>
  <c r="DB293" i="26"/>
  <c r="DB175" i="26"/>
  <c r="DB187" i="26"/>
  <c r="DB188" i="26"/>
  <c r="DB189" i="26"/>
  <c r="DB190" i="26"/>
  <c r="DB191" i="26"/>
  <c r="DB195" i="26"/>
  <c r="DB196" i="26"/>
  <c r="DB197" i="26"/>
  <c r="DB202" i="26" a="1"/>
  <c r="DB202" i="26" s="1"/>
  <c r="DB284" i="26"/>
  <c r="DB286" i="26"/>
  <c r="DB288" i="26"/>
  <c r="DB291" i="26"/>
  <c r="DB292" i="26"/>
  <c r="DB171" i="26"/>
  <c r="DB173" i="26"/>
  <c r="DB203" i="26"/>
  <c r="DB204" i="26"/>
  <c r="DB205" i="26"/>
  <c r="DB206" i="26"/>
  <c r="DB207" i="26"/>
  <c r="DB208" i="26"/>
  <c r="DB211" i="26"/>
  <c r="DB212" i="26"/>
  <c r="DB213" i="26"/>
  <c r="DB218" i="26" a="1"/>
  <c r="DB218" i="26" s="1"/>
  <c r="DB219" i="26"/>
  <c r="DB220" i="26"/>
  <c r="DB221" i="26"/>
  <c r="DB222" i="26"/>
  <c r="DB223" i="26"/>
  <c r="DB224" i="26"/>
  <c r="DB227" i="26"/>
  <c r="DB228" i="26"/>
  <c r="DB229" i="26"/>
  <c r="DB234" i="26" a="1"/>
  <c r="DB234" i="26" s="1"/>
  <c r="DB235" i="26"/>
  <c r="DB236" i="26"/>
  <c r="DB237" i="26"/>
  <c r="DB238" i="26"/>
  <c r="DB239" i="26"/>
  <c r="DB243" i="26"/>
  <c r="DB244" i="26"/>
  <c r="DB245" i="26"/>
  <c r="DB254" i="26"/>
  <c r="DB255" i="26"/>
  <c r="DB260" i="26"/>
  <c r="DB261" i="26"/>
  <c r="DB287" i="26"/>
  <c r="DB250" i="26" a="1"/>
  <c r="DB250" i="26" s="1"/>
  <c r="DB251" i="26"/>
  <c r="DB252" i="26"/>
  <c r="DB253" i="26"/>
  <c r="DB266" i="26" a="1"/>
  <c r="DB266" i="26" s="1"/>
  <c r="DB267" i="26"/>
  <c r="DB268" i="26"/>
  <c r="DB269" i="26"/>
  <c r="DB270" i="26"/>
  <c r="DB271" i="26"/>
  <c r="DB274" i="26"/>
  <c r="DB275" i="26"/>
  <c r="DB276" i="26"/>
  <c r="DB277" i="26"/>
  <c r="DB298" i="26" a="1"/>
  <c r="DB298" i="26" s="1"/>
  <c r="DB301" i="26"/>
  <c r="DB302" i="26"/>
  <c r="DB303" i="26"/>
  <c r="DB304" i="26"/>
  <c r="DB307" i="26"/>
  <c r="DB308" i="26"/>
  <c r="DB309" i="26"/>
  <c r="DB285" i="26"/>
  <c r="DB299" i="26"/>
  <c r="DB314" i="26" a="1"/>
  <c r="DB314" i="26" s="1"/>
  <c r="DB320" i="26"/>
  <c r="DB315" i="26"/>
  <c r="DB317" i="26"/>
  <c r="DB319" i="26"/>
  <c r="DB322" i="26"/>
  <c r="DB323" i="26"/>
  <c r="DB324" i="26"/>
  <c r="DB325" i="26"/>
  <c r="DB300" i="26"/>
  <c r="DB316" i="26"/>
  <c r="DB318" i="26"/>
  <c r="DA209" i="26"/>
  <c r="DA225" i="26"/>
  <c r="DA289" i="26"/>
  <c r="DE166" i="26"/>
  <c r="DD165" i="26"/>
  <c r="CX257" i="26"/>
  <c r="CX273" i="26"/>
  <c r="CX177" i="26"/>
  <c r="CX193" i="26"/>
  <c r="CX241" i="26"/>
  <c r="DA321" i="26"/>
  <c r="DA305" i="26"/>
  <c r="CZ214" i="26"/>
  <c r="CZ294" i="26"/>
  <c r="DN44" i="24"/>
  <c r="DN42" i="24"/>
  <c r="DN41" i="24"/>
  <c r="DN40" i="24"/>
  <c r="DN43" i="24"/>
  <c r="CY48" i="24"/>
  <c r="CY66" i="24"/>
  <c r="CZ55" i="20"/>
  <c r="CZ54" i="20" s="1"/>
  <c r="CZ58" i="20" s="1"/>
  <c r="CY12" i="17"/>
  <c r="DN34" i="24"/>
  <c r="DJ15" i="21"/>
  <c r="DJ13" i="21"/>
  <c r="DJ10" i="21"/>
  <c r="DJ5" i="21"/>
  <c r="DJ12" i="21"/>
  <c r="DJ8" i="21"/>
  <c r="DJ14" i="21"/>
  <c r="DJ9" i="21"/>
  <c r="DJ7" i="21"/>
  <c r="DJ3" i="21"/>
  <c r="DJ11" i="21"/>
  <c r="DJ6" i="21"/>
  <c r="DJ16" i="21"/>
  <c r="DK2" i="21"/>
  <c r="DH18" i="21"/>
  <c r="DH19" i="21"/>
  <c r="DB23" i="20"/>
  <c r="DA28" i="20"/>
  <c r="DA29" i="20"/>
  <c r="DA27" i="20"/>
  <c r="DA30" i="20"/>
  <c r="DA26" i="20"/>
  <c r="DA31" i="20"/>
  <c r="DO35" i="18"/>
  <c r="DP4" i="18"/>
  <c r="DO3" i="18"/>
  <c r="DO2" i="18"/>
  <c r="CW13" i="17"/>
  <c r="CX18" i="17"/>
  <c r="CZ224" i="26" s="1"/>
  <c r="CZ225" i="26" s="1"/>
  <c r="CZ230" i="26" s="1"/>
  <c r="DN26" i="18"/>
  <c r="DI17" i="21"/>
  <c r="CZ17" i="17"/>
  <c r="DN33" i="18"/>
  <c r="DA56" i="20"/>
  <c r="DA57" i="20" s="1"/>
  <c r="DA52" i="20"/>
  <c r="DB49" i="20"/>
  <c r="DA53" i="20"/>
  <c r="DA51" i="20"/>
  <c r="DC4" i="21"/>
  <c r="CX24" i="20"/>
  <c r="DN5" i="18"/>
  <c r="CW37" i="20"/>
  <c r="CW50" i="20" s="1"/>
  <c r="CW33" i="20"/>
  <c r="DB43" i="20"/>
  <c r="DB41" i="20"/>
  <c r="DB40" i="20"/>
  <c r="DB39" i="20"/>
  <c r="DC36" i="20"/>
  <c r="DB42" i="20"/>
  <c r="DB44" i="20"/>
  <c r="DC210" i="26" l="1"/>
  <c r="DC194" i="26"/>
  <c r="DC259" i="26"/>
  <c r="DC242" i="26"/>
  <c r="DC226" i="26"/>
  <c r="CZ176" i="26"/>
  <c r="CZ177" i="26" s="1"/>
  <c r="CZ182" i="26" s="1"/>
  <c r="CZ192" i="26"/>
  <c r="CZ193" i="26" s="1"/>
  <c r="CZ198" i="26" s="1"/>
  <c r="CZ272" i="26"/>
  <c r="CZ273" i="26" s="1"/>
  <c r="CZ278" i="26" s="1"/>
  <c r="CZ256" i="26"/>
  <c r="CZ257" i="26" s="1"/>
  <c r="CZ262" i="26" s="1"/>
  <c r="CZ240" i="26"/>
  <c r="CZ241" i="26" s="1"/>
  <c r="CZ246" i="26" s="1"/>
  <c r="DP32" i="18"/>
  <c r="DP22" i="18"/>
  <c r="DP24" i="18"/>
  <c r="DP23" i="18"/>
  <c r="DP21" i="18"/>
  <c r="DP25" i="18"/>
  <c r="DP15" i="18"/>
  <c r="DP14" i="18"/>
  <c r="DP9" i="18"/>
  <c r="DP31" i="18"/>
  <c r="DP8" i="18"/>
  <c r="DD167" i="26"/>
  <c r="DC170" i="26" a="1"/>
  <c r="DC170" i="26" s="1"/>
  <c r="DC171" i="26"/>
  <c r="DC175" i="26"/>
  <c r="DC178" i="26"/>
  <c r="DC179" i="26"/>
  <c r="DC180" i="26"/>
  <c r="DC181" i="26"/>
  <c r="DC186" i="26" a="1"/>
  <c r="DC186" i="26" s="1"/>
  <c r="DC286" i="26"/>
  <c r="DC172" i="26"/>
  <c r="DC187" i="26"/>
  <c r="DC188" i="26"/>
  <c r="DC189" i="26"/>
  <c r="DC190" i="26"/>
  <c r="DC191" i="26"/>
  <c r="DC195" i="26"/>
  <c r="DC196" i="26"/>
  <c r="DC197" i="26"/>
  <c r="DC202" i="26" a="1"/>
  <c r="DC202" i="26" s="1"/>
  <c r="DC283" i="26"/>
  <c r="DC285" i="26"/>
  <c r="DC287" i="26"/>
  <c r="DC291" i="26"/>
  <c r="DC293" i="26"/>
  <c r="DC173" i="26"/>
  <c r="DC174" i="26"/>
  <c r="DC203" i="26"/>
  <c r="DC204" i="26"/>
  <c r="DC205" i="26"/>
  <c r="DC206" i="26"/>
  <c r="DC207" i="26"/>
  <c r="DC208" i="26"/>
  <c r="DC211" i="26"/>
  <c r="DC212" i="26"/>
  <c r="DC213" i="26"/>
  <c r="DC218" i="26" a="1"/>
  <c r="DC218" i="26" s="1"/>
  <c r="DC219" i="26"/>
  <c r="DC220" i="26"/>
  <c r="DC221" i="26"/>
  <c r="DC222" i="26"/>
  <c r="DC223" i="26"/>
  <c r="DC224" i="26"/>
  <c r="DC227" i="26"/>
  <c r="DC228" i="26"/>
  <c r="DC229" i="26"/>
  <c r="DC234" i="26" a="1"/>
  <c r="DC234" i="26" s="1"/>
  <c r="DC235" i="26"/>
  <c r="DC236" i="26"/>
  <c r="DC237" i="26"/>
  <c r="DC238" i="26"/>
  <c r="DC239" i="26"/>
  <c r="DC243" i="26"/>
  <c r="DC244" i="26"/>
  <c r="DC245" i="26"/>
  <c r="DC252" i="26"/>
  <c r="DC253" i="26"/>
  <c r="DC255" i="26"/>
  <c r="DC260" i="26"/>
  <c r="DC261" i="26"/>
  <c r="DC282" i="26" a="1"/>
  <c r="DC282" i="26" s="1"/>
  <c r="DC284" i="26"/>
  <c r="DC288" i="26"/>
  <c r="DC250" i="26" a="1"/>
  <c r="DC250" i="26" s="1"/>
  <c r="DC251" i="26"/>
  <c r="DC254" i="26"/>
  <c r="DC266" i="26" a="1"/>
  <c r="DC266" i="26" s="1"/>
  <c r="DC267" i="26"/>
  <c r="DC268" i="26"/>
  <c r="DC269" i="26"/>
  <c r="DC270" i="26"/>
  <c r="DC271" i="26"/>
  <c r="DC274" i="26"/>
  <c r="DC275" i="26"/>
  <c r="DC276" i="26"/>
  <c r="DC277" i="26"/>
  <c r="DC292" i="26"/>
  <c r="DC300" i="26"/>
  <c r="DC302" i="26"/>
  <c r="DC303" i="26"/>
  <c r="DC304" i="26"/>
  <c r="DC307" i="26"/>
  <c r="DC308" i="26"/>
  <c r="DC309" i="26"/>
  <c r="DC318" i="26"/>
  <c r="DC319" i="26"/>
  <c r="DC320" i="26"/>
  <c r="DC322" i="26"/>
  <c r="DC314" i="26" a="1"/>
  <c r="DC314" i="26" s="1"/>
  <c r="DC316" i="26"/>
  <c r="DC323" i="26"/>
  <c r="DC324" i="26"/>
  <c r="DC325" i="26"/>
  <c r="DC298" i="26" a="1"/>
  <c r="DC298" i="26" s="1"/>
  <c r="DC299" i="26"/>
  <c r="DC301" i="26"/>
  <c r="DC315" i="26"/>
  <c r="DC317" i="26"/>
  <c r="DB321" i="26"/>
  <c r="DB326" i="26" s="1"/>
  <c r="DA230" i="26"/>
  <c r="DF166" i="26"/>
  <c r="DE165" i="26"/>
  <c r="CX262" i="26"/>
  <c r="CX278" i="26"/>
  <c r="CX182" i="26"/>
  <c r="CX198" i="26"/>
  <c r="CX246" i="26"/>
  <c r="DA326" i="26"/>
  <c r="DA310" i="26"/>
  <c r="DB209" i="26"/>
  <c r="DB214" i="26" s="1"/>
  <c r="DB225" i="26"/>
  <c r="DB305" i="26"/>
  <c r="DB289" i="26"/>
  <c r="DB294" i="26" s="1"/>
  <c r="DA214" i="26"/>
  <c r="DA294" i="26"/>
  <c r="DO41" i="24"/>
  <c r="DO42" i="24"/>
  <c r="DO44" i="24"/>
  <c r="DO40" i="24"/>
  <c r="DO43" i="24"/>
  <c r="CZ48" i="24"/>
  <c r="CZ66" i="24"/>
  <c r="CZ12" i="17"/>
  <c r="CZ14" i="17" s="1"/>
  <c r="CY14" i="17"/>
  <c r="DO34" i="24"/>
  <c r="DA55" i="20"/>
  <c r="DA54" i="20" s="1"/>
  <c r="DA58" i="20" s="1"/>
  <c r="DD4" i="21"/>
  <c r="CY24" i="20"/>
  <c r="DO5" i="18"/>
  <c r="DJ17" i="21"/>
  <c r="CX33" i="20"/>
  <c r="CX37" i="20"/>
  <c r="CX50" i="20" s="1"/>
  <c r="DO33" i="18"/>
  <c r="DK15" i="21"/>
  <c r="DK13" i="21"/>
  <c r="DK14" i="21"/>
  <c r="DK5" i="21"/>
  <c r="DK12" i="21"/>
  <c r="DK8" i="21"/>
  <c r="DK10" i="21"/>
  <c r="DK9" i="21"/>
  <c r="DK7" i="21"/>
  <c r="DL2" i="21"/>
  <c r="DK3" i="21"/>
  <c r="DK11" i="21"/>
  <c r="DK16" i="21"/>
  <c r="DK6" i="21"/>
  <c r="DC43" i="20"/>
  <c r="DC41" i="20"/>
  <c r="DD36" i="20"/>
  <c r="DC40" i="20"/>
  <c r="DC39" i="20"/>
  <c r="DC42" i="20"/>
  <c r="DC44" i="20"/>
  <c r="DA17" i="17"/>
  <c r="DP35" i="18"/>
  <c r="DP3" i="18"/>
  <c r="DQ4" i="18"/>
  <c r="DP2" i="18"/>
  <c r="DO26" i="18"/>
  <c r="CY18" i="17"/>
  <c r="CX13" i="17"/>
  <c r="DB56" i="20"/>
  <c r="DB57" i="20" s="1"/>
  <c r="DC49" i="20"/>
  <c r="DB52" i="20"/>
  <c r="DB53" i="20"/>
  <c r="DB51" i="20"/>
  <c r="DI18" i="21"/>
  <c r="DI19" i="21"/>
  <c r="DB28" i="20"/>
  <c r="DB29" i="20"/>
  <c r="DB30" i="20"/>
  <c r="DC23" i="20"/>
  <c r="DB31" i="20"/>
  <c r="DB26" i="20"/>
  <c r="DB27" i="20"/>
  <c r="DD210" i="26" l="1"/>
  <c r="DD194" i="26"/>
  <c r="DD259" i="26"/>
  <c r="DD242" i="26"/>
  <c r="DD226" i="26"/>
  <c r="DQ32" i="18"/>
  <c r="DQ24" i="18"/>
  <c r="DQ23" i="18"/>
  <c r="DQ21" i="18"/>
  <c r="DQ25" i="18"/>
  <c r="DQ15" i="18"/>
  <c r="DQ14" i="18"/>
  <c r="DQ22" i="18"/>
  <c r="DQ9" i="18"/>
  <c r="DQ31" i="18"/>
  <c r="DQ8" i="18"/>
  <c r="DE167" i="26"/>
  <c r="DD170" i="26" a="1"/>
  <c r="DD170" i="26" s="1"/>
  <c r="DD173" i="26"/>
  <c r="DD175" i="26"/>
  <c r="DD178" i="26"/>
  <c r="DD179" i="26"/>
  <c r="DD180" i="26"/>
  <c r="DD181" i="26"/>
  <c r="DD186" i="26" a="1"/>
  <c r="DD186" i="26" s="1"/>
  <c r="DD172" i="26"/>
  <c r="DD174" i="26"/>
  <c r="DD187" i="26"/>
  <c r="DD188" i="26"/>
  <c r="DD189" i="26"/>
  <c r="DD190" i="26"/>
  <c r="DD191" i="26"/>
  <c r="DD195" i="26"/>
  <c r="DD196" i="26"/>
  <c r="DD197" i="26"/>
  <c r="DD202" i="26" a="1"/>
  <c r="DD202" i="26" s="1"/>
  <c r="DD282" i="26" a="1"/>
  <c r="DD282" i="26" s="1"/>
  <c r="DD284" i="26"/>
  <c r="DD286" i="26"/>
  <c r="DD288" i="26"/>
  <c r="DD292" i="26"/>
  <c r="DD171" i="26"/>
  <c r="DD203" i="26"/>
  <c r="DD204" i="26"/>
  <c r="DD205" i="26"/>
  <c r="DD206" i="26"/>
  <c r="DD207" i="26"/>
  <c r="DD208" i="26"/>
  <c r="DD211" i="26"/>
  <c r="DD212" i="26"/>
  <c r="DD213" i="26"/>
  <c r="DD218" i="26" a="1"/>
  <c r="DD218" i="26" s="1"/>
  <c r="DD219" i="26"/>
  <c r="DD220" i="26"/>
  <c r="DD221" i="26"/>
  <c r="DD222" i="26"/>
  <c r="DD223" i="26"/>
  <c r="DD224" i="26"/>
  <c r="DD227" i="26"/>
  <c r="DD228" i="26"/>
  <c r="DD229" i="26"/>
  <c r="DD234" i="26" a="1"/>
  <c r="DD234" i="26" s="1"/>
  <c r="DD235" i="26"/>
  <c r="DD236" i="26"/>
  <c r="DD237" i="26"/>
  <c r="DD238" i="26"/>
  <c r="DD239" i="26"/>
  <c r="DD243" i="26"/>
  <c r="DD244" i="26"/>
  <c r="DD245" i="26"/>
  <c r="DD287" i="26"/>
  <c r="DD250" i="26" a="1"/>
  <c r="DD250" i="26" s="1"/>
  <c r="DD254" i="26"/>
  <c r="DD255" i="26"/>
  <c r="DD260" i="26"/>
  <c r="DD261" i="26"/>
  <c r="DD283" i="26"/>
  <c r="DD285" i="26"/>
  <c r="DD251" i="26"/>
  <c r="DD252" i="26"/>
  <c r="DD253" i="26"/>
  <c r="DD266" i="26" a="1"/>
  <c r="DD266" i="26" s="1"/>
  <c r="DD267" i="26"/>
  <c r="DD268" i="26"/>
  <c r="DD269" i="26"/>
  <c r="DD270" i="26"/>
  <c r="DD271" i="26"/>
  <c r="DD274" i="26"/>
  <c r="DD275" i="26"/>
  <c r="DD276" i="26"/>
  <c r="DD277" i="26"/>
  <c r="DD291" i="26"/>
  <c r="DD302" i="26"/>
  <c r="DD303" i="26"/>
  <c r="DD304" i="26"/>
  <c r="DD307" i="26"/>
  <c r="DD308" i="26"/>
  <c r="DD309" i="26"/>
  <c r="DD300" i="26"/>
  <c r="DD317" i="26"/>
  <c r="DD298" i="26" a="1"/>
  <c r="DD298" i="26" s="1"/>
  <c r="DD299" i="26"/>
  <c r="DD301" i="26"/>
  <c r="DD315" i="26"/>
  <c r="DD320" i="26"/>
  <c r="DD322" i="26"/>
  <c r="DD323" i="26"/>
  <c r="DD324" i="26"/>
  <c r="DD325" i="26"/>
  <c r="DD293" i="26"/>
  <c r="DD314" i="26" a="1"/>
  <c r="DD314" i="26" s="1"/>
  <c r="DD316" i="26"/>
  <c r="DD318" i="26"/>
  <c r="DD319" i="26"/>
  <c r="DC209" i="26"/>
  <c r="DC225" i="26"/>
  <c r="DC289" i="26"/>
  <c r="DC305" i="26"/>
  <c r="DG166" i="26"/>
  <c r="DF165" i="26"/>
  <c r="DC321" i="26"/>
  <c r="DB230" i="26"/>
  <c r="DB310" i="26"/>
  <c r="DA176" i="26"/>
  <c r="DA192" i="26"/>
  <c r="DA256" i="26"/>
  <c r="DA272" i="26"/>
  <c r="DA240" i="26"/>
  <c r="DP42" i="24"/>
  <c r="DP41" i="24"/>
  <c r="DP44" i="24"/>
  <c r="DP40" i="24"/>
  <c r="DP43" i="24"/>
  <c r="DA66" i="24"/>
  <c r="DA48" i="24"/>
  <c r="DA12" i="17"/>
  <c r="DP34" i="24"/>
  <c r="DP26" i="18"/>
  <c r="CZ18" i="17"/>
  <c r="DE4" i="21"/>
  <c r="CZ24" i="20"/>
  <c r="DP5" i="18"/>
  <c r="CY13" i="17"/>
  <c r="DP33" i="18"/>
  <c r="DK17" i="21"/>
  <c r="DC29" i="20"/>
  <c r="DC30" i="20"/>
  <c r="DD23" i="20"/>
  <c r="DC27" i="20"/>
  <c r="DC26" i="20"/>
  <c r="DC28" i="20"/>
  <c r="DC31" i="20"/>
  <c r="DC56" i="20"/>
  <c r="DC57" i="20" s="1"/>
  <c r="DD49" i="20"/>
  <c r="DC52" i="20"/>
  <c r="DC53" i="20"/>
  <c r="DC51" i="20"/>
  <c r="DB17" i="17"/>
  <c r="CY33" i="20"/>
  <c r="CY37" i="20"/>
  <c r="CY50" i="20" s="1"/>
  <c r="DB55" i="20"/>
  <c r="DB54" i="20" s="1"/>
  <c r="DB58" i="20" s="1"/>
  <c r="DQ35" i="18"/>
  <c r="DQ3" i="18"/>
  <c r="DR4" i="18"/>
  <c r="DQ2" i="18"/>
  <c r="DL15" i="21"/>
  <c r="DL14" i="21"/>
  <c r="DL9" i="21"/>
  <c r="DL5" i="21"/>
  <c r="DL11" i="21"/>
  <c r="DL13" i="21"/>
  <c r="DL10" i="21"/>
  <c r="DL7" i="21"/>
  <c r="DM2" i="21"/>
  <c r="DL3" i="21"/>
  <c r="DL6" i="21"/>
  <c r="DL16" i="21"/>
  <c r="DL12" i="21"/>
  <c r="DL8" i="21"/>
  <c r="DD41" i="20"/>
  <c r="DD42" i="20"/>
  <c r="DD40" i="20"/>
  <c r="DE36" i="20"/>
  <c r="DD39" i="20"/>
  <c r="DD43" i="20"/>
  <c r="DD44" i="20"/>
  <c r="DJ18" i="21"/>
  <c r="DJ19" i="21" s="1"/>
  <c r="DE210" i="26" l="1"/>
  <c r="DE194" i="26"/>
  <c r="DE259" i="26"/>
  <c r="DE242" i="26"/>
  <c r="DE226" i="26"/>
  <c r="DB256" i="26"/>
  <c r="DB257" i="26" s="1"/>
  <c r="DB262" i="26" s="1"/>
  <c r="DB240" i="26"/>
  <c r="DB241" i="26" s="1"/>
  <c r="DB246" i="26" s="1"/>
  <c r="DB272" i="26"/>
  <c r="DB273" i="26" s="1"/>
  <c r="DB278" i="26" s="1"/>
  <c r="DR32" i="18"/>
  <c r="DR24" i="18"/>
  <c r="DR23" i="18"/>
  <c r="DR21" i="18"/>
  <c r="DR25" i="18"/>
  <c r="DR15" i="18"/>
  <c r="DR14" i="18"/>
  <c r="DR9" i="18"/>
  <c r="DR31" i="18"/>
  <c r="DR8" i="18"/>
  <c r="DR22" i="18"/>
  <c r="DF167" i="26"/>
  <c r="DE170" i="26" a="1"/>
  <c r="DE170" i="26" s="1"/>
  <c r="DE171" i="26"/>
  <c r="DE172" i="26"/>
  <c r="DE174" i="26"/>
  <c r="DE175" i="26"/>
  <c r="DE178" i="26"/>
  <c r="DE179" i="26"/>
  <c r="DE180" i="26"/>
  <c r="DE181" i="26"/>
  <c r="DE186" i="26" a="1"/>
  <c r="DE186" i="26" s="1"/>
  <c r="DE284" i="26"/>
  <c r="DE285" i="26"/>
  <c r="DE288" i="26"/>
  <c r="DE292" i="26"/>
  <c r="DE293" i="26"/>
  <c r="DE187" i="26"/>
  <c r="DE188" i="26"/>
  <c r="DE189" i="26"/>
  <c r="DE190" i="26"/>
  <c r="DE191" i="26"/>
  <c r="DE195" i="26"/>
  <c r="DE196" i="26"/>
  <c r="DE197" i="26"/>
  <c r="DE202" i="26" a="1"/>
  <c r="DE202" i="26" s="1"/>
  <c r="DE283" i="26"/>
  <c r="DE173" i="26"/>
  <c r="DE203" i="26"/>
  <c r="DE204" i="26"/>
  <c r="DE205" i="26"/>
  <c r="DE206" i="26"/>
  <c r="DE207" i="26"/>
  <c r="DE208" i="26"/>
  <c r="DE211" i="26"/>
  <c r="DE212" i="26"/>
  <c r="DE213" i="26"/>
  <c r="DE218" i="26" a="1"/>
  <c r="DE218" i="26" s="1"/>
  <c r="DE287" i="26"/>
  <c r="DE219" i="26"/>
  <c r="DE220" i="26"/>
  <c r="DE221" i="26"/>
  <c r="DE222" i="26"/>
  <c r="DE223" i="26"/>
  <c r="DE224" i="26"/>
  <c r="DE227" i="26"/>
  <c r="DE228" i="26"/>
  <c r="DE229" i="26"/>
  <c r="DE234" i="26" a="1"/>
  <c r="DE234" i="26" s="1"/>
  <c r="DE235" i="26"/>
  <c r="DE236" i="26"/>
  <c r="DE237" i="26"/>
  <c r="DE238" i="26"/>
  <c r="DE239" i="26"/>
  <c r="DE243" i="26"/>
  <c r="DE244" i="26"/>
  <c r="DE245" i="26"/>
  <c r="DE252" i="26"/>
  <c r="DE253" i="26"/>
  <c r="DE255" i="26"/>
  <c r="DE260" i="26"/>
  <c r="DE261" i="26"/>
  <c r="DE282" i="26" a="1"/>
  <c r="DE282" i="26" s="1"/>
  <c r="DE291" i="26"/>
  <c r="DE250" i="26" a="1"/>
  <c r="DE250" i="26" s="1"/>
  <c r="DE251" i="26"/>
  <c r="DE254" i="26"/>
  <c r="DE266" i="26" a="1"/>
  <c r="DE266" i="26" s="1"/>
  <c r="DE267" i="26"/>
  <c r="DE268" i="26"/>
  <c r="DE269" i="26"/>
  <c r="DE270" i="26"/>
  <c r="DE271" i="26"/>
  <c r="DE274" i="26"/>
  <c r="DE275" i="26"/>
  <c r="DE276" i="26"/>
  <c r="DE277" i="26"/>
  <c r="DE302" i="26"/>
  <c r="DE303" i="26"/>
  <c r="DE304" i="26"/>
  <c r="DE307" i="26"/>
  <c r="DE308" i="26"/>
  <c r="DE309" i="26"/>
  <c r="DE298" i="26" a="1"/>
  <c r="DE298" i="26" s="1"/>
  <c r="DE299" i="26"/>
  <c r="DE301" i="26"/>
  <c r="DE314" i="26" a="1"/>
  <c r="DE314" i="26" s="1"/>
  <c r="DE316" i="26"/>
  <c r="DE320" i="26"/>
  <c r="DE322" i="26"/>
  <c r="DE286" i="26"/>
  <c r="DE300" i="26"/>
  <c r="DE317" i="26"/>
  <c r="DE318" i="26"/>
  <c r="DE323" i="26"/>
  <c r="DE324" i="26"/>
  <c r="DE325" i="26"/>
  <c r="DE315" i="26"/>
  <c r="DE319" i="26"/>
  <c r="DC214" i="26"/>
  <c r="DC294" i="26"/>
  <c r="DH166" i="26"/>
  <c r="DG165" i="26"/>
  <c r="DC326" i="26"/>
  <c r="DA177" i="26"/>
  <c r="DA193" i="26"/>
  <c r="DA257" i="26"/>
  <c r="DA273" i="26"/>
  <c r="DA241" i="26"/>
  <c r="DD209" i="26"/>
  <c r="DD214" i="26" s="1"/>
  <c r="DD225" i="26"/>
  <c r="DD230" i="26" s="1"/>
  <c r="DD321" i="26"/>
  <c r="DD326" i="26" s="1"/>
  <c r="DD289" i="26"/>
  <c r="DD294" i="26" s="1"/>
  <c r="DD305" i="26"/>
  <c r="DD310" i="26" s="1"/>
  <c r="DC230" i="26"/>
  <c r="DC310" i="26"/>
  <c r="DB176" i="26"/>
  <c r="DB177" i="26" s="1"/>
  <c r="DB182" i="26" s="1"/>
  <c r="DB192" i="26"/>
  <c r="DB193" i="26" s="1"/>
  <c r="DB198" i="26" s="1"/>
  <c r="DQ44" i="24"/>
  <c r="DQ42" i="24"/>
  <c r="DQ41" i="24"/>
  <c r="DQ40" i="24"/>
  <c r="DQ43" i="24"/>
  <c r="DB48" i="24"/>
  <c r="DB66" i="24"/>
  <c r="DA14" i="17"/>
  <c r="DB12" i="17"/>
  <c r="DB14" i="17" s="1"/>
  <c r="DQ33" i="18"/>
  <c r="DQ34" i="24"/>
  <c r="DC55" i="20"/>
  <c r="DC54" i="20" s="1"/>
  <c r="DC58" i="20" s="1"/>
  <c r="DQ26" i="18"/>
  <c r="DA18" i="17"/>
  <c r="DM14" i="21"/>
  <c r="DM11" i="21"/>
  <c r="DN2" i="21"/>
  <c r="DM3" i="21"/>
  <c r="DM9" i="21"/>
  <c r="DM7" i="21"/>
  <c r="DM5" i="21"/>
  <c r="DM13" i="21"/>
  <c r="DM6" i="21"/>
  <c r="DM12" i="21"/>
  <c r="DM15" i="21"/>
  <c r="DM8" i="21"/>
  <c r="DM16" i="21"/>
  <c r="DM10" i="21"/>
  <c r="DR35" i="18"/>
  <c r="DS4" i="18"/>
  <c r="DR2" i="18"/>
  <c r="DR3" i="18"/>
  <c r="DK18" i="21"/>
  <c r="DK19" i="21" s="1"/>
  <c r="DL17" i="21"/>
  <c r="DD27" i="20"/>
  <c r="DD26" i="20"/>
  <c r="DD30" i="20"/>
  <c r="DE23" i="20"/>
  <c r="DD28" i="20"/>
  <c r="DD29" i="20"/>
  <c r="DD31" i="20"/>
  <c r="DC17" i="17"/>
  <c r="DF4" i="21"/>
  <c r="DA24" i="20"/>
  <c r="DQ5" i="18"/>
  <c r="DD53" i="20"/>
  <c r="DE49" i="20"/>
  <c r="DD56" i="20"/>
  <c r="DD57" i="20" s="1"/>
  <c r="DD52" i="20"/>
  <c r="DD51" i="20"/>
  <c r="DE41" i="20"/>
  <c r="DE42" i="20"/>
  <c r="DE40" i="20"/>
  <c r="DE39" i="20"/>
  <c r="DE43" i="20"/>
  <c r="DF36" i="20"/>
  <c r="DE44" i="20"/>
  <c r="CZ33" i="20"/>
  <c r="CZ37" i="20"/>
  <c r="CZ50" i="20" s="1"/>
  <c r="CZ13" i="17"/>
  <c r="DF210" i="26" l="1"/>
  <c r="DF194" i="26"/>
  <c r="DF259" i="26"/>
  <c r="DF242" i="26"/>
  <c r="DF226" i="26"/>
  <c r="DS32" i="18"/>
  <c r="DS24" i="18"/>
  <c r="DS23" i="18"/>
  <c r="DS21" i="18"/>
  <c r="DS25" i="18"/>
  <c r="DS15" i="18"/>
  <c r="DS14" i="18"/>
  <c r="DS22" i="18"/>
  <c r="DS9" i="18"/>
  <c r="DS8" i="18"/>
  <c r="DS31" i="18"/>
  <c r="DG167" i="26"/>
  <c r="DF170" i="26" a="1"/>
  <c r="DF170" i="26" s="1"/>
  <c r="DF292" i="26"/>
  <c r="DF173" i="26"/>
  <c r="DF175" i="26"/>
  <c r="DF178" i="26"/>
  <c r="DF179" i="26"/>
  <c r="DF180" i="26"/>
  <c r="DF181" i="26"/>
  <c r="DF186" i="26" a="1"/>
  <c r="DF186" i="26" s="1"/>
  <c r="DF282" i="26" a="1"/>
  <c r="DF282" i="26" s="1"/>
  <c r="DF286" i="26"/>
  <c r="DF291" i="26"/>
  <c r="DF172" i="26"/>
  <c r="DF187" i="26"/>
  <c r="DF188" i="26"/>
  <c r="DF189" i="26"/>
  <c r="DF190" i="26"/>
  <c r="DF191" i="26"/>
  <c r="DF195" i="26"/>
  <c r="DF196" i="26"/>
  <c r="DF197" i="26"/>
  <c r="DF202" i="26" a="1"/>
  <c r="DF202" i="26" s="1"/>
  <c r="DF287" i="26"/>
  <c r="DF288" i="26"/>
  <c r="DF171" i="26"/>
  <c r="DF174" i="26"/>
  <c r="DF203" i="26"/>
  <c r="DF204" i="26"/>
  <c r="DF205" i="26"/>
  <c r="DF206" i="26"/>
  <c r="DF207" i="26"/>
  <c r="DF208" i="26"/>
  <c r="DF211" i="26"/>
  <c r="DF212" i="26"/>
  <c r="DF213" i="26"/>
  <c r="DF218" i="26" a="1"/>
  <c r="DF218" i="26" s="1"/>
  <c r="DF283" i="26"/>
  <c r="DF219" i="26"/>
  <c r="DF220" i="26"/>
  <c r="DF221" i="26"/>
  <c r="DF222" i="26"/>
  <c r="DF223" i="26"/>
  <c r="DF224" i="26"/>
  <c r="DF227" i="26"/>
  <c r="DF228" i="26"/>
  <c r="DF229" i="26"/>
  <c r="DF234" i="26" a="1"/>
  <c r="DF234" i="26" s="1"/>
  <c r="DF235" i="26"/>
  <c r="DF236" i="26"/>
  <c r="DF237" i="26"/>
  <c r="DF238" i="26"/>
  <c r="DF239" i="26"/>
  <c r="DF243" i="26"/>
  <c r="DF244" i="26"/>
  <c r="DF245" i="26"/>
  <c r="DF250" i="26" a="1"/>
  <c r="DF250" i="26" s="1"/>
  <c r="DF254" i="26"/>
  <c r="DF255" i="26"/>
  <c r="DF260" i="26"/>
  <c r="DF261" i="26"/>
  <c r="DF284" i="26"/>
  <c r="DF285" i="26"/>
  <c r="DF251" i="26"/>
  <c r="DF252" i="26"/>
  <c r="DF253" i="26"/>
  <c r="DF266" i="26" a="1"/>
  <c r="DF266" i="26" s="1"/>
  <c r="DF267" i="26"/>
  <c r="DF268" i="26"/>
  <c r="DF269" i="26"/>
  <c r="DF270" i="26"/>
  <c r="DF271" i="26"/>
  <c r="DF274" i="26"/>
  <c r="DF275" i="26"/>
  <c r="DF276" i="26"/>
  <c r="DF277" i="26"/>
  <c r="DF298" i="26" a="1"/>
  <c r="DF298" i="26" s="1"/>
  <c r="DF302" i="26"/>
  <c r="DF303" i="26"/>
  <c r="DF304" i="26"/>
  <c r="DF307" i="26"/>
  <c r="DF308" i="26"/>
  <c r="DF309" i="26"/>
  <c r="DF293" i="26"/>
  <c r="DF315" i="26"/>
  <c r="DF317" i="26"/>
  <c r="DF318" i="26"/>
  <c r="DF301" i="26"/>
  <c r="DF314" i="26" a="1"/>
  <c r="DF314" i="26" s="1"/>
  <c r="DF319" i="26"/>
  <c r="DF320" i="26"/>
  <c r="DF322" i="26"/>
  <c r="DF323" i="26"/>
  <c r="DF324" i="26"/>
  <c r="DF325" i="26"/>
  <c r="DF299" i="26"/>
  <c r="DF300" i="26"/>
  <c r="DF316" i="26"/>
  <c r="DE209" i="26"/>
  <c r="DE225" i="26"/>
  <c r="DE289" i="26"/>
  <c r="DE321" i="26"/>
  <c r="DI166" i="26"/>
  <c r="DH165" i="26"/>
  <c r="DA182" i="26"/>
  <c r="DA198" i="26"/>
  <c r="DA262" i="26"/>
  <c r="DA278" i="26"/>
  <c r="DA246" i="26"/>
  <c r="DE305" i="26"/>
  <c r="DC176" i="26"/>
  <c r="DC240" i="26"/>
  <c r="DC256" i="26"/>
  <c r="DC192" i="26"/>
  <c r="DC272" i="26"/>
  <c r="DR42" i="24"/>
  <c r="DR41" i="24"/>
  <c r="DR44" i="24"/>
  <c r="DR40" i="24"/>
  <c r="DR43" i="24"/>
  <c r="DC48" i="24"/>
  <c r="DC66" i="24"/>
  <c r="DC12" i="17"/>
  <c r="DC14" i="17" s="1"/>
  <c r="DR34" i="24"/>
  <c r="DS2" i="18"/>
  <c r="DS35" i="18"/>
  <c r="DT4" i="18"/>
  <c r="DS3" i="18"/>
  <c r="DE53" i="20"/>
  <c r="DE52" i="20"/>
  <c r="DF49" i="20"/>
  <c r="DE56" i="20"/>
  <c r="DE57" i="20" s="1"/>
  <c r="DE51" i="20"/>
  <c r="DD17" i="17"/>
  <c r="DR26" i="18"/>
  <c r="DB18" i="17"/>
  <c r="DN14" i="21"/>
  <c r="DN11" i="21"/>
  <c r="DO2" i="21"/>
  <c r="DN3" i="21"/>
  <c r="DN15" i="21"/>
  <c r="DN9" i="21"/>
  <c r="DN13" i="21"/>
  <c r="DN6" i="21"/>
  <c r="DN5" i="21"/>
  <c r="DN8" i="21"/>
  <c r="DN10" i="21"/>
  <c r="DN7" i="21"/>
  <c r="DN12" i="21"/>
  <c r="DN16" i="21"/>
  <c r="DF42" i="20"/>
  <c r="DF40" i="20"/>
  <c r="DF39" i="20"/>
  <c r="DG36" i="20"/>
  <c r="DF41" i="20"/>
  <c r="DF43" i="20"/>
  <c r="DF44" i="20"/>
  <c r="DE29" i="20"/>
  <c r="DE27" i="20"/>
  <c r="DE26" i="20"/>
  <c r="DF23" i="20"/>
  <c r="DE30" i="20"/>
  <c r="DE28" i="20"/>
  <c r="DE31" i="20"/>
  <c r="DR33" i="18"/>
  <c r="DD55" i="20"/>
  <c r="DD54" i="20" s="1"/>
  <c r="DD58" i="20" s="1"/>
  <c r="DA13" i="17"/>
  <c r="DB24" i="20"/>
  <c r="DG4" i="21"/>
  <c r="DR5" i="18"/>
  <c r="DL18" i="21"/>
  <c r="DL19" i="21" s="1"/>
  <c r="DA33" i="20"/>
  <c r="DA37" i="20"/>
  <c r="DA50" i="20" s="1"/>
  <c r="DM17" i="21"/>
  <c r="DG210" i="26" l="1"/>
  <c r="DG194" i="26"/>
  <c r="DG259" i="26"/>
  <c r="DG242" i="26"/>
  <c r="DG226" i="26"/>
  <c r="DD272" i="26"/>
  <c r="DD273" i="26" s="1"/>
  <c r="DD278" i="26" s="1"/>
  <c r="DD192" i="26"/>
  <c r="DD193" i="26" s="1"/>
  <c r="DD198" i="26" s="1"/>
  <c r="DD256" i="26"/>
  <c r="DD257" i="26" s="1"/>
  <c r="DD262" i="26" s="1"/>
  <c r="DD176" i="26"/>
  <c r="DD177" i="26" s="1"/>
  <c r="DD182" i="26" s="1"/>
  <c r="DT24" i="18"/>
  <c r="DT23" i="18"/>
  <c r="DT21" i="18"/>
  <c r="DT22" i="18"/>
  <c r="DT25" i="18"/>
  <c r="DT15" i="18"/>
  <c r="DT14" i="18"/>
  <c r="DT32" i="18"/>
  <c r="DT9" i="18"/>
  <c r="DT31" i="18"/>
  <c r="DT8" i="18"/>
  <c r="DD240" i="26"/>
  <c r="DD241" i="26" s="1"/>
  <c r="DD246" i="26" s="1"/>
  <c r="DH167" i="26"/>
  <c r="DG170" i="26" a="1"/>
  <c r="DG170" i="26" s="1"/>
  <c r="DG293" i="26"/>
  <c r="DG171" i="26"/>
  <c r="DG175" i="26"/>
  <c r="DG178" i="26"/>
  <c r="DG179" i="26"/>
  <c r="DG180" i="26"/>
  <c r="DG181" i="26"/>
  <c r="DG186" i="26" a="1"/>
  <c r="DG186" i="26" s="1"/>
  <c r="DG285" i="26"/>
  <c r="DG287" i="26"/>
  <c r="DG172" i="26"/>
  <c r="DG174" i="26"/>
  <c r="DG187" i="26"/>
  <c r="DG188" i="26"/>
  <c r="DG189" i="26"/>
  <c r="DG190" i="26"/>
  <c r="DG191" i="26"/>
  <c r="DG195" i="26"/>
  <c r="DG196" i="26"/>
  <c r="DG197" i="26"/>
  <c r="DG202" i="26" a="1"/>
  <c r="DG202" i="26" s="1"/>
  <c r="DG283" i="26"/>
  <c r="DG284" i="26"/>
  <c r="DG286" i="26"/>
  <c r="DG291" i="26"/>
  <c r="DG292" i="26"/>
  <c r="DG173" i="26"/>
  <c r="DG203" i="26"/>
  <c r="DG204" i="26"/>
  <c r="DG205" i="26"/>
  <c r="DG206" i="26"/>
  <c r="DG207" i="26"/>
  <c r="DG208" i="26"/>
  <c r="DG211" i="26"/>
  <c r="DG212" i="26"/>
  <c r="DG213" i="26"/>
  <c r="DG218" i="26" a="1"/>
  <c r="DG218" i="26" s="1"/>
  <c r="DG219" i="26"/>
  <c r="DG220" i="26"/>
  <c r="DG221" i="26"/>
  <c r="DG222" i="26"/>
  <c r="DG223" i="26"/>
  <c r="DG224" i="26"/>
  <c r="DG227" i="26"/>
  <c r="DG228" i="26"/>
  <c r="DG229" i="26"/>
  <c r="DG234" i="26" a="1"/>
  <c r="DG234" i="26" s="1"/>
  <c r="DG235" i="26"/>
  <c r="DG236" i="26"/>
  <c r="DG237" i="26"/>
  <c r="DG238" i="26"/>
  <c r="DG239" i="26"/>
  <c r="DG243" i="26"/>
  <c r="DG244" i="26"/>
  <c r="DG245" i="26"/>
  <c r="DG252" i="26"/>
  <c r="DG253" i="26"/>
  <c r="DG255" i="26"/>
  <c r="DG260" i="26"/>
  <c r="DG261" i="26"/>
  <c r="DG282" i="26" a="1"/>
  <c r="DG282" i="26" s="1"/>
  <c r="DG288" i="26"/>
  <c r="DG250" i="26" a="1"/>
  <c r="DG250" i="26" s="1"/>
  <c r="DG251" i="26"/>
  <c r="DG254" i="26"/>
  <c r="DG266" i="26" a="1"/>
  <c r="DG266" i="26" s="1"/>
  <c r="DG267" i="26"/>
  <c r="DG268" i="26"/>
  <c r="DG269" i="26"/>
  <c r="DG270" i="26"/>
  <c r="DG271" i="26"/>
  <c r="DG274" i="26"/>
  <c r="DG275" i="26"/>
  <c r="DG276" i="26"/>
  <c r="DG277" i="26"/>
  <c r="DG301" i="26"/>
  <c r="DG302" i="26"/>
  <c r="DG303" i="26"/>
  <c r="DG304" i="26"/>
  <c r="DG307" i="26"/>
  <c r="DG308" i="26"/>
  <c r="DG309" i="26"/>
  <c r="DG300" i="26"/>
  <c r="DG319" i="26"/>
  <c r="DG320" i="26"/>
  <c r="DG299" i="26"/>
  <c r="DG316" i="26"/>
  <c r="DG318" i="26"/>
  <c r="DG322" i="26"/>
  <c r="DG323" i="26"/>
  <c r="DG324" i="26"/>
  <c r="DG325" i="26"/>
  <c r="DG298" i="26" a="1"/>
  <c r="DG298" i="26" s="1"/>
  <c r="DG314" i="26" a="1"/>
  <c r="DG314" i="26" s="1"/>
  <c r="DG315" i="26"/>
  <c r="DG317" i="26"/>
  <c r="DE214" i="26"/>
  <c r="DE230" i="26"/>
  <c r="DE294" i="26"/>
  <c r="DE326" i="26"/>
  <c r="DJ166" i="26"/>
  <c r="DI165" i="26"/>
  <c r="DE310" i="26"/>
  <c r="DC177" i="26"/>
  <c r="DC241" i="26"/>
  <c r="DC257" i="26"/>
  <c r="DC193" i="26"/>
  <c r="DC273" i="26"/>
  <c r="DF289" i="26"/>
  <c r="DF294" i="26" s="1"/>
  <c r="DF209" i="26"/>
  <c r="DF214" i="26" s="1"/>
  <c r="DF225" i="26"/>
  <c r="DF230" i="26" s="1"/>
  <c r="DF305" i="26"/>
  <c r="DF310" i="26" s="1"/>
  <c r="DF321" i="26"/>
  <c r="DF326" i="26" s="1"/>
  <c r="DS42" i="24"/>
  <c r="DS44" i="24"/>
  <c r="DS41" i="24"/>
  <c r="DS40" i="24"/>
  <c r="DS43" i="24"/>
  <c r="DD48" i="24"/>
  <c r="DD66" i="24"/>
  <c r="DD12" i="17"/>
  <c r="DS34" i="24"/>
  <c r="DE55" i="20"/>
  <c r="DE54" i="20" s="1"/>
  <c r="DE58" i="20" s="1"/>
  <c r="DS26" i="18"/>
  <c r="DC18" i="17"/>
  <c r="DE192" i="26" s="1"/>
  <c r="DE17" i="17"/>
  <c r="DT35" i="18"/>
  <c r="DT2" i="18"/>
  <c r="DU4" i="18"/>
  <c r="DT3" i="18"/>
  <c r="DN17" i="21"/>
  <c r="DG39" i="20"/>
  <c r="DH36" i="20"/>
  <c r="DG41" i="20"/>
  <c r="DG42" i="20"/>
  <c r="DG43" i="20"/>
  <c r="DG40" i="20"/>
  <c r="DG44" i="20"/>
  <c r="DM18" i="21"/>
  <c r="DM19" i="21"/>
  <c r="DH4" i="21"/>
  <c r="DC24" i="20"/>
  <c r="DS5" i="18"/>
  <c r="DF30" i="20"/>
  <c r="DF29" i="20"/>
  <c r="DF28" i="20"/>
  <c r="DF27" i="20"/>
  <c r="DF26" i="20"/>
  <c r="DG23" i="20"/>
  <c r="DF31" i="20"/>
  <c r="DO12" i="21"/>
  <c r="DO11" i="21"/>
  <c r="DO8" i="21"/>
  <c r="DO3" i="21"/>
  <c r="DO15" i="21"/>
  <c r="DO9" i="21"/>
  <c r="DP2" i="21"/>
  <c r="DO14" i="21"/>
  <c r="DO13" i="21"/>
  <c r="DO6" i="21"/>
  <c r="DO7" i="21"/>
  <c r="DO16" i="21"/>
  <c r="DO5" i="21"/>
  <c r="DO10" i="21"/>
  <c r="DB37" i="20"/>
  <c r="DB50" i="20" s="1"/>
  <c r="DB33" i="20"/>
  <c r="DF53" i="20"/>
  <c r="DF52" i="20"/>
  <c r="DG49" i="20"/>
  <c r="DF56" i="20"/>
  <c r="DF57" i="20" s="1"/>
  <c r="DF51" i="20"/>
  <c r="DS33" i="18"/>
  <c r="DB13" i="17"/>
  <c r="DH194" i="26" l="1"/>
  <c r="DH210" i="26"/>
  <c r="DH259" i="26"/>
  <c r="DH242" i="26"/>
  <c r="DH226" i="26"/>
  <c r="DU25" i="18"/>
  <c r="DU15" i="18"/>
  <c r="DU14" i="18"/>
  <c r="DU22" i="18"/>
  <c r="DU32" i="18"/>
  <c r="DU9" i="18"/>
  <c r="DU8" i="18"/>
  <c r="DU31" i="18"/>
  <c r="DU24" i="18"/>
  <c r="DU23" i="18"/>
  <c r="DU21" i="18"/>
  <c r="DE272" i="26"/>
  <c r="DE273" i="26" s="1"/>
  <c r="DE278" i="26" s="1"/>
  <c r="DE240" i="26"/>
  <c r="DE241" i="26" s="1"/>
  <c r="DE246" i="26" s="1"/>
  <c r="DE176" i="26"/>
  <c r="DE177" i="26" s="1"/>
  <c r="DE182" i="26" s="1"/>
  <c r="DE256" i="26"/>
  <c r="DE257" i="26" s="1"/>
  <c r="DE262" i="26" s="1"/>
  <c r="DI167" i="26"/>
  <c r="DH170" i="26" a="1"/>
  <c r="DH170" i="26" s="1"/>
  <c r="DH171" i="26"/>
  <c r="DH172" i="26"/>
  <c r="DH173" i="26"/>
  <c r="DH174" i="26"/>
  <c r="DH175" i="26"/>
  <c r="DH178" i="26"/>
  <c r="DH179" i="26"/>
  <c r="DH180" i="26"/>
  <c r="DH181" i="26"/>
  <c r="DH186" i="26" a="1"/>
  <c r="DH186" i="26" s="1"/>
  <c r="DH283" i="26"/>
  <c r="DH284" i="26"/>
  <c r="DH291" i="26"/>
  <c r="DH292" i="26"/>
  <c r="DH293" i="26"/>
  <c r="DH187" i="26"/>
  <c r="DH188" i="26"/>
  <c r="DH189" i="26"/>
  <c r="DH190" i="26"/>
  <c r="DH191" i="26"/>
  <c r="DH195" i="26"/>
  <c r="DH196" i="26"/>
  <c r="DH197" i="26"/>
  <c r="DH202" i="26" a="1"/>
  <c r="DH202" i="26" s="1"/>
  <c r="DH282" i="26" a="1"/>
  <c r="DH282" i="26" s="1"/>
  <c r="DH285" i="26"/>
  <c r="DH287" i="26"/>
  <c r="DH288" i="26"/>
  <c r="DH203" i="26"/>
  <c r="DH204" i="26"/>
  <c r="DH205" i="26"/>
  <c r="DH206" i="26"/>
  <c r="DH207" i="26"/>
  <c r="DH208" i="26"/>
  <c r="DH211" i="26"/>
  <c r="DH212" i="26"/>
  <c r="DH213" i="26"/>
  <c r="DH218" i="26" a="1"/>
  <c r="DH218" i="26" s="1"/>
  <c r="DH219" i="26"/>
  <c r="DH220" i="26"/>
  <c r="DH221" i="26"/>
  <c r="DH222" i="26"/>
  <c r="DH223" i="26"/>
  <c r="DH224" i="26"/>
  <c r="DH227" i="26"/>
  <c r="DH228" i="26"/>
  <c r="DH229" i="26"/>
  <c r="DH235" i="26"/>
  <c r="DH236" i="26"/>
  <c r="DH237" i="26"/>
  <c r="DH238" i="26"/>
  <c r="DH239" i="26"/>
  <c r="DH243" i="26"/>
  <c r="DH244" i="26"/>
  <c r="DH245" i="26"/>
  <c r="DH234" i="26" a="1"/>
  <c r="DH234" i="26" s="1"/>
  <c r="DH254" i="26"/>
  <c r="DH255" i="26"/>
  <c r="DH260" i="26"/>
  <c r="DH261" i="26"/>
  <c r="DH286" i="26"/>
  <c r="DH250" i="26" a="1"/>
  <c r="DH250" i="26" s="1"/>
  <c r="DH251" i="26"/>
  <c r="DH252" i="26"/>
  <c r="DH253" i="26"/>
  <c r="DH266" i="26" a="1"/>
  <c r="DH266" i="26" s="1"/>
  <c r="DH267" i="26"/>
  <c r="DH268" i="26"/>
  <c r="DH269" i="26"/>
  <c r="DH270" i="26"/>
  <c r="DH271" i="26"/>
  <c r="DH272" i="26"/>
  <c r="DH274" i="26"/>
  <c r="DH275" i="26"/>
  <c r="DH276" i="26"/>
  <c r="DH277" i="26"/>
  <c r="DH300" i="26"/>
  <c r="DH302" i="26"/>
  <c r="DH303" i="26"/>
  <c r="DH304" i="26"/>
  <c r="DH307" i="26"/>
  <c r="DH308" i="26"/>
  <c r="DH309" i="26"/>
  <c r="DH314" i="26" a="1"/>
  <c r="DH314" i="26" s="1"/>
  <c r="DH316" i="26"/>
  <c r="DH322" i="26"/>
  <c r="DH298" i="26" a="1"/>
  <c r="DH298" i="26" s="1"/>
  <c r="DH315" i="26"/>
  <c r="DH317" i="26"/>
  <c r="DH320" i="26"/>
  <c r="DH323" i="26"/>
  <c r="DH324" i="26"/>
  <c r="DH325" i="26"/>
  <c r="DH299" i="26"/>
  <c r="DH301" i="26"/>
  <c r="DH318" i="26"/>
  <c r="DH319" i="26"/>
  <c r="DG209" i="26"/>
  <c r="DG225" i="26"/>
  <c r="DG289" i="26"/>
  <c r="DG305" i="26"/>
  <c r="DG321" i="26"/>
  <c r="DK166" i="26"/>
  <c r="DJ165" i="26"/>
  <c r="DC182" i="26"/>
  <c r="DC246" i="26"/>
  <c r="DC262" i="26"/>
  <c r="DC198" i="26"/>
  <c r="DC278" i="26"/>
  <c r="DE193" i="26"/>
  <c r="DE198" i="26" s="1"/>
  <c r="DT44" i="24"/>
  <c r="DT41" i="24"/>
  <c r="DT42" i="24"/>
  <c r="DT40" i="24"/>
  <c r="DT43" i="24"/>
  <c r="DE66" i="24"/>
  <c r="DE48" i="24"/>
  <c r="DD14" i="17"/>
  <c r="DE12" i="17"/>
  <c r="DE14" i="17" s="1"/>
  <c r="DT34" i="24"/>
  <c r="DT33" i="18"/>
  <c r="DN18" i="21"/>
  <c r="DN19" i="21" s="1"/>
  <c r="DC37" i="20"/>
  <c r="DC50" i="20" s="1"/>
  <c r="DC33" i="20"/>
  <c r="DF55" i="20"/>
  <c r="DF54" i="20" s="1"/>
  <c r="DF58" i="20" s="1"/>
  <c r="DF17" i="17"/>
  <c r="DG30" i="20"/>
  <c r="DG26" i="20"/>
  <c r="DG27" i="20"/>
  <c r="DH23" i="20"/>
  <c r="DG28" i="20"/>
  <c r="DG31" i="20"/>
  <c r="DG29" i="20"/>
  <c r="DP16" i="21"/>
  <c r="DP12" i="21"/>
  <c r="DP15" i="21"/>
  <c r="DP9" i="21"/>
  <c r="DP7" i="21"/>
  <c r="DP14" i="21"/>
  <c r="DP11" i="21"/>
  <c r="DP10" i="21"/>
  <c r="DP3" i="21"/>
  <c r="DP8" i="21"/>
  <c r="DP6" i="21"/>
  <c r="DP5" i="21"/>
  <c r="DQ2" i="21"/>
  <c r="DP13" i="21"/>
  <c r="DU35" i="18"/>
  <c r="DU2" i="18"/>
  <c r="DV4" i="18"/>
  <c r="DU3" i="18"/>
  <c r="DG52" i="20"/>
  <c r="DH49" i="20"/>
  <c r="DG56" i="20"/>
  <c r="DG57" i="20" s="1"/>
  <c r="DG53" i="20"/>
  <c r="DG51" i="20"/>
  <c r="DT26" i="18"/>
  <c r="DD18" i="17"/>
  <c r="DC13" i="17"/>
  <c r="DO17" i="21"/>
  <c r="DI36" i="20"/>
  <c r="DH40" i="20"/>
  <c r="DH42" i="20"/>
  <c r="DH43" i="20"/>
  <c r="DH39" i="20"/>
  <c r="DH41" i="20"/>
  <c r="DH44" i="20"/>
  <c r="DI4" i="21"/>
  <c r="DD24" i="20"/>
  <c r="DT5" i="18"/>
  <c r="DI210" i="26" l="1"/>
  <c r="DI194" i="26"/>
  <c r="DI259" i="26"/>
  <c r="DI242" i="26"/>
  <c r="DI226" i="26"/>
  <c r="DV32" i="18"/>
  <c r="DV22" i="18"/>
  <c r="DV9" i="18"/>
  <c r="DV8" i="18"/>
  <c r="DV31" i="18"/>
  <c r="DV24" i="18"/>
  <c r="DV23" i="18"/>
  <c r="DV21" i="18"/>
  <c r="DV25" i="18"/>
  <c r="DV15" i="18"/>
  <c r="DV14" i="18"/>
  <c r="DJ167" i="26"/>
  <c r="DI170" i="26" a="1"/>
  <c r="DI170" i="26" s="1"/>
  <c r="DI171" i="26"/>
  <c r="DI175" i="26"/>
  <c r="DI178" i="26"/>
  <c r="DI179" i="26"/>
  <c r="DI180" i="26"/>
  <c r="DI181" i="26"/>
  <c r="DI186" i="26" a="1"/>
  <c r="DI186" i="26" s="1"/>
  <c r="DI172" i="26"/>
  <c r="DI187" i="26"/>
  <c r="DI188" i="26"/>
  <c r="DI189" i="26"/>
  <c r="DI190" i="26"/>
  <c r="DI191" i="26"/>
  <c r="DI195" i="26"/>
  <c r="DI196" i="26"/>
  <c r="DI197" i="26"/>
  <c r="DI202" i="26" a="1"/>
  <c r="DI202" i="26" s="1"/>
  <c r="DI284" i="26"/>
  <c r="DI288" i="26"/>
  <c r="DI293" i="26"/>
  <c r="DI173" i="26"/>
  <c r="DI174" i="26"/>
  <c r="DI203" i="26"/>
  <c r="DI204" i="26"/>
  <c r="DI205" i="26"/>
  <c r="DI206" i="26"/>
  <c r="DI207" i="26"/>
  <c r="DI208" i="26"/>
  <c r="DI211" i="26"/>
  <c r="DI212" i="26"/>
  <c r="DI213" i="26"/>
  <c r="DI218" i="26" a="1"/>
  <c r="DI218" i="26" s="1"/>
  <c r="DI219" i="26"/>
  <c r="DI220" i="26"/>
  <c r="DI221" i="26"/>
  <c r="DI222" i="26"/>
  <c r="DI223" i="26"/>
  <c r="DI224" i="26"/>
  <c r="DI227" i="26"/>
  <c r="DI228" i="26"/>
  <c r="DI229" i="26"/>
  <c r="DI286" i="26"/>
  <c r="DI235" i="26"/>
  <c r="DI236" i="26"/>
  <c r="DI237" i="26"/>
  <c r="DI238" i="26"/>
  <c r="DI239" i="26"/>
  <c r="DI243" i="26"/>
  <c r="DI244" i="26"/>
  <c r="DI245" i="26"/>
  <c r="DI250" i="26" a="1"/>
  <c r="DI250" i="26" s="1"/>
  <c r="DI255" i="26"/>
  <c r="DI260" i="26"/>
  <c r="DI261" i="26"/>
  <c r="DI282" i="26" a="1"/>
  <c r="DI282" i="26" s="1"/>
  <c r="DI283" i="26"/>
  <c r="DI285" i="26"/>
  <c r="DI287" i="26"/>
  <c r="DI291" i="26"/>
  <c r="DI234" i="26" a="1"/>
  <c r="DI234" i="26" s="1"/>
  <c r="DI251" i="26"/>
  <c r="DI252" i="26"/>
  <c r="DI253" i="26"/>
  <c r="DI254" i="26"/>
  <c r="DI266" i="26" a="1"/>
  <c r="DI266" i="26" s="1"/>
  <c r="DI267" i="26"/>
  <c r="DI268" i="26"/>
  <c r="DI269" i="26"/>
  <c r="DI270" i="26"/>
  <c r="DI271" i="26"/>
  <c r="DI272" i="26"/>
  <c r="DI274" i="26"/>
  <c r="DI275" i="26"/>
  <c r="DI276" i="26"/>
  <c r="DI277" i="26"/>
  <c r="DI302" i="26"/>
  <c r="DI303" i="26"/>
  <c r="DI304" i="26"/>
  <c r="DI307" i="26"/>
  <c r="DI308" i="26"/>
  <c r="DI309" i="26"/>
  <c r="DI298" i="26" a="1"/>
  <c r="DI298" i="26" s="1"/>
  <c r="DI299" i="26"/>
  <c r="DI301" i="26"/>
  <c r="DI318" i="26"/>
  <c r="DI320" i="26"/>
  <c r="DI314" i="26" a="1"/>
  <c r="DI314" i="26" s="1"/>
  <c r="DI319" i="26"/>
  <c r="DI322" i="26"/>
  <c r="DI323" i="26"/>
  <c r="DI324" i="26"/>
  <c r="DI325" i="26"/>
  <c r="DI292" i="26"/>
  <c r="DI300" i="26"/>
  <c r="DI315" i="26"/>
  <c r="DI316" i="26"/>
  <c r="DI317" i="26"/>
  <c r="DH273" i="26"/>
  <c r="DH278" i="26" s="1"/>
  <c r="DG214" i="26"/>
  <c r="DG230" i="26"/>
  <c r="DG294" i="26"/>
  <c r="DG310" i="26"/>
  <c r="DG326" i="26"/>
  <c r="DL166" i="26"/>
  <c r="DK165" i="26"/>
  <c r="DH209" i="26"/>
  <c r="DH214" i="26" s="1"/>
  <c r="DH225" i="26"/>
  <c r="DH230" i="26" s="1"/>
  <c r="DH305" i="26"/>
  <c r="DH310" i="26" s="1"/>
  <c r="DH289" i="26"/>
  <c r="DH294" i="26" s="1"/>
  <c r="DH321" i="26"/>
  <c r="DH326" i="26" s="1"/>
  <c r="DF192" i="26"/>
  <c r="DF256" i="26"/>
  <c r="DF240" i="26"/>
  <c r="DF272" i="26"/>
  <c r="DF176" i="26"/>
  <c r="DU44" i="24"/>
  <c r="L44" i="24" s="1"/>
  <c r="DU42" i="24"/>
  <c r="L42" i="24" s="1"/>
  <c r="DU41" i="24"/>
  <c r="L41" i="24" s="1"/>
  <c r="DU40" i="24"/>
  <c r="L40" i="24" s="1"/>
  <c r="DU43" i="24"/>
  <c r="DF48" i="24"/>
  <c r="DF66" i="24"/>
  <c r="DF12" i="17"/>
  <c r="DF14" i="17" s="1"/>
  <c r="DU34" i="24"/>
  <c r="L34" i="24" s="1"/>
  <c r="DG55" i="20"/>
  <c r="DG54" i="20" s="1"/>
  <c r="DG58" i="20" s="1"/>
  <c r="DG17" i="17"/>
  <c r="DI49" i="20"/>
  <c r="DH56" i="20"/>
  <c r="DH57" i="20" s="1"/>
  <c r="DH53" i="20"/>
  <c r="DH52" i="20"/>
  <c r="DH51" i="20"/>
  <c r="DQ13" i="21"/>
  <c r="DQ14" i="21"/>
  <c r="DQ16" i="21"/>
  <c r="DQ12" i="21"/>
  <c r="DQ7" i="21"/>
  <c r="DQ11" i="21"/>
  <c r="DQ6" i="21"/>
  <c r="DQ10" i="21"/>
  <c r="DQ3" i="21"/>
  <c r="DQ8" i="21"/>
  <c r="DQ15" i="21"/>
  <c r="DR2" i="21"/>
  <c r="DQ5" i="21"/>
  <c r="DQ9" i="21"/>
  <c r="DD13" i="17"/>
  <c r="DU33" i="18"/>
  <c r="DI43" i="20"/>
  <c r="DI40" i="20"/>
  <c r="DI42" i="20"/>
  <c r="DI41" i="20"/>
  <c r="DI39" i="20"/>
  <c r="DJ36" i="20"/>
  <c r="DI44" i="20"/>
  <c r="DE18" i="17"/>
  <c r="DU26" i="18"/>
  <c r="DJ4" i="21"/>
  <c r="DE24" i="20"/>
  <c r="DU5" i="18"/>
  <c r="DH30" i="20"/>
  <c r="DH29" i="20"/>
  <c r="DH28" i="20"/>
  <c r="DH27" i="20"/>
  <c r="DI23" i="20"/>
  <c r="DH26" i="20"/>
  <c r="DH31" i="20"/>
  <c r="DP17" i="21"/>
  <c r="DV35" i="18"/>
  <c r="DW4" i="18"/>
  <c r="DV2" i="18"/>
  <c r="DV3" i="18"/>
  <c r="DD33" i="20"/>
  <c r="DD37" i="20"/>
  <c r="DD50" i="20" s="1"/>
  <c r="DO18" i="21"/>
  <c r="DO19" i="21" s="1"/>
  <c r="DJ194" i="26" l="1"/>
  <c r="DJ210" i="26"/>
  <c r="DJ259" i="26"/>
  <c r="DJ242" i="26"/>
  <c r="DJ226" i="26"/>
  <c r="DG240" i="26"/>
  <c r="DG241" i="26" s="1"/>
  <c r="DG246" i="26" s="1"/>
  <c r="DG192" i="26"/>
  <c r="DG193" i="26" s="1"/>
  <c r="DG198" i="26" s="1"/>
  <c r="DG256" i="26"/>
  <c r="DG257" i="26" s="1"/>
  <c r="DG262" i="26" s="1"/>
  <c r="DG176" i="26"/>
  <c r="DG177" i="26" s="1"/>
  <c r="DG182" i="26" s="1"/>
  <c r="DW32" i="18"/>
  <c r="DW9" i="18"/>
  <c r="DW24" i="18"/>
  <c r="DW21" i="18"/>
  <c r="DW8" i="18"/>
  <c r="DW31" i="18"/>
  <c r="DW22" i="18"/>
  <c r="DW23" i="18"/>
  <c r="DW25" i="18"/>
  <c r="DW15" i="18"/>
  <c r="DW14" i="18"/>
  <c r="DG272" i="26"/>
  <c r="DG273" i="26" s="1"/>
  <c r="DG278" i="26" s="1"/>
  <c r="DK167" i="26"/>
  <c r="DJ170" i="26" a="1"/>
  <c r="DJ170" i="26" s="1"/>
  <c r="DJ171" i="26"/>
  <c r="DJ172" i="26"/>
  <c r="DJ175" i="26"/>
  <c r="DJ178" i="26"/>
  <c r="DJ179" i="26"/>
  <c r="DJ180" i="26"/>
  <c r="DJ181" i="26"/>
  <c r="DJ186" i="26" a="1"/>
  <c r="DJ186" i="26" s="1"/>
  <c r="DJ285" i="26"/>
  <c r="DJ287" i="26"/>
  <c r="DJ174" i="26"/>
  <c r="DJ187" i="26"/>
  <c r="DJ188" i="26"/>
  <c r="DJ189" i="26"/>
  <c r="DJ190" i="26"/>
  <c r="DJ191" i="26"/>
  <c r="DJ195" i="26"/>
  <c r="DJ196" i="26"/>
  <c r="DJ197" i="26"/>
  <c r="DJ202" i="26" a="1"/>
  <c r="DJ202" i="26" s="1"/>
  <c r="DJ282" i="26" a="1"/>
  <c r="DJ282" i="26" s="1"/>
  <c r="DJ286" i="26"/>
  <c r="DJ288" i="26"/>
  <c r="DJ291" i="26"/>
  <c r="DJ292" i="26"/>
  <c r="DJ173" i="26"/>
  <c r="DJ203" i="26"/>
  <c r="DJ204" i="26"/>
  <c r="DJ205" i="26"/>
  <c r="DJ206" i="26"/>
  <c r="DJ207" i="26"/>
  <c r="DJ208" i="26"/>
  <c r="DJ211" i="26"/>
  <c r="DJ212" i="26"/>
  <c r="DJ213" i="26"/>
  <c r="DJ218" i="26" a="1"/>
  <c r="DJ218" i="26" s="1"/>
  <c r="DJ219" i="26"/>
  <c r="DJ220" i="26"/>
  <c r="DJ221" i="26"/>
  <c r="DJ222" i="26"/>
  <c r="DJ223" i="26"/>
  <c r="DJ224" i="26"/>
  <c r="DJ227" i="26"/>
  <c r="DJ228" i="26"/>
  <c r="DJ229" i="26"/>
  <c r="DJ283" i="26"/>
  <c r="DJ234" i="26" a="1"/>
  <c r="DJ234" i="26" s="1"/>
  <c r="DJ235" i="26"/>
  <c r="DJ236" i="26"/>
  <c r="DJ237" i="26"/>
  <c r="DJ238" i="26"/>
  <c r="DJ239" i="26"/>
  <c r="DJ243" i="26"/>
  <c r="DJ244" i="26"/>
  <c r="DJ245" i="26"/>
  <c r="DJ252" i="26"/>
  <c r="DJ253" i="26"/>
  <c r="DJ255" i="26"/>
  <c r="DJ260" i="26"/>
  <c r="DJ261" i="26"/>
  <c r="DJ284" i="26"/>
  <c r="DJ250" i="26" a="1"/>
  <c r="DJ250" i="26" s="1"/>
  <c r="DJ251" i="26"/>
  <c r="DJ254" i="26"/>
  <c r="DJ266" i="26" a="1"/>
  <c r="DJ266" i="26" s="1"/>
  <c r="DJ267" i="26"/>
  <c r="DJ268" i="26"/>
  <c r="DJ269" i="26"/>
  <c r="DJ270" i="26"/>
  <c r="DJ271" i="26"/>
  <c r="DJ272" i="26"/>
  <c r="DJ274" i="26"/>
  <c r="DJ275" i="26"/>
  <c r="DJ276" i="26"/>
  <c r="DJ277" i="26"/>
  <c r="DJ302" i="26"/>
  <c r="DJ303" i="26"/>
  <c r="DJ304" i="26"/>
  <c r="DJ307" i="26"/>
  <c r="DJ308" i="26"/>
  <c r="DJ309" i="26"/>
  <c r="DJ317" i="26"/>
  <c r="DJ322" i="26"/>
  <c r="DJ293" i="26"/>
  <c r="DJ300" i="26"/>
  <c r="DJ301" i="26"/>
  <c r="DJ315" i="26"/>
  <c r="DJ316" i="26"/>
  <c r="DJ320" i="26"/>
  <c r="DJ323" i="26"/>
  <c r="DJ324" i="26"/>
  <c r="DJ325" i="26"/>
  <c r="DJ298" i="26" a="1"/>
  <c r="DJ298" i="26" s="1"/>
  <c r="DJ299" i="26"/>
  <c r="DJ314" i="26" a="1"/>
  <c r="DJ314" i="26" s="1"/>
  <c r="DJ318" i="26"/>
  <c r="DJ319" i="26"/>
  <c r="DI209" i="26"/>
  <c r="DI225" i="26"/>
  <c r="DI289" i="26"/>
  <c r="DI305" i="26"/>
  <c r="DM166" i="26"/>
  <c r="DL165" i="26"/>
  <c r="DF193" i="26"/>
  <c r="DF257" i="26"/>
  <c r="DF241" i="26"/>
  <c r="DF273" i="26"/>
  <c r="DF177" i="26"/>
  <c r="DI321" i="26"/>
  <c r="DI273" i="26"/>
  <c r="DI278" i="26" s="1"/>
  <c r="DV44" i="24"/>
  <c r="DV41" i="24"/>
  <c r="DV42" i="24"/>
  <c r="DV40" i="24"/>
  <c r="DV43" i="24"/>
  <c r="DG48" i="24"/>
  <c r="DG66" i="24"/>
  <c r="DG12" i="17"/>
  <c r="DV34" i="24"/>
  <c r="DV33" i="18"/>
  <c r="DE13" i="17"/>
  <c r="DW35" i="18"/>
  <c r="DX4" i="18"/>
  <c r="DW3" i="18"/>
  <c r="DW2" i="18"/>
  <c r="DH17" i="17"/>
  <c r="DV26" i="18"/>
  <c r="DF18" i="17"/>
  <c r="DH256" i="26" s="1"/>
  <c r="DI30" i="20"/>
  <c r="DI29" i="20"/>
  <c r="DI27" i="20"/>
  <c r="DI28" i="20"/>
  <c r="DI26" i="20"/>
  <c r="DJ23" i="20"/>
  <c r="DI31" i="20"/>
  <c r="DQ17" i="21"/>
  <c r="DK4" i="21"/>
  <c r="DF24" i="20"/>
  <c r="DV5" i="18"/>
  <c r="DH55" i="20"/>
  <c r="DH54" i="20" s="1"/>
  <c r="DH58" i="20" s="1"/>
  <c r="DR10" i="21"/>
  <c r="DR15" i="21"/>
  <c r="DR11" i="21"/>
  <c r="DR7" i="21"/>
  <c r="DR16" i="21"/>
  <c r="DR14" i="21"/>
  <c r="DR6" i="21"/>
  <c r="DR3" i="21"/>
  <c r="DR8" i="21"/>
  <c r="DR12" i="21"/>
  <c r="DR13" i="21"/>
  <c r="DR5" i="21"/>
  <c r="DR9" i="21"/>
  <c r="DS2" i="21"/>
  <c r="DE37" i="20"/>
  <c r="DE50" i="20" s="1"/>
  <c r="DE33" i="20"/>
  <c r="DP18" i="21"/>
  <c r="DP19" i="21" s="1"/>
  <c r="DJ43" i="20"/>
  <c r="DJ42" i="20"/>
  <c r="DK36" i="20"/>
  <c r="DJ40" i="20"/>
  <c r="DJ41" i="20"/>
  <c r="DJ39" i="20"/>
  <c r="DJ44" i="20"/>
  <c r="DI52" i="20"/>
  <c r="DJ49" i="20"/>
  <c r="DI56" i="20"/>
  <c r="DI57" i="20" s="1"/>
  <c r="DI53" i="20"/>
  <c r="DI51" i="20"/>
  <c r="DK194" i="26" l="1"/>
  <c r="DK210" i="26"/>
  <c r="DK259" i="26"/>
  <c r="DK242" i="26"/>
  <c r="DK226" i="26"/>
  <c r="DX25" i="18"/>
  <c r="DX32" i="18"/>
  <c r="DX9" i="18"/>
  <c r="DX15" i="18"/>
  <c r="DX22" i="18"/>
  <c r="DX31" i="18"/>
  <c r="DX8" i="18"/>
  <c r="DX24" i="18"/>
  <c r="DX23" i="18"/>
  <c r="DX21" i="18"/>
  <c r="DX14" i="18"/>
  <c r="DH176" i="26"/>
  <c r="DH177" i="26" s="1"/>
  <c r="DH182" i="26" s="1"/>
  <c r="DH240" i="26"/>
  <c r="DH241" i="26" s="1"/>
  <c r="DH246" i="26" s="1"/>
  <c r="DH192" i="26"/>
  <c r="DH193" i="26" s="1"/>
  <c r="DH198" i="26" s="1"/>
  <c r="DL167" i="26"/>
  <c r="DK170" i="26" a="1"/>
  <c r="DK170" i="26" s="1"/>
  <c r="DK292" i="26"/>
  <c r="DK171" i="26"/>
  <c r="DK174" i="26"/>
  <c r="DK175" i="26"/>
  <c r="DK178" i="26"/>
  <c r="DK179" i="26"/>
  <c r="DK180" i="26"/>
  <c r="DK181" i="26"/>
  <c r="DK186" i="26" a="1"/>
  <c r="DK186" i="26" s="1"/>
  <c r="DK282" i="26" a="1"/>
  <c r="DK282" i="26" s="1"/>
  <c r="DK284" i="26"/>
  <c r="DK288" i="26"/>
  <c r="DK291" i="26"/>
  <c r="DK293" i="26"/>
  <c r="DK172" i="26"/>
  <c r="DK187" i="26"/>
  <c r="DK188" i="26"/>
  <c r="DK189" i="26"/>
  <c r="DK190" i="26"/>
  <c r="DK191" i="26"/>
  <c r="DK195" i="26"/>
  <c r="DK196" i="26"/>
  <c r="DK197" i="26"/>
  <c r="DK202" i="26" a="1"/>
  <c r="DK202" i="26" s="1"/>
  <c r="DK173" i="26"/>
  <c r="DK203" i="26"/>
  <c r="DK204" i="26"/>
  <c r="DK205" i="26"/>
  <c r="DK206" i="26"/>
  <c r="DK207" i="26"/>
  <c r="DK208" i="26"/>
  <c r="DK211" i="26"/>
  <c r="DK212" i="26"/>
  <c r="DK213" i="26"/>
  <c r="DK218" i="26" a="1"/>
  <c r="DK218" i="26" s="1"/>
  <c r="DK219" i="26"/>
  <c r="DK220" i="26"/>
  <c r="DK221" i="26"/>
  <c r="DK222" i="26"/>
  <c r="DK223" i="26"/>
  <c r="DK224" i="26"/>
  <c r="DK227" i="26"/>
  <c r="DK228" i="26"/>
  <c r="DK229" i="26"/>
  <c r="DK235" i="26"/>
  <c r="DK236" i="26"/>
  <c r="DK237" i="26"/>
  <c r="DK238" i="26"/>
  <c r="DK239" i="26"/>
  <c r="DK243" i="26"/>
  <c r="DK244" i="26"/>
  <c r="DK245" i="26"/>
  <c r="DK234" i="26" a="1"/>
  <c r="DK234" i="26" s="1"/>
  <c r="DK254" i="26"/>
  <c r="DK255" i="26"/>
  <c r="DK260" i="26"/>
  <c r="DK261" i="26"/>
  <c r="DK283" i="26"/>
  <c r="DK285" i="26"/>
  <c r="DK286" i="26"/>
  <c r="DK287" i="26"/>
  <c r="DK250" i="26" a="1"/>
  <c r="DK250" i="26" s="1"/>
  <c r="DK251" i="26"/>
  <c r="DK252" i="26"/>
  <c r="DK253" i="26"/>
  <c r="DK266" i="26" a="1"/>
  <c r="DK266" i="26" s="1"/>
  <c r="DK267" i="26"/>
  <c r="DK268" i="26"/>
  <c r="DK269" i="26"/>
  <c r="DK270" i="26"/>
  <c r="DK271" i="26"/>
  <c r="DK272" i="26"/>
  <c r="DK274" i="26"/>
  <c r="DK275" i="26"/>
  <c r="DK276" i="26"/>
  <c r="DK277" i="26"/>
  <c r="DK298" i="26" a="1"/>
  <c r="DK298" i="26" s="1"/>
  <c r="DK301" i="26"/>
  <c r="DK302" i="26"/>
  <c r="DK303" i="26"/>
  <c r="DK304" i="26"/>
  <c r="DK307" i="26"/>
  <c r="DK308" i="26"/>
  <c r="DK309" i="26"/>
  <c r="DK300" i="26"/>
  <c r="DK314" i="26" a="1"/>
  <c r="DK314" i="26" s="1"/>
  <c r="DK315" i="26"/>
  <c r="DK316" i="26"/>
  <c r="DK318" i="26"/>
  <c r="DK319" i="26"/>
  <c r="DK320" i="26"/>
  <c r="DK299" i="26"/>
  <c r="DK317" i="26"/>
  <c r="DK322" i="26"/>
  <c r="DK323" i="26"/>
  <c r="DK324" i="26"/>
  <c r="DK325" i="26"/>
  <c r="DJ321" i="26"/>
  <c r="DI214" i="26"/>
  <c r="DI230" i="26"/>
  <c r="DI294" i="26"/>
  <c r="DI310" i="26"/>
  <c r="DN166" i="26"/>
  <c r="DM165" i="26"/>
  <c r="DF198" i="26"/>
  <c r="DF262" i="26"/>
  <c r="DF246" i="26"/>
  <c r="DF278" i="26"/>
  <c r="DF182" i="26"/>
  <c r="DI326" i="26"/>
  <c r="DJ209" i="26"/>
  <c r="DJ214" i="26" s="1"/>
  <c r="DJ289" i="26"/>
  <c r="DJ294" i="26" s="1"/>
  <c r="DJ225" i="26"/>
  <c r="DJ230" i="26" s="1"/>
  <c r="DJ273" i="26"/>
  <c r="DJ278" i="26" s="1"/>
  <c r="DJ305" i="26"/>
  <c r="DJ310" i="26" s="1"/>
  <c r="DH257" i="26"/>
  <c r="DH262" i="26" s="1"/>
  <c r="DW44" i="24"/>
  <c r="DW42" i="24"/>
  <c r="DW41" i="24"/>
  <c r="DW40" i="24"/>
  <c r="DW43" i="24"/>
  <c r="DH48" i="24"/>
  <c r="DH66" i="24"/>
  <c r="DG14" i="17"/>
  <c r="DH12" i="17"/>
  <c r="DH14" i="17" s="1"/>
  <c r="K43" i="24"/>
  <c r="DW34" i="24"/>
  <c r="DF33" i="20"/>
  <c r="DF37" i="20"/>
  <c r="DF50" i="20" s="1"/>
  <c r="DW26" i="18"/>
  <c r="DG18" i="17"/>
  <c r="DX35" i="18"/>
  <c r="DY4" i="18"/>
  <c r="DX3" i="18"/>
  <c r="DX2" i="18"/>
  <c r="DF13" i="17"/>
  <c r="DJ52" i="20"/>
  <c r="DJ56" i="20"/>
  <c r="DJ57" i="20" s="1"/>
  <c r="DJ53" i="20"/>
  <c r="DK49" i="20"/>
  <c r="DJ51" i="20"/>
  <c r="DW33" i="18"/>
  <c r="DL4" i="21"/>
  <c r="DG24" i="20"/>
  <c r="DW5" i="18"/>
  <c r="DS16" i="21"/>
  <c r="DS15" i="21"/>
  <c r="DS11" i="21"/>
  <c r="DS14" i="21"/>
  <c r="DS8" i="21"/>
  <c r="DS6" i="21"/>
  <c r="DS10" i="21"/>
  <c r="DS12" i="21"/>
  <c r="DS13" i="21"/>
  <c r="DS5" i="21"/>
  <c r="DT2" i="21"/>
  <c r="DS9" i="21"/>
  <c r="DS7" i="21"/>
  <c r="DS3" i="21"/>
  <c r="DJ30" i="20"/>
  <c r="DJ29" i="20"/>
  <c r="DJ27" i="20"/>
  <c r="DJ26" i="20"/>
  <c r="DJ28" i="20"/>
  <c r="DK23" i="20"/>
  <c r="DJ31" i="20"/>
  <c r="DQ18" i="21"/>
  <c r="DQ19" i="21" s="1"/>
  <c r="DR17" i="21"/>
  <c r="DI17" i="17"/>
  <c r="DK42" i="20"/>
  <c r="DK43" i="20"/>
  <c r="DK41" i="20"/>
  <c r="DK39" i="20"/>
  <c r="DK44" i="20"/>
  <c r="DK40" i="20"/>
  <c r="DL36" i="20"/>
  <c r="DI55" i="20"/>
  <c r="DI54" i="20" s="1"/>
  <c r="DI58" i="20" s="1"/>
  <c r="DL210" i="26" l="1"/>
  <c r="DL194" i="26"/>
  <c r="DL259" i="26"/>
  <c r="DL242" i="26"/>
  <c r="DL226" i="26"/>
  <c r="DY22" i="18"/>
  <c r="DY32" i="18"/>
  <c r="DY15" i="18"/>
  <c r="DY9" i="18"/>
  <c r="DY8" i="18"/>
  <c r="DY24" i="18"/>
  <c r="DY23" i="18"/>
  <c r="DY21" i="18"/>
  <c r="DY31" i="18"/>
  <c r="DY25" i="18"/>
  <c r="DY14" i="18"/>
  <c r="DM167" i="26"/>
  <c r="DL170" i="26" a="1"/>
  <c r="DL170" i="26" s="1"/>
  <c r="DL171" i="26"/>
  <c r="DL172" i="26"/>
  <c r="DL173" i="26"/>
  <c r="DL175" i="26"/>
  <c r="DL178" i="26"/>
  <c r="DL179" i="26"/>
  <c r="DL180" i="26"/>
  <c r="DL181" i="26"/>
  <c r="DL186" i="26" a="1"/>
  <c r="DL186" i="26" s="1"/>
  <c r="DL283" i="26"/>
  <c r="DL285" i="26"/>
  <c r="DL292" i="26"/>
  <c r="DL187" i="26"/>
  <c r="DL188" i="26"/>
  <c r="DL189" i="26"/>
  <c r="DL190" i="26"/>
  <c r="DL191" i="26"/>
  <c r="DL195" i="26"/>
  <c r="DL196" i="26"/>
  <c r="DL197" i="26"/>
  <c r="DL202" i="26" a="1"/>
  <c r="DL202" i="26" s="1"/>
  <c r="DL282" i="26" a="1"/>
  <c r="DL282" i="26" s="1"/>
  <c r="DL284" i="26"/>
  <c r="DL286" i="26"/>
  <c r="DL287" i="26"/>
  <c r="DL288" i="26"/>
  <c r="DL174" i="26"/>
  <c r="DL203" i="26"/>
  <c r="DL204" i="26"/>
  <c r="DL205" i="26"/>
  <c r="DL206" i="26"/>
  <c r="DL207" i="26"/>
  <c r="DL208" i="26"/>
  <c r="DL211" i="26"/>
  <c r="DL212" i="26"/>
  <c r="DL213" i="26"/>
  <c r="DL218" i="26" a="1"/>
  <c r="DL218" i="26" s="1"/>
  <c r="DL219" i="26"/>
  <c r="DL220" i="26"/>
  <c r="DL221" i="26"/>
  <c r="DL222" i="26"/>
  <c r="DL223" i="26"/>
  <c r="DL224" i="26"/>
  <c r="DL227" i="26"/>
  <c r="DL228" i="26"/>
  <c r="DL229" i="26"/>
  <c r="DL235" i="26"/>
  <c r="DL236" i="26"/>
  <c r="DL237" i="26"/>
  <c r="DL238" i="26"/>
  <c r="DL239" i="26"/>
  <c r="DL243" i="26"/>
  <c r="DL244" i="26"/>
  <c r="DL245" i="26"/>
  <c r="DL250" i="26" a="1"/>
  <c r="DL250" i="26" s="1"/>
  <c r="DL253" i="26"/>
  <c r="DL255" i="26"/>
  <c r="DL260" i="26"/>
  <c r="DL261" i="26"/>
  <c r="DL291" i="26"/>
  <c r="DL234" i="26" a="1"/>
  <c r="DL234" i="26" s="1"/>
  <c r="DL251" i="26"/>
  <c r="DL252" i="26"/>
  <c r="DL254" i="26"/>
  <c r="DL266" i="26" a="1"/>
  <c r="DL266" i="26" s="1"/>
  <c r="DL267" i="26"/>
  <c r="DL268" i="26"/>
  <c r="DL269" i="26"/>
  <c r="DL270" i="26"/>
  <c r="DL271" i="26"/>
  <c r="DL272" i="26"/>
  <c r="DL274" i="26"/>
  <c r="DL275" i="26"/>
  <c r="DL276" i="26"/>
  <c r="DL277" i="26"/>
  <c r="DL293" i="26"/>
  <c r="DL302" i="26"/>
  <c r="DL303" i="26"/>
  <c r="DL304" i="26"/>
  <c r="DL307" i="26"/>
  <c r="DL308" i="26"/>
  <c r="DL309" i="26"/>
  <c r="DL298" i="26" a="1"/>
  <c r="DL298" i="26" s="1"/>
  <c r="DL322" i="26"/>
  <c r="DL314" i="26" a="1"/>
  <c r="DL314" i="26" s="1"/>
  <c r="DL318" i="26"/>
  <c r="DL319" i="26"/>
  <c r="DL320" i="26"/>
  <c r="DL323" i="26"/>
  <c r="DL324" i="26"/>
  <c r="DL325" i="26"/>
  <c r="DL299" i="26"/>
  <c r="DL300" i="26"/>
  <c r="DL301" i="26"/>
  <c r="DL315" i="26"/>
  <c r="DL316" i="26"/>
  <c r="DL317" i="26"/>
  <c r="DK289" i="26"/>
  <c r="DK209" i="26"/>
  <c r="DK225" i="26"/>
  <c r="DO166" i="26"/>
  <c r="DN165" i="26"/>
  <c r="DK305" i="26"/>
  <c r="DK273" i="26"/>
  <c r="DK321" i="26"/>
  <c r="DK326" i="26" s="1"/>
  <c r="DJ326" i="26"/>
  <c r="DI176" i="26"/>
  <c r="DI240" i="26"/>
  <c r="DI256" i="26"/>
  <c r="DI192" i="26"/>
  <c r="DX42" i="24"/>
  <c r="DX41" i="24"/>
  <c r="DX44" i="24"/>
  <c r="DX40" i="24"/>
  <c r="DX43" i="24"/>
  <c r="DI48" i="24"/>
  <c r="K48" i="24" s="1"/>
  <c r="DI66" i="24"/>
  <c r="DI12" i="17"/>
  <c r="DI14" i="17" s="1"/>
  <c r="DX34" i="24"/>
  <c r="DJ55" i="20"/>
  <c r="DJ54" i="20" s="1"/>
  <c r="DJ58" i="20" s="1"/>
  <c r="DX26" i="18"/>
  <c r="DH18" i="17"/>
  <c r="DJ192" i="26" s="1"/>
  <c r="DJ193" i="26" s="1"/>
  <c r="DJ198" i="26" s="1"/>
  <c r="DY35" i="18"/>
  <c r="DZ4" i="18"/>
  <c r="DY3" i="18"/>
  <c r="DY2" i="18"/>
  <c r="DR18" i="21"/>
  <c r="DR19" i="21" s="1"/>
  <c r="DK52" i="20"/>
  <c r="DK56" i="20"/>
  <c r="DK57" i="20" s="1"/>
  <c r="DK53" i="20"/>
  <c r="DL49" i="20"/>
  <c r="DK51" i="20"/>
  <c r="DX33" i="18"/>
  <c r="DK29" i="20"/>
  <c r="DK28" i="20"/>
  <c r="DK27" i="20"/>
  <c r="DK26" i="20"/>
  <c r="DL23" i="20"/>
  <c r="DK30" i="20"/>
  <c r="DK31" i="20"/>
  <c r="DG13" i="17"/>
  <c r="DL39" i="20"/>
  <c r="DL43" i="20"/>
  <c r="DL42" i="20"/>
  <c r="DL40" i="20"/>
  <c r="DL41" i="20"/>
  <c r="DM36" i="20"/>
  <c r="DL44" i="20"/>
  <c r="DT16" i="21"/>
  <c r="DT12" i="21"/>
  <c r="DT14" i="21"/>
  <c r="DT8" i="21"/>
  <c r="DT6" i="21"/>
  <c r="DT11" i="21"/>
  <c r="DU2" i="21"/>
  <c r="DT15" i="21"/>
  <c r="DT3" i="21"/>
  <c r="DT13" i="21"/>
  <c r="DT5" i="21"/>
  <c r="DT9" i="21"/>
  <c r="DT10" i="21"/>
  <c r="DT7" i="21"/>
  <c r="DM4" i="21"/>
  <c r="DH24" i="20"/>
  <c r="DX5" i="18"/>
  <c r="DS17" i="21"/>
  <c r="DJ17" i="17"/>
  <c r="DG37" i="20"/>
  <c r="DG50" i="20" s="1"/>
  <c r="DG33" i="20"/>
  <c r="DM210" i="26" l="1"/>
  <c r="DM194" i="26"/>
  <c r="DM259" i="26"/>
  <c r="DM242" i="26"/>
  <c r="DM226" i="26"/>
  <c r="DZ22" i="18"/>
  <c r="DZ9" i="18"/>
  <c r="DZ32" i="18"/>
  <c r="DZ8" i="18"/>
  <c r="DZ24" i="18"/>
  <c r="DZ23" i="18"/>
  <c r="DZ21" i="18"/>
  <c r="DZ25" i="18"/>
  <c r="DZ15" i="18"/>
  <c r="DZ14" i="18"/>
  <c r="DZ31" i="18"/>
  <c r="DJ176" i="26"/>
  <c r="DJ177" i="26" s="1"/>
  <c r="DJ182" i="26" s="1"/>
  <c r="DJ256" i="26"/>
  <c r="DJ257" i="26" s="1"/>
  <c r="DJ262" i="26" s="1"/>
  <c r="DJ240" i="26"/>
  <c r="DJ241" i="26" s="1"/>
  <c r="DJ246" i="26" s="1"/>
  <c r="DN167" i="26"/>
  <c r="DM170" i="26" a="1"/>
  <c r="DM170" i="26" s="1"/>
  <c r="DM171" i="26"/>
  <c r="DM175" i="26"/>
  <c r="DM178" i="26"/>
  <c r="DM179" i="26"/>
  <c r="DM180" i="26"/>
  <c r="DM181" i="26"/>
  <c r="DM186" i="26" a="1"/>
  <c r="DM186" i="26" s="1"/>
  <c r="DM172" i="26"/>
  <c r="DM174" i="26"/>
  <c r="DM187" i="26"/>
  <c r="DM188" i="26"/>
  <c r="DM189" i="26"/>
  <c r="DM190" i="26"/>
  <c r="DM191" i="26"/>
  <c r="DM195" i="26"/>
  <c r="DM196" i="26"/>
  <c r="DM197" i="26"/>
  <c r="DM202" i="26" a="1"/>
  <c r="DM202" i="26" s="1"/>
  <c r="DM283" i="26"/>
  <c r="DM291" i="26"/>
  <c r="DM293" i="26"/>
  <c r="DM173" i="26"/>
  <c r="DM203" i="26"/>
  <c r="DM204" i="26"/>
  <c r="DM205" i="26"/>
  <c r="DM206" i="26"/>
  <c r="DM207" i="26"/>
  <c r="DM208" i="26"/>
  <c r="DM211" i="26"/>
  <c r="DM212" i="26"/>
  <c r="DM213" i="26"/>
  <c r="DM218" i="26" a="1"/>
  <c r="DM218" i="26" s="1"/>
  <c r="DM219" i="26"/>
  <c r="DM220" i="26"/>
  <c r="DM221" i="26"/>
  <c r="DM222" i="26"/>
  <c r="DM223" i="26"/>
  <c r="DM224" i="26"/>
  <c r="DM227" i="26"/>
  <c r="DM228" i="26"/>
  <c r="DM229" i="26"/>
  <c r="DM286" i="26"/>
  <c r="DM234" i="26" a="1"/>
  <c r="DM234" i="26" s="1"/>
  <c r="DM235" i="26"/>
  <c r="DM236" i="26"/>
  <c r="DM237" i="26"/>
  <c r="DM238" i="26"/>
  <c r="DM239" i="26"/>
  <c r="DM243" i="26"/>
  <c r="DM244" i="26"/>
  <c r="DM245" i="26"/>
  <c r="DM252" i="26"/>
  <c r="DM254" i="26"/>
  <c r="DM255" i="26"/>
  <c r="DM260" i="26"/>
  <c r="DM261" i="26"/>
  <c r="DM282" i="26" a="1"/>
  <c r="DM282" i="26" s="1"/>
  <c r="DM284" i="26"/>
  <c r="DM285" i="26"/>
  <c r="DM287" i="26"/>
  <c r="DM288" i="26"/>
  <c r="DM250" i="26" a="1"/>
  <c r="DM250" i="26" s="1"/>
  <c r="DM251" i="26"/>
  <c r="DM253" i="26"/>
  <c r="DM266" i="26" a="1"/>
  <c r="DM266" i="26" s="1"/>
  <c r="DM267" i="26"/>
  <c r="DM268" i="26"/>
  <c r="DM269" i="26"/>
  <c r="DM270" i="26"/>
  <c r="DM271" i="26"/>
  <c r="DM272" i="26"/>
  <c r="DM274" i="26"/>
  <c r="DM275" i="26"/>
  <c r="DM276" i="26"/>
  <c r="DM277" i="26"/>
  <c r="DM300" i="26"/>
  <c r="DM302" i="26"/>
  <c r="DM303" i="26"/>
  <c r="DM304" i="26"/>
  <c r="DM307" i="26"/>
  <c r="DM308" i="26"/>
  <c r="DM309" i="26"/>
  <c r="DM301" i="26"/>
  <c r="DM314" i="26" a="1"/>
  <c r="DM314" i="26" s="1"/>
  <c r="DM317" i="26"/>
  <c r="DM318" i="26"/>
  <c r="DM320" i="26"/>
  <c r="DM322" i="26"/>
  <c r="DM298" i="26" a="1"/>
  <c r="DM298" i="26" s="1"/>
  <c r="DM315" i="26"/>
  <c r="DM316" i="26"/>
  <c r="DM323" i="26"/>
  <c r="DM324" i="26"/>
  <c r="DM325" i="26"/>
  <c r="DM292" i="26"/>
  <c r="DM299" i="26"/>
  <c r="DM319" i="26"/>
  <c r="DL305" i="26"/>
  <c r="DL310" i="26" s="1"/>
  <c r="DK294" i="26"/>
  <c r="DK214" i="26"/>
  <c r="DK230" i="26"/>
  <c r="DP166" i="26"/>
  <c r="DO165" i="26"/>
  <c r="DK310" i="26"/>
  <c r="DK278" i="26"/>
  <c r="DI177" i="26"/>
  <c r="DI241" i="26"/>
  <c r="DI257" i="26"/>
  <c r="DI193" i="26"/>
  <c r="DL209" i="26"/>
  <c r="DL214" i="26" s="1"/>
  <c r="DL225" i="26"/>
  <c r="DL230" i="26" s="1"/>
  <c r="DL321" i="26"/>
  <c r="DL289" i="26"/>
  <c r="DL294" i="26" s="1"/>
  <c r="DL273" i="26"/>
  <c r="DL278" i="26" s="1"/>
  <c r="DY42" i="24"/>
  <c r="DY44" i="24"/>
  <c r="DY41" i="24"/>
  <c r="DY40" i="24"/>
  <c r="DY43" i="24"/>
  <c r="DJ48" i="24"/>
  <c r="DJ66" i="24"/>
  <c r="DJ12" i="17"/>
  <c r="DY34" i="24"/>
  <c r="DY33" i="18"/>
  <c r="DL28" i="20"/>
  <c r="DL26" i="20"/>
  <c r="DL29" i="20"/>
  <c r="DM23" i="20"/>
  <c r="DL27" i="20"/>
  <c r="DL30" i="20"/>
  <c r="DL31" i="20"/>
  <c r="DL56" i="20"/>
  <c r="DL57" i="20" s="1"/>
  <c r="DL53" i="20"/>
  <c r="DM49" i="20"/>
  <c r="DL52" i="20"/>
  <c r="DL51" i="20"/>
  <c r="DZ35" i="18"/>
  <c r="DZ2" i="18"/>
  <c r="DZ3" i="18"/>
  <c r="EA4" i="18"/>
  <c r="DK55" i="20"/>
  <c r="DK54" i="20" s="1"/>
  <c r="DK58" i="20" s="1"/>
  <c r="DS18" i="21"/>
  <c r="DS19" i="21" s="1"/>
  <c r="DY26" i="18"/>
  <c r="DI18" i="17"/>
  <c r="DK17" i="17"/>
  <c r="DH13" i="17"/>
  <c r="DT17" i="21"/>
  <c r="DM39" i="20"/>
  <c r="DM43" i="20"/>
  <c r="DM41" i="20"/>
  <c r="DM42" i="20"/>
  <c r="DN36" i="20"/>
  <c r="DM40" i="20"/>
  <c r="DM44" i="20"/>
  <c r="DU16" i="21"/>
  <c r="DU8" i="21"/>
  <c r="DU6" i="21"/>
  <c r="DU10" i="21"/>
  <c r="DU3" i="21"/>
  <c r="DV2" i="21"/>
  <c r="DU15" i="21"/>
  <c r="DU11" i="21"/>
  <c r="DU5" i="21"/>
  <c r="DU12" i="21"/>
  <c r="DU13" i="21"/>
  <c r="DU9" i="21"/>
  <c r="DU14" i="21"/>
  <c r="DU7" i="21"/>
  <c r="DN4" i="21"/>
  <c r="DI24" i="20"/>
  <c r="DY5" i="18"/>
  <c r="DH37" i="20"/>
  <c r="DH50" i="20" s="1"/>
  <c r="DH33" i="20"/>
  <c r="DN210" i="26" l="1"/>
  <c r="DN194" i="26"/>
  <c r="DN259" i="26"/>
  <c r="DN242" i="26"/>
  <c r="DN226" i="26"/>
  <c r="DK240" i="26"/>
  <c r="DK241" i="26" s="1"/>
  <c r="DK246" i="26" s="1"/>
  <c r="DK176" i="26"/>
  <c r="DK177" i="26" s="1"/>
  <c r="DK182" i="26" s="1"/>
  <c r="DK192" i="26"/>
  <c r="DK193" i="26" s="1"/>
  <c r="DK198" i="26" s="1"/>
  <c r="DK256" i="26"/>
  <c r="DK257" i="26" s="1"/>
  <c r="DK262" i="26" s="1"/>
  <c r="EA22" i="18"/>
  <c r="EA9" i="18"/>
  <c r="EA31" i="18"/>
  <c r="EA24" i="18"/>
  <c r="EA23" i="18"/>
  <c r="EA21" i="18"/>
  <c r="EA25" i="18"/>
  <c r="EA15" i="18"/>
  <c r="EA14" i="18"/>
  <c r="EA8" i="18"/>
  <c r="EA32" i="18"/>
  <c r="DO167" i="26"/>
  <c r="DN170" i="26" a="1"/>
  <c r="DN170" i="26" s="1"/>
  <c r="DN171" i="26"/>
  <c r="DN175" i="26"/>
  <c r="DN178" i="26"/>
  <c r="DN179" i="26"/>
  <c r="DN180" i="26"/>
  <c r="DN181" i="26"/>
  <c r="DN186" i="26" a="1"/>
  <c r="DN186" i="26" s="1"/>
  <c r="DN284" i="26"/>
  <c r="DN287" i="26"/>
  <c r="DN288" i="26"/>
  <c r="DN293" i="26"/>
  <c r="DN172" i="26"/>
  <c r="DN174" i="26"/>
  <c r="DN187" i="26"/>
  <c r="DN188" i="26"/>
  <c r="DN189" i="26"/>
  <c r="DN190" i="26"/>
  <c r="DN191" i="26"/>
  <c r="DN195" i="26"/>
  <c r="DN196" i="26"/>
  <c r="DN197" i="26"/>
  <c r="DN202" i="26" a="1"/>
  <c r="DN202" i="26" s="1"/>
  <c r="DN282" i="26" a="1"/>
  <c r="DN282" i="26" s="1"/>
  <c r="DN283" i="26"/>
  <c r="DN285" i="26"/>
  <c r="DN292" i="26"/>
  <c r="DN173" i="26"/>
  <c r="DN203" i="26"/>
  <c r="DN204" i="26"/>
  <c r="DN205" i="26"/>
  <c r="DN206" i="26"/>
  <c r="DN207" i="26"/>
  <c r="DN208" i="26"/>
  <c r="DN211" i="26"/>
  <c r="DN212" i="26"/>
  <c r="DN213" i="26"/>
  <c r="DN218" i="26" a="1"/>
  <c r="DN218" i="26" s="1"/>
  <c r="DN219" i="26"/>
  <c r="DN220" i="26"/>
  <c r="DN221" i="26"/>
  <c r="DN222" i="26"/>
  <c r="DN223" i="26"/>
  <c r="DN224" i="26"/>
  <c r="DN227" i="26"/>
  <c r="DN228" i="26"/>
  <c r="DN229" i="26"/>
  <c r="DN235" i="26"/>
  <c r="DN236" i="26"/>
  <c r="DN237" i="26"/>
  <c r="DN238" i="26"/>
  <c r="DN239" i="26"/>
  <c r="DN243" i="26"/>
  <c r="DN244" i="26"/>
  <c r="DN245" i="26"/>
  <c r="DN250" i="26" a="1"/>
  <c r="DN250" i="26" s="1"/>
  <c r="DN255" i="26"/>
  <c r="DN260" i="26"/>
  <c r="DN261" i="26"/>
  <c r="DN286" i="26"/>
  <c r="DN291" i="26"/>
  <c r="DN234" i="26" a="1"/>
  <c r="DN234" i="26" s="1"/>
  <c r="DN251" i="26"/>
  <c r="DN252" i="26"/>
  <c r="DN253" i="26"/>
  <c r="DN254" i="26"/>
  <c r="DN266" i="26" a="1"/>
  <c r="DN266" i="26" s="1"/>
  <c r="DN267" i="26"/>
  <c r="DN268" i="26"/>
  <c r="DN269" i="26"/>
  <c r="DN270" i="26"/>
  <c r="DN271" i="26"/>
  <c r="DN272" i="26"/>
  <c r="DN274" i="26"/>
  <c r="DN275" i="26"/>
  <c r="DN276" i="26"/>
  <c r="DN277" i="26"/>
  <c r="DN299" i="26"/>
  <c r="DN302" i="26"/>
  <c r="DN303" i="26"/>
  <c r="DN304" i="26"/>
  <c r="DN307" i="26"/>
  <c r="DN308" i="26"/>
  <c r="DN309" i="26"/>
  <c r="DN315" i="26"/>
  <c r="DN316" i="26"/>
  <c r="DN319" i="26"/>
  <c r="DN322" i="26"/>
  <c r="DN317" i="26"/>
  <c r="DN320" i="26"/>
  <c r="DN323" i="26"/>
  <c r="DN324" i="26"/>
  <c r="DN325" i="26"/>
  <c r="DN298" i="26" a="1"/>
  <c r="DN298" i="26" s="1"/>
  <c r="DN300" i="26"/>
  <c r="DN301" i="26"/>
  <c r="DN314" i="26" a="1"/>
  <c r="DN314" i="26" s="1"/>
  <c r="DN318" i="26"/>
  <c r="DM209" i="26"/>
  <c r="DM225" i="26"/>
  <c r="DM289" i="26"/>
  <c r="DM321" i="26"/>
  <c r="DM326" i="26" s="1"/>
  <c r="DQ166" i="26"/>
  <c r="DP165" i="26"/>
  <c r="DI182" i="26"/>
  <c r="DI246" i="26"/>
  <c r="DI262" i="26"/>
  <c r="DI198" i="26"/>
  <c r="DL326" i="26"/>
  <c r="DM273" i="26"/>
  <c r="DM305" i="26"/>
  <c r="DZ42" i="24"/>
  <c r="DZ44" i="24"/>
  <c r="DZ41" i="24"/>
  <c r="DZ40" i="24"/>
  <c r="DZ43" i="24"/>
  <c r="DK48" i="24"/>
  <c r="DK66" i="24"/>
  <c r="DJ14" i="17"/>
  <c r="DK12" i="17"/>
  <c r="DK14" i="17" s="1"/>
  <c r="DZ34" i="24"/>
  <c r="DU17" i="21"/>
  <c r="DN42" i="20"/>
  <c r="DN40" i="20"/>
  <c r="DO36" i="20"/>
  <c r="DN41" i="20"/>
  <c r="DN39" i="20"/>
  <c r="DN43" i="20"/>
  <c r="DN44" i="20"/>
  <c r="DL17" i="17"/>
  <c r="DZ33" i="18"/>
  <c r="DJ18" i="17"/>
  <c r="DZ26" i="18"/>
  <c r="EA35" i="18"/>
  <c r="EB4" i="18"/>
  <c r="EA3" i="18"/>
  <c r="EA2" i="18"/>
  <c r="DM29" i="20"/>
  <c r="DN23" i="20"/>
  <c r="DM30" i="20"/>
  <c r="DM26" i="20"/>
  <c r="DM28" i="20"/>
  <c r="DM27" i="20"/>
  <c r="DM31" i="20"/>
  <c r="DI13" i="17"/>
  <c r="DO4" i="21"/>
  <c r="DJ24" i="20"/>
  <c r="DZ5" i="18"/>
  <c r="DV15" i="21"/>
  <c r="DV16" i="21"/>
  <c r="DV10" i="21"/>
  <c r="DV13" i="21"/>
  <c r="DV12" i="21"/>
  <c r="DV5" i="21"/>
  <c r="DV6" i="21"/>
  <c r="DV3" i="21"/>
  <c r="DW2" i="21"/>
  <c r="DV11" i="21"/>
  <c r="DV9" i="21"/>
  <c r="DV14" i="21"/>
  <c r="DV8" i="21"/>
  <c r="DV7" i="21"/>
  <c r="DL55" i="20"/>
  <c r="DL54" i="20" s="1"/>
  <c r="DL58" i="20" s="1"/>
  <c r="DI37" i="20"/>
  <c r="DI50" i="20" s="1"/>
  <c r="DI33" i="20"/>
  <c r="DT18" i="21"/>
  <c r="DT19" i="21" s="1"/>
  <c r="DM56" i="20"/>
  <c r="DM57" i="20" s="1"/>
  <c r="DM52" i="20"/>
  <c r="DN49" i="20"/>
  <c r="DM53" i="20"/>
  <c r="DM51" i="20"/>
  <c r="DO210" i="26" l="1"/>
  <c r="DO194" i="26"/>
  <c r="DO259" i="26"/>
  <c r="DO242" i="26"/>
  <c r="DO226" i="26"/>
  <c r="EB22" i="18"/>
  <c r="EB32" i="18"/>
  <c r="EB9" i="18"/>
  <c r="EB24" i="18"/>
  <c r="EB23" i="18"/>
  <c r="EB21" i="18"/>
  <c r="EB8" i="18"/>
  <c r="EB25" i="18"/>
  <c r="EB15" i="18"/>
  <c r="EB14" i="18"/>
  <c r="EB31" i="18"/>
  <c r="DP167" i="26"/>
  <c r="DO170" i="26" a="1"/>
  <c r="DO170" i="26" s="1"/>
  <c r="DO171" i="26"/>
  <c r="DO172" i="26"/>
  <c r="DO173" i="26"/>
  <c r="DO175" i="26"/>
  <c r="DO176" i="26"/>
  <c r="DO178" i="26"/>
  <c r="DO179" i="26"/>
  <c r="DO180" i="26"/>
  <c r="DO181" i="26"/>
  <c r="DO186" i="26" a="1"/>
  <c r="DO186" i="26" s="1"/>
  <c r="DO286" i="26"/>
  <c r="DO291" i="26"/>
  <c r="DO187" i="26"/>
  <c r="DO188" i="26"/>
  <c r="DO189" i="26"/>
  <c r="DO190" i="26"/>
  <c r="DO191" i="26"/>
  <c r="DO195" i="26"/>
  <c r="DO196" i="26"/>
  <c r="DO197" i="26"/>
  <c r="DO202" i="26" a="1"/>
  <c r="DO202" i="26" s="1"/>
  <c r="DO283" i="26"/>
  <c r="DO284" i="26"/>
  <c r="DO285" i="26"/>
  <c r="DO287" i="26"/>
  <c r="DO293" i="26"/>
  <c r="DO174" i="26"/>
  <c r="DO203" i="26"/>
  <c r="DO204" i="26"/>
  <c r="DO205" i="26"/>
  <c r="DO206" i="26"/>
  <c r="DO207" i="26"/>
  <c r="DO208" i="26"/>
  <c r="DO211" i="26"/>
  <c r="DO212" i="26"/>
  <c r="DO213" i="26"/>
  <c r="DO218" i="26" a="1"/>
  <c r="DO218" i="26" s="1"/>
  <c r="DO219" i="26"/>
  <c r="DO220" i="26"/>
  <c r="DO221" i="26"/>
  <c r="DO222" i="26"/>
  <c r="DO223" i="26"/>
  <c r="DO224" i="26"/>
  <c r="DO227" i="26"/>
  <c r="DO228" i="26"/>
  <c r="DO229" i="26"/>
  <c r="DO234" i="26" a="1"/>
  <c r="DO234" i="26" s="1"/>
  <c r="DO235" i="26"/>
  <c r="DO236" i="26"/>
  <c r="DO237" i="26"/>
  <c r="DO238" i="26"/>
  <c r="DO239" i="26"/>
  <c r="DO243" i="26"/>
  <c r="DO244" i="26"/>
  <c r="DO245" i="26"/>
  <c r="DO252" i="26"/>
  <c r="DO253" i="26"/>
  <c r="DO254" i="26"/>
  <c r="DO255" i="26"/>
  <c r="DO260" i="26"/>
  <c r="DO261" i="26"/>
  <c r="DO282" i="26" a="1"/>
  <c r="DO282" i="26" s="1"/>
  <c r="DO250" i="26" a="1"/>
  <c r="DO250" i="26" s="1"/>
  <c r="DO251" i="26"/>
  <c r="DO266" i="26" a="1"/>
  <c r="DO266" i="26" s="1"/>
  <c r="DO267" i="26"/>
  <c r="DO268" i="26"/>
  <c r="DO269" i="26"/>
  <c r="DO270" i="26"/>
  <c r="DO271" i="26"/>
  <c r="DO272" i="26"/>
  <c r="DO274" i="26"/>
  <c r="DO275" i="26"/>
  <c r="DO276" i="26"/>
  <c r="DO277" i="26"/>
  <c r="DO298" i="26" a="1"/>
  <c r="DO298" i="26" s="1"/>
  <c r="DO302" i="26"/>
  <c r="DO303" i="26"/>
  <c r="DO304" i="26"/>
  <c r="DO307" i="26"/>
  <c r="DO308" i="26"/>
  <c r="DO309" i="26"/>
  <c r="DO288" i="26"/>
  <c r="DO292" i="26"/>
  <c r="DO300" i="26"/>
  <c r="DO320" i="26"/>
  <c r="DO322" i="26"/>
  <c r="DO301" i="26"/>
  <c r="DO314" i="26" a="1"/>
  <c r="DO314" i="26" s="1"/>
  <c r="DO315" i="26"/>
  <c r="DO316" i="26"/>
  <c r="DO318" i="26"/>
  <c r="DO319" i="26"/>
  <c r="DO323" i="26"/>
  <c r="DO324" i="26"/>
  <c r="DO325" i="26"/>
  <c r="DO299" i="26"/>
  <c r="DO317" i="26"/>
  <c r="DM214" i="26"/>
  <c r="DM230" i="26"/>
  <c r="DM294" i="26"/>
  <c r="DR166" i="26"/>
  <c r="DQ165" i="26"/>
  <c r="DM278" i="26"/>
  <c r="DM310" i="26"/>
  <c r="DN225" i="26"/>
  <c r="DN230" i="26" s="1"/>
  <c r="DN305" i="26"/>
  <c r="DN310" i="26" s="1"/>
  <c r="DN321" i="26"/>
  <c r="DN209" i="26"/>
  <c r="DN214" i="26" s="1"/>
  <c r="DN289" i="26"/>
  <c r="DN294" i="26" s="1"/>
  <c r="DN273" i="26"/>
  <c r="DN278" i="26" s="1"/>
  <c r="DL176" i="26"/>
  <c r="DL192" i="26"/>
  <c r="DL240" i="26"/>
  <c r="DL256" i="26"/>
  <c r="EA42" i="24"/>
  <c r="EA41" i="24"/>
  <c r="EA44" i="24"/>
  <c r="EA40" i="24"/>
  <c r="EA43" i="24"/>
  <c r="DL48" i="24"/>
  <c r="DL66" i="24"/>
  <c r="DL12" i="17"/>
  <c r="DL14" i="17" s="1"/>
  <c r="EA34" i="24"/>
  <c r="DM55" i="20"/>
  <c r="DM54" i="20" s="1"/>
  <c r="DM58" i="20" s="1"/>
  <c r="DP4" i="21"/>
  <c r="DK24" i="20"/>
  <c r="EA5" i="18"/>
  <c r="DJ33" i="20"/>
  <c r="DJ37" i="20"/>
  <c r="DJ50" i="20" s="1"/>
  <c r="EA26" i="18"/>
  <c r="DK18" i="17"/>
  <c r="DV17" i="21"/>
  <c r="DN28" i="20"/>
  <c r="DN30" i="20"/>
  <c r="DN26" i="20"/>
  <c r="DO23" i="20"/>
  <c r="DN27" i="20"/>
  <c r="DN29" i="20"/>
  <c r="DN31" i="20"/>
  <c r="EA33" i="18"/>
  <c r="DU18" i="21"/>
  <c r="DU19" i="21" s="1"/>
  <c r="DW15" i="21"/>
  <c r="DW10" i="21"/>
  <c r="DW13" i="21"/>
  <c r="DW16" i="21"/>
  <c r="DW12" i="21"/>
  <c r="DW5" i="21"/>
  <c r="DW3" i="21"/>
  <c r="DW11" i="21"/>
  <c r="DW9" i="21"/>
  <c r="DW8" i="21"/>
  <c r="DW6" i="21"/>
  <c r="DX2" i="21"/>
  <c r="DW14" i="21"/>
  <c r="DW7" i="21"/>
  <c r="DM17" i="17"/>
  <c r="DJ13" i="17"/>
  <c r="DN56" i="20"/>
  <c r="DN57" i="20" s="1"/>
  <c r="DN52" i="20"/>
  <c r="DN53" i="20"/>
  <c r="DO49" i="20"/>
  <c r="DN51" i="20"/>
  <c r="DO43" i="20"/>
  <c r="DO41" i="20"/>
  <c r="DP36" i="20"/>
  <c r="DO42" i="20"/>
  <c r="DO39" i="20"/>
  <c r="DO40" i="20"/>
  <c r="DO44" i="20"/>
  <c r="EB35" i="18"/>
  <c r="EC4" i="18"/>
  <c r="EB3" i="18"/>
  <c r="EB2" i="18"/>
  <c r="DP210" i="26" l="1"/>
  <c r="DP194" i="26"/>
  <c r="DP259" i="26"/>
  <c r="DP242" i="26"/>
  <c r="DP226" i="26"/>
  <c r="DM192" i="26"/>
  <c r="DM193" i="26" s="1"/>
  <c r="DM198" i="26" s="1"/>
  <c r="DM240" i="26"/>
  <c r="DM241" i="26" s="1"/>
  <c r="DM246" i="26" s="1"/>
  <c r="EC9" i="18"/>
  <c r="EC32" i="18"/>
  <c r="EC24" i="18"/>
  <c r="EC23" i="18"/>
  <c r="EC21" i="18"/>
  <c r="EC8" i="18"/>
  <c r="EC25" i="18"/>
  <c r="EC15" i="18"/>
  <c r="EC14" i="18"/>
  <c r="EC31" i="18"/>
  <c r="EC22" i="18"/>
  <c r="DM256" i="26"/>
  <c r="DM257" i="26" s="1"/>
  <c r="DM262" i="26" s="1"/>
  <c r="DM176" i="26"/>
  <c r="DM177" i="26" s="1"/>
  <c r="DM182" i="26" s="1"/>
  <c r="DQ167" i="26"/>
  <c r="DP170" i="26" a="1"/>
  <c r="DP170" i="26" s="1"/>
  <c r="DP171" i="26"/>
  <c r="DP174" i="26"/>
  <c r="DP175" i="26"/>
  <c r="DP176" i="26"/>
  <c r="DP178" i="26"/>
  <c r="DP179" i="26"/>
  <c r="DP180" i="26"/>
  <c r="DP181" i="26"/>
  <c r="DP186" i="26" a="1"/>
  <c r="DP186" i="26" s="1"/>
  <c r="DP285" i="26"/>
  <c r="DP288" i="26"/>
  <c r="DP292" i="26"/>
  <c r="DP172" i="26"/>
  <c r="DP187" i="26"/>
  <c r="DP188" i="26"/>
  <c r="DP189" i="26"/>
  <c r="DP190" i="26"/>
  <c r="DP191" i="26"/>
  <c r="DP195" i="26"/>
  <c r="DP196" i="26"/>
  <c r="DP197" i="26"/>
  <c r="DP202" i="26" a="1"/>
  <c r="DP202" i="26" s="1"/>
  <c r="DP282" i="26" a="1"/>
  <c r="DP282" i="26" s="1"/>
  <c r="DP284" i="26"/>
  <c r="DP286" i="26"/>
  <c r="DP291" i="26"/>
  <c r="DP173" i="26"/>
  <c r="DP203" i="26"/>
  <c r="DP204" i="26"/>
  <c r="DP205" i="26"/>
  <c r="DP206" i="26"/>
  <c r="DP207" i="26"/>
  <c r="DP208" i="26"/>
  <c r="DP211" i="26"/>
  <c r="DP212" i="26"/>
  <c r="DP213" i="26"/>
  <c r="DP218" i="26" a="1"/>
  <c r="DP218" i="26" s="1"/>
  <c r="DP219" i="26"/>
  <c r="DP220" i="26"/>
  <c r="DP221" i="26"/>
  <c r="DP222" i="26"/>
  <c r="DP223" i="26"/>
  <c r="DP224" i="26"/>
  <c r="DP227" i="26"/>
  <c r="DP228" i="26"/>
  <c r="DP229" i="26"/>
  <c r="DP235" i="26"/>
  <c r="DP236" i="26"/>
  <c r="DP237" i="26"/>
  <c r="DP238" i="26"/>
  <c r="DP239" i="26"/>
  <c r="DP243" i="26"/>
  <c r="DP244" i="26"/>
  <c r="DP245" i="26"/>
  <c r="DP234" i="26" a="1"/>
  <c r="DP234" i="26" s="1"/>
  <c r="DP255" i="26"/>
  <c r="DP260" i="26"/>
  <c r="DP261" i="26"/>
  <c r="DP283" i="26"/>
  <c r="DP287" i="26"/>
  <c r="DP250" i="26" a="1"/>
  <c r="DP250" i="26" s="1"/>
  <c r="DP251" i="26"/>
  <c r="DP252" i="26"/>
  <c r="DP253" i="26"/>
  <c r="DP254" i="26"/>
  <c r="DP266" i="26" a="1"/>
  <c r="DP266" i="26" s="1"/>
  <c r="DP267" i="26"/>
  <c r="DP268" i="26"/>
  <c r="DP269" i="26"/>
  <c r="DP270" i="26"/>
  <c r="DP271" i="26"/>
  <c r="DP272" i="26"/>
  <c r="DP274" i="26"/>
  <c r="DP275" i="26"/>
  <c r="DP276" i="26"/>
  <c r="DP277" i="26"/>
  <c r="DP293" i="26"/>
  <c r="DP300" i="26"/>
  <c r="DP302" i="26"/>
  <c r="DP303" i="26"/>
  <c r="DP304" i="26"/>
  <c r="DP307" i="26"/>
  <c r="DP308" i="26"/>
  <c r="DP309" i="26"/>
  <c r="DP301" i="26"/>
  <c r="DP314" i="26" a="1"/>
  <c r="DP314" i="26" s="1"/>
  <c r="DP315" i="26"/>
  <c r="DP317" i="26"/>
  <c r="DP319" i="26"/>
  <c r="DP322" i="26"/>
  <c r="DP298" i="26" a="1"/>
  <c r="DP298" i="26" s="1"/>
  <c r="DP299" i="26"/>
  <c r="DP318" i="26"/>
  <c r="DP320" i="26"/>
  <c r="DP323" i="26"/>
  <c r="DP324" i="26"/>
  <c r="DP325" i="26"/>
  <c r="DP316" i="26"/>
  <c r="DO177" i="26"/>
  <c r="DO182" i="26" s="1"/>
  <c r="DO209" i="26"/>
  <c r="DO225" i="26"/>
  <c r="DO289" i="26"/>
  <c r="DO305" i="26"/>
  <c r="DO321" i="26"/>
  <c r="DO326" i="26" s="1"/>
  <c r="DS166" i="26"/>
  <c r="DR165" i="26"/>
  <c r="DN326" i="26"/>
  <c r="DL177" i="26"/>
  <c r="DL193" i="26"/>
  <c r="DL241" i="26"/>
  <c r="DL257" i="26"/>
  <c r="DO273" i="26"/>
  <c r="DO278" i="26" s="1"/>
  <c r="EB44" i="24"/>
  <c r="EB42" i="24"/>
  <c r="EB41" i="24"/>
  <c r="EB40" i="24"/>
  <c r="EB43" i="24"/>
  <c r="DM48" i="24"/>
  <c r="DM66" i="24"/>
  <c r="DM12" i="17"/>
  <c r="DN55" i="20"/>
  <c r="DN54" i="20" s="1"/>
  <c r="DN58" i="20" s="1"/>
  <c r="EB34" i="24"/>
  <c r="EB33" i="18"/>
  <c r="DW17" i="21"/>
  <c r="DO28" i="20"/>
  <c r="DO26" i="20"/>
  <c r="DP23" i="20"/>
  <c r="DO27" i="20"/>
  <c r="DO31" i="20"/>
  <c r="DO30" i="20"/>
  <c r="DO29" i="20"/>
  <c r="DL24" i="20"/>
  <c r="DQ4" i="21"/>
  <c r="EB5" i="18"/>
  <c r="DK13" i="17"/>
  <c r="DK37" i="20"/>
  <c r="DK50" i="20" s="1"/>
  <c r="DK33" i="20"/>
  <c r="EB26" i="18"/>
  <c r="DL18" i="17"/>
  <c r="DN240" i="26" s="1"/>
  <c r="DO56" i="20"/>
  <c r="DO57" i="20" s="1"/>
  <c r="DO53" i="20"/>
  <c r="DO52" i="20"/>
  <c r="DO51" i="20"/>
  <c r="DP49" i="20"/>
  <c r="DX13" i="21"/>
  <c r="DX9" i="21"/>
  <c r="DX16" i="21"/>
  <c r="DX12" i="21"/>
  <c r="DX5" i="21"/>
  <c r="DX10" i="21"/>
  <c r="DX15" i="21"/>
  <c r="DX8" i="21"/>
  <c r="DX11" i="21"/>
  <c r="DY2" i="21"/>
  <c r="DX14" i="21"/>
  <c r="DX7" i="21"/>
  <c r="DX3" i="21"/>
  <c r="DX6" i="21"/>
  <c r="DV18" i="21"/>
  <c r="DV19" i="21" s="1"/>
  <c r="DP43" i="20"/>
  <c r="DP41" i="20"/>
  <c r="DP40" i="20"/>
  <c r="DP42" i="20"/>
  <c r="DQ36" i="20"/>
  <c r="DP39" i="20"/>
  <c r="DP44" i="20"/>
  <c r="DN17" i="17"/>
  <c r="EC35" i="18"/>
  <c r="EC3" i="18"/>
  <c r="ED4" i="18"/>
  <c r="EC2" i="18"/>
  <c r="DQ210" i="26" l="1"/>
  <c r="DQ194" i="26"/>
  <c r="DQ259" i="26"/>
  <c r="DQ242" i="26"/>
  <c r="DQ226" i="26"/>
  <c r="ED22" i="18"/>
  <c r="ED24" i="18"/>
  <c r="ED23" i="18"/>
  <c r="ED21" i="18"/>
  <c r="ED9" i="18"/>
  <c r="ED25" i="18"/>
  <c r="ED15" i="18"/>
  <c r="ED14" i="18"/>
  <c r="ED8" i="18"/>
  <c r="ED31" i="18"/>
  <c r="ED32" i="18"/>
  <c r="DN192" i="26"/>
  <c r="DN193" i="26" s="1"/>
  <c r="DN198" i="26" s="1"/>
  <c r="DN256" i="26"/>
  <c r="DN257" i="26" s="1"/>
  <c r="DN262" i="26" s="1"/>
  <c r="DN176" i="26"/>
  <c r="DN177" i="26" s="1"/>
  <c r="DN182" i="26" s="1"/>
  <c r="DR167" i="26"/>
  <c r="DQ170" i="26" a="1"/>
  <c r="DQ170" i="26" s="1"/>
  <c r="DQ171" i="26"/>
  <c r="DQ172" i="26"/>
  <c r="DQ173" i="26"/>
  <c r="DQ175" i="26"/>
  <c r="DQ176" i="26"/>
  <c r="DQ178" i="26"/>
  <c r="DQ179" i="26"/>
  <c r="DQ180" i="26"/>
  <c r="DQ181" i="26"/>
  <c r="DQ186" i="26" a="1"/>
  <c r="DQ186" i="26" s="1"/>
  <c r="DQ282" i="26" a="1"/>
  <c r="DQ282" i="26" s="1"/>
  <c r="DQ283" i="26"/>
  <c r="DQ291" i="26"/>
  <c r="DQ293" i="26"/>
  <c r="DQ174" i="26"/>
  <c r="DQ187" i="26"/>
  <c r="DQ188" i="26"/>
  <c r="DQ189" i="26"/>
  <c r="DQ190" i="26"/>
  <c r="DQ191" i="26"/>
  <c r="DQ195" i="26"/>
  <c r="DQ196" i="26"/>
  <c r="DQ197" i="26"/>
  <c r="DQ202" i="26" a="1"/>
  <c r="DQ202" i="26" s="1"/>
  <c r="DQ285" i="26"/>
  <c r="DQ287" i="26"/>
  <c r="DQ288" i="26"/>
  <c r="DQ203" i="26"/>
  <c r="DQ204" i="26"/>
  <c r="DQ205" i="26"/>
  <c r="DQ206" i="26"/>
  <c r="DQ207" i="26"/>
  <c r="DQ208" i="26"/>
  <c r="DQ211" i="26"/>
  <c r="DQ212" i="26"/>
  <c r="DQ213" i="26"/>
  <c r="DQ218" i="26" a="1"/>
  <c r="DQ218" i="26" s="1"/>
  <c r="DQ219" i="26"/>
  <c r="DQ220" i="26"/>
  <c r="DQ221" i="26"/>
  <c r="DQ222" i="26"/>
  <c r="DQ223" i="26"/>
  <c r="DQ224" i="26"/>
  <c r="DQ227" i="26"/>
  <c r="DQ228" i="26"/>
  <c r="DQ229" i="26"/>
  <c r="DQ284" i="26"/>
  <c r="DQ235" i="26"/>
  <c r="DQ236" i="26"/>
  <c r="DQ237" i="26"/>
  <c r="DQ238" i="26"/>
  <c r="DQ239" i="26"/>
  <c r="DQ243" i="26"/>
  <c r="DQ244" i="26"/>
  <c r="DQ245" i="26"/>
  <c r="DQ250" i="26" a="1"/>
  <c r="DQ250" i="26" s="1"/>
  <c r="DQ252" i="26"/>
  <c r="DQ254" i="26"/>
  <c r="DQ255" i="26"/>
  <c r="DQ260" i="26"/>
  <c r="DQ261" i="26"/>
  <c r="DQ286" i="26"/>
  <c r="DQ234" i="26" a="1"/>
  <c r="DQ234" i="26" s="1"/>
  <c r="DQ251" i="26"/>
  <c r="DQ253" i="26"/>
  <c r="DQ266" i="26" a="1"/>
  <c r="DQ266" i="26" s="1"/>
  <c r="DQ267" i="26"/>
  <c r="DQ268" i="26"/>
  <c r="DQ269" i="26"/>
  <c r="DQ270" i="26"/>
  <c r="DQ271" i="26"/>
  <c r="DQ272" i="26"/>
  <c r="DQ274" i="26"/>
  <c r="DQ275" i="26"/>
  <c r="DQ276" i="26"/>
  <c r="DQ277" i="26"/>
  <c r="DQ292" i="26"/>
  <c r="DQ299" i="26"/>
  <c r="DQ302" i="26"/>
  <c r="DQ303" i="26"/>
  <c r="DQ304" i="26"/>
  <c r="DQ307" i="26"/>
  <c r="DQ308" i="26"/>
  <c r="DQ309" i="26"/>
  <c r="DQ298" i="26" a="1"/>
  <c r="DQ298" i="26" s="1"/>
  <c r="DQ300" i="26"/>
  <c r="DQ318" i="26"/>
  <c r="DQ320" i="26"/>
  <c r="DQ322" i="26"/>
  <c r="DQ317" i="26"/>
  <c r="DQ323" i="26"/>
  <c r="DQ324" i="26"/>
  <c r="DQ325" i="26"/>
  <c r="DQ301" i="26"/>
  <c r="DQ314" i="26" a="1"/>
  <c r="DQ314" i="26" s="1"/>
  <c r="DQ315" i="26"/>
  <c r="DQ316" i="26"/>
  <c r="DQ319" i="26"/>
  <c r="DO214" i="26"/>
  <c r="DO230" i="26"/>
  <c r="DO294" i="26"/>
  <c r="DO310" i="26"/>
  <c r="DT166" i="26"/>
  <c r="DS165" i="26"/>
  <c r="DL182" i="26"/>
  <c r="DL198" i="26"/>
  <c r="DL246" i="26"/>
  <c r="DL262" i="26"/>
  <c r="DP209" i="26"/>
  <c r="DP214" i="26" s="1"/>
  <c r="DP289" i="26"/>
  <c r="DP294" i="26" s="1"/>
  <c r="DP225" i="26"/>
  <c r="DP230" i="26" s="1"/>
  <c r="DP305" i="26"/>
  <c r="DP310" i="26" s="1"/>
  <c r="DP177" i="26"/>
  <c r="DP182" i="26" s="1"/>
  <c r="DP273" i="26"/>
  <c r="DP321" i="26"/>
  <c r="DN241" i="26"/>
  <c r="DN246" i="26" s="1"/>
  <c r="EC42" i="24"/>
  <c r="EC41" i="24"/>
  <c r="EC44" i="24"/>
  <c r="EC40" i="24"/>
  <c r="EC43" i="24"/>
  <c r="DN48" i="24"/>
  <c r="DN66" i="24"/>
  <c r="DM14" i="17"/>
  <c r="DN12" i="17"/>
  <c r="DN14" i="17" s="1"/>
  <c r="EC33" i="18"/>
  <c r="EC34" i="24"/>
  <c r="DO17" i="17"/>
  <c r="DY14" i="21"/>
  <c r="DY13" i="21"/>
  <c r="DY10" i="21"/>
  <c r="DZ2" i="21"/>
  <c r="DY3" i="21"/>
  <c r="DY8" i="21"/>
  <c r="DY15" i="21"/>
  <c r="DY9" i="21"/>
  <c r="DY5" i="21"/>
  <c r="DY12" i="21"/>
  <c r="DY7" i="21"/>
  <c r="DY16" i="21"/>
  <c r="DY11" i="21"/>
  <c r="DY6" i="21"/>
  <c r="DX17" i="21"/>
  <c r="DO55" i="20"/>
  <c r="DO54" i="20" s="1"/>
  <c r="DO58" i="20" s="1"/>
  <c r="DL37" i="20"/>
  <c r="DL50" i="20" s="1"/>
  <c r="DL33" i="20"/>
  <c r="DR4" i="21"/>
  <c r="DM24" i="20"/>
  <c r="EC5" i="18"/>
  <c r="DL13" i="17"/>
  <c r="DW18" i="21"/>
  <c r="DW19" i="21" s="1"/>
  <c r="DP28" i="20"/>
  <c r="DP30" i="20"/>
  <c r="DQ23" i="20"/>
  <c r="DP26" i="20"/>
  <c r="DP29" i="20"/>
  <c r="DP27" i="20"/>
  <c r="DP31" i="20"/>
  <c r="ED3" i="18"/>
  <c r="ED35" i="18"/>
  <c r="EE4" i="18"/>
  <c r="ED2" i="18"/>
  <c r="DQ43" i="20"/>
  <c r="DQ41" i="20"/>
  <c r="DQ40" i="20"/>
  <c r="DQ39" i="20"/>
  <c r="DQ42" i="20"/>
  <c r="DR36" i="20"/>
  <c r="DQ44" i="20"/>
  <c r="DP53" i="20"/>
  <c r="DQ49" i="20"/>
  <c r="DP56" i="20"/>
  <c r="DP57" i="20" s="1"/>
  <c r="DP52" i="20"/>
  <c r="DP51" i="20"/>
  <c r="EC26" i="18"/>
  <c r="DM18" i="17"/>
  <c r="DR210" i="26" l="1"/>
  <c r="DR194" i="26"/>
  <c r="DR259" i="26"/>
  <c r="DR242" i="26"/>
  <c r="DR226" i="26"/>
  <c r="EE24" i="18"/>
  <c r="EE23" i="18"/>
  <c r="EE21" i="18"/>
  <c r="EE9" i="18"/>
  <c r="EE25" i="18"/>
  <c r="EE15" i="18"/>
  <c r="EE14" i="18"/>
  <c r="EE32" i="18"/>
  <c r="EE31" i="18"/>
  <c r="EE22" i="18"/>
  <c r="EE8" i="18"/>
  <c r="DS167" i="26"/>
  <c r="DR170" i="26" a="1"/>
  <c r="DR170" i="26" s="1"/>
  <c r="DR285" i="26"/>
  <c r="DR171" i="26"/>
  <c r="DR172" i="26"/>
  <c r="DR175" i="26"/>
  <c r="DR176" i="26"/>
  <c r="DR178" i="26"/>
  <c r="DR179" i="26"/>
  <c r="DR180" i="26"/>
  <c r="DR181" i="26"/>
  <c r="DR186" i="26" a="1"/>
  <c r="DR186" i="26" s="1"/>
  <c r="DR288" i="26"/>
  <c r="DR187" i="26"/>
  <c r="DR188" i="26"/>
  <c r="DR189" i="26"/>
  <c r="DR190" i="26"/>
  <c r="DR191" i="26"/>
  <c r="DR195" i="26"/>
  <c r="DR196" i="26"/>
  <c r="DR197" i="26"/>
  <c r="DR202" i="26" a="1"/>
  <c r="DR202" i="26" s="1"/>
  <c r="DR282" i="26" a="1"/>
  <c r="DR282" i="26" s="1"/>
  <c r="DR283" i="26"/>
  <c r="DR284" i="26"/>
  <c r="DR286" i="26"/>
  <c r="DR292" i="26"/>
  <c r="DR293" i="26"/>
  <c r="DR173" i="26"/>
  <c r="DR174" i="26"/>
  <c r="DR203" i="26"/>
  <c r="DR204" i="26"/>
  <c r="DR205" i="26"/>
  <c r="DR206" i="26"/>
  <c r="DR207" i="26"/>
  <c r="DR208" i="26"/>
  <c r="DR211" i="26"/>
  <c r="DR212" i="26"/>
  <c r="DR213" i="26"/>
  <c r="DR218" i="26" a="1"/>
  <c r="DR218" i="26" s="1"/>
  <c r="DR219" i="26"/>
  <c r="DR220" i="26"/>
  <c r="DR221" i="26"/>
  <c r="DR222" i="26"/>
  <c r="DR223" i="26"/>
  <c r="DR224" i="26"/>
  <c r="DR227" i="26"/>
  <c r="DR228" i="26"/>
  <c r="DR229" i="26"/>
  <c r="DR235" i="26"/>
  <c r="DR236" i="26"/>
  <c r="DR237" i="26"/>
  <c r="DR238" i="26"/>
  <c r="DR239" i="26"/>
  <c r="DR243" i="26"/>
  <c r="DR244" i="26"/>
  <c r="DR245" i="26"/>
  <c r="DR253" i="26"/>
  <c r="DR255" i="26"/>
  <c r="DR260" i="26"/>
  <c r="DR261" i="26"/>
  <c r="DR234" i="26" a="1"/>
  <c r="DR234" i="26" s="1"/>
  <c r="DR250" i="26" a="1"/>
  <c r="DR250" i="26" s="1"/>
  <c r="DR251" i="26"/>
  <c r="DR252" i="26"/>
  <c r="DR254" i="26"/>
  <c r="DR266" i="26" a="1"/>
  <c r="DR266" i="26" s="1"/>
  <c r="DR267" i="26"/>
  <c r="DR268" i="26"/>
  <c r="DR269" i="26"/>
  <c r="DR270" i="26"/>
  <c r="DR271" i="26"/>
  <c r="DR272" i="26"/>
  <c r="DR274" i="26"/>
  <c r="DR275" i="26"/>
  <c r="DR276" i="26"/>
  <c r="DR277" i="26"/>
  <c r="DR301" i="26"/>
  <c r="DR302" i="26"/>
  <c r="DR303" i="26"/>
  <c r="DR304" i="26"/>
  <c r="DR307" i="26"/>
  <c r="DR308" i="26"/>
  <c r="DR309" i="26"/>
  <c r="DR287" i="26"/>
  <c r="DR319" i="26"/>
  <c r="DR322" i="26"/>
  <c r="DR291" i="26"/>
  <c r="DR299" i="26"/>
  <c r="DR314" i="26" a="1"/>
  <c r="DR314" i="26" s="1"/>
  <c r="DR315" i="26"/>
  <c r="DR316" i="26"/>
  <c r="DR320" i="26"/>
  <c r="DR323" i="26"/>
  <c r="DR324" i="26"/>
  <c r="DR325" i="26"/>
  <c r="DR298" i="26" a="1"/>
  <c r="DR298" i="26" s="1"/>
  <c r="DR300" i="26"/>
  <c r="DR317" i="26"/>
  <c r="DR318" i="26"/>
  <c r="DQ177" i="26"/>
  <c r="DQ289" i="26"/>
  <c r="DQ209" i="26"/>
  <c r="DQ225" i="26"/>
  <c r="DQ305" i="26"/>
  <c r="DU166" i="26"/>
  <c r="DT165" i="26"/>
  <c r="DP278" i="26"/>
  <c r="DP326" i="26"/>
  <c r="DQ321" i="26"/>
  <c r="DQ273" i="26"/>
  <c r="DQ278" i="26" s="1"/>
  <c r="DO256" i="26"/>
  <c r="DO192" i="26"/>
  <c r="DO240" i="26"/>
  <c r="ED42" i="24"/>
  <c r="ED41" i="24"/>
  <c r="ED44" i="24"/>
  <c r="ED40" i="24"/>
  <c r="ED43" i="24"/>
  <c r="DO48" i="24"/>
  <c r="DO66" i="24"/>
  <c r="DO12" i="17"/>
  <c r="DO14" i="17" s="1"/>
  <c r="ED34" i="24"/>
  <c r="ED33" i="18"/>
  <c r="DM33" i="20"/>
  <c r="DM37" i="20"/>
  <c r="DM50" i="20" s="1"/>
  <c r="DY17" i="21"/>
  <c r="DP17" i="17"/>
  <c r="DQ53" i="20"/>
  <c r="DR49" i="20"/>
  <c r="DQ56" i="20"/>
  <c r="DQ57" i="20" s="1"/>
  <c r="DQ52" i="20"/>
  <c r="DQ51" i="20"/>
  <c r="EE3" i="18"/>
  <c r="EE35" i="18"/>
  <c r="EF4" i="18"/>
  <c r="EE2" i="18"/>
  <c r="DP55" i="20"/>
  <c r="DP54" i="20" s="1"/>
  <c r="DP58" i="20" s="1"/>
  <c r="DM13" i="17"/>
  <c r="DX18" i="21"/>
  <c r="DX19" i="21" s="1"/>
  <c r="DZ14" i="21"/>
  <c r="DZ15" i="21"/>
  <c r="EA2" i="21"/>
  <c r="DZ13" i="21"/>
  <c r="DZ3" i="21"/>
  <c r="DZ8" i="21"/>
  <c r="DZ7" i="21"/>
  <c r="DZ5" i="21"/>
  <c r="DZ9" i="21"/>
  <c r="DZ12" i="21"/>
  <c r="DZ16" i="21"/>
  <c r="DZ10" i="21"/>
  <c r="DZ11" i="21"/>
  <c r="DZ6" i="21"/>
  <c r="DR40" i="20"/>
  <c r="DR39" i="20"/>
  <c r="DR42" i="20"/>
  <c r="DS36" i="20"/>
  <c r="DR41" i="20"/>
  <c r="DR43" i="20"/>
  <c r="DR44" i="20"/>
  <c r="DQ28" i="20"/>
  <c r="DQ30" i="20"/>
  <c r="DR23" i="20"/>
  <c r="DQ26" i="20"/>
  <c r="DQ29" i="20"/>
  <c r="DQ27" i="20"/>
  <c r="DQ31" i="20"/>
  <c r="ED26" i="18"/>
  <c r="DN18" i="17"/>
  <c r="DS4" i="21"/>
  <c r="DN24" i="20"/>
  <c r="ED5" i="18"/>
  <c r="DS210" i="26" l="1"/>
  <c r="DS194" i="26"/>
  <c r="DS259" i="26"/>
  <c r="DS242" i="26"/>
  <c r="DS226" i="26"/>
  <c r="EF23" i="18"/>
  <c r="EF22" i="18"/>
  <c r="EF21" i="18"/>
  <c r="EF32" i="18"/>
  <c r="EF25" i="18"/>
  <c r="EF24" i="18"/>
  <c r="EF15" i="18"/>
  <c r="EF14" i="18"/>
  <c r="EF8" i="18"/>
  <c r="EF31" i="18"/>
  <c r="EF9" i="18"/>
  <c r="DR225" i="26"/>
  <c r="DR230" i="26" s="1"/>
  <c r="DT167" i="26"/>
  <c r="DS170" i="26" a="1"/>
  <c r="DS170" i="26" s="1"/>
  <c r="DS171" i="26"/>
  <c r="DS174" i="26"/>
  <c r="DS175" i="26"/>
  <c r="DS176" i="26"/>
  <c r="DS178" i="26"/>
  <c r="DS179" i="26"/>
  <c r="DS180" i="26"/>
  <c r="DS181" i="26"/>
  <c r="DS186" i="26" a="1"/>
  <c r="DS186" i="26" s="1"/>
  <c r="DS286" i="26"/>
  <c r="DS172" i="26"/>
  <c r="DS187" i="26"/>
  <c r="DS188" i="26"/>
  <c r="DS189" i="26"/>
  <c r="DS190" i="26"/>
  <c r="DS191" i="26"/>
  <c r="DS195" i="26"/>
  <c r="DS196" i="26"/>
  <c r="DS197" i="26"/>
  <c r="DS202" i="26" a="1"/>
  <c r="DS202" i="26" s="1"/>
  <c r="DS287" i="26"/>
  <c r="DS291" i="26"/>
  <c r="DS173" i="26"/>
  <c r="DS203" i="26"/>
  <c r="DS204" i="26"/>
  <c r="DS205" i="26"/>
  <c r="DS206" i="26"/>
  <c r="DS207" i="26"/>
  <c r="DS208" i="26"/>
  <c r="DS211" i="26"/>
  <c r="DS212" i="26"/>
  <c r="DS213" i="26"/>
  <c r="DS218" i="26" a="1"/>
  <c r="DS218" i="26" s="1"/>
  <c r="DS219" i="26"/>
  <c r="DS220" i="26"/>
  <c r="DS221" i="26"/>
  <c r="DS222" i="26"/>
  <c r="DS223" i="26"/>
  <c r="DS224" i="26"/>
  <c r="DS227" i="26"/>
  <c r="DS228" i="26"/>
  <c r="DS229" i="26"/>
  <c r="DS234" i="26" a="1"/>
  <c r="DS234" i="26" s="1"/>
  <c r="DS235" i="26"/>
  <c r="DS236" i="26"/>
  <c r="DS237" i="26"/>
  <c r="DS238" i="26"/>
  <c r="DS239" i="26"/>
  <c r="DS243" i="26"/>
  <c r="DS244" i="26"/>
  <c r="DS245" i="26"/>
  <c r="DS250" i="26" a="1"/>
  <c r="DS250" i="26" s="1"/>
  <c r="DS252" i="26"/>
  <c r="DS255" i="26"/>
  <c r="DS260" i="26"/>
  <c r="DS261" i="26"/>
  <c r="DS283" i="26"/>
  <c r="DS284" i="26"/>
  <c r="DS285" i="26"/>
  <c r="DS288" i="26"/>
  <c r="DS251" i="26"/>
  <c r="DS253" i="26"/>
  <c r="DS254" i="26"/>
  <c r="DS266" i="26" a="1"/>
  <c r="DS266" i="26" s="1"/>
  <c r="DS267" i="26"/>
  <c r="DS268" i="26"/>
  <c r="DS269" i="26"/>
  <c r="DS270" i="26"/>
  <c r="DS271" i="26"/>
  <c r="DS272" i="26"/>
  <c r="DS274" i="26"/>
  <c r="DS275" i="26"/>
  <c r="DS276" i="26"/>
  <c r="DS277" i="26"/>
  <c r="DS298" i="26" a="1"/>
  <c r="DS298" i="26" s="1"/>
  <c r="DS300" i="26"/>
  <c r="DS302" i="26"/>
  <c r="DS303" i="26"/>
  <c r="DS304" i="26"/>
  <c r="DS307" i="26"/>
  <c r="DS308" i="26"/>
  <c r="DS309" i="26"/>
  <c r="DS292" i="26"/>
  <c r="DS314" i="26" a="1"/>
  <c r="DS314" i="26" s="1"/>
  <c r="DS316" i="26"/>
  <c r="DS320" i="26"/>
  <c r="DS322" i="26"/>
  <c r="DS282" i="26" a="1"/>
  <c r="DS282" i="26" s="1"/>
  <c r="DS293" i="26"/>
  <c r="DS301" i="26"/>
  <c r="DS317" i="26"/>
  <c r="DS318" i="26"/>
  <c r="DS319" i="26"/>
  <c r="DS323" i="26"/>
  <c r="DS324" i="26"/>
  <c r="DS325" i="26"/>
  <c r="DS299" i="26"/>
  <c r="DS315" i="26"/>
  <c r="DR321" i="26"/>
  <c r="DQ182" i="26"/>
  <c r="DQ294" i="26"/>
  <c r="DQ214" i="26"/>
  <c r="DQ230" i="26"/>
  <c r="DQ310" i="26"/>
  <c r="DV166" i="26"/>
  <c r="DU165" i="26"/>
  <c r="DO257" i="26"/>
  <c r="DO193" i="26"/>
  <c r="DO241" i="26"/>
  <c r="DR289" i="26"/>
  <c r="DR273" i="26"/>
  <c r="DR305" i="26"/>
  <c r="DR209" i="26"/>
  <c r="DR214" i="26" s="1"/>
  <c r="DR177" i="26"/>
  <c r="DR182" i="26" s="1"/>
  <c r="DQ326" i="26"/>
  <c r="DP192" i="26"/>
  <c r="DP193" i="26" s="1"/>
  <c r="DP198" i="26" s="1"/>
  <c r="DP240" i="26"/>
  <c r="DP256" i="26"/>
  <c r="EE42" i="24"/>
  <c r="EE41" i="24"/>
  <c r="EE44" i="24"/>
  <c r="EE40" i="24"/>
  <c r="EE43" i="24"/>
  <c r="DP48" i="24"/>
  <c r="DP66" i="24"/>
  <c r="DP12" i="17"/>
  <c r="EE34" i="24"/>
  <c r="EE33" i="18"/>
  <c r="EF35" i="18"/>
  <c r="EG4" i="18"/>
  <c r="EF2" i="18"/>
  <c r="EF3" i="18"/>
  <c r="DS39" i="20"/>
  <c r="DS42" i="20"/>
  <c r="DT36" i="20"/>
  <c r="DS43" i="20"/>
  <c r="DS41" i="20"/>
  <c r="DS40" i="20"/>
  <c r="DS44" i="20"/>
  <c r="DZ17" i="21"/>
  <c r="DT4" i="21"/>
  <c r="DO24" i="20"/>
  <c r="EE5" i="18"/>
  <c r="EA16" i="21"/>
  <c r="EA11" i="21"/>
  <c r="EA8" i="21"/>
  <c r="EA13" i="21"/>
  <c r="EA3" i="21"/>
  <c r="EA9" i="21"/>
  <c r="EA7" i="21"/>
  <c r="EA5" i="21"/>
  <c r="EA15" i="21"/>
  <c r="EB2" i="21"/>
  <c r="EA12" i="21"/>
  <c r="EA14" i="21"/>
  <c r="EA6" i="21"/>
  <c r="EA10" i="21"/>
  <c r="EE26" i="18"/>
  <c r="DO18" i="17"/>
  <c r="DN33" i="20"/>
  <c r="DN37" i="20"/>
  <c r="DN50" i="20" s="1"/>
  <c r="DN13" i="17"/>
  <c r="DQ17" i="17"/>
  <c r="DR28" i="20"/>
  <c r="DR30" i="20"/>
  <c r="DR26" i="20"/>
  <c r="DR29" i="20"/>
  <c r="DR27" i="20"/>
  <c r="DS23" i="20"/>
  <c r="DR31" i="20"/>
  <c r="DQ55" i="20"/>
  <c r="DQ54" i="20" s="1"/>
  <c r="DQ58" i="20" s="1"/>
  <c r="DR53" i="20"/>
  <c r="DR52" i="20"/>
  <c r="DS49" i="20"/>
  <c r="DR56" i="20"/>
  <c r="DR57" i="20" s="1"/>
  <c r="DR51" i="20"/>
  <c r="DY18" i="21"/>
  <c r="DY19" i="21"/>
  <c r="DT210" i="26" l="1"/>
  <c r="DT194" i="26"/>
  <c r="DT259" i="26"/>
  <c r="DT242" i="26"/>
  <c r="DT226" i="26"/>
  <c r="EG25" i="18"/>
  <c r="EG24" i="18"/>
  <c r="EG9" i="18"/>
  <c r="EG15" i="18"/>
  <c r="EG14" i="18"/>
  <c r="EG32" i="18"/>
  <c r="EG8" i="18"/>
  <c r="EG31" i="18"/>
  <c r="EG22" i="18"/>
  <c r="EG23" i="18"/>
  <c r="EG21" i="18"/>
  <c r="DU167" i="26"/>
  <c r="DT170" i="26" a="1"/>
  <c r="DT170" i="26" s="1"/>
  <c r="DT171" i="26"/>
  <c r="DT172" i="26"/>
  <c r="DT173" i="26"/>
  <c r="DT175" i="26"/>
  <c r="DT176" i="26"/>
  <c r="DT178" i="26"/>
  <c r="DT179" i="26"/>
  <c r="DT180" i="26"/>
  <c r="DT181" i="26"/>
  <c r="DT186" i="26" a="1"/>
  <c r="DT186" i="26" s="1"/>
  <c r="DT283" i="26"/>
  <c r="DT285" i="26"/>
  <c r="DT288" i="26"/>
  <c r="DT293" i="26"/>
  <c r="DT174" i="26"/>
  <c r="DT187" i="26"/>
  <c r="DT188" i="26"/>
  <c r="DT189" i="26"/>
  <c r="DT190" i="26"/>
  <c r="DT191" i="26"/>
  <c r="DT195" i="26"/>
  <c r="DT196" i="26"/>
  <c r="DT197" i="26"/>
  <c r="DT202" i="26" a="1"/>
  <c r="DT202" i="26" s="1"/>
  <c r="DT282" i="26" a="1"/>
  <c r="DT282" i="26" s="1"/>
  <c r="DT284" i="26"/>
  <c r="DT286" i="26"/>
  <c r="DT203" i="26"/>
  <c r="DT204" i="26"/>
  <c r="DT205" i="26"/>
  <c r="DT206" i="26"/>
  <c r="DT207" i="26"/>
  <c r="DT208" i="26"/>
  <c r="DT211" i="26"/>
  <c r="DT212" i="26"/>
  <c r="DT213" i="26"/>
  <c r="DT218" i="26" a="1"/>
  <c r="DT218" i="26" s="1"/>
  <c r="DT219" i="26"/>
  <c r="DT220" i="26"/>
  <c r="DT221" i="26"/>
  <c r="DT222" i="26"/>
  <c r="DT223" i="26"/>
  <c r="DT224" i="26"/>
  <c r="DT227" i="26"/>
  <c r="DT228" i="26"/>
  <c r="DT229" i="26"/>
  <c r="DT287" i="26"/>
  <c r="DT235" i="26"/>
  <c r="DT236" i="26"/>
  <c r="DT237" i="26"/>
  <c r="DT238" i="26"/>
  <c r="DT239" i="26"/>
  <c r="DT243" i="26"/>
  <c r="DT244" i="26"/>
  <c r="DT245" i="26"/>
  <c r="DT234" i="26" a="1"/>
  <c r="DT234" i="26" s="1"/>
  <c r="DT255" i="26"/>
  <c r="DT260" i="26"/>
  <c r="DT261" i="26"/>
  <c r="DT291" i="26"/>
  <c r="DT250" i="26" a="1"/>
  <c r="DT250" i="26" s="1"/>
  <c r="DT251" i="26"/>
  <c r="DT252" i="26"/>
  <c r="DT253" i="26"/>
  <c r="DT254" i="26"/>
  <c r="DT266" i="26" a="1"/>
  <c r="DT266" i="26" s="1"/>
  <c r="DT267" i="26"/>
  <c r="DT268" i="26"/>
  <c r="DT269" i="26"/>
  <c r="DT270" i="26"/>
  <c r="DT271" i="26"/>
  <c r="DT272" i="26"/>
  <c r="DT274" i="26"/>
  <c r="DT275" i="26"/>
  <c r="DT276" i="26"/>
  <c r="DT277" i="26"/>
  <c r="DT302" i="26"/>
  <c r="DT303" i="26"/>
  <c r="DT304" i="26"/>
  <c r="DT307" i="26"/>
  <c r="DT308" i="26"/>
  <c r="DT309" i="26"/>
  <c r="DT300" i="26"/>
  <c r="DT315" i="26"/>
  <c r="DT317" i="26"/>
  <c r="DT318" i="26"/>
  <c r="DT322" i="26"/>
  <c r="DT298" i="26" a="1"/>
  <c r="DT298" i="26" s="1"/>
  <c r="DT320" i="26"/>
  <c r="DT323" i="26"/>
  <c r="DT324" i="26"/>
  <c r="DT325" i="26"/>
  <c r="DT292" i="26"/>
  <c r="DT299" i="26"/>
  <c r="DT301" i="26"/>
  <c r="DT314" i="26" a="1"/>
  <c r="DT314" i="26" s="1"/>
  <c r="DT316" i="26"/>
  <c r="DT319" i="26"/>
  <c r="DS177" i="26"/>
  <c r="DS209" i="26"/>
  <c r="DS225" i="26"/>
  <c r="DS273" i="26"/>
  <c r="DS305" i="26"/>
  <c r="DS289" i="26"/>
  <c r="DW166" i="26"/>
  <c r="DV165" i="26"/>
  <c r="DO262" i="26"/>
  <c r="DO198" i="26"/>
  <c r="DO246" i="26"/>
  <c r="DR278" i="26"/>
  <c r="DS321" i="26"/>
  <c r="DS326" i="26" s="1"/>
  <c r="DR326" i="26"/>
  <c r="DR294" i="26"/>
  <c r="DR310" i="26"/>
  <c r="DP241" i="26"/>
  <c r="DP246" i="26" s="1"/>
  <c r="DP257" i="26"/>
  <c r="DP262" i="26" s="1"/>
  <c r="DQ192" i="26"/>
  <c r="DQ240" i="26"/>
  <c r="DQ256" i="26"/>
  <c r="EF44" i="24"/>
  <c r="EF41" i="24"/>
  <c r="EF42" i="24"/>
  <c r="EF40" i="24"/>
  <c r="EF43" i="24"/>
  <c r="DQ48" i="24"/>
  <c r="DQ66" i="24"/>
  <c r="DP14" i="17"/>
  <c r="DQ12" i="17"/>
  <c r="DQ14" i="17" s="1"/>
  <c r="EF34" i="24"/>
  <c r="DR55" i="20"/>
  <c r="DR54" i="20" s="1"/>
  <c r="DR58" i="20" s="1"/>
  <c r="DS52" i="20"/>
  <c r="DT49" i="20"/>
  <c r="DS53" i="20"/>
  <c r="DS56" i="20"/>
  <c r="DS57" i="20" s="1"/>
  <c r="DS51" i="20"/>
  <c r="EF26" i="18"/>
  <c r="DP18" i="17"/>
  <c r="EA17" i="21"/>
  <c r="DZ18" i="21"/>
  <c r="DZ19" i="21" s="1"/>
  <c r="DS30" i="20"/>
  <c r="DS28" i="20"/>
  <c r="DS29" i="20"/>
  <c r="DS27" i="20"/>
  <c r="DS26" i="20"/>
  <c r="DT23" i="20"/>
  <c r="DS31" i="20"/>
  <c r="EG3" i="18"/>
  <c r="EG35" i="18"/>
  <c r="EH4" i="18"/>
  <c r="EG2" i="18"/>
  <c r="EF33" i="18"/>
  <c r="DU4" i="21"/>
  <c r="DP24" i="20"/>
  <c r="EF5" i="18"/>
  <c r="DR17" i="17"/>
  <c r="DO33" i="20"/>
  <c r="DO37" i="20"/>
  <c r="DO50" i="20" s="1"/>
  <c r="DO13" i="17"/>
  <c r="DT42" i="20"/>
  <c r="DU36" i="20"/>
  <c r="DT43" i="20"/>
  <c r="DT41" i="20"/>
  <c r="DT40" i="20"/>
  <c r="DT39" i="20"/>
  <c r="DT44" i="20"/>
  <c r="EB12" i="21"/>
  <c r="EB14" i="21"/>
  <c r="EB9" i="21"/>
  <c r="EB11" i="21"/>
  <c r="EB7" i="21"/>
  <c r="EB8" i="21"/>
  <c r="EB5" i="21"/>
  <c r="EB15" i="21"/>
  <c r="EC2" i="21"/>
  <c r="EB16" i="21"/>
  <c r="EB10" i="21"/>
  <c r="EB6" i="21"/>
  <c r="EB13" i="21"/>
  <c r="EB3" i="21"/>
  <c r="DU210" i="26" l="1"/>
  <c r="DU194" i="26"/>
  <c r="DU259" i="26"/>
  <c r="DU242" i="26"/>
  <c r="DU226" i="26"/>
  <c r="EH32" i="18"/>
  <c r="EH9" i="18"/>
  <c r="EH8" i="18"/>
  <c r="EH31" i="18"/>
  <c r="EH23" i="18"/>
  <c r="EH21" i="18"/>
  <c r="EH25" i="18"/>
  <c r="EH24" i="18"/>
  <c r="EH22" i="18"/>
  <c r="EH15" i="18"/>
  <c r="EH14" i="18"/>
  <c r="DV167" i="26"/>
  <c r="DU170" i="26" a="1"/>
  <c r="DU170" i="26" s="1"/>
  <c r="DU171" i="26"/>
  <c r="DU175" i="26"/>
  <c r="DU176" i="26"/>
  <c r="DU178" i="26"/>
  <c r="DU179" i="26"/>
  <c r="DU180" i="26"/>
  <c r="DU181" i="26"/>
  <c r="DU186" i="26" a="1"/>
  <c r="DU186" i="26" s="1"/>
  <c r="DU284" i="26"/>
  <c r="DU291" i="26"/>
  <c r="DU172" i="26"/>
  <c r="DU187" i="26"/>
  <c r="DU188" i="26"/>
  <c r="DU189" i="26"/>
  <c r="DU190" i="26"/>
  <c r="DU191" i="26"/>
  <c r="DU195" i="26"/>
  <c r="DU196" i="26"/>
  <c r="DU197" i="26"/>
  <c r="DU202" i="26" a="1"/>
  <c r="DU202" i="26" s="1"/>
  <c r="DU285" i="26"/>
  <c r="DU293" i="26"/>
  <c r="DU173" i="26"/>
  <c r="DU174" i="26"/>
  <c r="DU203" i="26"/>
  <c r="DU204" i="26"/>
  <c r="DU205" i="26"/>
  <c r="DU206" i="26"/>
  <c r="DU207" i="26"/>
  <c r="DU208" i="26"/>
  <c r="DU211" i="26"/>
  <c r="DU212" i="26"/>
  <c r="DU213" i="26"/>
  <c r="DU218" i="26" a="1"/>
  <c r="DU218" i="26" s="1"/>
  <c r="DU219" i="26"/>
  <c r="DU220" i="26"/>
  <c r="DU221" i="26"/>
  <c r="DU222" i="26"/>
  <c r="DU223" i="26"/>
  <c r="DU224" i="26"/>
  <c r="DU227" i="26"/>
  <c r="DU228" i="26"/>
  <c r="DU229" i="26"/>
  <c r="DU235" i="26"/>
  <c r="DU236" i="26"/>
  <c r="DU237" i="26"/>
  <c r="DU238" i="26"/>
  <c r="DU239" i="26"/>
  <c r="DU243" i="26"/>
  <c r="DU244" i="26"/>
  <c r="DU245" i="26"/>
  <c r="DU250" i="26" a="1"/>
  <c r="DU250" i="26" s="1"/>
  <c r="DU252" i="26"/>
  <c r="DU253" i="26"/>
  <c r="DU254" i="26"/>
  <c r="DU255" i="26"/>
  <c r="DU260" i="26"/>
  <c r="DU261" i="26"/>
  <c r="DU282" i="26" a="1"/>
  <c r="DU282" i="26" s="1"/>
  <c r="DU283" i="26"/>
  <c r="DU286" i="26"/>
  <c r="DU287" i="26"/>
  <c r="DU288" i="26"/>
  <c r="DU234" i="26" a="1"/>
  <c r="DU234" i="26" s="1"/>
  <c r="DU251" i="26"/>
  <c r="DU266" i="26" a="1"/>
  <c r="DU266" i="26" s="1"/>
  <c r="DU267" i="26"/>
  <c r="DU268" i="26"/>
  <c r="DU269" i="26"/>
  <c r="DU270" i="26"/>
  <c r="DU271" i="26"/>
  <c r="DU272" i="26"/>
  <c r="DU274" i="26"/>
  <c r="DU275" i="26"/>
  <c r="DU276" i="26"/>
  <c r="DU277" i="26"/>
  <c r="DU299" i="26"/>
  <c r="DU302" i="26"/>
  <c r="DU303" i="26"/>
  <c r="DU304" i="26"/>
  <c r="DU307" i="26"/>
  <c r="DU308" i="26"/>
  <c r="DU309" i="26"/>
  <c r="DU298" i="26" a="1"/>
  <c r="DU298" i="26" s="1"/>
  <c r="DU301" i="26"/>
  <c r="DU314" i="26" a="1"/>
  <c r="DU314" i="26" s="1"/>
  <c r="DU319" i="26"/>
  <c r="DU320" i="26"/>
  <c r="DU322" i="26"/>
  <c r="DU292" i="26"/>
  <c r="DU300" i="26"/>
  <c r="DU315" i="26"/>
  <c r="DU316" i="26"/>
  <c r="DU318" i="26"/>
  <c r="DU323" i="26"/>
  <c r="DU324" i="26"/>
  <c r="DU325" i="26"/>
  <c r="DU317" i="26"/>
  <c r="DT321" i="26"/>
  <c r="DS182" i="26"/>
  <c r="DS214" i="26"/>
  <c r="DS230" i="26"/>
  <c r="DX166" i="26"/>
  <c r="DW165" i="26"/>
  <c r="DQ193" i="26"/>
  <c r="DT177" i="26"/>
  <c r="DT209" i="26"/>
  <c r="DT289" i="26"/>
  <c r="DT225" i="26"/>
  <c r="DT273" i="26"/>
  <c r="DT278" i="26" s="1"/>
  <c r="DT305" i="26"/>
  <c r="DT310" i="26" s="1"/>
  <c r="DS278" i="26"/>
  <c r="DS310" i="26"/>
  <c r="DS294" i="26"/>
  <c r="DQ241" i="26"/>
  <c r="DQ257" i="26"/>
  <c r="DQ262" i="26" s="1"/>
  <c r="DR240" i="26"/>
  <c r="DR192" i="26"/>
  <c r="DR256" i="26"/>
  <c r="EG41" i="24"/>
  <c r="M41" i="24" s="1"/>
  <c r="EG44" i="24"/>
  <c r="M44" i="24" s="1"/>
  <c r="EG42" i="24"/>
  <c r="M42" i="24" s="1"/>
  <c r="EF48" i="24"/>
  <c r="EF66" i="24"/>
  <c r="EG40" i="24"/>
  <c r="EG43" i="24"/>
  <c r="DR48" i="24"/>
  <c r="DR66" i="24"/>
  <c r="DR12" i="17"/>
  <c r="DR14" i="17" s="1"/>
  <c r="EG34" i="24"/>
  <c r="M34" i="24" s="1"/>
  <c r="DU43" i="20"/>
  <c r="DU40" i="20"/>
  <c r="DU39" i="20"/>
  <c r="DV36" i="20"/>
  <c r="DU42" i="20"/>
  <c r="DU41" i="20"/>
  <c r="DU44" i="20"/>
  <c r="EB17" i="21"/>
  <c r="DV4" i="21"/>
  <c r="DQ24" i="20"/>
  <c r="EG5" i="18"/>
  <c r="DS55" i="20"/>
  <c r="DS54" i="20" s="1"/>
  <c r="DS58" i="20" s="1"/>
  <c r="DP37" i="20"/>
  <c r="DP50" i="20" s="1"/>
  <c r="DP33" i="20"/>
  <c r="EH35" i="18"/>
  <c r="EH3" i="18"/>
  <c r="EI4" i="18"/>
  <c r="EH2" i="18"/>
  <c r="DU49" i="20"/>
  <c r="DT53" i="20"/>
  <c r="DT56" i="20"/>
  <c r="DT57" i="20" s="1"/>
  <c r="DT52" i="20"/>
  <c r="DT51" i="20"/>
  <c r="DT30" i="20"/>
  <c r="DT29" i="20"/>
  <c r="DU23" i="20"/>
  <c r="DT28" i="20"/>
  <c r="DT27" i="20"/>
  <c r="DT26" i="20"/>
  <c r="DT31" i="20"/>
  <c r="EA18" i="21"/>
  <c r="EA19" i="21" s="1"/>
  <c r="DS17" i="17"/>
  <c r="EG26" i="18"/>
  <c r="DQ18" i="17"/>
  <c r="DS240" i="26" s="1"/>
  <c r="DS241" i="26" s="1"/>
  <c r="DS246" i="26" s="1"/>
  <c r="DP13" i="17"/>
  <c r="EC13" i="21"/>
  <c r="EC14" i="21"/>
  <c r="EC9" i="21"/>
  <c r="EC11" i="21"/>
  <c r="EC7" i="21"/>
  <c r="EC15" i="21"/>
  <c r="ED2" i="21"/>
  <c r="EC16" i="21"/>
  <c r="EC10" i="21"/>
  <c r="EC12" i="21"/>
  <c r="EC5" i="21"/>
  <c r="EC17" i="21" s="1"/>
  <c r="EC8" i="21"/>
  <c r="EC6" i="21"/>
  <c r="EC3" i="21"/>
  <c r="EG33" i="18"/>
  <c r="DV210" i="26" l="1"/>
  <c r="DV194" i="26"/>
  <c r="DV259" i="26"/>
  <c r="DV242" i="26"/>
  <c r="DV226" i="26"/>
  <c r="DS256" i="26"/>
  <c r="DS257" i="26" s="1"/>
  <c r="DS262" i="26" s="1"/>
  <c r="DS192" i="26"/>
  <c r="DS193" i="26" s="1"/>
  <c r="DS198" i="26" s="1"/>
  <c r="EI15" i="18"/>
  <c r="EI8" i="18"/>
  <c r="EI31" i="18"/>
  <c r="EI23" i="18"/>
  <c r="EI32" i="18"/>
  <c r="EI21" i="18"/>
  <c r="EI25" i="18"/>
  <c r="EI24" i="18"/>
  <c r="EI22" i="18"/>
  <c r="EI14" i="18"/>
  <c r="EI9" i="18"/>
  <c r="DU273" i="26"/>
  <c r="DU278" i="26" s="1"/>
  <c r="DW167" i="26"/>
  <c r="DV170" i="26" a="1"/>
  <c r="DV170" i="26" s="1"/>
  <c r="DV171" i="26"/>
  <c r="DV172" i="26"/>
  <c r="DV173" i="26"/>
  <c r="DV174" i="26"/>
  <c r="DV175" i="26"/>
  <c r="DV176" i="26"/>
  <c r="DV178" i="26"/>
  <c r="DV179" i="26"/>
  <c r="DV180" i="26"/>
  <c r="DV181" i="26"/>
  <c r="DV186" i="26" a="1"/>
  <c r="DV186" i="26" s="1"/>
  <c r="DV282" i="26" a="1"/>
  <c r="DV282" i="26" s="1"/>
  <c r="DV285" i="26"/>
  <c r="DV286" i="26"/>
  <c r="DV287" i="26"/>
  <c r="DV187" i="26"/>
  <c r="DV188" i="26"/>
  <c r="DV189" i="26"/>
  <c r="DV190" i="26"/>
  <c r="DV191" i="26"/>
  <c r="DV195" i="26"/>
  <c r="DV196" i="26"/>
  <c r="DV197" i="26"/>
  <c r="DV202" i="26" a="1"/>
  <c r="DV202" i="26" s="1"/>
  <c r="DV283" i="26"/>
  <c r="DV288" i="26"/>
  <c r="DV291" i="26"/>
  <c r="DV292" i="26"/>
  <c r="DV203" i="26"/>
  <c r="DV204" i="26"/>
  <c r="DV205" i="26"/>
  <c r="DV206" i="26"/>
  <c r="DV207" i="26"/>
  <c r="DV208" i="26"/>
  <c r="DV211" i="26"/>
  <c r="DV212" i="26"/>
  <c r="DV213" i="26"/>
  <c r="DV218" i="26" a="1"/>
  <c r="DV218" i="26" s="1"/>
  <c r="DV219" i="26"/>
  <c r="DV220" i="26"/>
  <c r="DV221" i="26"/>
  <c r="DV222" i="26"/>
  <c r="DV223" i="26"/>
  <c r="DV224" i="26"/>
  <c r="DV227" i="26"/>
  <c r="DV228" i="26"/>
  <c r="DV229" i="26"/>
  <c r="DV234" i="26" a="1"/>
  <c r="DV234" i="26" s="1"/>
  <c r="DV235" i="26"/>
  <c r="DV236" i="26"/>
  <c r="DV237" i="26"/>
  <c r="DV238" i="26"/>
  <c r="DV239" i="26"/>
  <c r="DV243" i="26"/>
  <c r="DV244" i="26"/>
  <c r="DV245" i="26"/>
  <c r="DV255" i="26"/>
  <c r="DV260" i="26"/>
  <c r="DV261" i="26"/>
  <c r="DV250" i="26" a="1"/>
  <c r="DV250" i="26" s="1"/>
  <c r="DV251" i="26"/>
  <c r="DV252" i="26"/>
  <c r="DV253" i="26"/>
  <c r="DV254" i="26"/>
  <c r="DV266" i="26" a="1"/>
  <c r="DV266" i="26" s="1"/>
  <c r="DV267" i="26"/>
  <c r="DV268" i="26"/>
  <c r="DV269" i="26"/>
  <c r="DV270" i="26"/>
  <c r="DV271" i="26"/>
  <c r="DV272" i="26"/>
  <c r="DV274" i="26"/>
  <c r="DV275" i="26"/>
  <c r="DV276" i="26"/>
  <c r="DV277" i="26"/>
  <c r="DV293" i="26"/>
  <c r="DV301" i="26"/>
  <c r="DV302" i="26"/>
  <c r="DV303" i="26"/>
  <c r="DV304" i="26"/>
  <c r="DV307" i="26"/>
  <c r="DV308" i="26"/>
  <c r="DV309" i="26"/>
  <c r="DV284" i="26"/>
  <c r="DV315" i="26"/>
  <c r="DV322" i="26"/>
  <c r="DV299" i="26"/>
  <c r="DV314" i="26" a="1"/>
  <c r="DV314" i="26" s="1"/>
  <c r="DV316" i="26"/>
  <c r="DV317" i="26"/>
  <c r="DV320" i="26"/>
  <c r="DV323" i="26"/>
  <c r="DV324" i="26"/>
  <c r="DV325" i="26"/>
  <c r="DV298" i="26" a="1"/>
  <c r="DV298" i="26" s="1"/>
  <c r="DV300" i="26"/>
  <c r="DV318" i="26"/>
  <c r="DV319" i="26"/>
  <c r="DU177" i="26"/>
  <c r="DU209" i="26"/>
  <c r="DU225" i="26"/>
  <c r="DU289" i="26"/>
  <c r="DT326" i="26"/>
  <c r="DY166" i="26"/>
  <c r="DX165" i="26"/>
  <c r="DQ198" i="26"/>
  <c r="DQ246" i="26"/>
  <c r="DU305" i="26"/>
  <c r="DU321" i="26"/>
  <c r="DU326" i="26" s="1"/>
  <c r="DT182" i="26"/>
  <c r="DT214" i="26"/>
  <c r="DT294" i="26"/>
  <c r="DT230" i="26"/>
  <c r="DR241" i="26"/>
  <c r="DR246" i="26" s="1"/>
  <c r="DR193" i="26"/>
  <c r="DR198" i="26" s="1"/>
  <c r="DR257" i="26"/>
  <c r="EH42" i="24"/>
  <c r="EH44" i="24"/>
  <c r="EH41" i="24"/>
  <c r="EG66" i="24"/>
  <c r="EG48" i="24"/>
  <c r="M40" i="24"/>
  <c r="EH40" i="24"/>
  <c r="EH43" i="24"/>
  <c r="DS48" i="24"/>
  <c r="DS66" i="24"/>
  <c r="DS12" i="17"/>
  <c r="EH34" i="24"/>
  <c r="DT55" i="20"/>
  <c r="DT54" i="20" s="1"/>
  <c r="DT58" i="20" s="1"/>
  <c r="DU30" i="20"/>
  <c r="DU27" i="20"/>
  <c r="DU29" i="20"/>
  <c r="DV23" i="20"/>
  <c r="DU26" i="20"/>
  <c r="DU28" i="20"/>
  <c r="DU31" i="20"/>
  <c r="ED10" i="21"/>
  <c r="ED12" i="21"/>
  <c r="ED11" i="21"/>
  <c r="ED7" i="21"/>
  <c r="ED16" i="21"/>
  <c r="ED13" i="21"/>
  <c r="ED9" i="21"/>
  <c r="ED8" i="21"/>
  <c r="ED15" i="21"/>
  <c r="ED14" i="21"/>
  <c r="ED5" i="21"/>
  <c r="ED3" i="21"/>
  <c r="ED6" i="21"/>
  <c r="EE2" i="21"/>
  <c r="DW4" i="21"/>
  <c r="DR24" i="20"/>
  <c r="EH5" i="18"/>
  <c r="DQ13" i="17"/>
  <c r="DU53" i="20"/>
  <c r="DU56" i="20"/>
  <c r="DU57" i="20" s="1"/>
  <c r="DU52" i="20"/>
  <c r="DV49" i="20"/>
  <c r="DU51" i="20"/>
  <c r="DQ37" i="20"/>
  <c r="DQ50" i="20" s="1"/>
  <c r="DQ33" i="20"/>
  <c r="EC18" i="21"/>
  <c r="EC19" i="21"/>
  <c r="DV43" i="20"/>
  <c r="DV42" i="20"/>
  <c r="DV40" i="20"/>
  <c r="DV39" i="20"/>
  <c r="DW36" i="20"/>
  <c r="DV41" i="20"/>
  <c r="DV44" i="20"/>
  <c r="DT17" i="17"/>
  <c r="EJ4" i="18"/>
  <c r="EI3" i="18"/>
  <c r="EI2" i="18"/>
  <c r="EI35" i="18"/>
  <c r="EH26" i="18"/>
  <c r="DR18" i="17"/>
  <c r="DT256" i="26" s="1"/>
  <c r="EH33" i="18"/>
  <c r="EB18" i="21"/>
  <c r="EB19" i="21" s="1"/>
  <c r="DW210" i="26" l="1"/>
  <c r="DW194" i="26"/>
  <c r="DW259" i="26"/>
  <c r="DW242" i="26"/>
  <c r="DW226" i="26"/>
  <c r="EJ32" i="18"/>
  <c r="EJ8" i="18"/>
  <c r="EJ14" i="18"/>
  <c r="EJ22" i="18"/>
  <c r="EJ21" i="18"/>
  <c r="EJ31" i="18"/>
  <c r="EJ15" i="18"/>
  <c r="EJ23" i="18"/>
  <c r="EJ25" i="18"/>
  <c r="EJ24" i="18"/>
  <c r="EJ9" i="18"/>
  <c r="DT192" i="26"/>
  <c r="DT193" i="26" s="1"/>
  <c r="DT240" i="26"/>
  <c r="DT241" i="26" s="1"/>
  <c r="DX167" i="26"/>
  <c r="DW170" i="26" a="1"/>
  <c r="DW170" i="26" s="1"/>
  <c r="DW171" i="26"/>
  <c r="DW175" i="26"/>
  <c r="DW176" i="26"/>
  <c r="DW178" i="26"/>
  <c r="DW179" i="26"/>
  <c r="DW180" i="26"/>
  <c r="DW181" i="26"/>
  <c r="DW186" i="26" a="1"/>
  <c r="DW186" i="26" s="1"/>
  <c r="DW292" i="26"/>
  <c r="DW172" i="26"/>
  <c r="DW187" i="26"/>
  <c r="DW188" i="26"/>
  <c r="DW189" i="26"/>
  <c r="DW190" i="26"/>
  <c r="DW191" i="26"/>
  <c r="DW195" i="26"/>
  <c r="DW196" i="26"/>
  <c r="DW197" i="26"/>
  <c r="DW202" i="26" a="1"/>
  <c r="DW202" i="26" s="1"/>
  <c r="DW282" i="26" a="1"/>
  <c r="DW282" i="26" s="1"/>
  <c r="DW284" i="26"/>
  <c r="DW286" i="26"/>
  <c r="DW173" i="26"/>
  <c r="DW174" i="26"/>
  <c r="DW203" i="26"/>
  <c r="DW204" i="26"/>
  <c r="DW205" i="26"/>
  <c r="DW206" i="26"/>
  <c r="DW207" i="26"/>
  <c r="DW208" i="26"/>
  <c r="DW211" i="26"/>
  <c r="DW212" i="26"/>
  <c r="DW213" i="26"/>
  <c r="DW218" i="26" a="1"/>
  <c r="DW218" i="26" s="1"/>
  <c r="DW219" i="26"/>
  <c r="DW220" i="26"/>
  <c r="DW221" i="26"/>
  <c r="DW222" i="26"/>
  <c r="DW223" i="26"/>
  <c r="DW224" i="26"/>
  <c r="DW227" i="26"/>
  <c r="DW228" i="26"/>
  <c r="DW229" i="26"/>
  <c r="DW235" i="26"/>
  <c r="DW236" i="26"/>
  <c r="DW237" i="26"/>
  <c r="DW238" i="26"/>
  <c r="DW239" i="26"/>
  <c r="DW243" i="26"/>
  <c r="DW244" i="26"/>
  <c r="DW245" i="26"/>
  <c r="DW250" i="26" a="1"/>
  <c r="DW250" i="26" s="1"/>
  <c r="DW252" i="26"/>
  <c r="DW254" i="26"/>
  <c r="DW255" i="26"/>
  <c r="DW260" i="26"/>
  <c r="DW261" i="26"/>
  <c r="DW283" i="26"/>
  <c r="DW285" i="26"/>
  <c r="DW287" i="26"/>
  <c r="DW288" i="26"/>
  <c r="DW291" i="26"/>
  <c r="DW234" i="26" a="1"/>
  <c r="DW234" i="26" s="1"/>
  <c r="DW251" i="26"/>
  <c r="DW253" i="26"/>
  <c r="DW266" i="26" a="1"/>
  <c r="DW266" i="26" s="1"/>
  <c r="DW267" i="26"/>
  <c r="DW268" i="26"/>
  <c r="DW269" i="26"/>
  <c r="DW270" i="26"/>
  <c r="DW271" i="26"/>
  <c r="DW272" i="26"/>
  <c r="DW274" i="26"/>
  <c r="DW275" i="26"/>
  <c r="DW276" i="26"/>
  <c r="DW277" i="26"/>
  <c r="DW298" i="26" a="1"/>
  <c r="DW298" i="26" s="1"/>
  <c r="DW299" i="26"/>
  <c r="DW302" i="26"/>
  <c r="DW303" i="26"/>
  <c r="DW304" i="26"/>
  <c r="DW307" i="26"/>
  <c r="DW308" i="26"/>
  <c r="DW309" i="26"/>
  <c r="DW300" i="26"/>
  <c r="DW316" i="26"/>
  <c r="DW320" i="26"/>
  <c r="DW322" i="26"/>
  <c r="DW315" i="26"/>
  <c r="DW318" i="26"/>
  <c r="DW319" i="26"/>
  <c r="DW323" i="26"/>
  <c r="DW324" i="26"/>
  <c r="DW325" i="26"/>
  <c r="DW293" i="26"/>
  <c r="DW301" i="26"/>
  <c r="DW314" i="26" a="1"/>
  <c r="DW314" i="26" s="1"/>
  <c r="DW317" i="26"/>
  <c r="DV273" i="26"/>
  <c r="DV321" i="26"/>
  <c r="DV305" i="26"/>
  <c r="DV310" i="26" s="1"/>
  <c r="DZ166" i="26"/>
  <c r="DY165" i="26"/>
  <c r="DU310" i="26"/>
  <c r="DR262" i="26"/>
  <c r="DV209" i="26"/>
  <c r="DV214" i="26" s="1"/>
  <c r="DV225" i="26"/>
  <c r="DV230" i="26" s="1"/>
  <c r="DV289" i="26"/>
  <c r="DV294" i="26" s="1"/>
  <c r="DV177" i="26"/>
  <c r="DV182" i="26" s="1"/>
  <c r="DU182" i="26"/>
  <c r="DU214" i="26"/>
  <c r="DU230" i="26"/>
  <c r="DU294" i="26"/>
  <c r="DT257" i="26"/>
  <c r="DT262" i="26" s="1"/>
  <c r="EI44" i="24"/>
  <c r="EI41" i="24"/>
  <c r="EI42" i="24"/>
  <c r="EH48" i="24"/>
  <c r="EH66" i="24"/>
  <c r="EI40" i="24"/>
  <c r="EI43" i="24"/>
  <c r="DT48" i="24"/>
  <c r="DT66" i="24"/>
  <c r="DS14" i="17"/>
  <c r="DT12" i="17"/>
  <c r="DT14" i="17" s="1"/>
  <c r="L43" i="24"/>
  <c r="EI34" i="24"/>
  <c r="DU55" i="20"/>
  <c r="DU54" i="20" s="1"/>
  <c r="DU58" i="20" s="1"/>
  <c r="DX4" i="21"/>
  <c r="DS24" i="20"/>
  <c r="EI5" i="18"/>
  <c r="DU17" i="17"/>
  <c r="DR33" i="20"/>
  <c r="DR37" i="20"/>
  <c r="DR50" i="20" s="1"/>
  <c r="DV30" i="20"/>
  <c r="DV29" i="20"/>
  <c r="DV27" i="20"/>
  <c r="DV26" i="20"/>
  <c r="DW23" i="20"/>
  <c r="DV28" i="20"/>
  <c r="DV31" i="20"/>
  <c r="DV56" i="20"/>
  <c r="DV57" i="20" s="1"/>
  <c r="DV52" i="20"/>
  <c r="DV53" i="20"/>
  <c r="DW49" i="20"/>
  <c r="DV51" i="20"/>
  <c r="EJ35" i="18"/>
  <c r="EK4" i="18"/>
  <c r="EJ3" i="18"/>
  <c r="EJ2" i="18"/>
  <c r="DR13" i="17"/>
  <c r="EE16" i="21"/>
  <c r="EE14" i="21"/>
  <c r="EE12" i="21"/>
  <c r="EE11" i="21"/>
  <c r="EE15" i="21"/>
  <c r="EE6" i="21"/>
  <c r="EE10" i="21"/>
  <c r="EE7" i="21"/>
  <c r="EE13" i="21"/>
  <c r="EE9" i="21"/>
  <c r="EE5" i="21"/>
  <c r="EE8" i="21"/>
  <c r="EE3" i="21"/>
  <c r="EF2" i="21"/>
  <c r="EI26" i="18"/>
  <c r="DS18" i="17"/>
  <c r="DW42" i="20"/>
  <c r="DW40" i="20"/>
  <c r="DW41" i="20"/>
  <c r="DW39" i="20"/>
  <c r="DW43" i="20"/>
  <c r="DX36" i="20"/>
  <c r="DW44" i="20"/>
  <c r="EI33" i="18"/>
  <c r="ED17" i="21"/>
  <c r="DX210" i="26" l="1"/>
  <c r="DX194" i="26"/>
  <c r="DX259" i="26"/>
  <c r="DX242" i="26"/>
  <c r="DX226" i="26"/>
  <c r="EK9" i="18"/>
  <c r="EK22" i="18"/>
  <c r="EK32" i="18"/>
  <c r="EK8" i="18"/>
  <c r="EK31" i="18"/>
  <c r="EK14" i="18"/>
  <c r="EK23" i="18"/>
  <c r="EK21" i="18"/>
  <c r="EK15" i="18"/>
  <c r="EK25" i="18"/>
  <c r="EK24" i="18"/>
  <c r="DY167" i="26"/>
  <c r="DX170" i="26" a="1"/>
  <c r="DX170" i="26" s="1"/>
  <c r="DX171" i="26"/>
  <c r="DX172" i="26"/>
  <c r="DX174" i="26"/>
  <c r="DX175" i="26"/>
  <c r="DX176" i="26"/>
  <c r="DX178" i="26"/>
  <c r="DX179" i="26"/>
  <c r="DX180" i="26"/>
  <c r="DX181" i="26"/>
  <c r="DX186" i="26" a="1"/>
  <c r="DX186" i="26" s="1"/>
  <c r="DX291" i="26"/>
  <c r="DX293" i="26"/>
  <c r="DX187" i="26"/>
  <c r="DX188" i="26"/>
  <c r="DX189" i="26"/>
  <c r="DX190" i="26"/>
  <c r="DX191" i="26"/>
  <c r="DX195" i="26"/>
  <c r="DX196" i="26"/>
  <c r="DX197" i="26"/>
  <c r="DX202" i="26" a="1"/>
  <c r="DX202" i="26" s="1"/>
  <c r="DX287" i="26"/>
  <c r="DX173" i="26"/>
  <c r="DX203" i="26"/>
  <c r="DX204" i="26"/>
  <c r="DX205" i="26"/>
  <c r="DX206" i="26"/>
  <c r="DX207" i="26"/>
  <c r="DX208" i="26"/>
  <c r="DX211" i="26"/>
  <c r="DX212" i="26"/>
  <c r="DX213" i="26"/>
  <c r="DX218" i="26" a="1"/>
  <c r="DX218" i="26" s="1"/>
  <c r="DX285" i="26"/>
  <c r="DX219" i="26"/>
  <c r="DX220" i="26"/>
  <c r="DX221" i="26"/>
  <c r="DX222" i="26"/>
  <c r="DX223" i="26"/>
  <c r="DX224" i="26"/>
  <c r="DX227" i="26"/>
  <c r="DX228" i="26"/>
  <c r="DX229" i="26"/>
  <c r="DX235" i="26"/>
  <c r="DX236" i="26"/>
  <c r="DX237" i="26"/>
  <c r="DX238" i="26"/>
  <c r="DX239" i="26"/>
  <c r="DX243" i="26"/>
  <c r="DX244" i="26"/>
  <c r="DX245" i="26"/>
  <c r="DX234" i="26" a="1"/>
  <c r="DX234" i="26" s="1"/>
  <c r="DX253" i="26"/>
  <c r="DX255" i="26"/>
  <c r="DX260" i="26"/>
  <c r="DX261" i="26"/>
  <c r="DX282" i="26" a="1"/>
  <c r="DX282" i="26" s="1"/>
  <c r="DX283" i="26"/>
  <c r="DX284" i="26"/>
  <c r="DX286" i="26"/>
  <c r="DX250" i="26" a="1"/>
  <c r="DX250" i="26" s="1"/>
  <c r="DX251" i="26"/>
  <c r="DX252" i="26"/>
  <c r="DX254" i="26"/>
  <c r="DX266" i="26" a="1"/>
  <c r="DX266" i="26" s="1"/>
  <c r="DX267" i="26"/>
  <c r="DX268" i="26"/>
  <c r="DX269" i="26"/>
  <c r="DX270" i="26"/>
  <c r="DX271" i="26"/>
  <c r="DX272" i="26"/>
  <c r="DX274" i="26"/>
  <c r="DX275" i="26"/>
  <c r="DX276" i="26"/>
  <c r="DX277" i="26"/>
  <c r="DX288" i="26"/>
  <c r="DX302" i="26"/>
  <c r="DX303" i="26"/>
  <c r="DX304" i="26"/>
  <c r="DX307" i="26"/>
  <c r="DX308" i="26"/>
  <c r="DX309" i="26"/>
  <c r="DX301" i="26"/>
  <c r="DX314" i="26" a="1"/>
  <c r="DX314" i="26" s="1"/>
  <c r="DX317" i="26"/>
  <c r="DX318" i="26"/>
  <c r="DX319" i="26"/>
  <c r="DX322" i="26"/>
  <c r="DX298" i="26" a="1"/>
  <c r="DX298" i="26" s="1"/>
  <c r="DX320" i="26"/>
  <c r="DX323" i="26"/>
  <c r="DX324" i="26"/>
  <c r="DX325" i="26"/>
  <c r="DX292" i="26"/>
  <c r="DX299" i="26"/>
  <c r="DX300" i="26"/>
  <c r="DX315" i="26"/>
  <c r="DX316" i="26"/>
  <c r="DW177" i="26"/>
  <c r="DW209" i="26"/>
  <c r="DW289" i="26"/>
  <c r="DW225" i="26"/>
  <c r="DV278" i="26"/>
  <c r="DV326" i="26"/>
  <c r="EA166" i="26"/>
  <c r="DZ165" i="26"/>
  <c r="DT246" i="26"/>
  <c r="DT198" i="26"/>
  <c r="DW305" i="26"/>
  <c r="DW321" i="26"/>
  <c r="DW273" i="26"/>
  <c r="DW278" i="26" s="1"/>
  <c r="DU256" i="26"/>
  <c r="DU240" i="26"/>
  <c r="DU192" i="26"/>
  <c r="EI48" i="24"/>
  <c r="EJ44" i="24"/>
  <c r="EJ42" i="24"/>
  <c r="EJ41" i="24"/>
  <c r="EI66" i="24"/>
  <c r="EJ40" i="24"/>
  <c r="EJ43" i="24"/>
  <c r="DU48" i="24"/>
  <c r="L48" i="24" s="1"/>
  <c r="DU66" i="24"/>
  <c r="DU12" i="17"/>
  <c r="DU14" i="17" s="1"/>
  <c r="EJ34" i="24"/>
  <c r="DV55" i="20"/>
  <c r="DV54" i="20" s="1"/>
  <c r="DV58" i="20" s="1"/>
  <c r="DY4" i="21"/>
  <c r="DT24" i="20"/>
  <c r="EJ5" i="18"/>
  <c r="ED18" i="21"/>
  <c r="ED19" i="21"/>
  <c r="EF16" i="21"/>
  <c r="EF12" i="21"/>
  <c r="EF11" i="21"/>
  <c r="EF15" i="21"/>
  <c r="EF6" i="21"/>
  <c r="EF8" i="21"/>
  <c r="EF13" i="21"/>
  <c r="EF9" i="21"/>
  <c r="EF7" i="21"/>
  <c r="EF14" i="21"/>
  <c r="EF5" i="21"/>
  <c r="EG2" i="21"/>
  <c r="EF10" i="21"/>
  <c r="EF3" i="21"/>
  <c r="EL4" i="18"/>
  <c r="EK3" i="18"/>
  <c r="EK2" i="18"/>
  <c r="EK35" i="18"/>
  <c r="DS37" i="20"/>
  <c r="DS50" i="20" s="1"/>
  <c r="DS33" i="20"/>
  <c r="EJ26" i="18"/>
  <c r="DT18" i="17"/>
  <c r="DV256" i="26" s="1"/>
  <c r="DV257" i="26" s="1"/>
  <c r="DV262" i="26" s="1"/>
  <c r="DW29" i="20"/>
  <c r="DW28" i="20"/>
  <c r="DW27" i="20"/>
  <c r="DW30" i="20"/>
  <c r="DW26" i="20"/>
  <c r="DX23" i="20"/>
  <c r="DW31" i="20"/>
  <c r="EE17" i="21"/>
  <c r="EJ33" i="18"/>
  <c r="DS13" i="17"/>
  <c r="DX40" i="20"/>
  <c r="DX41" i="20"/>
  <c r="DX42" i="20"/>
  <c r="DX39" i="20"/>
  <c r="DX43" i="20"/>
  <c r="DY36" i="20"/>
  <c r="DX44" i="20"/>
  <c r="DW52" i="20"/>
  <c r="DW53" i="20"/>
  <c r="DW56" i="20"/>
  <c r="DW57" i="20" s="1"/>
  <c r="DX49" i="20"/>
  <c r="DW51" i="20"/>
  <c r="DV17" i="17"/>
  <c r="DY210" i="26" l="1"/>
  <c r="DY194" i="26"/>
  <c r="DY259" i="26"/>
  <c r="DY242" i="26"/>
  <c r="DY226" i="26"/>
  <c r="EL32" i="18"/>
  <c r="EL8" i="18"/>
  <c r="EL23" i="18"/>
  <c r="EL21" i="18"/>
  <c r="EL15" i="18"/>
  <c r="EL9" i="18"/>
  <c r="EL25" i="18"/>
  <c r="EL24" i="18"/>
  <c r="EL14" i="18"/>
  <c r="EL31" i="18"/>
  <c r="EL22" i="18"/>
  <c r="DV240" i="26"/>
  <c r="DV241" i="26" s="1"/>
  <c r="DV246" i="26" s="1"/>
  <c r="DV192" i="26"/>
  <c r="DV193" i="26" s="1"/>
  <c r="DV198" i="26" s="1"/>
  <c r="DZ167" i="26"/>
  <c r="DY170" i="26" a="1"/>
  <c r="DY170" i="26" s="1"/>
  <c r="DY171" i="26"/>
  <c r="DY173" i="26"/>
  <c r="DY175" i="26"/>
  <c r="DY176" i="26"/>
  <c r="DY178" i="26"/>
  <c r="DY179" i="26"/>
  <c r="DY180" i="26"/>
  <c r="DY181" i="26"/>
  <c r="DY186" i="26" a="1"/>
  <c r="DY186" i="26" s="1"/>
  <c r="DY282" i="26" a="1"/>
  <c r="DY282" i="26" s="1"/>
  <c r="DY287" i="26"/>
  <c r="DY172" i="26"/>
  <c r="DY174" i="26"/>
  <c r="DY187" i="26"/>
  <c r="DY188" i="26"/>
  <c r="DY189" i="26"/>
  <c r="DY190" i="26"/>
  <c r="DY191" i="26"/>
  <c r="DY195" i="26"/>
  <c r="DY196" i="26"/>
  <c r="DY197" i="26"/>
  <c r="DY202" i="26" a="1"/>
  <c r="DY202" i="26" s="1"/>
  <c r="DY283" i="26"/>
  <c r="DY284" i="26"/>
  <c r="DY286" i="26"/>
  <c r="DY288" i="26"/>
  <c r="DY292" i="26"/>
  <c r="DY293" i="26"/>
  <c r="DY203" i="26"/>
  <c r="DY204" i="26"/>
  <c r="DY205" i="26"/>
  <c r="DY206" i="26"/>
  <c r="DY207" i="26"/>
  <c r="DY208" i="26"/>
  <c r="DY211" i="26"/>
  <c r="DY212" i="26"/>
  <c r="DY213" i="26"/>
  <c r="DY219" i="26"/>
  <c r="DY220" i="26"/>
  <c r="DY221" i="26"/>
  <c r="DY222" i="26"/>
  <c r="DY223" i="26"/>
  <c r="DY224" i="26"/>
  <c r="DY227" i="26"/>
  <c r="DY228" i="26"/>
  <c r="DY229" i="26"/>
  <c r="DY234" i="26" a="1"/>
  <c r="DY234" i="26" s="1"/>
  <c r="DY235" i="26"/>
  <c r="DY236" i="26"/>
  <c r="DY237" i="26"/>
  <c r="DY238" i="26"/>
  <c r="DY239" i="26"/>
  <c r="DY243" i="26"/>
  <c r="DY244" i="26"/>
  <c r="DY245" i="26"/>
  <c r="DY218" i="26" a="1"/>
  <c r="DY218" i="26" s="1"/>
  <c r="DY250" i="26" a="1"/>
  <c r="DY250" i="26" s="1"/>
  <c r="DY254" i="26"/>
  <c r="DY255" i="26"/>
  <c r="DY260" i="26"/>
  <c r="DY261" i="26"/>
  <c r="DY285" i="26"/>
  <c r="DY291" i="26"/>
  <c r="DY251" i="26"/>
  <c r="DY252" i="26"/>
  <c r="DY253" i="26"/>
  <c r="DY266" i="26" a="1"/>
  <c r="DY266" i="26" s="1"/>
  <c r="DY267" i="26"/>
  <c r="DY268" i="26"/>
  <c r="DY269" i="26"/>
  <c r="DY270" i="26"/>
  <c r="DY271" i="26"/>
  <c r="DY272" i="26"/>
  <c r="DY274" i="26"/>
  <c r="DY275" i="26"/>
  <c r="DY276" i="26"/>
  <c r="DY277" i="26"/>
  <c r="DY302" i="26"/>
  <c r="DY303" i="26"/>
  <c r="DY304" i="26"/>
  <c r="DY307" i="26"/>
  <c r="DY308" i="26"/>
  <c r="DY309" i="26"/>
  <c r="DY300" i="26"/>
  <c r="DY315" i="26"/>
  <c r="DY320" i="26"/>
  <c r="DY322" i="26"/>
  <c r="DY301" i="26"/>
  <c r="DY314" i="26" a="1"/>
  <c r="DY314" i="26" s="1"/>
  <c r="DY316" i="26"/>
  <c r="DY323" i="26"/>
  <c r="DY324" i="26"/>
  <c r="DY325" i="26"/>
  <c r="DY298" i="26" a="1"/>
  <c r="DY298" i="26" s="1"/>
  <c r="DY299" i="26"/>
  <c r="DY317" i="26"/>
  <c r="DY318" i="26"/>
  <c r="DY319" i="26"/>
  <c r="DX321" i="26"/>
  <c r="DX305" i="26"/>
  <c r="DW182" i="26"/>
  <c r="DW214" i="26"/>
  <c r="DW294" i="26"/>
  <c r="DW230" i="26"/>
  <c r="EB166" i="26"/>
  <c r="EA165" i="26"/>
  <c r="DW310" i="26"/>
  <c r="DU257" i="26"/>
  <c r="DU241" i="26"/>
  <c r="DU193" i="26"/>
  <c r="DX177" i="26"/>
  <c r="DX182" i="26" s="1"/>
  <c r="DX209" i="26"/>
  <c r="DX214" i="26" s="1"/>
  <c r="DX289" i="26"/>
  <c r="DX294" i="26" s="1"/>
  <c r="DX225" i="26"/>
  <c r="DX230" i="26" s="1"/>
  <c r="DX273" i="26"/>
  <c r="DW326" i="26"/>
  <c r="EJ48" i="24"/>
  <c r="EK41" i="24"/>
  <c r="EK42" i="24"/>
  <c r="EK44" i="24"/>
  <c r="EJ66" i="24"/>
  <c r="EK40" i="24"/>
  <c r="EK43" i="24"/>
  <c r="DV48" i="24"/>
  <c r="DV66" i="24"/>
  <c r="DV12" i="17"/>
  <c r="EK34" i="24"/>
  <c r="DW55" i="20"/>
  <c r="DW54" i="20" s="1"/>
  <c r="DW58" i="20" s="1"/>
  <c r="DZ4" i="21"/>
  <c r="DU24" i="20"/>
  <c r="EK5" i="18"/>
  <c r="DX28" i="20"/>
  <c r="DX30" i="20"/>
  <c r="DX26" i="20"/>
  <c r="DY23" i="20"/>
  <c r="DX27" i="20"/>
  <c r="DX29" i="20"/>
  <c r="DX31" i="20"/>
  <c r="DT37" i="20"/>
  <c r="DT50" i="20" s="1"/>
  <c r="DT33" i="20"/>
  <c r="DT13" i="17"/>
  <c r="EL35" i="18"/>
  <c r="EL2" i="18"/>
  <c r="EL3" i="18"/>
  <c r="EM4" i="18"/>
  <c r="EE18" i="21"/>
  <c r="EE19" i="21"/>
  <c r="EK26" i="18"/>
  <c r="DU18" i="17"/>
  <c r="DW240" i="26" s="1"/>
  <c r="EG15" i="21"/>
  <c r="EG6" i="21"/>
  <c r="EG8" i="21"/>
  <c r="EG12" i="21"/>
  <c r="EG7" i="21"/>
  <c r="EG14" i="21"/>
  <c r="EG16" i="21"/>
  <c r="EH2" i="21"/>
  <c r="EG10" i="21"/>
  <c r="EG5" i="21"/>
  <c r="EG9" i="21"/>
  <c r="EG3" i="21"/>
  <c r="EG11" i="21"/>
  <c r="EG13" i="21"/>
  <c r="DY39" i="20"/>
  <c r="DY43" i="20"/>
  <c r="DY41" i="20"/>
  <c r="DY40" i="20"/>
  <c r="DZ36" i="20"/>
  <c r="DY42" i="20"/>
  <c r="DY44" i="20"/>
  <c r="EF17" i="21"/>
  <c r="EK33" i="18"/>
  <c r="DX52" i="20"/>
  <c r="DY49" i="20"/>
  <c r="DX53" i="20"/>
  <c r="DX56" i="20"/>
  <c r="DX57" i="20" s="1"/>
  <c r="DX51" i="20"/>
  <c r="DW17" i="17"/>
  <c r="DZ210" i="26" l="1"/>
  <c r="DZ194" i="26"/>
  <c r="DZ259" i="26"/>
  <c r="DZ242" i="26"/>
  <c r="DZ226" i="26"/>
  <c r="DW192" i="26"/>
  <c r="DW193" i="26" s="1"/>
  <c r="DW198" i="26" s="1"/>
  <c r="DW256" i="26"/>
  <c r="DW257" i="26" s="1"/>
  <c r="DW262" i="26" s="1"/>
  <c r="EM8" i="18"/>
  <c r="EM22" i="18"/>
  <c r="EM31" i="18"/>
  <c r="EM23" i="18"/>
  <c r="EM21" i="18"/>
  <c r="EM15" i="18"/>
  <c r="EM25" i="18"/>
  <c r="EM24" i="18"/>
  <c r="EM14" i="18"/>
  <c r="EM32" i="18"/>
  <c r="EM9" i="18"/>
  <c r="EA167" i="26"/>
  <c r="DZ170" i="26" a="1"/>
  <c r="DZ170" i="26" s="1"/>
  <c r="DZ293" i="26"/>
  <c r="DZ171" i="26"/>
  <c r="DZ172" i="26"/>
  <c r="DZ175" i="26"/>
  <c r="DZ176" i="26"/>
  <c r="DZ178" i="26"/>
  <c r="DZ179" i="26"/>
  <c r="DZ180" i="26"/>
  <c r="DZ181" i="26"/>
  <c r="DZ186" i="26" a="1"/>
  <c r="DZ186" i="26" s="1"/>
  <c r="DZ283" i="26"/>
  <c r="DZ284" i="26"/>
  <c r="DZ285" i="26"/>
  <c r="DZ292" i="26"/>
  <c r="DZ187" i="26"/>
  <c r="DZ188" i="26"/>
  <c r="DZ189" i="26"/>
  <c r="DZ190" i="26"/>
  <c r="DZ191" i="26"/>
  <c r="DZ195" i="26"/>
  <c r="DZ196" i="26"/>
  <c r="DZ197" i="26"/>
  <c r="DZ202" i="26" a="1"/>
  <c r="DZ202" i="26" s="1"/>
  <c r="DZ282" i="26" a="1"/>
  <c r="DZ282" i="26" s="1"/>
  <c r="DZ291" i="26"/>
  <c r="DZ173" i="26"/>
  <c r="DZ174" i="26"/>
  <c r="DZ203" i="26"/>
  <c r="DZ204" i="26"/>
  <c r="DZ205" i="26"/>
  <c r="DZ206" i="26"/>
  <c r="DZ207" i="26"/>
  <c r="DZ208" i="26"/>
  <c r="DZ211" i="26"/>
  <c r="DZ212" i="26"/>
  <c r="DZ213" i="26"/>
  <c r="DZ219" i="26"/>
  <c r="DZ220" i="26"/>
  <c r="DZ221" i="26"/>
  <c r="DZ222" i="26"/>
  <c r="DZ223" i="26"/>
  <c r="DZ224" i="26"/>
  <c r="DZ227" i="26"/>
  <c r="DZ228" i="26"/>
  <c r="DZ229" i="26"/>
  <c r="DZ235" i="26"/>
  <c r="DZ236" i="26"/>
  <c r="DZ237" i="26"/>
  <c r="DZ238" i="26"/>
  <c r="DZ239" i="26"/>
  <c r="DZ243" i="26"/>
  <c r="DZ244" i="26"/>
  <c r="DZ245" i="26"/>
  <c r="DZ252" i="26"/>
  <c r="DZ253" i="26"/>
  <c r="DZ255" i="26"/>
  <c r="DZ260" i="26"/>
  <c r="DZ261" i="26"/>
  <c r="DZ287" i="26"/>
  <c r="DZ218" i="26" a="1"/>
  <c r="DZ218" i="26" s="1"/>
  <c r="DZ234" i="26" a="1"/>
  <c r="DZ234" i="26" s="1"/>
  <c r="DZ250" i="26" a="1"/>
  <c r="DZ250" i="26" s="1"/>
  <c r="DZ251" i="26"/>
  <c r="DZ254" i="26"/>
  <c r="DZ266" i="26" a="1"/>
  <c r="DZ266" i="26" s="1"/>
  <c r="DZ267" i="26"/>
  <c r="DZ268" i="26"/>
  <c r="DZ269" i="26"/>
  <c r="DZ270" i="26"/>
  <c r="DZ271" i="26"/>
  <c r="DZ272" i="26"/>
  <c r="DZ274" i="26"/>
  <c r="DZ275" i="26"/>
  <c r="DZ276" i="26"/>
  <c r="DZ277" i="26"/>
  <c r="DZ298" i="26" a="1"/>
  <c r="DZ298" i="26" s="1"/>
  <c r="DZ300" i="26"/>
  <c r="DZ301" i="26"/>
  <c r="DZ302" i="26"/>
  <c r="DZ303" i="26"/>
  <c r="DZ304" i="26"/>
  <c r="DZ307" i="26"/>
  <c r="DZ308" i="26"/>
  <c r="DZ309" i="26"/>
  <c r="DZ288" i="26"/>
  <c r="DZ314" i="26" a="1"/>
  <c r="DZ314" i="26" s="1"/>
  <c r="DZ316" i="26"/>
  <c r="DZ322" i="26"/>
  <c r="DZ299" i="26"/>
  <c r="DZ317" i="26"/>
  <c r="DZ318" i="26"/>
  <c r="DZ319" i="26"/>
  <c r="DZ320" i="26"/>
  <c r="DZ323" i="26"/>
  <c r="DZ324" i="26"/>
  <c r="DZ325" i="26"/>
  <c r="DZ286" i="26"/>
  <c r="DZ315" i="26"/>
  <c r="DY177" i="26"/>
  <c r="DY289" i="26"/>
  <c r="DY209" i="26"/>
  <c r="EC166" i="26"/>
  <c r="EB165" i="26"/>
  <c r="DU262" i="26"/>
  <c r="DU246" i="26"/>
  <c r="DU198" i="26"/>
  <c r="DX278" i="26"/>
  <c r="DY305" i="26"/>
  <c r="DY310" i="26" s="1"/>
  <c r="DY225" i="26"/>
  <c r="DY273" i="26"/>
  <c r="DY278" i="26" s="1"/>
  <c r="DY321" i="26"/>
  <c r="DY326" i="26" s="1"/>
  <c r="DX326" i="26"/>
  <c r="DX310" i="26"/>
  <c r="DW241" i="26"/>
  <c r="DW246" i="26" s="1"/>
  <c r="EK48" i="24"/>
  <c r="EL41" i="24"/>
  <c r="EL42" i="24"/>
  <c r="EL44" i="24"/>
  <c r="EK66" i="24"/>
  <c r="EL40" i="24"/>
  <c r="EL43" i="24"/>
  <c r="DW48" i="24"/>
  <c r="DW66" i="24"/>
  <c r="DV14" i="17"/>
  <c r="DW12" i="17"/>
  <c r="DW14" i="17" s="1"/>
  <c r="EL34" i="24"/>
  <c r="DU13" i="17"/>
  <c r="EA4" i="21"/>
  <c r="DV24" i="20"/>
  <c r="EL5" i="18"/>
  <c r="DU37" i="20"/>
  <c r="DU50" i="20" s="1"/>
  <c r="DU33" i="20"/>
  <c r="EF18" i="21"/>
  <c r="EF19" i="21" s="1"/>
  <c r="EM35" i="18"/>
  <c r="EN4" i="18"/>
  <c r="EM3" i="18"/>
  <c r="EM2" i="18"/>
  <c r="DZ23" i="20"/>
  <c r="DY29" i="20"/>
  <c r="DY28" i="20"/>
  <c r="DY26" i="20"/>
  <c r="DY27" i="20"/>
  <c r="DY30" i="20"/>
  <c r="DY31" i="20"/>
  <c r="DV18" i="17"/>
  <c r="EL26" i="18"/>
  <c r="DY56" i="20"/>
  <c r="DY57" i="20" s="1"/>
  <c r="DY52" i="20"/>
  <c r="DY53" i="20"/>
  <c r="DZ49" i="20"/>
  <c r="DY51" i="20"/>
  <c r="EG17" i="21"/>
  <c r="DX55" i="20"/>
  <c r="DX54" i="20" s="1"/>
  <c r="DX58" i="20" s="1"/>
  <c r="EA36" i="20"/>
  <c r="DZ43" i="20"/>
  <c r="DZ42" i="20"/>
  <c r="DZ39" i="20"/>
  <c r="DZ40" i="20"/>
  <c r="DZ41" i="20"/>
  <c r="DZ44" i="20"/>
  <c r="DX17" i="17"/>
  <c r="EH15" i="21"/>
  <c r="EH8" i="21"/>
  <c r="EH5" i="21"/>
  <c r="EH12" i="21"/>
  <c r="EH14" i="21"/>
  <c r="EH16" i="21"/>
  <c r="EH6" i="21"/>
  <c r="EH3" i="21"/>
  <c r="EI2" i="21"/>
  <c r="EH10" i="21"/>
  <c r="EH9" i="21"/>
  <c r="EH11" i="21"/>
  <c r="EH7" i="21"/>
  <c r="EH13" i="21"/>
  <c r="EL33" i="18"/>
  <c r="EA210" i="26" l="1"/>
  <c r="EA194" i="26"/>
  <c r="EA259" i="26"/>
  <c r="EA242" i="26"/>
  <c r="EA226" i="26"/>
  <c r="EN8" i="18"/>
  <c r="EN22" i="18"/>
  <c r="EN23" i="18"/>
  <c r="EN21" i="18"/>
  <c r="EN15" i="18"/>
  <c r="EN31" i="18"/>
  <c r="EN25" i="18"/>
  <c r="EN24" i="18"/>
  <c r="EN14" i="18"/>
  <c r="EN32" i="18"/>
  <c r="EN9" i="18"/>
  <c r="EB167" i="26"/>
  <c r="EA170" i="26" a="1"/>
  <c r="EA170" i="26" s="1"/>
  <c r="EA287" i="26"/>
  <c r="EA292" i="26"/>
  <c r="EA171" i="26"/>
  <c r="EA174" i="26"/>
  <c r="EA175" i="26"/>
  <c r="EA176" i="26"/>
  <c r="EA178" i="26"/>
  <c r="EA179" i="26"/>
  <c r="EA180" i="26"/>
  <c r="EA181" i="26"/>
  <c r="EA186" i="26" a="1"/>
  <c r="EA186" i="26" s="1"/>
  <c r="EA282" i="26" a="1"/>
  <c r="EA282" i="26" s="1"/>
  <c r="EA291" i="26"/>
  <c r="EA172" i="26"/>
  <c r="EA187" i="26"/>
  <c r="EA188" i="26"/>
  <c r="EA189" i="26"/>
  <c r="EA190" i="26"/>
  <c r="EA191" i="26"/>
  <c r="EA195" i="26"/>
  <c r="EA196" i="26"/>
  <c r="EA197" i="26"/>
  <c r="EA202" i="26" a="1"/>
  <c r="EA202" i="26" s="1"/>
  <c r="EA284" i="26"/>
  <c r="EA285" i="26"/>
  <c r="EA286" i="26"/>
  <c r="EA288" i="26"/>
  <c r="EA173" i="26"/>
  <c r="EA203" i="26"/>
  <c r="EA204" i="26"/>
  <c r="EA205" i="26"/>
  <c r="EA206" i="26"/>
  <c r="EA207" i="26"/>
  <c r="EA208" i="26"/>
  <c r="EA211" i="26"/>
  <c r="EA212" i="26"/>
  <c r="EA213" i="26"/>
  <c r="EA219" i="26"/>
  <c r="EA220" i="26"/>
  <c r="EA221" i="26"/>
  <c r="EA222" i="26"/>
  <c r="EA223" i="26"/>
  <c r="EA224" i="26"/>
  <c r="EA227" i="26"/>
  <c r="EA228" i="26"/>
  <c r="EA229" i="26"/>
  <c r="EA218" i="26" a="1"/>
  <c r="EA218" i="26" s="1"/>
  <c r="EA234" i="26" a="1"/>
  <c r="EA234" i="26" s="1"/>
  <c r="EA235" i="26"/>
  <c r="EA236" i="26"/>
  <c r="EA237" i="26"/>
  <c r="EA238" i="26"/>
  <c r="EA239" i="26"/>
  <c r="EA243" i="26"/>
  <c r="EA244" i="26"/>
  <c r="EA245" i="26"/>
  <c r="EA255" i="26"/>
  <c r="EA260" i="26"/>
  <c r="EA261" i="26"/>
  <c r="EA283" i="26"/>
  <c r="EA250" i="26" a="1"/>
  <c r="EA250" i="26" s="1"/>
  <c r="EA251" i="26"/>
  <c r="EA252" i="26"/>
  <c r="EA253" i="26"/>
  <c r="EA254" i="26"/>
  <c r="EA266" i="26" a="1"/>
  <c r="EA266" i="26" s="1"/>
  <c r="EA267" i="26"/>
  <c r="EA268" i="26"/>
  <c r="EA269" i="26"/>
  <c r="EA270" i="26"/>
  <c r="EA271" i="26"/>
  <c r="EA272" i="26"/>
  <c r="EA274" i="26"/>
  <c r="EA275" i="26"/>
  <c r="EA276" i="26"/>
  <c r="EA277" i="26"/>
  <c r="EA302" i="26"/>
  <c r="EA303" i="26"/>
  <c r="EA304" i="26"/>
  <c r="EA307" i="26"/>
  <c r="EA308" i="26"/>
  <c r="EA309" i="26"/>
  <c r="EA293" i="26"/>
  <c r="EA301" i="26"/>
  <c r="EA319" i="26"/>
  <c r="EA322" i="26"/>
  <c r="EA315" i="26"/>
  <c r="EA316" i="26"/>
  <c r="EA320" i="26"/>
  <c r="EA323" i="26"/>
  <c r="EA324" i="26"/>
  <c r="EA325" i="26"/>
  <c r="EA298" i="26" a="1"/>
  <c r="EA298" i="26" s="1"/>
  <c r="EA299" i="26"/>
  <c r="EA300" i="26"/>
  <c r="EA314" i="26" a="1"/>
  <c r="EA314" i="26" s="1"/>
  <c r="EA317" i="26"/>
  <c r="EA318" i="26"/>
  <c r="DZ305" i="26"/>
  <c r="DY182" i="26"/>
  <c r="DY294" i="26"/>
  <c r="DY214" i="26"/>
  <c r="ED166" i="26"/>
  <c r="EC165" i="26"/>
  <c r="DY230" i="26"/>
  <c r="DZ209" i="26"/>
  <c r="DZ289" i="26"/>
  <c r="DZ177" i="26"/>
  <c r="DZ225" i="26"/>
  <c r="DZ230" i="26" s="1"/>
  <c r="DZ273" i="26"/>
  <c r="DZ321" i="26"/>
  <c r="DX192" i="26"/>
  <c r="DX240" i="26"/>
  <c r="DX256" i="26"/>
  <c r="EL48" i="24"/>
  <c r="EM44" i="24"/>
  <c r="EM41" i="24"/>
  <c r="EM42" i="24"/>
  <c r="EL66" i="24"/>
  <c r="EM40" i="24"/>
  <c r="EM43" i="24"/>
  <c r="DX48" i="24"/>
  <c r="DX66" i="24"/>
  <c r="DX12" i="17"/>
  <c r="DX14" i="17" s="1"/>
  <c r="EM34" i="24"/>
  <c r="EN35" i="18"/>
  <c r="EN2" i="18"/>
  <c r="EO4" i="18"/>
  <c r="EN3" i="18"/>
  <c r="EH17" i="21"/>
  <c r="DZ56" i="20"/>
  <c r="DZ57" i="20" s="1"/>
  <c r="DZ53" i="20"/>
  <c r="EA49" i="20"/>
  <c r="DZ52" i="20"/>
  <c r="DZ51" i="20"/>
  <c r="EG18" i="21"/>
  <c r="EG19" i="21"/>
  <c r="DZ29" i="20"/>
  <c r="DZ27" i="20"/>
  <c r="EA23" i="20"/>
  <c r="DZ26" i="20"/>
  <c r="DZ31" i="20"/>
  <c r="DZ30" i="20"/>
  <c r="DZ28" i="20"/>
  <c r="EB4" i="21"/>
  <c r="DW24" i="20"/>
  <c r="EM5" i="18"/>
  <c r="EA41" i="20"/>
  <c r="EA39" i="20"/>
  <c r="EA43" i="20"/>
  <c r="EA42" i="20"/>
  <c r="EA40" i="20"/>
  <c r="EB36" i="20"/>
  <c r="EA44" i="20"/>
  <c r="DV37" i="20"/>
  <c r="DV50" i="20" s="1"/>
  <c r="DV33" i="20"/>
  <c r="DY17" i="17"/>
  <c r="DY55" i="20"/>
  <c r="DY54" i="20" s="1"/>
  <c r="DY58" i="20" s="1"/>
  <c r="EI15" i="21"/>
  <c r="EI16" i="21"/>
  <c r="EI10" i="21"/>
  <c r="EI5" i="21"/>
  <c r="EI14" i="21"/>
  <c r="EI6" i="21"/>
  <c r="EI3" i="21"/>
  <c r="EI9" i="21"/>
  <c r="EI7" i="21"/>
  <c r="EI11" i="21"/>
  <c r="EI8" i="21"/>
  <c r="EI12" i="21"/>
  <c r="EJ2" i="21"/>
  <c r="EI13" i="21"/>
  <c r="EM26" i="18"/>
  <c r="DW18" i="17"/>
  <c r="DY240" i="26" s="1"/>
  <c r="DY241" i="26" s="1"/>
  <c r="DY246" i="26" s="1"/>
  <c r="EM33" i="18"/>
  <c r="DV13" i="17"/>
  <c r="EB210" i="26" l="1"/>
  <c r="EB194" i="26"/>
  <c r="EB259" i="26"/>
  <c r="EB242" i="26"/>
  <c r="EB226" i="26"/>
  <c r="EN42" i="24"/>
  <c r="EO32" i="18"/>
  <c r="EO8" i="18"/>
  <c r="EO23" i="18"/>
  <c r="EO21" i="18"/>
  <c r="EO15" i="18"/>
  <c r="EO25" i="18"/>
  <c r="EO24" i="18"/>
  <c r="EO14" i="18"/>
  <c r="EO31" i="18"/>
  <c r="EO9" i="18"/>
  <c r="EO22" i="18"/>
  <c r="DY192" i="26"/>
  <c r="DY193" i="26" s="1"/>
  <c r="DY198" i="26" s="1"/>
  <c r="DY256" i="26"/>
  <c r="DY257" i="26" s="1"/>
  <c r="DY262" i="26" s="1"/>
  <c r="EA305" i="26"/>
  <c r="EA310" i="26" s="1"/>
  <c r="EA225" i="26"/>
  <c r="EA230" i="26" s="1"/>
  <c r="EC167" i="26"/>
  <c r="EB170" i="26" a="1"/>
  <c r="EB170" i="26" s="1"/>
  <c r="EB171" i="26"/>
  <c r="EB173" i="26"/>
  <c r="EB175" i="26"/>
  <c r="EB176" i="26"/>
  <c r="EB178" i="26"/>
  <c r="EB179" i="26"/>
  <c r="EB180" i="26"/>
  <c r="EB181" i="26"/>
  <c r="EB186" i="26" a="1"/>
  <c r="EB186" i="26" s="1"/>
  <c r="EB283" i="26"/>
  <c r="EB286" i="26"/>
  <c r="EB287" i="26"/>
  <c r="EB292" i="26"/>
  <c r="EB293" i="26"/>
  <c r="EB172" i="26"/>
  <c r="EB174" i="26"/>
  <c r="EB187" i="26"/>
  <c r="EB188" i="26"/>
  <c r="EB189" i="26"/>
  <c r="EB190" i="26"/>
  <c r="EB191" i="26"/>
  <c r="EB195" i="26"/>
  <c r="EB196" i="26"/>
  <c r="EB197" i="26"/>
  <c r="EB202" i="26" a="1"/>
  <c r="EB202" i="26" s="1"/>
  <c r="EB291" i="26"/>
  <c r="EB203" i="26"/>
  <c r="EB204" i="26"/>
  <c r="EB205" i="26"/>
  <c r="EB206" i="26"/>
  <c r="EB207" i="26"/>
  <c r="EB208" i="26"/>
  <c r="EB211" i="26"/>
  <c r="EB212" i="26"/>
  <c r="EB213" i="26"/>
  <c r="EB219" i="26"/>
  <c r="EB220" i="26"/>
  <c r="EB221" i="26"/>
  <c r="EB222" i="26"/>
  <c r="EB223" i="26"/>
  <c r="EB224" i="26"/>
  <c r="EB227" i="26"/>
  <c r="EB228" i="26"/>
  <c r="EB229" i="26"/>
  <c r="EB235" i="26"/>
  <c r="EB236" i="26"/>
  <c r="EB237" i="26"/>
  <c r="EB238" i="26"/>
  <c r="EB239" i="26"/>
  <c r="EB243" i="26"/>
  <c r="EB244" i="26"/>
  <c r="EB245" i="26"/>
  <c r="EB284" i="26"/>
  <c r="EB250" i="26" a="1"/>
  <c r="EB250" i="26" s="1"/>
  <c r="EB252" i="26"/>
  <c r="EB255" i="26"/>
  <c r="EB260" i="26"/>
  <c r="EB261" i="26"/>
  <c r="EB282" i="26" a="1"/>
  <c r="EB282" i="26" s="1"/>
  <c r="EB285" i="26"/>
  <c r="EB288" i="26"/>
  <c r="EB218" i="26" a="1"/>
  <c r="EB218" i="26" s="1"/>
  <c r="EB234" i="26" a="1"/>
  <c r="EB234" i="26" s="1"/>
  <c r="EB251" i="26"/>
  <c r="EB253" i="26"/>
  <c r="EB254" i="26"/>
  <c r="EB266" i="26" a="1"/>
  <c r="EB266" i="26" s="1"/>
  <c r="EB267" i="26"/>
  <c r="EB268" i="26"/>
  <c r="EB269" i="26"/>
  <c r="EB270" i="26"/>
  <c r="EB271" i="26"/>
  <c r="EB272" i="26"/>
  <c r="EB274" i="26"/>
  <c r="EB275" i="26"/>
  <c r="EB276" i="26"/>
  <c r="EB277" i="26"/>
  <c r="EB302" i="26"/>
  <c r="EB303" i="26"/>
  <c r="EB304" i="26"/>
  <c r="EB307" i="26"/>
  <c r="EB308" i="26"/>
  <c r="EB309" i="26"/>
  <c r="EB300" i="26"/>
  <c r="EB315" i="26"/>
  <c r="EB317" i="26"/>
  <c r="EB318" i="26"/>
  <c r="EB320" i="26"/>
  <c r="EB322" i="26"/>
  <c r="EB298" i="26" a="1"/>
  <c r="EB298" i="26" s="1"/>
  <c r="EB299" i="26"/>
  <c r="EB314" i="26" a="1"/>
  <c r="EB314" i="26" s="1"/>
  <c r="EB323" i="26"/>
  <c r="EB324" i="26"/>
  <c r="EB325" i="26"/>
  <c r="EB301" i="26"/>
  <c r="EB316" i="26"/>
  <c r="EB319" i="26"/>
  <c r="EA177" i="26"/>
  <c r="EA289" i="26"/>
  <c r="EA209" i="26"/>
  <c r="DZ310" i="26"/>
  <c r="EE166" i="26"/>
  <c r="ED165" i="26"/>
  <c r="DZ278" i="26"/>
  <c r="DZ326" i="26"/>
  <c r="DX193" i="26"/>
  <c r="DX241" i="26"/>
  <c r="DX257" i="26"/>
  <c r="EA273" i="26"/>
  <c r="EA278" i="26" s="1"/>
  <c r="EA321" i="26"/>
  <c r="EA326" i="26" s="1"/>
  <c r="DZ214" i="26"/>
  <c r="DZ294" i="26"/>
  <c r="DZ182" i="26"/>
  <c r="EN44" i="24"/>
  <c r="EN41" i="24"/>
  <c r="EM48" i="24"/>
  <c r="EM66" i="24"/>
  <c r="EN40" i="24"/>
  <c r="EN43" i="24"/>
  <c r="DY48" i="24"/>
  <c r="DY66" i="24"/>
  <c r="DY12" i="17"/>
  <c r="EN34" i="24"/>
  <c r="EN26" i="18"/>
  <c r="DX18" i="17"/>
  <c r="DZ17" i="17"/>
  <c r="EH18" i="21"/>
  <c r="EH19" i="21"/>
  <c r="EI17" i="21"/>
  <c r="EA29" i="20"/>
  <c r="EA28" i="20"/>
  <c r="EA26" i="20"/>
  <c r="EA27" i="20"/>
  <c r="EA31" i="20"/>
  <c r="EA30" i="20"/>
  <c r="EB23" i="20"/>
  <c r="DW13" i="17"/>
  <c r="EJ16" i="21"/>
  <c r="A16" i="21" s="1"/>
  <c r="EJ15" i="21"/>
  <c r="A15" i="21" s="1"/>
  <c r="EJ10" i="21"/>
  <c r="A10" i="21" s="1"/>
  <c r="EJ9" i="21"/>
  <c r="A9" i="21" s="1"/>
  <c r="EJ5" i="21"/>
  <c r="EJ14" i="21"/>
  <c r="A14" i="21" s="1"/>
  <c r="EJ6" i="21"/>
  <c r="A6" i="21" s="1"/>
  <c r="EJ11" i="21"/>
  <c r="A11" i="21" s="1"/>
  <c r="EJ3" i="21"/>
  <c r="EJ13" i="21"/>
  <c r="A13" i="21" s="1"/>
  <c r="EJ7" i="21"/>
  <c r="A7" i="21" s="1"/>
  <c r="EJ12" i="21"/>
  <c r="A12" i="21" s="1"/>
  <c r="EJ8" i="21"/>
  <c r="A8" i="21" s="1"/>
  <c r="EA56" i="20"/>
  <c r="EA57" i="20" s="1"/>
  <c r="EA53" i="20"/>
  <c r="EA52" i="20"/>
  <c r="EB49" i="20"/>
  <c r="EA51" i="20"/>
  <c r="EO35" i="18"/>
  <c r="EO2" i="18"/>
  <c r="EP4" i="18"/>
  <c r="EO3" i="18"/>
  <c r="DZ55" i="20"/>
  <c r="DZ54" i="20" s="1"/>
  <c r="DZ58" i="20" s="1"/>
  <c r="EB41" i="20"/>
  <c r="EB40" i="20"/>
  <c r="EB39" i="20"/>
  <c r="EB42" i="20"/>
  <c r="EC36" i="20"/>
  <c r="EB43" i="20"/>
  <c r="EB44" i="20"/>
  <c r="EC4" i="21"/>
  <c r="DX24" i="20"/>
  <c r="EN5" i="18"/>
  <c r="DW37" i="20"/>
  <c r="DW50" i="20" s="1"/>
  <c r="DW33" i="20"/>
  <c r="EN33" i="18"/>
  <c r="EC210" i="26" l="1"/>
  <c r="EC194" i="26"/>
  <c r="EC259" i="26"/>
  <c r="EC242" i="26"/>
  <c r="EC226" i="26"/>
  <c r="EP23" i="18"/>
  <c r="EP22" i="18"/>
  <c r="EP21" i="18"/>
  <c r="EP15" i="18"/>
  <c r="EP8" i="18"/>
  <c r="EP25" i="18"/>
  <c r="EP24" i="18"/>
  <c r="EP14" i="18"/>
  <c r="EP31" i="18"/>
  <c r="EP9" i="18"/>
  <c r="EP32" i="18"/>
  <c r="ED167" i="26"/>
  <c r="EC170" i="26" a="1"/>
  <c r="EC170" i="26" s="1"/>
  <c r="EC171" i="26"/>
  <c r="EC172" i="26"/>
  <c r="EC175" i="26"/>
  <c r="EC176" i="26"/>
  <c r="EC178" i="26"/>
  <c r="EC179" i="26"/>
  <c r="EC180" i="26"/>
  <c r="EC181" i="26"/>
  <c r="EC186" i="26" a="1"/>
  <c r="EC186" i="26" s="1"/>
  <c r="EC288" i="26"/>
  <c r="EC187" i="26"/>
  <c r="EC188" i="26"/>
  <c r="EC189" i="26"/>
  <c r="EC190" i="26"/>
  <c r="EC191" i="26"/>
  <c r="EC195" i="26"/>
  <c r="EC196" i="26"/>
  <c r="EC197" i="26"/>
  <c r="EC202" i="26" a="1"/>
  <c r="EC202" i="26" s="1"/>
  <c r="EC285" i="26"/>
  <c r="EC287" i="26"/>
  <c r="EC292" i="26"/>
  <c r="EC173" i="26"/>
  <c r="EC174" i="26"/>
  <c r="EC203" i="26"/>
  <c r="EC204" i="26"/>
  <c r="EC205" i="26"/>
  <c r="EC206" i="26"/>
  <c r="EC207" i="26"/>
  <c r="EC208" i="26"/>
  <c r="EC211" i="26"/>
  <c r="EC212" i="26"/>
  <c r="EC213" i="26"/>
  <c r="EC219" i="26"/>
  <c r="EC220" i="26"/>
  <c r="EC221" i="26"/>
  <c r="EC222" i="26"/>
  <c r="EC223" i="26"/>
  <c r="EC224" i="26"/>
  <c r="EC227" i="26"/>
  <c r="EC228" i="26"/>
  <c r="EC229" i="26"/>
  <c r="EC235" i="26"/>
  <c r="EC236" i="26"/>
  <c r="EC237" i="26"/>
  <c r="EC238" i="26"/>
  <c r="EC239" i="26"/>
  <c r="EC243" i="26"/>
  <c r="EC244" i="26"/>
  <c r="EC245" i="26"/>
  <c r="EC218" i="26" a="1"/>
  <c r="EC218" i="26" s="1"/>
  <c r="EC234" i="26" a="1"/>
  <c r="EC234" i="26" s="1"/>
  <c r="EC253" i="26"/>
  <c r="EC254" i="26"/>
  <c r="EC255" i="26"/>
  <c r="EC260" i="26"/>
  <c r="EC261" i="26"/>
  <c r="EC283" i="26"/>
  <c r="EC284" i="26"/>
  <c r="EC286" i="26"/>
  <c r="EC291" i="26"/>
  <c r="EC250" i="26" a="1"/>
  <c r="EC250" i="26" s="1"/>
  <c r="EC251" i="26"/>
  <c r="EC252" i="26"/>
  <c r="EC266" i="26" a="1"/>
  <c r="EC266" i="26" s="1"/>
  <c r="EC267" i="26"/>
  <c r="EC268" i="26"/>
  <c r="EC269" i="26"/>
  <c r="EC270" i="26"/>
  <c r="EC271" i="26"/>
  <c r="EC272" i="26"/>
  <c r="EC274" i="26"/>
  <c r="EC275" i="26"/>
  <c r="EC276" i="26"/>
  <c r="EC277" i="26"/>
  <c r="EC282" i="26" a="1"/>
  <c r="EC282" i="26" s="1"/>
  <c r="EC302" i="26"/>
  <c r="EC303" i="26"/>
  <c r="EC304" i="26"/>
  <c r="EC307" i="26"/>
  <c r="EC308" i="26"/>
  <c r="EC309" i="26"/>
  <c r="EC298" i="26" a="1"/>
  <c r="EC298" i="26" s="1"/>
  <c r="EC299" i="26"/>
  <c r="EC314" i="26" a="1"/>
  <c r="EC314" i="26" s="1"/>
  <c r="EC316" i="26"/>
  <c r="EC322" i="26"/>
  <c r="EC300" i="26"/>
  <c r="EC301" i="26"/>
  <c r="EC317" i="26"/>
  <c r="EC318" i="26"/>
  <c r="EC320" i="26"/>
  <c r="EC323" i="26"/>
  <c r="EC324" i="26"/>
  <c r="EC325" i="26"/>
  <c r="EC293" i="26"/>
  <c r="EC315" i="26"/>
  <c r="EC319" i="26"/>
  <c r="EB225" i="26"/>
  <c r="EB305" i="26"/>
  <c r="EF166" i="26"/>
  <c r="EE165" i="26"/>
  <c r="DX198" i="26"/>
  <c r="DX246" i="26"/>
  <c r="DX262" i="26"/>
  <c r="EB177" i="26"/>
  <c r="EB182" i="26" s="1"/>
  <c r="EB289" i="26"/>
  <c r="EB294" i="26" s="1"/>
  <c r="EB321" i="26"/>
  <c r="EB209" i="26"/>
  <c r="EB214" i="26" s="1"/>
  <c r="EB273" i="26"/>
  <c r="EA182" i="26"/>
  <c r="EA294" i="26"/>
  <c r="EA214" i="26"/>
  <c r="DZ192" i="26"/>
  <c r="DZ256" i="26"/>
  <c r="DZ240" i="26"/>
  <c r="EN48" i="24"/>
  <c r="EO41" i="24"/>
  <c r="EO42" i="24"/>
  <c r="EN66" i="24"/>
  <c r="EO44" i="24"/>
  <c r="EO40" i="24"/>
  <c r="EO43" i="24"/>
  <c r="DZ48" i="24"/>
  <c r="DZ66" i="24"/>
  <c r="DY14" i="17"/>
  <c r="DZ12" i="17"/>
  <c r="DZ14" i="17" s="1"/>
  <c r="EO34" i="24"/>
  <c r="EA55" i="20"/>
  <c r="EA54" i="20" s="1"/>
  <c r="EA58" i="20" s="1"/>
  <c r="EB53" i="20"/>
  <c r="EB56" i="20"/>
  <c r="EB57" i="20" s="1"/>
  <c r="EB52" i="20"/>
  <c r="EC49" i="20"/>
  <c r="EB51" i="20"/>
  <c r="EC41" i="20"/>
  <c r="EC40" i="20"/>
  <c r="EC43" i="20"/>
  <c r="EC39" i="20"/>
  <c r="EC42" i="20"/>
  <c r="ED36" i="20"/>
  <c r="EC44" i="20"/>
  <c r="EP35" i="18"/>
  <c r="EQ4" i="18"/>
  <c r="EP2" i="18"/>
  <c r="EP3" i="18"/>
  <c r="EJ17" i="21"/>
  <c r="A5" i="21"/>
  <c r="EB28" i="20"/>
  <c r="EB30" i="20"/>
  <c r="EB29" i="20"/>
  <c r="EB26" i="20"/>
  <c r="EB27" i="20"/>
  <c r="EC23" i="20"/>
  <c r="EB31" i="20"/>
  <c r="EI18" i="21"/>
  <c r="EI19" i="21" s="1"/>
  <c r="DX13" i="17"/>
  <c r="EA17" i="17"/>
  <c r="EO33" i="18"/>
  <c r="EO26" i="18"/>
  <c r="DY18" i="17"/>
  <c r="DY24" i="20"/>
  <c r="ED4" i="21"/>
  <c r="EO5" i="18"/>
  <c r="DX37" i="20"/>
  <c r="DX50" i="20" s="1"/>
  <c r="DX33" i="20"/>
  <c r="ED210" i="26" l="1"/>
  <c r="ED194" i="26"/>
  <c r="ED259" i="26"/>
  <c r="ED242" i="26"/>
  <c r="ED226" i="26"/>
  <c r="EQ8" i="18"/>
  <c r="EQ23" i="18"/>
  <c r="EQ21" i="18"/>
  <c r="EQ15" i="18"/>
  <c r="EQ25" i="18"/>
  <c r="EQ24" i="18"/>
  <c r="EQ14" i="18"/>
  <c r="EQ31" i="18"/>
  <c r="EQ9" i="18"/>
  <c r="EQ22" i="18"/>
  <c r="EQ32" i="18"/>
  <c r="EE167" i="26"/>
  <c r="ED170" i="26" a="1"/>
  <c r="ED170" i="26" s="1"/>
  <c r="ED171" i="26"/>
  <c r="ED173" i="26"/>
  <c r="ED174" i="26"/>
  <c r="ED175" i="26"/>
  <c r="ED176" i="26"/>
  <c r="ED178" i="26"/>
  <c r="ED179" i="26"/>
  <c r="ED180" i="26"/>
  <c r="ED181" i="26"/>
  <c r="ED186" i="26" a="1"/>
  <c r="ED186" i="26" s="1"/>
  <c r="ED282" i="26" a="1"/>
  <c r="ED282" i="26" s="1"/>
  <c r="ED284" i="26"/>
  <c r="ED285" i="26"/>
  <c r="ED292" i="26"/>
  <c r="ED172" i="26"/>
  <c r="ED187" i="26"/>
  <c r="ED188" i="26"/>
  <c r="ED189" i="26"/>
  <c r="ED190" i="26"/>
  <c r="ED191" i="26"/>
  <c r="ED195" i="26"/>
  <c r="ED196" i="26"/>
  <c r="ED197" i="26"/>
  <c r="ED202" i="26" a="1"/>
  <c r="ED202" i="26" s="1"/>
  <c r="ED286" i="26"/>
  <c r="ED291" i="26"/>
  <c r="ED293" i="26"/>
  <c r="ED203" i="26"/>
  <c r="ED204" i="26"/>
  <c r="ED205" i="26"/>
  <c r="ED206" i="26"/>
  <c r="ED207" i="26"/>
  <c r="ED208" i="26"/>
  <c r="ED211" i="26"/>
  <c r="ED212" i="26"/>
  <c r="ED213" i="26"/>
  <c r="ED218" i="26" a="1"/>
  <c r="ED218" i="26" s="1"/>
  <c r="ED219" i="26"/>
  <c r="ED220" i="26"/>
  <c r="ED221" i="26"/>
  <c r="ED222" i="26"/>
  <c r="ED223" i="26"/>
  <c r="ED224" i="26"/>
  <c r="ED227" i="26"/>
  <c r="ED228" i="26"/>
  <c r="ED229" i="26"/>
  <c r="ED283" i="26"/>
  <c r="ED234" i="26" a="1"/>
  <c r="ED234" i="26" s="1"/>
  <c r="ED235" i="26"/>
  <c r="ED236" i="26"/>
  <c r="ED237" i="26"/>
  <c r="ED238" i="26"/>
  <c r="ED239" i="26"/>
  <c r="ED243" i="26"/>
  <c r="ED244" i="26"/>
  <c r="ED245" i="26"/>
  <c r="ED250" i="26" a="1"/>
  <c r="ED250" i="26" s="1"/>
  <c r="ED252" i="26"/>
  <c r="ED255" i="26"/>
  <c r="ED260" i="26"/>
  <c r="ED261" i="26"/>
  <c r="ED287" i="26"/>
  <c r="ED288" i="26"/>
  <c r="ED251" i="26"/>
  <c r="ED253" i="26"/>
  <c r="ED254" i="26"/>
  <c r="ED266" i="26" a="1"/>
  <c r="ED266" i="26" s="1"/>
  <c r="ED267" i="26"/>
  <c r="ED268" i="26"/>
  <c r="ED269" i="26"/>
  <c r="ED270" i="26"/>
  <c r="ED271" i="26"/>
  <c r="ED272" i="26"/>
  <c r="ED274" i="26"/>
  <c r="ED275" i="26"/>
  <c r="ED276" i="26"/>
  <c r="ED277" i="26"/>
  <c r="ED298" i="26" a="1"/>
  <c r="ED298" i="26" s="1"/>
  <c r="ED300" i="26"/>
  <c r="ED302" i="26"/>
  <c r="ED303" i="26"/>
  <c r="ED304" i="26"/>
  <c r="ED307" i="26"/>
  <c r="ED308" i="26"/>
  <c r="ED309" i="26"/>
  <c r="ED301" i="26"/>
  <c r="ED317" i="26"/>
  <c r="ED318" i="26"/>
  <c r="ED320" i="26"/>
  <c r="ED322" i="26"/>
  <c r="ED315" i="26"/>
  <c r="ED316" i="26"/>
  <c r="ED319" i="26"/>
  <c r="ED323" i="26"/>
  <c r="ED324" i="26"/>
  <c r="ED325" i="26"/>
  <c r="ED299" i="26"/>
  <c r="ED314" i="26" a="1"/>
  <c r="ED314" i="26" s="1"/>
  <c r="EC177" i="26"/>
  <c r="EC289" i="26"/>
  <c r="EC321" i="26"/>
  <c r="EB230" i="26"/>
  <c r="EB310" i="26"/>
  <c r="EG166" i="26"/>
  <c r="EF165" i="26"/>
  <c r="EB326" i="26"/>
  <c r="EB278" i="26"/>
  <c r="DZ193" i="26"/>
  <c r="DZ257" i="26"/>
  <c r="DZ241" i="26"/>
  <c r="EC209" i="26"/>
  <c r="EC225" i="26"/>
  <c r="EC230" i="26" s="1"/>
  <c r="EC273" i="26"/>
  <c r="EC305" i="26"/>
  <c r="EC310" i="26" s="1"/>
  <c r="EA192" i="26"/>
  <c r="EA240" i="26"/>
  <c r="EA256" i="26"/>
  <c r="EP41" i="24"/>
  <c r="EP44" i="24"/>
  <c r="EP42" i="24"/>
  <c r="EO48" i="24"/>
  <c r="EO66" i="24"/>
  <c r="EP40" i="24"/>
  <c r="EP43" i="24"/>
  <c r="EA48" i="24"/>
  <c r="EA66" i="24"/>
  <c r="EA12" i="17"/>
  <c r="EA14" i="17" s="1"/>
  <c r="EP34" i="24"/>
  <c r="EC53" i="20"/>
  <c r="EC56" i="20"/>
  <c r="EC57" i="20" s="1"/>
  <c r="EC52" i="20"/>
  <c r="ED49" i="20"/>
  <c r="EC51" i="20"/>
  <c r="EE4" i="21"/>
  <c r="DZ24" i="20"/>
  <c r="EP5" i="18"/>
  <c r="EP26" i="18"/>
  <c r="DZ18" i="17"/>
  <c r="EB17" i="17"/>
  <c r="EJ18" i="21"/>
  <c r="C18" i="21" s="1"/>
  <c r="A17" i="21"/>
  <c r="DY33" i="20"/>
  <c r="DY37" i="20"/>
  <c r="DY50" i="20" s="1"/>
  <c r="DY13" i="17"/>
  <c r="EC28" i="20"/>
  <c r="EC29" i="20"/>
  <c r="EC27" i="20"/>
  <c r="EC31" i="20"/>
  <c r="EC30" i="20"/>
  <c r="ED23" i="20"/>
  <c r="EC26" i="20"/>
  <c r="EQ35" i="18"/>
  <c r="EQ2" i="18"/>
  <c r="ER4" i="18"/>
  <c r="EQ3" i="18"/>
  <c r="ED40" i="20"/>
  <c r="ED43" i="20"/>
  <c r="ED39" i="20"/>
  <c r="EE36" i="20"/>
  <c r="ED42" i="20"/>
  <c r="ED41" i="20"/>
  <c r="ED44" i="20"/>
  <c r="EB55" i="20"/>
  <c r="EB54" i="20" s="1"/>
  <c r="EB58" i="20" s="1"/>
  <c r="EP33" i="18"/>
  <c r="EE194" i="26" l="1"/>
  <c r="EE210" i="26"/>
  <c r="EE259" i="26"/>
  <c r="EE242" i="26"/>
  <c r="EE226" i="26"/>
  <c r="EB240" i="26"/>
  <c r="EB241" i="26" s="1"/>
  <c r="EB246" i="26" s="1"/>
  <c r="EB192" i="26"/>
  <c r="EB193" i="26" s="1"/>
  <c r="EB198" i="26" s="1"/>
  <c r="EB256" i="26"/>
  <c r="EB257" i="26" s="1"/>
  <c r="EB262" i="26" s="1"/>
  <c r="ED321" i="26"/>
  <c r="ED326" i="26" s="1"/>
  <c r="ER23" i="18"/>
  <c r="ER21" i="18"/>
  <c r="ER15" i="18"/>
  <c r="ER25" i="18"/>
  <c r="ER24" i="18"/>
  <c r="ER14" i="18"/>
  <c r="ER31" i="18"/>
  <c r="ER9" i="18"/>
  <c r="ER22" i="18"/>
  <c r="ER32" i="18"/>
  <c r="ER8" i="18"/>
  <c r="EF167" i="26"/>
  <c r="EE170" i="26" a="1"/>
  <c r="EE170" i="26" s="1"/>
  <c r="EE171" i="26"/>
  <c r="EE172" i="26"/>
  <c r="EE175" i="26"/>
  <c r="EE176" i="26"/>
  <c r="EE178" i="26"/>
  <c r="EE179" i="26"/>
  <c r="EE180" i="26"/>
  <c r="EE181" i="26"/>
  <c r="EE186" i="26" a="1"/>
  <c r="EE186" i="26" s="1"/>
  <c r="EE283" i="26"/>
  <c r="EE287" i="26"/>
  <c r="EE288" i="26"/>
  <c r="EE174" i="26"/>
  <c r="EE187" i="26"/>
  <c r="EE188" i="26"/>
  <c r="EE189" i="26"/>
  <c r="EE190" i="26"/>
  <c r="EE191" i="26"/>
  <c r="EE192" i="26"/>
  <c r="EE195" i="26"/>
  <c r="EE196" i="26"/>
  <c r="EE197" i="26"/>
  <c r="EE202" i="26" a="1"/>
  <c r="EE202" i="26" s="1"/>
  <c r="EE284" i="26"/>
  <c r="EE173" i="26"/>
  <c r="EE203" i="26"/>
  <c r="EE204" i="26"/>
  <c r="EE205" i="26"/>
  <c r="EE206" i="26"/>
  <c r="EE207" i="26"/>
  <c r="EE208" i="26"/>
  <c r="EE211" i="26"/>
  <c r="EE212" i="26"/>
  <c r="EE213" i="26"/>
  <c r="EE219" i="26"/>
  <c r="EE220" i="26"/>
  <c r="EE221" i="26"/>
  <c r="EE222" i="26"/>
  <c r="EE223" i="26"/>
  <c r="EE224" i="26"/>
  <c r="EE227" i="26"/>
  <c r="EE228" i="26"/>
  <c r="EE229" i="26"/>
  <c r="EE291" i="26"/>
  <c r="EE235" i="26"/>
  <c r="EE236" i="26"/>
  <c r="EE237" i="26"/>
  <c r="EE238" i="26"/>
  <c r="EE239" i="26"/>
  <c r="EE240" i="26"/>
  <c r="EE243" i="26"/>
  <c r="EE244" i="26"/>
  <c r="EE245" i="26"/>
  <c r="EE255" i="26"/>
  <c r="EE256" i="26"/>
  <c r="EE260" i="26"/>
  <c r="EE261" i="26"/>
  <c r="EE282" i="26" a="1"/>
  <c r="EE282" i="26" s="1"/>
  <c r="EE285" i="26"/>
  <c r="EE218" i="26" a="1"/>
  <c r="EE218" i="26" s="1"/>
  <c r="EE234" i="26" a="1"/>
  <c r="EE234" i="26" s="1"/>
  <c r="EE250" i="26" a="1"/>
  <c r="EE250" i="26" s="1"/>
  <c r="EE251" i="26"/>
  <c r="EE252" i="26"/>
  <c r="EE253" i="26"/>
  <c r="EE254" i="26"/>
  <c r="EE266" i="26" a="1"/>
  <c r="EE266" i="26" s="1"/>
  <c r="EE267" i="26"/>
  <c r="EE268" i="26"/>
  <c r="EE269" i="26"/>
  <c r="EE270" i="26"/>
  <c r="EE271" i="26"/>
  <c r="EE272" i="26"/>
  <c r="EE274" i="26"/>
  <c r="EE275" i="26"/>
  <c r="EE276" i="26"/>
  <c r="EE277" i="26"/>
  <c r="EE302" i="26"/>
  <c r="EE303" i="26"/>
  <c r="EE304" i="26"/>
  <c r="EE307" i="26"/>
  <c r="EE308" i="26"/>
  <c r="EE309" i="26"/>
  <c r="EE286" i="26"/>
  <c r="EE319" i="26"/>
  <c r="EE322" i="26"/>
  <c r="EE293" i="26"/>
  <c r="EE299" i="26"/>
  <c r="EE314" i="26" a="1"/>
  <c r="EE314" i="26" s="1"/>
  <c r="EE315" i="26"/>
  <c r="EE317" i="26"/>
  <c r="EE318" i="26"/>
  <c r="EE320" i="26"/>
  <c r="EE323" i="26"/>
  <c r="EE324" i="26"/>
  <c r="EE325" i="26"/>
  <c r="EE292" i="26"/>
  <c r="EE298" i="26" a="1"/>
  <c r="EE298" i="26" s="1"/>
  <c r="EE300" i="26"/>
  <c r="EE301" i="26"/>
  <c r="EE316" i="26"/>
  <c r="ED209" i="26"/>
  <c r="ED225" i="26"/>
  <c r="ED273" i="26"/>
  <c r="EC182" i="26"/>
  <c r="EC294" i="26"/>
  <c r="EH166" i="26"/>
  <c r="EG165" i="26"/>
  <c r="DZ198" i="26"/>
  <c r="DZ262" i="26"/>
  <c r="DZ246" i="26"/>
  <c r="EC214" i="26"/>
  <c r="ED177" i="26"/>
  <c r="ED182" i="26" s="1"/>
  <c r="ED289" i="26"/>
  <c r="ED294" i="26" s="1"/>
  <c r="ED305" i="26"/>
  <c r="EC326" i="26"/>
  <c r="EC278" i="26"/>
  <c r="EA193" i="26"/>
  <c r="EA198" i="26" s="1"/>
  <c r="EA241" i="26"/>
  <c r="EA246" i="26" s="1"/>
  <c r="EA257" i="26"/>
  <c r="EA262" i="26" s="1"/>
  <c r="EQ42" i="24"/>
  <c r="EQ41" i="24"/>
  <c r="EQ44" i="24"/>
  <c r="EP48" i="24"/>
  <c r="EP66" i="24"/>
  <c r="EQ40" i="24"/>
  <c r="EQ43" i="24"/>
  <c r="EB48" i="24"/>
  <c r="EB66" i="24"/>
  <c r="EB12" i="17"/>
  <c r="EQ34" i="24"/>
  <c r="EC55" i="20"/>
  <c r="EC54" i="20" s="1"/>
  <c r="EC58" i="20" s="1"/>
  <c r="EQ26" i="18"/>
  <c r="EA18" i="17"/>
  <c r="DZ37" i="20"/>
  <c r="DZ50" i="20" s="1"/>
  <c r="DZ33" i="20"/>
  <c r="EE43" i="20"/>
  <c r="EE39" i="20"/>
  <c r="EE44" i="20"/>
  <c r="EE42" i="20"/>
  <c r="EE40" i="20"/>
  <c r="EE41" i="20"/>
  <c r="ED28" i="20"/>
  <c r="ED30" i="20"/>
  <c r="ED29" i="20"/>
  <c r="ED26" i="20"/>
  <c r="ED27" i="20"/>
  <c r="EE23" i="20"/>
  <c r="ED31" i="20"/>
  <c r="EC17" i="17"/>
  <c r="D18" i="21"/>
  <c r="D19" i="21" s="1"/>
  <c r="C19" i="21"/>
  <c r="F25" i="25" s="1"/>
  <c r="E32" i="15" s="1"/>
  <c r="DZ13" i="17"/>
  <c r="EQ33" i="18"/>
  <c r="EJ19" i="21"/>
  <c r="ER35" i="18"/>
  <c r="ES4" i="18"/>
  <c r="ER2" i="18"/>
  <c r="ER3" i="18"/>
  <c r="EF4" i="21"/>
  <c r="EA24" i="20"/>
  <c r="EQ5" i="18"/>
  <c r="ED53" i="20"/>
  <c r="ED52" i="20"/>
  <c r="ED56" i="20"/>
  <c r="ED57" i="20" s="1"/>
  <c r="EE49" i="20"/>
  <c r="ED51" i="20"/>
  <c r="EF194" i="26" l="1"/>
  <c r="EF210" i="26"/>
  <c r="EF259" i="26"/>
  <c r="EF242" i="26"/>
  <c r="EF226" i="26"/>
  <c r="EC256" i="26"/>
  <c r="EC257" i="26" s="1"/>
  <c r="EC262" i="26" s="1"/>
  <c r="EC192" i="26"/>
  <c r="EC193" i="26" s="1"/>
  <c r="EC198" i="26" s="1"/>
  <c r="EC240" i="26"/>
  <c r="EC241" i="26" s="1"/>
  <c r="EE241" i="26"/>
  <c r="EE246" i="26" s="1"/>
  <c r="ES25" i="18"/>
  <c r="ES24" i="18"/>
  <c r="ES14" i="18"/>
  <c r="ES8" i="18"/>
  <c r="ES32" i="18"/>
  <c r="ES9" i="18"/>
  <c r="ES31" i="18"/>
  <c r="ES22" i="18"/>
  <c r="ES23" i="18"/>
  <c r="ES21" i="18"/>
  <c r="ES15" i="18"/>
  <c r="EE225" i="26"/>
  <c r="EE230" i="26" s="1"/>
  <c r="EE257" i="26"/>
  <c r="EE262" i="26" s="1"/>
  <c r="EE273" i="26"/>
  <c r="EE278" i="26" s="1"/>
  <c r="EE209" i="26"/>
  <c r="EE214" i="26" s="1"/>
  <c r="EG167" i="26"/>
  <c r="EF170" i="26" a="1"/>
  <c r="EF170" i="26" s="1"/>
  <c r="EF171" i="26"/>
  <c r="EF175" i="26"/>
  <c r="EF176" i="26"/>
  <c r="EF178" i="26"/>
  <c r="EF179" i="26"/>
  <c r="EF180" i="26"/>
  <c r="EF181" i="26"/>
  <c r="EF186" i="26" a="1"/>
  <c r="EF186" i="26" s="1"/>
  <c r="EF172" i="26"/>
  <c r="EF187" i="26"/>
  <c r="EF188" i="26"/>
  <c r="EF189" i="26"/>
  <c r="EF190" i="26"/>
  <c r="EF191" i="26"/>
  <c r="EF192" i="26"/>
  <c r="EF195" i="26"/>
  <c r="EF196" i="26"/>
  <c r="EF197" i="26"/>
  <c r="EF202" i="26" a="1"/>
  <c r="EF202" i="26" s="1"/>
  <c r="EF282" i="26" a="1"/>
  <c r="EF282" i="26" s="1"/>
  <c r="EF283" i="26"/>
  <c r="EF285" i="26"/>
  <c r="EF286" i="26"/>
  <c r="EF287" i="26"/>
  <c r="EF288" i="26"/>
  <c r="EF292" i="26"/>
  <c r="EF293" i="26"/>
  <c r="EF173" i="26"/>
  <c r="EF174" i="26"/>
  <c r="EF203" i="26"/>
  <c r="EF204" i="26"/>
  <c r="EF205" i="26"/>
  <c r="EF206" i="26"/>
  <c r="EF207" i="26"/>
  <c r="EF208" i="26"/>
  <c r="EF211" i="26"/>
  <c r="EF212" i="26"/>
  <c r="EF213" i="26"/>
  <c r="EF219" i="26"/>
  <c r="EF220" i="26"/>
  <c r="EF221" i="26"/>
  <c r="EF222" i="26"/>
  <c r="EF223" i="26"/>
  <c r="EF224" i="26"/>
  <c r="EF227" i="26"/>
  <c r="EF228" i="26"/>
  <c r="EF229" i="26"/>
  <c r="EF218" i="26" a="1"/>
  <c r="EF218" i="26" s="1"/>
  <c r="EF234" i="26" a="1"/>
  <c r="EF234" i="26" s="1"/>
  <c r="EF235" i="26"/>
  <c r="EF236" i="26"/>
  <c r="EF237" i="26"/>
  <c r="EF238" i="26"/>
  <c r="EF239" i="26"/>
  <c r="EF240" i="26"/>
  <c r="EF243" i="26"/>
  <c r="EF244" i="26"/>
  <c r="EF245" i="26"/>
  <c r="EF252" i="26"/>
  <c r="EF254" i="26"/>
  <c r="EF255" i="26"/>
  <c r="EF256" i="26"/>
  <c r="EF260" i="26"/>
  <c r="EF261" i="26"/>
  <c r="EF284" i="26"/>
  <c r="EF250" i="26" a="1"/>
  <c r="EF250" i="26" s="1"/>
  <c r="EF251" i="26"/>
  <c r="EF253" i="26"/>
  <c r="EF266" i="26" a="1"/>
  <c r="EF266" i="26" s="1"/>
  <c r="EF267" i="26"/>
  <c r="EF268" i="26"/>
  <c r="EF269" i="26"/>
  <c r="EF270" i="26"/>
  <c r="EF271" i="26"/>
  <c r="EF272" i="26"/>
  <c r="EF274" i="26"/>
  <c r="EF275" i="26"/>
  <c r="EF276" i="26"/>
  <c r="EF277" i="26"/>
  <c r="EF302" i="26"/>
  <c r="EF303" i="26"/>
  <c r="EF304" i="26"/>
  <c r="EF307" i="26"/>
  <c r="EF308" i="26"/>
  <c r="EF309" i="26"/>
  <c r="EF300" i="26"/>
  <c r="EF314" i="26" a="1"/>
  <c r="EF314" i="26" s="1"/>
  <c r="EF315" i="26"/>
  <c r="EF316" i="26"/>
  <c r="EF320" i="26"/>
  <c r="EF322" i="26"/>
  <c r="EF291" i="26"/>
  <c r="EF298" i="26" a="1"/>
  <c r="EF298" i="26" s="1"/>
  <c r="EF301" i="26"/>
  <c r="EF323" i="26"/>
  <c r="EF324" i="26"/>
  <c r="EF325" i="26"/>
  <c r="EF299" i="26"/>
  <c r="EF317" i="26"/>
  <c r="EF318" i="26"/>
  <c r="EF319" i="26"/>
  <c r="EE177" i="26"/>
  <c r="EE193" i="26"/>
  <c r="EE198" i="26" s="1"/>
  <c r="EE289" i="26"/>
  <c r="EE321" i="26"/>
  <c r="ED230" i="26"/>
  <c r="EI166" i="26"/>
  <c r="EH165" i="26"/>
  <c r="ED310" i="26"/>
  <c r="EE305" i="26"/>
  <c r="EE310" i="26" s="1"/>
  <c r="ED214" i="26"/>
  <c r="ED278" i="26"/>
  <c r="EQ48" i="24"/>
  <c r="ER44" i="24"/>
  <c r="ER42" i="24"/>
  <c r="ER41" i="24"/>
  <c r="EQ66" i="24"/>
  <c r="ER40" i="24"/>
  <c r="ER43" i="24"/>
  <c r="EC66" i="24"/>
  <c r="EC48" i="24"/>
  <c r="EB14" i="17"/>
  <c r="EC12" i="17"/>
  <c r="EC14" i="17" s="1"/>
  <c r="ER34" i="24"/>
  <c r="EE29" i="20"/>
  <c r="EE27" i="20"/>
  <c r="EE28" i="20"/>
  <c r="EE26" i="20"/>
  <c r="EE30" i="20"/>
  <c r="EE31" i="20"/>
  <c r="ED55" i="20"/>
  <c r="ED54" i="20" s="1"/>
  <c r="ED58" i="20" s="1"/>
  <c r="ER33" i="18"/>
  <c r="EE52" i="20"/>
  <c r="B52" i="20" s="1"/>
  <c r="EE53" i="20"/>
  <c r="B53" i="20" s="1"/>
  <c r="EE56" i="20"/>
  <c r="EE51" i="20"/>
  <c r="EG4" i="21"/>
  <c r="EB24" i="20"/>
  <c r="ER5" i="18"/>
  <c r="ER26" i="18"/>
  <c r="EB18" i="17"/>
  <c r="A19" i="21"/>
  <c r="E11" i="15"/>
  <c r="EA33" i="20"/>
  <c r="EA37" i="20"/>
  <c r="EA50" i="20" s="1"/>
  <c r="ES35" i="18"/>
  <c r="ES3" i="18"/>
  <c r="ET4" i="18"/>
  <c r="ES2" i="18"/>
  <c r="ED17" i="17"/>
  <c r="EE17" i="17" s="1"/>
  <c r="EF17" i="17" s="1"/>
  <c r="EG17" i="17" s="1"/>
  <c r="EH17" i="17" s="1"/>
  <c r="EI17" i="17" s="1"/>
  <c r="EJ17" i="17" s="1"/>
  <c r="EK17" i="17" s="1"/>
  <c r="EL17" i="17" s="1"/>
  <c r="EM17" i="17" s="1"/>
  <c r="EN17" i="17" s="1"/>
  <c r="EO17" i="17" s="1"/>
  <c r="EP17" i="17" s="1"/>
  <c r="EQ17" i="17" s="1"/>
  <c r="ER17" i="17" s="1"/>
  <c r="ES17" i="17" s="1"/>
  <c r="ET17" i="17" s="1"/>
  <c r="EU17" i="17" s="1"/>
  <c r="EV17" i="17" s="1"/>
  <c r="EW17" i="17" s="1"/>
  <c r="EX17" i="17" s="1"/>
  <c r="EY17" i="17" s="1"/>
  <c r="EZ17" i="17" s="1"/>
  <c r="FA17" i="17" s="1"/>
  <c r="FB17" i="17" s="1"/>
  <c r="FC17" i="17" s="1"/>
  <c r="FD17" i="17" s="1"/>
  <c r="FE17" i="17" s="1"/>
  <c r="FF17" i="17" s="1"/>
  <c r="FG17" i="17" s="1"/>
  <c r="FH17" i="17" s="1"/>
  <c r="FI17" i="17" s="1"/>
  <c r="FJ17" i="17" s="1"/>
  <c r="FK17" i="17" s="1"/>
  <c r="FL17" i="17" s="1"/>
  <c r="FM17" i="17" s="1"/>
  <c r="FN17" i="17" s="1"/>
  <c r="FO17" i="17" s="1"/>
  <c r="FP17" i="17" s="1"/>
  <c r="FQ17" i="17" s="1"/>
  <c r="FR17" i="17" s="1"/>
  <c r="FS17" i="17" s="1"/>
  <c r="FT17" i="17" s="1"/>
  <c r="FU17" i="17" s="1"/>
  <c r="FV17" i="17" s="1"/>
  <c r="FW17" i="17" s="1"/>
  <c r="FX17" i="17" s="1"/>
  <c r="FY17" i="17" s="1"/>
  <c r="FZ17" i="17" s="1"/>
  <c r="GA17" i="17" s="1"/>
  <c r="GB17" i="17" s="1"/>
  <c r="GC17" i="17" s="1"/>
  <c r="GD17" i="17" s="1"/>
  <c r="GE17" i="17" s="1"/>
  <c r="GF17" i="17" s="1"/>
  <c r="GG17" i="17" s="1"/>
  <c r="GH17" i="17" s="1"/>
  <c r="GI17" i="17" s="1"/>
  <c r="GJ17" i="17" s="1"/>
  <c r="GK17" i="17" s="1"/>
  <c r="GL17" i="17" s="1"/>
  <c r="GM17" i="17" s="1"/>
  <c r="GN17" i="17" s="1"/>
  <c r="GO17" i="17" s="1"/>
  <c r="GP17" i="17" s="1"/>
  <c r="GQ17" i="17" s="1"/>
  <c r="GR17" i="17" s="1"/>
  <c r="GS17" i="17" s="1"/>
  <c r="GT17" i="17" s="1"/>
  <c r="GU17" i="17" s="1"/>
  <c r="GV17" i="17" s="1"/>
  <c r="GW17" i="17" s="1"/>
  <c r="GX17" i="17" s="1"/>
  <c r="GY17" i="17" s="1"/>
  <c r="GZ17" i="17" s="1"/>
  <c r="HA17" i="17" s="1"/>
  <c r="HB17" i="17" s="1"/>
  <c r="HC17" i="17" s="1"/>
  <c r="HD17" i="17" s="1"/>
  <c r="HE17" i="17" s="1"/>
  <c r="HF17" i="17" s="1"/>
  <c r="HG17" i="17" s="1"/>
  <c r="HH17" i="17" s="1"/>
  <c r="HI17" i="17" s="1"/>
  <c r="HJ17" i="17" s="1"/>
  <c r="HK17" i="17" s="1"/>
  <c r="HL17" i="17" s="1"/>
  <c r="HM17" i="17" s="1"/>
  <c r="HN17" i="17" s="1"/>
  <c r="HO17" i="17" s="1"/>
  <c r="HP17" i="17" s="1"/>
  <c r="HQ17" i="17" s="1"/>
  <c r="HR17" i="17" s="1"/>
  <c r="HS17" i="17" s="1"/>
  <c r="HT17" i="17" s="1"/>
  <c r="HU17" i="17" s="1"/>
  <c r="HV17" i="17" s="1"/>
  <c r="HW17" i="17" s="1"/>
  <c r="HX17" i="17" s="1"/>
  <c r="HY17" i="17" s="1"/>
  <c r="HZ17" i="17" s="1"/>
  <c r="IA17" i="17" s="1"/>
  <c r="IB17" i="17" s="1"/>
  <c r="IC17" i="17" s="1"/>
  <c r="ID17" i="17" s="1"/>
  <c r="IE17" i="17" s="1"/>
  <c r="IF17" i="17" s="1"/>
  <c r="IG17" i="17" s="1"/>
  <c r="IH17" i="17" s="1"/>
  <c r="II17" i="17" s="1"/>
  <c r="IJ17" i="17" s="1"/>
  <c r="IK17" i="17" s="1"/>
  <c r="IL17" i="17" s="1"/>
  <c r="IM17" i="17" s="1"/>
  <c r="IN17" i="17" s="1"/>
  <c r="IO17" i="17" s="1"/>
  <c r="IP17" i="17" s="1"/>
  <c r="IQ17" i="17" s="1"/>
  <c r="IR17" i="17" s="1"/>
  <c r="IS17" i="17" s="1"/>
  <c r="IT17" i="17" s="1"/>
  <c r="IU17" i="17" s="1"/>
  <c r="IV17" i="17" s="1"/>
  <c r="IW17" i="17" s="1"/>
  <c r="IX17" i="17" s="1"/>
  <c r="IY17" i="17" s="1"/>
  <c r="IZ17" i="17" s="1"/>
  <c r="JA17" i="17" s="1"/>
  <c r="JB17" i="17" s="1"/>
  <c r="JC17" i="17" s="1"/>
  <c r="JD17" i="17" s="1"/>
  <c r="JE17" i="17" s="1"/>
  <c r="JF17" i="17" s="1"/>
  <c r="JG17" i="17" s="1"/>
  <c r="JH17" i="17" s="1"/>
  <c r="JI17" i="17" s="1"/>
  <c r="JJ17" i="17" s="1"/>
  <c r="JK17" i="17" s="1"/>
  <c r="JL17" i="17" s="1"/>
  <c r="JM17" i="17" s="1"/>
  <c r="JN17" i="17" s="1"/>
  <c r="JO17" i="17" s="1"/>
  <c r="JP17" i="17" s="1"/>
  <c r="JQ17" i="17" s="1"/>
  <c r="JR17" i="17" s="1"/>
  <c r="JS17" i="17" s="1"/>
  <c r="JT17" i="17" s="1"/>
  <c r="JU17" i="17" s="1"/>
  <c r="JV17" i="17" s="1"/>
  <c r="JW17" i="17" s="1"/>
  <c r="JX17" i="17" s="1"/>
  <c r="JY17" i="17" s="1"/>
  <c r="JZ17" i="17" s="1"/>
  <c r="KA17" i="17" s="1"/>
  <c r="KB17" i="17" s="1"/>
  <c r="KC17" i="17" s="1"/>
  <c r="KD17" i="17" s="1"/>
  <c r="KE17" i="17" s="1"/>
  <c r="KF17" i="17" s="1"/>
  <c r="KG17" i="17" s="1"/>
  <c r="KH17" i="17" s="1"/>
  <c r="KI17" i="17" s="1"/>
  <c r="KJ17" i="17" s="1"/>
  <c r="KK17" i="17" s="1"/>
  <c r="KL17" i="17" s="1"/>
  <c r="KM17" i="17" s="1"/>
  <c r="KN17" i="17" s="1"/>
  <c r="KO17" i="17" s="1"/>
  <c r="KP17" i="17" s="1"/>
  <c r="KQ17" i="17" s="1"/>
  <c r="KR17" i="17" s="1"/>
  <c r="KS17" i="17" s="1"/>
  <c r="KT17" i="17" s="1"/>
  <c r="KU17" i="17" s="1"/>
  <c r="KV17" i="17" s="1"/>
  <c r="KW17" i="17" s="1"/>
  <c r="KX17" i="17" s="1"/>
  <c r="KY17" i="17" s="1"/>
  <c r="KZ17" i="17" s="1"/>
  <c r="LA17" i="17" s="1"/>
  <c r="LB17" i="17" s="1"/>
  <c r="LC17" i="17" s="1"/>
  <c r="LD17" i="17" s="1"/>
  <c r="LE17" i="17" s="1"/>
  <c r="LF17" i="17" s="1"/>
  <c r="LG17" i="17" s="1"/>
  <c r="LH17" i="17" s="1"/>
  <c r="LI17" i="17" s="1"/>
  <c r="LJ17" i="17" s="1"/>
  <c r="LK17" i="17" s="1"/>
  <c r="LL17" i="17" s="1"/>
  <c r="LM17" i="17" s="1"/>
  <c r="LN17" i="17" s="1"/>
  <c r="LO17" i="17" s="1"/>
  <c r="LP17" i="17" s="1"/>
  <c r="LQ17" i="17" s="1"/>
  <c r="LR17" i="17" s="1"/>
  <c r="LS17" i="17" s="1"/>
  <c r="LT17" i="17" s="1"/>
  <c r="LU17" i="17" s="1"/>
  <c r="LV17" i="17" s="1"/>
  <c r="LW17" i="17" s="1"/>
  <c r="LX17" i="17" s="1"/>
  <c r="LY17" i="17" s="1"/>
  <c r="LZ17" i="17" s="1"/>
  <c r="MA17" i="17" s="1"/>
  <c r="MB17" i="17" s="1"/>
  <c r="MC17" i="17" s="1"/>
  <c r="MD17" i="17" s="1"/>
  <c r="ME17" i="17" s="1"/>
  <c r="MF17" i="17" s="1"/>
  <c r="MG17" i="17" s="1"/>
  <c r="MH17" i="17" s="1"/>
  <c r="MI17" i="17" s="1"/>
  <c r="MJ17" i="17" s="1"/>
  <c r="MK17" i="17" s="1"/>
  <c r="ML17" i="17" s="1"/>
  <c r="MM17" i="17" s="1"/>
  <c r="MN17" i="17" s="1"/>
  <c r="MO17" i="17" s="1"/>
  <c r="MP17" i="17" s="1"/>
  <c r="MQ17" i="17" s="1"/>
  <c r="MR17" i="17" s="1"/>
  <c r="MS17" i="17" s="1"/>
  <c r="MT17" i="17" s="1"/>
  <c r="MU17" i="17" s="1"/>
  <c r="MV17" i="17" s="1"/>
  <c r="MW17" i="17" s="1"/>
  <c r="MX17" i="17" s="1"/>
  <c r="MY17" i="17" s="1"/>
  <c r="MZ17" i="17" s="1"/>
  <c r="NA17" i="17" s="1"/>
  <c r="NB17" i="17" s="1"/>
  <c r="NC17" i="17" s="1"/>
  <c r="ND17" i="17" s="1"/>
  <c r="NE17" i="17" s="1"/>
  <c r="NF17" i="17" s="1"/>
  <c r="NG17" i="17" s="1"/>
  <c r="NH17" i="17" s="1"/>
  <c r="NI17" i="17" s="1"/>
  <c r="EA13" i="17"/>
  <c r="EG210" i="26" l="1"/>
  <c r="EG194" i="26"/>
  <c r="EG259" i="26"/>
  <c r="EG242" i="26"/>
  <c r="EG226" i="26"/>
  <c r="ET22" i="18"/>
  <c r="ET9" i="18"/>
  <c r="ET31" i="18"/>
  <c r="ET23" i="18"/>
  <c r="ET21" i="18"/>
  <c r="ET15" i="18"/>
  <c r="ET25" i="18"/>
  <c r="ET24" i="18"/>
  <c r="ET14" i="18"/>
  <c r="ET8" i="18"/>
  <c r="ET32" i="18"/>
  <c r="EH167" i="26"/>
  <c r="EG170" i="26" a="1"/>
  <c r="EG170" i="26" s="1"/>
  <c r="EG171" i="26"/>
  <c r="EG172" i="26"/>
  <c r="EG173" i="26"/>
  <c r="EG175" i="26"/>
  <c r="EG176" i="26"/>
  <c r="EG178" i="26"/>
  <c r="EG179" i="26"/>
  <c r="EG180" i="26"/>
  <c r="EG181" i="26"/>
  <c r="EG186" i="26" a="1"/>
  <c r="EG186" i="26" s="1"/>
  <c r="EG283" i="26"/>
  <c r="EG286" i="26"/>
  <c r="EG293" i="26"/>
  <c r="EG174" i="26"/>
  <c r="EG187" i="26"/>
  <c r="EG188" i="26"/>
  <c r="EG189" i="26"/>
  <c r="EG190" i="26"/>
  <c r="EG191" i="26"/>
  <c r="EG192" i="26"/>
  <c r="EG195" i="26"/>
  <c r="EG196" i="26"/>
  <c r="EG197" i="26"/>
  <c r="EG202" i="26" a="1"/>
  <c r="EG202" i="26" s="1"/>
  <c r="EG284" i="26"/>
  <c r="EG291" i="26"/>
  <c r="EG292" i="26"/>
  <c r="EG203" i="26"/>
  <c r="EG204" i="26"/>
  <c r="EG205" i="26"/>
  <c r="EG206" i="26"/>
  <c r="EG207" i="26"/>
  <c r="EG208" i="26"/>
  <c r="EG211" i="26"/>
  <c r="EG212" i="26"/>
  <c r="EG213" i="26"/>
  <c r="EG219" i="26"/>
  <c r="EG220" i="26"/>
  <c r="EG221" i="26"/>
  <c r="EG222" i="26"/>
  <c r="EG223" i="26"/>
  <c r="EG224" i="26"/>
  <c r="EG227" i="26"/>
  <c r="EG228" i="26"/>
  <c r="EG229" i="26"/>
  <c r="EG235" i="26"/>
  <c r="EG236" i="26"/>
  <c r="EG237" i="26"/>
  <c r="EG238" i="26"/>
  <c r="EG239" i="26"/>
  <c r="EG240" i="26"/>
  <c r="EG243" i="26"/>
  <c r="EG244" i="26"/>
  <c r="EG245" i="26"/>
  <c r="EG234" i="26" a="1"/>
  <c r="EG234" i="26" s="1"/>
  <c r="EG250" i="26" a="1"/>
  <c r="EG250" i="26" s="1"/>
  <c r="EG253" i="26"/>
  <c r="EG255" i="26"/>
  <c r="EG256" i="26"/>
  <c r="EG260" i="26"/>
  <c r="EG261" i="26"/>
  <c r="EG282" i="26" a="1"/>
  <c r="EG282" i="26" s="1"/>
  <c r="EG218" i="26" a="1"/>
  <c r="EG218" i="26" s="1"/>
  <c r="EG251" i="26"/>
  <c r="EG252" i="26"/>
  <c r="EG254" i="26"/>
  <c r="EG266" i="26" a="1"/>
  <c r="EG266" i="26" s="1"/>
  <c r="EG267" i="26"/>
  <c r="EG268" i="26"/>
  <c r="EG269" i="26"/>
  <c r="EG270" i="26"/>
  <c r="EG271" i="26"/>
  <c r="EG272" i="26"/>
  <c r="EG274" i="26"/>
  <c r="EG275" i="26"/>
  <c r="EG276" i="26"/>
  <c r="EG277" i="26"/>
  <c r="EG299" i="26"/>
  <c r="EG300" i="26"/>
  <c r="EG301" i="26"/>
  <c r="EG302" i="26"/>
  <c r="EG303" i="26"/>
  <c r="EG304" i="26"/>
  <c r="EG307" i="26"/>
  <c r="EG308" i="26"/>
  <c r="EG309" i="26"/>
  <c r="EG288" i="26"/>
  <c r="EG298" i="26" a="1"/>
  <c r="EG298" i="26" s="1"/>
  <c r="EG317" i="26"/>
  <c r="EG318" i="26"/>
  <c r="EG322" i="26"/>
  <c r="EG287" i="26"/>
  <c r="EG315" i="26"/>
  <c r="EG316" i="26"/>
  <c r="EG320" i="26"/>
  <c r="EG323" i="26"/>
  <c r="EG324" i="26"/>
  <c r="EG325" i="26"/>
  <c r="EG285" i="26"/>
  <c r="EG314" i="26" a="1"/>
  <c r="EG314" i="26" s="1"/>
  <c r="EG319" i="26"/>
  <c r="EF209" i="26"/>
  <c r="EF225" i="26"/>
  <c r="EF241" i="26"/>
  <c r="EF246" i="26" s="1"/>
  <c r="EF257" i="26"/>
  <c r="EF262" i="26" s="1"/>
  <c r="EF273" i="26"/>
  <c r="EE182" i="26"/>
  <c r="EE294" i="26"/>
  <c r="EE326" i="26"/>
  <c r="EJ166" i="26"/>
  <c r="EI165" i="26"/>
  <c r="EC246" i="26"/>
  <c r="EF177" i="26"/>
  <c r="EF193" i="26"/>
  <c r="EF198" i="26" s="1"/>
  <c r="EF321" i="26"/>
  <c r="EF305" i="26"/>
  <c r="EF289" i="26"/>
  <c r="ED240" i="26"/>
  <c r="ED256" i="26"/>
  <c r="ED192" i="26"/>
  <c r="ES41" i="24"/>
  <c r="ES42" i="24"/>
  <c r="ER66" i="24"/>
  <c r="ER48" i="24"/>
  <c r="ES40" i="24"/>
  <c r="ES43" i="24"/>
  <c r="ED48" i="24"/>
  <c r="ED66" i="24"/>
  <c r="EE55" i="20"/>
  <c r="ED12" i="17"/>
  <c r="ED14" i="17" s="1"/>
  <c r="M43" i="24"/>
  <c r="ES34" i="24"/>
  <c r="B56" i="20"/>
  <c r="EE57" i="20"/>
  <c r="ES44" i="24" s="1"/>
  <c r="EH4" i="21"/>
  <c r="EC24" i="20"/>
  <c r="ES5" i="18"/>
  <c r="EB33" i="20"/>
  <c r="EB37" i="20"/>
  <c r="EB50" i="20" s="1"/>
  <c r="ET35" i="18"/>
  <c r="ET3" i="18"/>
  <c r="ET2" i="18"/>
  <c r="P21" i="18"/>
  <c r="P23" i="18"/>
  <c r="P22" i="18"/>
  <c r="P24" i="18"/>
  <c r="ES33" i="18"/>
  <c r="E12" i="15"/>
  <c r="B51" i="20"/>
  <c r="EC18" i="17"/>
  <c r="ES26" i="18"/>
  <c r="EB13" i="17"/>
  <c r="EH194" i="26" l="1"/>
  <c r="EH210" i="26"/>
  <c r="EH259" i="26"/>
  <c r="EH242" i="26"/>
  <c r="EH226" i="26"/>
  <c r="EG225" i="26"/>
  <c r="EG230" i="26" s="1"/>
  <c r="I22" i="18"/>
  <c r="D23" i="18"/>
  <c r="I23" i="18"/>
  <c r="F23" i="18"/>
  <c r="K15" i="18"/>
  <c r="F22" i="18"/>
  <c r="E22" i="18"/>
  <c r="G23" i="18"/>
  <c r="K9" i="18"/>
  <c r="G22" i="18"/>
  <c r="D22" i="18"/>
  <c r="J22" i="18"/>
  <c r="H22" i="18"/>
  <c r="L25" i="18"/>
  <c r="L14" i="18"/>
  <c r="K21" i="18"/>
  <c r="L15" i="18"/>
  <c r="K22" i="18"/>
  <c r="L22" i="18"/>
  <c r="L18" i="18"/>
  <c r="J23" i="18"/>
  <c r="H23" i="18"/>
  <c r="K26" i="18"/>
  <c r="K25" i="18"/>
  <c r="E23" i="18"/>
  <c r="K14" i="18"/>
  <c r="K23" i="18"/>
  <c r="K8" i="18"/>
  <c r="L24" i="18"/>
  <c r="L23" i="18"/>
  <c r="L9" i="18"/>
  <c r="L8" i="18"/>
  <c r="L21" i="18"/>
  <c r="K24" i="18"/>
  <c r="L16" i="18"/>
  <c r="M22" i="18"/>
  <c r="M21" i="18"/>
  <c r="M28" i="18"/>
  <c r="L10" i="18"/>
  <c r="L28" i="18"/>
  <c r="M8" i="18"/>
  <c r="M25" i="18"/>
  <c r="M15" i="18"/>
  <c r="M10" i="18"/>
  <c r="M23" i="18"/>
  <c r="M26" i="18"/>
  <c r="L26" i="18"/>
  <c r="M16" i="18"/>
  <c r="M14" i="18"/>
  <c r="L11" i="18"/>
  <c r="M11" i="18"/>
  <c r="M24" i="18"/>
  <c r="M9" i="18"/>
  <c r="M18" i="18"/>
  <c r="D8" i="18"/>
  <c r="D24" i="18"/>
  <c r="D9" i="18"/>
  <c r="D15" i="18"/>
  <c r="D21" i="18"/>
  <c r="D25" i="18"/>
  <c r="D14" i="18"/>
  <c r="D26" i="18"/>
  <c r="E15" i="18"/>
  <c r="E21" i="18"/>
  <c r="E24" i="18"/>
  <c r="E8" i="18"/>
  <c r="E9" i="18"/>
  <c r="E25" i="18"/>
  <c r="E26" i="18"/>
  <c r="E14" i="18"/>
  <c r="F21" i="18"/>
  <c r="F25" i="18"/>
  <c r="F15" i="18"/>
  <c r="F24" i="18"/>
  <c r="F9" i="18"/>
  <c r="F14" i="18"/>
  <c r="F8" i="18"/>
  <c r="F26" i="18"/>
  <c r="G21" i="18"/>
  <c r="G24" i="18"/>
  <c r="G14" i="18"/>
  <c r="G9" i="18"/>
  <c r="G25" i="18"/>
  <c r="G8" i="18"/>
  <c r="G15" i="18"/>
  <c r="G26" i="18"/>
  <c r="H21" i="18"/>
  <c r="H24" i="18"/>
  <c r="H26" i="18"/>
  <c r="H25" i="18"/>
  <c r="H15" i="18"/>
  <c r="H14" i="18"/>
  <c r="H8" i="18"/>
  <c r="H9" i="18"/>
  <c r="I8" i="18"/>
  <c r="I21" i="18"/>
  <c r="I9" i="18"/>
  <c r="I26" i="18"/>
  <c r="I24" i="18"/>
  <c r="I25" i="18"/>
  <c r="I15" i="18"/>
  <c r="I14" i="18"/>
  <c r="J21" i="18"/>
  <c r="J26" i="18"/>
  <c r="J9" i="18"/>
  <c r="J24" i="18"/>
  <c r="J15" i="18"/>
  <c r="J8" i="18"/>
  <c r="J14" i="18"/>
  <c r="J25" i="18"/>
  <c r="EI167" i="26"/>
  <c r="EH170" i="26" a="1"/>
  <c r="EH170" i="26" s="1"/>
  <c r="EH171" i="26"/>
  <c r="EH175" i="26"/>
  <c r="EH176" i="26"/>
  <c r="EH178" i="26"/>
  <c r="EH179" i="26"/>
  <c r="EH180" i="26"/>
  <c r="EH181" i="26"/>
  <c r="EH186" i="26" a="1"/>
  <c r="EH186" i="26" s="1"/>
  <c r="EH282" i="26" a="1"/>
  <c r="EH282" i="26" s="1"/>
  <c r="EH284" i="26"/>
  <c r="EH285" i="26"/>
  <c r="EH292" i="26"/>
  <c r="EH172" i="26"/>
  <c r="EH187" i="26"/>
  <c r="EH188" i="26"/>
  <c r="EH189" i="26"/>
  <c r="EH190" i="26"/>
  <c r="EH191" i="26"/>
  <c r="EH192" i="26"/>
  <c r="EH195" i="26"/>
  <c r="EH196" i="26"/>
  <c r="EH197" i="26"/>
  <c r="EH202" i="26" a="1"/>
  <c r="EH202" i="26" s="1"/>
  <c r="EH173" i="26"/>
  <c r="EH174" i="26"/>
  <c r="EH203" i="26"/>
  <c r="EH204" i="26"/>
  <c r="EH205" i="26"/>
  <c r="EH206" i="26"/>
  <c r="EH207" i="26"/>
  <c r="EH208" i="26"/>
  <c r="EH211" i="26"/>
  <c r="EH212" i="26"/>
  <c r="EH213" i="26"/>
  <c r="EH218" i="26" a="1"/>
  <c r="EH218" i="26" s="1"/>
  <c r="EH219" i="26"/>
  <c r="EH220" i="26"/>
  <c r="EH221" i="26"/>
  <c r="EH222" i="26"/>
  <c r="EH223" i="26"/>
  <c r="EH224" i="26"/>
  <c r="EH227" i="26"/>
  <c r="EH228" i="26"/>
  <c r="EH229" i="26"/>
  <c r="EH235" i="26"/>
  <c r="EH236" i="26"/>
  <c r="EH237" i="26"/>
  <c r="EH238" i="26"/>
  <c r="EH239" i="26"/>
  <c r="EH240" i="26"/>
  <c r="EH243" i="26"/>
  <c r="EH244" i="26"/>
  <c r="EH245" i="26"/>
  <c r="EH255" i="26"/>
  <c r="EH256" i="26"/>
  <c r="EH260" i="26"/>
  <c r="EH261" i="26"/>
  <c r="EH283" i="26"/>
  <c r="EH286" i="26"/>
  <c r="EH287" i="26"/>
  <c r="EH288" i="26"/>
  <c r="EH234" i="26" a="1"/>
  <c r="EH234" i="26" s="1"/>
  <c r="EH250" i="26" a="1"/>
  <c r="EH250" i="26" s="1"/>
  <c r="EH251" i="26"/>
  <c r="EH252" i="26"/>
  <c r="EH253" i="26"/>
  <c r="EH254" i="26"/>
  <c r="EH266" i="26" a="1"/>
  <c r="EH266" i="26" s="1"/>
  <c r="EH267" i="26"/>
  <c r="EH268" i="26"/>
  <c r="EH269" i="26"/>
  <c r="EH270" i="26"/>
  <c r="EH271" i="26"/>
  <c r="EH272" i="26"/>
  <c r="EH274" i="26"/>
  <c r="EH275" i="26"/>
  <c r="EH276" i="26"/>
  <c r="EH277" i="26"/>
  <c r="EH291" i="26"/>
  <c r="EH298" i="26" a="1"/>
  <c r="EH298" i="26" s="1"/>
  <c r="EH302" i="26"/>
  <c r="EH303" i="26"/>
  <c r="EH304" i="26"/>
  <c r="EH307" i="26"/>
  <c r="EH308" i="26"/>
  <c r="EH309" i="26"/>
  <c r="EH301" i="26"/>
  <c r="EH322" i="26"/>
  <c r="EH300" i="26"/>
  <c r="EH314" i="26" a="1"/>
  <c r="EH314" i="26" s="1"/>
  <c r="EH319" i="26"/>
  <c r="EH320" i="26"/>
  <c r="EH323" i="26"/>
  <c r="EH324" i="26"/>
  <c r="EH325" i="26"/>
  <c r="EH293" i="26"/>
  <c r="EH299" i="26"/>
  <c r="EH315" i="26"/>
  <c r="EH316" i="26"/>
  <c r="EH317" i="26"/>
  <c r="EH318" i="26"/>
  <c r="EG177" i="26"/>
  <c r="EG193" i="26"/>
  <c r="EG198" i="26" s="1"/>
  <c r="EG289" i="26"/>
  <c r="EG305" i="26"/>
  <c r="EG321" i="26"/>
  <c r="EG326" i="26" s="1"/>
  <c r="EF214" i="26"/>
  <c r="EF230" i="26"/>
  <c r="EF278" i="26"/>
  <c r="EK166" i="26"/>
  <c r="EJ165" i="26"/>
  <c r="EF310" i="26"/>
  <c r="ED241" i="26"/>
  <c r="ED257" i="26"/>
  <c r="ED193" i="26"/>
  <c r="EG209" i="26"/>
  <c r="EG241" i="26"/>
  <c r="EG246" i="26" s="1"/>
  <c r="EG257" i="26"/>
  <c r="EG262" i="26" s="1"/>
  <c r="EG273" i="26"/>
  <c r="EG278" i="26" s="1"/>
  <c r="EF182" i="26"/>
  <c r="EF326" i="26"/>
  <c r="EF294" i="26"/>
  <c r="ES48" i="24"/>
  <c r="ES66" i="24"/>
  <c r="EE48" i="24"/>
  <c r="M48" i="24" s="1"/>
  <c r="EE66" i="24"/>
  <c r="B55" i="20"/>
  <c r="EE54" i="20"/>
  <c r="I31" i="18"/>
  <c r="J31" i="18"/>
  <c r="K32" i="18"/>
  <c r="K33" i="18"/>
  <c r="K31" i="18"/>
  <c r="K35" i="18"/>
  <c r="L31" i="18"/>
  <c r="L33" i="18"/>
  <c r="L32" i="18"/>
  <c r="L35" i="18"/>
  <c r="M32" i="18"/>
  <c r="M33" i="18"/>
  <c r="M31" i="18"/>
  <c r="M35" i="18"/>
  <c r="EE12" i="17"/>
  <c r="B57" i="20"/>
  <c r="EC13" i="17"/>
  <c r="ED18" i="17"/>
  <c r="EE18" i="17" s="1"/>
  <c r="EF18" i="17" s="1"/>
  <c r="EG18" i="17" s="1"/>
  <c r="EH18" i="17" s="1"/>
  <c r="EI18" i="17" s="1"/>
  <c r="EJ18" i="17" s="1"/>
  <c r="EK18" i="17" s="1"/>
  <c r="EL18" i="17" s="1"/>
  <c r="EM18" i="17" s="1"/>
  <c r="EN18" i="17" s="1"/>
  <c r="EO18" i="17" s="1"/>
  <c r="EP18" i="17" s="1"/>
  <c r="EQ18" i="17" s="1"/>
  <c r="ER18" i="17" s="1"/>
  <c r="ES18" i="17" s="1"/>
  <c r="ET18" i="17" s="1"/>
  <c r="EU18" i="17" s="1"/>
  <c r="EV18" i="17" s="1"/>
  <c r="EW18" i="17" s="1"/>
  <c r="EX18" i="17" s="1"/>
  <c r="EY18" i="17" s="1"/>
  <c r="EZ18" i="17" s="1"/>
  <c r="FA18" i="17" s="1"/>
  <c r="FB18" i="17" s="1"/>
  <c r="FC18" i="17" s="1"/>
  <c r="FD18" i="17" s="1"/>
  <c r="FE18" i="17" s="1"/>
  <c r="FF18" i="17" s="1"/>
  <c r="FG18" i="17" s="1"/>
  <c r="FH18" i="17" s="1"/>
  <c r="FI18" i="17" s="1"/>
  <c r="FJ18" i="17" s="1"/>
  <c r="FK18" i="17" s="1"/>
  <c r="FL18" i="17" s="1"/>
  <c r="FM18" i="17" s="1"/>
  <c r="FN18" i="17" s="1"/>
  <c r="FO18" i="17" s="1"/>
  <c r="FP18" i="17" s="1"/>
  <c r="FQ18" i="17" s="1"/>
  <c r="FR18" i="17" s="1"/>
  <c r="FS18" i="17" s="1"/>
  <c r="FT18" i="17" s="1"/>
  <c r="FU18" i="17" s="1"/>
  <c r="FV18" i="17" s="1"/>
  <c r="FW18" i="17" s="1"/>
  <c r="FX18" i="17" s="1"/>
  <c r="FY18" i="17" s="1"/>
  <c r="FZ18" i="17" s="1"/>
  <c r="GA18" i="17" s="1"/>
  <c r="GB18" i="17" s="1"/>
  <c r="GC18" i="17" s="1"/>
  <c r="GD18" i="17" s="1"/>
  <c r="GE18" i="17" s="1"/>
  <c r="GF18" i="17" s="1"/>
  <c r="GG18" i="17" s="1"/>
  <c r="GH18" i="17" s="1"/>
  <c r="GI18" i="17" s="1"/>
  <c r="GJ18" i="17" s="1"/>
  <c r="GK18" i="17" s="1"/>
  <c r="GL18" i="17" s="1"/>
  <c r="GM18" i="17" s="1"/>
  <c r="GN18" i="17" s="1"/>
  <c r="GO18" i="17" s="1"/>
  <c r="GP18" i="17" s="1"/>
  <c r="GQ18" i="17" s="1"/>
  <c r="GR18" i="17" s="1"/>
  <c r="GS18" i="17" s="1"/>
  <c r="GT18" i="17" s="1"/>
  <c r="GU18" i="17" s="1"/>
  <c r="GV18" i="17" s="1"/>
  <c r="GW18" i="17" s="1"/>
  <c r="GX18" i="17" s="1"/>
  <c r="GY18" i="17" s="1"/>
  <c r="GZ18" i="17" s="1"/>
  <c r="HA18" i="17" s="1"/>
  <c r="HB18" i="17" s="1"/>
  <c r="HC18" i="17" s="1"/>
  <c r="HD18" i="17" s="1"/>
  <c r="HE18" i="17" s="1"/>
  <c r="HF18" i="17" s="1"/>
  <c r="HG18" i="17" s="1"/>
  <c r="HH18" i="17" s="1"/>
  <c r="HI18" i="17" s="1"/>
  <c r="HJ18" i="17" s="1"/>
  <c r="HK18" i="17" s="1"/>
  <c r="HL18" i="17" s="1"/>
  <c r="HM18" i="17" s="1"/>
  <c r="HN18" i="17" s="1"/>
  <c r="HO18" i="17" s="1"/>
  <c r="HP18" i="17" s="1"/>
  <c r="HQ18" i="17" s="1"/>
  <c r="HR18" i="17" s="1"/>
  <c r="HS18" i="17" s="1"/>
  <c r="HT18" i="17" s="1"/>
  <c r="HU18" i="17" s="1"/>
  <c r="HV18" i="17" s="1"/>
  <c r="HW18" i="17" s="1"/>
  <c r="HX18" i="17" s="1"/>
  <c r="HY18" i="17" s="1"/>
  <c r="HZ18" i="17" s="1"/>
  <c r="IA18" i="17" s="1"/>
  <c r="IB18" i="17" s="1"/>
  <c r="IC18" i="17" s="1"/>
  <c r="ID18" i="17" s="1"/>
  <c r="IE18" i="17" s="1"/>
  <c r="IF18" i="17" s="1"/>
  <c r="IG18" i="17" s="1"/>
  <c r="IH18" i="17" s="1"/>
  <c r="II18" i="17" s="1"/>
  <c r="IJ18" i="17" s="1"/>
  <c r="IK18" i="17" s="1"/>
  <c r="IL18" i="17" s="1"/>
  <c r="IM18" i="17" s="1"/>
  <c r="IN18" i="17" s="1"/>
  <c r="IO18" i="17" s="1"/>
  <c r="IP18" i="17" s="1"/>
  <c r="IQ18" i="17" s="1"/>
  <c r="IR18" i="17" s="1"/>
  <c r="IS18" i="17" s="1"/>
  <c r="IT18" i="17" s="1"/>
  <c r="IU18" i="17" s="1"/>
  <c r="IV18" i="17" s="1"/>
  <c r="IW18" i="17" s="1"/>
  <c r="IX18" i="17" s="1"/>
  <c r="IY18" i="17" s="1"/>
  <c r="IZ18" i="17" s="1"/>
  <c r="JA18" i="17" s="1"/>
  <c r="JB18" i="17" s="1"/>
  <c r="JC18" i="17" s="1"/>
  <c r="JD18" i="17" s="1"/>
  <c r="JE18" i="17" s="1"/>
  <c r="JF18" i="17" s="1"/>
  <c r="JG18" i="17" s="1"/>
  <c r="JH18" i="17" s="1"/>
  <c r="JI18" i="17" s="1"/>
  <c r="JJ18" i="17" s="1"/>
  <c r="JK18" i="17" s="1"/>
  <c r="JL18" i="17" s="1"/>
  <c r="JM18" i="17" s="1"/>
  <c r="JN18" i="17" s="1"/>
  <c r="JO18" i="17" s="1"/>
  <c r="JP18" i="17" s="1"/>
  <c r="JQ18" i="17" s="1"/>
  <c r="JR18" i="17" s="1"/>
  <c r="JS18" i="17" s="1"/>
  <c r="JT18" i="17" s="1"/>
  <c r="JU18" i="17" s="1"/>
  <c r="JV18" i="17" s="1"/>
  <c r="JW18" i="17" s="1"/>
  <c r="JX18" i="17" s="1"/>
  <c r="JY18" i="17" s="1"/>
  <c r="JZ18" i="17" s="1"/>
  <c r="KA18" i="17" s="1"/>
  <c r="KB18" i="17" s="1"/>
  <c r="KC18" i="17" s="1"/>
  <c r="KD18" i="17" s="1"/>
  <c r="KE18" i="17" s="1"/>
  <c r="KF18" i="17" s="1"/>
  <c r="KG18" i="17" s="1"/>
  <c r="KH18" i="17" s="1"/>
  <c r="KI18" i="17" s="1"/>
  <c r="KJ18" i="17" s="1"/>
  <c r="KK18" i="17" s="1"/>
  <c r="KL18" i="17" s="1"/>
  <c r="KM18" i="17" s="1"/>
  <c r="KN18" i="17" s="1"/>
  <c r="KO18" i="17" s="1"/>
  <c r="KP18" i="17" s="1"/>
  <c r="KQ18" i="17" s="1"/>
  <c r="KR18" i="17" s="1"/>
  <c r="KS18" i="17" s="1"/>
  <c r="KT18" i="17" s="1"/>
  <c r="KU18" i="17" s="1"/>
  <c r="KV18" i="17" s="1"/>
  <c r="KW18" i="17" s="1"/>
  <c r="KX18" i="17" s="1"/>
  <c r="KY18" i="17" s="1"/>
  <c r="KZ18" i="17" s="1"/>
  <c r="LA18" i="17" s="1"/>
  <c r="LB18" i="17" s="1"/>
  <c r="LC18" i="17" s="1"/>
  <c r="LD18" i="17" s="1"/>
  <c r="LE18" i="17" s="1"/>
  <c r="LF18" i="17" s="1"/>
  <c r="LG18" i="17" s="1"/>
  <c r="LH18" i="17" s="1"/>
  <c r="LI18" i="17" s="1"/>
  <c r="LJ18" i="17" s="1"/>
  <c r="LK18" i="17" s="1"/>
  <c r="LL18" i="17" s="1"/>
  <c r="LM18" i="17" s="1"/>
  <c r="LN18" i="17" s="1"/>
  <c r="LO18" i="17" s="1"/>
  <c r="LP18" i="17" s="1"/>
  <c r="LQ18" i="17" s="1"/>
  <c r="LR18" i="17" s="1"/>
  <c r="LS18" i="17" s="1"/>
  <c r="LT18" i="17" s="1"/>
  <c r="LU18" i="17" s="1"/>
  <c r="LV18" i="17" s="1"/>
  <c r="LW18" i="17" s="1"/>
  <c r="LX18" i="17" s="1"/>
  <c r="LY18" i="17" s="1"/>
  <c r="LZ18" i="17" s="1"/>
  <c r="MA18" i="17" s="1"/>
  <c r="MB18" i="17" s="1"/>
  <c r="MC18" i="17" s="1"/>
  <c r="MD18" i="17" s="1"/>
  <c r="ME18" i="17" s="1"/>
  <c r="MF18" i="17" s="1"/>
  <c r="MG18" i="17" s="1"/>
  <c r="MH18" i="17" s="1"/>
  <c r="MI18" i="17" s="1"/>
  <c r="MJ18" i="17" s="1"/>
  <c r="MK18" i="17" s="1"/>
  <c r="ML18" i="17" s="1"/>
  <c r="MM18" i="17" s="1"/>
  <c r="MN18" i="17" s="1"/>
  <c r="MO18" i="17" s="1"/>
  <c r="MP18" i="17" s="1"/>
  <c r="MQ18" i="17" s="1"/>
  <c r="MR18" i="17" s="1"/>
  <c r="MS18" i="17" s="1"/>
  <c r="MT18" i="17" s="1"/>
  <c r="MU18" i="17" s="1"/>
  <c r="MV18" i="17" s="1"/>
  <c r="MW18" i="17" s="1"/>
  <c r="MX18" i="17" s="1"/>
  <c r="MY18" i="17" s="1"/>
  <c r="MZ18" i="17" s="1"/>
  <c r="NA18" i="17" s="1"/>
  <c r="NB18" i="17" s="1"/>
  <c r="NC18" i="17" s="1"/>
  <c r="ND18" i="17" s="1"/>
  <c r="NE18" i="17" s="1"/>
  <c r="NF18" i="17" s="1"/>
  <c r="NG18" i="17" s="1"/>
  <c r="NH18" i="17" s="1"/>
  <c r="NI18" i="17" s="1"/>
  <c r="EI4" i="21"/>
  <c r="ED24" i="20"/>
  <c r="ET5" i="18"/>
  <c r="ET33" i="18"/>
  <c r="EC33" i="20"/>
  <c r="EC37" i="20"/>
  <c r="EC50" i="20" s="1"/>
  <c r="EI194" i="26" l="1"/>
  <c r="EI210" i="26"/>
  <c r="EI259" i="26"/>
  <c r="EI242" i="26"/>
  <c r="EI226" i="26"/>
  <c r="EJ167" i="26"/>
  <c r="EI170" i="26" a="1"/>
  <c r="EI170" i="26" s="1"/>
  <c r="EI171" i="26"/>
  <c r="EI172" i="26"/>
  <c r="EI173" i="26"/>
  <c r="EI174" i="26"/>
  <c r="EI175" i="26"/>
  <c r="EI176" i="26"/>
  <c r="EI178" i="26"/>
  <c r="EI179" i="26"/>
  <c r="EI180" i="26"/>
  <c r="EI181" i="26"/>
  <c r="EI186" i="26" a="1"/>
  <c r="EI186" i="26" s="1"/>
  <c r="EI283" i="26"/>
  <c r="EI287" i="26"/>
  <c r="EI288" i="26"/>
  <c r="EI187" i="26"/>
  <c r="EI188" i="26"/>
  <c r="EI189" i="26"/>
  <c r="EI190" i="26"/>
  <c r="EI191" i="26"/>
  <c r="EI192" i="26"/>
  <c r="EI195" i="26"/>
  <c r="EI196" i="26"/>
  <c r="EI197" i="26"/>
  <c r="EI202" i="26" a="1"/>
  <c r="EI202" i="26" s="1"/>
  <c r="EI282" i="26" a="1"/>
  <c r="EI282" i="26" s="1"/>
  <c r="EI286" i="26"/>
  <c r="EI291" i="26"/>
  <c r="EI292" i="26"/>
  <c r="EI293" i="26"/>
  <c r="EI203" i="26"/>
  <c r="EI204" i="26"/>
  <c r="EI205" i="26"/>
  <c r="EI206" i="26"/>
  <c r="EI207" i="26"/>
  <c r="EI208" i="26"/>
  <c r="EI211" i="26"/>
  <c r="EI212" i="26"/>
  <c r="EI213" i="26"/>
  <c r="EI219" i="26"/>
  <c r="EI220" i="26"/>
  <c r="EI221" i="26"/>
  <c r="EI222" i="26"/>
  <c r="EI223" i="26"/>
  <c r="EI224" i="26"/>
  <c r="EI227" i="26"/>
  <c r="EI228" i="26"/>
  <c r="EI229" i="26"/>
  <c r="EI218" i="26" a="1"/>
  <c r="EI218" i="26" s="1"/>
  <c r="EI234" i="26" a="1"/>
  <c r="EI234" i="26" s="1"/>
  <c r="EI235" i="26"/>
  <c r="EI236" i="26"/>
  <c r="EI237" i="26"/>
  <c r="EI238" i="26"/>
  <c r="EI239" i="26"/>
  <c r="EI240" i="26"/>
  <c r="EI243" i="26"/>
  <c r="EI244" i="26"/>
  <c r="EI245" i="26"/>
  <c r="EI250" i="26" a="1"/>
  <c r="EI250" i="26" s="1"/>
  <c r="EI252" i="26"/>
  <c r="EI253" i="26"/>
  <c r="EI254" i="26"/>
  <c r="EI255" i="26"/>
  <c r="EI256" i="26"/>
  <c r="EI260" i="26"/>
  <c r="EI261" i="26"/>
  <c r="EI285" i="26"/>
  <c r="EI251" i="26"/>
  <c r="EI266" i="26" a="1"/>
  <c r="EI266" i="26" s="1"/>
  <c r="EI267" i="26"/>
  <c r="EI268" i="26"/>
  <c r="EI269" i="26"/>
  <c r="EI270" i="26"/>
  <c r="EI271" i="26"/>
  <c r="EI272" i="26"/>
  <c r="EI274" i="26"/>
  <c r="EI275" i="26"/>
  <c r="EI276" i="26"/>
  <c r="EI277" i="26"/>
  <c r="EI302" i="26"/>
  <c r="EI303" i="26"/>
  <c r="EI304" i="26"/>
  <c r="EI307" i="26"/>
  <c r="EI308" i="26"/>
  <c r="EI309" i="26"/>
  <c r="EI314" i="26" a="1"/>
  <c r="EI314" i="26" s="1"/>
  <c r="EI315" i="26"/>
  <c r="EI316" i="26"/>
  <c r="EI319" i="26"/>
  <c r="EI320" i="26"/>
  <c r="EI322" i="26"/>
  <c r="EI299" i="26"/>
  <c r="EI317" i="26"/>
  <c r="EI318" i="26"/>
  <c r="EI323" i="26"/>
  <c r="EI324" i="26"/>
  <c r="EI325" i="26"/>
  <c r="EI284" i="26"/>
  <c r="EI298" i="26" a="1"/>
  <c r="EI298" i="26" s="1"/>
  <c r="EI300" i="26"/>
  <c r="EI301" i="26"/>
  <c r="EH209" i="26"/>
  <c r="EH225" i="26"/>
  <c r="EH241" i="26"/>
  <c r="EH246" i="26" s="1"/>
  <c r="EH257" i="26"/>
  <c r="EL166" i="26"/>
  <c r="EK165" i="26"/>
  <c r="ED246" i="26"/>
  <c r="ED262" i="26"/>
  <c r="ED198" i="26"/>
  <c r="EH177" i="26"/>
  <c r="EH182" i="26" s="1"/>
  <c r="EH321" i="26"/>
  <c r="EH289" i="26"/>
  <c r="EH294" i="26" s="1"/>
  <c r="EH193" i="26"/>
  <c r="EH273" i="26"/>
  <c r="EH305" i="26"/>
  <c r="EH310" i="26" s="1"/>
  <c r="EG182" i="26"/>
  <c r="EG294" i="26"/>
  <c r="EG310" i="26"/>
  <c r="EG214" i="26"/>
  <c r="EE58" i="20"/>
  <c r="B54" i="20"/>
  <c r="A22" i="18"/>
  <c r="A21" i="18"/>
  <c r="A25" i="18"/>
  <c r="A23" i="18"/>
  <c r="A24" i="18"/>
  <c r="EE14" i="17"/>
  <c r="EF12" i="17"/>
  <c r="EF14" i="17" s="1"/>
  <c r="EQ16" i="24"/>
  <c r="EB16" i="24"/>
  <c r="DY16" i="24"/>
  <c r="DZ16" i="24"/>
  <c r="DI16" i="24"/>
  <c r="EO16" i="24"/>
  <c r="DS16" i="24"/>
  <c r="DT16" i="24"/>
  <c r="DG16" i="24"/>
  <c r="DC16" i="24"/>
  <c r="DR16" i="24"/>
  <c r="ES16" i="24"/>
  <c r="DO16" i="24"/>
  <c r="DF16" i="24"/>
  <c r="DQ16" i="24"/>
  <c r="DA16" i="24"/>
  <c r="DK16" i="24"/>
  <c r="ER16" i="24"/>
  <c r="CX16" i="24"/>
  <c r="DH16" i="24"/>
  <c r="EA16" i="24"/>
  <c r="EF16" i="24"/>
  <c r="DV16" i="24"/>
  <c r="DB16" i="24"/>
  <c r="EC16" i="24"/>
  <c r="DW16" i="24"/>
  <c r="EP16" i="24"/>
  <c r="DL16" i="24"/>
  <c r="EI16" i="24"/>
  <c r="EH16" i="24"/>
  <c r="EN16" i="24"/>
  <c r="CZ16" i="24"/>
  <c r="DX16" i="24"/>
  <c r="DJ16" i="24"/>
  <c r="EJ16" i="24"/>
  <c r="CY16" i="24"/>
  <c r="ED16" i="24"/>
  <c r="DE16" i="24"/>
  <c r="EK16" i="24"/>
  <c r="EE16" i="24"/>
  <c r="DD16" i="24"/>
  <c r="EG16" i="24"/>
  <c r="EL16" i="24"/>
  <c r="DU16" i="24"/>
  <c r="DM16" i="24"/>
  <c r="EM16" i="24"/>
  <c r="DP16" i="24"/>
  <c r="DN16" i="24"/>
  <c r="ED37" i="20"/>
  <c r="ED50" i="20" s="1"/>
  <c r="ED33" i="20"/>
  <c r="P25" i="18"/>
  <c r="ET26" i="18"/>
  <c r="A26" i="18" s="1"/>
  <c r="ED13" i="17"/>
  <c r="EJ4" i="21"/>
  <c r="EE24" i="20"/>
  <c r="H12" i="15"/>
  <c r="EJ210" i="26" l="1"/>
  <c r="EJ194" i="26"/>
  <c r="EJ259" i="26"/>
  <c r="EJ242" i="26"/>
  <c r="EJ226" i="26"/>
  <c r="EK167" i="26"/>
  <c r="EJ170" i="26" a="1"/>
  <c r="EJ170" i="26" s="1"/>
  <c r="EJ171" i="26"/>
  <c r="EJ175" i="26"/>
  <c r="EJ176" i="26"/>
  <c r="EJ178" i="26"/>
  <c r="EJ179" i="26"/>
  <c r="EJ180" i="26"/>
  <c r="EJ181" i="26"/>
  <c r="EJ186" i="26" a="1"/>
  <c r="EJ186" i="26" s="1"/>
  <c r="EJ282" i="26" a="1"/>
  <c r="EJ282" i="26" s="1"/>
  <c r="EJ286" i="26"/>
  <c r="EJ292" i="26"/>
  <c r="EJ293" i="26"/>
  <c r="EJ172" i="26"/>
  <c r="EJ187" i="26"/>
  <c r="EJ188" i="26"/>
  <c r="EJ189" i="26"/>
  <c r="EJ190" i="26"/>
  <c r="EJ191" i="26"/>
  <c r="EJ192" i="26"/>
  <c r="EJ195" i="26"/>
  <c r="EJ196" i="26"/>
  <c r="EJ197" i="26"/>
  <c r="EJ202" i="26" a="1"/>
  <c r="EJ202" i="26" s="1"/>
  <c r="EJ284" i="26"/>
  <c r="EJ285" i="26"/>
  <c r="EJ288" i="26"/>
  <c r="EJ173" i="26"/>
  <c r="EJ174" i="26"/>
  <c r="EJ203" i="26"/>
  <c r="EJ204" i="26"/>
  <c r="EJ205" i="26"/>
  <c r="EJ206" i="26"/>
  <c r="EJ207" i="26"/>
  <c r="EJ208" i="26"/>
  <c r="EJ211" i="26"/>
  <c r="EJ212" i="26"/>
  <c r="EJ213" i="26"/>
  <c r="EJ219" i="26"/>
  <c r="EJ220" i="26"/>
  <c r="EJ221" i="26"/>
  <c r="EJ222" i="26"/>
  <c r="EJ223" i="26"/>
  <c r="EJ224" i="26"/>
  <c r="EJ227" i="26"/>
  <c r="EJ228" i="26"/>
  <c r="EJ229" i="26"/>
  <c r="EJ235" i="26"/>
  <c r="EJ236" i="26"/>
  <c r="EJ237" i="26"/>
  <c r="EJ238" i="26"/>
  <c r="EJ239" i="26"/>
  <c r="EJ240" i="26"/>
  <c r="EJ243" i="26"/>
  <c r="EJ244" i="26"/>
  <c r="EJ245" i="26"/>
  <c r="EJ218" i="26" a="1"/>
  <c r="EJ218" i="26" s="1"/>
  <c r="EJ255" i="26"/>
  <c r="EJ256" i="26"/>
  <c r="EJ260" i="26"/>
  <c r="EJ261" i="26"/>
  <c r="EJ283" i="26"/>
  <c r="EJ287" i="26"/>
  <c r="EJ291" i="26"/>
  <c r="EJ234" i="26" a="1"/>
  <c r="EJ234" i="26" s="1"/>
  <c r="EJ250" i="26" a="1"/>
  <c r="EJ250" i="26" s="1"/>
  <c r="EJ251" i="26"/>
  <c r="EJ252" i="26"/>
  <c r="EJ253" i="26"/>
  <c r="EJ254" i="26"/>
  <c r="EJ266" i="26" a="1"/>
  <c r="EJ266" i="26" s="1"/>
  <c r="EJ267" i="26"/>
  <c r="EJ268" i="26"/>
  <c r="EJ269" i="26"/>
  <c r="EJ270" i="26"/>
  <c r="EJ271" i="26"/>
  <c r="EJ272" i="26"/>
  <c r="EJ274" i="26"/>
  <c r="EJ275" i="26"/>
  <c r="EJ276" i="26"/>
  <c r="EJ277" i="26"/>
  <c r="EJ302" i="26"/>
  <c r="EJ303" i="26"/>
  <c r="EJ304" i="26"/>
  <c r="EJ307" i="26"/>
  <c r="EJ308" i="26"/>
  <c r="EJ309" i="26"/>
  <c r="EJ298" i="26" a="1"/>
  <c r="EJ298" i="26" s="1"/>
  <c r="EJ300" i="26"/>
  <c r="EJ317" i="26"/>
  <c r="EJ318" i="26"/>
  <c r="EJ322" i="26"/>
  <c r="EJ301" i="26"/>
  <c r="EJ316" i="26"/>
  <c r="EJ320" i="26"/>
  <c r="EJ323" i="26"/>
  <c r="EJ324" i="26"/>
  <c r="EJ325" i="26"/>
  <c r="EJ299" i="26"/>
  <c r="EJ314" i="26" a="1"/>
  <c r="EJ314" i="26" s="1"/>
  <c r="EJ315" i="26"/>
  <c r="EJ319" i="26"/>
  <c r="EI177" i="26"/>
  <c r="EI193" i="26"/>
  <c r="EI289" i="26"/>
  <c r="EI321" i="26"/>
  <c r="EH230" i="26"/>
  <c r="EM166" i="26"/>
  <c r="EL165" i="26"/>
  <c r="EH326" i="26"/>
  <c r="EH278" i="26"/>
  <c r="EI209" i="26"/>
  <c r="EI214" i="26" s="1"/>
  <c r="EI257" i="26"/>
  <c r="EI262" i="26" s="1"/>
  <c r="EI305" i="26"/>
  <c r="EI225" i="26"/>
  <c r="EI230" i="26" s="1"/>
  <c r="EI241" i="26"/>
  <c r="EI273" i="26"/>
  <c r="EI278" i="26" s="1"/>
  <c r="EH214" i="26"/>
  <c r="EH262" i="26"/>
  <c r="EH198" i="26"/>
  <c r="EG12" i="17"/>
  <c r="EG14" i="17" s="1"/>
  <c r="M16" i="24"/>
  <c r="K16" i="24"/>
  <c r="L16" i="24"/>
  <c r="P26" i="18"/>
  <c r="EE13" i="17"/>
  <c r="E40" i="15"/>
  <c r="F40" i="15"/>
  <c r="G40" i="15"/>
  <c r="H40" i="15"/>
  <c r="I40" i="15"/>
  <c r="J40" i="15"/>
  <c r="K40" i="15"/>
  <c r="L40" i="15"/>
  <c r="M40" i="15"/>
  <c r="N40" i="15"/>
  <c r="O40" i="15"/>
  <c r="P40" i="15"/>
  <c r="Q40" i="15"/>
  <c r="R40" i="15"/>
  <c r="S40" i="15"/>
  <c r="T40" i="15"/>
  <c r="U40" i="15"/>
  <c r="V40" i="15"/>
  <c r="W40" i="15"/>
  <c r="X40" i="15"/>
  <c r="Y40" i="15"/>
  <c r="Z40" i="15"/>
  <c r="AA40" i="15"/>
  <c r="AB40" i="15"/>
  <c r="AC40" i="15"/>
  <c r="AD40" i="15"/>
  <c r="AE40" i="15"/>
  <c r="AF40" i="15"/>
  <c r="AG40" i="15"/>
  <c r="AH40" i="15"/>
  <c r="AI40" i="15"/>
  <c r="AJ40" i="15"/>
  <c r="AK40" i="15"/>
  <c r="AL40" i="15"/>
  <c r="AM40" i="15"/>
  <c r="AN40" i="15"/>
  <c r="AO40" i="15"/>
  <c r="AP40" i="15"/>
  <c r="AQ40" i="15"/>
  <c r="AR40" i="15"/>
  <c r="AS40" i="15"/>
  <c r="AT40" i="15"/>
  <c r="AU40" i="15"/>
  <c r="AV40" i="15"/>
  <c r="AW40" i="15"/>
  <c r="AX40" i="15"/>
  <c r="AY40" i="15"/>
  <c r="AZ40" i="15"/>
  <c r="BA40" i="15"/>
  <c r="BB40" i="15"/>
  <c r="BC40" i="15"/>
  <c r="BD40" i="15"/>
  <c r="BE40" i="15"/>
  <c r="BF40" i="15"/>
  <c r="BG40" i="15"/>
  <c r="BH40" i="15"/>
  <c r="BI40" i="15"/>
  <c r="BJ40" i="15"/>
  <c r="BK40" i="15"/>
  <c r="BL40" i="15"/>
  <c r="BM40" i="15"/>
  <c r="BN40" i="15"/>
  <c r="BO40" i="15"/>
  <c r="BP40" i="15"/>
  <c r="BQ40" i="15"/>
  <c r="BR40" i="15"/>
  <c r="BS40" i="15"/>
  <c r="BT40" i="15"/>
  <c r="BU40" i="15"/>
  <c r="BV40" i="15"/>
  <c r="BW40" i="15"/>
  <c r="BX40" i="15"/>
  <c r="BY40" i="15"/>
  <c r="BZ40" i="15"/>
  <c r="CA40" i="15"/>
  <c r="CB40" i="15"/>
  <c r="CC40" i="15"/>
  <c r="CD40" i="15"/>
  <c r="CE40" i="15"/>
  <c r="CF40" i="15"/>
  <c r="CG40" i="15"/>
  <c r="CH40" i="15"/>
  <c r="CI40" i="15"/>
  <c r="CJ40" i="15"/>
  <c r="CK40" i="15"/>
  <c r="CK41" i="15" s="1"/>
  <c r="CL40" i="15"/>
  <c r="CL41" i="15" s="1"/>
  <c r="CM40" i="15"/>
  <c r="CM41" i="15" s="1"/>
  <c r="CN40" i="15"/>
  <c r="CN41" i="15" s="1"/>
  <c r="CO40" i="15"/>
  <c r="CO41" i="15" s="1"/>
  <c r="CP40" i="15"/>
  <c r="CP41" i="15" s="1"/>
  <c r="CQ40" i="15"/>
  <c r="CQ41" i="15" s="1"/>
  <c r="CR40" i="15"/>
  <c r="CR41" i="15" s="1"/>
  <c r="CS40" i="15"/>
  <c r="CS41" i="15" s="1"/>
  <c r="CT40" i="15"/>
  <c r="CT41" i="15" s="1"/>
  <c r="CU40" i="15"/>
  <c r="CU41" i="15" s="1"/>
  <c r="CV40" i="15"/>
  <c r="CV41" i="15" s="1"/>
  <c r="CW40" i="15"/>
  <c r="CW41" i="15" s="1"/>
  <c r="CX40" i="15"/>
  <c r="CX41" i="15" s="1"/>
  <c r="CY40" i="15"/>
  <c r="CY41" i="15" s="1"/>
  <c r="CZ40" i="15"/>
  <c r="CZ41" i="15" s="1"/>
  <c r="DA40" i="15"/>
  <c r="DA41" i="15" s="1"/>
  <c r="DB40" i="15"/>
  <c r="DB41" i="15" s="1"/>
  <c r="DC40" i="15"/>
  <c r="DC41" i="15" s="1"/>
  <c r="DD40" i="15"/>
  <c r="DD41" i="15" s="1"/>
  <c r="DE40" i="15"/>
  <c r="DE41" i="15" s="1"/>
  <c r="DF40" i="15"/>
  <c r="DF41" i="15" s="1"/>
  <c r="DG40" i="15"/>
  <c r="DG41" i="15" s="1"/>
  <c r="DH40" i="15"/>
  <c r="DH41" i="15" s="1"/>
  <c r="DI40" i="15"/>
  <c r="DI41" i="15" s="1"/>
  <c r="DJ40" i="15"/>
  <c r="DJ41" i="15" s="1"/>
  <c r="DK40" i="15"/>
  <c r="DK41" i="15" s="1"/>
  <c r="DL40" i="15"/>
  <c r="DL41" i="15" s="1"/>
  <c r="DM40" i="15"/>
  <c r="DM41" i="15" s="1"/>
  <c r="DN40" i="15"/>
  <c r="DN41" i="15" s="1"/>
  <c r="DO40" i="15"/>
  <c r="DO41" i="15" s="1"/>
  <c r="DP40" i="15"/>
  <c r="DP41" i="15" s="1"/>
  <c r="DQ40" i="15"/>
  <c r="DQ41" i="15" s="1"/>
  <c r="DR40" i="15"/>
  <c r="DR41" i="15" s="1"/>
  <c r="DS40" i="15"/>
  <c r="DS41" i="15" s="1"/>
  <c r="DT40" i="15"/>
  <c r="DT41" i="15" s="1"/>
  <c r="EE37" i="20"/>
  <c r="EE50" i="20" s="1"/>
  <c r="EE33" i="20"/>
  <c r="EK210" i="26" l="1"/>
  <c r="EK194" i="26"/>
  <c r="EK259" i="26"/>
  <c r="EK242" i="26"/>
  <c r="EK226" i="26"/>
  <c r="EL167" i="26"/>
  <c r="EK170" i="26" a="1"/>
  <c r="EK170" i="26" s="1"/>
  <c r="EK293" i="26"/>
  <c r="EK171" i="26"/>
  <c r="EK172" i="26"/>
  <c r="EK173" i="26"/>
  <c r="EK175" i="26"/>
  <c r="EK176" i="26"/>
  <c r="EK178" i="26"/>
  <c r="EK179" i="26"/>
  <c r="EK180" i="26"/>
  <c r="EK181" i="26"/>
  <c r="EK186" i="26" a="1"/>
  <c r="EK186" i="26" s="1"/>
  <c r="EK284" i="26"/>
  <c r="EK285" i="26"/>
  <c r="EK287" i="26"/>
  <c r="EK291" i="26"/>
  <c r="EK174" i="26"/>
  <c r="EK187" i="26"/>
  <c r="EK188" i="26"/>
  <c r="EK189" i="26"/>
  <c r="EK190" i="26"/>
  <c r="EK191" i="26"/>
  <c r="EK192" i="26"/>
  <c r="EK195" i="26"/>
  <c r="EK196" i="26"/>
  <c r="EK197" i="26"/>
  <c r="EK202" i="26" a="1"/>
  <c r="EK202" i="26" s="1"/>
  <c r="EK283" i="26"/>
  <c r="EK292" i="26"/>
  <c r="EK203" i="26"/>
  <c r="EK204" i="26"/>
  <c r="EK205" i="26"/>
  <c r="EK206" i="26"/>
  <c r="EK207" i="26"/>
  <c r="EK208" i="26"/>
  <c r="EK211" i="26"/>
  <c r="EK212" i="26"/>
  <c r="EK213" i="26"/>
  <c r="EK219" i="26"/>
  <c r="EK220" i="26"/>
  <c r="EK221" i="26"/>
  <c r="EK222" i="26"/>
  <c r="EK223" i="26"/>
  <c r="EK224" i="26"/>
  <c r="EK227" i="26"/>
  <c r="EK228" i="26"/>
  <c r="EK229" i="26"/>
  <c r="EK235" i="26"/>
  <c r="EK236" i="26"/>
  <c r="EK237" i="26"/>
  <c r="EK238" i="26"/>
  <c r="EK239" i="26"/>
  <c r="EK240" i="26"/>
  <c r="EK243" i="26"/>
  <c r="EK244" i="26"/>
  <c r="EK245" i="26"/>
  <c r="EK234" i="26" a="1"/>
  <c r="EK234" i="26" s="1"/>
  <c r="EK255" i="26"/>
  <c r="EK256" i="26"/>
  <c r="EK260" i="26"/>
  <c r="EK261" i="26"/>
  <c r="EK282" i="26" a="1"/>
  <c r="EK282" i="26" s="1"/>
  <c r="EK286" i="26"/>
  <c r="EK288" i="26"/>
  <c r="EK218" i="26" a="1"/>
  <c r="EK218" i="26" s="1"/>
  <c r="EK250" i="26" a="1"/>
  <c r="EK250" i="26" s="1"/>
  <c r="EK251" i="26"/>
  <c r="EK252" i="26"/>
  <c r="EK253" i="26"/>
  <c r="EK254" i="26"/>
  <c r="EK266" i="26" a="1"/>
  <c r="EK266" i="26" s="1"/>
  <c r="EK267" i="26"/>
  <c r="EK268" i="26"/>
  <c r="EK269" i="26"/>
  <c r="EK270" i="26"/>
  <c r="EK271" i="26"/>
  <c r="EK272" i="26"/>
  <c r="EK274" i="26"/>
  <c r="EK275" i="26"/>
  <c r="EK276" i="26"/>
  <c r="EK277" i="26"/>
  <c r="EK298" i="26" a="1"/>
  <c r="EK298" i="26" s="1"/>
  <c r="EK300" i="26"/>
  <c r="EK302" i="26"/>
  <c r="EK303" i="26"/>
  <c r="EK304" i="26"/>
  <c r="EK307" i="26"/>
  <c r="EK308" i="26"/>
  <c r="EK309" i="26"/>
  <c r="EK299" i="26"/>
  <c r="EK301" i="26"/>
  <c r="EK315" i="26"/>
  <c r="EK320" i="26"/>
  <c r="EK322" i="26"/>
  <c r="EK314" i="26" a="1"/>
  <c r="EK314" i="26" s="1"/>
  <c r="EK317" i="26"/>
  <c r="EK318" i="26"/>
  <c r="EK319" i="26"/>
  <c r="EK323" i="26"/>
  <c r="EK324" i="26"/>
  <c r="EK325" i="26"/>
  <c r="EK316" i="26"/>
  <c r="EJ209" i="26"/>
  <c r="EJ257" i="26"/>
  <c r="EJ305" i="26"/>
  <c r="EI182" i="26"/>
  <c r="EI294" i="26"/>
  <c r="EN166" i="26"/>
  <c r="EM165" i="26"/>
  <c r="EI310" i="26"/>
  <c r="EI246" i="26"/>
  <c r="EJ225" i="26"/>
  <c r="EJ273" i="26"/>
  <c r="EJ321" i="26"/>
  <c r="EJ326" i="26" s="1"/>
  <c r="EJ289" i="26"/>
  <c r="EJ294" i="26" s="1"/>
  <c r="EJ177" i="26"/>
  <c r="EJ182" i="26" s="1"/>
  <c r="EJ193" i="26"/>
  <c r="EJ198" i="26" s="1"/>
  <c r="EJ241" i="26"/>
  <c r="EJ246" i="26" s="1"/>
  <c r="EI198" i="26"/>
  <c r="EI326" i="26"/>
  <c r="EH12" i="17"/>
  <c r="EF13" i="17"/>
  <c r="EL210" i="26" l="1"/>
  <c r="EL194" i="26"/>
  <c r="EL259" i="26"/>
  <c r="EL242" i="26"/>
  <c r="EL226" i="26"/>
  <c r="EK209" i="26"/>
  <c r="EK214" i="26" s="1"/>
  <c r="EK257" i="26"/>
  <c r="EK262" i="26" s="1"/>
  <c r="EM167" i="26"/>
  <c r="EL170" i="26" a="1"/>
  <c r="EL170" i="26" s="1"/>
  <c r="EL171" i="26"/>
  <c r="EL175" i="26"/>
  <c r="EL176" i="26"/>
  <c r="EL178" i="26"/>
  <c r="EL179" i="26"/>
  <c r="EL180" i="26"/>
  <c r="EL181" i="26"/>
  <c r="EL186" i="26" a="1"/>
  <c r="EL186" i="26" s="1"/>
  <c r="EL286" i="26"/>
  <c r="EL288" i="26"/>
  <c r="EL172" i="26"/>
  <c r="EL187" i="26"/>
  <c r="EL188" i="26"/>
  <c r="EL189" i="26"/>
  <c r="EL190" i="26"/>
  <c r="EL191" i="26"/>
  <c r="EL192" i="26"/>
  <c r="EL195" i="26"/>
  <c r="EL196" i="26"/>
  <c r="EL197" i="26"/>
  <c r="EL202" i="26" a="1"/>
  <c r="EL202" i="26" s="1"/>
  <c r="EL282" i="26" a="1"/>
  <c r="EL282" i="26" s="1"/>
  <c r="EL283" i="26"/>
  <c r="EL287" i="26"/>
  <c r="EL291" i="26"/>
  <c r="EL293" i="26"/>
  <c r="EL173" i="26"/>
  <c r="EL174" i="26"/>
  <c r="EL203" i="26"/>
  <c r="EL204" i="26"/>
  <c r="EL205" i="26"/>
  <c r="EL206" i="26"/>
  <c r="EL207" i="26"/>
  <c r="EL208" i="26"/>
  <c r="EL211" i="26"/>
  <c r="EL212" i="26"/>
  <c r="EL213" i="26"/>
  <c r="EL218" i="26" a="1"/>
  <c r="EL218" i="26" s="1"/>
  <c r="EL219" i="26"/>
  <c r="EL220" i="26"/>
  <c r="EL221" i="26"/>
  <c r="EL222" i="26"/>
  <c r="EL223" i="26"/>
  <c r="EL224" i="26"/>
  <c r="EL227" i="26"/>
  <c r="EL228" i="26"/>
  <c r="EL229" i="26"/>
  <c r="EL234" i="26" a="1"/>
  <c r="EL234" i="26" s="1"/>
  <c r="EL235" i="26"/>
  <c r="EL236" i="26"/>
  <c r="EL237" i="26"/>
  <c r="EL238" i="26"/>
  <c r="EL239" i="26"/>
  <c r="EL240" i="26"/>
  <c r="EL243" i="26"/>
  <c r="EL244" i="26"/>
  <c r="EL245" i="26"/>
  <c r="EL250" i="26" a="1"/>
  <c r="EL250" i="26" s="1"/>
  <c r="EL252" i="26"/>
  <c r="EL253" i="26"/>
  <c r="EL255" i="26"/>
  <c r="EL256" i="26"/>
  <c r="EL260" i="26"/>
  <c r="EL261" i="26"/>
  <c r="EL284" i="26"/>
  <c r="EL285" i="26"/>
  <c r="EL251" i="26"/>
  <c r="EL254" i="26"/>
  <c r="EL266" i="26" a="1"/>
  <c r="EL266" i="26" s="1"/>
  <c r="EL267" i="26"/>
  <c r="EL268" i="26"/>
  <c r="EL269" i="26"/>
  <c r="EL270" i="26"/>
  <c r="EL271" i="26"/>
  <c r="EL272" i="26"/>
  <c r="EL274" i="26"/>
  <c r="EL275" i="26"/>
  <c r="EL276" i="26"/>
  <c r="EL277" i="26"/>
  <c r="EL302" i="26"/>
  <c r="EL303" i="26"/>
  <c r="EL304" i="26"/>
  <c r="EL307" i="26"/>
  <c r="EL308" i="26"/>
  <c r="EL309" i="26"/>
  <c r="EL314" i="26" a="1"/>
  <c r="EL314" i="26" s="1"/>
  <c r="EL316" i="26"/>
  <c r="EL319" i="26"/>
  <c r="EL322" i="26"/>
  <c r="EL292" i="26"/>
  <c r="EL299" i="26"/>
  <c r="EL315" i="26"/>
  <c r="EL320" i="26"/>
  <c r="EL323" i="26"/>
  <c r="EL324" i="26"/>
  <c r="EL325" i="26"/>
  <c r="EL298" i="26" a="1"/>
  <c r="EL298" i="26" s="1"/>
  <c r="EL300" i="26"/>
  <c r="EL301" i="26"/>
  <c r="EL317" i="26"/>
  <c r="EL318" i="26"/>
  <c r="EK177" i="26"/>
  <c r="EK193" i="26"/>
  <c r="EK289" i="26"/>
  <c r="EK225" i="26"/>
  <c r="EK273" i="26"/>
  <c r="EK278" i="26" s="1"/>
  <c r="EK321" i="26"/>
  <c r="EJ214" i="26"/>
  <c r="EJ262" i="26"/>
  <c r="EO166" i="26"/>
  <c r="EN165" i="26"/>
  <c r="EJ230" i="26"/>
  <c r="EJ278" i="26"/>
  <c r="EK305" i="26"/>
  <c r="EK310" i="26" s="1"/>
  <c r="EK241" i="26"/>
  <c r="EJ310" i="26"/>
  <c r="EH14" i="17"/>
  <c r="EI12" i="17"/>
  <c r="EI14" i="17" s="1"/>
  <c r="EG13" i="17"/>
  <c r="EM210" i="26" l="1"/>
  <c r="EM194" i="26"/>
  <c r="EM259" i="26"/>
  <c r="EM242" i="26"/>
  <c r="EM226" i="26"/>
  <c r="EN167" i="26"/>
  <c r="EM170" i="26" a="1"/>
  <c r="EM170" i="26" s="1"/>
  <c r="EM292" i="26"/>
  <c r="EM171" i="26"/>
  <c r="EM175" i="26"/>
  <c r="EM176" i="26"/>
  <c r="EM178" i="26"/>
  <c r="EM179" i="26"/>
  <c r="EM180" i="26"/>
  <c r="EM181" i="26"/>
  <c r="EM186" i="26" a="1"/>
  <c r="EM186" i="26" s="1"/>
  <c r="EM284" i="26"/>
  <c r="EM293" i="26"/>
  <c r="EM172" i="26"/>
  <c r="EM174" i="26"/>
  <c r="EM187" i="26"/>
  <c r="EM188" i="26"/>
  <c r="EM189" i="26"/>
  <c r="EM190" i="26"/>
  <c r="EM191" i="26"/>
  <c r="EM192" i="26"/>
  <c r="EM195" i="26"/>
  <c r="EM196" i="26"/>
  <c r="EM197" i="26"/>
  <c r="EM202" i="26" a="1"/>
  <c r="EM202" i="26" s="1"/>
  <c r="EM285" i="26"/>
  <c r="EM288" i="26"/>
  <c r="EM173" i="26"/>
  <c r="EM203" i="26"/>
  <c r="EM204" i="26"/>
  <c r="EM205" i="26"/>
  <c r="EM206" i="26"/>
  <c r="EM207" i="26"/>
  <c r="EM208" i="26"/>
  <c r="EM211" i="26"/>
  <c r="EM212" i="26"/>
  <c r="EM213" i="26"/>
  <c r="EM219" i="26"/>
  <c r="EM220" i="26"/>
  <c r="EM221" i="26"/>
  <c r="EM222" i="26"/>
  <c r="EM223" i="26"/>
  <c r="EM224" i="26"/>
  <c r="EM227" i="26"/>
  <c r="EM228" i="26"/>
  <c r="EM229" i="26"/>
  <c r="EM282" i="26" a="1"/>
  <c r="EM282" i="26" s="1"/>
  <c r="EM218" i="26" a="1"/>
  <c r="EM218" i="26" s="1"/>
  <c r="EM235" i="26"/>
  <c r="EM236" i="26"/>
  <c r="EM237" i="26"/>
  <c r="EM238" i="26"/>
  <c r="EM239" i="26"/>
  <c r="EM240" i="26"/>
  <c r="EM243" i="26"/>
  <c r="EM244" i="26"/>
  <c r="EM245" i="26"/>
  <c r="EM254" i="26"/>
  <c r="EM255" i="26"/>
  <c r="EM256" i="26"/>
  <c r="EM260" i="26"/>
  <c r="EM261" i="26"/>
  <c r="EM283" i="26"/>
  <c r="EM286" i="26"/>
  <c r="EM291" i="26"/>
  <c r="EM234" i="26" a="1"/>
  <c r="EM234" i="26" s="1"/>
  <c r="EM250" i="26" a="1"/>
  <c r="EM250" i="26" s="1"/>
  <c r="EM251" i="26"/>
  <c r="EM252" i="26"/>
  <c r="EM253" i="26"/>
  <c r="EM266" i="26" a="1"/>
  <c r="EM266" i="26" s="1"/>
  <c r="EM267" i="26"/>
  <c r="EM268" i="26"/>
  <c r="EM269" i="26"/>
  <c r="EM270" i="26"/>
  <c r="EM271" i="26"/>
  <c r="EM272" i="26"/>
  <c r="EM274" i="26"/>
  <c r="EM275" i="26"/>
  <c r="EM276" i="26"/>
  <c r="EM277" i="26"/>
  <c r="EM301" i="26"/>
  <c r="EM302" i="26"/>
  <c r="EM303" i="26"/>
  <c r="EM304" i="26"/>
  <c r="EM307" i="26"/>
  <c r="EM308" i="26"/>
  <c r="EM309" i="26"/>
  <c r="EM298" i="26" a="1"/>
  <c r="EM298" i="26" s="1"/>
  <c r="EM300" i="26"/>
  <c r="EM317" i="26"/>
  <c r="EM320" i="26"/>
  <c r="EM322" i="26"/>
  <c r="EM316" i="26"/>
  <c r="EM323" i="26"/>
  <c r="EM324" i="26"/>
  <c r="EM325" i="26"/>
  <c r="EM287" i="26"/>
  <c r="EM299" i="26"/>
  <c r="EM314" i="26" a="1"/>
  <c r="EM314" i="26" s="1"/>
  <c r="EM315" i="26"/>
  <c r="EM318" i="26"/>
  <c r="EM319" i="26"/>
  <c r="EL209" i="26"/>
  <c r="EL257" i="26"/>
  <c r="EL305" i="26"/>
  <c r="EK182" i="26"/>
  <c r="EK198" i="26"/>
  <c r="EK294" i="26"/>
  <c r="EK326" i="26"/>
  <c r="EP166" i="26"/>
  <c r="EO165" i="26"/>
  <c r="EK246" i="26"/>
  <c r="EL241" i="26"/>
  <c r="EL273" i="26"/>
  <c r="EL193" i="26"/>
  <c r="EL198" i="26" s="1"/>
  <c r="EL177" i="26"/>
  <c r="EL182" i="26" s="1"/>
  <c r="EL289" i="26"/>
  <c r="EL294" i="26" s="1"/>
  <c r="EL225" i="26"/>
  <c r="EL230" i="26" s="1"/>
  <c r="EL321" i="26"/>
  <c r="EL326" i="26" s="1"/>
  <c r="EK230" i="26"/>
  <c r="EJ12" i="17"/>
  <c r="EJ14" i="17" s="1"/>
  <c r="EH13" i="17"/>
  <c r="EN210" i="26" l="1"/>
  <c r="EN194" i="26"/>
  <c r="EN259" i="26"/>
  <c r="EN242" i="26"/>
  <c r="EN226" i="26"/>
  <c r="EO167" i="26"/>
  <c r="EN170" i="26" a="1"/>
  <c r="EN170" i="26" s="1"/>
  <c r="EN171" i="26"/>
  <c r="EN172" i="26"/>
  <c r="EN173" i="26"/>
  <c r="EN174" i="26"/>
  <c r="EN175" i="26"/>
  <c r="EN176" i="26"/>
  <c r="EN178" i="26"/>
  <c r="EN179" i="26"/>
  <c r="EN180" i="26"/>
  <c r="EN181" i="26"/>
  <c r="EN186" i="26" a="1"/>
  <c r="EN186" i="26" s="1"/>
  <c r="EN283" i="26"/>
  <c r="EN285" i="26"/>
  <c r="EN287" i="26"/>
  <c r="EN291" i="26"/>
  <c r="EN292" i="26"/>
  <c r="EN187" i="26"/>
  <c r="EN188" i="26"/>
  <c r="EN189" i="26"/>
  <c r="EN190" i="26"/>
  <c r="EN191" i="26"/>
  <c r="EN192" i="26"/>
  <c r="EN195" i="26"/>
  <c r="EN196" i="26"/>
  <c r="EN197" i="26"/>
  <c r="EN202" i="26" a="1"/>
  <c r="EN202" i="26" s="1"/>
  <c r="EN286" i="26"/>
  <c r="EN288" i="26"/>
  <c r="EN293" i="26"/>
  <c r="EN203" i="26"/>
  <c r="EN204" i="26"/>
  <c r="EN205" i="26"/>
  <c r="EN206" i="26"/>
  <c r="EN207" i="26"/>
  <c r="EN208" i="26"/>
  <c r="EN211" i="26"/>
  <c r="EN212" i="26"/>
  <c r="EN213" i="26"/>
  <c r="EN219" i="26"/>
  <c r="EN220" i="26"/>
  <c r="EN221" i="26"/>
  <c r="EN222" i="26"/>
  <c r="EN223" i="26"/>
  <c r="EN224" i="26"/>
  <c r="EN227" i="26"/>
  <c r="EN228" i="26"/>
  <c r="EN229" i="26"/>
  <c r="EN235" i="26"/>
  <c r="EN236" i="26"/>
  <c r="EN237" i="26"/>
  <c r="EN238" i="26"/>
  <c r="EN239" i="26"/>
  <c r="EN240" i="26"/>
  <c r="EN243" i="26"/>
  <c r="EN244" i="26"/>
  <c r="EN245" i="26"/>
  <c r="EN234" i="26" a="1"/>
  <c r="EN234" i="26" s="1"/>
  <c r="EN250" i="26" a="1"/>
  <c r="EN250" i="26" s="1"/>
  <c r="EN252" i="26"/>
  <c r="EN255" i="26"/>
  <c r="EN256" i="26"/>
  <c r="EN260" i="26"/>
  <c r="EN261" i="26"/>
  <c r="EN282" i="26" a="1"/>
  <c r="EN282" i="26" s="1"/>
  <c r="EN284" i="26"/>
  <c r="EN218" i="26" a="1"/>
  <c r="EN218" i="26" s="1"/>
  <c r="EN251" i="26"/>
  <c r="EN253" i="26"/>
  <c r="EN254" i="26"/>
  <c r="EN266" i="26" a="1"/>
  <c r="EN266" i="26" s="1"/>
  <c r="EN267" i="26"/>
  <c r="EN268" i="26"/>
  <c r="EN269" i="26"/>
  <c r="EN270" i="26"/>
  <c r="EN271" i="26"/>
  <c r="EN272" i="26"/>
  <c r="EN274" i="26"/>
  <c r="EN275" i="26"/>
  <c r="EN276" i="26"/>
  <c r="EN277" i="26"/>
  <c r="EN302" i="26"/>
  <c r="EN303" i="26"/>
  <c r="EN304" i="26"/>
  <c r="EN307" i="26"/>
  <c r="EN308" i="26"/>
  <c r="EN309" i="26"/>
  <c r="EN301" i="26"/>
  <c r="EN315" i="26"/>
  <c r="EN318" i="26"/>
  <c r="EN319" i="26"/>
  <c r="EN322" i="26"/>
  <c r="EN298" i="26" a="1"/>
  <c r="EN298" i="26" s="1"/>
  <c r="EN300" i="26"/>
  <c r="EN314" i="26" a="1"/>
  <c r="EN314" i="26" s="1"/>
  <c r="EN317" i="26"/>
  <c r="EN320" i="26"/>
  <c r="EN323" i="26"/>
  <c r="EN324" i="26"/>
  <c r="EN325" i="26"/>
  <c r="EN299" i="26"/>
  <c r="EN316" i="26"/>
  <c r="EM177" i="26"/>
  <c r="EM193" i="26"/>
  <c r="EM241" i="26"/>
  <c r="EM273" i="26"/>
  <c r="EL214" i="26"/>
  <c r="EL262" i="26"/>
  <c r="EL310" i="26"/>
  <c r="EQ166" i="26"/>
  <c r="EP165" i="26"/>
  <c r="EL278" i="26"/>
  <c r="EM209" i="26"/>
  <c r="EM214" i="26" s="1"/>
  <c r="EM225" i="26"/>
  <c r="EM257" i="26"/>
  <c r="EM321" i="26"/>
  <c r="EM289" i="26"/>
  <c r="EM294" i="26" s="1"/>
  <c r="EM305" i="26"/>
  <c r="EM310" i="26" s="1"/>
  <c r="EL246" i="26"/>
  <c r="EK12" i="17"/>
  <c r="EI13" i="17"/>
  <c r="EO210" i="26" l="1"/>
  <c r="EO194" i="26"/>
  <c r="EO259" i="26"/>
  <c r="EO242" i="26"/>
  <c r="EO226" i="26"/>
  <c r="EN273" i="26"/>
  <c r="EN278" i="26" s="1"/>
  <c r="EP167" i="26"/>
  <c r="EO170" i="26" a="1"/>
  <c r="EO170" i="26" s="1"/>
  <c r="EO171" i="26"/>
  <c r="EO175" i="26"/>
  <c r="EO176" i="26"/>
  <c r="EO178" i="26"/>
  <c r="EO179" i="26"/>
  <c r="EO180" i="26"/>
  <c r="EO181" i="26"/>
  <c r="EO186" i="26" a="1"/>
  <c r="EO186" i="26" s="1"/>
  <c r="EO282" i="26" a="1"/>
  <c r="EO282" i="26" s="1"/>
  <c r="EO284" i="26"/>
  <c r="EO172" i="26"/>
  <c r="EO187" i="26"/>
  <c r="EO188" i="26"/>
  <c r="EO189" i="26"/>
  <c r="EO190" i="26"/>
  <c r="EO191" i="26"/>
  <c r="EO192" i="26"/>
  <c r="EO195" i="26"/>
  <c r="EO196" i="26"/>
  <c r="EO197" i="26"/>
  <c r="EO202" i="26" a="1"/>
  <c r="EO202" i="26" s="1"/>
  <c r="EO287" i="26"/>
  <c r="EO291" i="26"/>
  <c r="EO292" i="26"/>
  <c r="EO173" i="26"/>
  <c r="EO174" i="26"/>
  <c r="EO203" i="26"/>
  <c r="EO204" i="26"/>
  <c r="EO205" i="26"/>
  <c r="EO206" i="26"/>
  <c r="EO207" i="26"/>
  <c r="EO208" i="26"/>
  <c r="EO211" i="26"/>
  <c r="EO212" i="26"/>
  <c r="EO213" i="26"/>
  <c r="EO219" i="26"/>
  <c r="EO220" i="26"/>
  <c r="EO221" i="26"/>
  <c r="EO222" i="26"/>
  <c r="EO223" i="26"/>
  <c r="EO224" i="26"/>
  <c r="EO227" i="26"/>
  <c r="EO228" i="26"/>
  <c r="EO229" i="26"/>
  <c r="EO218" i="26" a="1"/>
  <c r="EO218" i="26" s="1"/>
  <c r="EO235" i="26"/>
  <c r="EO236" i="26"/>
  <c r="EO237" i="26"/>
  <c r="EO238" i="26"/>
  <c r="EO239" i="26"/>
  <c r="EO240" i="26"/>
  <c r="EO243" i="26"/>
  <c r="EO244" i="26"/>
  <c r="EO245" i="26"/>
  <c r="EO255" i="26"/>
  <c r="EO256" i="26"/>
  <c r="EO260" i="26"/>
  <c r="EO261" i="26"/>
  <c r="EO283" i="26"/>
  <c r="EO286" i="26"/>
  <c r="EO234" i="26" a="1"/>
  <c r="EO234" i="26" s="1"/>
  <c r="EO250" i="26" a="1"/>
  <c r="EO250" i="26" s="1"/>
  <c r="EO251" i="26"/>
  <c r="EO252" i="26"/>
  <c r="EO253" i="26"/>
  <c r="EO254" i="26"/>
  <c r="EO266" i="26" a="1"/>
  <c r="EO266" i="26" s="1"/>
  <c r="EO267" i="26"/>
  <c r="EO268" i="26"/>
  <c r="EO269" i="26"/>
  <c r="EO270" i="26"/>
  <c r="EO271" i="26"/>
  <c r="EO272" i="26"/>
  <c r="EO274" i="26"/>
  <c r="EO275" i="26"/>
  <c r="EO276" i="26"/>
  <c r="EO277" i="26"/>
  <c r="EO285" i="26"/>
  <c r="EO288" i="26"/>
  <c r="EO298" i="26" a="1"/>
  <c r="EO298" i="26" s="1"/>
  <c r="EO299" i="26"/>
  <c r="EO302" i="26"/>
  <c r="EO303" i="26"/>
  <c r="EO304" i="26"/>
  <c r="EO307" i="26"/>
  <c r="EO308" i="26"/>
  <c r="EO309" i="26"/>
  <c r="EO314" i="26" a="1"/>
  <c r="EO314" i="26" s="1"/>
  <c r="EO316" i="26"/>
  <c r="EO320" i="26"/>
  <c r="EO322" i="26"/>
  <c r="EO315" i="26"/>
  <c r="EO318" i="26"/>
  <c r="EO319" i="26"/>
  <c r="EO323" i="26"/>
  <c r="EO324" i="26"/>
  <c r="EO325" i="26"/>
  <c r="EO293" i="26"/>
  <c r="EO300" i="26"/>
  <c r="EO301" i="26"/>
  <c r="EO317" i="26"/>
  <c r="EN209" i="26"/>
  <c r="EN257" i="26"/>
  <c r="EN225" i="26"/>
  <c r="EN321" i="26"/>
  <c r="EM182" i="26"/>
  <c r="EM198" i="26"/>
  <c r="ER166" i="26"/>
  <c r="EQ165" i="26"/>
  <c r="EM230" i="26"/>
  <c r="EM326" i="26"/>
  <c r="EN289" i="26"/>
  <c r="EN177" i="26"/>
  <c r="EN182" i="26" s="1"/>
  <c r="EN193" i="26"/>
  <c r="EN198" i="26" s="1"/>
  <c r="EN241" i="26"/>
  <c r="EN246" i="26" s="1"/>
  <c r="EN305" i="26"/>
  <c r="EM246" i="26"/>
  <c r="EM278" i="26"/>
  <c r="EM262" i="26"/>
  <c r="EK14" i="17"/>
  <c r="EL12" i="17"/>
  <c r="EL14" i="17" s="1"/>
  <c r="EJ13" i="17"/>
  <c r="EP210" i="26" l="1"/>
  <c r="EP194" i="26"/>
  <c r="EP259" i="26"/>
  <c r="EP242" i="26"/>
  <c r="EP226" i="26"/>
  <c r="EQ167" i="26"/>
  <c r="EP170" i="26" a="1"/>
  <c r="EP170" i="26" s="1"/>
  <c r="EP171" i="26"/>
  <c r="EP172" i="26"/>
  <c r="EP174" i="26"/>
  <c r="EP175" i="26"/>
  <c r="EP176" i="26"/>
  <c r="EP178" i="26"/>
  <c r="EP179" i="26"/>
  <c r="EP180" i="26"/>
  <c r="EP181" i="26"/>
  <c r="EP186" i="26" a="1"/>
  <c r="EP186" i="26" s="1"/>
  <c r="EP286" i="26"/>
  <c r="EP288" i="26"/>
  <c r="EP293" i="26"/>
  <c r="EP187" i="26"/>
  <c r="EP188" i="26"/>
  <c r="EP189" i="26"/>
  <c r="EP190" i="26"/>
  <c r="EP191" i="26"/>
  <c r="EP192" i="26"/>
  <c r="EP195" i="26"/>
  <c r="EP196" i="26"/>
  <c r="EP197" i="26"/>
  <c r="EP202" i="26" a="1"/>
  <c r="EP202" i="26" s="1"/>
  <c r="EP282" i="26" a="1"/>
  <c r="EP282" i="26" s="1"/>
  <c r="EP284" i="26"/>
  <c r="EP285" i="26"/>
  <c r="EP173" i="26"/>
  <c r="EP203" i="26"/>
  <c r="EP204" i="26"/>
  <c r="EP205" i="26"/>
  <c r="EP206" i="26"/>
  <c r="EP207" i="26"/>
  <c r="EP208" i="26"/>
  <c r="EP211" i="26"/>
  <c r="EP212" i="26"/>
  <c r="EP213" i="26"/>
  <c r="EP218" i="26" a="1"/>
  <c r="EP218" i="26" s="1"/>
  <c r="EP219" i="26"/>
  <c r="EP220" i="26"/>
  <c r="EP221" i="26"/>
  <c r="EP222" i="26"/>
  <c r="EP223" i="26"/>
  <c r="EP224" i="26"/>
  <c r="EP227" i="26"/>
  <c r="EP228" i="26"/>
  <c r="EP229" i="26"/>
  <c r="EP283" i="26"/>
  <c r="EP287" i="26"/>
  <c r="EP234" i="26" a="1"/>
  <c r="EP234" i="26" s="1"/>
  <c r="EP235" i="26"/>
  <c r="EP236" i="26"/>
  <c r="EP237" i="26"/>
  <c r="EP238" i="26"/>
  <c r="EP239" i="26"/>
  <c r="EP240" i="26"/>
  <c r="EP243" i="26"/>
  <c r="EP244" i="26"/>
  <c r="EP245" i="26"/>
  <c r="EP253" i="26"/>
  <c r="EP254" i="26"/>
  <c r="EP255" i="26"/>
  <c r="EP256" i="26"/>
  <c r="EP260" i="26"/>
  <c r="EP261" i="26"/>
  <c r="EP291" i="26"/>
  <c r="EP250" i="26" a="1"/>
  <c r="EP250" i="26" s="1"/>
  <c r="EP251" i="26"/>
  <c r="EP252" i="26"/>
  <c r="EP266" i="26" a="1"/>
  <c r="EP266" i="26" s="1"/>
  <c r="EP267" i="26"/>
  <c r="EP268" i="26"/>
  <c r="EP269" i="26"/>
  <c r="EP270" i="26"/>
  <c r="EP271" i="26"/>
  <c r="EP272" i="26"/>
  <c r="EP274" i="26"/>
  <c r="EP275" i="26"/>
  <c r="EP276" i="26"/>
  <c r="EP277" i="26"/>
  <c r="EP300" i="26"/>
  <c r="EP302" i="26"/>
  <c r="EP303" i="26"/>
  <c r="EP304" i="26"/>
  <c r="EP307" i="26"/>
  <c r="EP308" i="26"/>
  <c r="EP309" i="26"/>
  <c r="EP322" i="26"/>
  <c r="EP301" i="26"/>
  <c r="EP316" i="26"/>
  <c r="EP317" i="26"/>
  <c r="EP320" i="26"/>
  <c r="EP323" i="26"/>
  <c r="EP324" i="26"/>
  <c r="EP325" i="26"/>
  <c r="EP292" i="26"/>
  <c r="EP298" i="26" a="1"/>
  <c r="EP298" i="26" s="1"/>
  <c r="EP299" i="26"/>
  <c r="EP314" i="26" a="1"/>
  <c r="EP314" i="26" s="1"/>
  <c r="EP315" i="26"/>
  <c r="EP318" i="26"/>
  <c r="EP319" i="26"/>
  <c r="EO177" i="26"/>
  <c r="EO193" i="26"/>
  <c r="EO289" i="26"/>
  <c r="EO273" i="26"/>
  <c r="EN214" i="26"/>
  <c r="ES166" i="26"/>
  <c r="ER165" i="26"/>
  <c r="EN294" i="26"/>
  <c r="EN310" i="26"/>
  <c r="EO209" i="26"/>
  <c r="EO214" i="26" s="1"/>
  <c r="EO257" i="26"/>
  <c r="EO262" i="26" s="1"/>
  <c r="EO305" i="26"/>
  <c r="EO225" i="26"/>
  <c r="EO230" i="26" s="1"/>
  <c r="EO241" i="26"/>
  <c r="EO321" i="26"/>
  <c r="EO326" i="26" s="1"/>
  <c r="EN262" i="26"/>
  <c r="EN230" i="26"/>
  <c r="EN326" i="26"/>
  <c r="EM12" i="17"/>
  <c r="EM14" i="17" s="1"/>
  <c r="EK13" i="17"/>
  <c r="EQ194" i="26" l="1"/>
  <c r="EQ210" i="26"/>
  <c r="EQ259" i="26"/>
  <c r="EQ242" i="26"/>
  <c r="EQ226" i="26"/>
  <c r="ER167" i="26"/>
  <c r="EQ170" i="26" a="1"/>
  <c r="EQ170" i="26" s="1"/>
  <c r="EQ293" i="26"/>
  <c r="EQ171" i="26"/>
  <c r="EQ173" i="26"/>
  <c r="EQ175" i="26"/>
  <c r="EQ176" i="26"/>
  <c r="EQ178" i="26"/>
  <c r="EQ179" i="26"/>
  <c r="EQ180" i="26"/>
  <c r="EQ181" i="26"/>
  <c r="EQ186" i="26" a="1"/>
  <c r="EQ186" i="26" s="1"/>
  <c r="EQ283" i="26"/>
  <c r="EQ291" i="26"/>
  <c r="EQ292" i="26"/>
  <c r="EQ172" i="26"/>
  <c r="EQ187" i="26"/>
  <c r="EQ188" i="26"/>
  <c r="EQ189" i="26"/>
  <c r="EQ190" i="26"/>
  <c r="EQ191" i="26"/>
  <c r="EQ192" i="26"/>
  <c r="EQ195" i="26"/>
  <c r="EQ196" i="26"/>
  <c r="EQ197" i="26"/>
  <c r="EQ286" i="26"/>
  <c r="EQ174" i="26"/>
  <c r="EQ202" i="26" a="1"/>
  <c r="EQ202" i="26" s="1"/>
  <c r="EQ203" i="26"/>
  <c r="EQ204" i="26"/>
  <c r="EQ205" i="26"/>
  <c r="EQ206" i="26"/>
  <c r="EQ207" i="26"/>
  <c r="EQ208" i="26"/>
  <c r="EQ211" i="26"/>
  <c r="EQ212" i="26"/>
  <c r="EQ213" i="26"/>
  <c r="EQ219" i="26"/>
  <c r="EQ220" i="26"/>
  <c r="EQ221" i="26"/>
  <c r="EQ222" i="26"/>
  <c r="EQ223" i="26"/>
  <c r="EQ224" i="26"/>
  <c r="EQ227" i="26"/>
  <c r="EQ228" i="26"/>
  <c r="EQ229" i="26"/>
  <c r="EQ235" i="26"/>
  <c r="EQ236" i="26"/>
  <c r="EQ237" i="26"/>
  <c r="EQ238" i="26"/>
  <c r="EQ239" i="26"/>
  <c r="EQ240" i="26"/>
  <c r="EQ243" i="26"/>
  <c r="EQ244" i="26"/>
  <c r="EQ245" i="26"/>
  <c r="EQ250" i="26" a="1"/>
  <c r="EQ250" i="26" s="1"/>
  <c r="EQ252" i="26"/>
  <c r="EQ255" i="26"/>
  <c r="EQ256" i="26"/>
  <c r="EQ260" i="26"/>
  <c r="EQ261" i="26"/>
  <c r="EQ282" i="26" a="1"/>
  <c r="EQ282" i="26" s="1"/>
  <c r="EQ285" i="26"/>
  <c r="EQ288" i="26"/>
  <c r="EQ218" i="26" a="1"/>
  <c r="EQ218" i="26" s="1"/>
  <c r="EQ234" i="26" a="1"/>
  <c r="EQ234" i="26" s="1"/>
  <c r="EQ251" i="26"/>
  <c r="EQ253" i="26"/>
  <c r="EQ254" i="26"/>
  <c r="EQ266" i="26" a="1"/>
  <c r="EQ266" i="26" s="1"/>
  <c r="EQ267" i="26"/>
  <c r="EQ268" i="26"/>
  <c r="EQ269" i="26"/>
  <c r="EQ270" i="26"/>
  <c r="EQ271" i="26"/>
  <c r="EQ272" i="26"/>
  <c r="EQ274" i="26"/>
  <c r="EQ275" i="26"/>
  <c r="EQ276" i="26"/>
  <c r="EQ277" i="26"/>
  <c r="EQ287" i="26"/>
  <c r="EQ299" i="26"/>
  <c r="EQ301" i="26"/>
  <c r="EQ302" i="26"/>
  <c r="EQ303" i="26"/>
  <c r="EQ304" i="26"/>
  <c r="EQ307" i="26"/>
  <c r="EQ308" i="26"/>
  <c r="EQ309" i="26"/>
  <c r="EQ298" i="26" a="1"/>
  <c r="EQ298" i="26" s="1"/>
  <c r="EQ300" i="26"/>
  <c r="EQ315" i="26"/>
  <c r="EQ317" i="26"/>
  <c r="EQ318" i="26"/>
  <c r="EQ319" i="26"/>
  <c r="EQ320" i="26"/>
  <c r="EQ322" i="26"/>
  <c r="EQ314" i="26" a="1"/>
  <c r="EQ314" i="26" s="1"/>
  <c r="EQ323" i="26"/>
  <c r="EQ324" i="26"/>
  <c r="EQ325" i="26"/>
  <c r="EQ284" i="26"/>
  <c r="EQ316" i="26"/>
  <c r="EP209" i="26"/>
  <c r="EP257" i="26"/>
  <c r="EP305" i="26"/>
  <c r="EO182" i="26"/>
  <c r="EO198" i="26"/>
  <c r="EO278" i="26"/>
  <c r="ET166" i="26"/>
  <c r="ES165" i="26"/>
  <c r="EO246" i="26"/>
  <c r="EP177" i="26"/>
  <c r="EP182" i="26" s="1"/>
  <c r="EP225" i="26"/>
  <c r="EP321" i="26"/>
  <c r="EP193" i="26"/>
  <c r="EP198" i="26" s="1"/>
  <c r="EP289" i="26"/>
  <c r="EP294" i="26" s="1"/>
  <c r="EP241" i="26"/>
  <c r="EP246" i="26" s="1"/>
  <c r="EP273" i="26"/>
  <c r="EP278" i="26" s="1"/>
  <c r="EO294" i="26"/>
  <c r="EO310" i="26"/>
  <c r="EN12" i="17"/>
  <c r="EL13" i="17"/>
  <c r="ER210" i="26" l="1"/>
  <c r="ER194" i="26"/>
  <c r="ER259" i="26"/>
  <c r="ER242" i="26"/>
  <c r="ER226" i="26"/>
  <c r="EQ257" i="26"/>
  <c r="EQ262" i="26" s="1"/>
  <c r="ES167" i="26"/>
  <c r="ER170" i="26" a="1"/>
  <c r="ER170" i="26" s="1"/>
  <c r="ER287" i="26"/>
  <c r="ER171" i="26"/>
  <c r="ER175" i="26"/>
  <c r="ER176" i="26"/>
  <c r="ER178" i="26"/>
  <c r="ER179" i="26"/>
  <c r="ER180" i="26"/>
  <c r="ER181" i="26"/>
  <c r="ER186" i="26" a="1"/>
  <c r="ER186" i="26" s="1"/>
  <c r="ER282" i="26" a="1"/>
  <c r="ER282" i="26" s="1"/>
  <c r="ER285" i="26"/>
  <c r="ER172" i="26"/>
  <c r="ER174" i="26"/>
  <c r="ER187" i="26"/>
  <c r="ER188" i="26"/>
  <c r="ER189" i="26"/>
  <c r="ER190" i="26"/>
  <c r="ER191" i="26"/>
  <c r="ER192" i="26"/>
  <c r="ER195" i="26"/>
  <c r="ER196" i="26"/>
  <c r="ER197" i="26"/>
  <c r="ER283" i="26"/>
  <c r="ER284" i="26"/>
  <c r="ER288" i="26"/>
  <c r="ER291" i="26"/>
  <c r="ER292" i="26"/>
  <c r="ER293" i="26"/>
  <c r="ER173" i="26"/>
  <c r="ER202" i="26" a="1"/>
  <c r="ER202" i="26" s="1"/>
  <c r="ER203" i="26"/>
  <c r="ER204" i="26"/>
  <c r="ER205" i="26"/>
  <c r="ER206" i="26"/>
  <c r="ER207" i="26"/>
  <c r="ER208" i="26"/>
  <c r="ER211" i="26"/>
  <c r="ER212" i="26"/>
  <c r="ER213" i="26"/>
  <c r="ER219" i="26"/>
  <c r="ER220" i="26"/>
  <c r="ER221" i="26"/>
  <c r="ER222" i="26"/>
  <c r="ER223" i="26"/>
  <c r="ER224" i="26"/>
  <c r="ER227" i="26"/>
  <c r="ER228" i="26"/>
  <c r="ER229" i="26"/>
  <c r="ER235" i="26"/>
  <c r="ER236" i="26"/>
  <c r="ER237" i="26"/>
  <c r="ER238" i="26"/>
  <c r="ER239" i="26"/>
  <c r="ER240" i="26"/>
  <c r="ER243" i="26"/>
  <c r="ER244" i="26"/>
  <c r="ER245" i="26"/>
  <c r="ER218" i="26" a="1"/>
  <c r="ER218" i="26" s="1"/>
  <c r="ER234" i="26" a="1"/>
  <c r="ER234" i="26" s="1"/>
  <c r="ER253" i="26"/>
  <c r="ER254" i="26"/>
  <c r="ER255" i="26"/>
  <c r="ER256" i="26"/>
  <c r="ER260" i="26"/>
  <c r="ER261" i="26"/>
  <c r="ER286" i="26"/>
  <c r="ER250" i="26" a="1"/>
  <c r="ER250" i="26" s="1"/>
  <c r="ER251" i="26"/>
  <c r="ER252" i="26"/>
  <c r="ER266" i="26" a="1"/>
  <c r="ER266" i="26" s="1"/>
  <c r="ER267" i="26"/>
  <c r="ER268" i="26"/>
  <c r="ER269" i="26"/>
  <c r="ER270" i="26"/>
  <c r="ER271" i="26"/>
  <c r="ER272" i="26"/>
  <c r="ER274" i="26"/>
  <c r="ER275" i="26"/>
  <c r="ER276" i="26"/>
  <c r="ER277" i="26"/>
  <c r="ER302" i="26"/>
  <c r="ER303" i="26"/>
  <c r="ER304" i="26"/>
  <c r="ER307" i="26"/>
  <c r="ER308" i="26"/>
  <c r="ER309" i="26"/>
  <c r="ER301" i="26"/>
  <c r="ER314" i="26" a="1"/>
  <c r="ER314" i="26" s="1"/>
  <c r="ER316" i="26"/>
  <c r="ER322" i="26"/>
  <c r="ER298" i="26" a="1"/>
  <c r="ER298" i="26" s="1"/>
  <c r="ER317" i="26"/>
  <c r="ER319" i="26"/>
  <c r="ER320" i="26"/>
  <c r="ER323" i="26"/>
  <c r="ER324" i="26"/>
  <c r="ER325" i="26"/>
  <c r="ER299" i="26"/>
  <c r="ER300" i="26"/>
  <c r="ER315" i="26"/>
  <c r="ER318" i="26"/>
  <c r="EQ177" i="26"/>
  <c r="EQ193" i="26"/>
  <c r="EQ289" i="26"/>
  <c r="EQ225" i="26"/>
  <c r="EQ321" i="26"/>
  <c r="EP214" i="26"/>
  <c r="EP262" i="26"/>
  <c r="EU166" i="26"/>
  <c r="ET165" i="26"/>
  <c r="EP230" i="26"/>
  <c r="EP326" i="26"/>
  <c r="EQ241" i="26"/>
  <c r="EQ273" i="26"/>
  <c r="EQ209" i="26"/>
  <c r="EQ305" i="26"/>
  <c r="EQ310" i="26" s="1"/>
  <c r="EP310" i="26"/>
  <c r="EN14" i="17"/>
  <c r="EO12" i="17"/>
  <c r="EO14" i="17" s="1"/>
  <c r="EM13" i="17"/>
  <c r="ES210" i="26" l="1"/>
  <c r="ES194" i="26"/>
  <c r="ES259" i="26"/>
  <c r="ES242" i="26"/>
  <c r="ES226" i="26"/>
  <c r="ER225" i="26"/>
  <c r="ER230" i="26" s="1"/>
  <c r="ER193" i="26"/>
  <c r="ER198" i="26" s="1"/>
  <c r="ET167" i="26"/>
  <c r="ES170" i="26" a="1"/>
  <c r="ES170" i="26" s="1"/>
  <c r="ES171" i="26"/>
  <c r="ES175" i="26"/>
  <c r="ES176" i="26"/>
  <c r="ES178" i="26"/>
  <c r="ES179" i="26"/>
  <c r="ES180" i="26"/>
  <c r="ES181" i="26"/>
  <c r="ES186" i="26" a="1"/>
  <c r="ES186" i="26" s="1"/>
  <c r="ES287" i="26"/>
  <c r="ES288" i="26"/>
  <c r="ES292" i="26"/>
  <c r="ES293" i="26"/>
  <c r="ES172" i="26"/>
  <c r="ES187" i="26"/>
  <c r="ES188" i="26"/>
  <c r="ES189" i="26"/>
  <c r="ES190" i="26"/>
  <c r="ES191" i="26"/>
  <c r="ES192" i="26"/>
  <c r="ES195" i="26"/>
  <c r="ES196" i="26"/>
  <c r="ES197" i="26"/>
  <c r="ES283" i="26"/>
  <c r="ES286" i="26"/>
  <c r="ES173" i="26"/>
  <c r="ES174" i="26"/>
  <c r="ES202" i="26" a="1"/>
  <c r="ES202" i="26" s="1"/>
  <c r="ES203" i="26"/>
  <c r="ES204" i="26"/>
  <c r="ES205" i="26"/>
  <c r="ES206" i="26"/>
  <c r="ES207" i="26"/>
  <c r="ES208" i="26"/>
  <c r="ES211" i="26"/>
  <c r="ES212" i="26"/>
  <c r="ES213" i="26"/>
  <c r="ES218" i="26" a="1"/>
  <c r="ES218" i="26" s="1"/>
  <c r="ES219" i="26"/>
  <c r="ES220" i="26"/>
  <c r="ES221" i="26"/>
  <c r="ES222" i="26"/>
  <c r="ES223" i="26"/>
  <c r="ES224" i="26"/>
  <c r="ES227" i="26"/>
  <c r="ES228" i="26"/>
  <c r="ES229" i="26"/>
  <c r="ES234" i="26" a="1"/>
  <c r="ES234" i="26" s="1"/>
  <c r="ES235" i="26"/>
  <c r="ES236" i="26"/>
  <c r="ES237" i="26"/>
  <c r="ES238" i="26"/>
  <c r="ES239" i="26"/>
  <c r="ES240" i="26"/>
  <c r="ES243" i="26"/>
  <c r="ES244" i="26"/>
  <c r="ES245" i="26"/>
  <c r="ES250" i="26" a="1"/>
  <c r="ES250" i="26" s="1"/>
  <c r="ES252" i="26"/>
  <c r="ES255" i="26"/>
  <c r="ES256" i="26"/>
  <c r="ES260" i="26"/>
  <c r="ES261" i="26"/>
  <c r="ES282" i="26" a="1"/>
  <c r="ES282" i="26" s="1"/>
  <c r="ES285" i="26"/>
  <c r="ES291" i="26"/>
  <c r="ES251" i="26"/>
  <c r="ES253" i="26"/>
  <c r="ES254" i="26"/>
  <c r="ES266" i="26" a="1"/>
  <c r="ES266" i="26" s="1"/>
  <c r="ES267" i="26"/>
  <c r="ES268" i="26"/>
  <c r="ES269" i="26"/>
  <c r="ES270" i="26"/>
  <c r="ES271" i="26"/>
  <c r="ES272" i="26"/>
  <c r="ES274" i="26"/>
  <c r="ES275" i="26"/>
  <c r="ES276" i="26"/>
  <c r="ES277" i="26"/>
  <c r="ES284" i="26"/>
  <c r="ES298" i="26" a="1"/>
  <c r="ES298" i="26" s="1"/>
  <c r="ES302" i="26"/>
  <c r="ES303" i="26"/>
  <c r="ES304" i="26"/>
  <c r="ES307" i="26"/>
  <c r="ES308" i="26"/>
  <c r="ES309" i="26"/>
  <c r="ES299" i="26"/>
  <c r="ES300" i="26"/>
  <c r="ES322" i="26"/>
  <c r="ES315" i="26"/>
  <c r="ES318" i="26"/>
  <c r="ES319" i="26"/>
  <c r="ES320" i="26"/>
  <c r="ES323" i="26"/>
  <c r="ES324" i="26"/>
  <c r="ES325" i="26"/>
  <c r="ES301" i="26"/>
  <c r="ES314" i="26" a="1"/>
  <c r="ES314" i="26" s="1"/>
  <c r="ES316" i="26"/>
  <c r="ES317" i="26"/>
  <c r="ER209" i="26"/>
  <c r="ER241" i="26"/>
  <c r="ER257" i="26"/>
  <c r="ER273" i="26"/>
  <c r="EQ182" i="26"/>
  <c r="EQ198" i="26"/>
  <c r="EQ294" i="26"/>
  <c r="EV166" i="26"/>
  <c r="EU165" i="26"/>
  <c r="EQ246" i="26"/>
  <c r="EQ278" i="26"/>
  <c r="ER289" i="26"/>
  <c r="ER321" i="26"/>
  <c r="ER326" i="26" s="1"/>
  <c r="ER177" i="26"/>
  <c r="ER182" i="26" s="1"/>
  <c r="ER305" i="26"/>
  <c r="EQ230" i="26"/>
  <c r="EQ326" i="26"/>
  <c r="EQ214" i="26"/>
  <c r="EP12" i="17"/>
  <c r="EN13" i="17"/>
  <c r="ET210" i="26" l="1"/>
  <c r="ET194" i="26"/>
  <c r="ET259" i="26"/>
  <c r="ET242" i="26"/>
  <c r="ET226" i="26"/>
  <c r="ES209" i="26"/>
  <c r="ES214" i="26" s="1"/>
  <c r="ES273" i="26"/>
  <c r="ES278" i="26" s="1"/>
  <c r="ES257" i="26"/>
  <c r="ES262" i="26" s="1"/>
  <c r="EU167" i="26"/>
  <c r="ET170" i="26" a="1"/>
  <c r="ET170" i="26" s="1"/>
  <c r="ET172" i="26"/>
  <c r="ET173" i="26"/>
  <c r="ET174" i="26"/>
  <c r="ET175" i="26"/>
  <c r="ET176" i="26"/>
  <c r="ET178" i="26"/>
  <c r="ET179" i="26"/>
  <c r="ET180" i="26"/>
  <c r="ET181" i="26"/>
  <c r="ET186" i="26" a="1"/>
  <c r="ET186" i="26" s="1"/>
  <c r="ET282" i="26" a="1"/>
  <c r="ET282" i="26" s="1"/>
  <c r="ET291" i="26"/>
  <c r="ET171" i="26"/>
  <c r="ET187" i="26"/>
  <c r="ET188" i="26"/>
  <c r="ET189" i="26"/>
  <c r="ET190" i="26"/>
  <c r="ET191" i="26"/>
  <c r="ET192" i="26"/>
  <c r="ET195" i="26"/>
  <c r="ET196" i="26"/>
  <c r="ET197" i="26"/>
  <c r="ET285" i="26"/>
  <c r="ET288" i="26"/>
  <c r="ET292" i="26"/>
  <c r="ET202" i="26" a="1"/>
  <c r="ET202" i="26" s="1"/>
  <c r="ET203" i="26"/>
  <c r="ET204" i="26"/>
  <c r="ET205" i="26"/>
  <c r="ET206" i="26"/>
  <c r="ET207" i="26"/>
  <c r="ET208" i="26"/>
  <c r="ET211" i="26"/>
  <c r="ET212" i="26"/>
  <c r="ET213" i="26"/>
  <c r="ET219" i="26"/>
  <c r="ET220" i="26"/>
  <c r="ET221" i="26"/>
  <c r="ET222" i="26"/>
  <c r="ET223" i="26"/>
  <c r="ET224" i="26"/>
  <c r="ET227" i="26"/>
  <c r="ET228" i="26"/>
  <c r="ET229" i="26"/>
  <c r="ET218" i="26" a="1"/>
  <c r="ET218" i="26" s="1"/>
  <c r="ET235" i="26"/>
  <c r="ET236" i="26"/>
  <c r="ET237" i="26"/>
  <c r="ET238" i="26"/>
  <c r="ET239" i="26"/>
  <c r="ET240" i="26"/>
  <c r="ET243" i="26"/>
  <c r="ET244" i="26"/>
  <c r="ET245" i="26"/>
  <c r="ET255" i="26"/>
  <c r="ET256" i="26"/>
  <c r="ET260" i="26"/>
  <c r="ET261" i="26"/>
  <c r="ET283" i="26"/>
  <c r="ET284" i="26"/>
  <c r="ET287" i="26"/>
  <c r="ET234" i="26" a="1"/>
  <c r="ET234" i="26" s="1"/>
  <c r="ET250" i="26" a="1"/>
  <c r="ET250" i="26" s="1"/>
  <c r="ET251" i="26"/>
  <c r="ET252" i="26"/>
  <c r="ET253" i="26"/>
  <c r="ET254" i="26"/>
  <c r="ET266" i="26" a="1"/>
  <c r="ET266" i="26" s="1"/>
  <c r="ET267" i="26"/>
  <c r="ET268" i="26"/>
  <c r="ET269" i="26"/>
  <c r="ET270" i="26"/>
  <c r="ET271" i="26"/>
  <c r="ET272" i="26"/>
  <c r="ET274" i="26"/>
  <c r="ET275" i="26"/>
  <c r="ET276" i="26"/>
  <c r="ET277" i="26"/>
  <c r="ET299" i="26"/>
  <c r="ET302" i="26"/>
  <c r="ET303" i="26"/>
  <c r="ET304" i="26"/>
  <c r="ET307" i="26"/>
  <c r="ET308" i="26"/>
  <c r="ET309" i="26"/>
  <c r="ET315" i="26"/>
  <c r="ET317" i="26"/>
  <c r="ET318" i="26"/>
  <c r="ET320" i="26"/>
  <c r="ET322" i="26"/>
  <c r="ET301" i="26"/>
  <c r="ET314" i="26" a="1"/>
  <c r="ET314" i="26" s="1"/>
  <c r="ET316" i="26"/>
  <c r="ET323" i="26"/>
  <c r="ET324" i="26"/>
  <c r="ET325" i="26"/>
  <c r="ET286" i="26"/>
  <c r="ET293" i="26"/>
  <c r="ET298" i="26" a="1"/>
  <c r="ET298" i="26" s="1"/>
  <c r="ET300" i="26"/>
  <c r="ET319" i="26"/>
  <c r="ES177" i="26"/>
  <c r="ES193" i="26"/>
  <c r="ES225" i="26"/>
  <c r="ES289" i="26"/>
  <c r="ES321" i="26"/>
  <c r="ER262" i="26"/>
  <c r="EW166" i="26"/>
  <c r="EV165" i="26"/>
  <c r="ER310" i="26"/>
  <c r="ES241" i="26"/>
  <c r="ES246" i="26" s="1"/>
  <c r="ES305" i="26"/>
  <c r="ER214" i="26"/>
  <c r="ER246" i="26"/>
  <c r="ER278" i="26"/>
  <c r="ER294" i="26"/>
  <c r="EP14" i="17"/>
  <c r="EQ12" i="17"/>
  <c r="EQ14" i="17" s="1"/>
  <c r="EO13" i="17"/>
  <c r="EU210" i="26" l="1"/>
  <c r="EU194" i="26"/>
  <c r="EU259" i="26"/>
  <c r="EU242" i="26"/>
  <c r="EU226" i="26"/>
  <c r="EV167" i="26"/>
  <c r="EU170" i="26" a="1"/>
  <c r="EU170" i="26" s="1"/>
  <c r="EU171" i="26"/>
  <c r="EU175" i="26"/>
  <c r="EU176" i="26"/>
  <c r="EU178" i="26"/>
  <c r="EU179" i="26"/>
  <c r="EU180" i="26"/>
  <c r="EU181" i="26"/>
  <c r="EU186" i="26" a="1"/>
  <c r="EU186" i="26" s="1"/>
  <c r="EU285" i="26"/>
  <c r="EU286" i="26"/>
  <c r="EU172" i="26"/>
  <c r="EU174" i="26"/>
  <c r="EU187" i="26"/>
  <c r="EU188" i="26"/>
  <c r="EU189" i="26"/>
  <c r="EU190" i="26"/>
  <c r="EU191" i="26"/>
  <c r="EU192" i="26"/>
  <c r="EU195" i="26"/>
  <c r="EU196" i="26"/>
  <c r="EU197" i="26"/>
  <c r="EU282" i="26" a="1"/>
  <c r="EU282" i="26" s="1"/>
  <c r="EU284" i="26"/>
  <c r="EU287" i="26"/>
  <c r="EU293" i="26"/>
  <c r="EU173" i="26"/>
  <c r="EU202" i="26" a="1"/>
  <c r="EU202" i="26" s="1"/>
  <c r="EU203" i="26"/>
  <c r="EU204" i="26"/>
  <c r="EU205" i="26"/>
  <c r="EU206" i="26"/>
  <c r="EU207" i="26"/>
  <c r="EU208" i="26"/>
  <c r="EU211" i="26"/>
  <c r="EU212" i="26"/>
  <c r="EU213" i="26"/>
  <c r="EU219" i="26"/>
  <c r="EU220" i="26"/>
  <c r="EU221" i="26"/>
  <c r="EU222" i="26"/>
  <c r="EU223" i="26"/>
  <c r="EU224" i="26"/>
  <c r="EU227" i="26"/>
  <c r="EU228" i="26"/>
  <c r="EU229" i="26"/>
  <c r="EU235" i="26"/>
  <c r="EU236" i="26"/>
  <c r="EU237" i="26"/>
  <c r="EU238" i="26"/>
  <c r="EU239" i="26"/>
  <c r="EU240" i="26"/>
  <c r="EU243" i="26"/>
  <c r="EU244" i="26"/>
  <c r="EU245" i="26"/>
  <c r="EU288" i="26"/>
  <c r="EU218" i="26" a="1"/>
  <c r="EU218" i="26" s="1"/>
  <c r="EU234" i="26" a="1"/>
  <c r="EU234" i="26" s="1"/>
  <c r="EU252" i="26"/>
  <c r="EU254" i="26"/>
  <c r="EU255" i="26"/>
  <c r="EU256" i="26"/>
  <c r="EU260" i="26"/>
  <c r="EU261" i="26"/>
  <c r="EU291" i="26"/>
  <c r="EU250" i="26" a="1"/>
  <c r="EU250" i="26" s="1"/>
  <c r="EU251" i="26"/>
  <c r="EU253" i="26"/>
  <c r="EU266" i="26" a="1"/>
  <c r="EU266" i="26" s="1"/>
  <c r="EU267" i="26"/>
  <c r="EU268" i="26"/>
  <c r="EU269" i="26"/>
  <c r="EU270" i="26"/>
  <c r="EU271" i="26"/>
  <c r="EU272" i="26"/>
  <c r="EU274" i="26"/>
  <c r="EU275" i="26"/>
  <c r="EU276" i="26"/>
  <c r="EU277" i="26"/>
  <c r="EU283" i="26"/>
  <c r="EU292" i="26"/>
  <c r="EU302" i="26"/>
  <c r="EU303" i="26"/>
  <c r="EU304" i="26"/>
  <c r="EU307" i="26"/>
  <c r="EU308" i="26"/>
  <c r="EU309" i="26"/>
  <c r="EU298" i="26" a="1"/>
  <c r="EU298" i="26" s="1"/>
  <c r="EU301" i="26"/>
  <c r="EU314" i="26" a="1"/>
  <c r="EU314" i="26" s="1"/>
  <c r="EU316" i="26"/>
  <c r="EU319" i="26"/>
  <c r="EU320" i="26"/>
  <c r="EU322" i="26"/>
  <c r="EU299" i="26"/>
  <c r="EU300" i="26"/>
  <c r="EU317" i="26"/>
  <c r="EU323" i="26"/>
  <c r="EU324" i="26"/>
  <c r="EU325" i="26"/>
  <c r="EU315" i="26"/>
  <c r="EU318" i="26"/>
  <c r="ET209" i="26"/>
  <c r="ET241" i="26"/>
  <c r="ET257" i="26"/>
  <c r="ET273" i="26"/>
  <c r="ET305" i="26"/>
  <c r="ES182" i="26"/>
  <c r="ES198" i="26"/>
  <c r="ES230" i="26"/>
  <c r="ES326" i="26"/>
  <c r="EX166" i="26"/>
  <c r="EW165" i="26"/>
  <c r="ET225" i="26"/>
  <c r="ET321" i="26"/>
  <c r="ET193" i="26"/>
  <c r="ET198" i="26" s="1"/>
  <c r="ET177" i="26"/>
  <c r="ET182" i="26" s="1"/>
  <c r="ET289" i="26"/>
  <c r="ET294" i="26" s="1"/>
  <c r="ES294" i="26"/>
  <c r="ES310" i="26"/>
  <c r="ER12" i="17"/>
  <c r="ER14" i="17" s="1"/>
  <c r="EP13" i="17"/>
  <c r="EV210" i="26" l="1"/>
  <c r="EV194" i="26"/>
  <c r="EV259" i="26"/>
  <c r="EV242" i="26"/>
  <c r="EV226" i="26"/>
  <c r="EW167" i="26"/>
  <c r="EV170" i="26" a="1"/>
  <c r="EV170" i="26" s="1"/>
  <c r="EV172" i="26"/>
  <c r="EV175" i="26"/>
  <c r="EV176" i="26"/>
  <c r="EV178" i="26"/>
  <c r="EV179" i="26"/>
  <c r="EV180" i="26"/>
  <c r="EV181" i="26"/>
  <c r="EV186" i="26" a="1"/>
  <c r="EV186" i="26" s="1"/>
  <c r="EV282" i="26" a="1"/>
  <c r="EV282" i="26" s="1"/>
  <c r="EV284" i="26"/>
  <c r="EV293" i="26"/>
  <c r="EV171" i="26"/>
  <c r="EV187" i="26"/>
  <c r="EV188" i="26"/>
  <c r="EV189" i="26"/>
  <c r="EV190" i="26"/>
  <c r="EV191" i="26"/>
  <c r="EV192" i="26"/>
  <c r="EV195" i="26"/>
  <c r="EV196" i="26"/>
  <c r="EV197" i="26"/>
  <c r="EV283" i="26"/>
  <c r="EV285" i="26"/>
  <c r="EV291" i="26"/>
  <c r="EV292" i="26"/>
  <c r="EV173" i="26"/>
  <c r="EV174" i="26"/>
  <c r="EV202" i="26" a="1"/>
  <c r="EV202" i="26" s="1"/>
  <c r="EV203" i="26"/>
  <c r="EV204" i="26"/>
  <c r="EV205" i="26"/>
  <c r="EV206" i="26"/>
  <c r="EV207" i="26"/>
  <c r="EV208" i="26"/>
  <c r="EV211" i="26"/>
  <c r="EV212" i="26"/>
  <c r="EV213" i="26"/>
  <c r="EV219" i="26"/>
  <c r="EV220" i="26"/>
  <c r="EV221" i="26"/>
  <c r="EV222" i="26"/>
  <c r="EV223" i="26"/>
  <c r="EV224" i="26"/>
  <c r="EV227" i="26"/>
  <c r="EV228" i="26"/>
  <c r="EV229" i="26"/>
  <c r="EV234" i="26" a="1"/>
  <c r="EV234" i="26" s="1"/>
  <c r="EV235" i="26"/>
  <c r="EV236" i="26"/>
  <c r="EV237" i="26"/>
  <c r="EV238" i="26"/>
  <c r="EV239" i="26"/>
  <c r="EV240" i="26"/>
  <c r="EV243" i="26"/>
  <c r="EV244" i="26"/>
  <c r="EV245" i="26"/>
  <c r="EV250" i="26" a="1"/>
  <c r="EV250" i="26" s="1"/>
  <c r="EV253" i="26"/>
  <c r="EV255" i="26"/>
  <c r="EV256" i="26"/>
  <c r="EV260" i="26"/>
  <c r="EV261" i="26"/>
  <c r="EV286" i="26"/>
  <c r="EV288" i="26"/>
  <c r="EV218" i="26" a="1"/>
  <c r="EV218" i="26" s="1"/>
  <c r="EV251" i="26"/>
  <c r="EV252" i="26"/>
  <c r="EV254" i="26"/>
  <c r="EV266" i="26" a="1"/>
  <c r="EV266" i="26" s="1"/>
  <c r="EV267" i="26"/>
  <c r="EV268" i="26"/>
  <c r="EV269" i="26"/>
  <c r="EV270" i="26"/>
  <c r="EV271" i="26"/>
  <c r="EV272" i="26"/>
  <c r="EV274" i="26"/>
  <c r="EV275" i="26"/>
  <c r="EV276" i="26"/>
  <c r="EV277" i="26"/>
  <c r="EV300" i="26"/>
  <c r="EV301" i="26"/>
  <c r="EV302" i="26"/>
  <c r="EV303" i="26"/>
  <c r="EV304" i="26"/>
  <c r="EV307" i="26"/>
  <c r="EV308" i="26"/>
  <c r="EV309" i="26"/>
  <c r="EV317" i="26"/>
  <c r="EV319" i="26"/>
  <c r="EV322" i="26"/>
  <c r="EV287" i="26"/>
  <c r="EV315" i="26"/>
  <c r="EV316" i="26"/>
  <c r="EV320" i="26"/>
  <c r="EV323" i="26"/>
  <c r="EV324" i="26"/>
  <c r="EV325" i="26"/>
  <c r="EV298" i="26" a="1"/>
  <c r="EV298" i="26" s="1"/>
  <c r="EV299" i="26"/>
  <c r="EV314" i="26" a="1"/>
  <c r="EV314" i="26" s="1"/>
  <c r="EV318" i="26"/>
  <c r="EU177" i="26"/>
  <c r="EU193" i="26"/>
  <c r="EU289" i="26"/>
  <c r="EU225" i="26"/>
  <c r="EU321" i="26"/>
  <c r="ET214" i="26"/>
  <c r="ET246" i="26"/>
  <c r="ET262" i="26"/>
  <c r="ET278" i="26"/>
  <c r="EY166" i="26"/>
  <c r="EX165" i="26"/>
  <c r="EU257" i="26"/>
  <c r="EU273" i="26"/>
  <c r="EU305" i="26"/>
  <c r="EU310" i="26" s="1"/>
  <c r="EU209" i="26"/>
  <c r="EU214" i="26" s="1"/>
  <c r="EU241" i="26"/>
  <c r="EU246" i="26" s="1"/>
  <c r="ET310" i="26"/>
  <c r="ET230" i="26"/>
  <c r="ET326" i="26"/>
  <c r="ES12" i="17"/>
  <c r="EQ13" i="17"/>
  <c r="EW210" i="26" l="1"/>
  <c r="EW194" i="26"/>
  <c r="EW259" i="26"/>
  <c r="EW242" i="26"/>
  <c r="EW226" i="26"/>
  <c r="EV225" i="26"/>
  <c r="EV230" i="26" s="1"/>
  <c r="EX167" i="26"/>
  <c r="EW170" i="26" a="1"/>
  <c r="EW170" i="26" s="1"/>
  <c r="EW171" i="26"/>
  <c r="EW173" i="26"/>
  <c r="EW175" i="26"/>
  <c r="EW176" i="26"/>
  <c r="EW178" i="26"/>
  <c r="EW179" i="26"/>
  <c r="EW180" i="26"/>
  <c r="EW181" i="26"/>
  <c r="EW186" i="26" a="1"/>
  <c r="EW186" i="26" s="1"/>
  <c r="EW291" i="26"/>
  <c r="EW292" i="26"/>
  <c r="EW172" i="26"/>
  <c r="EW174" i="26"/>
  <c r="EW187" i="26"/>
  <c r="EW188" i="26"/>
  <c r="EW189" i="26"/>
  <c r="EW190" i="26"/>
  <c r="EW191" i="26"/>
  <c r="EW192" i="26"/>
  <c r="EW195" i="26"/>
  <c r="EW196" i="26"/>
  <c r="EW197" i="26"/>
  <c r="EW286" i="26"/>
  <c r="EW287" i="26"/>
  <c r="EW288" i="26"/>
  <c r="EW202" i="26" a="1"/>
  <c r="EW202" i="26" s="1"/>
  <c r="EW203" i="26"/>
  <c r="EW204" i="26"/>
  <c r="EW205" i="26"/>
  <c r="EW206" i="26"/>
  <c r="EW207" i="26"/>
  <c r="EW208" i="26"/>
  <c r="EW211" i="26"/>
  <c r="EW212" i="26"/>
  <c r="EW213" i="26"/>
  <c r="EW219" i="26"/>
  <c r="EW220" i="26"/>
  <c r="EW221" i="26"/>
  <c r="EW222" i="26"/>
  <c r="EW223" i="26"/>
  <c r="EW224" i="26"/>
  <c r="EW227" i="26"/>
  <c r="EW228" i="26"/>
  <c r="EW229" i="26"/>
  <c r="EW218" i="26" a="1"/>
  <c r="EW218" i="26" s="1"/>
  <c r="EW235" i="26"/>
  <c r="EW236" i="26"/>
  <c r="EW237" i="26"/>
  <c r="EW238" i="26"/>
  <c r="EW239" i="26"/>
  <c r="EW240" i="26"/>
  <c r="EW243" i="26"/>
  <c r="EW244" i="26"/>
  <c r="EW245" i="26"/>
  <c r="EW283" i="26"/>
  <c r="EW252" i="26"/>
  <c r="EW254" i="26"/>
  <c r="EW255" i="26"/>
  <c r="EW256" i="26"/>
  <c r="EW260" i="26"/>
  <c r="EW261" i="26"/>
  <c r="EW282" i="26" a="1"/>
  <c r="EW282" i="26" s="1"/>
  <c r="EW284" i="26"/>
  <c r="EW285" i="26"/>
  <c r="EW234" i="26" a="1"/>
  <c r="EW234" i="26" s="1"/>
  <c r="EW250" i="26" a="1"/>
  <c r="EW250" i="26" s="1"/>
  <c r="EW251" i="26"/>
  <c r="EW253" i="26"/>
  <c r="EW266" i="26" a="1"/>
  <c r="EW266" i="26" s="1"/>
  <c r="EW267" i="26"/>
  <c r="EW268" i="26"/>
  <c r="EW269" i="26"/>
  <c r="EW270" i="26"/>
  <c r="EW271" i="26"/>
  <c r="EW272" i="26"/>
  <c r="EW274" i="26"/>
  <c r="EW275" i="26"/>
  <c r="EW276" i="26"/>
  <c r="EW277" i="26"/>
  <c r="EW299" i="26"/>
  <c r="EW302" i="26"/>
  <c r="EW303" i="26"/>
  <c r="EW304" i="26"/>
  <c r="EW307" i="26"/>
  <c r="EW308" i="26"/>
  <c r="EW309" i="26"/>
  <c r="EW293" i="26"/>
  <c r="EW298" i="26" a="1"/>
  <c r="EW298" i="26" s="1"/>
  <c r="EW300" i="26"/>
  <c r="EW315" i="26"/>
  <c r="EW320" i="26"/>
  <c r="EW322" i="26"/>
  <c r="EW314" i="26" a="1"/>
  <c r="EW314" i="26" s="1"/>
  <c r="EW318" i="26"/>
  <c r="EW319" i="26"/>
  <c r="EW323" i="26"/>
  <c r="EW324" i="26"/>
  <c r="EW325" i="26"/>
  <c r="EW301" i="26"/>
  <c r="EW316" i="26"/>
  <c r="EW317" i="26"/>
  <c r="EV257" i="26"/>
  <c r="EV273" i="26"/>
  <c r="EV305" i="26"/>
  <c r="EU182" i="26"/>
  <c r="EU198" i="26"/>
  <c r="EU294" i="26"/>
  <c r="EZ166" i="26"/>
  <c r="EY165" i="26"/>
  <c r="EV321" i="26"/>
  <c r="EV326" i="26" s="1"/>
  <c r="EV289" i="26"/>
  <c r="EV294" i="26" s="1"/>
  <c r="EV177" i="26"/>
  <c r="EV182" i="26" s="1"/>
  <c r="EV193" i="26"/>
  <c r="EV198" i="26" s="1"/>
  <c r="EV209" i="26"/>
  <c r="EV214" i="26" s="1"/>
  <c r="EV241" i="26"/>
  <c r="EU230" i="26"/>
  <c r="EU326" i="26"/>
  <c r="EU262" i="26"/>
  <c r="EU278" i="26"/>
  <c r="ES14" i="17"/>
  <c r="ET12" i="17"/>
  <c r="ET14" i="17" s="1"/>
  <c r="ER13" i="17"/>
  <c r="EX210" i="26" l="1"/>
  <c r="EX194" i="26"/>
  <c r="EX259" i="26"/>
  <c r="EX242" i="26"/>
  <c r="EX226" i="26"/>
  <c r="EY167" i="26"/>
  <c r="EX170" i="26" a="1"/>
  <c r="EX170" i="26" s="1"/>
  <c r="EX172" i="26"/>
  <c r="EX174" i="26"/>
  <c r="EX175" i="26"/>
  <c r="EX176" i="26"/>
  <c r="EX178" i="26"/>
  <c r="EX179" i="26"/>
  <c r="EX180" i="26"/>
  <c r="EX181" i="26"/>
  <c r="EX186" i="26" a="1"/>
  <c r="EX186" i="26" s="1"/>
  <c r="EX282" i="26" a="1"/>
  <c r="EX282" i="26" s="1"/>
  <c r="EX283" i="26"/>
  <c r="EX284" i="26"/>
  <c r="EX285" i="26"/>
  <c r="EX286" i="26"/>
  <c r="EX288" i="26"/>
  <c r="EX293" i="26"/>
  <c r="EX171" i="26"/>
  <c r="EX187" i="26"/>
  <c r="EX188" i="26"/>
  <c r="EX189" i="26"/>
  <c r="EX190" i="26"/>
  <c r="EX191" i="26"/>
  <c r="EX192" i="26"/>
  <c r="EX195" i="26"/>
  <c r="EX196" i="26"/>
  <c r="EX197" i="26"/>
  <c r="EX292" i="26"/>
  <c r="EX173" i="26"/>
  <c r="EX202" i="26" a="1"/>
  <c r="EX202" i="26" s="1"/>
  <c r="EX203" i="26"/>
  <c r="EX204" i="26"/>
  <c r="EX205" i="26"/>
  <c r="EX206" i="26"/>
  <c r="EX207" i="26"/>
  <c r="EX208" i="26"/>
  <c r="EX211" i="26"/>
  <c r="EX212" i="26"/>
  <c r="EX213" i="26"/>
  <c r="EX287" i="26"/>
  <c r="EX218" i="26" a="1"/>
  <c r="EX218" i="26" s="1"/>
  <c r="EX219" i="26"/>
  <c r="EX220" i="26"/>
  <c r="EX221" i="26"/>
  <c r="EX222" i="26"/>
  <c r="EX223" i="26"/>
  <c r="EX224" i="26"/>
  <c r="EX227" i="26"/>
  <c r="EX228" i="26"/>
  <c r="EX229" i="26"/>
  <c r="EX235" i="26"/>
  <c r="EX236" i="26"/>
  <c r="EX237" i="26"/>
  <c r="EX238" i="26"/>
  <c r="EX239" i="26"/>
  <c r="EX240" i="26"/>
  <c r="EX243" i="26"/>
  <c r="EX244" i="26"/>
  <c r="EX245" i="26"/>
  <c r="EX250" i="26" a="1"/>
  <c r="EX250" i="26" s="1"/>
  <c r="EX255" i="26"/>
  <c r="EX256" i="26"/>
  <c r="EX260" i="26"/>
  <c r="EX261" i="26"/>
  <c r="EX291" i="26"/>
  <c r="EX234" i="26" a="1"/>
  <c r="EX234" i="26" s="1"/>
  <c r="EX251" i="26"/>
  <c r="EX252" i="26"/>
  <c r="EX253" i="26"/>
  <c r="EX254" i="26"/>
  <c r="EX266" i="26" a="1"/>
  <c r="EX266" i="26" s="1"/>
  <c r="EX267" i="26"/>
  <c r="EX268" i="26"/>
  <c r="EX269" i="26"/>
  <c r="EX270" i="26"/>
  <c r="EX271" i="26"/>
  <c r="EX272" i="26"/>
  <c r="EX274" i="26"/>
  <c r="EX275" i="26"/>
  <c r="EX276" i="26"/>
  <c r="EX277" i="26"/>
  <c r="EX302" i="26"/>
  <c r="EX303" i="26"/>
  <c r="EX304" i="26"/>
  <c r="EX307" i="26"/>
  <c r="EX308" i="26"/>
  <c r="EX309" i="26"/>
  <c r="EX316" i="26"/>
  <c r="EX317" i="26"/>
  <c r="EX318" i="26"/>
  <c r="EX298" i="26" a="1"/>
  <c r="EX298" i="26" s="1"/>
  <c r="EX299" i="26"/>
  <c r="EX301" i="26"/>
  <c r="EX315" i="26"/>
  <c r="EX320" i="26"/>
  <c r="EX322" i="26"/>
  <c r="EX323" i="26"/>
  <c r="EX324" i="26"/>
  <c r="EX325" i="26"/>
  <c r="EX300" i="26"/>
  <c r="EX314" i="26" a="1"/>
  <c r="EX314" i="26" s="1"/>
  <c r="EX319" i="26"/>
  <c r="EW177" i="26"/>
  <c r="EW193" i="26"/>
  <c r="EW225" i="26"/>
  <c r="EW289" i="26"/>
  <c r="EW321" i="26"/>
  <c r="EV310" i="26"/>
  <c r="FA166" i="26"/>
  <c r="EZ165" i="26"/>
  <c r="EV246" i="26"/>
  <c r="EW209" i="26"/>
  <c r="EW241" i="26"/>
  <c r="EW246" i="26" s="1"/>
  <c r="EW257" i="26"/>
  <c r="EW262" i="26" s="1"/>
  <c r="EW273" i="26"/>
  <c r="EW278" i="26" s="1"/>
  <c r="EW305" i="26"/>
  <c r="EW310" i="26" s="1"/>
  <c r="EV262" i="26"/>
  <c r="EV278" i="26"/>
  <c r="EU12" i="17"/>
  <c r="EU14" i="17" s="1"/>
  <c r="ES13" i="17"/>
  <c r="EY210" i="26" l="1"/>
  <c r="EY194" i="26"/>
  <c r="EY259" i="26"/>
  <c r="EY242" i="26"/>
  <c r="EY226" i="26"/>
  <c r="EX225" i="26"/>
  <c r="EX230" i="26" s="1"/>
  <c r="EZ167" i="26"/>
  <c r="EY170" i="26" a="1"/>
  <c r="EY170" i="26" s="1"/>
  <c r="EY171" i="26"/>
  <c r="EY173" i="26"/>
  <c r="EY175" i="26"/>
  <c r="EY176" i="26"/>
  <c r="EY178" i="26"/>
  <c r="EY179" i="26"/>
  <c r="EY180" i="26"/>
  <c r="EY181" i="26"/>
  <c r="EY186" i="26" a="1"/>
  <c r="EY186" i="26" s="1"/>
  <c r="EY287" i="26"/>
  <c r="EY291" i="26"/>
  <c r="EY292" i="26"/>
  <c r="EY172" i="26"/>
  <c r="EY187" i="26"/>
  <c r="EY188" i="26"/>
  <c r="EY189" i="26"/>
  <c r="EY190" i="26"/>
  <c r="EY191" i="26"/>
  <c r="EY192" i="26"/>
  <c r="EY195" i="26"/>
  <c r="EY196" i="26"/>
  <c r="EY197" i="26"/>
  <c r="EY283" i="26"/>
  <c r="EY284" i="26"/>
  <c r="EY285" i="26"/>
  <c r="EY288" i="26"/>
  <c r="EY293" i="26"/>
  <c r="EY174" i="26"/>
  <c r="EY202" i="26" a="1"/>
  <c r="EY202" i="26" s="1"/>
  <c r="EY203" i="26"/>
  <c r="EY204" i="26"/>
  <c r="EY205" i="26"/>
  <c r="EY206" i="26"/>
  <c r="EY207" i="26"/>
  <c r="EY208" i="26"/>
  <c r="EY211" i="26"/>
  <c r="EY212" i="26"/>
  <c r="EY213" i="26"/>
  <c r="EY219" i="26"/>
  <c r="EY220" i="26"/>
  <c r="EY221" i="26"/>
  <c r="EY222" i="26"/>
  <c r="EY223" i="26"/>
  <c r="EY224" i="26"/>
  <c r="EY227" i="26"/>
  <c r="EY228" i="26"/>
  <c r="EY229" i="26"/>
  <c r="EY234" i="26" a="1"/>
  <c r="EY234" i="26" s="1"/>
  <c r="EY235" i="26"/>
  <c r="EY236" i="26"/>
  <c r="EY237" i="26"/>
  <c r="EY238" i="26"/>
  <c r="EY239" i="26"/>
  <c r="EY240" i="26"/>
  <c r="EY243" i="26"/>
  <c r="EY244" i="26"/>
  <c r="EY245" i="26"/>
  <c r="EY252" i="26"/>
  <c r="EY253" i="26"/>
  <c r="EY254" i="26"/>
  <c r="EY255" i="26"/>
  <c r="EY256" i="26"/>
  <c r="EY260" i="26"/>
  <c r="EY261" i="26"/>
  <c r="EY282" i="26" a="1"/>
  <c r="EY282" i="26" s="1"/>
  <c r="EY286" i="26"/>
  <c r="EY218" i="26" a="1"/>
  <c r="EY218" i="26" s="1"/>
  <c r="EY250" i="26" a="1"/>
  <c r="EY250" i="26" s="1"/>
  <c r="EY251" i="26"/>
  <c r="EY266" i="26" a="1"/>
  <c r="EY266" i="26" s="1"/>
  <c r="EY267" i="26"/>
  <c r="EY268" i="26"/>
  <c r="EY269" i="26"/>
  <c r="EY270" i="26"/>
  <c r="EY271" i="26"/>
  <c r="EY272" i="26"/>
  <c r="EY274" i="26"/>
  <c r="EY275" i="26"/>
  <c r="EY276" i="26"/>
  <c r="EY277" i="26"/>
  <c r="EY302" i="26"/>
  <c r="EY303" i="26"/>
  <c r="EY304" i="26"/>
  <c r="EY307" i="26"/>
  <c r="EY308" i="26"/>
  <c r="EY309" i="26"/>
  <c r="EY314" i="26" a="1"/>
  <c r="EY314" i="26" s="1"/>
  <c r="EY319" i="26"/>
  <c r="EY320" i="26"/>
  <c r="EY322" i="26"/>
  <c r="EY300" i="26"/>
  <c r="EY316" i="26"/>
  <c r="EY317" i="26"/>
  <c r="EY323" i="26"/>
  <c r="EY324" i="26"/>
  <c r="EY325" i="26"/>
  <c r="EY298" i="26" a="1"/>
  <c r="EY298" i="26" s="1"/>
  <c r="EY299" i="26"/>
  <c r="EY301" i="26"/>
  <c r="EY315" i="26"/>
  <c r="EY318" i="26"/>
  <c r="EW182" i="26"/>
  <c r="EW198" i="26"/>
  <c r="EW230" i="26"/>
  <c r="EW294" i="26"/>
  <c r="EW326" i="26"/>
  <c r="FB166" i="26"/>
  <c r="FA165" i="26"/>
  <c r="EW214" i="26"/>
  <c r="EX241" i="26"/>
  <c r="EX321" i="26"/>
  <c r="EX326" i="26" s="1"/>
  <c r="EX289" i="26"/>
  <c r="EX294" i="26" s="1"/>
  <c r="EX177" i="26"/>
  <c r="EX182" i="26" s="1"/>
  <c r="EX193" i="26"/>
  <c r="EX198" i="26" s="1"/>
  <c r="EX209" i="26"/>
  <c r="EX214" i="26" s="1"/>
  <c r="EX257" i="26"/>
  <c r="EX273" i="26"/>
  <c r="EX305" i="26"/>
  <c r="EV12" i="17"/>
  <c r="ET13" i="17"/>
  <c r="EZ210" i="26" l="1"/>
  <c r="EZ194" i="26"/>
  <c r="EZ259" i="26"/>
  <c r="EZ242" i="26"/>
  <c r="EZ226" i="26"/>
  <c r="FA167" i="26"/>
  <c r="EZ170" i="26" a="1"/>
  <c r="EZ170" i="26" s="1"/>
  <c r="EZ172" i="26"/>
  <c r="EZ175" i="26"/>
  <c r="EZ176" i="26"/>
  <c r="EZ178" i="26"/>
  <c r="EZ179" i="26"/>
  <c r="EZ180" i="26"/>
  <c r="EZ181" i="26"/>
  <c r="EZ186" i="26" a="1"/>
  <c r="EZ186" i="26" s="1"/>
  <c r="EZ282" i="26" a="1"/>
  <c r="EZ282" i="26" s="1"/>
  <c r="EZ286" i="26"/>
  <c r="EZ293" i="26"/>
  <c r="EZ171" i="26"/>
  <c r="EZ174" i="26"/>
  <c r="EZ187" i="26"/>
  <c r="EZ188" i="26"/>
  <c r="EZ189" i="26"/>
  <c r="EZ190" i="26"/>
  <c r="EZ191" i="26"/>
  <c r="EZ192" i="26"/>
  <c r="EZ195" i="26"/>
  <c r="EZ196" i="26"/>
  <c r="EZ197" i="26"/>
  <c r="EZ283" i="26"/>
  <c r="EZ287" i="26"/>
  <c r="EZ291" i="26"/>
  <c r="EZ292" i="26"/>
  <c r="EZ173" i="26"/>
  <c r="EZ202" i="26" a="1"/>
  <c r="EZ202" i="26" s="1"/>
  <c r="EZ203" i="26"/>
  <c r="EZ204" i="26"/>
  <c r="EZ205" i="26"/>
  <c r="EZ206" i="26"/>
  <c r="EZ207" i="26"/>
  <c r="EZ208" i="26"/>
  <c r="EZ211" i="26"/>
  <c r="EZ212" i="26"/>
  <c r="EZ213" i="26"/>
  <c r="EZ285" i="26"/>
  <c r="EZ219" i="26"/>
  <c r="EZ220" i="26"/>
  <c r="EZ221" i="26"/>
  <c r="EZ222" i="26"/>
  <c r="EZ223" i="26"/>
  <c r="EZ224" i="26"/>
  <c r="EZ227" i="26"/>
  <c r="EZ228" i="26"/>
  <c r="EZ229" i="26"/>
  <c r="EZ288" i="26"/>
  <c r="EZ235" i="26"/>
  <c r="EZ236" i="26"/>
  <c r="EZ237" i="26"/>
  <c r="EZ238" i="26"/>
  <c r="EZ239" i="26"/>
  <c r="EZ240" i="26"/>
  <c r="EZ243" i="26"/>
  <c r="EZ244" i="26"/>
  <c r="EZ245" i="26"/>
  <c r="EZ218" i="26" a="1"/>
  <c r="EZ218" i="26" s="1"/>
  <c r="EZ234" i="26" a="1"/>
  <c r="EZ234" i="26" s="1"/>
  <c r="EZ250" i="26" a="1"/>
  <c r="EZ250" i="26" s="1"/>
  <c r="EZ255" i="26"/>
  <c r="EZ256" i="26"/>
  <c r="EZ260" i="26"/>
  <c r="EZ261" i="26"/>
  <c r="EZ284" i="26"/>
  <c r="EZ251" i="26"/>
  <c r="EZ252" i="26"/>
  <c r="EZ253" i="26"/>
  <c r="EZ254" i="26"/>
  <c r="EZ266" i="26" a="1"/>
  <c r="EZ266" i="26" s="1"/>
  <c r="EZ267" i="26"/>
  <c r="EZ268" i="26"/>
  <c r="EZ269" i="26"/>
  <c r="EZ270" i="26"/>
  <c r="EZ271" i="26"/>
  <c r="EZ272" i="26"/>
  <c r="EZ274" i="26"/>
  <c r="EZ275" i="26"/>
  <c r="EZ276" i="26"/>
  <c r="EZ277" i="26"/>
  <c r="EZ302" i="26"/>
  <c r="EZ303" i="26"/>
  <c r="EZ304" i="26"/>
  <c r="EZ307" i="26"/>
  <c r="EZ308" i="26"/>
  <c r="EZ309" i="26"/>
  <c r="EZ298" i="26" a="1"/>
  <c r="EZ298" i="26" s="1"/>
  <c r="EZ299" i="26"/>
  <c r="EZ300" i="26"/>
  <c r="EZ315" i="26"/>
  <c r="EZ301" i="26"/>
  <c r="EZ314" i="26" a="1"/>
  <c r="EZ314" i="26" s="1"/>
  <c r="EZ318" i="26"/>
  <c r="EZ319" i="26"/>
  <c r="EZ320" i="26"/>
  <c r="EZ322" i="26"/>
  <c r="EZ323" i="26"/>
  <c r="EZ324" i="26"/>
  <c r="EZ325" i="26"/>
  <c r="EZ316" i="26"/>
  <c r="EZ317" i="26"/>
  <c r="EY177" i="26"/>
  <c r="EY193" i="26"/>
  <c r="EY241" i="26"/>
  <c r="EY289" i="26"/>
  <c r="EY225" i="26"/>
  <c r="EY321" i="26"/>
  <c r="FC166" i="26"/>
  <c r="FB165" i="26"/>
  <c r="EX246" i="26"/>
  <c r="EX262" i="26"/>
  <c r="EX278" i="26"/>
  <c r="EX310" i="26"/>
  <c r="EY305" i="26"/>
  <c r="EY209" i="26"/>
  <c r="EY214" i="26" s="1"/>
  <c r="EY257" i="26"/>
  <c r="EY262" i="26" s="1"/>
  <c r="EY273" i="26"/>
  <c r="EY278" i="26" s="1"/>
  <c r="EV14" i="17"/>
  <c r="EW12" i="17"/>
  <c r="EW14" i="17" s="1"/>
  <c r="EU13" i="17"/>
  <c r="FA210" i="26" l="1"/>
  <c r="FA194" i="26"/>
  <c r="FA259" i="26"/>
  <c r="FA242" i="26"/>
  <c r="FA226" i="26"/>
  <c r="FB167" i="26"/>
  <c r="FA170" i="26" a="1"/>
  <c r="FA170" i="26" s="1"/>
  <c r="FA171" i="26"/>
  <c r="FA173" i="26"/>
  <c r="FA175" i="26"/>
  <c r="FA176" i="26"/>
  <c r="FA178" i="26"/>
  <c r="FA179" i="26"/>
  <c r="FA180" i="26"/>
  <c r="FA181" i="26"/>
  <c r="FA186" i="26" a="1"/>
  <c r="FA186" i="26" s="1"/>
  <c r="FA283" i="26"/>
  <c r="FA288" i="26"/>
  <c r="FA172" i="26"/>
  <c r="FA187" i="26"/>
  <c r="FA188" i="26"/>
  <c r="FA189" i="26"/>
  <c r="FA190" i="26"/>
  <c r="FA191" i="26"/>
  <c r="FA192" i="26"/>
  <c r="FA195" i="26"/>
  <c r="FA196" i="26"/>
  <c r="FA197" i="26"/>
  <c r="FA284" i="26"/>
  <c r="FA285" i="26"/>
  <c r="FA286" i="26"/>
  <c r="FA174" i="26"/>
  <c r="FA202" i="26" a="1"/>
  <c r="FA202" i="26" s="1"/>
  <c r="FA203" i="26"/>
  <c r="FA204" i="26"/>
  <c r="FA205" i="26"/>
  <c r="FA206" i="26"/>
  <c r="FA207" i="26"/>
  <c r="FA208" i="26"/>
  <c r="FA211" i="26"/>
  <c r="FA212" i="26"/>
  <c r="FA213" i="26"/>
  <c r="FA219" i="26"/>
  <c r="FA220" i="26"/>
  <c r="FA221" i="26"/>
  <c r="FA222" i="26"/>
  <c r="FA223" i="26"/>
  <c r="FA224" i="26"/>
  <c r="FA227" i="26"/>
  <c r="FA228" i="26"/>
  <c r="FA229" i="26"/>
  <c r="FA218" i="26" a="1"/>
  <c r="FA218" i="26" s="1"/>
  <c r="FA234" i="26" a="1"/>
  <c r="FA234" i="26" s="1"/>
  <c r="FA235" i="26"/>
  <c r="FA236" i="26"/>
  <c r="FA237" i="26"/>
  <c r="FA238" i="26"/>
  <c r="FA239" i="26"/>
  <c r="FA240" i="26"/>
  <c r="FA243" i="26"/>
  <c r="FA244" i="26"/>
  <c r="FA245" i="26"/>
  <c r="FA252" i="26"/>
  <c r="FA254" i="26"/>
  <c r="FA255" i="26"/>
  <c r="FA256" i="26"/>
  <c r="FA260" i="26"/>
  <c r="FA261" i="26"/>
  <c r="FA282" i="26" a="1"/>
  <c r="FA282" i="26" s="1"/>
  <c r="FA287" i="26"/>
  <c r="FA291" i="26"/>
  <c r="FA250" i="26" a="1"/>
  <c r="FA250" i="26" s="1"/>
  <c r="FA251" i="26"/>
  <c r="FA253" i="26"/>
  <c r="FA266" i="26" a="1"/>
  <c r="FA266" i="26" s="1"/>
  <c r="FA267" i="26"/>
  <c r="FA268" i="26"/>
  <c r="FA269" i="26"/>
  <c r="FA270" i="26"/>
  <c r="FA271" i="26"/>
  <c r="FA272" i="26"/>
  <c r="FA274" i="26"/>
  <c r="FA275" i="26"/>
  <c r="FA276" i="26"/>
  <c r="FA277" i="26"/>
  <c r="FA293" i="26"/>
  <c r="FA302" i="26"/>
  <c r="FA303" i="26"/>
  <c r="FA304" i="26"/>
  <c r="FA307" i="26"/>
  <c r="FA308" i="26"/>
  <c r="FA309" i="26"/>
  <c r="FA292" i="26"/>
  <c r="FA301" i="26"/>
  <c r="FA314" i="26" a="1"/>
  <c r="FA314" i="26" s="1"/>
  <c r="FA316" i="26"/>
  <c r="FA317" i="26"/>
  <c r="FA318" i="26"/>
  <c r="FA319" i="26"/>
  <c r="FA320" i="26"/>
  <c r="FA322" i="26"/>
  <c r="FA298" i="26" a="1"/>
  <c r="FA298" i="26" s="1"/>
  <c r="FA315" i="26"/>
  <c r="FA323" i="26"/>
  <c r="FA324" i="26"/>
  <c r="FA325" i="26"/>
  <c r="FA299" i="26"/>
  <c r="FA300" i="26"/>
  <c r="EZ305" i="26"/>
  <c r="EY182" i="26"/>
  <c r="EY198" i="26"/>
  <c r="EY294" i="26"/>
  <c r="EY230" i="26"/>
  <c r="EY326" i="26"/>
  <c r="FD166" i="26"/>
  <c r="FC165" i="26"/>
  <c r="EZ321" i="26"/>
  <c r="EZ326" i="26" s="1"/>
  <c r="EZ193" i="26"/>
  <c r="EZ198" i="26" s="1"/>
  <c r="EZ177" i="26"/>
  <c r="EZ182" i="26" s="1"/>
  <c r="EZ289" i="26"/>
  <c r="EZ294" i="26" s="1"/>
  <c r="EZ209" i="26"/>
  <c r="EZ225" i="26"/>
  <c r="EZ230" i="26" s="1"/>
  <c r="EZ241" i="26"/>
  <c r="EZ246" i="26" s="1"/>
  <c r="EZ257" i="26"/>
  <c r="EZ273" i="26"/>
  <c r="EY246" i="26"/>
  <c r="EY310" i="26"/>
  <c r="EX12" i="17"/>
  <c r="EV13" i="17"/>
  <c r="FB210" i="26" l="1"/>
  <c r="FB194" i="26"/>
  <c r="FB259" i="26"/>
  <c r="FB242" i="26"/>
  <c r="FB226" i="26"/>
  <c r="FC167" i="26"/>
  <c r="FB170" i="26" a="1"/>
  <c r="FB170" i="26" s="1"/>
  <c r="FB174" i="26"/>
  <c r="FB175" i="26"/>
  <c r="FB176" i="26"/>
  <c r="FB178" i="26"/>
  <c r="FB179" i="26"/>
  <c r="FB180" i="26"/>
  <c r="FB181" i="26"/>
  <c r="FB186" i="26" a="1"/>
  <c r="FB186" i="26" s="1"/>
  <c r="FB282" i="26" a="1"/>
  <c r="FB282" i="26" s="1"/>
  <c r="FB284" i="26"/>
  <c r="FB287" i="26"/>
  <c r="FB291" i="26"/>
  <c r="FB292" i="26"/>
  <c r="FB293" i="26"/>
  <c r="FB171" i="26"/>
  <c r="FB172" i="26"/>
  <c r="FB187" i="26"/>
  <c r="FB188" i="26"/>
  <c r="FB189" i="26"/>
  <c r="FB190" i="26"/>
  <c r="FB191" i="26"/>
  <c r="FB192" i="26"/>
  <c r="FB195" i="26"/>
  <c r="FB196" i="26"/>
  <c r="FB197" i="26"/>
  <c r="FB283" i="26"/>
  <c r="FB288" i="26"/>
  <c r="FB173" i="26"/>
  <c r="FB202" i="26" a="1"/>
  <c r="FB202" i="26" s="1"/>
  <c r="FB203" i="26"/>
  <c r="FB204" i="26"/>
  <c r="FB205" i="26"/>
  <c r="FB206" i="26"/>
  <c r="FB207" i="26"/>
  <c r="FB208" i="26"/>
  <c r="FB211" i="26"/>
  <c r="FB212" i="26"/>
  <c r="FB213" i="26"/>
  <c r="FB219" i="26"/>
  <c r="FB220" i="26"/>
  <c r="FB221" i="26"/>
  <c r="FB222" i="26"/>
  <c r="FB223" i="26"/>
  <c r="FB224" i="26"/>
  <c r="FB227" i="26"/>
  <c r="FB228" i="26"/>
  <c r="FB229" i="26"/>
  <c r="FB286" i="26"/>
  <c r="FB235" i="26"/>
  <c r="FB236" i="26"/>
  <c r="FB237" i="26"/>
  <c r="FB238" i="26"/>
  <c r="FB239" i="26"/>
  <c r="FB240" i="26"/>
  <c r="FB243" i="26"/>
  <c r="FB244" i="26"/>
  <c r="FB245" i="26"/>
  <c r="FB250" i="26" a="1"/>
  <c r="FB250" i="26" s="1"/>
  <c r="FB253" i="26"/>
  <c r="FB255" i="26"/>
  <c r="FB256" i="26"/>
  <c r="FB260" i="26"/>
  <c r="FB261" i="26"/>
  <c r="FB285" i="26"/>
  <c r="FB218" i="26" a="1"/>
  <c r="FB218" i="26" s="1"/>
  <c r="FB234" i="26" a="1"/>
  <c r="FB234" i="26" s="1"/>
  <c r="FB251" i="26"/>
  <c r="FB252" i="26"/>
  <c r="FB254" i="26"/>
  <c r="FB266" i="26" a="1"/>
  <c r="FB266" i="26" s="1"/>
  <c r="FB267" i="26"/>
  <c r="FB268" i="26"/>
  <c r="FB269" i="26"/>
  <c r="FB270" i="26"/>
  <c r="FB271" i="26"/>
  <c r="FB272" i="26"/>
  <c r="FB274" i="26"/>
  <c r="FB275" i="26"/>
  <c r="FB276" i="26"/>
  <c r="FB277" i="26"/>
  <c r="FB299" i="26"/>
  <c r="FB301" i="26"/>
  <c r="FB302" i="26"/>
  <c r="FB303" i="26"/>
  <c r="FB304" i="26"/>
  <c r="FB307" i="26"/>
  <c r="FB308" i="26"/>
  <c r="FB309" i="26"/>
  <c r="FB315" i="26"/>
  <c r="FB300" i="26"/>
  <c r="FB320" i="26"/>
  <c r="FB322" i="26"/>
  <c r="FB323" i="26"/>
  <c r="FB324" i="26"/>
  <c r="FB325" i="26"/>
  <c r="FB298" i="26" a="1"/>
  <c r="FB298" i="26" s="1"/>
  <c r="FB314" i="26" a="1"/>
  <c r="FB314" i="26" s="1"/>
  <c r="FB316" i="26"/>
  <c r="FB317" i="26"/>
  <c r="FB318" i="26"/>
  <c r="FB319" i="26"/>
  <c r="FA177" i="26"/>
  <c r="FA193" i="26"/>
  <c r="FA289" i="26"/>
  <c r="FA321" i="26"/>
  <c r="FE166" i="26"/>
  <c r="FD165" i="26"/>
  <c r="EZ214" i="26"/>
  <c r="EZ262" i="26"/>
  <c r="EZ278" i="26"/>
  <c r="FA241" i="26"/>
  <c r="FA257" i="26"/>
  <c r="FA273" i="26"/>
  <c r="FA305" i="26"/>
  <c r="FA310" i="26" s="1"/>
  <c r="FA209" i="26"/>
  <c r="FA214" i="26" s="1"/>
  <c r="FA225" i="26"/>
  <c r="EZ310" i="26"/>
  <c r="EX14" i="17"/>
  <c r="EY12" i="17"/>
  <c r="EY14" i="17" s="1"/>
  <c r="EW13" i="17"/>
  <c r="FC210" i="26" l="1"/>
  <c r="FC194" i="26"/>
  <c r="FC259" i="26"/>
  <c r="FC242" i="26"/>
  <c r="FC226" i="26"/>
  <c r="FD167" i="26"/>
  <c r="FC170" i="26" a="1"/>
  <c r="FC170" i="26" s="1"/>
  <c r="FC171" i="26"/>
  <c r="FC172" i="26"/>
  <c r="FC173" i="26"/>
  <c r="FC175" i="26"/>
  <c r="FC176" i="26"/>
  <c r="FC178" i="26"/>
  <c r="FC179" i="26"/>
  <c r="FC180" i="26"/>
  <c r="FC181" i="26"/>
  <c r="FC186" i="26" a="1"/>
  <c r="FC186" i="26" s="1"/>
  <c r="FC174" i="26"/>
  <c r="FC187" i="26"/>
  <c r="FC188" i="26"/>
  <c r="FC189" i="26"/>
  <c r="FC190" i="26"/>
  <c r="FC191" i="26"/>
  <c r="FC192" i="26"/>
  <c r="FC195" i="26"/>
  <c r="FC196" i="26"/>
  <c r="FC197" i="26"/>
  <c r="FC284" i="26"/>
  <c r="FC285" i="26"/>
  <c r="FC287" i="26"/>
  <c r="FC291" i="26"/>
  <c r="FC292" i="26"/>
  <c r="FC293" i="26"/>
  <c r="FC202" i="26" a="1"/>
  <c r="FC202" i="26" s="1"/>
  <c r="FC203" i="26"/>
  <c r="FC204" i="26"/>
  <c r="FC205" i="26"/>
  <c r="FC206" i="26"/>
  <c r="FC207" i="26"/>
  <c r="FC208" i="26"/>
  <c r="FC211" i="26"/>
  <c r="FC212" i="26"/>
  <c r="FC213" i="26"/>
  <c r="FC218" i="26" a="1"/>
  <c r="FC218" i="26" s="1"/>
  <c r="FC219" i="26"/>
  <c r="FC220" i="26"/>
  <c r="FC221" i="26"/>
  <c r="FC222" i="26"/>
  <c r="FC223" i="26"/>
  <c r="FC224" i="26"/>
  <c r="FC227" i="26"/>
  <c r="FC228" i="26"/>
  <c r="FC229" i="26"/>
  <c r="FC235" i="26"/>
  <c r="FC236" i="26"/>
  <c r="FC237" i="26"/>
  <c r="FC238" i="26"/>
  <c r="FC239" i="26"/>
  <c r="FC240" i="26"/>
  <c r="FC243" i="26"/>
  <c r="FC244" i="26"/>
  <c r="FC245" i="26"/>
  <c r="FC234" i="26" a="1"/>
  <c r="FC234" i="26" s="1"/>
  <c r="FC255" i="26"/>
  <c r="FC256" i="26"/>
  <c r="FC260" i="26"/>
  <c r="FC261" i="26"/>
  <c r="FC282" i="26" a="1"/>
  <c r="FC282" i="26" s="1"/>
  <c r="FC283" i="26"/>
  <c r="FC286" i="26"/>
  <c r="FC288" i="26"/>
  <c r="FC250" i="26" a="1"/>
  <c r="FC250" i="26" s="1"/>
  <c r="FC251" i="26"/>
  <c r="FC252" i="26"/>
  <c r="FC253" i="26"/>
  <c r="FC254" i="26"/>
  <c r="FC266" i="26" a="1"/>
  <c r="FC266" i="26" s="1"/>
  <c r="FC267" i="26"/>
  <c r="FC268" i="26"/>
  <c r="FC269" i="26"/>
  <c r="FC270" i="26"/>
  <c r="FC271" i="26"/>
  <c r="FC272" i="26"/>
  <c r="FC274" i="26"/>
  <c r="FC275" i="26"/>
  <c r="FC276" i="26"/>
  <c r="FC277" i="26"/>
  <c r="FC302" i="26"/>
  <c r="FC303" i="26"/>
  <c r="FC304" i="26"/>
  <c r="FC307" i="26"/>
  <c r="FC308" i="26"/>
  <c r="FC309" i="26"/>
  <c r="FC298" i="26" a="1"/>
  <c r="FC298" i="26" s="1"/>
  <c r="FC300" i="26"/>
  <c r="FC320" i="26"/>
  <c r="FC322" i="26"/>
  <c r="FC299" i="26"/>
  <c r="FC314" i="26" a="1"/>
  <c r="FC314" i="26" s="1"/>
  <c r="FC315" i="26"/>
  <c r="FC316" i="26"/>
  <c r="FC317" i="26"/>
  <c r="FC318" i="26"/>
  <c r="FC319" i="26"/>
  <c r="FC323" i="26"/>
  <c r="FC324" i="26"/>
  <c r="FC325" i="26"/>
  <c r="FC301" i="26"/>
  <c r="FB257" i="26"/>
  <c r="FB241" i="26"/>
  <c r="FB273" i="26"/>
  <c r="FB305" i="26"/>
  <c r="FA182" i="26"/>
  <c r="FA198" i="26"/>
  <c r="FA294" i="26"/>
  <c r="FA326" i="26"/>
  <c r="FF166" i="26"/>
  <c r="FE165" i="26"/>
  <c r="FA246" i="26"/>
  <c r="FA230" i="26"/>
  <c r="FB289" i="26"/>
  <c r="FB177" i="26"/>
  <c r="FB182" i="26" s="1"/>
  <c r="FB193" i="26"/>
  <c r="FB209" i="26"/>
  <c r="FB225" i="26"/>
  <c r="FB230" i="26" s="1"/>
  <c r="FB321" i="26"/>
  <c r="FB326" i="26" s="1"/>
  <c r="FA262" i="26"/>
  <c r="FA278" i="26"/>
  <c r="EZ12" i="17"/>
  <c r="EZ14" i="17" s="1"/>
  <c r="EX13" i="17"/>
  <c r="FD210" i="26" l="1"/>
  <c r="FD194" i="26"/>
  <c r="FD259" i="26"/>
  <c r="FD242" i="26"/>
  <c r="FD226" i="26"/>
  <c r="FE167" i="26"/>
  <c r="FD170" i="26" a="1"/>
  <c r="FD170" i="26" s="1"/>
  <c r="FD172" i="26"/>
  <c r="FD175" i="26"/>
  <c r="FD176" i="26"/>
  <c r="FD178" i="26"/>
  <c r="FD179" i="26"/>
  <c r="FD180" i="26"/>
  <c r="FD181" i="26"/>
  <c r="FD186" i="26" a="1"/>
  <c r="FD186" i="26" s="1"/>
  <c r="FD283" i="26"/>
  <c r="FD285" i="26"/>
  <c r="FD286" i="26"/>
  <c r="FD292" i="26"/>
  <c r="FD293" i="26"/>
  <c r="FD171" i="26"/>
  <c r="FD187" i="26"/>
  <c r="FD188" i="26"/>
  <c r="FD189" i="26"/>
  <c r="FD190" i="26"/>
  <c r="FD191" i="26"/>
  <c r="FD192" i="26"/>
  <c r="FD195" i="26"/>
  <c r="FD196" i="26"/>
  <c r="FD197" i="26"/>
  <c r="FD288" i="26"/>
  <c r="FD173" i="26"/>
  <c r="FD174" i="26"/>
  <c r="FD202" i="26" a="1"/>
  <c r="FD202" i="26" s="1"/>
  <c r="FD203" i="26"/>
  <c r="FD204" i="26"/>
  <c r="FD205" i="26"/>
  <c r="FD206" i="26"/>
  <c r="FD207" i="26"/>
  <c r="FD208" i="26"/>
  <c r="FD211" i="26"/>
  <c r="FD212" i="26"/>
  <c r="FD213" i="26"/>
  <c r="FD284" i="26"/>
  <c r="FD219" i="26"/>
  <c r="FD220" i="26"/>
  <c r="FD221" i="26"/>
  <c r="FD222" i="26"/>
  <c r="FD223" i="26"/>
  <c r="FD224" i="26"/>
  <c r="FD227" i="26"/>
  <c r="FD228" i="26"/>
  <c r="FD229" i="26"/>
  <c r="FD234" i="26" a="1"/>
  <c r="FD234" i="26" s="1"/>
  <c r="FD235" i="26"/>
  <c r="FD236" i="26"/>
  <c r="FD237" i="26"/>
  <c r="FD238" i="26"/>
  <c r="FD239" i="26"/>
  <c r="FD240" i="26"/>
  <c r="FD243" i="26"/>
  <c r="FD244" i="26"/>
  <c r="FD245" i="26"/>
  <c r="FD218" i="26" a="1"/>
  <c r="FD218" i="26" s="1"/>
  <c r="FD252" i="26"/>
  <c r="FD254" i="26"/>
  <c r="FD255" i="26"/>
  <c r="FD256" i="26"/>
  <c r="FD260" i="26"/>
  <c r="FD261" i="26"/>
  <c r="FD287" i="26"/>
  <c r="FD291" i="26"/>
  <c r="FD250" i="26" a="1"/>
  <c r="FD250" i="26" s="1"/>
  <c r="FD251" i="26"/>
  <c r="FD253" i="26"/>
  <c r="FD266" i="26" a="1"/>
  <c r="FD266" i="26" s="1"/>
  <c r="FD267" i="26"/>
  <c r="FD268" i="26"/>
  <c r="FD269" i="26"/>
  <c r="FD270" i="26"/>
  <c r="FD271" i="26"/>
  <c r="FD272" i="26"/>
  <c r="FD274" i="26"/>
  <c r="FD275" i="26"/>
  <c r="FD276" i="26"/>
  <c r="FD277" i="26"/>
  <c r="FD282" i="26" a="1"/>
  <c r="FD282" i="26" s="1"/>
  <c r="FD300" i="26"/>
  <c r="FD302" i="26"/>
  <c r="FD303" i="26"/>
  <c r="FD304" i="26"/>
  <c r="FD307" i="26"/>
  <c r="FD308" i="26"/>
  <c r="FD309" i="26"/>
  <c r="FD314" i="26" a="1"/>
  <c r="FD314" i="26" s="1"/>
  <c r="FD317" i="26"/>
  <c r="FD319" i="26"/>
  <c r="FD298" i="26" a="1"/>
  <c r="FD298" i="26" s="1"/>
  <c r="FD301" i="26"/>
  <c r="FD318" i="26"/>
  <c r="FD320" i="26"/>
  <c r="FD322" i="26"/>
  <c r="FD323" i="26"/>
  <c r="FD324" i="26"/>
  <c r="FD325" i="26"/>
  <c r="FD299" i="26"/>
  <c r="FD315" i="26"/>
  <c r="FD316" i="26"/>
  <c r="FC177" i="26"/>
  <c r="FC193" i="26"/>
  <c r="FC289" i="26"/>
  <c r="FB310" i="26"/>
  <c r="FG166" i="26"/>
  <c r="FF165" i="26"/>
  <c r="FB214" i="26"/>
  <c r="FC225" i="26"/>
  <c r="FC257" i="26"/>
  <c r="FC262" i="26" s="1"/>
  <c r="FC209" i="26"/>
  <c r="FC214" i="26" s="1"/>
  <c r="FC241" i="26"/>
  <c r="FC246" i="26" s="1"/>
  <c r="FC273" i="26"/>
  <c r="FC278" i="26" s="1"/>
  <c r="FC305" i="26"/>
  <c r="FC310" i="26" s="1"/>
  <c r="FC321" i="26"/>
  <c r="FB262" i="26"/>
  <c r="FB246" i="26"/>
  <c r="FB278" i="26"/>
  <c r="FB294" i="26"/>
  <c r="FB198" i="26"/>
  <c r="FA12" i="17"/>
  <c r="EY13" i="17"/>
  <c r="FE210" i="26" l="1"/>
  <c r="FE194" i="26"/>
  <c r="FE259" i="26"/>
  <c r="FE242" i="26"/>
  <c r="FE226" i="26"/>
  <c r="FF167" i="26"/>
  <c r="FE170" i="26" a="1"/>
  <c r="FE170" i="26" s="1"/>
  <c r="FE171" i="26"/>
  <c r="FE173" i="26"/>
  <c r="FE175" i="26"/>
  <c r="FE176" i="26"/>
  <c r="FE178" i="26"/>
  <c r="FE179" i="26"/>
  <c r="FE180" i="26"/>
  <c r="FE181" i="26"/>
  <c r="FE186" i="26" a="1"/>
  <c r="FE186" i="26" s="1"/>
  <c r="FE288" i="26"/>
  <c r="FE172" i="26"/>
  <c r="FE174" i="26"/>
  <c r="FE187" i="26"/>
  <c r="FE188" i="26"/>
  <c r="FE189" i="26"/>
  <c r="FE190" i="26"/>
  <c r="FE191" i="26"/>
  <c r="FE192" i="26"/>
  <c r="FE195" i="26"/>
  <c r="FE196" i="26"/>
  <c r="FE197" i="26"/>
  <c r="FE285" i="26"/>
  <c r="FE287" i="26"/>
  <c r="FE292" i="26"/>
  <c r="FE293" i="26"/>
  <c r="FE202" i="26" a="1"/>
  <c r="FE202" i="26" s="1"/>
  <c r="FE203" i="26"/>
  <c r="FE204" i="26"/>
  <c r="FE205" i="26"/>
  <c r="FE206" i="26"/>
  <c r="FE207" i="26"/>
  <c r="FE208" i="26"/>
  <c r="FE211" i="26"/>
  <c r="FE212" i="26"/>
  <c r="FE213" i="26"/>
  <c r="FE291" i="26"/>
  <c r="FE219" i="26"/>
  <c r="FE220" i="26"/>
  <c r="FE221" i="26"/>
  <c r="FE222" i="26"/>
  <c r="FE223" i="26"/>
  <c r="FE224" i="26"/>
  <c r="FE227" i="26"/>
  <c r="FE228" i="26"/>
  <c r="FE229" i="26"/>
  <c r="FE235" i="26"/>
  <c r="FE236" i="26"/>
  <c r="FE237" i="26"/>
  <c r="FE238" i="26"/>
  <c r="FE239" i="26"/>
  <c r="FE240" i="26"/>
  <c r="FE243" i="26"/>
  <c r="FE244" i="26"/>
  <c r="FE245" i="26"/>
  <c r="FE250" i="26" a="1"/>
  <c r="FE250" i="26" s="1"/>
  <c r="FE255" i="26"/>
  <c r="FE256" i="26"/>
  <c r="FE260" i="26"/>
  <c r="FE261" i="26"/>
  <c r="FE282" i="26" a="1"/>
  <c r="FE282" i="26" s="1"/>
  <c r="FE283" i="26"/>
  <c r="FE284" i="26"/>
  <c r="FE286" i="26"/>
  <c r="FE218" i="26" a="1"/>
  <c r="FE218" i="26" s="1"/>
  <c r="FE234" i="26" a="1"/>
  <c r="FE234" i="26" s="1"/>
  <c r="FE251" i="26"/>
  <c r="FE252" i="26"/>
  <c r="FE253" i="26"/>
  <c r="FE254" i="26"/>
  <c r="FE266" i="26" a="1"/>
  <c r="FE266" i="26" s="1"/>
  <c r="FE267" i="26"/>
  <c r="FE268" i="26"/>
  <c r="FE269" i="26"/>
  <c r="FE270" i="26"/>
  <c r="FE271" i="26"/>
  <c r="FE272" i="26"/>
  <c r="FE274" i="26"/>
  <c r="FE275" i="26"/>
  <c r="FE276" i="26"/>
  <c r="FE277" i="26"/>
  <c r="FE298" i="26" a="1"/>
  <c r="FE298" i="26" s="1"/>
  <c r="FE301" i="26"/>
  <c r="FE302" i="26"/>
  <c r="FE303" i="26"/>
  <c r="FE304" i="26"/>
  <c r="FE307" i="26"/>
  <c r="FE308" i="26"/>
  <c r="FE309" i="26"/>
  <c r="FE315" i="26"/>
  <c r="FE316" i="26"/>
  <c r="FE320" i="26"/>
  <c r="FE322" i="26"/>
  <c r="FE317" i="26"/>
  <c r="FE323" i="26"/>
  <c r="FE324" i="26"/>
  <c r="FE325" i="26"/>
  <c r="FE299" i="26"/>
  <c r="FE300" i="26"/>
  <c r="FE314" i="26" a="1"/>
  <c r="FE314" i="26" s="1"/>
  <c r="FE318" i="26"/>
  <c r="FE319" i="26"/>
  <c r="FD225" i="26"/>
  <c r="FD230" i="26" s="1"/>
  <c r="FD257" i="26"/>
  <c r="FC182" i="26"/>
  <c r="FH166" i="26"/>
  <c r="FG165" i="26"/>
  <c r="FC230" i="26"/>
  <c r="FC326" i="26"/>
  <c r="FD177" i="26"/>
  <c r="FD182" i="26" s="1"/>
  <c r="FD241" i="26"/>
  <c r="FD273" i="26"/>
  <c r="FD321" i="26"/>
  <c r="FD326" i="26" s="1"/>
  <c r="FD289" i="26"/>
  <c r="FD294" i="26" s="1"/>
  <c r="FD193" i="26"/>
  <c r="FD198" i="26" s="1"/>
  <c r="FD209" i="26"/>
  <c r="FD214" i="26" s="1"/>
  <c r="FD305" i="26"/>
  <c r="FC198" i="26"/>
  <c r="FC294" i="26"/>
  <c r="FA14" i="17"/>
  <c r="FB12" i="17"/>
  <c r="FB14" i="17" s="1"/>
  <c r="EZ13" i="17"/>
  <c r="FF194" i="26" l="1"/>
  <c r="FF210" i="26"/>
  <c r="FF259" i="26"/>
  <c r="FF242" i="26"/>
  <c r="FF226" i="26"/>
  <c r="FE225" i="26"/>
  <c r="FE230" i="26" s="1"/>
  <c r="FG167" i="26"/>
  <c r="FF170" i="26" a="1"/>
  <c r="FF170" i="26" s="1"/>
  <c r="FF172" i="26"/>
  <c r="FF174" i="26"/>
  <c r="FF175" i="26"/>
  <c r="FF176" i="26"/>
  <c r="FF178" i="26"/>
  <c r="FF179" i="26"/>
  <c r="FF180" i="26"/>
  <c r="FF181" i="26"/>
  <c r="FF186" i="26" a="1"/>
  <c r="FF186" i="26" s="1"/>
  <c r="FF286" i="26"/>
  <c r="FF287" i="26"/>
  <c r="FF171" i="26"/>
  <c r="FF187" i="26"/>
  <c r="FF188" i="26"/>
  <c r="FF189" i="26"/>
  <c r="FF190" i="26"/>
  <c r="FF191" i="26"/>
  <c r="FF192" i="26"/>
  <c r="FF195" i="26"/>
  <c r="FF196" i="26"/>
  <c r="FF197" i="26"/>
  <c r="FF282" i="26" a="1"/>
  <c r="FF282" i="26" s="1"/>
  <c r="FF288" i="26"/>
  <c r="FF291" i="26"/>
  <c r="FF173" i="26"/>
  <c r="FF202" i="26" a="1"/>
  <c r="FF202" i="26" s="1"/>
  <c r="FF203" i="26"/>
  <c r="FF204" i="26"/>
  <c r="FF205" i="26"/>
  <c r="FF206" i="26"/>
  <c r="FF207" i="26"/>
  <c r="FF208" i="26"/>
  <c r="FF211" i="26"/>
  <c r="FF212" i="26"/>
  <c r="FF213" i="26"/>
  <c r="FF285" i="26"/>
  <c r="FF219" i="26"/>
  <c r="FF220" i="26"/>
  <c r="FF221" i="26"/>
  <c r="FF222" i="26"/>
  <c r="FF223" i="26"/>
  <c r="FF224" i="26"/>
  <c r="FF227" i="26"/>
  <c r="FF228" i="26"/>
  <c r="FF229" i="26"/>
  <c r="FF218" i="26" a="1"/>
  <c r="FF218" i="26" s="1"/>
  <c r="FF235" i="26"/>
  <c r="FF236" i="26"/>
  <c r="FF237" i="26"/>
  <c r="FF238" i="26"/>
  <c r="FF239" i="26"/>
  <c r="FF240" i="26"/>
  <c r="FF243" i="26"/>
  <c r="FF244" i="26"/>
  <c r="FF245" i="26"/>
  <c r="FF234" i="26" a="1"/>
  <c r="FF234" i="26" s="1"/>
  <c r="FF252" i="26"/>
  <c r="FF253" i="26"/>
  <c r="FF255" i="26"/>
  <c r="FF256" i="26"/>
  <c r="FF260" i="26"/>
  <c r="FF261" i="26"/>
  <c r="FF284" i="26"/>
  <c r="FF250" i="26" a="1"/>
  <c r="FF250" i="26" s="1"/>
  <c r="FF251" i="26"/>
  <c r="FF254" i="26"/>
  <c r="FF266" i="26" a="1"/>
  <c r="FF266" i="26" s="1"/>
  <c r="FF267" i="26"/>
  <c r="FF268" i="26"/>
  <c r="FF269" i="26"/>
  <c r="FF270" i="26"/>
  <c r="FF271" i="26"/>
  <c r="FF272" i="26"/>
  <c r="FF274" i="26"/>
  <c r="FF275" i="26"/>
  <c r="FF276" i="26"/>
  <c r="FF277" i="26"/>
  <c r="FF283" i="26"/>
  <c r="FF302" i="26"/>
  <c r="FF303" i="26"/>
  <c r="FF304" i="26"/>
  <c r="FF307" i="26"/>
  <c r="FF308" i="26"/>
  <c r="FF309" i="26"/>
  <c r="FF298" i="26" a="1"/>
  <c r="FF298" i="26" s="1"/>
  <c r="FF299" i="26"/>
  <c r="FF318" i="26"/>
  <c r="FF300" i="26"/>
  <c r="FF314" i="26" a="1"/>
  <c r="FF314" i="26" s="1"/>
  <c r="FF315" i="26"/>
  <c r="FF316" i="26"/>
  <c r="FF319" i="26"/>
  <c r="FF320" i="26"/>
  <c r="FF322" i="26"/>
  <c r="FF323" i="26"/>
  <c r="FF324" i="26"/>
  <c r="FF325" i="26"/>
  <c r="FF292" i="26"/>
  <c r="FF293" i="26"/>
  <c r="FF301" i="26"/>
  <c r="FF317" i="26"/>
  <c r="FE177" i="26"/>
  <c r="FE193" i="26"/>
  <c r="FE289" i="26"/>
  <c r="FE241" i="26"/>
  <c r="FE273" i="26"/>
  <c r="FE278" i="26" s="1"/>
  <c r="FE321" i="26"/>
  <c r="FD262" i="26"/>
  <c r="FI166" i="26"/>
  <c r="FH165" i="26"/>
  <c r="FD246" i="26"/>
  <c r="FD278" i="26"/>
  <c r="FD310" i="26"/>
  <c r="FE257" i="26"/>
  <c r="FE209" i="26"/>
  <c r="FE305" i="26"/>
  <c r="FE310" i="26" s="1"/>
  <c r="FC12" i="17"/>
  <c r="FC14" i="17" s="1"/>
  <c r="FA13" i="17"/>
  <c r="FG194" i="26" l="1"/>
  <c r="FG210" i="26"/>
  <c r="FG259" i="26"/>
  <c r="FG242" i="26"/>
  <c r="FG226" i="26"/>
  <c r="FF241" i="26"/>
  <c r="FF246" i="26" s="1"/>
  <c r="FH167" i="26"/>
  <c r="FG170" i="26" a="1"/>
  <c r="FG170" i="26" s="1"/>
  <c r="FG171" i="26"/>
  <c r="FG173" i="26"/>
  <c r="FG175" i="26"/>
  <c r="FG176" i="26"/>
  <c r="FG178" i="26"/>
  <c r="FG179" i="26"/>
  <c r="FG180" i="26"/>
  <c r="FG181" i="26"/>
  <c r="FG186" i="26" a="1"/>
  <c r="FG186" i="26" s="1"/>
  <c r="FG284" i="26"/>
  <c r="FG292" i="26"/>
  <c r="FG293" i="26"/>
  <c r="FG172" i="26"/>
  <c r="FG187" i="26"/>
  <c r="FG188" i="26"/>
  <c r="FG189" i="26"/>
  <c r="FG190" i="26"/>
  <c r="FG191" i="26"/>
  <c r="FG192" i="26"/>
  <c r="FG195" i="26"/>
  <c r="FG196" i="26"/>
  <c r="FG197" i="26"/>
  <c r="FG174" i="26"/>
  <c r="FG202" i="26" a="1"/>
  <c r="FG202" i="26" s="1"/>
  <c r="FG203" i="26"/>
  <c r="FG204" i="26"/>
  <c r="FG205" i="26"/>
  <c r="FG206" i="26"/>
  <c r="FG207" i="26"/>
  <c r="FG208" i="26"/>
  <c r="FG211" i="26"/>
  <c r="FG212" i="26"/>
  <c r="FG213" i="26"/>
  <c r="FG219" i="26"/>
  <c r="FG220" i="26"/>
  <c r="FG221" i="26"/>
  <c r="FG222" i="26"/>
  <c r="FG223" i="26"/>
  <c r="FG224" i="26"/>
  <c r="FG227" i="26"/>
  <c r="FG228" i="26"/>
  <c r="FG229" i="26"/>
  <c r="FG288" i="26"/>
  <c r="FG234" i="26" a="1"/>
  <c r="FG234" i="26" s="1"/>
  <c r="FG235" i="26"/>
  <c r="FG236" i="26"/>
  <c r="FG237" i="26"/>
  <c r="FG238" i="26"/>
  <c r="FG239" i="26"/>
  <c r="FG240" i="26"/>
  <c r="FG243" i="26"/>
  <c r="FG244" i="26"/>
  <c r="FG245" i="26"/>
  <c r="FG218" i="26" a="1"/>
  <c r="FG218" i="26" s="1"/>
  <c r="FG250" i="26" a="1"/>
  <c r="FG250" i="26" s="1"/>
  <c r="FG254" i="26"/>
  <c r="FG255" i="26"/>
  <c r="FG256" i="26"/>
  <c r="FG260" i="26"/>
  <c r="FG261" i="26"/>
  <c r="FG282" i="26" a="1"/>
  <c r="FG282" i="26" s="1"/>
  <c r="FG285" i="26"/>
  <c r="FG286" i="26"/>
  <c r="FG287" i="26"/>
  <c r="FG291" i="26"/>
  <c r="FG251" i="26"/>
  <c r="FG252" i="26"/>
  <c r="FG253" i="26"/>
  <c r="FG266" i="26" a="1"/>
  <c r="FG266" i="26" s="1"/>
  <c r="FG267" i="26"/>
  <c r="FG268" i="26"/>
  <c r="FG269" i="26"/>
  <c r="FG270" i="26"/>
  <c r="FG271" i="26"/>
  <c r="FG272" i="26"/>
  <c r="FG274" i="26"/>
  <c r="FG275" i="26"/>
  <c r="FG276" i="26"/>
  <c r="FG277" i="26"/>
  <c r="FG300" i="26"/>
  <c r="FG302" i="26"/>
  <c r="FG303" i="26"/>
  <c r="FG304" i="26"/>
  <c r="FG307" i="26"/>
  <c r="FG308" i="26"/>
  <c r="FG309" i="26"/>
  <c r="FG314" i="26" a="1"/>
  <c r="FG314" i="26" s="1"/>
  <c r="FG315" i="26"/>
  <c r="FG319" i="26"/>
  <c r="FG320" i="26"/>
  <c r="FG322" i="26"/>
  <c r="FG283" i="26"/>
  <c r="FG298" i="26" a="1"/>
  <c r="FG298" i="26" s="1"/>
  <c r="FG301" i="26"/>
  <c r="FG317" i="26"/>
  <c r="FG318" i="26"/>
  <c r="FG323" i="26"/>
  <c r="FG324" i="26"/>
  <c r="FG325" i="26"/>
  <c r="FG299" i="26"/>
  <c r="FG316" i="26"/>
  <c r="FF225" i="26"/>
  <c r="FF257" i="26"/>
  <c r="FE182" i="26"/>
  <c r="FE198" i="26"/>
  <c r="FE294" i="26"/>
  <c r="FE326" i="26"/>
  <c r="FJ166" i="26"/>
  <c r="FI165" i="26"/>
  <c r="FE214" i="26"/>
  <c r="FF289" i="26"/>
  <c r="FF294" i="26" s="1"/>
  <c r="FF305" i="26"/>
  <c r="FF321" i="26"/>
  <c r="FF326" i="26" s="1"/>
  <c r="FF193" i="26"/>
  <c r="FF198" i="26" s="1"/>
  <c r="FF177" i="26"/>
  <c r="FF182" i="26" s="1"/>
  <c r="FF209" i="26"/>
  <c r="FF214" i="26" s="1"/>
  <c r="FF273" i="26"/>
  <c r="FE246" i="26"/>
  <c r="FE262" i="26"/>
  <c r="FD12" i="17"/>
  <c r="FB13" i="17"/>
  <c r="FH210" i="26" l="1"/>
  <c r="FH194" i="26"/>
  <c r="FH259" i="26"/>
  <c r="FH242" i="26"/>
  <c r="FH226" i="26"/>
  <c r="FI167" i="26"/>
  <c r="FH170" i="26" a="1"/>
  <c r="FH170" i="26" s="1"/>
  <c r="FH172" i="26"/>
  <c r="FH175" i="26"/>
  <c r="FH176" i="26"/>
  <c r="FH178" i="26"/>
  <c r="FH179" i="26"/>
  <c r="FH180" i="26"/>
  <c r="FH181" i="26"/>
  <c r="FH186" i="26" a="1"/>
  <c r="FH186" i="26" s="1"/>
  <c r="FH291" i="26"/>
  <c r="FH171" i="26"/>
  <c r="FH174" i="26"/>
  <c r="FH187" i="26"/>
  <c r="FH188" i="26"/>
  <c r="FH189" i="26"/>
  <c r="FH190" i="26"/>
  <c r="FH191" i="26"/>
  <c r="FH192" i="26"/>
  <c r="FH195" i="26"/>
  <c r="FH196" i="26"/>
  <c r="FH197" i="26"/>
  <c r="FH282" i="26" a="1"/>
  <c r="FH282" i="26" s="1"/>
  <c r="FH284" i="26"/>
  <c r="FH285" i="26"/>
  <c r="FH286" i="26"/>
  <c r="FH288" i="26"/>
  <c r="FH292" i="26"/>
  <c r="FH293" i="26"/>
  <c r="FH173" i="26"/>
  <c r="FH202" i="26" a="1"/>
  <c r="FH202" i="26" s="1"/>
  <c r="FH203" i="26"/>
  <c r="FH204" i="26"/>
  <c r="FH205" i="26"/>
  <c r="FH206" i="26"/>
  <c r="FH207" i="26"/>
  <c r="FH208" i="26"/>
  <c r="FH211" i="26"/>
  <c r="FH212" i="26"/>
  <c r="FH213" i="26"/>
  <c r="FH219" i="26"/>
  <c r="FH220" i="26"/>
  <c r="FH221" i="26"/>
  <c r="FH222" i="26"/>
  <c r="FH223" i="26"/>
  <c r="FH224" i="26"/>
  <c r="FH227" i="26"/>
  <c r="FH228" i="26"/>
  <c r="FH229" i="26"/>
  <c r="FH287" i="26"/>
  <c r="FH235" i="26"/>
  <c r="FH236" i="26"/>
  <c r="FH237" i="26"/>
  <c r="FH238" i="26"/>
  <c r="FH239" i="26"/>
  <c r="FH240" i="26"/>
  <c r="FH243" i="26"/>
  <c r="FH244" i="26"/>
  <c r="FH245" i="26"/>
  <c r="FH252" i="26"/>
  <c r="FH253" i="26"/>
  <c r="FH255" i="26"/>
  <c r="FH256" i="26"/>
  <c r="FH260" i="26"/>
  <c r="FH261" i="26"/>
  <c r="FH218" i="26" a="1"/>
  <c r="FH218" i="26" s="1"/>
  <c r="FH234" i="26" a="1"/>
  <c r="FH234" i="26" s="1"/>
  <c r="FH250" i="26" a="1"/>
  <c r="FH250" i="26" s="1"/>
  <c r="FH251" i="26"/>
  <c r="FH254" i="26"/>
  <c r="FH266" i="26" a="1"/>
  <c r="FH266" i="26" s="1"/>
  <c r="FH267" i="26"/>
  <c r="FH268" i="26"/>
  <c r="FH269" i="26"/>
  <c r="FH270" i="26"/>
  <c r="FH271" i="26"/>
  <c r="FH272" i="26"/>
  <c r="FH274" i="26"/>
  <c r="FH275" i="26"/>
  <c r="FH276" i="26"/>
  <c r="FH277" i="26"/>
  <c r="FH299" i="26"/>
  <c r="FH301" i="26"/>
  <c r="FH302" i="26"/>
  <c r="FH303" i="26"/>
  <c r="FH304" i="26"/>
  <c r="FH307" i="26"/>
  <c r="FH308" i="26"/>
  <c r="FH309" i="26"/>
  <c r="FH283" i="26"/>
  <c r="FH300" i="26"/>
  <c r="FH316" i="26"/>
  <c r="FH317" i="26"/>
  <c r="FH320" i="26"/>
  <c r="FH314" i="26" a="1"/>
  <c r="FH314" i="26" s="1"/>
  <c r="FH319" i="26"/>
  <c r="FH322" i="26"/>
  <c r="FH323" i="26"/>
  <c r="FH324" i="26"/>
  <c r="FH325" i="26"/>
  <c r="FH298" i="26" a="1"/>
  <c r="FH298" i="26" s="1"/>
  <c r="FH315" i="26"/>
  <c r="FH318" i="26"/>
  <c r="FG177" i="26"/>
  <c r="FG193" i="26"/>
  <c r="FG241" i="26"/>
  <c r="FG289" i="26"/>
  <c r="FG321" i="26"/>
  <c r="FG305" i="26"/>
  <c r="FG310" i="26" s="1"/>
  <c r="FF230" i="26"/>
  <c r="FK166" i="26"/>
  <c r="FJ165" i="26"/>
  <c r="FF310" i="26"/>
  <c r="FF278" i="26"/>
  <c r="FG273" i="26"/>
  <c r="FG209" i="26"/>
  <c r="FG225" i="26"/>
  <c r="FG230" i="26" s="1"/>
  <c r="FG257" i="26"/>
  <c r="FG262" i="26" s="1"/>
  <c r="FF262" i="26"/>
  <c r="FD14" i="17"/>
  <c r="FE12" i="17"/>
  <c r="FE14" i="17" s="1"/>
  <c r="FC13" i="17"/>
  <c r="FI210" i="26" l="1"/>
  <c r="FI194" i="26"/>
  <c r="FI259" i="26"/>
  <c r="FI242" i="26"/>
  <c r="FI226" i="26"/>
  <c r="FJ167" i="26"/>
  <c r="FI170" i="26" a="1"/>
  <c r="FI170" i="26" s="1"/>
  <c r="FI292" i="26"/>
  <c r="FI171" i="26"/>
  <c r="FI174" i="26"/>
  <c r="FI175" i="26"/>
  <c r="FI176" i="26"/>
  <c r="FI178" i="26"/>
  <c r="FI179" i="26"/>
  <c r="FI180" i="26"/>
  <c r="FI181" i="26"/>
  <c r="FI285" i="26"/>
  <c r="FI286" i="26"/>
  <c r="FI287" i="26"/>
  <c r="FI288" i="26"/>
  <c r="FI293" i="26"/>
  <c r="FI172" i="26"/>
  <c r="FI186" i="26" a="1"/>
  <c r="FI186" i="26" s="1"/>
  <c r="FI187" i="26"/>
  <c r="FI188" i="26"/>
  <c r="FI189" i="26"/>
  <c r="FI190" i="26"/>
  <c r="FI191" i="26"/>
  <c r="FI192" i="26"/>
  <c r="FI195" i="26"/>
  <c r="FI196" i="26"/>
  <c r="FI197" i="26"/>
  <c r="FI173" i="26"/>
  <c r="FI202" i="26" a="1"/>
  <c r="FI202" i="26" s="1"/>
  <c r="FI203" i="26"/>
  <c r="FI204" i="26"/>
  <c r="FI205" i="26"/>
  <c r="FI206" i="26"/>
  <c r="FI207" i="26"/>
  <c r="FI208" i="26"/>
  <c r="FI211" i="26"/>
  <c r="FI212" i="26"/>
  <c r="FI213" i="26"/>
  <c r="FI218" i="26" a="1"/>
  <c r="FI218" i="26" s="1"/>
  <c r="FI219" i="26"/>
  <c r="FI220" i="26"/>
  <c r="FI221" i="26"/>
  <c r="FI222" i="26"/>
  <c r="FI223" i="26"/>
  <c r="FI224" i="26"/>
  <c r="FI227" i="26"/>
  <c r="FI228" i="26"/>
  <c r="FI229" i="26"/>
  <c r="FI234" i="26" a="1"/>
  <c r="FI234" i="26" s="1"/>
  <c r="FI235" i="26"/>
  <c r="FI236" i="26"/>
  <c r="FI237" i="26"/>
  <c r="FI238" i="26"/>
  <c r="FI239" i="26"/>
  <c r="FI240" i="26"/>
  <c r="FI243" i="26"/>
  <c r="FI244" i="26"/>
  <c r="FI245" i="26"/>
  <c r="FI250" i="26" a="1"/>
  <c r="FI250" i="26" s="1"/>
  <c r="FI254" i="26"/>
  <c r="FI255" i="26"/>
  <c r="FI256" i="26"/>
  <c r="FI260" i="26"/>
  <c r="FI261" i="26"/>
  <c r="FI282" i="26" a="1"/>
  <c r="FI282" i="26" s="1"/>
  <c r="FI283" i="26"/>
  <c r="FI284" i="26"/>
  <c r="FI291" i="26"/>
  <c r="FI251" i="26"/>
  <c r="FI252" i="26"/>
  <c r="FI253" i="26"/>
  <c r="FI266" i="26" a="1"/>
  <c r="FI266" i="26" s="1"/>
  <c r="FI267" i="26"/>
  <c r="FI268" i="26"/>
  <c r="FI269" i="26"/>
  <c r="FI270" i="26"/>
  <c r="FI271" i="26"/>
  <c r="FI272" i="26"/>
  <c r="FI274" i="26"/>
  <c r="FI275" i="26"/>
  <c r="FI276" i="26"/>
  <c r="FI277" i="26"/>
  <c r="FI302" i="26"/>
  <c r="FI303" i="26"/>
  <c r="FI304" i="26"/>
  <c r="FI307" i="26"/>
  <c r="FI308" i="26"/>
  <c r="FI309" i="26"/>
  <c r="FI298" i="26" a="1"/>
  <c r="FI298" i="26" s="1"/>
  <c r="FI299" i="26"/>
  <c r="FI318" i="26"/>
  <c r="FI322" i="26"/>
  <c r="FI315" i="26"/>
  <c r="FI320" i="26"/>
  <c r="FI323" i="26"/>
  <c r="FI324" i="26"/>
  <c r="FI325" i="26"/>
  <c r="FI300" i="26"/>
  <c r="FI301" i="26"/>
  <c r="FI314" i="26" a="1"/>
  <c r="FI314" i="26" s="1"/>
  <c r="FI316" i="26"/>
  <c r="FI317" i="26"/>
  <c r="FI319" i="26"/>
  <c r="FH273" i="26"/>
  <c r="FH278" i="26" s="1"/>
  <c r="FG182" i="26"/>
  <c r="FG198" i="26"/>
  <c r="FG246" i="26"/>
  <c r="FG294" i="26"/>
  <c r="FG326" i="26"/>
  <c r="FL166" i="26"/>
  <c r="FK165" i="26"/>
  <c r="FG214" i="26"/>
  <c r="FH193" i="26"/>
  <c r="FH289" i="26"/>
  <c r="FH225" i="26"/>
  <c r="FH241" i="26"/>
  <c r="FH257" i="26"/>
  <c r="FH321" i="26"/>
  <c r="FH305" i="26"/>
  <c r="FH177" i="26"/>
  <c r="FH209" i="26"/>
  <c r="FH214" i="26" s="1"/>
  <c r="FG278" i="26"/>
  <c r="FF12" i="17"/>
  <c r="FF14" i="17" s="1"/>
  <c r="FD13" i="17"/>
  <c r="FJ210" i="26" l="1"/>
  <c r="FJ194" i="26"/>
  <c r="FJ259" i="26"/>
  <c r="FJ242" i="26"/>
  <c r="FJ226" i="26"/>
  <c r="FI209" i="26"/>
  <c r="FI214" i="26" s="1"/>
  <c r="FK167" i="26"/>
  <c r="FJ170" i="26" a="1"/>
  <c r="FJ170" i="26" s="1"/>
  <c r="FJ172" i="26"/>
  <c r="FJ173" i="26"/>
  <c r="FJ175" i="26"/>
  <c r="FJ176" i="26"/>
  <c r="FJ178" i="26"/>
  <c r="FJ179" i="26"/>
  <c r="FJ180" i="26"/>
  <c r="FJ181" i="26"/>
  <c r="FJ171" i="26"/>
  <c r="FJ186" i="26" a="1"/>
  <c r="FJ186" i="26" s="1"/>
  <c r="FJ187" i="26"/>
  <c r="FJ188" i="26"/>
  <c r="FJ189" i="26"/>
  <c r="FJ190" i="26"/>
  <c r="FJ191" i="26"/>
  <c r="FJ192" i="26"/>
  <c r="FJ195" i="26"/>
  <c r="FJ196" i="26"/>
  <c r="FJ197" i="26"/>
  <c r="FJ282" i="26" a="1"/>
  <c r="FJ282" i="26" s="1"/>
  <c r="FJ283" i="26"/>
  <c r="FJ284" i="26"/>
  <c r="FJ288" i="26"/>
  <c r="FJ291" i="26"/>
  <c r="FJ292" i="26"/>
  <c r="FJ293" i="26"/>
  <c r="FJ174" i="26"/>
  <c r="FJ202" i="26" a="1"/>
  <c r="FJ202" i="26" s="1"/>
  <c r="FJ203" i="26"/>
  <c r="FJ204" i="26"/>
  <c r="FJ205" i="26"/>
  <c r="FJ206" i="26"/>
  <c r="FJ207" i="26"/>
  <c r="FJ208" i="26"/>
  <c r="FJ211" i="26"/>
  <c r="FJ212" i="26"/>
  <c r="FJ213" i="26"/>
  <c r="FJ219" i="26"/>
  <c r="FJ220" i="26"/>
  <c r="FJ221" i="26"/>
  <c r="FJ222" i="26"/>
  <c r="FJ223" i="26"/>
  <c r="FJ224" i="26"/>
  <c r="FJ227" i="26"/>
  <c r="FJ228" i="26"/>
  <c r="FJ229" i="26"/>
  <c r="FJ218" i="26" a="1"/>
  <c r="FJ218" i="26" s="1"/>
  <c r="FJ235" i="26"/>
  <c r="FJ236" i="26"/>
  <c r="FJ237" i="26"/>
  <c r="FJ238" i="26"/>
  <c r="FJ239" i="26"/>
  <c r="FJ240" i="26"/>
  <c r="FJ243" i="26"/>
  <c r="FJ244" i="26"/>
  <c r="FJ245" i="26"/>
  <c r="FJ252" i="26"/>
  <c r="FJ255" i="26"/>
  <c r="FJ256" i="26"/>
  <c r="FJ260" i="26"/>
  <c r="FJ261" i="26"/>
  <c r="FJ285" i="26"/>
  <c r="FJ287" i="26"/>
  <c r="FJ234" i="26" a="1"/>
  <c r="FJ234" i="26" s="1"/>
  <c r="FJ250" i="26" a="1"/>
  <c r="FJ250" i="26" s="1"/>
  <c r="FJ251" i="26"/>
  <c r="FJ253" i="26"/>
  <c r="FJ254" i="26"/>
  <c r="FJ266" i="26" a="1"/>
  <c r="FJ266" i="26" s="1"/>
  <c r="FJ267" i="26"/>
  <c r="FJ268" i="26"/>
  <c r="FJ269" i="26"/>
  <c r="FJ270" i="26"/>
  <c r="FJ271" i="26"/>
  <c r="FJ272" i="26"/>
  <c r="FJ274" i="26"/>
  <c r="FJ275" i="26"/>
  <c r="FJ276" i="26"/>
  <c r="FJ277" i="26"/>
  <c r="FJ298" i="26" a="1"/>
  <c r="FJ298" i="26" s="1"/>
  <c r="FJ299" i="26"/>
  <c r="FJ302" i="26"/>
  <c r="FJ303" i="26"/>
  <c r="FJ304" i="26"/>
  <c r="FJ307" i="26"/>
  <c r="FJ308" i="26"/>
  <c r="FJ309" i="26"/>
  <c r="FJ286" i="26"/>
  <c r="FJ314" i="26" a="1"/>
  <c r="FJ314" i="26" s="1"/>
  <c r="FJ315" i="26"/>
  <c r="FJ317" i="26"/>
  <c r="FJ320" i="26"/>
  <c r="FJ300" i="26"/>
  <c r="FJ301" i="26"/>
  <c r="FJ316" i="26"/>
  <c r="FJ318" i="26"/>
  <c r="FJ319" i="26"/>
  <c r="FJ322" i="26"/>
  <c r="FJ323" i="26"/>
  <c r="FJ324" i="26"/>
  <c r="FJ325" i="26"/>
  <c r="FI177" i="26"/>
  <c r="FI193" i="26"/>
  <c r="FI225" i="26"/>
  <c r="FI241" i="26"/>
  <c r="FI257" i="26"/>
  <c r="FI289" i="26"/>
  <c r="FI294" i="26" s="1"/>
  <c r="FI305" i="26"/>
  <c r="FI310" i="26" s="1"/>
  <c r="FI321" i="26"/>
  <c r="FI326" i="26" s="1"/>
  <c r="FM166" i="26"/>
  <c r="FL165" i="26"/>
  <c r="FH230" i="26"/>
  <c r="FH262" i="26"/>
  <c r="FH310" i="26"/>
  <c r="FI273" i="26"/>
  <c r="FH198" i="26"/>
  <c r="FH294" i="26"/>
  <c r="FH246" i="26"/>
  <c r="FH326" i="26"/>
  <c r="FH182" i="26"/>
  <c r="FG12" i="17"/>
  <c r="FE13" i="17"/>
  <c r="FK210" i="26" l="1"/>
  <c r="FK194" i="26"/>
  <c r="FK259" i="26"/>
  <c r="FK242" i="26"/>
  <c r="FK226" i="26"/>
  <c r="FJ193" i="26"/>
  <c r="FJ198" i="26" s="1"/>
  <c r="FL167" i="26"/>
  <c r="FK170" i="26" a="1"/>
  <c r="FK170" i="26" s="1"/>
  <c r="FK175" i="26"/>
  <c r="FK176" i="26"/>
  <c r="FK178" i="26"/>
  <c r="FK179" i="26"/>
  <c r="FK180" i="26"/>
  <c r="FK181" i="26"/>
  <c r="FK283" i="26"/>
  <c r="FK285" i="26"/>
  <c r="FK291" i="26"/>
  <c r="FK292" i="26"/>
  <c r="FK293" i="26"/>
  <c r="FK172" i="26"/>
  <c r="FK174" i="26"/>
  <c r="FK186" i="26" a="1"/>
  <c r="FK186" i="26" s="1"/>
  <c r="FK187" i="26"/>
  <c r="FK188" i="26"/>
  <c r="FK189" i="26"/>
  <c r="FK190" i="26"/>
  <c r="FK191" i="26"/>
  <c r="FK192" i="26"/>
  <c r="FK195" i="26"/>
  <c r="FK196" i="26"/>
  <c r="FK197" i="26"/>
  <c r="FK287" i="26"/>
  <c r="FK171" i="26"/>
  <c r="FK173" i="26"/>
  <c r="FK202" i="26" a="1"/>
  <c r="FK202" i="26" s="1"/>
  <c r="FK203" i="26"/>
  <c r="FK204" i="26"/>
  <c r="FK205" i="26"/>
  <c r="FK206" i="26"/>
  <c r="FK207" i="26"/>
  <c r="FK208" i="26"/>
  <c r="FK211" i="26"/>
  <c r="FK212" i="26"/>
  <c r="FK213" i="26"/>
  <c r="FK219" i="26"/>
  <c r="FK220" i="26"/>
  <c r="FK221" i="26"/>
  <c r="FK222" i="26"/>
  <c r="FK223" i="26"/>
  <c r="FK224" i="26"/>
  <c r="FK227" i="26"/>
  <c r="FK228" i="26"/>
  <c r="FK229" i="26"/>
  <c r="FK235" i="26"/>
  <c r="FK236" i="26"/>
  <c r="FK237" i="26"/>
  <c r="FK238" i="26"/>
  <c r="FK239" i="26"/>
  <c r="FK240" i="26"/>
  <c r="FK243" i="26"/>
  <c r="FK244" i="26"/>
  <c r="FK245" i="26"/>
  <c r="FK218" i="26" a="1"/>
  <c r="FK218" i="26" s="1"/>
  <c r="FK234" i="26" a="1"/>
  <c r="FK234" i="26" s="1"/>
  <c r="FK253" i="26"/>
  <c r="FK254" i="26"/>
  <c r="FK255" i="26"/>
  <c r="FK256" i="26"/>
  <c r="FK260" i="26"/>
  <c r="FK261" i="26"/>
  <c r="FK282" i="26" a="1"/>
  <c r="FK282" i="26" s="1"/>
  <c r="FK284" i="26"/>
  <c r="FK286" i="26"/>
  <c r="FK288" i="26"/>
  <c r="FK250" i="26" a="1"/>
  <c r="FK250" i="26" s="1"/>
  <c r="FK251" i="26"/>
  <c r="FK252" i="26"/>
  <c r="FK266" i="26" a="1"/>
  <c r="FK266" i="26" s="1"/>
  <c r="FK267" i="26"/>
  <c r="FK268" i="26"/>
  <c r="FK269" i="26"/>
  <c r="FK270" i="26"/>
  <c r="FK271" i="26"/>
  <c r="FK272" i="26"/>
  <c r="FK274" i="26"/>
  <c r="FK275" i="26"/>
  <c r="FK276" i="26"/>
  <c r="FK277" i="26"/>
  <c r="FK302" i="26"/>
  <c r="FK303" i="26"/>
  <c r="FK304" i="26"/>
  <c r="FK307" i="26"/>
  <c r="FK308" i="26"/>
  <c r="FK309" i="26"/>
  <c r="FK300" i="26"/>
  <c r="FK316" i="26"/>
  <c r="FK319" i="26"/>
  <c r="FK314" i="26" a="1"/>
  <c r="FK314" i="26" s="1"/>
  <c r="FK315" i="26"/>
  <c r="FK317" i="26"/>
  <c r="FK320" i="26"/>
  <c r="FK322" i="26"/>
  <c r="FK323" i="26"/>
  <c r="FK324" i="26"/>
  <c r="FK325" i="26"/>
  <c r="FK298" i="26" a="1"/>
  <c r="FK298" i="26" s="1"/>
  <c r="FK299" i="26"/>
  <c r="FK301" i="26"/>
  <c r="FK318" i="26"/>
  <c r="FJ209" i="26"/>
  <c r="FJ273" i="26"/>
  <c r="FJ278" i="26" s="1"/>
  <c r="FN166" i="26"/>
  <c r="FM165" i="26"/>
  <c r="FI278" i="26"/>
  <c r="FJ225" i="26"/>
  <c r="FJ241" i="26"/>
  <c r="FJ257" i="26"/>
  <c r="FJ262" i="26" s="1"/>
  <c r="FJ305" i="26"/>
  <c r="FJ321" i="26"/>
  <c r="FJ177" i="26"/>
  <c r="FJ182" i="26" s="1"/>
  <c r="FJ289" i="26"/>
  <c r="FI182" i="26"/>
  <c r="FI198" i="26"/>
  <c r="FI230" i="26"/>
  <c r="FI246" i="26"/>
  <c r="FI262" i="26"/>
  <c r="FG14" i="17"/>
  <c r="FH12" i="17"/>
  <c r="FH14" i="17" s="1"/>
  <c r="FF13" i="17"/>
  <c r="FL210" i="26" l="1"/>
  <c r="FL194" i="26"/>
  <c r="FL259" i="26"/>
  <c r="FL242" i="26"/>
  <c r="FL226" i="26"/>
  <c r="FK209" i="26"/>
  <c r="FK214" i="26" s="1"/>
  <c r="FM167" i="26"/>
  <c r="FL170" i="26" a="1"/>
  <c r="FL170" i="26" s="1"/>
  <c r="FL172" i="26"/>
  <c r="FL174" i="26"/>
  <c r="FL175" i="26"/>
  <c r="FL176" i="26"/>
  <c r="FL178" i="26"/>
  <c r="FL179" i="26"/>
  <c r="FL180" i="26"/>
  <c r="FL181" i="26"/>
  <c r="FL284" i="26"/>
  <c r="FL287" i="26"/>
  <c r="FL171" i="26"/>
  <c r="FL186" i="26" a="1"/>
  <c r="FL186" i="26" s="1"/>
  <c r="FL187" i="26"/>
  <c r="FL188" i="26"/>
  <c r="FL189" i="26"/>
  <c r="FL190" i="26"/>
  <c r="FL191" i="26"/>
  <c r="FL192" i="26"/>
  <c r="FL195" i="26"/>
  <c r="FL196" i="26"/>
  <c r="FL197" i="26"/>
  <c r="FL282" i="26" a="1"/>
  <c r="FL282" i="26" s="1"/>
  <c r="FL283" i="26"/>
  <c r="FL286" i="26"/>
  <c r="FL288" i="26"/>
  <c r="FL292" i="26"/>
  <c r="FL173" i="26"/>
  <c r="FL202" i="26" a="1"/>
  <c r="FL202" i="26" s="1"/>
  <c r="FL203" i="26"/>
  <c r="FL204" i="26"/>
  <c r="FL205" i="26"/>
  <c r="FL206" i="26"/>
  <c r="FL207" i="26"/>
  <c r="FL208" i="26"/>
  <c r="FL211" i="26"/>
  <c r="FL212" i="26"/>
  <c r="FL213" i="26"/>
  <c r="FL219" i="26"/>
  <c r="FL220" i="26"/>
  <c r="FL221" i="26"/>
  <c r="FL222" i="26"/>
  <c r="FL223" i="26"/>
  <c r="FL224" i="26"/>
  <c r="FL227" i="26"/>
  <c r="FL228" i="26"/>
  <c r="FL229" i="26"/>
  <c r="FL234" i="26" a="1"/>
  <c r="FL234" i="26" s="1"/>
  <c r="FL235" i="26"/>
  <c r="FL236" i="26"/>
  <c r="FL237" i="26"/>
  <c r="FL238" i="26"/>
  <c r="FL239" i="26"/>
  <c r="FL240" i="26"/>
  <c r="FL243" i="26"/>
  <c r="FL244" i="26"/>
  <c r="FL245" i="26"/>
  <c r="FL250" i="26" a="1"/>
  <c r="FL250" i="26" s="1"/>
  <c r="FL252" i="26"/>
  <c r="FL255" i="26"/>
  <c r="FL256" i="26"/>
  <c r="FL260" i="26"/>
  <c r="FL261" i="26"/>
  <c r="FL285" i="26"/>
  <c r="FL291" i="26"/>
  <c r="FL218" i="26" a="1"/>
  <c r="FL218" i="26" s="1"/>
  <c r="FL251" i="26"/>
  <c r="FL253" i="26"/>
  <c r="FL254" i="26"/>
  <c r="FL266" i="26" a="1"/>
  <c r="FL266" i="26" s="1"/>
  <c r="FL267" i="26"/>
  <c r="FL268" i="26"/>
  <c r="FL269" i="26"/>
  <c r="FL270" i="26"/>
  <c r="FL271" i="26"/>
  <c r="FL272" i="26"/>
  <c r="FL274" i="26"/>
  <c r="FL275" i="26"/>
  <c r="FL276" i="26"/>
  <c r="FL277" i="26"/>
  <c r="FL298" i="26" a="1"/>
  <c r="FL298" i="26" s="1"/>
  <c r="FL301" i="26"/>
  <c r="FL302" i="26"/>
  <c r="FL303" i="26"/>
  <c r="FL304" i="26"/>
  <c r="FL307" i="26"/>
  <c r="FL308" i="26"/>
  <c r="FL309" i="26"/>
  <c r="FL315" i="26"/>
  <c r="FL318" i="26"/>
  <c r="FL320" i="26"/>
  <c r="FL293" i="26"/>
  <c r="FL322" i="26"/>
  <c r="FL323" i="26"/>
  <c r="FL324" i="26"/>
  <c r="FL325" i="26"/>
  <c r="FL299" i="26"/>
  <c r="FL300" i="26"/>
  <c r="FL314" i="26" a="1"/>
  <c r="FL314" i="26" s="1"/>
  <c r="FL316" i="26"/>
  <c r="FL317" i="26"/>
  <c r="FL319" i="26"/>
  <c r="FK177" i="26"/>
  <c r="FK193" i="26"/>
  <c r="FK225" i="26"/>
  <c r="FK241" i="26"/>
  <c r="FK257" i="26"/>
  <c r="FK321" i="26"/>
  <c r="FK326" i="26" s="1"/>
  <c r="FK305" i="26"/>
  <c r="FK310" i="26" s="1"/>
  <c r="FJ214" i="26"/>
  <c r="FO166" i="26"/>
  <c r="FN165" i="26"/>
  <c r="FJ310" i="26"/>
  <c r="FJ326" i="26"/>
  <c r="FJ294" i="26"/>
  <c r="FK289" i="26"/>
  <c r="FK273" i="26"/>
  <c r="FJ230" i="26"/>
  <c r="FJ246" i="26"/>
  <c r="FI12" i="17"/>
  <c r="FG13" i="17"/>
  <c r="FM210" i="26" l="1"/>
  <c r="FM194" i="26"/>
  <c r="FM259" i="26"/>
  <c r="FM242" i="26"/>
  <c r="FM226" i="26"/>
  <c r="FL257" i="26"/>
  <c r="FL262" i="26" s="1"/>
  <c r="FL193" i="26"/>
  <c r="FL198" i="26" s="1"/>
  <c r="FN167" i="26"/>
  <c r="FM170" i="26" a="1"/>
  <c r="FM170" i="26" s="1"/>
  <c r="FM171" i="26"/>
  <c r="FM173" i="26"/>
  <c r="FM175" i="26"/>
  <c r="FM176" i="26"/>
  <c r="FM178" i="26"/>
  <c r="FM179" i="26"/>
  <c r="FM180" i="26"/>
  <c r="FM181" i="26"/>
  <c r="FM291" i="26"/>
  <c r="FM293" i="26"/>
  <c r="FM172" i="26"/>
  <c r="FM174" i="26"/>
  <c r="FM186" i="26" a="1"/>
  <c r="FM186" i="26" s="1"/>
  <c r="FM187" i="26"/>
  <c r="FM188" i="26"/>
  <c r="FM189" i="26"/>
  <c r="FM190" i="26"/>
  <c r="FM191" i="26"/>
  <c r="FM192" i="26"/>
  <c r="FM195" i="26"/>
  <c r="FM196" i="26"/>
  <c r="FM197" i="26"/>
  <c r="FM282" i="26" a="1"/>
  <c r="FM282" i="26" s="1"/>
  <c r="FM285" i="26"/>
  <c r="FM288" i="26"/>
  <c r="FM202" i="26" a="1"/>
  <c r="FM202" i="26" s="1"/>
  <c r="FM203" i="26"/>
  <c r="FM204" i="26"/>
  <c r="FM205" i="26"/>
  <c r="FM206" i="26"/>
  <c r="FM207" i="26"/>
  <c r="FM208" i="26"/>
  <c r="FM211" i="26"/>
  <c r="FM212" i="26"/>
  <c r="FM213" i="26"/>
  <c r="FM218" i="26" a="1"/>
  <c r="FM218" i="26" s="1"/>
  <c r="FM219" i="26"/>
  <c r="FM220" i="26"/>
  <c r="FM221" i="26"/>
  <c r="FM222" i="26"/>
  <c r="FM223" i="26"/>
  <c r="FM224" i="26"/>
  <c r="FM227" i="26"/>
  <c r="FM228" i="26"/>
  <c r="FM229" i="26"/>
  <c r="FM235" i="26"/>
  <c r="FM236" i="26"/>
  <c r="FM237" i="26"/>
  <c r="FM238" i="26"/>
  <c r="FM239" i="26"/>
  <c r="FM240" i="26"/>
  <c r="FM243" i="26"/>
  <c r="FM244" i="26"/>
  <c r="FM245" i="26"/>
  <c r="FM253" i="26"/>
  <c r="FM254" i="26"/>
  <c r="FM255" i="26"/>
  <c r="FM256" i="26"/>
  <c r="FM260" i="26"/>
  <c r="FM261" i="26"/>
  <c r="FM283" i="26"/>
  <c r="FM284" i="26"/>
  <c r="FM286" i="26"/>
  <c r="FM287" i="26"/>
  <c r="FM234" i="26" a="1"/>
  <c r="FM234" i="26" s="1"/>
  <c r="FM250" i="26" a="1"/>
  <c r="FM250" i="26" s="1"/>
  <c r="FM251" i="26"/>
  <c r="FM252" i="26"/>
  <c r="FM266" i="26" a="1"/>
  <c r="FM266" i="26" s="1"/>
  <c r="FM267" i="26"/>
  <c r="FM268" i="26"/>
  <c r="FM269" i="26"/>
  <c r="FM270" i="26"/>
  <c r="FM271" i="26"/>
  <c r="FM272" i="26"/>
  <c r="FM274" i="26"/>
  <c r="FM275" i="26"/>
  <c r="FM276" i="26"/>
  <c r="FM277" i="26"/>
  <c r="FM299" i="26"/>
  <c r="FM300" i="26"/>
  <c r="FM302" i="26"/>
  <c r="FM303" i="26"/>
  <c r="FM304" i="26"/>
  <c r="FM307" i="26"/>
  <c r="FM308" i="26"/>
  <c r="FM309" i="26"/>
  <c r="FM317" i="26"/>
  <c r="FM298" i="26" a="1"/>
  <c r="FM298" i="26" s="1"/>
  <c r="FM314" i="26" a="1"/>
  <c r="FM314" i="26" s="1"/>
  <c r="FM316" i="26"/>
  <c r="FM319" i="26"/>
  <c r="FM320" i="26"/>
  <c r="FM322" i="26"/>
  <c r="FM323" i="26"/>
  <c r="FM324" i="26"/>
  <c r="FM325" i="26"/>
  <c r="FM292" i="26"/>
  <c r="FM301" i="26"/>
  <c r="FM315" i="26"/>
  <c r="FM318" i="26"/>
  <c r="FL289" i="26"/>
  <c r="FL209" i="26"/>
  <c r="FK182" i="26"/>
  <c r="FK198" i="26"/>
  <c r="FK262" i="26"/>
  <c r="FP166" i="26"/>
  <c r="FO165" i="26"/>
  <c r="FK278" i="26"/>
  <c r="FL241" i="26"/>
  <c r="FL246" i="26" s="1"/>
  <c r="FL225" i="26"/>
  <c r="FL230" i="26" s="1"/>
  <c r="FL273" i="26"/>
  <c r="FL305" i="26"/>
  <c r="FL177" i="26"/>
  <c r="FL182" i="26" s="1"/>
  <c r="FL321" i="26"/>
  <c r="FK230" i="26"/>
  <c r="FK246" i="26"/>
  <c r="FK294" i="26"/>
  <c r="FI14" i="17"/>
  <c r="FJ12" i="17"/>
  <c r="FJ14" i="17" s="1"/>
  <c r="FH13" i="17"/>
  <c r="FN210" i="26" l="1"/>
  <c r="FN194" i="26"/>
  <c r="FN259" i="26"/>
  <c r="FN242" i="26"/>
  <c r="FN226" i="26"/>
  <c r="FO167" i="26"/>
  <c r="FN170" i="26" a="1"/>
  <c r="FN170" i="26" s="1"/>
  <c r="FN172" i="26"/>
  <c r="FN175" i="26"/>
  <c r="FN176" i="26"/>
  <c r="FN178" i="26"/>
  <c r="FN179" i="26"/>
  <c r="FN180" i="26"/>
  <c r="FN181" i="26"/>
  <c r="FN284" i="26"/>
  <c r="FN287" i="26"/>
  <c r="FN288" i="26"/>
  <c r="FN292" i="26"/>
  <c r="FN186" i="26" a="1"/>
  <c r="FN186" i="26" s="1"/>
  <c r="FN187" i="26"/>
  <c r="FN188" i="26"/>
  <c r="FN189" i="26"/>
  <c r="FN190" i="26"/>
  <c r="FN191" i="26"/>
  <c r="FN192" i="26"/>
  <c r="FN195" i="26"/>
  <c r="FN196" i="26"/>
  <c r="FN197" i="26"/>
  <c r="FN282" i="26" a="1"/>
  <c r="FN282" i="26" s="1"/>
  <c r="FN283" i="26"/>
  <c r="FN286" i="26"/>
  <c r="FN291" i="26"/>
  <c r="FN171" i="26"/>
  <c r="FN173" i="26"/>
  <c r="FN174" i="26"/>
  <c r="FN202" i="26" a="1"/>
  <c r="FN202" i="26" s="1"/>
  <c r="FN203" i="26"/>
  <c r="FN204" i="26"/>
  <c r="FN205" i="26"/>
  <c r="FN206" i="26"/>
  <c r="FN207" i="26"/>
  <c r="FN208" i="26"/>
  <c r="FN211" i="26"/>
  <c r="FN212" i="26"/>
  <c r="FN213" i="26"/>
  <c r="FN219" i="26"/>
  <c r="FN220" i="26"/>
  <c r="FN221" i="26"/>
  <c r="FN222" i="26"/>
  <c r="FN223" i="26"/>
  <c r="FN224" i="26"/>
  <c r="FN227" i="26"/>
  <c r="FN228" i="26"/>
  <c r="FN229" i="26"/>
  <c r="FN285" i="26"/>
  <c r="FN235" i="26"/>
  <c r="FN236" i="26"/>
  <c r="FN237" i="26"/>
  <c r="FN238" i="26"/>
  <c r="FN239" i="26"/>
  <c r="FN240" i="26"/>
  <c r="FN243" i="26"/>
  <c r="FN244" i="26"/>
  <c r="FN245" i="26"/>
  <c r="FN234" i="26" a="1"/>
  <c r="FN234" i="26" s="1"/>
  <c r="FN252" i="26"/>
  <c r="FN255" i="26"/>
  <c r="FN256" i="26"/>
  <c r="FN260" i="26"/>
  <c r="FN261" i="26"/>
  <c r="FN218" i="26" a="1"/>
  <c r="FN218" i="26" s="1"/>
  <c r="FN250" i="26" a="1"/>
  <c r="FN250" i="26" s="1"/>
  <c r="FN251" i="26"/>
  <c r="FN253" i="26"/>
  <c r="FN254" i="26"/>
  <c r="FN266" i="26" a="1"/>
  <c r="FN266" i="26" s="1"/>
  <c r="FN267" i="26"/>
  <c r="FN268" i="26"/>
  <c r="FN269" i="26"/>
  <c r="FN270" i="26"/>
  <c r="FN271" i="26"/>
  <c r="FN272" i="26"/>
  <c r="FN274" i="26"/>
  <c r="FN275" i="26"/>
  <c r="FN276" i="26"/>
  <c r="FN277" i="26"/>
  <c r="FN302" i="26"/>
  <c r="FN303" i="26"/>
  <c r="FN304" i="26"/>
  <c r="FN307" i="26"/>
  <c r="FN308" i="26"/>
  <c r="FN309" i="26"/>
  <c r="FN298" i="26" a="1"/>
  <c r="FN298" i="26" s="1"/>
  <c r="FN316" i="26"/>
  <c r="FN319" i="26"/>
  <c r="FN320" i="26"/>
  <c r="FN300" i="26"/>
  <c r="FN301" i="26"/>
  <c r="FN315" i="26"/>
  <c r="FN318" i="26"/>
  <c r="FN322" i="26"/>
  <c r="FN323" i="26"/>
  <c r="FN324" i="26"/>
  <c r="FN325" i="26"/>
  <c r="FN293" i="26"/>
  <c r="FN299" i="26"/>
  <c r="FN314" i="26" a="1"/>
  <c r="FN314" i="26" s="1"/>
  <c r="FN317" i="26"/>
  <c r="FM177" i="26"/>
  <c r="FM193" i="26"/>
  <c r="FM225" i="26"/>
  <c r="FM241" i="26"/>
  <c r="FM257" i="26"/>
  <c r="FM273" i="26"/>
  <c r="FM278" i="26" s="1"/>
  <c r="FM305" i="26"/>
  <c r="FM310" i="26" s="1"/>
  <c r="FL214" i="26"/>
  <c r="FQ166" i="26"/>
  <c r="FP165" i="26"/>
  <c r="FL310" i="26"/>
  <c r="FL326" i="26"/>
  <c r="FM209" i="26"/>
  <c r="FM289" i="26"/>
  <c r="FM294" i="26" s="1"/>
  <c r="FM321" i="26"/>
  <c r="FM326" i="26" s="1"/>
  <c r="FL294" i="26"/>
  <c r="FL278" i="26"/>
  <c r="FK12" i="17"/>
  <c r="FK14" i="17" s="1"/>
  <c r="FI13" i="17"/>
  <c r="FO194" i="26" l="1"/>
  <c r="FO210" i="26"/>
  <c r="FO259" i="26"/>
  <c r="FO242" i="26"/>
  <c r="FO226" i="26"/>
  <c r="FP167" i="26"/>
  <c r="FO170" i="26" a="1"/>
  <c r="FO170" i="26" s="1"/>
  <c r="FO173" i="26"/>
  <c r="FO175" i="26"/>
  <c r="FO176" i="26"/>
  <c r="FO178" i="26"/>
  <c r="FO179" i="26"/>
  <c r="FO180" i="26"/>
  <c r="FO181" i="26"/>
  <c r="FO285" i="26"/>
  <c r="FO286" i="26"/>
  <c r="FO171" i="26"/>
  <c r="FO172" i="26"/>
  <c r="FO174" i="26"/>
  <c r="FO186" i="26" a="1"/>
  <c r="FO186" i="26" s="1"/>
  <c r="FO187" i="26"/>
  <c r="FO188" i="26"/>
  <c r="FO189" i="26"/>
  <c r="FO190" i="26"/>
  <c r="FO191" i="26"/>
  <c r="FO192" i="26"/>
  <c r="FO195" i="26"/>
  <c r="FO196" i="26"/>
  <c r="FO197" i="26"/>
  <c r="FO282" i="26" a="1"/>
  <c r="FO282" i="26" s="1"/>
  <c r="FO284" i="26"/>
  <c r="FO287" i="26"/>
  <c r="FO288" i="26"/>
  <c r="FO292" i="26"/>
  <c r="FO293" i="26"/>
  <c r="FO202" i="26" a="1"/>
  <c r="FO202" i="26" s="1"/>
  <c r="FO203" i="26"/>
  <c r="FO204" i="26"/>
  <c r="FO205" i="26"/>
  <c r="FO206" i="26"/>
  <c r="FO207" i="26"/>
  <c r="FO208" i="26"/>
  <c r="FO211" i="26"/>
  <c r="FO212" i="26"/>
  <c r="FO213" i="26"/>
  <c r="FO219" i="26"/>
  <c r="FO220" i="26"/>
  <c r="FO221" i="26"/>
  <c r="FO222" i="26"/>
  <c r="FO223" i="26"/>
  <c r="FO224" i="26"/>
  <c r="FO227" i="26"/>
  <c r="FO228" i="26"/>
  <c r="FO229" i="26"/>
  <c r="FO235" i="26"/>
  <c r="FO236" i="26"/>
  <c r="FO237" i="26"/>
  <c r="FO238" i="26"/>
  <c r="FO239" i="26"/>
  <c r="FO240" i="26"/>
  <c r="FO243" i="26"/>
  <c r="FO244" i="26"/>
  <c r="FO245" i="26"/>
  <c r="FO218" i="26" a="1"/>
  <c r="FO218" i="26" s="1"/>
  <c r="FO250" i="26" a="1"/>
  <c r="FO250" i="26" s="1"/>
  <c r="FO254" i="26"/>
  <c r="FO255" i="26"/>
  <c r="FO256" i="26"/>
  <c r="FO260" i="26"/>
  <c r="FO261" i="26"/>
  <c r="FO283" i="26"/>
  <c r="FO291" i="26"/>
  <c r="FO234" i="26" a="1"/>
  <c r="FO234" i="26" s="1"/>
  <c r="FO251" i="26"/>
  <c r="FO252" i="26"/>
  <c r="FO253" i="26"/>
  <c r="FO266" i="26" a="1"/>
  <c r="FO266" i="26" s="1"/>
  <c r="FO267" i="26"/>
  <c r="FO268" i="26"/>
  <c r="FO269" i="26"/>
  <c r="FO270" i="26"/>
  <c r="FO271" i="26"/>
  <c r="FO272" i="26"/>
  <c r="FO274" i="26"/>
  <c r="FO275" i="26"/>
  <c r="FO276" i="26"/>
  <c r="FO277" i="26"/>
  <c r="FO298" i="26" a="1"/>
  <c r="FO298" i="26" s="1"/>
  <c r="FO302" i="26"/>
  <c r="FO303" i="26"/>
  <c r="FO304" i="26"/>
  <c r="FO307" i="26"/>
  <c r="FO308" i="26"/>
  <c r="FO309" i="26"/>
  <c r="FO299" i="26"/>
  <c r="FO300" i="26"/>
  <c r="FO314" i="26" a="1"/>
  <c r="FO314" i="26" s="1"/>
  <c r="FO315" i="26"/>
  <c r="FO317" i="26"/>
  <c r="FO320" i="26"/>
  <c r="FO322" i="26"/>
  <c r="FO323" i="26"/>
  <c r="FO324" i="26"/>
  <c r="FO325" i="26"/>
  <c r="FO301" i="26"/>
  <c r="FO316" i="26"/>
  <c r="FO318" i="26"/>
  <c r="FO319" i="26"/>
  <c r="FN289" i="26"/>
  <c r="FN209" i="26"/>
  <c r="FM182" i="26"/>
  <c r="FM198" i="26"/>
  <c r="FM230" i="26"/>
  <c r="FM246" i="26"/>
  <c r="FM262" i="26"/>
  <c r="FR166" i="26"/>
  <c r="FQ165" i="26"/>
  <c r="FN225" i="26"/>
  <c r="FN230" i="26" s="1"/>
  <c r="FN257" i="26"/>
  <c r="FN273" i="26"/>
  <c r="FN321" i="26"/>
  <c r="FN177" i="26"/>
  <c r="FN182" i="26" s="1"/>
  <c r="FN193" i="26"/>
  <c r="FN198" i="26" s="1"/>
  <c r="FN241" i="26"/>
  <c r="FN246" i="26" s="1"/>
  <c r="FN305" i="26"/>
  <c r="FM214" i="26"/>
  <c r="FL12" i="17"/>
  <c r="FJ13" i="17"/>
  <c r="FP194" i="26" l="1"/>
  <c r="FP210" i="26"/>
  <c r="FP259" i="26"/>
  <c r="FP242" i="26"/>
  <c r="FP226" i="26"/>
  <c r="FO289" i="26"/>
  <c r="FO294" i="26" s="1"/>
  <c r="FO209" i="26"/>
  <c r="FO214" i="26" s="1"/>
  <c r="FQ167" i="26"/>
  <c r="FP170" i="26" a="1"/>
  <c r="FP170" i="26" s="1"/>
  <c r="FP292" i="26"/>
  <c r="FP171" i="26"/>
  <c r="FP172" i="26"/>
  <c r="FP175" i="26"/>
  <c r="FP176" i="26"/>
  <c r="FP178" i="26"/>
  <c r="FP179" i="26"/>
  <c r="FP180" i="26"/>
  <c r="FP181" i="26"/>
  <c r="FP283" i="26"/>
  <c r="FP186" i="26" a="1"/>
  <c r="FP186" i="26" s="1"/>
  <c r="FP187" i="26"/>
  <c r="FP188" i="26"/>
  <c r="FP189" i="26"/>
  <c r="FP190" i="26"/>
  <c r="FP191" i="26"/>
  <c r="FP192" i="26"/>
  <c r="FP195" i="26"/>
  <c r="FP196" i="26"/>
  <c r="FP197" i="26"/>
  <c r="FP282" i="26" a="1"/>
  <c r="FP282" i="26" s="1"/>
  <c r="FP285" i="26"/>
  <c r="FP286" i="26"/>
  <c r="FP288" i="26"/>
  <c r="FP291" i="26"/>
  <c r="FP173" i="26"/>
  <c r="FP174" i="26"/>
  <c r="FP202" i="26" a="1"/>
  <c r="FP202" i="26" s="1"/>
  <c r="FP203" i="26"/>
  <c r="FP204" i="26"/>
  <c r="FP205" i="26"/>
  <c r="FP206" i="26"/>
  <c r="FP207" i="26"/>
  <c r="FP208" i="26"/>
  <c r="FP211" i="26"/>
  <c r="FP212" i="26"/>
  <c r="FP213" i="26"/>
  <c r="FP219" i="26"/>
  <c r="FP220" i="26"/>
  <c r="FP221" i="26"/>
  <c r="FP222" i="26"/>
  <c r="FP223" i="26"/>
  <c r="FP224" i="26"/>
  <c r="FP227" i="26"/>
  <c r="FP228" i="26"/>
  <c r="FP229" i="26"/>
  <c r="FP234" i="26" a="1"/>
  <c r="FP234" i="26" s="1"/>
  <c r="FP235" i="26"/>
  <c r="FP236" i="26"/>
  <c r="FP237" i="26"/>
  <c r="FP238" i="26"/>
  <c r="FP239" i="26"/>
  <c r="FP240" i="26"/>
  <c r="FP243" i="26"/>
  <c r="FP244" i="26"/>
  <c r="FP245" i="26"/>
  <c r="FP251" i="26"/>
  <c r="FP252" i="26"/>
  <c r="FP253" i="26"/>
  <c r="FP255" i="26"/>
  <c r="FP256" i="26"/>
  <c r="FP260" i="26"/>
  <c r="FP261" i="26"/>
  <c r="FP284" i="26"/>
  <c r="FP287" i="26"/>
  <c r="FP218" i="26" a="1"/>
  <c r="FP218" i="26" s="1"/>
  <c r="FP250" i="26" a="1"/>
  <c r="FP250" i="26" s="1"/>
  <c r="FP254" i="26"/>
  <c r="FP266" i="26" a="1"/>
  <c r="FP266" i="26" s="1"/>
  <c r="FP267" i="26"/>
  <c r="FP268" i="26"/>
  <c r="FP269" i="26"/>
  <c r="FP270" i="26"/>
  <c r="FP271" i="26"/>
  <c r="FP272" i="26"/>
  <c r="FP274" i="26"/>
  <c r="FP275" i="26"/>
  <c r="FP276" i="26"/>
  <c r="FP277" i="26"/>
  <c r="FP293" i="26"/>
  <c r="FP301" i="26"/>
  <c r="FP302" i="26"/>
  <c r="FP303" i="26"/>
  <c r="FP304" i="26"/>
  <c r="FP307" i="26"/>
  <c r="FP308" i="26"/>
  <c r="FP309" i="26"/>
  <c r="FP317" i="26"/>
  <c r="FP319" i="26"/>
  <c r="FP314" i="26" a="1"/>
  <c r="FP314" i="26" s="1"/>
  <c r="FP318" i="26"/>
  <c r="FP320" i="26"/>
  <c r="FP322" i="26"/>
  <c r="FP323" i="26"/>
  <c r="FP324" i="26"/>
  <c r="FP325" i="26"/>
  <c r="FP298" i="26" a="1"/>
  <c r="FP298" i="26" s="1"/>
  <c r="FP299" i="26"/>
  <c r="FP300" i="26"/>
  <c r="FP315" i="26"/>
  <c r="FP316" i="26"/>
  <c r="FO177" i="26"/>
  <c r="FO193" i="26"/>
  <c r="FO225" i="26"/>
  <c r="FO257" i="26"/>
  <c r="FO262" i="26" s="1"/>
  <c r="FO273" i="26"/>
  <c r="FO278" i="26" s="1"/>
  <c r="FO321" i="26"/>
  <c r="FO326" i="26" s="1"/>
  <c r="FN294" i="26"/>
  <c r="FS166" i="26"/>
  <c r="FR165" i="26"/>
  <c r="FN278" i="26"/>
  <c r="FN326" i="26"/>
  <c r="FN310" i="26"/>
  <c r="FO241" i="26"/>
  <c r="FO305" i="26"/>
  <c r="FO310" i="26" s="1"/>
  <c r="FN214" i="26"/>
  <c r="FN262" i="26"/>
  <c r="FL14" i="17"/>
  <c r="FM12" i="17"/>
  <c r="FM14" i="17" s="1"/>
  <c r="FK13" i="17"/>
  <c r="FQ210" i="26" l="1"/>
  <c r="FQ194" i="26"/>
  <c r="FQ259" i="26"/>
  <c r="FQ242" i="26"/>
  <c r="FQ226" i="26"/>
  <c r="FP225" i="26"/>
  <c r="FP230" i="26" s="1"/>
  <c r="FP257" i="26"/>
  <c r="FP262" i="26" s="1"/>
  <c r="FR167" i="26"/>
  <c r="FQ170" i="26" a="1"/>
  <c r="FQ170" i="26" s="1"/>
  <c r="FQ173" i="26"/>
  <c r="FQ174" i="26"/>
  <c r="FQ175" i="26"/>
  <c r="FQ176" i="26"/>
  <c r="FQ178" i="26"/>
  <c r="FQ179" i="26"/>
  <c r="FQ180" i="26"/>
  <c r="FQ181" i="26"/>
  <c r="FQ282" i="26" a="1"/>
  <c r="FQ282" i="26" s="1"/>
  <c r="FQ284" i="26"/>
  <c r="FQ286" i="26"/>
  <c r="FQ287" i="26"/>
  <c r="FQ291" i="26"/>
  <c r="FQ293" i="26"/>
  <c r="FQ171" i="26"/>
  <c r="FQ172" i="26"/>
  <c r="FQ186" i="26" a="1"/>
  <c r="FQ186" i="26" s="1"/>
  <c r="FQ187" i="26"/>
  <c r="FQ188" i="26"/>
  <c r="FQ189" i="26"/>
  <c r="FQ190" i="26"/>
  <c r="FQ191" i="26"/>
  <c r="FQ192" i="26"/>
  <c r="FQ195" i="26"/>
  <c r="FQ196" i="26"/>
  <c r="FQ197" i="26"/>
  <c r="FQ202" i="26" a="1"/>
  <c r="FQ202" i="26" s="1"/>
  <c r="FQ203" i="26"/>
  <c r="FQ204" i="26"/>
  <c r="FQ205" i="26"/>
  <c r="FQ206" i="26"/>
  <c r="FQ207" i="26"/>
  <c r="FQ208" i="26"/>
  <c r="FQ211" i="26"/>
  <c r="FQ212" i="26"/>
  <c r="FQ213" i="26"/>
  <c r="FQ288" i="26"/>
  <c r="FQ218" i="26" a="1"/>
  <c r="FQ218" i="26" s="1"/>
  <c r="FQ219" i="26"/>
  <c r="FQ220" i="26"/>
  <c r="FQ221" i="26"/>
  <c r="FQ222" i="26"/>
  <c r="FQ223" i="26"/>
  <c r="FQ224" i="26"/>
  <c r="FQ227" i="26"/>
  <c r="FQ228" i="26"/>
  <c r="FQ229" i="26"/>
  <c r="FQ235" i="26"/>
  <c r="FQ236" i="26"/>
  <c r="FQ237" i="26"/>
  <c r="FQ238" i="26"/>
  <c r="FQ239" i="26"/>
  <c r="FQ240" i="26"/>
  <c r="FQ243" i="26"/>
  <c r="FQ244" i="26"/>
  <c r="FQ245" i="26"/>
  <c r="FQ234" i="26" a="1"/>
  <c r="FQ234" i="26" s="1"/>
  <c r="FQ255" i="26"/>
  <c r="FQ256" i="26"/>
  <c r="FQ260" i="26"/>
  <c r="FQ261" i="26"/>
  <c r="FQ283" i="26"/>
  <c r="FQ285" i="26"/>
  <c r="FQ250" i="26" a="1"/>
  <c r="FQ250" i="26" s="1"/>
  <c r="FQ251" i="26"/>
  <c r="FQ252" i="26"/>
  <c r="FQ253" i="26"/>
  <c r="FQ254" i="26"/>
  <c r="FQ266" i="26" a="1"/>
  <c r="FQ266" i="26" s="1"/>
  <c r="FQ267" i="26"/>
  <c r="FQ268" i="26"/>
  <c r="FQ269" i="26"/>
  <c r="FQ270" i="26"/>
  <c r="FQ271" i="26"/>
  <c r="FQ272" i="26"/>
  <c r="FQ274" i="26"/>
  <c r="FQ275" i="26"/>
  <c r="FQ276" i="26"/>
  <c r="FQ277" i="26"/>
  <c r="FQ299" i="26"/>
  <c r="FQ300" i="26"/>
  <c r="FQ302" i="26"/>
  <c r="FQ303" i="26"/>
  <c r="FQ304" i="26"/>
  <c r="FQ307" i="26"/>
  <c r="FQ308" i="26"/>
  <c r="FQ309" i="26"/>
  <c r="FQ298" i="26" a="1"/>
  <c r="FQ298" i="26" s="1"/>
  <c r="FQ301" i="26"/>
  <c r="FQ316" i="26"/>
  <c r="FQ320" i="26"/>
  <c r="FQ315" i="26"/>
  <c r="FQ319" i="26"/>
  <c r="FQ322" i="26"/>
  <c r="FQ323" i="26"/>
  <c r="FQ324" i="26"/>
  <c r="FQ325" i="26"/>
  <c r="FQ292" i="26"/>
  <c r="FQ314" i="26" a="1"/>
  <c r="FQ314" i="26" s="1"/>
  <c r="FQ317" i="26"/>
  <c r="FQ318" i="26"/>
  <c r="FP289" i="26"/>
  <c r="FP209" i="26"/>
  <c r="FP241" i="26"/>
  <c r="FP246" i="26" s="1"/>
  <c r="FO182" i="26"/>
  <c r="FO198" i="26"/>
  <c r="FO230" i="26"/>
  <c r="FT166" i="26"/>
  <c r="FS165" i="26"/>
  <c r="FO246" i="26"/>
  <c r="FP321" i="26"/>
  <c r="FP305" i="26"/>
  <c r="FP177" i="26"/>
  <c r="FP193" i="26"/>
  <c r="FP273" i="26"/>
  <c r="FN12" i="17"/>
  <c r="FN14" i="17" s="1"/>
  <c r="FL13" i="17"/>
  <c r="FR194" i="26" l="1"/>
  <c r="FR210" i="26"/>
  <c r="FR259" i="26"/>
  <c r="FR242" i="26"/>
  <c r="FR226" i="26"/>
  <c r="FQ209" i="26"/>
  <c r="FQ214" i="26" s="1"/>
  <c r="FQ273" i="26"/>
  <c r="FQ278" i="26" s="1"/>
  <c r="FQ289" i="26"/>
  <c r="FQ294" i="26" s="1"/>
  <c r="FQ241" i="26"/>
  <c r="FQ246" i="26" s="1"/>
  <c r="FS167" i="26"/>
  <c r="FR170" i="26" a="1"/>
  <c r="FR170" i="26" s="1"/>
  <c r="FR175" i="26"/>
  <c r="FR176" i="26"/>
  <c r="FR178" i="26"/>
  <c r="FR179" i="26"/>
  <c r="FR180" i="26"/>
  <c r="FR181" i="26"/>
  <c r="FR172" i="26"/>
  <c r="FR174" i="26"/>
  <c r="FR186" i="26" a="1"/>
  <c r="FR186" i="26" s="1"/>
  <c r="FR187" i="26"/>
  <c r="FR188" i="26"/>
  <c r="FR189" i="26"/>
  <c r="FR190" i="26"/>
  <c r="FR191" i="26"/>
  <c r="FR192" i="26"/>
  <c r="FR195" i="26"/>
  <c r="FR196" i="26"/>
  <c r="FR197" i="26"/>
  <c r="FR283" i="26"/>
  <c r="FR285" i="26"/>
  <c r="FR291" i="26"/>
  <c r="FR292" i="26"/>
  <c r="FR293" i="26"/>
  <c r="FR171" i="26"/>
  <c r="FR173" i="26"/>
  <c r="FR202" i="26" a="1"/>
  <c r="FR202" i="26" s="1"/>
  <c r="FR203" i="26"/>
  <c r="FR204" i="26"/>
  <c r="FR205" i="26"/>
  <c r="FR206" i="26"/>
  <c r="FR207" i="26"/>
  <c r="FR208" i="26"/>
  <c r="FR211" i="26"/>
  <c r="FR212" i="26"/>
  <c r="FR213" i="26"/>
  <c r="FR282" i="26" a="1"/>
  <c r="FR282" i="26" s="1"/>
  <c r="FR219" i="26"/>
  <c r="FR220" i="26"/>
  <c r="FR221" i="26"/>
  <c r="FR222" i="26"/>
  <c r="FR223" i="26"/>
  <c r="FR224" i="26"/>
  <c r="FR227" i="26"/>
  <c r="FR228" i="26"/>
  <c r="FR229" i="26"/>
  <c r="FR234" i="26" a="1"/>
  <c r="FR234" i="26" s="1"/>
  <c r="FR235" i="26"/>
  <c r="FR236" i="26"/>
  <c r="FR237" i="26"/>
  <c r="FR238" i="26"/>
  <c r="FR239" i="26"/>
  <c r="FR240" i="26"/>
  <c r="FR243" i="26"/>
  <c r="FR244" i="26"/>
  <c r="FR245" i="26"/>
  <c r="FR287" i="26"/>
  <c r="FR250" i="26" a="1"/>
  <c r="FR250" i="26" s="1"/>
  <c r="FR251" i="26"/>
  <c r="FR252" i="26"/>
  <c r="FR254" i="26"/>
  <c r="FR255" i="26"/>
  <c r="FR256" i="26"/>
  <c r="FR260" i="26"/>
  <c r="FR261" i="26"/>
  <c r="FR284" i="26"/>
  <c r="FR286" i="26"/>
  <c r="FR288" i="26"/>
  <c r="FR218" i="26" a="1"/>
  <c r="FR218" i="26" s="1"/>
  <c r="FR253" i="26"/>
  <c r="FR266" i="26" a="1"/>
  <c r="FR266" i="26" s="1"/>
  <c r="FR267" i="26"/>
  <c r="FR268" i="26"/>
  <c r="FR269" i="26"/>
  <c r="FR270" i="26"/>
  <c r="FR271" i="26"/>
  <c r="FR272" i="26"/>
  <c r="FR274" i="26"/>
  <c r="FR275" i="26"/>
  <c r="FR276" i="26"/>
  <c r="FR277" i="26"/>
  <c r="FR302" i="26"/>
  <c r="FR303" i="26"/>
  <c r="FR304" i="26"/>
  <c r="FR307" i="26"/>
  <c r="FR308" i="26"/>
  <c r="FR309" i="26"/>
  <c r="FR299" i="26"/>
  <c r="FR314" i="26" a="1"/>
  <c r="FR314" i="26" s="1"/>
  <c r="FR317" i="26"/>
  <c r="FR318" i="26"/>
  <c r="FR298" i="26" a="1"/>
  <c r="FR298" i="26" s="1"/>
  <c r="FR300" i="26"/>
  <c r="FR301" i="26"/>
  <c r="FR320" i="26"/>
  <c r="FR322" i="26"/>
  <c r="FR323" i="26"/>
  <c r="FR324" i="26"/>
  <c r="FR325" i="26"/>
  <c r="FR315" i="26"/>
  <c r="FR316" i="26"/>
  <c r="FR319" i="26"/>
  <c r="FQ177" i="26"/>
  <c r="FQ193" i="26"/>
  <c r="FQ225" i="26"/>
  <c r="FQ257" i="26"/>
  <c r="FQ305" i="26"/>
  <c r="FQ310" i="26" s="1"/>
  <c r="FQ321" i="26"/>
  <c r="FQ326" i="26" s="1"/>
  <c r="FP294" i="26"/>
  <c r="FP214" i="26"/>
  <c r="FU166" i="26"/>
  <c r="FT165" i="26"/>
  <c r="FP326" i="26"/>
  <c r="FP310" i="26"/>
  <c r="FP278" i="26"/>
  <c r="FP182" i="26"/>
  <c r="FP198" i="26"/>
  <c r="FO12" i="17"/>
  <c r="FM13" i="17"/>
  <c r="FS210" i="26" l="1"/>
  <c r="FS194" i="26"/>
  <c r="FS259" i="26"/>
  <c r="FS242" i="26"/>
  <c r="FS226" i="26"/>
  <c r="FR225" i="26"/>
  <c r="FR230" i="26" s="1"/>
  <c r="FR305" i="26"/>
  <c r="FR310" i="26" s="1"/>
  <c r="FR193" i="26"/>
  <c r="FR198" i="26" s="1"/>
  <c r="FT167" i="26"/>
  <c r="FS170" i="26" a="1"/>
  <c r="FS170" i="26" s="1"/>
  <c r="FS292" i="26"/>
  <c r="FS171" i="26"/>
  <c r="FS172" i="26"/>
  <c r="FS173" i="26"/>
  <c r="FS175" i="26"/>
  <c r="FS176" i="26"/>
  <c r="FS178" i="26"/>
  <c r="FS179" i="26"/>
  <c r="FS180" i="26"/>
  <c r="FS181" i="26"/>
  <c r="FS282" i="26" a="1"/>
  <c r="FS282" i="26" s="1"/>
  <c r="FS283" i="26"/>
  <c r="FS293" i="26"/>
  <c r="FS186" i="26" a="1"/>
  <c r="FS186" i="26" s="1"/>
  <c r="FS187" i="26"/>
  <c r="FS188" i="26"/>
  <c r="FS189" i="26"/>
  <c r="FS190" i="26"/>
  <c r="FS191" i="26"/>
  <c r="FS192" i="26"/>
  <c r="FS195" i="26"/>
  <c r="FS196" i="26"/>
  <c r="FS197" i="26"/>
  <c r="FS284" i="26"/>
  <c r="FS285" i="26"/>
  <c r="FS286" i="26"/>
  <c r="FS287" i="26"/>
  <c r="FS174" i="26"/>
  <c r="FS202" i="26" a="1"/>
  <c r="FS202" i="26" s="1"/>
  <c r="FS203" i="26"/>
  <c r="FS204" i="26"/>
  <c r="FS205" i="26"/>
  <c r="FS206" i="26"/>
  <c r="FS207" i="26"/>
  <c r="FS208" i="26"/>
  <c r="FS211" i="26"/>
  <c r="FS212" i="26"/>
  <c r="FS213" i="26"/>
  <c r="FS219" i="26"/>
  <c r="FS220" i="26"/>
  <c r="FS221" i="26"/>
  <c r="FS222" i="26"/>
  <c r="FS223" i="26"/>
  <c r="FS224" i="26"/>
  <c r="FS227" i="26"/>
  <c r="FS228" i="26"/>
  <c r="FS229" i="26"/>
  <c r="FS218" i="26" a="1"/>
  <c r="FS218" i="26" s="1"/>
  <c r="FS235" i="26"/>
  <c r="FS236" i="26"/>
  <c r="FS237" i="26"/>
  <c r="FS238" i="26"/>
  <c r="FS239" i="26"/>
  <c r="FS240" i="26"/>
  <c r="FS243" i="26"/>
  <c r="FS244" i="26"/>
  <c r="FS245" i="26"/>
  <c r="FS288" i="26"/>
  <c r="FS255" i="26"/>
  <c r="FS256" i="26"/>
  <c r="FS260" i="26"/>
  <c r="FS261" i="26"/>
  <c r="FS291" i="26"/>
  <c r="FS234" i="26" a="1"/>
  <c r="FS234" i="26" s="1"/>
  <c r="FS250" i="26" a="1"/>
  <c r="FS250" i="26" s="1"/>
  <c r="FS251" i="26"/>
  <c r="FS252" i="26"/>
  <c r="FS253" i="26"/>
  <c r="FS254" i="26"/>
  <c r="FS266" i="26" a="1"/>
  <c r="FS266" i="26" s="1"/>
  <c r="FS267" i="26"/>
  <c r="FS268" i="26"/>
  <c r="FS269" i="26"/>
  <c r="FS270" i="26"/>
  <c r="FS271" i="26"/>
  <c r="FS272" i="26"/>
  <c r="FS274" i="26"/>
  <c r="FS275" i="26"/>
  <c r="FS276" i="26"/>
  <c r="FS277" i="26"/>
  <c r="FS302" i="26"/>
  <c r="FS303" i="26"/>
  <c r="FS304" i="26"/>
  <c r="FS307" i="26"/>
  <c r="FS308" i="26"/>
  <c r="FS309" i="26"/>
  <c r="FS300" i="26"/>
  <c r="FS315" i="26"/>
  <c r="FS319" i="26"/>
  <c r="FS320" i="26"/>
  <c r="FS314" i="26" a="1"/>
  <c r="FS314" i="26" s="1"/>
  <c r="FS316" i="26"/>
  <c r="FS322" i="26"/>
  <c r="FS323" i="26"/>
  <c r="FS324" i="26"/>
  <c r="FS325" i="26"/>
  <c r="FS298" i="26" a="1"/>
  <c r="FS298" i="26" s="1"/>
  <c r="FS299" i="26"/>
  <c r="FS301" i="26"/>
  <c r="FS317" i="26"/>
  <c r="FS318" i="26"/>
  <c r="FR209" i="26"/>
  <c r="FR289" i="26"/>
  <c r="FR241" i="26"/>
  <c r="FR273" i="26"/>
  <c r="FQ230" i="26"/>
  <c r="FQ262" i="26"/>
  <c r="FV166" i="26"/>
  <c r="FU165" i="26"/>
  <c r="FR257" i="26"/>
  <c r="FR321" i="26"/>
  <c r="FR177" i="26"/>
  <c r="FR182" i="26" s="1"/>
  <c r="FQ182" i="26"/>
  <c r="FQ198" i="26"/>
  <c r="FO14" i="17"/>
  <c r="FP12" i="17"/>
  <c r="FP14" i="17" s="1"/>
  <c r="FN13" i="17"/>
  <c r="FT210" i="26" l="1"/>
  <c r="FT194" i="26"/>
  <c r="FT259" i="26"/>
  <c r="FT242" i="26"/>
  <c r="FT226" i="26"/>
  <c r="FS241" i="26"/>
  <c r="FS246" i="26" s="1"/>
  <c r="FU167" i="26"/>
  <c r="FT170" i="26" a="1"/>
  <c r="FT170" i="26" s="1"/>
  <c r="FT174" i="26"/>
  <c r="FT175" i="26"/>
  <c r="FT176" i="26"/>
  <c r="FT178" i="26"/>
  <c r="FT179" i="26"/>
  <c r="FT180" i="26"/>
  <c r="FT181" i="26"/>
  <c r="FT284" i="26"/>
  <c r="FT285" i="26"/>
  <c r="FT286" i="26"/>
  <c r="FT287" i="26"/>
  <c r="FT291" i="26"/>
  <c r="FT171" i="26"/>
  <c r="FT172" i="26"/>
  <c r="FT186" i="26" a="1"/>
  <c r="FT186" i="26" s="1"/>
  <c r="FT187" i="26"/>
  <c r="FT188" i="26"/>
  <c r="FT189" i="26"/>
  <c r="FT190" i="26"/>
  <c r="FT191" i="26"/>
  <c r="FT192" i="26"/>
  <c r="FT195" i="26"/>
  <c r="FT196" i="26"/>
  <c r="FT197" i="26"/>
  <c r="FT282" i="26" a="1"/>
  <c r="FT282" i="26" s="1"/>
  <c r="FT283" i="26"/>
  <c r="FT288" i="26"/>
  <c r="FT292" i="26"/>
  <c r="FT293" i="26"/>
  <c r="FT173" i="26"/>
  <c r="FT202" i="26" a="1"/>
  <c r="FT202" i="26" s="1"/>
  <c r="FT203" i="26"/>
  <c r="FT204" i="26"/>
  <c r="FT205" i="26"/>
  <c r="FT206" i="26"/>
  <c r="FT207" i="26"/>
  <c r="FT208" i="26"/>
  <c r="FT211" i="26"/>
  <c r="FT212" i="26"/>
  <c r="FT213" i="26"/>
  <c r="FT219" i="26"/>
  <c r="FT220" i="26"/>
  <c r="FT221" i="26"/>
  <c r="FT222" i="26"/>
  <c r="FT223" i="26"/>
  <c r="FT224" i="26"/>
  <c r="FT227" i="26"/>
  <c r="FT228" i="26"/>
  <c r="FT229" i="26"/>
  <c r="FT235" i="26"/>
  <c r="FT236" i="26"/>
  <c r="FT237" i="26"/>
  <c r="FT238" i="26"/>
  <c r="FT239" i="26"/>
  <c r="FT240" i="26"/>
  <c r="FT243" i="26"/>
  <c r="FT244" i="26"/>
  <c r="FT245" i="26"/>
  <c r="FT218" i="26" a="1"/>
  <c r="FT218" i="26" s="1"/>
  <c r="FT234" i="26" a="1"/>
  <c r="FT234" i="26" s="1"/>
  <c r="FT250" i="26" a="1"/>
  <c r="FT250" i="26" s="1"/>
  <c r="FT253" i="26"/>
  <c r="FT254" i="26"/>
  <c r="FT255" i="26"/>
  <c r="FT256" i="26"/>
  <c r="FT260" i="26"/>
  <c r="FT261" i="26"/>
  <c r="FT251" i="26"/>
  <c r="FT252" i="26"/>
  <c r="FT266" i="26" a="1"/>
  <c r="FT266" i="26" s="1"/>
  <c r="FT267" i="26"/>
  <c r="FT268" i="26"/>
  <c r="FT269" i="26"/>
  <c r="FT270" i="26"/>
  <c r="FT271" i="26"/>
  <c r="FT272" i="26"/>
  <c r="FT274" i="26"/>
  <c r="FT275" i="26"/>
  <c r="FT276" i="26"/>
  <c r="FT277" i="26"/>
  <c r="FT298" i="26" a="1"/>
  <c r="FT298" i="26" s="1"/>
  <c r="FT301" i="26"/>
  <c r="FT302" i="26"/>
  <c r="FT303" i="26"/>
  <c r="FT304" i="26"/>
  <c r="FT307" i="26"/>
  <c r="FT308" i="26"/>
  <c r="FT309" i="26"/>
  <c r="FT316" i="26"/>
  <c r="FT318" i="26"/>
  <c r="FT315" i="26"/>
  <c r="FT317" i="26"/>
  <c r="FT320" i="26"/>
  <c r="FT322" i="26"/>
  <c r="FT323" i="26"/>
  <c r="FT324" i="26"/>
  <c r="FT325" i="26"/>
  <c r="FT299" i="26"/>
  <c r="FT300" i="26"/>
  <c r="FT314" i="26" a="1"/>
  <c r="FT314" i="26" s="1"/>
  <c r="FT319" i="26"/>
  <c r="FS177" i="26"/>
  <c r="FS193" i="26"/>
  <c r="FS225" i="26"/>
  <c r="FS257" i="26"/>
  <c r="FS321" i="26"/>
  <c r="FS305" i="26"/>
  <c r="FR214" i="26"/>
  <c r="FR294" i="26"/>
  <c r="FR246" i="26"/>
  <c r="FR278" i="26"/>
  <c r="FW166" i="26"/>
  <c r="FV165" i="26"/>
  <c r="FR326" i="26"/>
  <c r="FS289" i="26"/>
  <c r="FS209" i="26"/>
  <c r="FS273" i="26"/>
  <c r="FS278" i="26" s="1"/>
  <c r="FR262" i="26"/>
  <c r="FQ12" i="17"/>
  <c r="FQ14" i="17" s="1"/>
  <c r="FO13" i="17"/>
  <c r="FU210" i="26" l="1"/>
  <c r="FU194" i="26"/>
  <c r="FU259" i="26"/>
  <c r="FU242" i="26"/>
  <c r="FU226" i="26"/>
  <c r="FT193" i="26"/>
  <c r="FT198" i="26" s="1"/>
  <c r="FV167" i="26"/>
  <c r="FU170" i="26" a="1"/>
  <c r="FU170" i="26" s="1"/>
  <c r="FU172" i="26"/>
  <c r="FU173" i="26"/>
  <c r="FU175" i="26"/>
  <c r="FU176" i="26"/>
  <c r="FU178" i="26"/>
  <c r="FU179" i="26"/>
  <c r="FU180" i="26"/>
  <c r="FU181" i="26"/>
  <c r="FU288" i="26"/>
  <c r="FU292" i="26"/>
  <c r="FU293" i="26"/>
  <c r="FU171" i="26"/>
  <c r="FU174" i="26"/>
  <c r="FU186" i="26" a="1"/>
  <c r="FU186" i="26" s="1"/>
  <c r="FU187" i="26"/>
  <c r="FU188" i="26"/>
  <c r="FU189" i="26"/>
  <c r="FU190" i="26"/>
  <c r="FU191" i="26"/>
  <c r="FU192" i="26"/>
  <c r="FU195" i="26"/>
  <c r="FU196" i="26"/>
  <c r="FU197" i="26"/>
  <c r="FU284" i="26"/>
  <c r="FU285" i="26"/>
  <c r="FU287" i="26"/>
  <c r="FU291" i="26"/>
  <c r="FU202" i="26" a="1"/>
  <c r="FU202" i="26" s="1"/>
  <c r="FU203" i="26"/>
  <c r="FU204" i="26"/>
  <c r="FU205" i="26"/>
  <c r="FU206" i="26"/>
  <c r="FU207" i="26"/>
  <c r="FU208" i="26"/>
  <c r="FU211" i="26"/>
  <c r="FU212" i="26"/>
  <c r="FU213" i="26"/>
  <c r="FU283" i="26"/>
  <c r="FU218" i="26" a="1"/>
  <c r="FU218" i="26" s="1"/>
  <c r="FU219" i="26"/>
  <c r="FU220" i="26"/>
  <c r="FU221" i="26"/>
  <c r="FU222" i="26"/>
  <c r="FU223" i="26"/>
  <c r="FU224" i="26"/>
  <c r="FU227" i="26"/>
  <c r="FU228" i="26"/>
  <c r="FU229" i="26"/>
  <c r="FU234" i="26" a="1"/>
  <c r="FU234" i="26" s="1"/>
  <c r="FU235" i="26"/>
  <c r="FU236" i="26"/>
  <c r="FU237" i="26"/>
  <c r="FU238" i="26"/>
  <c r="FU239" i="26"/>
  <c r="FU240" i="26"/>
  <c r="FU243" i="26"/>
  <c r="FU244" i="26"/>
  <c r="FU245" i="26"/>
  <c r="FU251" i="26"/>
  <c r="FU252" i="26"/>
  <c r="FU255" i="26"/>
  <c r="FU256" i="26"/>
  <c r="FU260" i="26"/>
  <c r="FU261" i="26"/>
  <c r="FU286" i="26"/>
  <c r="FU250" i="26" a="1"/>
  <c r="FU250" i="26" s="1"/>
  <c r="FU253" i="26"/>
  <c r="FU254" i="26"/>
  <c r="FU266" i="26" a="1"/>
  <c r="FU266" i="26" s="1"/>
  <c r="FU267" i="26"/>
  <c r="FU268" i="26"/>
  <c r="FU269" i="26"/>
  <c r="FU270" i="26"/>
  <c r="FU271" i="26"/>
  <c r="FU272" i="26"/>
  <c r="FU274" i="26"/>
  <c r="FU275" i="26"/>
  <c r="FU276" i="26"/>
  <c r="FU277" i="26"/>
  <c r="FU300" i="26"/>
  <c r="FU302" i="26"/>
  <c r="FU303" i="26"/>
  <c r="FU304" i="26"/>
  <c r="FU307" i="26"/>
  <c r="FU308" i="26"/>
  <c r="FU309" i="26"/>
  <c r="FU298" i="26" a="1"/>
  <c r="FU298" i="26" s="1"/>
  <c r="FU301" i="26"/>
  <c r="FU314" i="26" a="1"/>
  <c r="FU314" i="26" s="1"/>
  <c r="FU317" i="26"/>
  <c r="FU319" i="26"/>
  <c r="FU320" i="26"/>
  <c r="FU299" i="26"/>
  <c r="FU318" i="26"/>
  <c r="FU322" i="26"/>
  <c r="FU323" i="26"/>
  <c r="FU324" i="26"/>
  <c r="FU325" i="26"/>
  <c r="FU282" i="26" a="1"/>
  <c r="FU282" i="26" s="1"/>
  <c r="FU315" i="26"/>
  <c r="FU316" i="26"/>
  <c r="FT289" i="26"/>
  <c r="FT209" i="26"/>
  <c r="FT241" i="26"/>
  <c r="FS182" i="26"/>
  <c r="FS198" i="26"/>
  <c r="FS230" i="26"/>
  <c r="FS310" i="26"/>
  <c r="FX166" i="26"/>
  <c r="FW165" i="26"/>
  <c r="FT273" i="26"/>
  <c r="FT305" i="26"/>
  <c r="FT310" i="26" s="1"/>
  <c r="FT321" i="26"/>
  <c r="FT326" i="26" s="1"/>
  <c r="FT177" i="26"/>
  <c r="FT182" i="26" s="1"/>
  <c r="FT225" i="26"/>
  <c r="FT230" i="26" s="1"/>
  <c r="FT257" i="26"/>
  <c r="FT262" i="26" s="1"/>
  <c r="FS262" i="26"/>
  <c r="FS326" i="26"/>
  <c r="FS294" i="26"/>
  <c r="FS214" i="26"/>
  <c r="FR12" i="17"/>
  <c r="FP13" i="17"/>
  <c r="FV210" i="26" l="1"/>
  <c r="FV194" i="26"/>
  <c r="FV259" i="26"/>
  <c r="FV242" i="26"/>
  <c r="FV226" i="26"/>
  <c r="FU289" i="26"/>
  <c r="FU294" i="26" s="1"/>
  <c r="FU209" i="26"/>
  <c r="FU214" i="26" s="1"/>
  <c r="FW167" i="26"/>
  <c r="FV170" i="26" a="1"/>
  <c r="FV170" i="26" s="1"/>
  <c r="FV171" i="26"/>
  <c r="FV175" i="26"/>
  <c r="FV176" i="26"/>
  <c r="FV178" i="26"/>
  <c r="FV179" i="26"/>
  <c r="FV180" i="26"/>
  <c r="FV181" i="26"/>
  <c r="FV172" i="26"/>
  <c r="FV186" i="26" a="1"/>
  <c r="FV186" i="26" s="1"/>
  <c r="FV187" i="26"/>
  <c r="FV188" i="26"/>
  <c r="FV189" i="26"/>
  <c r="FV190" i="26"/>
  <c r="FV191" i="26"/>
  <c r="FV192" i="26"/>
  <c r="FV195" i="26"/>
  <c r="FV196" i="26"/>
  <c r="FV197" i="26"/>
  <c r="FV283" i="26"/>
  <c r="FV286" i="26"/>
  <c r="FV293" i="26"/>
  <c r="FV173" i="26"/>
  <c r="FV174" i="26"/>
  <c r="FV202" i="26" a="1"/>
  <c r="FV202" i="26" s="1"/>
  <c r="FV203" i="26"/>
  <c r="FV204" i="26"/>
  <c r="FV205" i="26"/>
  <c r="FV206" i="26"/>
  <c r="FV207" i="26"/>
  <c r="FV208" i="26"/>
  <c r="FV211" i="26"/>
  <c r="FV212" i="26"/>
  <c r="FV213" i="26"/>
  <c r="FV219" i="26"/>
  <c r="FV220" i="26"/>
  <c r="FV221" i="26"/>
  <c r="FV222" i="26"/>
  <c r="FV223" i="26"/>
  <c r="FV224" i="26"/>
  <c r="FV227" i="26"/>
  <c r="FV228" i="26"/>
  <c r="FV229" i="26"/>
  <c r="FV235" i="26"/>
  <c r="FV236" i="26"/>
  <c r="FV237" i="26"/>
  <c r="FV238" i="26"/>
  <c r="FV239" i="26"/>
  <c r="FV240" i="26"/>
  <c r="FV243" i="26"/>
  <c r="FV244" i="26"/>
  <c r="FV245" i="26"/>
  <c r="FV253" i="26"/>
  <c r="FV254" i="26"/>
  <c r="FV255" i="26"/>
  <c r="FV256" i="26"/>
  <c r="FV260" i="26"/>
  <c r="FV261" i="26"/>
  <c r="FV282" i="26" a="1"/>
  <c r="FV282" i="26" s="1"/>
  <c r="FV284" i="26"/>
  <c r="FV285" i="26"/>
  <c r="FV287" i="26"/>
  <c r="FV288" i="26"/>
  <c r="FV291" i="26"/>
  <c r="FV218" i="26" a="1"/>
  <c r="FV218" i="26" s="1"/>
  <c r="FV234" i="26" a="1"/>
  <c r="FV234" i="26" s="1"/>
  <c r="FV250" i="26" a="1"/>
  <c r="FV250" i="26" s="1"/>
  <c r="FV251" i="26"/>
  <c r="FV252" i="26"/>
  <c r="FV266" i="26" a="1"/>
  <c r="FV266" i="26" s="1"/>
  <c r="FV267" i="26"/>
  <c r="FV268" i="26"/>
  <c r="FV269" i="26"/>
  <c r="FV270" i="26"/>
  <c r="FV271" i="26"/>
  <c r="FV272" i="26"/>
  <c r="FV274" i="26"/>
  <c r="FV275" i="26"/>
  <c r="FV276" i="26"/>
  <c r="FV277" i="26"/>
  <c r="FV302" i="26"/>
  <c r="FV303" i="26"/>
  <c r="FV304" i="26"/>
  <c r="FV307" i="26"/>
  <c r="FV308" i="26"/>
  <c r="FV309" i="26"/>
  <c r="FV300" i="26"/>
  <c r="FV316" i="26"/>
  <c r="FV292" i="26"/>
  <c r="FV298" i="26" a="1"/>
  <c r="FV298" i="26" s="1"/>
  <c r="FV314" i="26" a="1"/>
  <c r="FV314" i="26" s="1"/>
  <c r="FV315" i="26"/>
  <c r="FV319" i="26"/>
  <c r="FV320" i="26"/>
  <c r="FV322" i="26"/>
  <c r="FV323" i="26"/>
  <c r="FV324" i="26"/>
  <c r="FV325" i="26"/>
  <c r="FV299" i="26"/>
  <c r="FV301" i="26"/>
  <c r="FV317" i="26"/>
  <c r="FV318" i="26"/>
  <c r="FU177" i="26"/>
  <c r="FU193" i="26"/>
  <c r="FU273" i="26"/>
  <c r="FU305" i="26"/>
  <c r="FU321" i="26"/>
  <c r="FT246" i="26"/>
  <c r="FY166" i="26"/>
  <c r="FX165" i="26"/>
  <c r="FT278" i="26"/>
  <c r="FU241" i="26"/>
  <c r="FU225" i="26"/>
  <c r="FU257" i="26"/>
  <c r="FT294" i="26"/>
  <c r="FT214" i="26"/>
  <c r="FR14" i="17"/>
  <c r="FS12" i="17"/>
  <c r="FS14" i="17" s="1"/>
  <c r="FQ13" i="17"/>
  <c r="FW210" i="26" l="1"/>
  <c r="FW194" i="26"/>
  <c r="FW259" i="26"/>
  <c r="FW242" i="26"/>
  <c r="FW226" i="26"/>
  <c r="FV193" i="26"/>
  <c r="FV198" i="26" s="1"/>
  <c r="FX167" i="26"/>
  <c r="FW170" i="26" a="1"/>
  <c r="FW170" i="26" s="1"/>
  <c r="FW172" i="26"/>
  <c r="FW174" i="26"/>
  <c r="FW175" i="26"/>
  <c r="FW176" i="26"/>
  <c r="FW178" i="26"/>
  <c r="FW179" i="26"/>
  <c r="FW180" i="26"/>
  <c r="FW181" i="26"/>
  <c r="FW282" i="26" a="1"/>
  <c r="FW282" i="26" s="1"/>
  <c r="FW286" i="26"/>
  <c r="FW288" i="26"/>
  <c r="FW293" i="26"/>
  <c r="FW186" i="26" a="1"/>
  <c r="FW186" i="26" s="1"/>
  <c r="FW187" i="26"/>
  <c r="FW188" i="26"/>
  <c r="FW189" i="26"/>
  <c r="FW190" i="26"/>
  <c r="FW191" i="26"/>
  <c r="FW192" i="26"/>
  <c r="FW195" i="26"/>
  <c r="FW196" i="26"/>
  <c r="FW197" i="26"/>
  <c r="FW284" i="26"/>
  <c r="FW285" i="26"/>
  <c r="FW291" i="26"/>
  <c r="FW171" i="26"/>
  <c r="FW173" i="26"/>
  <c r="FW202" i="26" a="1"/>
  <c r="FW202" i="26" s="1"/>
  <c r="FW203" i="26"/>
  <c r="FW204" i="26"/>
  <c r="FW205" i="26"/>
  <c r="FW206" i="26"/>
  <c r="FW207" i="26"/>
  <c r="FW208" i="26"/>
  <c r="FW211" i="26"/>
  <c r="FW212" i="26"/>
  <c r="FW213" i="26"/>
  <c r="FW219" i="26"/>
  <c r="FW220" i="26"/>
  <c r="FW221" i="26"/>
  <c r="FW222" i="26"/>
  <c r="FW223" i="26"/>
  <c r="FW224" i="26"/>
  <c r="FW227" i="26"/>
  <c r="FW228" i="26"/>
  <c r="FW229" i="26"/>
  <c r="FW234" i="26" a="1"/>
  <c r="FW234" i="26" s="1"/>
  <c r="FW235" i="26"/>
  <c r="FW236" i="26"/>
  <c r="FW237" i="26"/>
  <c r="FW238" i="26"/>
  <c r="FW239" i="26"/>
  <c r="FW240" i="26"/>
  <c r="FW243" i="26"/>
  <c r="FW244" i="26"/>
  <c r="FW245" i="26"/>
  <c r="FW218" i="26" a="1"/>
  <c r="FW218" i="26" s="1"/>
  <c r="FW250" i="26" a="1"/>
  <c r="FW250" i="26" s="1"/>
  <c r="FW251" i="26"/>
  <c r="FW252" i="26"/>
  <c r="FW255" i="26"/>
  <c r="FW256" i="26"/>
  <c r="FW260" i="26"/>
  <c r="FW261" i="26"/>
  <c r="FW253" i="26"/>
  <c r="FW254" i="26"/>
  <c r="FW266" i="26" a="1"/>
  <c r="FW266" i="26" s="1"/>
  <c r="FW267" i="26"/>
  <c r="FW268" i="26"/>
  <c r="FW269" i="26"/>
  <c r="FW270" i="26"/>
  <c r="FW271" i="26"/>
  <c r="FW272" i="26"/>
  <c r="FW274" i="26"/>
  <c r="FW275" i="26"/>
  <c r="FW276" i="26"/>
  <c r="FW277" i="26"/>
  <c r="FW292" i="26"/>
  <c r="FW298" i="26" a="1"/>
  <c r="FW298" i="26" s="1"/>
  <c r="FW302" i="26"/>
  <c r="FW303" i="26"/>
  <c r="FW304" i="26"/>
  <c r="FW307" i="26"/>
  <c r="FW308" i="26"/>
  <c r="FW309" i="26"/>
  <c r="FW299" i="26"/>
  <c r="FW301" i="26"/>
  <c r="FW314" i="26" a="1"/>
  <c r="FW314" i="26" s="1"/>
  <c r="FW318" i="26"/>
  <c r="FW320" i="26"/>
  <c r="FW300" i="26"/>
  <c r="FW317" i="26"/>
  <c r="FW322" i="26"/>
  <c r="FW323" i="26"/>
  <c r="FW324" i="26"/>
  <c r="FW325" i="26"/>
  <c r="FW283" i="26"/>
  <c r="FW287" i="26"/>
  <c r="FW315" i="26"/>
  <c r="FW316" i="26"/>
  <c r="FW319" i="26"/>
  <c r="FV209" i="26"/>
  <c r="FV289" i="26"/>
  <c r="FV225" i="26"/>
  <c r="FV241" i="26"/>
  <c r="FV257" i="26"/>
  <c r="FU182" i="26"/>
  <c r="FU198" i="26"/>
  <c r="FU310" i="26"/>
  <c r="FU326" i="26"/>
  <c r="FZ166" i="26"/>
  <c r="FY165" i="26"/>
  <c r="FU230" i="26"/>
  <c r="FU262" i="26"/>
  <c r="FV177" i="26"/>
  <c r="FV182" i="26" s="1"/>
  <c r="FV273" i="26"/>
  <c r="FV278" i="26" s="1"/>
  <c r="FV305" i="26"/>
  <c r="FV310" i="26" s="1"/>
  <c r="FV321" i="26"/>
  <c r="FV326" i="26" s="1"/>
  <c r="FU278" i="26"/>
  <c r="FU246" i="26"/>
  <c r="FT12" i="17"/>
  <c r="FT14" i="17" s="1"/>
  <c r="FR13" i="17"/>
  <c r="FX210" i="26" l="1"/>
  <c r="FX194" i="26"/>
  <c r="FX259" i="26"/>
  <c r="FX242" i="26"/>
  <c r="FX226" i="26"/>
  <c r="FW241" i="26"/>
  <c r="FW246" i="26" s="1"/>
  <c r="FW225" i="26"/>
  <c r="FW230" i="26" s="1"/>
  <c r="FW209" i="26"/>
  <c r="FW214" i="26" s="1"/>
  <c r="FW257" i="26"/>
  <c r="FW262" i="26" s="1"/>
  <c r="FY167" i="26"/>
  <c r="FX170" i="26" a="1"/>
  <c r="FX170" i="26" s="1"/>
  <c r="FX173" i="26"/>
  <c r="FX175" i="26"/>
  <c r="FX176" i="26"/>
  <c r="FX178" i="26"/>
  <c r="FX179" i="26"/>
  <c r="FX180" i="26"/>
  <c r="FX181" i="26"/>
  <c r="FX284" i="26"/>
  <c r="FX292" i="26"/>
  <c r="FX171" i="26"/>
  <c r="FX172" i="26"/>
  <c r="FX174" i="26"/>
  <c r="FX186" i="26" a="1"/>
  <c r="FX186" i="26" s="1"/>
  <c r="FX187" i="26"/>
  <c r="FX188" i="26"/>
  <c r="FX189" i="26"/>
  <c r="FX190" i="26"/>
  <c r="FX191" i="26"/>
  <c r="FX192" i="26"/>
  <c r="FX195" i="26"/>
  <c r="FX196" i="26"/>
  <c r="FX197" i="26"/>
  <c r="FX282" i="26" a="1"/>
  <c r="FX282" i="26" s="1"/>
  <c r="FX285" i="26"/>
  <c r="FX286" i="26"/>
  <c r="FX287" i="26"/>
  <c r="FX288" i="26"/>
  <c r="FX293" i="26"/>
  <c r="FX202" i="26" a="1"/>
  <c r="FX202" i="26" s="1"/>
  <c r="FX203" i="26"/>
  <c r="FX204" i="26"/>
  <c r="FX205" i="26"/>
  <c r="FX206" i="26"/>
  <c r="FX207" i="26"/>
  <c r="FX208" i="26"/>
  <c r="FX211" i="26"/>
  <c r="FX212" i="26"/>
  <c r="FX213" i="26"/>
  <c r="FX218" i="26" a="1"/>
  <c r="FX218" i="26" s="1"/>
  <c r="FX219" i="26"/>
  <c r="FX220" i="26"/>
  <c r="FX221" i="26"/>
  <c r="FX222" i="26"/>
  <c r="FX223" i="26"/>
  <c r="FX224" i="26"/>
  <c r="FX227" i="26"/>
  <c r="FX228" i="26"/>
  <c r="FX229" i="26"/>
  <c r="FX235" i="26"/>
  <c r="FX236" i="26"/>
  <c r="FX237" i="26"/>
  <c r="FX238" i="26"/>
  <c r="FX239" i="26"/>
  <c r="FX240" i="26"/>
  <c r="FX243" i="26"/>
  <c r="FX244" i="26"/>
  <c r="FX245" i="26"/>
  <c r="FX234" i="26" a="1"/>
  <c r="FX234" i="26" s="1"/>
  <c r="FX254" i="26"/>
  <c r="FX255" i="26"/>
  <c r="FX256" i="26"/>
  <c r="FX260" i="26"/>
  <c r="FX261" i="26"/>
  <c r="FX250" i="26" a="1"/>
  <c r="FX250" i="26" s="1"/>
  <c r="FX251" i="26"/>
  <c r="FX252" i="26"/>
  <c r="FX253" i="26"/>
  <c r="FX266" i="26" a="1"/>
  <c r="FX266" i="26" s="1"/>
  <c r="FX267" i="26"/>
  <c r="FX268" i="26"/>
  <c r="FX269" i="26"/>
  <c r="FX270" i="26"/>
  <c r="FX271" i="26"/>
  <c r="FX272" i="26"/>
  <c r="FX274" i="26"/>
  <c r="FX275" i="26"/>
  <c r="FX276" i="26"/>
  <c r="FX277" i="26"/>
  <c r="FX302" i="26"/>
  <c r="FX303" i="26"/>
  <c r="FX304" i="26"/>
  <c r="FX307" i="26"/>
  <c r="FX308" i="26"/>
  <c r="FX309" i="26"/>
  <c r="FX291" i="26"/>
  <c r="FX298" i="26" a="1"/>
  <c r="FX298" i="26" s="1"/>
  <c r="FX316" i="26"/>
  <c r="FX317" i="26"/>
  <c r="FX319" i="26"/>
  <c r="FX283" i="26"/>
  <c r="FX301" i="26"/>
  <c r="FX315" i="26"/>
  <c r="FX320" i="26"/>
  <c r="FX322" i="26"/>
  <c r="FX323" i="26"/>
  <c r="FX324" i="26"/>
  <c r="FX325" i="26"/>
  <c r="FX299" i="26"/>
  <c r="FX300" i="26"/>
  <c r="FX314" i="26" a="1"/>
  <c r="FX314" i="26" s="1"/>
  <c r="FX318" i="26"/>
  <c r="FW177" i="26"/>
  <c r="FW193" i="26"/>
  <c r="FV214" i="26"/>
  <c r="FV294" i="26"/>
  <c r="GA166" i="26"/>
  <c r="FZ165" i="26"/>
  <c r="FW273" i="26"/>
  <c r="FW305" i="26"/>
  <c r="FW321" i="26"/>
  <c r="FW289" i="26"/>
  <c r="FV230" i="26"/>
  <c r="FV246" i="26"/>
  <c r="FV262" i="26"/>
  <c r="FU12" i="17"/>
  <c r="FS13" i="17"/>
  <c r="FY210" i="26" l="1"/>
  <c r="FY194" i="26"/>
  <c r="FY259" i="26"/>
  <c r="FY242" i="26"/>
  <c r="FY226" i="26"/>
  <c r="FZ167" i="26"/>
  <c r="FY170" i="26" a="1"/>
  <c r="FY170" i="26" s="1"/>
  <c r="FY175" i="26"/>
  <c r="FY176" i="26"/>
  <c r="FY178" i="26"/>
  <c r="FY179" i="26"/>
  <c r="FY180" i="26"/>
  <c r="FY181" i="26"/>
  <c r="FY287" i="26"/>
  <c r="FY291" i="26"/>
  <c r="FY293" i="26"/>
  <c r="FY172" i="26"/>
  <c r="FY186" i="26" a="1"/>
  <c r="FY186" i="26" s="1"/>
  <c r="FY187" i="26"/>
  <c r="FY188" i="26"/>
  <c r="FY189" i="26"/>
  <c r="FY190" i="26"/>
  <c r="FY191" i="26"/>
  <c r="FY192" i="26"/>
  <c r="FY195" i="26"/>
  <c r="FY196" i="26"/>
  <c r="FY197" i="26"/>
  <c r="FY283" i="26"/>
  <c r="FY292" i="26"/>
  <c r="FY171" i="26"/>
  <c r="FY173" i="26"/>
  <c r="FY174" i="26"/>
  <c r="FY202" i="26" a="1"/>
  <c r="FY202" i="26" s="1"/>
  <c r="FY203" i="26"/>
  <c r="FY204" i="26"/>
  <c r="FY205" i="26"/>
  <c r="FY206" i="26"/>
  <c r="FY207" i="26"/>
  <c r="FY208" i="26"/>
  <c r="FY211" i="26"/>
  <c r="FY212" i="26"/>
  <c r="FY213" i="26"/>
  <c r="FY282" i="26" a="1"/>
  <c r="FY282" i="26" s="1"/>
  <c r="FY219" i="26"/>
  <c r="FY220" i="26"/>
  <c r="FY221" i="26"/>
  <c r="FY222" i="26"/>
  <c r="FY223" i="26"/>
  <c r="FY224" i="26"/>
  <c r="FY227" i="26"/>
  <c r="FY228" i="26"/>
  <c r="FY229" i="26"/>
  <c r="FY235" i="26"/>
  <c r="FY236" i="26"/>
  <c r="FY237" i="26"/>
  <c r="FY238" i="26"/>
  <c r="FY239" i="26"/>
  <c r="FY240" i="26"/>
  <c r="FY243" i="26"/>
  <c r="FY244" i="26"/>
  <c r="FY245" i="26"/>
  <c r="FY218" i="26" a="1"/>
  <c r="FY218" i="26" s="1"/>
  <c r="FY251" i="26"/>
  <c r="FY252" i="26"/>
  <c r="FY253" i="26"/>
  <c r="FY255" i="26"/>
  <c r="FY256" i="26"/>
  <c r="FY260" i="26"/>
  <c r="FY261" i="26"/>
  <c r="FY284" i="26"/>
  <c r="FY285" i="26"/>
  <c r="FY286" i="26"/>
  <c r="FY234" i="26" a="1"/>
  <c r="FY234" i="26" s="1"/>
  <c r="FY250" i="26" a="1"/>
  <c r="FY250" i="26" s="1"/>
  <c r="FY254" i="26"/>
  <c r="FY266" i="26" a="1"/>
  <c r="FY266" i="26" s="1"/>
  <c r="FY267" i="26"/>
  <c r="FY268" i="26"/>
  <c r="FY269" i="26"/>
  <c r="FY270" i="26"/>
  <c r="FY271" i="26"/>
  <c r="FY272" i="26"/>
  <c r="FY274" i="26"/>
  <c r="FY275" i="26"/>
  <c r="FY276" i="26"/>
  <c r="FY277" i="26"/>
  <c r="FY299" i="26"/>
  <c r="FY300" i="26"/>
  <c r="FY302" i="26"/>
  <c r="FY303" i="26"/>
  <c r="FY304" i="26"/>
  <c r="FY307" i="26"/>
  <c r="FY308" i="26"/>
  <c r="FY309" i="26"/>
  <c r="FY288" i="26"/>
  <c r="FY320" i="26"/>
  <c r="FY314" i="26" a="1"/>
  <c r="FY314" i="26" s="1"/>
  <c r="FY315" i="26"/>
  <c r="FY317" i="26"/>
  <c r="FY318" i="26"/>
  <c r="FY319" i="26"/>
  <c r="FY322" i="26"/>
  <c r="FY323" i="26"/>
  <c r="FY324" i="26"/>
  <c r="FY325" i="26"/>
  <c r="FY298" i="26" a="1"/>
  <c r="FY298" i="26" s="1"/>
  <c r="FY301" i="26"/>
  <c r="FY316" i="26"/>
  <c r="FX289" i="26"/>
  <c r="FX294" i="26" s="1"/>
  <c r="FX209" i="26"/>
  <c r="FX225" i="26"/>
  <c r="FX241" i="26"/>
  <c r="FX257" i="26"/>
  <c r="FX273" i="26"/>
  <c r="FX278" i="26" s="1"/>
  <c r="FX305" i="26"/>
  <c r="FX310" i="26" s="1"/>
  <c r="FX321" i="26"/>
  <c r="FX326" i="26" s="1"/>
  <c r="FW182" i="26"/>
  <c r="FW198" i="26"/>
  <c r="GB166" i="26"/>
  <c r="GA165" i="26"/>
  <c r="FW278" i="26"/>
  <c r="FW310" i="26"/>
  <c r="FW326" i="26"/>
  <c r="FX193" i="26"/>
  <c r="FX177" i="26"/>
  <c r="FW294" i="26"/>
  <c r="FU14" i="17"/>
  <c r="FV12" i="17"/>
  <c r="FV14" i="17" s="1"/>
  <c r="FT13" i="17"/>
  <c r="FZ210" i="26" l="1"/>
  <c r="FZ194" i="26"/>
  <c r="FZ259" i="26"/>
  <c r="FZ242" i="26"/>
  <c r="FZ226" i="26"/>
  <c r="FY209" i="26"/>
  <c r="FY214" i="26" s="1"/>
  <c r="FY225" i="26"/>
  <c r="FY230" i="26" s="1"/>
  <c r="FY241" i="26"/>
  <c r="FY246" i="26" s="1"/>
  <c r="GA167" i="26"/>
  <c r="FZ170" i="26" a="1"/>
  <c r="FZ170" i="26" s="1"/>
  <c r="FZ172" i="26"/>
  <c r="FZ173" i="26"/>
  <c r="FZ174" i="26"/>
  <c r="FZ175" i="26"/>
  <c r="FZ176" i="26"/>
  <c r="FZ178" i="26"/>
  <c r="FZ179" i="26"/>
  <c r="FZ180" i="26"/>
  <c r="FZ181" i="26"/>
  <c r="FZ283" i="26"/>
  <c r="FZ285" i="26"/>
  <c r="FZ286" i="26"/>
  <c r="FZ171" i="26"/>
  <c r="FZ186" i="26" a="1"/>
  <c r="FZ186" i="26" s="1"/>
  <c r="FZ187" i="26"/>
  <c r="FZ188" i="26"/>
  <c r="FZ189" i="26"/>
  <c r="FZ190" i="26"/>
  <c r="FZ191" i="26"/>
  <c r="FZ192" i="26"/>
  <c r="FZ195" i="26"/>
  <c r="FZ196" i="26"/>
  <c r="FZ197" i="26"/>
  <c r="FZ287" i="26"/>
  <c r="FZ288" i="26"/>
  <c r="FZ202" i="26" a="1"/>
  <c r="FZ202" i="26" s="1"/>
  <c r="FZ203" i="26"/>
  <c r="FZ204" i="26"/>
  <c r="FZ205" i="26"/>
  <c r="FZ206" i="26"/>
  <c r="FZ207" i="26"/>
  <c r="FZ208" i="26"/>
  <c r="FZ211" i="26"/>
  <c r="FZ212" i="26"/>
  <c r="FZ213" i="26"/>
  <c r="FZ284" i="26"/>
  <c r="FZ219" i="26"/>
  <c r="FZ220" i="26"/>
  <c r="FZ221" i="26"/>
  <c r="FZ222" i="26"/>
  <c r="FZ223" i="26"/>
  <c r="FZ224" i="26"/>
  <c r="FZ227" i="26"/>
  <c r="FZ228" i="26"/>
  <c r="FZ229" i="26"/>
  <c r="FZ235" i="26"/>
  <c r="FZ236" i="26"/>
  <c r="FZ237" i="26"/>
  <c r="FZ238" i="26"/>
  <c r="FZ239" i="26"/>
  <c r="FZ240" i="26"/>
  <c r="FZ243" i="26"/>
  <c r="FZ244" i="26"/>
  <c r="FZ245" i="26"/>
  <c r="FZ234" i="26" a="1"/>
  <c r="FZ234" i="26" s="1"/>
  <c r="FZ250" i="26" a="1"/>
  <c r="FZ250" i="26" s="1"/>
  <c r="FZ254" i="26"/>
  <c r="FZ255" i="26"/>
  <c r="FZ256" i="26"/>
  <c r="FZ260" i="26"/>
  <c r="FZ261" i="26"/>
  <c r="FZ282" i="26" a="1"/>
  <c r="FZ282" i="26" s="1"/>
  <c r="FZ291" i="26"/>
  <c r="FZ218" i="26" a="1"/>
  <c r="FZ218" i="26" s="1"/>
  <c r="FZ251" i="26"/>
  <c r="FZ252" i="26"/>
  <c r="FZ253" i="26"/>
  <c r="FZ266" i="26" a="1"/>
  <c r="FZ266" i="26" s="1"/>
  <c r="FZ267" i="26"/>
  <c r="FZ268" i="26"/>
  <c r="FZ269" i="26"/>
  <c r="FZ270" i="26"/>
  <c r="FZ271" i="26"/>
  <c r="FZ272" i="26"/>
  <c r="FZ274" i="26"/>
  <c r="FZ275" i="26"/>
  <c r="FZ276" i="26"/>
  <c r="FZ277" i="26"/>
  <c r="FZ302" i="26"/>
  <c r="FZ303" i="26"/>
  <c r="FZ304" i="26"/>
  <c r="FZ307" i="26"/>
  <c r="FZ308" i="26"/>
  <c r="FZ309" i="26"/>
  <c r="FZ292" i="26"/>
  <c r="FZ300" i="26"/>
  <c r="FZ301" i="26"/>
  <c r="FZ314" i="26" a="1"/>
  <c r="FZ314" i="26" s="1"/>
  <c r="FZ318" i="26"/>
  <c r="FZ319" i="26"/>
  <c r="FZ298" i="26" a="1"/>
  <c r="FZ298" i="26" s="1"/>
  <c r="FZ316" i="26"/>
  <c r="FZ320" i="26"/>
  <c r="FZ322" i="26"/>
  <c r="FZ323" i="26"/>
  <c r="FZ324" i="26"/>
  <c r="FZ325" i="26"/>
  <c r="FZ293" i="26"/>
  <c r="FZ299" i="26"/>
  <c r="FZ315" i="26"/>
  <c r="FZ317" i="26"/>
  <c r="FY177" i="26"/>
  <c r="FY193" i="26"/>
  <c r="FY198" i="26" s="1"/>
  <c r="FX214" i="26"/>
  <c r="FX230" i="26"/>
  <c r="FX246" i="26"/>
  <c r="FX262" i="26"/>
  <c r="GC166" i="26"/>
  <c r="GB165" i="26"/>
  <c r="FY289" i="26"/>
  <c r="FY305" i="26"/>
  <c r="FY273" i="26"/>
  <c r="FY257" i="26"/>
  <c r="FY321" i="26"/>
  <c r="FY326" i="26" s="1"/>
  <c r="FX198" i="26"/>
  <c r="FX182" i="26"/>
  <c r="FW12" i="17"/>
  <c r="FW14" i="17" s="1"/>
  <c r="FU13" i="17"/>
  <c r="GA210" i="26" l="1"/>
  <c r="GA194" i="26"/>
  <c r="GA259" i="26"/>
  <c r="GA242" i="26"/>
  <c r="GA226" i="26"/>
  <c r="GB167" i="26"/>
  <c r="GA175" i="26"/>
  <c r="GA176" i="26"/>
  <c r="GA178" i="26"/>
  <c r="GA179" i="26"/>
  <c r="GA180" i="26"/>
  <c r="GA181" i="26"/>
  <c r="GA284" i="26"/>
  <c r="GA292" i="26"/>
  <c r="GA293" i="26"/>
  <c r="GA172" i="26"/>
  <c r="GA186" i="26" a="1"/>
  <c r="GA186" i="26" s="1"/>
  <c r="GA187" i="26"/>
  <c r="GA188" i="26"/>
  <c r="GA189" i="26"/>
  <c r="GA190" i="26"/>
  <c r="GA191" i="26"/>
  <c r="GA192" i="26"/>
  <c r="GA195" i="26"/>
  <c r="GA196" i="26"/>
  <c r="GA197" i="26"/>
  <c r="GA282" i="26" a="1"/>
  <c r="GA282" i="26" s="1"/>
  <c r="GA283" i="26"/>
  <c r="GA286" i="26"/>
  <c r="GA291" i="26"/>
  <c r="GA170" i="26" a="1"/>
  <c r="GA170" i="26" s="1"/>
  <c r="GA171" i="26"/>
  <c r="GA173" i="26"/>
  <c r="GA174" i="26"/>
  <c r="GA202" i="26" a="1"/>
  <c r="GA202" i="26" s="1"/>
  <c r="GA203" i="26"/>
  <c r="GA204" i="26"/>
  <c r="GA205" i="26"/>
  <c r="GA206" i="26"/>
  <c r="GA207" i="26"/>
  <c r="GA208" i="26"/>
  <c r="GA211" i="26"/>
  <c r="GA212" i="26"/>
  <c r="GA213" i="26"/>
  <c r="GA219" i="26"/>
  <c r="GA220" i="26"/>
  <c r="GA221" i="26"/>
  <c r="GA222" i="26"/>
  <c r="GA223" i="26"/>
  <c r="GA224" i="26"/>
  <c r="GA227" i="26"/>
  <c r="GA228" i="26"/>
  <c r="GA229" i="26"/>
  <c r="GA218" i="26" a="1"/>
  <c r="GA218" i="26" s="1"/>
  <c r="GA234" i="26" a="1"/>
  <c r="GA234" i="26" s="1"/>
  <c r="GA235" i="26"/>
  <c r="GA236" i="26"/>
  <c r="GA237" i="26"/>
  <c r="GA238" i="26"/>
  <c r="GA239" i="26"/>
  <c r="GA240" i="26"/>
  <c r="GA243" i="26"/>
  <c r="GA244" i="26"/>
  <c r="GA245" i="26"/>
  <c r="GA251" i="26"/>
  <c r="GA252" i="26"/>
  <c r="GA253" i="26"/>
  <c r="GA255" i="26"/>
  <c r="GA256" i="26"/>
  <c r="GA260" i="26"/>
  <c r="GA261" i="26"/>
  <c r="GA285" i="26"/>
  <c r="GA287" i="26"/>
  <c r="GA288" i="26"/>
  <c r="GA250" i="26" a="1"/>
  <c r="GA250" i="26" s="1"/>
  <c r="GA254" i="26"/>
  <c r="GA266" i="26" a="1"/>
  <c r="GA266" i="26" s="1"/>
  <c r="GA267" i="26"/>
  <c r="GA268" i="26"/>
  <c r="GA269" i="26"/>
  <c r="GA270" i="26"/>
  <c r="GA271" i="26"/>
  <c r="GA272" i="26"/>
  <c r="GA274" i="26"/>
  <c r="GA275" i="26"/>
  <c r="GA276" i="26"/>
  <c r="GA277" i="26"/>
  <c r="GA299" i="26"/>
  <c r="GA302" i="26"/>
  <c r="GA303" i="26"/>
  <c r="GA304" i="26"/>
  <c r="GA307" i="26"/>
  <c r="GA308" i="26"/>
  <c r="GA309" i="26"/>
  <c r="GA298" i="26" a="1"/>
  <c r="GA298" i="26" s="1"/>
  <c r="GA316" i="26"/>
  <c r="GA317" i="26"/>
  <c r="GA320" i="26"/>
  <c r="GA315" i="26"/>
  <c r="GA319" i="26"/>
  <c r="GA322" i="26"/>
  <c r="GA323" i="26"/>
  <c r="GA324" i="26"/>
  <c r="GA325" i="26"/>
  <c r="GA300" i="26"/>
  <c r="GA301" i="26"/>
  <c r="GA314" i="26" a="1"/>
  <c r="GA314" i="26" s="1"/>
  <c r="GA318" i="26"/>
  <c r="FZ209" i="26"/>
  <c r="FZ241" i="26"/>
  <c r="FZ257" i="26"/>
  <c r="FZ289" i="26"/>
  <c r="FZ294" i="26" s="1"/>
  <c r="FZ225" i="26"/>
  <c r="FZ273" i="26"/>
  <c r="FZ278" i="26" s="1"/>
  <c r="FZ305" i="26"/>
  <c r="FZ310" i="26" s="1"/>
  <c r="GD166" i="26"/>
  <c r="GC165" i="26"/>
  <c r="FY294" i="26"/>
  <c r="FY310" i="26"/>
  <c r="FY278" i="26"/>
  <c r="FZ193" i="26"/>
  <c r="FZ177" i="26"/>
  <c r="FZ321" i="26"/>
  <c r="FY182" i="26"/>
  <c r="FY262" i="26"/>
  <c r="FX12" i="17"/>
  <c r="FV13" i="17"/>
  <c r="GB210" i="26" l="1"/>
  <c r="GB194" i="26"/>
  <c r="GB259" i="26"/>
  <c r="GB242" i="26"/>
  <c r="GB226" i="26"/>
  <c r="GC167" i="26"/>
  <c r="GB286" i="26"/>
  <c r="GB170" i="26" a="1"/>
  <c r="GB170" i="26" s="1"/>
  <c r="GB171" i="26"/>
  <c r="GB172" i="26"/>
  <c r="GB173" i="26"/>
  <c r="GB175" i="26"/>
  <c r="GB176" i="26"/>
  <c r="GB178" i="26"/>
  <c r="GB179" i="26"/>
  <c r="GB180" i="26"/>
  <c r="GB181" i="26"/>
  <c r="GB282" i="26" a="1"/>
  <c r="GB282" i="26" s="1"/>
  <c r="GB287" i="26"/>
  <c r="GB288" i="26"/>
  <c r="GB291" i="26"/>
  <c r="GB174" i="26"/>
  <c r="GB186" i="26" a="1"/>
  <c r="GB186" i="26" s="1"/>
  <c r="GB187" i="26"/>
  <c r="GB188" i="26"/>
  <c r="GB189" i="26"/>
  <c r="GB190" i="26"/>
  <c r="GB191" i="26"/>
  <c r="GB192" i="26"/>
  <c r="GB195" i="26"/>
  <c r="GB196" i="26"/>
  <c r="GB197" i="26"/>
  <c r="GB285" i="26"/>
  <c r="GB292" i="26"/>
  <c r="GB293" i="26"/>
  <c r="GB202" i="26" a="1"/>
  <c r="GB202" i="26" s="1"/>
  <c r="GB203" i="26"/>
  <c r="GB204" i="26"/>
  <c r="GB205" i="26"/>
  <c r="GB206" i="26"/>
  <c r="GB207" i="26"/>
  <c r="GB208" i="26"/>
  <c r="GB211" i="26"/>
  <c r="GB212" i="26"/>
  <c r="GB213" i="26"/>
  <c r="GB219" i="26"/>
  <c r="GB220" i="26"/>
  <c r="GB221" i="26"/>
  <c r="GB222" i="26"/>
  <c r="GB223" i="26"/>
  <c r="GB224" i="26"/>
  <c r="GB227" i="26"/>
  <c r="GB228" i="26"/>
  <c r="GB229" i="26"/>
  <c r="GB235" i="26"/>
  <c r="GB236" i="26"/>
  <c r="GB237" i="26"/>
  <c r="GB238" i="26"/>
  <c r="GB239" i="26"/>
  <c r="GB240" i="26"/>
  <c r="GB243" i="26"/>
  <c r="GB244" i="26"/>
  <c r="GB245" i="26"/>
  <c r="GB250" i="26" a="1"/>
  <c r="GB250" i="26" s="1"/>
  <c r="GB255" i="26"/>
  <c r="GB256" i="26"/>
  <c r="GB260" i="26"/>
  <c r="GB261" i="26"/>
  <c r="GB283" i="26"/>
  <c r="GB284" i="26"/>
  <c r="GB218" i="26" a="1"/>
  <c r="GB218" i="26" s="1"/>
  <c r="GB234" i="26" a="1"/>
  <c r="GB234" i="26" s="1"/>
  <c r="GB251" i="26"/>
  <c r="GB252" i="26"/>
  <c r="GB253" i="26"/>
  <c r="GB254" i="26"/>
  <c r="GB266" i="26" a="1"/>
  <c r="GB266" i="26" s="1"/>
  <c r="GB267" i="26"/>
  <c r="GB268" i="26"/>
  <c r="GB269" i="26"/>
  <c r="GB270" i="26"/>
  <c r="GB271" i="26"/>
  <c r="GB272" i="26"/>
  <c r="GB274" i="26"/>
  <c r="GB275" i="26"/>
  <c r="GB276" i="26"/>
  <c r="GB277" i="26"/>
  <c r="GB302" i="26"/>
  <c r="GB303" i="26"/>
  <c r="GB304" i="26"/>
  <c r="GB307" i="26"/>
  <c r="GB308" i="26"/>
  <c r="GB309" i="26"/>
  <c r="GB300" i="26"/>
  <c r="GB298" i="26" a="1"/>
  <c r="GB298" i="26" s="1"/>
  <c r="GB314" i="26" a="1"/>
  <c r="GB314" i="26" s="1"/>
  <c r="GB317" i="26"/>
  <c r="GB318" i="26"/>
  <c r="GB320" i="26"/>
  <c r="GB322" i="26"/>
  <c r="GB323" i="26"/>
  <c r="GB324" i="26"/>
  <c r="GB325" i="26"/>
  <c r="GB299" i="26"/>
  <c r="GB301" i="26"/>
  <c r="GB315" i="26"/>
  <c r="GB316" i="26"/>
  <c r="GB319" i="26"/>
  <c r="GA193" i="26"/>
  <c r="GA177" i="26"/>
  <c r="GA182" i="26" s="1"/>
  <c r="FZ214" i="26"/>
  <c r="FZ246" i="26"/>
  <c r="FZ230" i="26"/>
  <c r="GE166" i="26"/>
  <c r="GD165" i="26"/>
  <c r="FZ198" i="26"/>
  <c r="FZ326" i="26"/>
  <c r="GA225" i="26"/>
  <c r="GA241" i="26"/>
  <c r="GA257" i="26"/>
  <c r="GA262" i="26" s="1"/>
  <c r="GA305" i="26"/>
  <c r="GA289" i="26"/>
  <c r="GA209" i="26"/>
  <c r="GA214" i="26" s="1"/>
  <c r="GA273" i="26"/>
  <c r="GA321" i="26"/>
  <c r="GA326" i="26" s="1"/>
  <c r="FZ262" i="26"/>
  <c r="FZ182" i="26"/>
  <c r="FX14" i="17"/>
  <c r="FY12" i="17"/>
  <c r="FY14" i="17" s="1"/>
  <c r="FW13" i="17"/>
  <c r="GC210" i="26" l="1"/>
  <c r="GC194" i="26"/>
  <c r="GC259" i="26"/>
  <c r="GC242" i="26"/>
  <c r="GC226" i="26"/>
  <c r="GD167" i="26"/>
  <c r="GC175" i="26"/>
  <c r="GC176" i="26"/>
  <c r="GC178" i="26"/>
  <c r="GC179" i="26"/>
  <c r="GC180" i="26"/>
  <c r="GC181" i="26"/>
  <c r="GC285" i="26"/>
  <c r="GC292" i="26"/>
  <c r="GC293" i="26"/>
  <c r="GC172" i="26"/>
  <c r="GC174" i="26"/>
  <c r="GC186" i="26" a="1"/>
  <c r="GC186" i="26" s="1"/>
  <c r="GC187" i="26"/>
  <c r="GC188" i="26"/>
  <c r="GC189" i="26"/>
  <c r="GC190" i="26"/>
  <c r="GC191" i="26"/>
  <c r="GC192" i="26"/>
  <c r="GC195" i="26"/>
  <c r="GC196" i="26"/>
  <c r="GC197" i="26"/>
  <c r="GC283" i="26"/>
  <c r="GC287" i="26"/>
  <c r="GC288" i="26"/>
  <c r="GC291" i="26"/>
  <c r="GC170" i="26" a="1"/>
  <c r="GC170" i="26" s="1"/>
  <c r="GC171" i="26"/>
  <c r="GC173" i="26"/>
  <c r="GC202" i="26" a="1"/>
  <c r="GC202" i="26" s="1"/>
  <c r="GC203" i="26"/>
  <c r="GC204" i="26"/>
  <c r="GC205" i="26"/>
  <c r="GC206" i="26"/>
  <c r="GC207" i="26"/>
  <c r="GC208" i="26"/>
  <c r="GC211" i="26"/>
  <c r="GC212" i="26"/>
  <c r="GC213" i="26"/>
  <c r="GC219" i="26"/>
  <c r="GC220" i="26"/>
  <c r="GC221" i="26"/>
  <c r="GC222" i="26"/>
  <c r="GC223" i="26"/>
  <c r="GC224" i="26"/>
  <c r="GC227" i="26"/>
  <c r="GC228" i="26"/>
  <c r="GC229" i="26"/>
  <c r="GC218" i="26" a="1"/>
  <c r="GC218" i="26" s="1"/>
  <c r="GC234" i="26" a="1"/>
  <c r="GC234" i="26" s="1"/>
  <c r="GC235" i="26"/>
  <c r="GC236" i="26"/>
  <c r="GC237" i="26"/>
  <c r="GC238" i="26"/>
  <c r="GC239" i="26"/>
  <c r="GC240" i="26"/>
  <c r="GC243" i="26"/>
  <c r="GC244" i="26"/>
  <c r="GC245" i="26"/>
  <c r="GC251" i="26"/>
  <c r="GC252" i="26"/>
  <c r="GC254" i="26"/>
  <c r="GC255" i="26"/>
  <c r="GC256" i="26"/>
  <c r="GC260" i="26"/>
  <c r="GC261" i="26"/>
  <c r="GC282" i="26" a="1"/>
  <c r="GC282" i="26" s="1"/>
  <c r="GC284" i="26"/>
  <c r="GC286" i="26"/>
  <c r="GC250" i="26" a="1"/>
  <c r="GC250" i="26" s="1"/>
  <c r="GC253" i="26"/>
  <c r="GC266" i="26" a="1"/>
  <c r="GC266" i="26" s="1"/>
  <c r="GC267" i="26"/>
  <c r="GC268" i="26"/>
  <c r="GC269" i="26"/>
  <c r="GC270" i="26"/>
  <c r="GC271" i="26"/>
  <c r="GC272" i="26"/>
  <c r="GC274" i="26"/>
  <c r="GC275" i="26"/>
  <c r="GC276" i="26"/>
  <c r="GC277" i="26"/>
  <c r="GC298" i="26" a="1"/>
  <c r="GC298" i="26" s="1"/>
  <c r="GC300" i="26"/>
  <c r="GC301" i="26"/>
  <c r="GC302" i="26"/>
  <c r="GC303" i="26"/>
  <c r="GC304" i="26"/>
  <c r="GC307" i="26"/>
  <c r="GC308" i="26"/>
  <c r="GC309" i="26"/>
  <c r="GC299" i="26"/>
  <c r="GC314" i="26" a="1"/>
  <c r="GC314" i="26" s="1"/>
  <c r="GC317" i="26"/>
  <c r="GC318" i="26"/>
  <c r="GC319" i="26"/>
  <c r="GC320" i="26"/>
  <c r="GC315" i="26"/>
  <c r="GC316" i="26"/>
  <c r="GC322" i="26"/>
  <c r="GC323" i="26"/>
  <c r="GC324" i="26"/>
  <c r="GC325" i="26"/>
  <c r="GB289" i="26"/>
  <c r="GB294" i="26" s="1"/>
  <c r="GB257" i="26"/>
  <c r="GB225" i="26"/>
  <c r="GB241" i="26"/>
  <c r="GB305" i="26"/>
  <c r="GB310" i="26" s="1"/>
  <c r="GF166" i="26"/>
  <c r="GE165" i="26"/>
  <c r="GA310" i="26"/>
  <c r="GA294" i="26"/>
  <c r="GA278" i="26"/>
  <c r="GB193" i="26"/>
  <c r="GB198" i="26" s="1"/>
  <c r="GB321" i="26"/>
  <c r="GB177" i="26"/>
  <c r="GB209" i="26"/>
  <c r="GB273" i="26"/>
  <c r="GB278" i="26" s="1"/>
  <c r="GA198" i="26"/>
  <c r="GA230" i="26"/>
  <c r="GA246" i="26"/>
  <c r="FZ12" i="17"/>
  <c r="FZ14" i="17" s="1"/>
  <c r="FX13" i="17"/>
  <c r="GD210" i="26" l="1"/>
  <c r="GD194" i="26"/>
  <c r="GD259" i="26"/>
  <c r="GD242" i="26"/>
  <c r="GD226" i="26"/>
  <c r="GE167" i="26"/>
  <c r="GD173" i="26"/>
  <c r="GD174" i="26"/>
  <c r="GD175" i="26"/>
  <c r="GD176" i="26"/>
  <c r="GD178" i="26"/>
  <c r="GD179" i="26"/>
  <c r="GD180" i="26"/>
  <c r="GD181" i="26"/>
  <c r="GD282" i="26" a="1"/>
  <c r="GD282" i="26" s="1"/>
  <c r="GD284" i="26"/>
  <c r="GD170" i="26" a="1"/>
  <c r="GD170" i="26" s="1"/>
  <c r="GD171" i="26"/>
  <c r="GD172" i="26"/>
  <c r="GD186" i="26" a="1"/>
  <c r="GD186" i="26" s="1"/>
  <c r="GD187" i="26"/>
  <c r="GD188" i="26"/>
  <c r="GD189" i="26"/>
  <c r="GD190" i="26"/>
  <c r="GD191" i="26"/>
  <c r="GD192" i="26"/>
  <c r="GD195" i="26"/>
  <c r="GD196" i="26"/>
  <c r="GD197" i="26"/>
  <c r="GD285" i="26"/>
  <c r="GD286" i="26"/>
  <c r="GD292" i="26"/>
  <c r="GD202" i="26" a="1"/>
  <c r="GD202" i="26" s="1"/>
  <c r="GD203" i="26"/>
  <c r="GD204" i="26"/>
  <c r="GD205" i="26"/>
  <c r="GD206" i="26"/>
  <c r="GD207" i="26"/>
  <c r="GD208" i="26"/>
  <c r="GD211" i="26"/>
  <c r="GD212" i="26"/>
  <c r="GD213" i="26"/>
  <c r="GD219" i="26"/>
  <c r="GD220" i="26"/>
  <c r="GD221" i="26"/>
  <c r="GD222" i="26"/>
  <c r="GD223" i="26"/>
  <c r="GD224" i="26"/>
  <c r="GD227" i="26"/>
  <c r="GD228" i="26"/>
  <c r="GD229" i="26"/>
  <c r="GD235" i="26"/>
  <c r="GD236" i="26"/>
  <c r="GD237" i="26"/>
  <c r="GD238" i="26"/>
  <c r="GD239" i="26"/>
  <c r="GD240" i="26"/>
  <c r="GD243" i="26"/>
  <c r="GD244" i="26"/>
  <c r="GD245" i="26"/>
  <c r="GD234" i="26" a="1"/>
  <c r="GD234" i="26" s="1"/>
  <c r="GD255" i="26"/>
  <c r="GD256" i="26"/>
  <c r="GD260" i="26"/>
  <c r="GD261" i="26"/>
  <c r="GD283" i="26"/>
  <c r="GD287" i="26"/>
  <c r="GD291" i="26"/>
  <c r="GD218" i="26" a="1"/>
  <c r="GD218" i="26" s="1"/>
  <c r="GD250" i="26" a="1"/>
  <c r="GD250" i="26" s="1"/>
  <c r="GD251" i="26"/>
  <c r="GD252" i="26"/>
  <c r="GD253" i="26"/>
  <c r="GD254" i="26"/>
  <c r="GD266" i="26" a="1"/>
  <c r="GD266" i="26" s="1"/>
  <c r="GD267" i="26"/>
  <c r="GD268" i="26"/>
  <c r="GD269" i="26"/>
  <c r="GD270" i="26"/>
  <c r="GD271" i="26"/>
  <c r="GD272" i="26"/>
  <c r="GD274" i="26"/>
  <c r="GD275" i="26"/>
  <c r="GD276" i="26"/>
  <c r="GD277" i="26"/>
  <c r="GD293" i="26"/>
  <c r="GD302" i="26"/>
  <c r="GD303" i="26"/>
  <c r="GD304" i="26"/>
  <c r="GD307" i="26"/>
  <c r="GD308" i="26"/>
  <c r="GD309" i="26"/>
  <c r="GD298" i="26" a="1"/>
  <c r="GD298" i="26" s="1"/>
  <c r="GD316" i="26"/>
  <c r="GD300" i="26"/>
  <c r="GD315" i="26"/>
  <c r="GD320" i="26"/>
  <c r="GD322" i="26"/>
  <c r="GD323" i="26"/>
  <c r="GD324" i="26"/>
  <c r="GD325" i="26"/>
  <c r="GD288" i="26"/>
  <c r="GD299" i="26"/>
  <c r="GD301" i="26"/>
  <c r="GD314" i="26" a="1"/>
  <c r="GD314" i="26" s="1"/>
  <c r="GD317" i="26"/>
  <c r="GD318" i="26"/>
  <c r="GD319" i="26"/>
  <c r="GC193" i="26"/>
  <c r="GC177" i="26"/>
  <c r="GC182" i="26" s="1"/>
  <c r="GC321" i="26"/>
  <c r="GC326" i="26" s="1"/>
  <c r="GB262" i="26"/>
  <c r="GG166" i="26"/>
  <c r="GF165" i="26"/>
  <c r="GB326" i="26"/>
  <c r="GB182" i="26"/>
  <c r="GB214" i="26"/>
  <c r="GC225" i="26"/>
  <c r="GC241" i="26"/>
  <c r="GC289" i="26"/>
  <c r="GC305" i="26"/>
  <c r="GC209" i="26"/>
  <c r="GC214" i="26" s="1"/>
  <c r="GC257" i="26"/>
  <c r="GC262" i="26" s="1"/>
  <c r="GC273" i="26"/>
  <c r="GB230" i="26"/>
  <c r="GB246" i="26"/>
  <c r="GA12" i="17"/>
  <c r="FY13" i="17"/>
  <c r="GE210" i="26" l="1"/>
  <c r="GE194" i="26"/>
  <c r="GE259" i="26"/>
  <c r="GE242" i="26"/>
  <c r="GE226" i="26"/>
  <c r="GF167" i="26"/>
  <c r="GE292" i="26"/>
  <c r="GE170" i="26" a="1"/>
  <c r="GE170" i="26" s="1"/>
  <c r="GE171" i="26"/>
  <c r="GE172" i="26"/>
  <c r="GE175" i="26"/>
  <c r="GE176" i="26"/>
  <c r="GE178" i="26"/>
  <c r="GE179" i="26"/>
  <c r="GE180" i="26"/>
  <c r="GE181" i="26"/>
  <c r="GE293" i="26"/>
  <c r="GE174" i="26"/>
  <c r="GE186" i="26" a="1"/>
  <c r="GE186" i="26" s="1"/>
  <c r="GE187" i="26"/>
  <c r="GE188" i="26"/>
  <c r="GE189" i="26"/>
  <c r="GE190" i="26"/>
  <c r="GE191" i="26"/>
  <c r="GE192" i="26"/>
  <c r="GE195" i="26"/>
  <c r="GE196" i="26"/>
  <c r="GE197" i="26"/>
  <c r="GE283" i="26"/>
  <c r="GE284" i="26"/>
  <c r="GE287" i="26"/>
  <c r="GE288" i="26"/>
  <c r="GE291" i="26"/>
  <c r="GE173" i="26"/>
  <c r="GE202" i="26" a="1"/>
  <c r="GE202" i="26" s="1"/>
  <c r="GE203" i="26"/>
  <c r="GE204" i="26"/>
  <c r="GE205" i="26"/>
  <c r="GE206" i="26"/>
  <c r="GE207" i="26"/>
  <c r="GE208" i="26"/>
  <c r="GE211" i="26"/>
  <c r="GE212" i="26"/>
  <c r="GE213" i="26"/>
  <c r="GE219" i="26"/>
  <c r="GE220" i="26"/>
  <c r="GE221" i="26"/>
  <c r="GE222" i="26"/>
  <c r="GE223" i="26"/>
  <c r="GE224" i="26"/>
  <c r="GE227" i="26"/>
  <c r="GE228" i="26"/>
  <c r="GE229" i="26"/>
  <c r="GE218" i="26" a="1"/>
  <c r="GE218" i="26" s="1"/>
  <c r="GE234" i="26" a="1"/>
  <c r="GE234" i="26" s="1"/>
  <c r="GE235" i="26"/>
  <c r="GE236" i="26"/>
  <c r="GE237" i="26"/>
  <c r="GE238" i="26"/>
  <c r="GE239" i="26"/>
  <c r="GE240" i="26"/>
  <c r="GE243" i="26"/>
  <c r="GE244" i="26"/>
  <c r="GE245" i="26"/>
  <c r="GE250" i="26" a="1"/>
  <c r="GE250" i="26" s="1"/>
  <c r="GE252" i="26"/>
  <c r="GE253" i="26"/>
  <c r="GE255" i="26"/>
  <c r="GE256" i="26"/>
  <c r="GE260" i="26"/>
  <c r="GE261" i="26"/>
  <c r="GE282" i="26" a="1"/>
  <c r="GE282" i="26" s="1"/>
  <c r="GE285" i="26"/>
  <c r="GE286" i="26"/>
  <c r="GE251" i="26"/>
  <c r="GE254" i="26"/>
  <c r="GE266" i="26" a="1"/>
  <c r="GE266" i="26" s="1"/>
  <c r="GE267" i="26"/>
  <c r="GE268" i="26"/>
  <c r="GE269" i="26"/>
  <c r="GE270" i="26"/>
  <c r="GE271" i="26"/>
  <c r="GE272" i="26"/>
  <c r="GE274" i="26"/>
  <c r="GE275" i="26"/>
  <c r="GE276" i="26"/>
  <c r="GE277" i="26"/>
  <c r="GE299" i="26"/>
  <c r="GE302" i="26"/>
  <c r="GE303" i="26"/>
  <c r="GE304" i="26"/>
  <c r="GE307" i="26"/>
  <c r="GE308" i="26"/>
  <c r="GE309" i="26"/>
  <c r="GE320" i="26"/>
  <c r="GE298" i="26" a="1"/>
  <c r="GE298" i="26" s="1"/>
  <c r="GE301" i="26"/>
  <c r="GE314" i="26" a="1"/>
  <c r="GE314" i="26" s="1"/>
  <c r="GE317" i="26"/>
  <c r="GE318" i="26"/>
  <c r="GE319" i="26"/>
  <c r="GE322" i="26"/>
  <c r="GE323" i="26"/>
  <c r="GE324" i="26"/>
  <c r="GE325" i="26"/>
  <c r="GE300" i="26"/>
  <c r="GE315" i="26"/>
  <c r="GE316" i="26"/>
  <c r="GD289" i="26"/>
  <c r="GD294" i="26" s="1"/>
  <c r="GD241" i="26"/>
  <c r="GD246" i="26" s="1"/>
  <c r="GD225" i="26"/>
  <c r="GD230" i="26" s="1"/>
  <c r="GD305" i="26"/>
  <c r="GD310" i="26" s="1"/>
  <c r="GC198" i="26"/>
  <c r="GH166" i="26"/>
  <c r="GG165" i="26"/>
  <c r="GC294" i="26"/>
  <c r="GC310" i="26"/>
  <c r="GC278" i="26"/>
  <c r="GD257" i="26"/>
  <c r="GD321" i="26"/>
  <c r="GD193" i="26"/>
  <c r="GD177" i="26"/>
  <c r="GD209" i="26"/>
  <c r="GD273" i="26"/>
  <c r="GD278" i="26" s="1"/>
  <c r="GC230" i="26"/>
  <c r="GC246" i="26"/>
  <c r="GA14" i="17"/>
  <c r="GB12" i="17"/>
  <c r="GB14" i="17" s="1"/>
  <c r="FZ13" i="17"/>
  <c r="GF210" i="26" l="1"/>
  <c r="GF194" i="26"/>
  <c r="GF259" i="26"/>
  <c r="GF242" i="26"/>
  <c r="GF226" i="26"/>
  <c r="GE289" i="26"/>
  <c r="GE294" i="26" s="1"/>
  <c r="GG167" i="26"/>
  <c r="GF175" i="26"/>
  <c r="GF176" i="26"/>
  <c r="GF178" i="26"/>
  <c r="GF179" i="26"/>
  <c r="GF180" i="26"/>
  <c r="GF181" i="26"/>
  <c r="GF282" i="26" a="1"/>
  <c r="GF282" i="26" s="1"/>
  <c r="GF283" i="26"/>
  <c r="GF285" i="26"/>
  <c r="GF286" i="26"/>
  <c r="GF287" i="26"/>
  <c r="GF288" i="26"/>
  <c r="GF291" i="26"/>
  <c r="GF292" i="26"/>
  <c r="GF171" i="26"/>
  <c r="GF172" i="26"/>
  <c r="GF186" i="26" a="1"/>
  <c r="GF186" i="26" s="1"/>
  <c r="GF187" i="26"/>
  <c r="GF188" i="26"/>
  <c r="GF189" i="26"/>
  <c r="GF190" i="26"/>
  <c r="GF191" i="26"/>
  <c r="GF192" i="26"/>
  <c r="GF195" i="26"/>
  <c r="GF196" i="26"/>
  <c r="GF197" i="26"/>
  <c r="GF293" i="26"/>
  <c r="GF170" i="26" a="1"/>
  <c r="GF170" i="26" s="1"/>
  <c r="GF173" i="26"/>
  <c r="GF174" i="26"/>
  <c r="GF202" i="26" a="1"/>
  <c r="GF202" i="26" s="1"/>
  <c r="GF203" i="26"/>
  <c r="GF204" i="26"/>
  <c r="GF205" i="26"/>
  <c r="GF206" i="26"/>
  <c r="GF207" i="26"/>
  <c r="GF208" i="26"/>
  <c r="GF211" i="26"/>
  <c r="GF212" i="26"/>
  <c r="GF213" i="26"/>
  <c r="GF219" i="26"/>
  <c r="GF220" i="26"/>
  <c r="GF221" i="26"/>
  <c r="GF222" i="26"/>
  <c r="GF223" i="26"/>
  <c r="GF224" i="26"/>
  <c r="GF227" i="26"/>
  <c r="GF228" i="26"/>
  <c r="GF229" i="26"/>
  <c r="GF235" i="26"/>
  <c r="GF236" i="26"/>
  <c r="GF237" i="26"/>
  <c r="GF238" i="26"/>
  <c r="GF239" i="26"/>
  <c r="GF240" i="26"/>
  <c r="GF243" i="26"/>
  <c r="GF244" i="26"/>
  <c r="GF245" i="26"/>
  <c r="GF251" i="26"/>
  <c r="GF254" i="26"/>
  <c r="GF255" i="26"/>
  <c r="GF256" i="26"/>
  <c r="GF260" i="26"/>
  <c r="GF261" i="26"/>
  <c r="GF284" i="26"/>
  <c r="GF218" i="26" a="1"/>
  <c r="GF218" i="26" s="1"/>
  <c r="GF234" i="26" a="1"/>
  <c r="GF234" i="26" s="1"/>
  <c r="GF250" i="26" a="1"/>
  <c r="GF250" i="26" s="1"/>
  <c r="GF252" i="26"/>
  <c r="GF253" i="26"/>
  <c r="GF266" i="26" a="1"/>
  <c r="GF266" i="26" s="1"/>
  <c r="GF267" i="26"/>
  <c r="GF268" i="26"/>
  <c r="GF269" i="26"/>
  <c r="GF270" i="26"/>
  <c r="GF271" i="26"/>
  <c r="GF272" i="26"/>
  <c r="GF274" i="26"/>
  <c r="GF275" i="26"/>
  <c r="GF276" i="26"/>
  <c r="GF277" i="26"/>
  <c r="GF298" i="26" a="1"/>
  <c r="GF298" i="26" s="1"/>
  <c r="GF302" i="26"/>
  <c r="GF303" i="26"/>
  <c r="GF304" i="26"/>
  <c r="GF307" i="26"/>
  <c r="GF308" i="26"/>
  <c r="GF309" i="26"/>
  <c r="GF301" i="26"/>
  <c r="GF314" i="26" a="1"/>
  <c r="GF314" i="26" s="1"/>
  <c r="GF317" i="26"/>
  <c r="GF318" i="26"/>
  <c r="GF319" i="26"/>
  <c r="GF300" i="26"/>
  <c r="GF316" i="26"/>
  <c r="GF320" i="26"/>
  <c r="GF322" i="26"/>
  <c r="GF323" i="26"/>
  <c r="GF324" i="26"/>
  <c r="GF325" i="26"/>
  <c r="GF299" i="26"/>
  <c r="GF315" i="26"/>
  <c r="GE193" i="26"/>
  <c r="GE257" i="26"/>
  <c r="GE262" i="26" s="1"/>
  <c r="GE321" i="26"/>
  <c r="GE326" i="26" s="1"/>
  <c r="GI166" i="26"/>
  <c r="GH165" i="26"/>
  <c r="GD262" i="26"/>
  <c r="GD326" i="26"/>
  <c r="GD182" i="26"/>
  <c r="GD214" i="26"/>
  <c r="GE177" i="26"/>
  <c r="GE225" i="26"/>
  <c r="GE241" i="26"/>
  <c r="GE305" i="26"/>
  <c r="GE209" i="26"/>
  <c r="GE214" i="26" s="1"/>
  <c r="GE273" i="26"/>
  <c r="GD198" i="26"/>
  <c r="GC12" i="17"/>
  <c r="GC14" i="17" s="1"/>
  <c r="GA13" i="17"/>
  <c r="GG210" i="26" l="1"/>
  <c r="GG194" i="26"/>
  <c r="GG259" i="26"/>
  <c r="GG242" i="26"/>
  <c r="GG226" i="26"/>
  <c r="GF193" i="26"/>
  <c r="GF198" i="26" s="1"/>
  <c r="GH167" i="26"/>
  <c r="GG293" i="26"/>
  <c r="GG172" i="26"/>
  <c r="GG173" i="26"/>
  <c r="GG174" i="26"/>
  <c r="GG175" i="26"/>
  <c r="GG176" i="26"/>
  <c r="GG178" i="26"/>
  <c r="GG179" i="26"/>
  <c r="GG180" i="26"/>
  <c r="GG181" i="26"/>
  <c r="GG284" i="26"/>
  <c r="GG170" i="26" a="1"/>
  <c r="GG170" i="26" s="1"/>
  <c r="GG186" i="26" a="1"/>
  <c r="GG186" i="26" s="1"/>
  <c r="GG187" i="26"/>
  <c r="GG188" i="26"/>
  <c r="GG189" i="26"/>
  <c r="GG190" i="26"/>
  <c r="GG191" i="26"/>
  <c r="GG192" i="26"/>
  <c r="GG195" i="26"/>
  <c r="GG196" i="26"/>
  <c r="GG197" i="26"/>
  <c r="GG282" i="26" a="1"/>
  <c r="GG282" i="26" s="1"/>
  <c r="GG283" i="26"/>
  <c r="GG285" i="26"/>
  <c r="GG286" i="26"/>
  <c r="GG292" i="26"/>
  <c r="GG171" i="26"/>
  <c r="GG202" i="26" a="1"/>
  <c r="GG202" i="26" s="1"/>
  <c r="GG203" i="26"/>
  <c r="GG204" i="26"/>
  <c r="GG205" i="26"/>
  <c r="GG206" i="26"/>
  <c r="GG207" i="26"/>
  <c r="GG208" i="26"/>
  <c r="GG211" i="26"/>
  <c r="GG212" i="26"/>
  <c r="GG213" i="26"/>
  <c r="GG219" i="26"/>
  <c r="GG220" i="26"/>
  <c r="GG221" i="26"/>
  <c r="GG222" i="26"/>
  <c r="GG223" i="26"/>
  <c r="GG224" i="26"/>
  <c r="GG227" i="26"/>
  <c r="GG228" i="26"/>
  <c r="GG229" i="26"/>
  <c r="GG218" i="26" a="1"/>
  <c r="GG218" i="26" s="1"/>
  <c r="GG235" i="26"/>
  <c r="GG236" i="26"/>
  <c r="GG237" i="26"/>
  <c r="GG238" i="26"/>
  <c r="GG239" i="26"/>
  <c r="GG240" i="26"/>
  <c r="GG243" i="26"/>
  <c r="GG244" i="26"/>
  <c r="GG245" i="26"/>
  <c r="GG234" i="26" a="1"/>
  <c r="GG234" i="26" s="1"/>
  <c r="GG253" i="26"/>
  <c r="GG255" i="26"/>
  <c r="GG256" i="26"/>
  <c r="GG260" i="26"/>
  <c r="GG261" i="26"/>
  <c r="GG287" i="26"/>
  <c r="GG288" i="26"/>
  <c r="GG291" i="26"/>
  <c r="GG250" i="26" a="1"/>
  <c r="GG250" i="26" s="1"/>
  <c r="GG251" i="26"/>
  <c r="GG252" i="26"/>
  <c r="GG254" i="26"/>
  <c r="GG266" i="26" a="1"/>
  <c r="GG266" i="26" s="1"/>
  <c r="GG267" i="26"/>
  <c r="GG268" i="26"/>
  <c r="GG269" i="26"/>
  <c r="GG270" i="26"/>
  <c r="GG271" i="26"/>
  <c r="GG272" i="26"/>
  <c r="GG274" i="26"/>
  <c r="GG275" i="26"/>
  <c r="GG276" i="26"/>
  <c r="GG277" i="26"/>
  <c r="GG301" i="26"/>
  <c r="GG302" i="26"/>
  <c r="GG303" i="26"/>
  <c r="GG304" i="26"/>
  <c r="GG307" i="26"/>
  <c r="GG308" i="26"/>
  <c r="GG309" i="26"/>
  <c r="GG298" i="26" a="1"/>
  <c r="GG298" i="26" s="1"/>
  <c r="GG300" i="26"/>
  <c r="GG316" i="26"/>
  <c r="GG320" i="26"/>
  <c r="GG299" i="26"/>
  <c r="GG315" i="26"/>
  <c r="GG317" i="26"/>
  <c r="GG322" i="26"/>
  <c r="GG323" i="26"/>
  <c r="GG324" i="26"/>
  <c r="GG325" i="26"/>
  <c r="GG314" i="26" a="1"/>
  <c r="GG314" i="26" s="1"/>
  <c r="GG318" i="26"/>
  <c r="GG319" i="26"/>
  <c r="GF289" i="26"/>
  <c r="GF177" i="26"/>
  <c r="GF225" i="26"/>
  <c r="GF230" i="26" s="1"/>
  <c r="GF241" i="26"/>
  <c r="GF246" i="26" s="1"/>
  <c r="GF305" i="26"/>
  <c r="GF310" i="26" s="1"/>
  <c r="GJ166" i="26"/>
  <c r="GI165" i="26"/>
  <c r="GE230" i="26"/>
  <c r="GE246" i="26"/>
  <c r="GE310" i="26"/>
  <c r="GE278" i="26"/>
  <c r="GF321" i="26"/>
  <c r="GF209" i="26"/>
  <c r="GF257" i="26"/>
  <c r="GF273" i="26"/>
  <c r="GF278" i="26" s="1"/>
  <c r="GE198" i="26"/>
  <c r="GE182" i="26"/>
  <c r="GD12" i="17"/>
  <c r="GB13" i="17"/>
  <c r="GH210" i="26" l="1"/>
  <c r="GH194" i="26"/>
  <c r="GH259" i="26"/>
  <c r="GH242" i="26"/>
  <c r="GH226" i="26"/>
  <c r="GI167" i="26"/>
  <c r="GH170" i="26" a="1"/>
  <c r="GH170" i="26" s="1"/>
  <c r="GH175" i="26"/>
  <c r="GH176" i="26"/>
  <c r="GH178" i="26"/>
  <c r="GH179" i="26"/>
  <c r="GH180" i="26"/>
  <c r="GH181" i="26"/>
  <c r="GH282" i="26" a="1"/>
  <c r="GH282" i="26" s="1"/>
  <c r="GH283" i="26"/>
  <c r="GH288" i="26"/>
  <c r="GH291" i="26"/>
  <c r="GH292" i="26"/>
  <c r="GH171" i="26"/>
  <c r="GH172" i="26"/>
  <c r="GH186" i="26" a="1"/>
  <c r="GH186" i="26" s="1"/>
  <c r="GH187" i="26"/>
  <c r="GH188" i="26"/>
  <c r="GH189" i="26"/>
  <c r="GH190" i="26"/>
  <c r="GH191" i="26"/>
  <c r="GH192" i="26"/>
  <c r="GH195" i="26"/>
  <c r="GH196" i="26"/>
  <c r="GH197" i="26"/>
  <c r="GH284" i="26"/>
  <c r="GH287" i="26"/>
  <c r="GH173" i="26"/>
  <c r="GH174" i="26"/>
  <c r="GH202" i="26" a="1"/>
  <c r="GH202" i="26" s="1"/>
  <c r="GH203" i="26"/>
  <c r="GH204" i="26"/>
  <c r="GH205" i="26"/>
  <c r="GH206" i="26"/>
  <c r="GH207" i="26"/>
  <c r="GH208" i="26"/>
  <c r="GH211" i="26"/>
  <c r="GH212" i="26"/>
  <c r="GH213" i="26"/>
  <c r="GH219" i="26"/>
  <c r="GH220" i="26"/>
  <c r="GH221" i="26"/>
  <c r="GH222" i="26"/>
  <c r="GH223" i="26"/>
  <c r="GH224" i="26"/>
  <c r="GH227" i="26"/>
  <c r="GH228" i="26"/>
  <c r="GH229" i="26"/>
  <c r="GH234" i="26" a="1"/>
  <c r="GH234" i="26" s="1"/>
  <c r="GH235" i="26"/>
  <c r="GH236" i="26"/>
  <c r="GH237" i="26"/>
  <c r="GH238" i="26"/>
  <c r="GH239" i="26"/>
  <c r="GH240" i="26"/>
  <c r="GH243" i="26"/>
  <c r="GH244" i="26"/>
  <c r="GH245" i="26"/>
  <c r="GH250" i="26" a="1"/>
  <c r="GH250" i="26" s="1"/>
  <c r="GH251" i="26"/>
  <c r="GH252" i="26"/>
  <c r="GH255" i="26"/>
  <c r="GH256" i="26"/>
  <c r="GH260" i="26"/>
  <c r="GH261" i="26"/>
  <c r="GH285" i="26"/>
  <c r="GH286" i="26"/>
  <c r="GH218" i="26" a="1"/>
  <c r="GH218" i="26" s="1"/>
  <c r="GH253" i="26"/>
  <c r="GH254" i="26"/>
  <c r="GH266" i="26" a="1"/>
  <c r="GH266" i="26" s="1"/>
  <c r="GH267" i="26"/>
  <c r="GH268" i="26"/>
  <c r="GH269" i="26"/>
  <c r="GH270" i="26"/>
  <c r="GH271" i="26"/>
  <c r="GH272" i="26"/>
  <c r="GH274" i="26"/>
  <c r="GH275" i="26"/>
  <c r="GH276" i="26"/>
  <c r="GH277" i="26"/>
  <c r="GH300" i="26"/>
  <c r="GH301" i="26"/>
  <c r="GH302" i="26"/>
  <c r="GH303" i="26"/>
  <c r="GH304" i="26"/>
  <c r="GH307" i="26"/>
  <c r="GH308" i="26"/>
  <c r="GH309" i="26"/>
  <c r="GH317" i="26"/>
  <c r="GH293" i="26"/>
  <c r="GH298" i="26" a="1"/>
  <c r="GH298" i="26" s="1"/>
  <c r="GH314" i="26" a="1"/>
  <c r="GH314" i="26" s="1"/>
  <c r="GH315" i="26"/>
  <c r="GH318" i="26"/>
  <c r="GH319" i="26"/>
  <c r="GH320" i="26"/>
  <c r="GH322" i="26"/>
  <c r="GH323" i="26"/>
  <c r="GH324" i="26"/>
  <c r="GH325" i="26"/>
  <c r="GH299" i="26"/>
  <c r="GH316" i="26"/>
  <c r="GG193" i="26"/>
  <c r="GG321" i="26"/>
  <c r="GG326" i="26" s="1"/>
  <c r="GF294" i="26"/>
  <c r="GK166" i="26"/>
  <c r="GJ165" i="26"/>
  <c r="GF326" i="26"/>
  <c r="GF214" i="26"/>
  <c r="GF262" i="26"/>
  <c r="GG177" i="26"/>
  <c r="GG225" i="26"/>
  <c r="GG257" i="26"/>
  <c r="GG305" i="26"/>
  <c r="GG289" i="26"/>
  <c r="GG294" i="26" s="1"/>
  <c r="GG209" i="26"/>
  <c r="GG214" i="26" s="1"/>
  <c r="GG241" i="26"/>
  <c r="GG273" i="26"/>
  <c r="GF182" i="26"/>
  <c r="GD14" i="17"/>
  <c r="GE12" i="17"/>
  <c r="GE14" i="17" s="1"/>
  <c r="GC13" i="17"/>
  <c r="GI210" i="26" l="1"/>
  <c r="GI194" i="26"/>
  <c r="GI259" i="26"/>
  <c r="GI242" i="26"/>
  <c r="GI226" i="26"/>
  <c r="GH193" i="26"/>
  <c r="GH198" i="26" s="1"/>
  <c r="GJ167" i="26"/>
  <c r="GI172" i="26"/>
  <c r="GI175" i="26"/>
  <c r="GI176" i="26"/>
  <c r="GI178" i="26"/>
  <c r="GI179" i="26"/>
  <c r="GI180" i="26"/>
  <c r="GI181" i="26"/>
  <c r="GI174" i="26"/>
  <c r="GI186" i="26" a="1"/>
  <c r="GI186" i="26" s="1"/>
  <c r="GI187" i="26"/>
  <c r="GI188" i="26"/>
  <c r="GI189" i="26"/>
  <c r="GI190" i="26"/>
  <c r="GI191" i="26"/>
  <c r="GI192" i="26"/>
  <c r="GI195" i="26"/>
  <c r="GI196" i="26"/>
  <c r="GI197" i="26"/>
  <c r="GI283" i="26"/>
  <c r="GI285" i="26"/>
  <c r="GI286" i="26"/>
  <c r="GI291" i="26"/>
  <c r="GI293" i="26"/>
  <c r="GI170" i="26" a="1"/>
  <c r="GI170" i="26" s="1"/>
  <c r="GI171" i="26"/>
  <c r="GI173" i="26"/>
  <c r="GI202" i="26" a="1"/>
  <c r="GI202" i="26" s="1"/>
  <c r="GI203" i="26"/>
  <c r="GI204" i="26"/>
  <c r="GI205" i="26"/>
  <c r="GI206" i="26"/>
  <c r="GI207" i="26"/>
  <c r="GI208" i="26"/>
  <c r="GI211" i="26"/>
  <c r="GI212" i="26"/>
  <c r="GI213" i="26"/>
  <c r="GI218" i="26" a="1"/>
  <c r="GI218" i="26" s="1"/>
  <c r="GI219" i="26"/>
  <c r="GI220" i="26"/>
  <c r="GI221" i="26"/>
  <c r="GI222" i="26"/>
  <c r="GI223" i="26"/>
  <c r="GI224" i="26"/>
  <c r="GI227" i="26"/>
  <c r="GI228" i="26"/>
  <c r="GI229" i="26"/>
  <c r="GI287" i="26"/>
  <c r="GI235" i="26"/>
  <c r="GI236" i="26"/>
  <c r="GI237" i="26"/>
  <c r="GI238" i="26"/>
  <c r="GI239" i="26"/>
  <c r="GI240" i="26"/>
  <c r="GI243" i="26"/>
  <c r="GI244" i="26"/>
  <c r="GI245" i="26"/>
  <c r="GI254" i="26"/>
  <c r="GI255" i="26"/>
  <c r="GI256" i="26"/>
  <c r="GI260" i="26"/>
  <c r="GI261" i="26"/>
  <c r="GI282" i="26" a="1"/>
  <c r="GI282" i="26" s="1"/>
  <c r="GI284" i="26"/>
  <c r="GI288" i="26"/>
  <c r="GI234" i="26" a="1"/>
  <c r="GI234" i="26" s="1"/>
  <c r="GI250" i="26" a="1"/>
  <c r="GI250" i="26" s="1"/>
  <c r="GI251" i="26"/>
  <c r="GI252" i="26"/>
  <c r="GI253" i="26"/>
  <c r="GI266" i="26" a="1"/>
  <c r="GI266" i="26" s="1"/>
  <c r="GI267" i="26"/>
  <c r="GI268" i="26"/>
  <c r="GI269" i="26"/>
  <c r="GI270" i="26"/>
  <c r="GI271" i="26"/>
  <c r="GI272" i="26"/>
  <c r="GI274" i="26"/>
  <c r="GI275" i="26"/>
  <c r="GI276" i="26"/>
  <c r="GI277" i="26"/>
  <c r="GI299" i="26"/>
  <c r="GI302" i="26"/>
  <c r="GI303" i="26"/>
  <c r="GI304" i="26"/>
  <c r="GI307" i="26"/>
  <c r="GI308" i="26"/>
  <c r="GI309" i="26"/>
  <c r="GI298" i="26" a="1"/>
  <c r="GI298" i="26" s="1"/>
  <c r="GI300" i="26"/>
  <c r="GI319" i="26"/>
  <c r="GI292" i="26"/>
  <c r="GI301" i="26"/>
  <c r="GI316" i="26"/>
  <c r="GI320" i="26"/>
  <c r="GI322" i="26"/>
  <c r="GI323" i="26"/>
  <c r="GI324" i="26"/>
  <c r="GI325" i="26"/>
  <c r="GI314" i="26" a="1"/>
  <c r="GI314" i="26" s="1"/>
  <c r="GI315" i="26"/>
  <c r="GI317" i="26"/>
  <c r="GI318" i="26"/>
  <c r="GH177" i="26"/>
  <c r="GH257" i="26"/>
  <c r="GH262" i="26" s="1"/>
  <c r="GH225" i="26"/>
  <c r="GH230" i="26" s="1"/>
  <c r="GH305" i="26"/>
  <c r="GH310" i="26" s="1"/>
  <c r="GG198" i="26"/>
  <c r="GL166" i="26"/>
  <c r="GK165" i="26"/>
  <c r="GG230" i="26"/>
  <c r="GG310" i="26"/>
  <c r="GG246" i="26"/>
  <c r="GG278" i="26"/>
  <c r="GH209" i="26"/>
  <c r="GH241" i="26"/>
  <c r="GH321" i="26"/>
  <c r="GH289" i="26"/>
  <c r="GH273" i="26"/>
  <c r="GH278" i="26" s="1"/>
  <c r="GG182" i="26"/>
  <c r="GG262" i="26"/>
  <c r="GF12" i="17"/>
  <c r="GF14" i="17" s="1"/>
  <c r="GD13" i="17"/>
  <c r="GJ210" i="26" l="1"/>
  <c r="GJ194" i="26"/>
  <c r="GJ259" i="26"/>
  <c r="GJ242" i="26"/>
  <c r="GJ226" i="26"/>
  <c r="GK167" i="26"/>
  <c r="GJ171" i="26"/>
  <c r="GJ173" i="26"/>
  <c r="GJ174" i="26"/>
  <c r="GJ175" i="26"/>
  <c r="GJ176" i="26"/>
  <c r="GJ178" i="26"/>
  <c r="GJ179" i="26"/>
  <c r="GJ180" i="26"/>
  <c r="GJ181" i="26"/>
  <c r="GJ283" i="26"/>
  <c r="GJ284" i="26"/>
  <c r="GJ285" i="26"/>
  <c r="GJ286" i="26"/>
  <c r="GJ288" i="26"/>
  <c r="GJ291" i="26"/>
  <c r="GJ292" i="26"/>
  <c r="GJ170" i="26" a="1"/>
  <c r="GJ170" i="26" s="1"/>
  <c r="GJ172" i="26"/>
  <c r="GJ186" i="26" a="1"/>
  <c r="GJ186" i="26" s="1"/>
  <c r="GJ187" i="26"/>
  <c r="GJ188" i="26"/>
  <c r="GJ189" i="26"/>
  <c r="GJ190" i="26"/>
  <c r="GJ191" i="26"/>
  <c r="GJ192" i="26"/>
  <c r="GJ195" i="26"/>
  <c r="GJ196" i="26"/>
  <c r="GJ197" i="26"/>
  <c r="GJ282" i="26" a="1"/>
  <c r="GJ282" i="26" s="1"/>
  <c r="GJ202" i="26" a="1"/>
  <c r="GJ202" i="26" s="1"/>
  <c r="GJ203" i="26"/>
  <c r="GJ204" i="26"/>
  <c r="GJ205" i="26"/>
  <c r="GJ206" i="26"/>
  <c r="GJ207" i="26"/>
  <c r="GJ208" i="26"/>
  <c r="GJ211" i="26"/>
  <c r="GJ212" i="26"/>
  <c r="GJ213" i="26"/>
  <c r="GJ219" i="26"/>
  <c r="GJ220" i="26"/>
  <c r="GJ221" i="26"/>
  <c r="GJ222" i="26"/>
  <c r="GJ223" i="26"/>
  <c r="GJ224" i="26"/>
  <c r="GJ227" i="26"/>
  <c r="GJ228" i="26"/>
  <c r="GJ229" i="26"/>
  <c r="GJ218" i="26" a="1"/>
  <c r="GJ218" i="26" s="1"/>
  <c r="GJ235" i="26"/>
  <c r="GJ236" i="26"/>
  <c r="GJ237" i="26"/>
  <c r="GJ238" i="26"/>
  <c r="GJ239" i="26"/>
  <c r="GJ240" i="26"/>
  <c r="GJ243" i="26"/>
  <c r="GJ244" i="26"/>
  <c r="GJ245" i="26"/>
  <c r="GJ234" i="26" a="1"/>
  <c r="GJ234" i="26" s="1"/>
  <c r="GJ251" i="26"/>
  <c r="GJ252" i="26"/>
  <c r="GJ253" i="26"/>
  <c r="GJ254" i="26"/>
  <c r="GJ255" i="26"/>
  <c r="GJ256" i="26"/>
  <c r="GJ260" i="26"/>
  <c r="GJ261" i="26"/>
  <c r="GJ287" i="26"/>
  <c r="GJ250" i="26" a="1"/>
  <c r="GJ250" i="26" s="1"/>
  <c r="GJ266" i="26" a="1"/>
  <c r="GJ266" i="26" s="1"/>
  <c r="GJ267" i="26"/>
  <c r="GJ268" i="26"/>
  <c r="GJ269" i="26"/>
  <c r="GJ270" i="26"/>
  <c r="GJ271" i="26"/>
  <c r="GJ272" i="26"/>
  <c r="GJ274" i="26"/>
  <c r="GJ275" i="26"/>
  <c r="GJ276" i="26"/>
  <c r="GJ277" i="26"/>
  <c r="GJ302" i="26"/>
  <c r="GJ303" i="26"/>
  <c r="GJ304" i="26"/>
  <c r="GJ307" i="26"/>
  <c r="GJ308" i="26"/>
  <c r="GJ309" i="26"/>
  <c r="GJ314" i="26" a="1"/>
  <c r="GJ314" i="26" s="1"/>
  <c r="GJ316" i="26"/>
  <c r="GJ318" i="26"/>
  <c r="GJ320" i="26"/>
  <c r="GJ298" i="26" a="1"/>
  <c r="GJ298" i="26" s="1"/>
  <c r="GJ315" i="26"/>
  <c r="GJ317" i="26"/>
  <c r="GJ322" i="26"/>
  <c r="GJ323" i="26"/>
  <c r="GJ324" i="26"/>
  <c r="GJ325" i="26"/>
  <c r="GJ293" i="26"/>
  <c r="GJ299" i="26"/>
  <c r="GJ300" i="26"/>
  <c r="GJ301" i="26"/>
  <c r="GJ319" i="26"/>
  <c r="GI193" i="26"/>
  <c r="GI209" i="26"/>
  <c r="GI214" i="26" s="1"/>
  <c r="GI289" i="26"/>
  <c r="GI294" i="26" s="1"/>
  <c r="GI241" i="26"/>
  <c r="GI246" i="26" s="1"/>
  <c r="GI321" i="26"/>
  <c r="GI326" i="26" s="1"/>
  <c r="GM166" i="26"/>
  <c r="GL165" i="26"/>
  <c r="GH214" i="26"/>
  <c r="GH326" i="26"/>
  <c r="GH294" i="26"/>
  <c r="GI177" i="26"/>
  <c r="GI257" i="26"/>
  <c r="GI273" i="26"/>
  <c r="GI225" i="26"/>
  <c r="GI230" i="26" s="1"/>
  <c r="GI305" i="26"/>
  <c r="GH182" i="26"/>
  <c r="GH246" i="26"/>
  <c r="GG12" i="17"/>
  <c r="GE13" i="17"/>
  <c r="GK210" i="26" l="1"/>
  <c r="GK194" i="26"/>
  <c r="GK259" i="26"/>
  <c r="GK242" i="26"/>
  <c r="GK226" i="26"/>
  <c r="GL167" i="26"/>
  <c r="GK175" i="26"/>
  <c r="GK176" i="26"/>
  <c r="GK178" i="26"/>
  <c r="GK179" i="26"/>
  <c r="GK180" i="26"/>
  <c r="GK181" i="26"/>
  <c r="GK171" i="26"/>
  <c r="GK172" i="26"/>
  <c r="GK186" i="26" a="1"/>
  <c r="GK186" i="26" s="1"/>
  <c r="GK187" i="26"/>
  <c r="GK188" i="26"/>
  <c r="GK189" i="26"/>
  <c r="GK190" i="26"/>
  <c r="GK191" i="26"/>
  <c r="GK192" i="26"/>
  <c r="GK195" i="26"/>
  <c r="GK196" i="26"/>
  <c r="GK197" i="26"/>
  <c r="GK284" i="26"/>
  <c r="GK287" i="26"/>
  <c r="GK288" i="26"/>
  <c r="GK291" i="26"/>
  <c r="GK292" i="26"/>
  <c r="GK293" i="26"/>
  <c r="GK170" i="26" a="1"/>
  <c r="GK170" i="26" s="1"/>
  <c r="GK173" i="26"/>
  <c r="GK174" i="26"/>
  <c r="GK202" i="26" a="1"/>
  <c r="GK202" i="26" s="1"/>
  <c r="GK203" i="26"/>
  <c r="GK204" i="26"/>
  <c r="GK205" i="26"/>
  <c r="GK206" i="26"/>
  <c r="GK207" i="26"/>
  <c r="GK208" i="26"/>
  <c r="GK211" i="26"/>
  <c r="GK212" i="26"/>
  <c r="GK213" i="26"/>
  <c r="GK219" i="26"/>
  <c r="GK220" i="26"/>
  <c r="GK221" i="26"/>
  <c r="GK222" i="26"/>
  <c r="GK223" i="26"/>
  <c r="GK224" i="26"/>
  <c r="GK227" i="26"/>
  <c r="GK228" i="26"/>
  <c r="GK229" i="26"/>
  <c r="GK235" i="26"/>
  <c r="GK236" i="26"/>
  <c r="GK237" i="26"/>
  <c r="GK238" i="26"/>
  <c r="GK239" i="26"/>
  <c r="GK240" i="26"/>
  <c r="GK243" i="26"/>
  <c r="GK244" i="26"/>
  <c r="GK245" i="26"/>
  <c r="GK250" i="26" a="1"/>
  <c r="GK250" i="26" s="1"/>
  <c r="GK254" i="26"/>
  <c r="GK255" i="26"/>
  <c r="GK256" i="26"/>
  <c r="GK260" i="26"/>
  <c r="GK261" i="26"/>
  <c r="GK282" i="26" a="1"/>
  <c r="GK282" i="26" s="1"/>
  <c r="GK283" i="26"/>
  <c r="GK285" i="26"/>
  <c r="GK286" i="26"/>
  <c r="GK218" i="26" a="1"/>
  <c r="GK218" i="26" s="1"/>
  <c r="GK234" i="26" a="1"/>
  <c r="GK234" i="26" s="1"/>
  <c r="GK251" i="26"/>
  <c r="GK252" i="26"/>
  <c r="GK253" i="26"/>
  <c r="GK266" i="26" a="1"/>
  <c r="GK266" i="26" s="1"/>
  <c r="GK267" i="26"/>
  <c r="GK268" i="26"/>
  <c r="GK269" i="26"/>
  <c r="GK270" i="26"/>
  <c r="GK271" i="26"/>
  <c r="GK272" i="26"/>
  <c r="GK274" i="26"/>
  <c r="GK275" i="26"/>
  <c r="GK276" i="26"/>
  <c r="GK277" i="26"/>
  <c r="GK298" i="26" a="1"/>
  <c r="GK298" i="26" s="1"/>
  <c r="GK302" i="26"/>
  <c r="GK303" i="26"/>
  <c r="GK304" i="26"/>
  <c r="GK307" i="26"/>
  <c r="GK308" i="26"/>
  <c r="GK309" i="26"/>
  <c r="GK301" i="26"/>
  <c r="GK317" i="26"/>
  <c r="GK299" i="26"/>
  <c r="GK300" i="26"/>
  <c r="GK314" i="26" a="1"/>
  <c r="GK314" i="26" s="1"/>
  <c r="GK318" i="26"/>
  <c r="GK319" i="26"/>
  <c r="GK320" i="26"/>
  <c r="GK322" i="26"/>
  <c r="GK323" i="26"/>
  <c r="GK324" i="26"/>
  <c r="GK325" i="26"/>
  <c r="GK315" i="26"/>
  <c r="GK316" i="26"/>
  <c r="GJ177" i="26"/>
  <c r="GJ182" i="26" s="1"/>
  <c r="GJ257" i="26"/>
  <c r="GJ262" i="26" s="1"/>
  <c r="GJ273" i="26"/>
  <c r="GJ278" i="26" s="1"/>
  <c r="GI198" i="26"/>
  <c r="GN166" i="26"/>
  <c r="GM165" i="26"/>
  <c r="GI262" i="26"/>
  <c r="GI278" i="26"/>
  <c r="GI310" i="26"/>
  <c r="GJ193" i="26"/>
  <c r="GJ209" i="26"/>
  <c r="GJ241" i="26"/>
  <c r="GJ305" i="26"/>
  <c r="GJ289" i="26"/>
  <c r="GJ225" i="26"/>
  <c r="GJ321" i="26"/>
  <c r="GI182" i="26"/>
  <c r="GG14" i="17"/>
  <c r="GH12" i="17"/>
  <c r="GH14" i="17" s="1"/>
  <c r="GF13" i="17"/>
  <c r="GL210" i="26" l="1"/>
  <c r="GL194" i="26"/>
  <c r="GL259" i="26"/>
  <c r="GL242" i="26"/>
  <c r="GL226" i="26"/>
  <c r="GM167" i="26"/>
  <c r="GL170" i="26" a="1"/>
  <c r="GL170" i="26" s="1"/>
  <c r="GL171" i="26"/>
  <c r="GL172" i="26"/>
  <c r="GL173" i="26"/>
  <c r="GL175" i="26"/>
  <c r="GL176" i="26"/>
  <c r="GL178" i="26"/>
  <c r="GL179" i="26"/>
  <c r="GL180" i="26"/>
  <c r="GL181" i="26"/>
  <c r="GL287" i="26"/>
  <c r="GL293" i="26"/>
  <c r="GL174" i="26"/>
  <c r="GL186" i="26" a="1"/>
  <c r="GL186" i="26" s="1"/>
  <c r="GL187" i="26"/>
  <c r="GL188" i="26"/>
  <c r="GL189" i="26"/>
  <c r="GL190" i="26"/>
  <c r="GL191" i="26"/>
  <c r="GL192" i="26"/>
  <c r="GL195" i="26"/>
  <c r="GL196" i="26"/>
  <c r="GL197" i="26"/>
  <c r="GL282" i="26" a="1"/>
  <c r="GL282" i="26" s="1"/>
  <c r="GL285" i="26"/>
  <c r="GL286" i="26"/>
  <c r="GL202" i="26" a="1"/>
  <c r="GL202" i="26" s="1"/>
  <c r="GL203" i="26"/>
  <c r="GL204" i="26"/>
  <c r="GL205" i="26"/>
  <c r="GL206" i="26"/>
  <c r="GL207" i="26"/>
  <c r="GL208" i="26"/>
  <c r="GL211" i="26"/>
  <c r="GL212" i="26"/>
  <c r="GL213" i="26"/>
  <c r="GL219" i="26"/>
  <c r="GL220" i="26"/>
  <c r="GL221" i="26"/>
  <c r="GL222" i="26"/>
  <c r="GL223" i="26"/>
  <c r="GL224" i="26"/>
  <c r="GL227" i="26"/>
  <c r="GL228" i="26"/>
  <c r="GL229" i="26"/>
  <c r="GL234" i="26" a="1"/>
  <c r="GL234" i="26" s="1"/>
  <c r="GL235" i="26"/>
  <c r="GL236" i="26"/>
  <c r="GL237" i="26"/>
  <c r="GL238" i="26"/>
  <c r="GL239" i="26"/>
  <c r="GL240" i="26"/>
  <c r="GL243" i="26"/>
  <c r="GL244" i="26"/>
  <c r="GL245" i="26"/>
  <c r="GL218" i="26" a="1"/>
  <c r="GL218" i="26" s="1"/>
  <c r="GL251" i="26"/>
  <c r="GL253" i="26"/>
  <c r="GL254" i="26"/>
  <c r="GL255" i="26"/>
  <c r="GL256" i="26"/>
  <c r="GL260" i="26"/>
  <c r="GL261" i="26"/>
  <c r="GL284" i="26"/>
  <c r="GL288" i="26"/>
  <c r="GL291" i="26"/>
  <c r="GL250" i="26" a="1"/>
  <c r="GL250" i="26" s="1"/>
  <c r="GL252" i="26"/>
  <c r="GL266" i="26" a="1"/>
  <c r="GL266" i="26" s="1"/>
  <c r="GL267" i="26"/>
  <c r="GL268" i="26"/>
  <c r="GL269" i="26"/>
  <c r="GL270" i="26"/>
  <c r="GL271" i="26"/>
  <c r="GL272" i="26"/>
  <c r="GL274" i="26"/>
  <c r="GL275" i="26"/>
  <c r="GL276" i="26"/>
  <c r="GL277" i="26"/>
  <c r="GL300" i="26"/>
  <c r="GL302" i="26"/>
  <c r="GL303" i="26"/>
  <c r="GL304" i="26"/>
  <c r="GL307" i="26"/>
  <c r="GL308" i="26"/>
  <c r="GL309" i="26"/>
  <c r="GL298" i="26" a="1"/>
  <c r="GL298" i="26" s="1"/>
  <c r="GL319" i="26"/>
  <c r="GL320" i="26"/>
  <c r="GL283" i="26"/>
  <c r="GL292" i="26"/>
  <c r="GL315" i="26"/>
  <c r="GL316" i="26"/>
  <c r="GL317" i="26"/>
  <c r="GL322" i="26"/>
  <c r="GL323" i="26"/>
  <c r="GL324" i="26"/>
  <c r="GL325" i="26"/>
  <c r="GL299" i="26"/>
  <c r="GL301" i="26"/>
  <c r="GL314" i="26" a="1"/>
  <c r="GL314" i="26" s="1"/>
  <c r="GL318" i="26"/>
  <c r="GK193" i="26"/>
  <c r="GK209" i="26"/>
  <c r="GK214" i="26" s="1"/>
  <c r="GK289" i="26"/>
  <c r="GK294" i="26" s="1"/>
  <c r="GK241" i="26"/>
  <c r="GK246" i="26" s="1"/>
  <c r="GK305" i="26"/>
  <c r="GO166" i="26"/>
  <c r="GN165" i="26"/>
  <c r="GJ214" i="26"/>
  <c r="GJ246" i="26"/>
  <c r="GJ294" i="26"/>
  <c r="GJ230" i="26"/>
  <c r="GJ326" i="26"/>
  <c r="GK225" i="26"/>
  <c r="GK321" i="26"/>
  <c r="GK177" i="26"/>
  <c r="GK257" i="26"/>
  <c r="GK273" i="26"/>
  <c r="GJ198" i="26"/>
  <c r="GJ310" i="26"/>
  <c r="GI12" i="17"/>
  <c r="GI14" i="17" s="1"/>
  <c r="GG13" i="17"/>
  <c r="GM210" i="26" l="1"/>
  <c r="GM194" i="26"/>
  <c r="GM259" i="26"/>
  <c r="GM242" i="26"/>
  <c r="GM226" i="26"/>
  <c r="GL193" i="26"/>
  <c r="GL198" i="26" s="1"/>
  <c r="GN167" i="26"/>
  <c r="GM175" i="26"/>
  <c r="GM176" i="26"/>
  <c r="GM178" i="26"/>
  <c r="GM179" i="26"/>
  <c r="GM180" i="26"/>
  <c r="GM181" i="26"/>
  <c r="GM282" i="26" a="1"/>
  <c r="GM282" i="26" s="1"/>
  <c r="GM285" i="26"/>
  <c r="GM286" i="26"/>
  <c r="GM170" i="26" a="1"/>
  <c r="GM170" i="26" s="1"/>
  <c r="GM172" i="26"/>
  <c r="GM186" i="26" a="1"/>
  <c r="GM186" i="26" s="1"/>
  <c r="GM187" i="26"/>
  <c r="GM188" i="26"/>
  <c r="GM189" i="26"/>
  <c r="GM190" i="26"/>
  <c r="GM191" i="26"/>
  <c r="GM192" i="26"/>
  <c r="GM195" i="26"/>
  <c r="GM196" i="26"/>
  <c r="GM197" i="26"/>
  <c r="GM287" i="26"/>
  <c r="GM288" i="26"/>
  <c r="GM291" i="26"/>
  <c r="GM293" i="26"/>
  <c r="GM171" i="26"/>
  <c r="GM173" i="26"/>
  <c r="GM174" i="26"/>
  <c r="GM202" i="26" a="1"/>
  <c r="GM202" i="26" s="1"/>
  <c r="GM203" i="26"/>
  <c r="GM204" i="26"/>
  <c r="GM205" i="26"/>
  <c r="GM206" i="26"/>
  <c r="GM207" i="26"/>
  <c r="GM208" i="26"/>
  <c r="GM211" i="26"/>
  <c r="GM212" i="26"/>
  <c r="GM213" i="26"/>
  <c r="GM218" i="26" a="1"/>
  <c r="GM218" i="26" s="1"/>
  <c r="GM219" i="26"/>
  <c r="GM220" i="26"/>
  <c r="GM221" i="26"/>
  <c r="GM222" i="26"/>
  <c r="GM223" i="26"/>
  <c r="GM224" i="26"/>
  <c r="GM227" i="26"/>
  <c r="GM228" i="26"/>
  <c r="GM229" i="26"/>
  <c r="GM284" i="26"/>
  <c r="GM235" i="26"/>
  <c r="GM236" i="26"/>
  <c r="GM237" i="26"/>
  <c r="GM238" i="26"/>
  <c r="GM239" i="26"/>
  <c r="GM240" i="26"/>
  <c r="GM243" i="26"/>
  <c r="GM244" i="26"/>
  <c r="GM245" i="26"/>
  <c r="GM234" i="26" a="1"/>
  <c r="GM234" i="26" s="1"/>
  <c r="GM250" i="26" a="1"/>
  <c r="GM250" i="26" s="1"/>
  <c r="GM252" i="26"/>
  <c r="GM254" i="26"/>
  <c r="GM255" i="26"/>
  <c r="GM256" i="26"/>
  <c r="GM260" i="26"/>
  <c r="GM261" i="26"/>
  <c r="GM283" i="26"/>
  <c r="GM251" i="26"/>
  <c r="GM253" i="26"/>
  <c r="GM266" i="26" a="1"/>
  <c r="GM266" i="26" s="1"/>
  <c r="GM267" i="26"/>
  <c r="GM268" i="26"/>
  <c r="GM269" i="26"/>
  <c r="GM270" i="26"/>
  <c r="GM271" i="26"/>
  <c r="GM272" i="26"/>
  <c r="GM274" i="26"/>
  <c r="GM275" i="26"/>
  <c r="GM276" i="26"/>
  <c r="GM277" i="26"/>
  <c r="GM299" i="26"/>
  <c r="GM302" i="26"/>
  <c r="GM303" i="26"/>
  <c r="GM304" i="26"/>
  <c r="GM307" i="26"/>
  <c r="GM308" i="26"/>
  <c r="GM309" i="26"/>
  <c r="GM314" i="26" a="1"/>
  <c r="GM314" i="26" s="1"/>
  <c r="GM316" i="26"/>
  <c r="GM318" i="26"/>
  <c r="GM298" i="26" a="1"/>
  <c r="GM298" i="26" s="1"/>
  <c r="GM301" i="26"/>
  <c r="GM320" i="26"/>
  <c r="GM322" i="26"/>
  <c r="GM323" i="26"/>
  <c r="GM324" i="26"/>
  <c r="GM325" i="26"/>
  <c r="GM292" i="26"/>
  <c r="GM300" i="26"/>
  <c r="GM315" i="26"/>
  <c r="GM317" i="26"/>
  <c r="GM319" i="26"/>
  <c r="GL225" i="26"/>
  <c r="GL230" i="26" s="1"/>
  <c r="GL321" i="26"/>
  <c r="GL326" i="26" s="1"/>
  <c r="GP166" i="26"/>
  <c r="GO165" i="26"/>
  <c r="GK182" i="26"/>
  <c r="GK262" i="26"/>
  <c r="GK278" i="26"/>
  <c r="GL289" i="26"/>
  <c r="GL241" i="26"/>
  <c r="GL209" i="26"/>
  <c r="GL177" i="26"/>
  <c r="GL257" i="26"/>
  <c r="GL262" i="26" s="1"/>
  <c r="GL273" i="26"/>
  <c r="GL278" i="26" s="1"/>
  <c r="GL305" i="26"/>
  <c r="GL310" i="26" s="1"/>
  <c r="GK198" i="26"/>
  <c r="GK310" i="26"/>
  <c r="GK230" i="26"/>
  <c r="GK326" i="26"/>
  <c r="GJ12" i="17"/>
  <c r="GH13" i="17"/>
  <c r="GN210" i="26" l="1"/>
  <c r="GN194" i="26"/>
  <c r="GN259" i="26"/>
  <c r="GN242" i="26"/>
  <c r="GN226" i="26"/>
  <c r="GM225" i="26"/>
  <c r="GM230" i="26" s="1"/>
  <c r="GO167" i="26"/>
  <c r="GN292" i="26"/>
  <c r="GN172" i="26"/>
  <c r="GN174" i="26"/>
  <c r="GN175" i="26"/>
  <c r="GN176" i="26"/>
  <c r="GN178" i="26"/>
  <c r="GN179" i="26"/>
  <c r="GN180" i="26"/>
  <c r="GN181" i="26"/>
  <c r="GN287" i="26"/>
  <c r="GN291" i="26"/>
  <c r="GN186" i="26" a="1"/>
  <c r="GN186" i="26" s="1"/>
  <c r="GN187" i="26"/>
  <c r="GN188" i="26"/>
  <c r="GN189" i="26"/>
  <c r="GN190" i="26"/>
  <c r="GN191" i="26"/>
  <c r="GN192" i="26"/>
  <c r="GN195" i="26"/>
  <c r="GN196" i="26"/>
  <c r="GN197" i="26"/>
  <c r="GN282" i="26" a="1"/>
  <c r="GN282" i="26" s="1"/>
  <c r="GN283" i="26"/>
  <c r="GN284" i="26"/>
  <c r="GN285" i="26"/>
  <c r="GN288" i="26"/>
  <c r="GN293" i="26"/>
  <c r="GN170" i="26" a="1"/>
  <c r="GN170" i="26" s="1"/>
  <c r="GN171" i="26"/>
  <c r="GN173" i="26"/>
  <c r="GN202" i="26" a="1"/>
  <c r="GN202" i="26" s="1"/>
  <c r="GN203" i="26"/>
  <c r="GN204" i="26"/>
  <c r="GN205" i="26"/>
  <c r="GN206" i="26"/>
  <c r="GN207" i="26"/>
  <c r="GN208" i="26"/>
  <c r="GN211" i="26"/>
  <c r="GN212" i="26"/>
  <c r="GN213" i="26"/>
  <c r="GN219" i="26"/>
  <c r="GN220" i="26"/>
  <c r="GN221" i="26"/>
  <c r="GN222" i="26"/>
  <c r="GN223" i="26"/>
  <c r="GN224" i="26"/>
  <c r="GN227" i="26"/>
  <c r="GN228" i="26"/>
  <c r="GN229" i="26"/>
  <c r="GN235" i="26"/>
  <c r="GN236" i="26"/>
  <c r="GN237" i="26"/>
  <c r="GN238" i="26"/>
  <c r="GN239" i="26"/>
  <c r="GN240" i="26"/>
  <c r="GN243" i="26"/>
  <c r="GN244" i="26"/>
  <c r="GN245" i="26"/>
  <c r="GN251" i="26"/>
  <c r="GN253" i="26"/>
  <c r="GN254" i="26"/>
  <c r="GN255" i="26"/>
  <c r="GN256" i="26"/>
  <c r="GN260" i="26"/>
  <c r="GN261" i="26"/>
  <c r="GN286" i="26"/>
  <c r="GN218" i="26" a="1"/>
  <c r="GN218" i="26" s="1"/>
  <c r="GN234" i="26" a="1"/>
  <c r="GN234" i="26" s="1"/>
  <c r="GN250" i="26" a="1"/>
  <c r="GN250" i="26" s="1"/>
  <c r="GN252" i="26"/>
  <c r="GN266" i="26" a="1"/>
  <c r="GN266" i="26" s="1"/>
  <c r="GN267" i="26"/>
  <c r="GN268" i="26"/>
  <c r="GN269" i="26"/>
  <c r="GN270" i="26"/>
  <c r="GN271" i="26"/>
  <c r="GN272" i="26"/>
  <c r="GN274" i="26"/>
  <c r="GN275" i="26"/>
  <c r="GN276" i="26"/>
  <c r="GN277" i="26"/>
  <c r="GN301" i="26"/>
  <c r="GN302" i="26"/>
  <c r="GN303" i="26"/>
  <c r="GN304" i="26"/>
  <c r="GN307" i="26"/>
  <c r="GN308" i="26"/>
  <c r="GN309" i="26"/>
  <c r="GN298" i="26" a="1"/>
  <c r="GN298" i="26" s="1"/>
  <c r="GN300" i="26"/>
  <c r="GN317" i="26"/>
  <c r="GN320" i="26"/>
  <c r="GN314" i="26" a="1"/>
  <c r="GN314" i="26" s="1"/>
  <c r="GN315" i="26"/>
  <c r="GN318" i="26"/>
  <c r="GN319" i="26"/>
  <c r="GN322" i="26"/>
  <c r="GN323" i="26"/>
  <c r="GN324" i="26"/>
  <c r="GN325" i="26"/>
  <c r="GN299" i="26"/>
  <c r="GN316" i="26"/>
  <c r="GM289" i="26"/>
  <c r="GM294" i="26" s="1"/>
  <c r="GM177" i="26"/>
  <c r="GM193" i="26"/>
  <c r="GM209" i="26"/>
  <c r="GM214" i="26" s="1"/>
  <c r="GM241" i="26"/>
  <c r="GM246" i="26" s="1"/>
  <c r="GQ166" i="26"/>
  <c r="GP165" i="26"/>
  <c r="GL294" i="26"/>
  <c r="GL246" i="26"/>
  <c r="GL214" i="26"/>
  <c r="GM305" i="26"/>
  <c r="GM257" i="26"/>
  <c r="GM273" i="26"/>
  <c r="GM321" i="26"/>
  <c r="GL182" i="26"/>
  <c r="GJ14" i="17"/>
  <c r="GK12" i="17"/>
  <c r="GK14" i="17" s="1"/>
  <c r="GI13" i="17"/>
  <c r="GO210" i="26" l="1"/>
  <c r="GO194" i="26"/>
  <c r="GO259" i="26"/>
  <c r="GO242" i="26"/>
  <c r="GO226" i="26"/>
  <c r="GP167" i="26"/>
  <c r="GO170" i="26" a="1"/>
  <c r="GO170" i="26" s="1"/>
  <c r="GO173" i="26"/>
  <c r="GO175" i="26"/>
  <c r="GO176" i="26"/>
  <c r="GO178" i="26"/>
  <c r="GO179" i="26"/>
  <c r="GO180" i="26"/>
  <c r="GO181" i="26"/>
  <c r="GO292" i="26"/>
  <c r="GO171" i="26"/>
  <c r="GO172" i="26"/>
  <c r="GO174" i="26"/>
  <c r="GO186" i="26" a="1"/>
  <c r="GO186" i="26" s="1"/>
  <c r="GO187" i="26"/>
  <c r="GO188" i="26"/>
  <c r="GO189" i="26"/>
  <c r="GO190" i="26"/>
  <c r="GO191" i="26"/>
  <c r="GO192" i="26"/>
  <c r="GO195" i="26"/>
  <c r="GO196" i="26"/>
  <c r="GO197" i="26"/>
  <c r="GO286" i="26"/>
  <c r="GO287" i="26"/>
  <c r="GO288" i="26"/>
  <c r="GO293" i="26"/>
  <c r="GO202" i="26" a="1"/>
  <c r="GO202" i="26" s="1"/>
  <c r="GO203" i="26"/>
  <c r="GO204" i="26"/>
  <c r="GO205" i="26"/>
  <c r="GO206" i="26"/>
  <c r="GO207" i="26"/>
  <c r="GO208" i="26"/>
  <c r="GO211" i="26"/>
  <c r="GO212" i="26"/>
  <c r="GO213" i="26"/>
  <c r="GO219" i="26"/>
  <c r="GO220" i="26"/>
  <c r="GO221" i="26"/>
  <c r="GO222" i="26"/>
  <c r="GO223" i="26"/>
  <c r="GO224" i="26"/>
  <c r="GO227" i="26"/>
  <c r="GO228" i="26"/>
  <c r="GO229" i="26"/>
  <c r="GO218" i="26" a="1"/>
  <c r="GO218" i="26" s="1"/>
  <c r="GO234" i="26" a="1"/>
  <c r="GO234" i="26" s="1"/>
  <c r="GO235" i="26"/>
  <c r="GO236" i="26"/>
  <c r="GO237" i="26"/>
  <c r="GO238" i="26"/>
  <c r="GO239" i="26"/>
  <c r="GO240" i="26"/>
  <c r="GO243" i="26"/>
  <c r="GO244" i="26"/>
  <c r="GO245" i="26"/>
  <c r="GO252" i="26"/>
  <c r="GO254" i="26"/>
  <c r="GO255" i="26"/>
  <c r="GO256" i="26"/>
  <c r="GO260" i="26"/>
  <c r="GO261" i="26"/>
  <c r="GO282" i="26" a="1"/>
  <c r="GO282" i="26" s="1"/>
  <c r="GO283" i="26"/>
  <c r="GO285" i="26"/>
  <c r="GO291" i="26"/>
  <c r="GO250" i="26" a="1"/>
  <c r="GO250" i="26" s="1"/>
  <c r="GO251" i="26"/>
  <c r="GO253" i="26"/>
  <c r="GO266" i="26" a="1"/>
  <c r="GO266" i="26" s="1"/>
  <c r="GO267" i="26"/>
  <c r="GO268" i="26"/>
  <c r="GO269" i="26"/>
  <c r="GO270" i="26"/>
  <c r="GO271" i="26"/>
  <c r="GO272" i="26"/>
  <c r="GO274" i="26"/>
  <c r="GO275" i="26"/>
  <c r="GO276" i="26"/>
  <c r="GO277" i="26"/>
  <c r="GO300" i="26"/>
  <c r="GO302" i="26"/>
  <c r="GO303" i="26"/>
  <c r="GO304" i="26"/>
  <c r="GO307" i="26"/>
  <c r="GO308" i="26"/>
  <c r="GO309" i="26"/>
  <c r="GO284" i="26"/>
  <c r="GO299" i="26"/>
  <c r="GO319" i="26"/>
  <c r="GO298" i="26" a="1"/>
  <c r="GO298" i="26" s="1"/>
  <c r="GO316" i="26"/>
  <c r="GO317" i="26"/>
  <c r="GO320" i="26"/>
  <c r="GO322" i="26"/>
  <c r="GO323" i="26"/>
  <c r="GO324" i="26"/>
  <c r="GO325" i="26"/>
  <c r="GO301" i="26"/>
  <c r="GO314" i="26" a="1"/>
  <c r="GO314" i="26" s="1"/>
  <c r="GO315" i="26"/>
  <c r="GO318" i="26"/>
  <c r="GN225" i="26"/>
  <c r="GN305" i="26"/>
  <c r="GN310" i="26" s="1"/>
  <c r="GM198" i="26"/>
  <c r="GR166" i="26"/>
  <c r="GQ165" i="26"/>
  <c r="GM310" i="26"/>
  <c r="GM262" i="26"/>
  <c r="GM278" i="26"/>
  <c r="GM326" i="26"/>
  <c r="GN289" i="26"/>
  <c r="GN209" i="26"/>
  <c r="GN321" i="26"/>
  <c r="GN193" i="26"/>
  <c r="GN198" i="26" s="1"/>
  <c r="GN177" i="26"/>
  <c r="GN182" i="26" s="1"/>
  <c r="GN241" i="26"/>
  <c r="GN257" i="26"/>
  <c r="GN262" i="26" s="1"/>
  <c r="GN273" i="26"/>
  <c r="GN278" i="26" s="1"/>
  <c r="GM182" i="26"/>
  <c r="GL12" i="17"/>
  <c r="GL14" i="17" s="1"/>
  <c r="GJ13" i="17"/>
  <c r="GP194" i="26" l="1"/>
  <c r="GP210" i="26"/>
  <c r="GP259" i="26"/>
  <c r="GP242" i="26"/>
  <c r="GP226" i="26"/>
  <c r="GQ167" i="26"/>
  <c r="GP171" i="26"/>
  <c r="GP172" i="26"/>
  <c r="GP175" i="26"/>
  <c r="GP176" i="26"/>
  <c r="GP178" i="26"/>
  <c r="GP179" i="26"/>
  <c r="GP180" i="26"/>
  <c r="GP181" i="26"/>
  <c r="GP282" i="26" a="1"/>
  <c r="GP282" i="26" s="1"/>
  <c r="GP283" i="26"/>
  <c r="GP288" i="26"/>
  <c r="GP291" i="26"/>
  <c r="GP293" i="26"/>
  <c r="GP170" i="26" a="1"/>
  <c r="GP170" i="26" s="1"/>
  <c r="GP186" i="26" a="1"/>
  <c r="GP186" i="26" s="1"/>
  <c r="GP187" i="26"/>
  <c r="GP188" i="26"/>
  <c r="GP189" i="26"/>
  <c r="GP190" i="26"/>
  <c r="GP191" i="26"/>
  <c r="GP192" i="26"/>
  <c r="GP195" i="26"/>
  <c r="GP196" i="26"/>
  <c r="GP197" i="26"/>
  <c r="GP284" i="26"/>
  <c r="GP285" i="26"/>
  <c r="GP286" i="26"/>
  <c r="GP292" i="26"/>
  <c r="GP173" i="26"/>
  <c r="GP174" i="26"/>
  <c r="GP202" i="26" a="1"/>
  <c r="GP202" i="26" s="1"/>
  <c r="GP203" i="26"/>
  <c r="GP204" i="26"/>
  <c r="GP205" i="26"/>
  <c r="GP206" i="26"/>
  <c r="GP207" i="26"/>
  <c r="GP208" i="26"/>
  <c r="GP211" i="26"/>
  <c r="GP212" i="26"/>
  <c r="GP213" i="26"/>
  <c r="GP218" i="26" a="1"/>
  <c r="GP218" i="26" s="1"/>
  <c r="GP219" i="26"/>
  <c r="GP220" i="26"/>
  <c r="GP221" i="26"/>
  <c r="GP222" i="26"/>
  <c r="GP223" i="26"/>
  <c r="GP224" i="26"/>
  <c r="GP227" i="26"/>
  <c r="GP228" i="26"/>
  <c r="GP229" i="26"/>
  <c r="GP235" i="26"/>
  <c r="GP236" i="26"/>
  <c r="GP237" i="26"/>
  <c r="GP238" i="26"/>
  <c r="GP239" i="26"/>
  <c r="GP240" i="26"/>
  <c r="GP243" i="26"/>
  <c r="GP244" i="26"/>
  <c r="GP245" i="26"/>
  <c r="GP250" i="26" a="1"/>
  <c r="GP250" i="26" s="1"/>
  <c r="GP251" i="26"/>
  <c r="GP253" i="26"/>
  <c r="GP254" i="26"/>
  <c r="GP255" i="26"/>
  <c r="GP256" i="26"/>
  <c r="GP260" i="26"/>
  <c r="GP261" i="26"/>
  <c r="GP287" i="26"/>
  <c r="GP234" i="26" a="1"/>
  <c r="GP234" i="26" s="1"/>
  <c r="GP252" i="26"/>
  <c r="GP266" i="26" a="1"/>
  <c r="GP266" i="26" s="1"/>
  <c r="GP267" i="26"/>
  <c r="GP268" i="26"/>
  <c r="GP269" i="26"/>
  <c r="GP270" i="26"/>
  <c r="GP271" i="26"/>
  <c r="GP272" i="26"/>
  <c r="GP274" i="26"/>
  <c r="GP275" i="26"/>
  <c r="GP276" i="26"/>
  <c r="GP277" i="26"/>
  <c r="GP302" i="26"/>
  <c r="GP303" i="26"/>
  <c r="GP304" i="26"/>
  <c r="GP307" i="26"/>
  <c r="GP308" i="26"/>
  <c r="GP309" i="26"/>
  <c r="GP298" i="26" a="1"/>
  <c r="GP298" i="26" s="1"/>
  <c r="GP301" i="26"/>
  <c r="GP314" i="26" a="1"/>
  <c r="GP314" i="26" s="1"/>
  <c r="GP316" i="26"/>
  <c r="GP317" i="26"/>
  <c r="GP318" i="26"/>
  <c r="GP320" i="26"/>
  <c r="GP300" i="26"/>
  <c r="GP315" i="26"/>
  <c r="GP322" i="26"/>
  <c r="GP323" i="26"/>
  <c r="GP324" i="26"/>
  <c r="GP325" i="26"/>
  <c r="GP299" i="26"/>
  <c r="GP319" i="26"/>
  <c r="GO209" i="26"/>
  <c r="GO214" i="26" s="1"/>
  <c r="GO289" i="26"/>
  <c r="GO294" i="26" s="1"/>
  <c r="GO321" i="26"/>
  <c r="GO326" i="26" s="1"/>
  <c r="GN230" i="26"/>
  <c r="GS166" i="26"/>
  <c r="GR165" i="26"/>
  <c r="GN294" i="26"/>
  <c r="GN214" i="26"/>
  <c r="GN246" i="26"/>
  <c r="GO177" i="26"/>
  <c r="GO225" i="26"/>
  <c r="GO241" i="26"/>
  <c r="GO305" i="26"/>
  <c r="GO193" i="26"/>
  <c r="GO257" i="26"/>
  <c r="GO273" i="26"/>
  <c r="GN326" i="26"/>
  <c r="GM12" i="17"/>
  <c r="GK13" i="17"/>
  <c r="GQ194" i="26" l="1"/>
  <c r="GQ210" i="26"/>
  <c r="GQ259" i="26"/>
  <c r="GQ242" i="26"/>
  <c r="GQ226" i="26"/>
  <c r="GR167" i="26"/>
  <c r="GQ174" i="26"/>
  <c r="GQ175" i="26"/>
  <c r="GQ176" i="26"/>
  <c r="GQ178" i="26"/>
  <c r="GQ179" i="26"/>
  <c r="GQ180" i="26"/>
  <c r="GQ181" i="26"/>
  <c r="GQ285" i="26"/>
  <c r="GQ286" i="26"/>
  <c r="GQ172" i="26"/>
  <c r="GQ186" i="26" a="1"/>
  <c r="GQ186" i="26" s="1"/>
  <c r="GQ187" i="26"/>
  <c r="GQ188" i="26"/>
  <c r="GQ189" i="26"/>
  <c r="GQ190" i="26"/>
  <c r="GQ191" i="26"/>
  <c r="GQ192" i="26"/>
  <c r="GQ195" i="26"/>
  <c r="GQ196" i="26"/>
  <c r="GQ197" i="26"/>
  <c r="GQ282" i="26" a="1"/>
  <c r="GQ282" i="26" s="1"/>
  <c r="GQ288" i="26"/>
  <c r="GQ291" i="26"/>
  <c r="GQ170" i="26" a="1"/>
  <c r="GQ170" i="26" s="1"/>
  <c r="GQ171" i="26"/>
  <c r="GQ173" i="26"/>
  <c r="GQ202" i="26" a="1"/>
  <c r="GQ202" i="26" s="1"/>
  <c r="GQ203" i="26"/>
  <c r="GQ204" i="26"/>
  <c r="GQ205" i="26"/>
  <c r="GQ206" i="26"/>
  <c r="GQ207" i="26"/>
  <c r="GQ208" i="26"/>
  <c r="GQ211" i="26"/>
  <c r="GQ212" i="26"/>
  <c r="GQ213" i="26"/>
  <c r="GQ287" i="26"/>
  <c r="GQ219" i="26"/>
  <c r="GQ220" i="26"/>
  <c r="GQ221" i="26"/>
  <c r="GQ222" i="26"/>
  <c r="GQ223" i="26"/>
  <c r="GQ224" i="26"/>
  <c r="GQ227" i="26"/>
  <c r="GQ228" i="26"/>
  <c r="GQ229" i="26"/>
  <c r="GQ218" i="26" a="1"/>
  <c r="GQ218" i="26" s="1"/>
  <c r="GQ235" i="26"/>
  <c r="GQ236" i="26"/>
  <c r="GQ237" i="26"/>
  <c r="GQ238" i="26"/>
  <c r="GQ239" i="26"/>
  <c r="GQ240" i="26"/>
  <c r="GQ243" i="26"/>
  <c r="GQ244" i="26"/>
  <c r="GQ245" i="26"/>
  <c r="GQ234" i="26" a="1"/>
  <c r="GQ234" i="26" s="1"/>
  <c r="GQ252" i="26"/>
  <c r="GQ254" i="26"/>
  <c r="GQ255" i="26"/>
  <c r="GQ256" i="26"/>
  <c r="GQ260" i="26"/>
  <c r="GQ261" i="26"/>
  <c r="GQ283" i="26"/>
  <c r="GQ250" i="26" a="1"/>
  <c r="GQ250" i="26" s="1"/>
  <c r="GQ251" i="26"/>
  <c r="GQ253" i="26"/>
  <c r="GQ266" i="26" a="1"/>
  <c r="GQ266" i="26" s="1"/>
  <c r="GQ267" i="26"/>
  <c r="GQ268" i="26"/>
  <c r="GQ269" i="26"/>
  <c r="GQ270" i="26"/>
  <c r="GQ271" i="26"/>
  <c r="GQ272" i="26"/>
  <c r="GQ274" i="26"/>
  <c r="GQ275" i="26"/>
  <c r="GQ276" i="26"/>
  <c r="GQ277" i="26"/>
  <c r="GQ292" i="26"/>
  <c r="GQ299" i="26"/>
  <c r="GQ302" i="26"/>
  <c r="GQ303" i="26"/>
  <c r="GQ304" i="26"/>
  <c r="GQ307" i="26"/>
  <c r="GQ308" i="26"/>
  <c r="GQ309" i="26"/>
  <c r="GQ298" i="26" a="1"/>
  <c r="GQ298" i="26" s="1"/>
  <c r="GQ314" i="26" a="1"/>
  <c r="GQ314" i="26" s="1"/>
  <c r="GQ315" i="26"/>
  <c r="GQ319" i="26"/>
  <c r="GQ320" i="26"/>
  <c r="GQ322" i="26"/>
  <c r="GQ323" i="26"/>
  <c r="GQ324" i="26"/>
  <c r="GQ325" i="26"/>
  <c r="GQ284" i="26"/>
  <c r="GQ293" i="26"/>
  <c r="GQ300" i="26"/>
  <c r="GQ301" i="26"/>
  <c r="GQ316" i="26"/>
  <c r="GQ317" i="26"/>
  <c r="GQ318" i="26"/>
  <c r="GP177" i="26"/>
  <c r="GP225" i="26"/>
  <c r="GP241" i="26"/>
  <c r="GP305" i="26"/>
  <c r="GP310" i="26" s="1"/>
  <c r="GT166" i="26"/>
  <c r="GS165" i="26"/>
  <c r="GO182" i="26"/>
  <c r="GO310" i="26"/>
  <c r="GO198" i="26"/>
  <c r="GO262" i="26"/>
  <c r="GO278" i="26"/>
  <c r="GP209" i="26"/>
  <c r="GP257" i="26"/>
  <c r="GP321" i="26"/>
  <c r="GP289" i="26"/>
  <c r="GP193" i="26"/>
  <c r="GP198" i="26" s="1"/>
  <c r="GP273" i="26"/>
  <c r="GP278" i="26" s="1"/>
  <c r="GO230" i="26"/>
  <c r="GO246" i="26"/>
  <c r="GM14" i="17"/>
  <c r="GN12" i="17"/>
  <c r="GN14" i="17" s="1"/>
  <c r="GL13" i="17"/>
  <c r="GR210" i="26" l="1"/>
  <c r="GR194" i="26"/>
  <c r="GR259" i="26"/>
  <c r="GR242" i="26"/>
  <c r="GR226" i="26"/>
  <c r="GQ177" i="26"/>
  <c r="GQ182" i="26" s="1"/>
  <c r="GQ193" i="26"/>
  <c r="GQ198" i="26" s="1"/>
  <c r="GS167" i="26"/>
  <c r="GR170" i="26" a="1"/>
  <c r="GR170" i="26" s="1"/>
  <c r="GR172" i="26"/>
  <c r="GR173" i="26"/>
  <c r="GR175" i="26"/>
  <c r="GR176" i="26"/>
  <c r="GR178" i="26"/>
  <c r="GR179" i="26"/>
  <c r="GR180" i="26"/>
  <c r="GR181" i="26"/>
  <c r="GR287" i="26"/>
  <c r="GR171" i="26"/>
  <c r="GR174" i="26"/>
  <c r="GR186" i="26" a="1"/>
  <c r="GR186" i="26" s="1"/>
  <c r="GR187" i="26"/>
  <c r="GR188" i="26"/>
  <c r="GR189" i="26"/>
  <c r="GR190" i="26"/>
  <c r="GR191" i="26"/>
  <c r="GR192" i="26"/>
  <c r="GR195" i="26"/>
  <c r="GR196" i="26"/>
  <c r="GR197" i="26"/>
  <c r="GR284" i="26"/>
  <c r="GR285" i="26"/>
  <c r="GR286" i="26"/>
  <c r="GR291" i="26"/>
  <c r="GR292" i="26"/>
  <c r="GR293" i="26"/>
  <c r="GR202" i="26" a="1"/>
  <c r="GR202" i="26" s="1"/>
  <c r="GR203" i="26"/>
  <c r="GR204" i="26"/>
  <c r="GR205" i="26"/>
  <c r="GR206" i="26"/>
  <c r="GR207" i="26"/>
  <c r="GR208" i="26"/>
  <c r="GR211" i="26"/>
  <c r="GR212" i="26"/>
  <c r="GR213" i="26"/>
  <c r="GR219" i="26"/>
  <c r="GR220" i="26"/>
  <c r="GR221" i="26"/>
  <c r="GR222" i="26"/>
  <c r="GR223" i="26"/>
  <c r="GR224" i="26"/>
  <c r="GR227" i="26"/>
  <c r="GR228" i="26"/>
  <c r="GR229" i="26"/>
  <c r="GR282" i="26" a="1"/>
  <c r="GR282" i="26" s="1"/>
  <c r="GR235" i="26"/>
  <c r="GR236" i="26"/>
  <c r="GR237" i="26"/>
  <c r="GR238" i="26"/>
  <c r="GR239" i="26"/>
  <c r="GR240" i="26"/>
  <c r="GR243" i="26"/>
  <c r="GR244" i="26"/>
  <c r="GR245" i="26"/>
  <c r="GR253" i="26"/>
  <c r="GR254" i="26"/>
  <c r="GR255" i="26"/>
  <c r="GR256" i="26"/>
  <c r="GR260" i="26"/>
  <c r="GR261" i="26"/>
  <c r="GR218" i="26" a="1"/>
  <c r="GR218" i="26" s="1"/>
  <c r="GR234" i="26" a="1"/>
  <c r="GR234" i="26" s="1"/>
  <c r="GR250" i="26" a="1"/>
  <c r="GR250" i="26" s="1"/>
  <c r="GR251" i="26"/>
  <c r="GR252" i="26"/>
  <c r="GR266" i="26" a="1"/>
  <c r="GR266" i="26" s="1"/>
  <c r="GR267" i="26"/>
  <c r="GR268" i="26"/>
  <c r="GR269" i="26"/>
  <c r="GR270" i="26"/>
  <c r="GR271" i="26"/>
  <c r="GR272" i="26"/>
  <c r="GR274" i="26"/>
  <c r="GR275" i="26"/>
  <c r="GR276" i="26"/>
  <c r="GR277" i="26"/>
  <c r="GR302" i="26"/>
  <c r="GR303" i="26"/>
  <c r="GR304" i="26"/>
  <c r="GR307" i="26"/>
  <c r="GR308" i="26"/>
  <c r="GR309" i="26"/>
  <c r="GR283" i="26"/>
  <c r="GR288" i="26"/>
  <c r="GR298" i="26" a="1"/>
  <c r="GR298" i="26" s="1"/>
  <c r="GR300" i="26"/>
  <c r="GR301" i="26"/>
  <c r="GR316" i="26"/>
  <c r="GR319" i="26"/>
  <c r="GR320" i="26"/>
  <c r="GR317" i="26"/>
  <c r="GR322" i="26"/>
  <c r="GR323" i="26"/>
  <c r="GR324" i="26"/>
  <c r="GR325" i="26"/>
  <c r="GR299" i="26"/>
  <c r="GR314" i="26" a="1"/>
  <c r="GR314" i="26" s="1"/>
  <c r="GR315" i="26"/>
  <c r="GR318" i="26"/>
  <c r="GQ289" i="26"/>
  <c r="GQ209" i="26"/>
  <c r="GQ214" i="26" s="1"/>
  <c r="GQ257" i="26"/>
  <c r="GQ321" i="26"/>
  <c r="GQ326" i="26" s="1"/>
  <c r="GU166" i="26"/>
  <c r="GT165" i="26"/>
  <c r="GP214" i="26"/>
  <c r="GP326" i="26"/>
  <c r="GP294" i="26"/>
  <c r="GQ225" i="26"/>
  <c r="GQ241" i="26"/>
  <c r="GQ246" i="26" s="1"/>
  <c r="GQ273" i="26"/>
  <c r="GQ305" i="26"/>
  <c r="GP182" i="26"/>
  <c r="GP230" i="26"/>
  <c r="GP246" i="26"/>
  <c r="GP262" i="26"/>
  <c r="GO12" i="17"/>
  <c r="GO14" i="17" s="1"/>
  <c r="GM13" i="17"/>
  <c r="GS210" i="26" l="1"/>
  <c r="GS194" i="26"/>
  <c r="GS259" i="26"/>
  <c r="GS242" i="26"/>
  <c r="GS226" i="26"/>
  <c r="GT167" i="26"/>
  <c r="GS293" i="26"/>
  <c r="GS171" i="26"/>
  <c r="GS175" i="26"/>
  <c r="GS176" i="26"/>
  <c r="GS178" i="26"/>
  <c r="GS179" i="26"/>
  <c r="GS180" i="26"/>
  <c r="GS181" i="26"/>
  <c r="GS284" i="26"/>
  <c r="GS292" i="26"/>
  <c r="GS172" i="26"/>
  <c r="GS186" i="26" a="1"/>
  <c r="GS186" i="26" s="1"/>
  <c r="GS187" i="26"/>
  <c r="GS188" i="26"/>
  <c r="GS189" i="26"/>
  <c r="GS190" i="26"/>
  <c r="GS191" i="26"/>
  <c r="GS192" i="26"/>
  <c r="GS195" i="26"/>
  <c r="GS196" i="26"/>
  <c r="GS197" i="26"/>
  <c r="GS282" i="26" a="1"/>
  <c r="GS282" i="26" s="1"/>
  <c r="GS283" i="26"/>
  <c r="GS285" i="26"/>
  <c r="GS287" i="26"/>
  <c r="GS288" i="26"/>
  <c r="GS170" i="26" a="1"/>
  <c r="GS170" i="26" s="1"/>
  <c r="GS173" i="26"/>
  <c r="GS174" i="26"/>
  <c r="GS202" i="26" a="1"/>
  <c r="GS202" i="26" s="1"/>
  <c r="GS203" i="26"/>
  <c r="GS204" i="26"/>
  <c r="GS205" i="26"/>
  <c r="GS206" i="26"/>
  <c r="GS207" i="26"/>
  <c r="GS208" i="26"/>
  <c r="GS211" i="26"/>
  <c r="GS212" i="26"/>
  <c r="GS213" i="26"/>
  <c r="GS219" i="26"/>
  <c r="GS220" i="26"/>
  <c r="GS221" i="26"/>
  <c r="GS222" i="26"/>
  <c r="GS223" i="26"/>
  <c r="GS224" i="26"/>
  <c r="GS227" i="26"/>
  <c r="GS228" i="26"/>
  <c r="GS229" i="26"/>
  <c r="GS234" i="26" a="1"/>
  <c r="GS234" i="26" s="1"/>
  <c r="GS235" i="26"/>
  <c r="GS236" i="26"/>
  <c r="GS237" i="26"/>
  <c r="GS238" i="26"/>
  <c r="GS239" i="26"/>
  <c r="GS240" i="26"/>
  <c r="GS243" i="26"/>
  <c r="GS244" i="26"/>
  <c r="GS245" i="26"/>
  <c r="GS218" i="26" a="1"/>
  <c r="GS218" i="26" s="1"/>
  <c r="GS250" i="26" a="1"/>
  <c r="GS250" i="26" s="1"/>
  <c r="GS251" i="26"/>
  <c r="GS252" i="26"/>
  <c r="GS254" i="26"/>
  <c r="GS255" i="26"/>
  <c r="GS256" i="26"/>
  <c r="GS260" i="26"/>
  <c r="GS261" i="26"/>
  <c r="GS291" i="26"/>
  <c r="GS253" i="26"/>
  <c r="GS266" i="26" a="1"/>
  <c r="GS266" i="26" s="1"/>
  <c r="GS267" i="26"/>
  <c r="GS268" i="26"/>
  <c r="GS269" i="26"/>
  <c r="GS270" i="26"/>
  <c r="GS271" i="26"/>
  <c r="GS272" i="26"/>
  <c r="GS274" i="26"/>
  <c r="GS275" i="26"/>
  <c r="GS276" i="26"/>
  <c r="GS277" i="26"/>
  <c r="GS299" i="26"/>
  <c r="GS302" i="26"/>
  <c r="GS303" i="26"/>
  <c r="GS304" i="26"/>
  <c r="GS307" i="26"/>
  <c r="GS308" i="26"/>
  <c r="GS309" i="26"/>
  <c r="GS314" i="26" a="1"/>
  <c r="GS314" i="26" s="1"/>
  <c r="GS317" i="26"/>
  <c r="GS298" i="26" a="1"/>
  <c r="GS298" i="26" s="1"/>
  <c r="GS301" i="26"/>
  <c r="GS315" i="26"/>
  <c r="GS316" i="26"/>
  <c r="GS318" i="26"/>
  <c r="GS320" i="26"/>
  <c r="GS322" i="26"/>
  <c r="GS323" i="26"/>
  <c r="GS324" i="26"/>
  <c r="GS325" i="26"/>
  <c r="GS286" i="26"/>
  <c r="GS300" i="26"/>
  <c r="GS319" i="26"/>
  <c r="GR177" i="26"/>
  <c r="GR193" i="26"/>
  <c r="GR225" i="26"/>
  <c r="GV166" i="26"/>
  <c r="GU165" i="26"/>
  <c r="GQ278" i="26"/>
  <c r="GQ310" i="26"/>
  <c r="GR289" i="26"/>
  <c r="GR241" i="26"/>
  <c r="GR257" i="26"/>
  <c r="GR209" i="26"/>
  <c r="GR273" i="26"/>
  <c r="GR278" i="26" s="1"/>
  <c r="GR305" i="26"/>
  <c r="GR310" i="26" s="1"/>
  <c r="GR321" i="26"/>
  <c r="GQ294" i="26"/>
  <c r="GQ262" i="26"/>
  <c r="GQ230" i="26"/>
  <c r="GP12" i="17"/>
  <c r="GN13" i="17"/>
  <c r="GT210" i="26" l="1"/>
  <c r="GT194" i="26"/>
  <c r="GT259" i="26"/>
  <c r="GT242" i="26"/>
  <c r="GT226" i="26"/>
  <c r="GU167" i="26"/>
  <c r="GT285" i="26"/>
  <c r="GT172" i="26"/>
  <c r="GT174" i="26"/>
  <c r="GT175" i="26"/>
  <c r="GT176" i="26"/>
  <c r="GT178" i="26"/>
  <c r="GT179" i="26"/>
  <c r="GT180" i="26"/>
  <c r="GT181" i="26"/>
  <c r="GT283" i="26"/>
  <c r="GT291" i="26"/>
  <c r="GT170" i="26" a="1"/>
  <c r="GT170" i="26" s="1"/>
  <c r="GT186" i="26" a="1"/>
  <c r="GT186" i="26" s="1"/>
  <c r="GT187" i="26"/>
  <c r="GT188" i="26"/>
  <c r="GT189" i="26"/>
  <c r="GT190" i="26"/>
  <c r="GT191" i="26"/>
  <c r="GT192" i="26"/>
  <c r="GT195" i="26"/>
  <c r="GT196" i="26"/>
  <c r="GT197" i="26"/>
  <c r="GT287" i="26"/>
  <c r="GT293" i="26"/>
  <c r="GT171" i="26"/>
  <c r="GT173" i="26"/>
  <c r="GT202" i="26" a="1"/>
  <c r="GT202" i="26" s="1"/>
  <c r="GT203" i="26"/>
  <c r="GT204" i="26"/>
  <c r="GT205" i="26"/>
  <c r="GT206" i="26"/>
  <c r="GT207" i="26"/>
  <c r="GT208" i="26"/>
  <c r="GT211" i="26"/>
  <c r="GT212" i="26"/>
  <c r="GT213" i="26"/>
  <c r="GT219" i="26"/>
  <c r="GT220" i="26"/>
  <c r="GT221" i="26"/>
  <c r="GT222" i="26"/>
  <c r="GT223" i="26"/>
  <c r="GT224" i="26"/>
  <c r="GT227" i="26"/>
  <c r="GT228" i="26"/>
  <c r="GT229" i="26"/>
  <c r="GT235" i="26"/>
  <c r="GT236" i="26"/>
  <c r="GT237" i="26"/>
  <c r="GT238" i="26"/>
  <c r="GT239" i="26"/>
  <c r="GT240" i="26"/>
  <c r="GT243" i="26"/>
  <c r="GT244" i="26"/>
  <c r="GT245" i="26"/>
  <c r="GT234" i="26" a="1"/>
  <c r="GT234" i="26" s="1"/>
  <c r="GT254" i="26"/>
  <c r="GT255" i="26"/>
  <c r="GT256" i="26"/>
  <c r="GT260" i="26"/>
  <c r="GT261" i="26"/>
  <c r="GT282" i="26" a="1"/>
  <c r="GT282" i="26" s="1"/>
  <c r="GT284" i="26"/>
  <c r="GT218" i="26" a="1"/>
  <c r="GT218" i="26" s="1"/>
  <c r="GT250" i="26" a="1"/>
  <c r="GT250" i="26" s="1"/>
  <c r="GT251" i="26"/>
  <c r="GT252" i="26"/>
  <c r="GT253" i="26"/>
  <c r="GT266" i="26" a="1"/>
  <c r="GT266" i="26" s="1"/>
  <c r="GT267" i="26"/>
  <c r="GT268" i="26"/>
  <c r="GT269" i="26"/>
  <c r="GT270" i="26"/>
  <c r="GT271" i="26"/>
  <c r="GT272" i="26"/>
  <c r="GT274" i="26"/>
  <c r="GT275" i="26"/>
  <c r="GT276" i="26"/>
  <c r="GT277" i="26"/>
  <c r="GT301" i="26"/>
  <c r="GT302" i="26"/>
  <c r="GT303" i="26"/>
  <c r="GT304" i="26"/>
  <c r="GT307" i="26"/>
  <c r="GT308" i="26"/>
  <c r="GT309" i="26"/>
  <c r="GT298" i="26" a="1"/>
  <c r="GT298" i="26" s="1"/>
  <c r="GT316" i="26"/>
  <c r="GT318" i="26"/>
  <c r="GT320" i="26"/>
  <c r="GT286" i="26"/>
  <c r="GT288" i="26"/>
  <c r="GT300" i="26"/>
  <c r="GT314" i="26" a="1"/>
  <c r="GT314" i="26" s="1"/>
  <c r="GT315" i="26"/>
  <c r="GT319" i="26"/>
  <c r="GT322" i="26"/>
  <c r="GT323" i="26"/>
  <c r="GT324" i="26"/>
  <c r="GT325" i="26"/>
  <c r="GT292" i="26"/>
  <c r="GT299" i="26"/>
  <c r="GT317" i="26"/>
  <c r="GS289" i="26"/>
  <c r="GS241" i="26"/>
  <c r="GS246" i="26" s="1"/>
  <c r="GS257" i="26"/>
  <c r="GR182" i="26"/>
  <c r="GR198" i="26"/>
  <c r="GW166" i="26"/>
  <c r="GV165" i="26"/>
  <c r="GR246" i="26"/>
  <c r="GR214" i="26"/>
  <c r="GR326" i="26"/>
  <c r="GS209" i="26"/>
  <c r="GS214" i="26" s="1"/>
  <c r="GS225" i="26"/>
  <c r="GS321" i="26"/>
  <c r="GS326" i="26" s="1"/>
  <c r="GS305" i="26"/>
  <c r="GS193" i="26"/>
  <c r="GS198" i="26" s="1"/>
  <c r="GS177" i="26"/>
  <c r="GS182" i="26" s="1"/>
  <c r="GS273" i="26"/>
  <c r="GR230" i="26"/>
  <c r="GR294" i="26"/>
  <c r="GR262" i="26"/>
  <c r="GP14" i="17"/>
  <c r="GQ12" i="17"/>
  <c r="GQ14" i="17" s="1"/>
  <c r="GO13" i="17"/>
  <c r="GU194" i="26" l="1"/>
  <c r="GU210" i="26"/>
  <c r="GU259" i="26"/>
  <c r="GU242" i="26"/>
  <c r="GU226" i="26"/>
  <c r="GT241" i="26"/>
  <c r="GT246" i="26" s="1"/>
  <c r="GT273" i="26"/>
  <c r="GT278" i="26" s="1"/>
  <c r="GT193" i="26"/>
  <c r="GT198" i="26" s="1"/>
  <c r="GT177" i="26"/>
  <c r="GT182" i="26" s="1"/>
  <c r="GV167" i="26"/>
  <c r="GU170" i="26" a="1"/>
  <c r="GU170" i="26" s="1"/>
  <c r="GU175" i="26"/>
  <c r="GU176" i="26"/>
  <c r="GU178" i="26"/>
  <c r="GU179" i="26"/>
  <c r="GU180" i="26"/>
  <c r="GU181" i="26"/>
  <c r="GU282" i="26" a="1"/>
  <c r="GU282" i="26" s="1"/>
  <c r="GU171" i="26"/>
  <c r="GU172" i="26"/>
  <c r="GU173" i="26"/>
  <c r="GU174" i="26"/>
  <c r="GU186" i="26" a="1"/>
  <c r="GU186" i="26" s="1"/>
  <c r="GU187" i="26"/>
  <c r="GU188" i="26"/>
  <c r="GU189" i="26"/>
  <c r="GU190" i="26"/>
  <c r="GU191" i="26"/>
  <c r="GU192" i="26"/>
  <c r="GU195" i="26"/>
  <c r="GU196" i="26"/>
  <c r="GU197" i="26"/>
  <c r="GU283" i="26"/>
  <c r="GU284" i="26"/>
  <c r="GU285" i="26"/>
  <c r="GU291" i="26"/>
  <c r="GU202" i="26" a="1"/>
  <c r="GU202" i="26" s="1"/>
  <c r="GU203" i="26"/>
  <c r="GU204" i="26"/>
  <c r="GU205" i="26"/>
  <c r="GU206" i="26"/>
  <c r="GU207" i="26"/>
  <c r="GU208" i="26"/>
  <c r="GU211" i="26"/>
  <c r="GU212" i="26"/>
  <c r="GU213" i="26"/>
  <c r="GU219" i="26"/>
  <c r="GU220" i="26"/>
  <c r="GU221" i="26"/>
  <c r="GU222" i="26"/>
  <c r="GU223" i="26"/>
  <c r="GU224" i="26"/>
  <c r="GU227" i="26"/>
  <c r="GU228" i="26"/>
  <c r="GU229" i="26"/>
  <c r="GU218" i="26" a="1"/>
  <c r="GU218" i="26" s="1"/>
  <c r="GU234" i="26" a="1"/>
  <c r="GU234" i="26" s="1"/>
  <c r="GU235" i="26"/>
  <c r="GU236" i="26"/>
  <c r="GU237" i="26"/>
  <c r="GU238" i="26"/>
  <c r="GU239" i="26"/>
  <c r="GU240" i="26"/>
  <c r="GU243" i="26"/>
  <c r="GU244" i="26"/>
  <c r="GU245" i="26"/>
  <c r="GU288" i="26"/>
  <c r="GU250" i="26" a="1"/>
  <c r="GU250" i="26" s="1"/>
  <c r="GU251" i="26"/>
  <c r="GU252" i="26"/>
  <c r="GU253" i="26"/>
  <c r="GU254" i="26"/>
  <c r="GU255" i="26"/>
  <c r="GU256" i="26"/>
  <c r="GU260" i="26"/>
  <c r="GU261" i="26"/>
  <c r="GU286" i="26"/>
  <c r="GU287" i="26"/>
  <c r="GU266" i="26" a="1"/>
  <c r="GU266" i="26" s="1"/>
  <c r="GU267" i="26"/>
  <c r="GU268" i="26"/>
  <c r="GU269" i="26"/>
  <c r="GU270" i="26"/>
  <c r="GU271" i="26"/>
  <c r="GU272" i="26"/>
  <c r="GU274" i="26"/>
  <c r="GU275" i="26"/>
  <c r="GU276" i="26"/>
  <c r="GU277" i="26"/>
  <c r="GU300" i="26"/>
  <c r="GU302" i="26"/>
  <c r="GU303" i="26"/>
  <c r="GU304" i="26"/>
  <c r="GU307" i="26"/>
  <c r="GU308" i="26"/>
  <c r="GU309" i="26"/>
  <c r="GU314" i="26" a="1"/>
  <c r="GU314" i="26" s="1"/>
  <c r="GU319" i="26"/>
  <c r="GU292" i="26"/>
  <c r="GU298" i="26" a="1"/>
  <c r="GU298" i="26" s="1"/>
  <c r="GU317" i="26"/>
  <c r="GU318" i="26"/>
  <c r="GU320" i="26"/>
  <c r="GU322" i="26"/>
  <c r="GU323" i="26"/>
  <c r="GU324" i="26"/>
  <c r="GU325" i="26"/>
  <c r="GU293" i="26"/>
  <c r="GU299" i="26"/>
  <c r="GU301" i="26"/>
  <c r="GU315" i="26"/>
  <c r="GU316" i="26"/>
  <c r="GT209" i="26"/>
  <c r="GT225" i="26"/>
  <c r="GT230" i="26" s="1"/>
  <c r="GT305" i="26"/>
  <c r="GT310" i="26" s="1"/>
  <c r="GT321" i="26"/>
  <c r="GX166" i="26"/>
  <c r="GW165" i="26"/>
  <c r="GS310" i="26"/>
  <c r="GS278" i="26"/>
  <c r="GT289" i="26"/>
  <c r="GT294" i="26" s="1"/>
  <c r="GT257" i="26"/>
  <c r="GT262" i="26" s="1"/>
  <c r="GS294" i="26"/>
  <c r="GS262" i="26"/>
  <c r="GS230" i="26"/>
  <c r="GR12" i="17"/>
  <c r="GR14" i="17" s="1"/>
  <c r="GP13" i="17"/>
  <c r="GV210" i="26" l="1"/>
  <c r="GV194" i="26"/>
  <c r="GV259" i="26"/>
  <c r="GV242" i="26"/>
  <c r="GV226" i="26"/>
  <c r="GW167" i="26"/>
  <c r="GV172" i="26"/>
  <c r="GV173" i="26"/>
  <c r="GV175" i="26"/>
  <c r="GV176" i="26"/>
  <c r="GV178" i="26"/>
  <c r="GV179" i="26"/>
  <c r="GV180" i="26"/>
  <c r="GV181" i="26"/>
  <c r="GV284" i="26"/>
  <c r="GV286" i="26"/>
  <c r="GV287" i="26"/>
  <c r="GV292" i="26"/>
  <c r="GV293" i="26"/>
  <c r="GV171" i="26"/>
  <c r="GV186" i="26" a="1"/>
  <c r="GV186" i="26" s="1"/>
  <c r="GV187" i="26"/>
  <c r="GV188" i="26"/>
  <c r="GV189" i="26"/>
  <c r="GV190" i="26"/>
  <c r="GV191" i="26"/>
  <c r="GV192" i="26"/>
  <c r="GV195" i="26"/>
  <c r="GV196" i="26"/>
  <c r="GV197" i="26"/>
  <c r="GV282" i="26" a="1"/>
  <c r="GV282" i="26" s="1"/>
  <c r="GV170" i="26" a="1"/>
  <c r="GV170" i="26" s="1"/>
  <c r="GV174" i="26"/>
  <c r="GV202" i="26" a="1"/>
  <c r="GV202" i="26" s="1"/>
  <c r="GV203" i="26"/>
  <c r="GV204" i="26"/>
  <c r="GV205" i="26"/>
  <c r="GV206" i="26"/>
  <c r="GV207" i="26"/>
  <c r="GV208" i="26"/>
  <c r="GV211" i="26"/>
  <c r="GV212" i="26"/>
  <c r="GV213" i="26"/>
  <c r="GV219" i="26"/>
  <c r="GV220" i="26"/>
  <c r="GV221" i="26"/>
  <c r="GV222" i="26"/>
  <c r="GV223" i="26"/>
  <c r="GV224" i="26"/>
  <c r="GV227" i="26"/>
  <c r="GV228" i="26"/>
  <c r="GV229" i="26"/>
  <c r="GV235" i="26"/>
  <c r="GV236" i="26"/>
  <c r="GV237" i="26"/>
  <c r="GV238" i="26"/>
  <c r="GV239" i="26"/>
  <c r="GV240" i="26"/>
  <c r="GV243" i="26"/>
  <c r="GV244" i="26"/>
  <c r="GV245" i="26"/>
  <c r="GV254" i="26"/>
  <c r="GV255" i="26"/>
  <c r="GV256" i="26"/>
  <c r="GV260" i="26"/>
  <c r="GV261" i="26"/>
  <c r="GV283" i="26"/>
  <c r="GV288" i="26"/>
  <c r="GV218" i="26" a="1"/>
  <c r="GV218" i="26" s="1"/>
  <c r="GV234" i="26" a="1"/>
  <c r="GV234" i="26" s="1"/>
  <c r="GV250" i="26" a="1"/>
  <c r="GV250" i="26" s="1"/>
  <c r="GV251" i="26"/>
  <c r="GV252" i="26"/>
  <c r="GV253" i="26"/>
  <c r="GV266" i="26" a="1"/>
  <c r="GV266" i="26" s="1"/>
  <c r="GV267" i="26"/>
  <c r="GV268" i="26"/>
  <c r="GV269" i="26"/>
  <c r="GV270" i="26"/>
  <c r="GV271" i="26"/>
  <c r="GV272" i="26"/>
  <c r="GV274" i="26"/>
  <c r="GV275" i="26"/>
  <c r="GV276" i="26"/>
  <c r="GV277" i="26"/>
  <c r="GV291" i="26"/>
  <c r="GV299" i="26"/>
  <c r="GV302" i="26"/>
  <c r="GV303" i="26"/>
  <c r="GV304" i="26"/>
  <c r="GV307" i="26"/>
  <c r="GV308" i="26"/>
  <c r="GV309" i="26"/>
  <c r="GV285" i="26"/>
  <c r="GV298" i="26" a="1"/>
  <c r="GV298" i="26" s="1"/>
  <c r="GV300" i="26"/>
  <c r="GV301" i="26"/>
  <c r="GV320" i="26"/>
  <c r="GV315" i="26"/>
  <c r="GV316" i="26"/>
  <c r="GV319" i="26"/>
  <c r="GV322" i="26"/>
  <c r="GV323" i="26"/>
  <c r="GV324" i="26"/>
  <c r="GV325" i="26"/>
  <c r="GV314" i="26" a="1"/>
  <c r="GV314" i="26" s="1"/>
  <c r="GV317" i="26"/>
  <c r="GV318" i="26"/>
  <c r="GU177" i="26"/>
  <c r="GU289" i="26"/>
  <c r="GU193" i="26"/>
  <c r="GU241" i="26"/>
  <c r="GU257" i="26"/>
  <c r="GU273" i="26"/>
  <c r="GT214" i="26"/>
  <c r="GT326" i="26"/>
  <c r="GY166" i="26"/>
  <c r="GX165" i="26"/>
  <c r="GU209" i="26"/>
  <c r="GU214" i="26" s="1"/>
  <c r="GU225" i="26"/>
  <c r="GU321" i="26"/>
  <c r="GU326" i="26" s="1"/>
  <c r="GU305" i="26"/>
  <c r="GS12" i="17"/>
  <c r="GQ13" i="17"/>
  <c r="GW210" i="26" l="1"/>
  <c r="GW194" i="26"/>
  <c r="GW259" i="26"/>
  <c r="GW242" i="26"/>
  <c r="GW226" i="26"/>
  <c r="GV177" i="26"/>
  <c r="GV182" i="26" s="1"/>
  <c r="GV225" i="26"/>
  <c r="GV230" i="26" s="1"/>
  <c r="GV241" i="26"/>
  <c r="GV246" i="26" s="1"/>
  <c r="GV257" i="26"/>
  <c r="GV262" i="26" s="1"/>
  <c r="GV193" i="26"/>
  <c r="GV198" i="26" s="1"/>
  <c r="GV273" i="26"/>
  <c r="GV278" i="26" s="1"/>
  <c r="GV289" i="26"/>
  <c r="GV294" i="26" s="1"/>
  <c r="GX167" i="26"/>
  <c r="GW174" i="26"/>
  <c r="GW175" i="26"/>
  <c r="GW176" i="26"/>
  <c r="GW178" i="26"/>
  <c r="GW179" i="26"/>
  <c r="GW180" i="26"/>
  <c r="GW181" i="26"/>
  <c r="GW282" i="26" a="1"/>
  <c r="GW282" i="26" s="1"/>
  <c r="GW288" i="26"/>
  <c r="GW170" i="26" a="1"/>
  <c r="GW170" i="26" s="1"/>
  <c r="GW172" i="26"/>
  <c r="GW186" i="26" a="1"/>
  <c r="GW186" i="26" s="1"/>
  <c r="GW187" i="26"/>
  <c r="GW188" i="26"/>
  <c r="GW189" i="26"/>
  <c r="GW190" i="26"/>
  <c r="GW191" i="26"/>
  <c r="GW192" i="26"/>
  <c r="GW195" i="26"/>
  <c r="GW196" i="26"/>
  <c r="GW197" i="26"/>
  <c r="GW283" i="26"/>
  <c r="GW285" i="26"/>
  <c r="GW286" i="26"/>
  <c r="GW287" i="26"/>
  <c r="GW292" i="26"/>
  <c r="GW293" i="26"/>
  <c r="GW171" i="26"/>
  <c r="GW173" i="26"/>
  <c r="GW202" i="26" a="1"/>
  <c r="GW202" i="26" s="1"/>
  <c r="GW203" i="26"/>
  <c r="GW204" i="26"/>
  <c r="GW205" i="26"/>
  <c r="GW206" i="26"/>
  <c r="GW207" i="26"/>
  <c r="GW208" i="26"/>
  <c r="GW211" i="26"/>
  <c r="GW212" i="26"/>
  <c r="GW213" i="26"/>
  <c r="GW219" i="26"/>
  <c r="GW220" i="26"/>
  <c r="GW221" i="26"/>
  <c r="GW222" i="26"/>
  <c r="GW223" i="26"/>
  <c r="GW224" i="26"/>
  <c r="GW227" i="26"/>
  <c r="GW228" i="26"/>
  <c r="GW229" i="26"/>
  <c r="GW235" i="26"/>
  <c r="GW236" i="26"/>
  <c r="GW237" i="26"/>
  <c r="GW238" i="26"/>
  <c r="GW239" i="26"/>
  <c r="GW240" i="26"/>
  <c r="GW243" i="26"/>
  <c r="GW244" i="26"/>
  <c r="GW245" i="26"/>
  <c r="GW218" i="26" a="1"/>
  <c r="GW218" i="26" s="1"/>
  <c r="GW234" i="26" a="1"/>
  <c r="GW234" i="26" s="1"/>
  <c r="GW250" i="26" a="1"/>
  <c r="GW250" i="26" s="1"/>
  <c r="GW251" i="26"/>
  <c r="GW254" i="26"/>
  <c r="GW255" i="26"/>
  <c r="GW256" i="26"/>
  <c r="GW260" i="26"/>
  <c r="GW261" i="26"/>
  <c r="GW284" i="26"/>
  <c r="GW291" i="26"/>
  <c r="GW252" i="26"/>
  <c r="GW253" i="26"/>
  <c r="GW266" i="26" a="1"/>
  <c r="GW266" i="26" s="1"/>
  <c r="GW267" i="26"/>
  <c r="GW268" i="26"/>
  <c r="GW269" i="26"/>
  <c r="GW270" i="26"/>
  <c r="GW271" i="26"/>
  <c r="GW272" i="26"/>
  <c r="GW274" i="26"/>
  <c r="GW275" i="26"/>
  <c r="GW276" i="26"/>
  <c r="GW277" i="26"/>
  <c r="GW302" i="26"/>
  <c r="GW303" i="26"/>
  <c r="GW304" i="26"/>
  <c r="GW307" i="26"/>
  <c r="GW308" i="26"/>
  <c r="GW309" i="26"/>
  <c r="GW316" i="26"/>
  <c r="GW317" i="26"/>
  <c r="GW318" i="26"/>
  <c r="GW298" i="26" a="1"/>
  <c r="GW298" i="26" s="1"/>
  <c r="GW300" i="26"/>
  <c r="GW301" i="26"/>
  <c r="GW314" i="26" a="1"/>
  <c r="GW314" i="26" s="1"/>
  <c r="GW315" i="26"/>
  <c r="GW320" i="26"/>
  <c r="GW322" i="26"/>
  <c r="GW323" i="26"/>
  <c r="GW324" i="26"/>
  <c r="GW325" i="26"/>
  <c r="GW299" i="26"/>
  <c r="GW319" i="26"/>
  <c r="GU182" i="26"/>
  <c r="GU294" i="26"/>
  <c r="GU198" i="26"/>
  <c r="GU246" i="26"/>
  <c r="GU262" i="26"/>
  <c r="GU278" i="26"/>
  <c r="GZ166" i="26"/>
  <c r="GY165" i="26"/>
  <c r="GU230" i="26"/>
  <c r="GU310" i="26"/>
  <c r="GV305" i="26"/>
  <c r="GV321" i="26"/>
  <c r="GV209" i="26"/>
  <c r="GS14" i="17"/>
  <c r="GT12" i="17"/>
  <c r="GT14" i="17" s="1"/>
  <c r="GR13" i="17"/>
  <c r="GX210" i="26" l="1"/>
  <c r="GX194" i="26"/>
  <c r="GX259" i="26"/>
  <c r="GX242" i="26"/>
  <c r="GX226" i="26"/>
  <c r="GY167" i="26"/>
  <c r="GX293" i="26"/>
  <c r="GX175" i="26"/>
  <c r="GX176" i="26"/>
  <c r="GX178" i="26"/>
  <c r="GX179" i="26"/>
  <c r="GX180" i="26"/>
  <c r="GX181" i="26"/>
  <c r="GX291" i="26"/>
  <c r="GX171" i="26"/>
  <c r="GX172" i="26"/>
  <c r="GX173" i="26"/>
  <c r="GX174" i="26"/>
  <c r="GX186" i="26" a="1"/>
  <c r="GX186" i="26" s="1"/>
  <c r="GX187" i="26"/>
  <c r="GX188" i="26"/>
  <c r="GX189" i="26"/>
  <c r="GX190" i="26"/>
  <c r="GX191" i="26"/>
  <c r="GX192" i="26"/>
  <c r="GX195" i="26"/>
  <c r="GX196" i="26"/>
  <c r="GX197" i="26"/>
  <c r="GX287" i="26"/>
  <c r="GX288" i="26"/>
  <c r="GX170" i="26" a="1"/>
  <c r="GX170" i="26" s="1"/>
  <c r="GX202" i="26" a="1"/>
  <c r="GX202" i="26" s="1"/>
  <c r="GX203" i="26"/>
  <c r="GX204" i="26"/>
  <c r="GX205" i="26"/>
  <c r="GX206" i="26"/>
  <c r="GX207" i="26"/>
  <c r="GX208" i="26"/>
  <c r="GX211" i="26"/>
  <c r="GX212" i="26"/>
  <c r="GX213" i="26"/>
  <c r="GX219" i="26"/>
  <c r="GX220" i="26"/>
  <c r="GX221" i="26"/>
  <c r="GX222" i="26"/>
  <c r="GX223" i="26"/>
  <c r="GX224" i="26"/>
  <c r="GX227" i="26"/>
  <c r="GX228" i="26"/>
  <c r="GX229" i="26"/>
  <c r="GX284" i="26"/>
  <c r="GX235" i="26"/>
  <c r="GX236" i="26"/>
  <c r="GX237" i="26"/>
  <c r="GX238" i="26"/>
  <c r="GX239" i="26"/>
  <c r="GX240" i="26"/>
  <c r="GX243" i="26"/>
  <c r="GX244" i="26"/>
  <c r="GX245" i="26"/>
  <c r="GX251" i="26"/>
  <c r="GX252" i="26"/>
  <c r="GX254" i="26"/>
  <c r="GX255" i="26"/>
  <c r="GX256" i="26"/>
  <c r="GX260" i="26"/>
  <c r="GX261" i="26"/>
  <c r="GX282" i="26" a="1"/>
  <c r="GX282" i="26" s="1"/>
  <c r="GX285" i="26"/>
  <c r="GX286" i="26"/>
  <c r="GX218" i="26" a="1"/>
  <c r="GX218" i="26" s="1"/>
  <c r="GX234" i="26" a="1"/>
  <c r="GX234" i="26" s="1"/>
  <c r="GX250" i="26" a="1"/>
  <c r="GX250" i="26" s="1"/>
  <c r="GX253" i="26"/>
  <c r="GX266" i="26" a="1"/>
  <c r="GX266" i="26" s="1"/>
  <c r="GX267" i="26"/>
  <c r="GX268" i="26"/>
  <c r="GX269" i="26"/>
  <c r="GX270" i="26"/>
  <c r="GX271" i="26"/>
  <c r="GX272" i="26"/>
  <c r="GX274" i="26"/>
  <c r="GX275" i="26"/>
  <c r="GX276" i="26"/>
  <c r="GX277" i="26"/>
  <c r="GX283" i="26"/>
  <c r="GX302" i="26"/>
  <c r="GX303" i="26"/>
  <c r="GX304" i="26"/>
  <c r="GX307" i="26"/>
  <c r="GX308" i="26"/>
  <c r="GX309" i="26"/>
  <c r="GX298" i="26" a="1"/>
  <c r="GX298" i="26" s="1"/>
  <c r="GX314" i="26" a="1"/>
  <c r="GX314" i="26" s="1"/>
  <c r="GX319" i="26"/>
  <c r="GX320" i="26"/>
  <c r="GX322" i="26"/>
  <c r="GX323" i="26"/>
  <c r="GX324" i="26"/>
  <c r="GX325" i="26"/>
  <c r="GX292" i="26"/>
  <c r="GX299" i="26"/>
  <c r="GX300" i="26"/>
  <c r="GX301" i="26"/>
  <c r="GX315" i="26"/>
  <c r="GX316" i="26"/>
  <c r="GX317" i="26"/>
  <c r="GX318" i="26"/>
  <c r="GW289" i="26"/>
  <c r="GW177" i="26"/>
  <c r="GW193" i="26"/>
  <c r="GW209" i="26"/>
  <c r="GW225" i="26"/>
  <c r="GW241" i="26"/>
  <c r="GW257" i="26"/>
  <c r="GW273" i="26"/>
  <c r="GW305" i="26"/>
  <c r="GW321" i="26"/>
  <c r="GW326" i="26" s="1"/>
  <c r="HA166" i="26"/>
  <c r="GZ165" i="26"/>
  <c r="GV326" i="26"/>
  <c r="GV214" i="26"/>
  <c r="GV310" i="26"/>
  <c r="GU12" i="17"/>
  <c r="GU14" i="17" s="1"/>
  <c r="GS13" i="17"/>
  <c r="GY194" i="26" l="1"/>
  <c r="GY210" i="26"/>
  <c r="GY259" i="26"/>
  <c r="GY242" i="26"/>
  <c r="GY226" i="26"/>
  <c r="GX257" i="26"/>
  <c r="GX262" i="26" s="1"/>
  <c r="GX241" i="26"/>
  <c r="GX246" i="26" s="1"/>
  <c r="GX225" i="26"/>
  <c r="GX230" i="26" s="1"/>
  <c r="GX177" i="26"/>
  <c r="GX182" i="26" s="1"/>
  <c r="GX209" i="26"/>
  <c r="GX214" i="26" s="1"/>
  <c r="GX273" i="26"/>
  <c r="GX278" i="26" s="1"/>
  <c r="GZ167" i="26"/>
  <c r="GY170" i="26" a="1"/>
  <c r="GY170" i="26" s="1"/>
  <c r="GY171" i="26"/>
  <c r="GY172" i="26"/>
  <c r="GY175" i="26"/>
  <c r="GY176" i="26"/>
  <c r="GY178" i="26"/>
  <c r="GY179" i="26"/>
  <c r="GY180" i="26"/>
  <c r="GY181" i="26"/>
  <c r="GY284" i="26"/>
  <c r="GY286" i="26"/>
  <c r="GY292" i="26"/>
  <c r="GY186" i="26" a="1"/>
  <c r="GY186" i="26" s="1"/>
  <c r="GY187" i="26"/>
  <c r="GY188" i="26"/>
  <c r="GY189" i="26"/>
  <c r="GY190" i="26"/>
  <c r="GY191" i="26"/>
  <c r="GY192" i="26"/>
  <c r="GY195" i="26"/>
  <c r="GY196" i="26"/>
  <c r="GY197" i="26"/>
  <c r="GY282" i="26" a="1"/>
  <c r="GY282" i="26" s="1"/>
  <c r="GY283" i="26"/>
  <c r="GY293" i="26"/>
  <c r="GY173" i="26"/>
  <c r="GY174" i="26"/>
  <c r="GY202" i="26" a="1"/>
  <c r="GY202" i="26" s="1"/>
  <c r="GY203" i="26"/>
  <c r="GY204" i="26"/>
  <c r="GY205" i="26"/>
  <c r="GY206" i="26"/>
  <c r="GY207" i="26"/>
  <c r="GY208" i="26"/>
  <c r="GY211" i="26"/>
  <c r="GY212" i="26"/>
  <c r="GY213" i="26"/>
  <c r="GY219" i="26"/>
  <c r="GY220" i="26"/>
  <c r="GY221" i="26"/>
  <c r="GY222" i="26"/>
  <c r="GY223" i="26"/>
  <c r="GY224" i="26"/>
  <c r="GY227" i="26"/>
  <c r="GY228" i="26"/>
  <c r="GY229" i="26"/>
  <c r="GY218" i="26" a="1"/>
  <c r="GY218" i="26" s="1"/>
  <c r="GY234" i="26" a="1"/>
  <c r="GY234" i="26" s="1"/>
  <c r="GY235" i="26"/>
  <c r="GY236" i="26"/>
  <c r="GY237" i="26"/>
  <c r="GY238" i="26"/>
  <c r="GY239" i="26"/>
  <c r="GY240" i="26"/>
  <c r="GY243" i="26"/>
  <c r="GY244" i="26"/>
  <c r="GY245" i="26"/>
  <c r="GY253" i="26"/>
  <c r="GY254" i="26"/>
  <c r="GY255" i="26"/>
  <c r="GY256" i="26"/>
  <c r="GY260" i="26"/>
  <c r="GY261" i="26"/>
  <c r="GY287" i="26"/>
  <c r="GY288" i="26"/>
  <c r="GY291" i="26"/>
  <c r="GY250" i="26" a="1"/>
  <c r="GY250" i="26" s="1"/>
  <c r="GY251" i="26"/>
  <c r="GY252" i="26"/>
  <c r="GY266" i="26" a="1"/>
  <c r="GY266" i="26" s="1"/>
  <c r="GY267" i="26"/>
  <c r="GY268" i="26"/>
  <c r="GY269" i="26"/>
  <c r="GY270" i="26"/>
  <c r="GY271" i="26"/>
  <c r="GY272" i="26"/>
  <c r="GY274" i="26"/>
  <c r="GY275" i="26"/>
  <c r="GY276" i="26"/>
  <c r="GY277" i="26"/>
  <c r="GY300" i="26"/>
  <c r="GY301" i="26"/>
  <c r="GY302" i="26"/>
  <c r="GY303" i="26"/>
  <c r="GY304" i="26"/>
  <c r="GY307" i="26"/>
  <c r="GY308" i="26"/>
  <c r="GY309" i="26"/>
  <c r="GY317" i="26"/>
  <c r="GY298" i="26" a="1"/>
  <c r="GY298" i="26" s="1"/>
  <c r="GY299" i="26"/>
  <c r="GY315" i="26"/>
  <c r="GY316" i="26"/>
  <c r="GY318" i="26"/>
  <c r="GY319" i="26"/>
  <c r="GY320" i="26"/>
  <c r="GY322" i="26"/>
  <c r="GY323" i="26"/>
  <c r="GY324" i="26"/>
  <c r="GY325" i="26"/>
  <c r="GY285" i="26"/>
  <c r="GY314" i="26" a="1"/>
  <c r="GY314" i="26" s="1"/>
  <c r="GW294" i="26"/>
  <c r="GW182" i="26"/>
  <c r="GW198" i="26"/>
  <c r="GW230" i="26"/>
  <c r="GW246" i="26"/>
  <c r="GW262" i="26"/>
  <c r="GW278" i="26"/>
  <c r="HB166" i="26"/>
  <c r="HA165" i="26"/>
  <c r="GX289" i="26"/>
  <c r="GX305" i="26"/>
  <c r="GX310" i="26" s="1"/>
  <c r="GX321" i="26"/>
  <c r="GX193" i="26"/>
  <c r="GW214" i="26"/>
  <c r="GW310" i="26"/>
  <c r="GV12" i="17"/>
  <c r="GT13" i="17"/>
  <c r="GZ194" i="26" l="1"/>
  <c r="GZ210" i="26"/>
  <c r="GZ259" i="26"/>
  <c r="GZ242" i="26"/>
  <c r="GZ226" i="26"/>
  <c r="HA167" i="26"/>
  <c r="GZ287" i="26"/>
  <c r="GZ173" i="26"/>
  <c r="GZ175" i="26"/>
  <c r="GZ176" i="26"/>
  <c r="GZ178" i="26"/>
  <c r="GZ179" i="26"/>
  <c r="GZ180" i="26"/>
  <c r="GZ181" i="26"/>
  <c r="GZ282" i="26" a="1"/>
  <c r="GZ282" i="26" s="1"/>
  <c r="GZ283" i="26"/>
  <c r="GZ288" i="26"/>
  <c r="GZ170" i="26" a="1"/>
  <c r="GZ170" i="26" s="1"/>
  <c r="GZ172" i="26"/>
  <c r="GZ174" i="26"/>
  <c r="GZ186" i="26" a="1"/>
  <c r="GZ186" i="26" s="1"/>
  <c r="GZ187" i="26"/>
  <c r="GZ188" i="26"/>
  <c r="GZ189" i="26"/>
  <c r="GZ190" i="26"/>
  <c r="GZ191" i="26"/>
  <c r="GZ192" i="26"/>
  <c r="GZ195" i="26"/>
  <c r="GZ196" i="26"/>
  <c r="GZ197" i="26"/>
  <c r="GZ284" i="26"/>
  <c r="GZ285" i="26"/>
  <c r="GZ291" i="26"/>
  <c r="GZ292" i="26"/>
  <c r="GZ171" i="26"/>
  <c r="GZ202" i="26" a="1"/>
  <c r="GZ202" i="26" s="1"/>
  <c r="GZ203" i="26"/>
  <c r="GZ204" i="26"/>
  <c r="GZ205" i="26"/>
  <c r="GZ206" i="26"/>
  <c r="GZ207" i="26"/>
  <c r="GZ208" i="26"/>
  <c r="GZ211" i="26"/>
  <c r="GZ212" i="26"/>
  <c r="GZ213" i="26"/>
  <c r="GZ218" i="26" a="1"/>
  <c r="GZ218" i="26" s="1"/>
  <c r="GZ219" i="26"/>
  <c r="GZ220" i="26"/>
  <c r="GZ221" i="26"/>
  <c r="GZ222" i="26"/>
  <c r="GZ223" i="26"/>
  <c r="GZ224" i="26"/>
  <c r="GZ227" i="26"/>
  <c r="GZ228" i="26"/>
  <c r="GZ229" i="26"/>
  <c r="GZ286" i="26"/>
  <c r="GZ235" i="26"/>
  <c r="GZ236" i="26"/>
  <c r="GZ237" i="26"/>
  <c r="GZ238" i="26"/>
  <c r="GZ239" i="26"/>
  <c r="GZ240" i="26"/>
  <c r="GZ243" i="26"/>
  <c r="GZ244" i="26"/>
  <c r="GZ245" i="26"/>
  <c r="GZ234" i="26" a="1"/>
  <c r="GZ234" i="26" s="1"/>
  <c r="GZ250" i="26" a="1"/>
  <c r="GZ250" i="26" s="1"/>
  <c r="GZ252" i="26"/>
  <c r="GZ254" i="26"/>
  <c r="GZ255" i="26"/>
  <c r="GZ256" i="26"/>
  <c r="GZ260" i="26"/>
  <c r="GZ261" i="26"/>
  <c r="GZ251" i="26"/>
  <c r="GZ253" i="26"/>
  <c r="GZ266" i="26" a="1"/>
  <c r="GZ266" i="26" s="1"/>
  <c r="GZ267" i="26"/>
  <c r="GZ268" i="26"/>
  <c r="GZ269" i="26"/>
  <c r="GZ270" i="26"/>
  <c r="GZ271" i="26"/>
  <c r="GZ272" i="26"/>
  <c r="GZ274" i="26"/>
  <c r="GZ275" i="26"/>
  <c r="GZ276" i="26"/>
  <c r="GZ277" i="26"/>
  <c r="GZ293" i="26"/>
  <c r="GZ302" i="26"/>
  <c r="GZ303" i="26"/>
  <c r="GZ304" i="26"/>
  <c r="GZ307" i="26"/>
  <c r="GZ308" i="26"/>
  <c r="GZ309" i="26"/>
  <c r="GZ298" i="26" a="1"/>
  <c r="GZ298" i="26" s="1"/>
  <c r="GZ316" i="26"/>
  <c r="GZ319" i="26"/>
  <c r="GZ320" i="26"/>
  <c r="GZ301" i="26"/>
  <c r="GZ314" i="26" a="1"/>
  <c r="GZ314" i="26" s="1"/>
  <c r="GZ317" i="26"/>
  <c r="GZ322" i="26"/>
  <c r="GZ323" i="26"/>
  <c r="GZ324" i="26"/>
  <c r="GZ325" i="26"/>
  <c r="GZ299" i="26"/>
  <c r="GZ300" i="26"/>
  <c r="GZ315" i="26"/>
  <c r="GZ318" i="26"/>
  <c r="GY177" i="26"/>
  <c r="GY193" i="26"/>
  <c r="GY198" i="26" s="1"/>
  <c r="GY289" i="26"/>
  <c r="GY209" i="26"/>
  <c r="GY225" i="26"/>
  <c r="GY241" i="26"/>
  <c r="GY257" i="26"/>
  <c r="GY273" i="26"/>
  <c r="GY305" i="26"/>
  <c r="GY321" i="26"/>
  <c r="GY326" i="26" s="1"/>
  <c r="HC166" i="26"/>
  <c r="HB165" i="26"/>
  <c r="GX326" i="26"/>
  <c r="GX294" i="26"/>
  <c r="GX198" i="26"/>
  <c r="GV14" i="17"/>
  <c r="GW12" i="17"/>
  <c r="GW14" i="17" s="1"/>
  <c r="GU13" i="17"/>
  <c r="HA210" i="26" l="1"/>
  <c r="HA194" i="26"/>
  <c r="HA259" i="26"/>
  <c r="HA242" i="26"/>
  <c r="HA226" i="26"/>
  <c r="HB167" i="26"/>
  <c r="HA172" i="26"/>
  <c r="HA175" i="26"/>
  <c r="HA176" i="26"/>
  <c r="HA178" i="26"/>
  <c r="HA179" i="26"/>
  <c r="HA180" i="26"/>
  <c r="HA181" i="26"/>
  <c r="HA285" i="26"/>
  <c r="HA286" i="26"/>
  <c r="HA291" i="26"/>
  <c r="HA292" i="26"/>
  <c r="HA171" i="26"/>
  <c r="HA173" i="26"/>
  <c r="HA186" i="26" a="1"/>
  <c r="HA186" i="26" s="1"/>
  <c r="HA187" i="26"/>
  <c r="HA188" i="26"/>
  <c r="HA189" i="26"/>
  <c r="HA190" i="26"/>
  <c r="HA191" i="26"/>
  <c r="HA192" i="26"/>
  <c r="HA195" i="26"/>
  <c r="HA196" i="26"/>
  <c r="HA197" i="26"/>
  <c r="HA283" i="26"/>
  <c r="HA287" i="26"/>
  <c r="HA170" i="26" a="1"/>
  <c r="HA170" i="26" s="1"/>
  <c r="HA174" i="26"/>
  <c r="HA202" i="26" a="1"/>
  <c r="HA202" i="26" s="1"/>
  <c r="HA203" i="26"/>
  <c r="HA204" i="26"/>
  <c r="HA205" i="26"/>
  <c r="HA206" i="26"/>
  <c r="HA207" i="26"/>
  <c r="HA208" i="26"/>
  <c r="HA211" i="26"/>
  <c r="HA212" i="26"/>
  <c r="HA213" i="26"/>
  <c r="HA219" i="26"/>
  <c r="HA220" i="26"/>
  <c r="HA221" i="26"/>
  <c r="HA222" i="26"/>
  <c r="HA223" i="26"/>
  <c r="HA224" i="26"/>
  <c r="HA227" i="26"/>
  <c r="HA228" i="26"/>
  <c r="HA229" i="26"/>
  <c r="HA235" i="26"/>
  <c r="HA236" i="26"/>
  <c r="HA237" i="26"/>
  <c r="HA238" i="26"/>
  <c r="HA239" i="26"/>
  <c r="HA240" i="26"/>
  <c r="HA243" i="26"/>
  <c r="HA244" i="26"/>
  <c r="HA245" i="26"/>
  <c r="HA218" i="26" a="1"/>
  <c r="HA218" i="26" s="1"/>
  <c r="HA254" i="26"/>
  <c r="HA255" i="26"/>
  <c r="HA256" i="26"/>
  <c r="HA260" i="26"/>
  <c r="HA261" i="26"/>
  <c r="HA282" i="26" a="1"/>
  <c r="HA282" i="26" s="1"/>
  <c r="HA284" i="26"/>
  <c r="HA288" i="26"/>
  <c r="HA234" i="26" a="1"/>
  <c r="HA234" i="26" s="1"/>
  <c r="HA250" i="26" a="1"/>
  <c r="HA250" i="26" s="1"/>
  <c r="HA251" i="26"/>
  <c r="HA252" i="26"/>
  <c r="HA253" i="26"/>
  <c r="HA266" i="26" a="1"/>
  <c r="HA266" i="26" s="1"/>
  <c r="HA267" i="26"/>
  <c r="HA268" i="26"/>
  <c r="HA269" i="26"/>
  <c r="HA270" i="26"/>
  <c r="HA271" i="26"/>
  <c r="HA272" i="26"/>
  <c r="HA274" i="26"/>
  <c r="HA275" i="26"/>
  <c r="HA276" i="26"/>
  <c r="HA277" i="26"/>
  <c r="HA302" i="26"/>
  <c r="HA303" i="26"/>
  <c r="HA304" i="26"/>
  <c r="HA307" i="26"/>
  <c r="HA308" i="26"/>
  <c r="HA309" i="26"/>
  <c r="HA299" i="26"/>
  <c r="HA314" i="26" a="1"/>
  <c r="HA314" i="26" s="1"/>
  <c r="HA317" i="26"/>
  <c r="HA318" i="26"/>
  <c r="HA298" i="26" a="1"/>
  <c r="HA298" i="26" s="1"/>
  <c r="HA300" i="26"/>
  <c r="HA315" i="26"/>
  <c r="HA320" i="26"/>
  <c r="HA322" i="26"/>
  <c r="HA323" i="26"/>
  <c r="HA324" i="26"/>
  <c r="HA325" i="26"/>
  <c r="HA293" i="26"/>
  <c r="HA301" i="26"/>
  <c r="HA316" i="26"/>
  <c r="HA319" i="26"/>
  <c r="GY182" i="26"/>
  <c r="GY214" i="26"/>
  <c r="GY230" i="26"/>
  <c r="GY246" i="26"/>
  <c r="GY262" i="26"/>
  <c r="GY278" i="26"/>
  <c r="GY310" i="26"/>
  <c r="HD166" i="26"/>
  <c r="HC165" i="26"/>
  <c r="GZ289" i="26"/>
  <c r="GZ193" i="26"/>
  <c r="GZ209" i="26"/>
  <c r="GZ214" i="26" s="1"/>
  <c r="GZ241" i="26"/>
  <c r="GZ257" i="26"/>
  <c r="GZ305" i="26"/>
  <c r="GZ177" i="26"/>
  <c r="GZ182" i="26" s="1"/>
  <c r="GZ225" i="26"/>
  <c r="GZ230" i="26" s="1"/>
  <c r="GZ273" i="26"/>
  <c r="GZ278" i="26" s="1"/>
  <c r="GZ321" i="26"/>
  <c r="GZ326" i="26" s="1"/>
  <c r="GY294" i="26"/>
  <c r="GX12" i="17"/>
  <c r="GX14" i="17" s="1"/>
  <c r="GV13" i="17"/>
  <c r="HB210" i="26" l="1"/>
  <c r="HB194" i="26"/>
  <c r="HB259" i="26"/>
  <c r="HB242" i="26"/>
  <c r="HB226" i="26"/>
  <c r="HC167" i="26"/>
  <c r="HB170" i="26" a="1"/>
  <c r="HB170" i="26" s="1"/>
  <c r="HB171" i="26"/>
  <c r="HB174" i="26"/>
  <c r="HB175" i="26"/>
  <c r="HB176" i="26"/>
  <c r="HB178" i="26"/>
  <c r="HB179" i="26"/>
  <c r="HB180" i="26"/>
  <c r="HB181" i="26"/>
  <c r="HB287" i="26"/>
  <c r="HB172" i="26"/>
  <c r="HB186" i="26" a="1"/>
  <c r="HB186" i="26" s="1"/>
  <c r="HB187" i="26"/>
  <c r="HB188" i="26"/>
  <c r="HB189" i="26"/>
  <c r="HB190" i="26"/>
  <c r="HB191" i="26"/>
  <c r="HB192" i="26"/>
  <c r="HB195" i="26"/>
  <c r="HB196" i="26"/>
  <c r="HB197" i="26"/>
  <c r="HB282" i="26" a="1"/>
  <c r="HB282" i="26" s="1"/>
  <c r="HB284" i="26"/>
  <c r="HB285" i="26"/>
  <c r="HB286" i="26"/>
  <c r="HB288" i="26"/>
  <c r="HB292" i="26"/>
  <c r="HB293" i="26"/>
  <c r="HB173" i="26"/>
  <c r="HB202" i="26" a="1"/>
  <c r="HB202" i="26" s="1"/>
  <c r="HB203" i="26"/>
  <c r="HB204" i="26"/>
  <c r="HB205" i="26"/>
  <c r="HB206" i="26"/>
  <c r="HB207" i="26"/>
  <c r="HB208" i="26"/>
  <c r="HB211" i="26"/>
  <c r="HB212" i="26"/>
  <c r="HB213" i="26"/>
  <c r="HB219" i="26"/>
  <c r="HB220" i="26"/>
  <c r="HB221" i="26"/>
  <c r="HB222" i="26"/>
  <c r="HB223" i="26"/>
  <c r="HB224" i="26"/>
  <c r="HB227" i="26"/>
  <c r="HB228" i="26"/>
  <c r="HB229" i="26"/>
  <c r="HB218" i="26" a="1"/>
  <c r="HB218" i="26" s="1"/>
  <c r="HB234" i="26" a="1"/>
  <c r="HB234" i="26" s="1"/>
  <c r="HB235" i="26"/>
  <c r="HB236" i="26"/>
  <c r="HB237" i="26"/>
  <c r="HB238" i="26"/>
  <c r="HB239" i="26"/>
  <c r="HB240" i="26"/>
  <c r="HB243" i="26"/>
  <c r="HB244" i="26"/>
  <c r="HB245" i="26"/>
  <c r="HB250" i="26" a="1"/>
  <c r="HB250" i="26" s="1"/>
  <c r="HB251" i="26"/>
  <c r="HB253" i="26"/>
  <c r="HB254" i="26"/>
  <c r="HB255" i="26"/>
  <c r="HB256" i="26"/>
  <c r="HB260" i="26"/>
  <c r="HB261" i="26"/>
  <c r="HB283" i="26"/>
  <c r="HB291" i="26"/>
  <c r="HB252" i="26"/>
  <c r="HB266" i="26" a="1"/>
  <c r="HB266" i="26" s="1"/>
  <c r="HB267" i="26"/>
  <c r="HB268" i="26"/>
  <c r="HB269" i="26"/>
  <c r="HB270" i="26"/>
  <c r="HB271" i="26"/>
  <c r="HB272" i="26"/>
  <c r="HB274" i="26"/>
  <c r="HB275" i="26"/>
  <c r="HB276" i="26"/>
  <c r="HB277" i="26"/>
  <c r="HB302" i="26"/>
  <c r="HB303" i="26"/>
  <c r="HB304" i="26"/>
  <c r="HB307" i="26"/>
  <c r="HB308" i="26"/>
  <c r="HB309" i="26"/>
  <c r="HB298" i="26" a="1"/>
  <c r="HB298" i="26" s="1"/>
  <c r="HB300" i="26"/>
  <c r="HB301" i="26"/>
  <c r="HB320" i="26"/>
  <c r="HB316" i="26"/>
  <c r="HB319" i="26"/>
  <c r="HB322" i="26"/>
  <c r="HB323" i="26"/>
  <c r="HB324" i="26"/>
  <c r="HB325" i="26"/>
  <c r="HB299" i="26"/>
  <c r="HB314" i="26" a="1"/>
  <c r="HB314" i="26" s="1"/>
  <c r="HB315" i="26"/>
  <c r="HB317" i="26"/>
  <c r="HB318" i="26"/>
  <c r="HA193" i="26"/>
  <c r="HA198" i="26" s="1"/>
  <c r="HA209" i="26"/>
  <c r="HA289" i="26"/>
  <c r="HA241" i="26"/>
  <c r="HA257" i="26"/>
  <c r="HA305" i="26"/>
  <c r="HE166" i="26"/>
  <c r="HD165" i="26"/>
  <c r="GZ198" i="26"/>
  <c r="HA321" i="26"/>
  <c r="HA177" i="26"/>
  <c r="HA182" i="26" s="1"/>
  <c r="HA225" i="26"/>
  <c r="HA230" i="26" s="1"/>
  <c r="HA273" i="26"/>
  <c r="GZ294" i="26"/>
  <c r="GZ246" i="26"/>
  <c r="GZ262" i="26"/>
  <c r="GZ310" i="26"/>
  <c r="GY12" i="17"/>
  <c r="GW13" i="17"/>
  <c r="HC210" i="26" l="1"/>
  <c r="HC194" i="26"/>
  <c r="HC259" i="26"/>
  <c r="HC242" i="26"/>
  <c r="HC226" i="26"/>
  <c r="HD167" i="26"/>
  <c r="HC172" i="26"/>
  <c r="HC175" i="26"/>
  <c r="HC176" i="26"/>
  <c r="HC178" i="26"/>
  <c r="HC179" i="26"/>
  <c r="HC180" i="26"/>
  <c r="HC181" i="26"/>
  <c r="HC288" i="26"/>
  <c r="HC292" i="26"/>
  <c r="HC293" i="26"/>
  <c r="HC171" i="26"/>
  <c r="HC173" i="26"/>
  <c r="HC174" i="26"/>
  <c r="HC186" i="26" a="1"/>
  <c r="HC186" i="26" s="1"/>
  <c r="HC187" i="26"/>
  <c r="HC188" i="26"/>
  <c r="HC189" i="26"/>
  <c r="HC190" i="26"/>
  <c r="HC191" i="26"/>
  <c r="HC192" i="26"/>
  <c r="HC195" i="26"/>
  <c r="HC196" i="26"/>
  <c r="HC197" i="26"/>
  <c r="HC283" i="26"/>
  <c r="HC285" i="26"/>
  <c r="HC291" i="26"/>
  <c r="HC170" i="26" a="1"/>
  <c r="HC170" i="26" s="1"/>
  <c r="HC202" i="26" a="1"/>
  <c r="HC202" i="26" s="1"/>
  <c r="HC203" i="26"/>
  <c r="HC204" i="26"/>
  <c r="HC205" i="26"/>
  <c r="HC206" i="26"/>
  <c r="HC207" i="26"/>
  <c r="HC208" i="26"/>
  <c r="HC211" i="26"/>
  <c r="HC212" i="26"/>
  <c r="HC213" i="26"/>
  <c r="HC218" i="26" a="1"/>
  <c r="HC218" i="26" s="1"/>
  <c r="HC219" i="26"/>
  <c r="HC220" i="26"/>
  <c r="HC221" i="26"/>
  <c r="HC222" i="26"/>
  <c r="HC223" i="26"/>
  <c r="HC224" i="26"/>
  <c r="HC227" i="26"/>
  <c r="HC228" i="26"/>
  <c r="HC229" i="26"/>
  <c r="HC235" i="26"/>
  <c r="HC236" i="26"/>
  <c r="HC237" i="26"/>
  <c r="HC238" i="26"/>
  <c r="HC239" i="26"/>
  <c r="HC240" i="26"/>
  <c r="HC243" i="26"/>
  <c r="HC244" i="26"/>
  <c r="HC245" i="26"/>
  <c r="HC234" i="26" a="1"/>
  <c r="HC234" i="26" s="1"/>
  <c r="HC252" i="26"/>
  <c r="HC254" i="26"/>
  <c r="HC255" i="26"/>
  <c r="HC256" i="26"/>
  <c r="HC260" i="26"/>
  <c r="HC261" i="26"/>
  <c r="HC282" i="26" a="1"/>
  <c r="HC282" i="26" s="1"/>
  <c r="HC284" i="26"/>
  <c r="HC286" i="26"/>
  <c r="HC287" i="26"/>
  <c r="HC250" i="26" a="1"/>
  <c r="HC250" i="26" s="1"/>
  <c r="HC251" i="26"/>
  <c r="HC253" i="26"/>
  <c r="HC266" i="26" a="1"/>
  <c r="HC266" i="26" s="1"/>
  <c r="HC267" i="26"/>
  <c r="HC268" i="26"/>
  <c r="HC269" i="26"/>
  <c r="HC270" i="26"/>
  <c r="HC271" i="26"/>
  <c r="HC272" i="26"/>
  <c r="HC274" i="26"/>
  <c r="HC275" i="26"/>
  <c r="HC276" i="26"/>
  <c r="HC277" i="26"/>
  <c r="HC302" i="26"/>
  <c r="HC303" i="26"/>
  <c r="HC304" i="26"/>
  <c r="HC307" i="26"/>
  <c r="HC308" i="26"/>
  <c r="HC309" i="26"/>
  <c r="HC315" i="26"/>
  <c r="HC317" i="26"/>
  <c r="HC319" i="26"/>
  <c r="HC298" i="26" a="1"/>
  <c r="HC298" i="26" s="1"/>
  <c r="HC299" i="26"/>
  <c r="HC301" i="26"/>
  <c r="HC314" i="26" a="1"/>
  <c r="HC314" i="26" s="1"/>
  <c r="HC318" i="26"/>
  <c r="HC320" i="26"/>
  <c r="HC322" i="26"/>
  <c r="HC323" i="26"/>
  <c r="HC324" i="26"/>
  <c r="HC325" i="26"/>
  <c r="HC300" i="26"/>
  <c r="HC316" i="26"/>
  <c r="HB321" i="26"/>
  <c r="HA214" i="26"/>
  <c r="HF166" i="26"/>
  <c r="HE165" i="26"/>
  <c r="HA326" i="26"/>
  <c r="HA278" i="26"/>
  <c r="HB289" i="26"/>
  <c r="HB294" i="26" s="1"/>
  <c r="HB225" i="26"/>
  <c r="HB241" i="26"/>
  <c r="HB246" i="26" s="1"/>
  <c r="HB257" i="26"/>
  <c r="HB262" i="26" s="1"/>
  <c r="HB305" i="26"/>
  <c r="HB310" i="26" s="1"/>
  <c r="HB177" i="26"/>
  <c r="HB193" i="26"/>
  <c r="HB209" i="26"/>
  <c r="HB214" i="26" s="1"/>
  <c r="HB273" i="26"/>
  <c r="HB278" i="26" s="1"/>
  <c r="HA294" i="26"/>
  <c r="HA246" i="26"/>
  <c r="HA262" i="26"/>
  <c r="HA310" i="26"/>
  <c r="GY14" i="17"/>
  <c r="GZ12" i="17"/>
  <c r="GZ14" i="17" s="1"/>
  <c r="GX13" i="17"/>
  <c r="HD210" i="26" l="1"/>
  <c r="HD194" i="26"/>
  <c r="HD259" i="26"/>
  <c r="HD242" i="26"/>
  <c r="HD226" i="26"/>
  <c r="HE167" i="26"/>
  <c r="HD286" i="26"/>
  <c r="HD293" i="26"/>
  <c r="HD173" i="26"/>
  <c r="HD175" i="26"/>
  <c r="HD176" i="26"/>
  <c r="HD178" i="26"/>
  <c r="HD179" i="26"/>
  <c r="HD180" i="26"/>
  <c r="HD181" i="26"/>
  <c r="HD284" i="26"/>
  <c r="HD287" i="26"/>
  <c r="HD170" i="26" a="1"/>
  <c r="HD170" i="26" s="1"/>
  <c r="HD172" i="26"/>
  <c r="HD186" i="26" a="1"/>
  <c r="HD186" i="26" s="1"/>
  <c r="HD187" i="26"/>
  <c r="HD188" i="26"/>
  <c r="HD189" i="26"/>
  <c r="HD190" i="26"/>
  <c r="HD191" i="26"/>
  <c r="HD192" i="26"/>
  <c r="HD195" i="26"/>
  <c r="HD196" i="26"/>
  <c r="HD197" i="26"/>
  <c r="HD282" i="26" a="1"/>
  <c r="HD282" i="26" s="1"/>
  <c r="HD288" i="26"/>
  <c r="HD171" i="26"/>
  <c r="HD174" i="26"/>
  <c r="HD202" i="26" a="1"/>
  <c r="HD202" i="26" s="1"/>
  <c r="HD203" i="26"/>
  <c r="HD204" i="26"/>
  <c r="HD205" i="26"/>
  <c r="HD206" i="26"/>
  <c r="HD207" i="26"/>
  <c r="HD208" i="26"/>
  <c r="HD211" i="26"/>
  <c r="HD212" i="26"/>
  <c r="HD213" i="26"/>
  <c r="HD219" i="26"/>
  <c r="HD220" i="26"/>
  <c r="HD221" i="26"/>
  <c r="HD222" i="26"/>
  <c r="HD223" i="26"/>
  <c r="HD224" i="26"/>
  <c r="HD227" i="26"/>
  <c r="HD228" i="26"/>
  <c r="HD229" i="26"/>
  <c r="HD283" i="26"/>
  <c r="HD235" i="26"/>
  <c r="HD236" i="26"/>
  <c r="HD237" i="26"/>
  <c r="HD238" i="26"/>
  <c r="HD239" i="26"/>
  <c r="HD240" i="26"/>
  <c r="HD243" i="26"/>
  <c r="HD244" i="26"/>
  <c r="HD245" i="26"/>
  <c r="HD251" i="26"/>
  <c r="HD252" i="26"/>
  <c r="HD254" i="26"/>
  <c r="HD255" i="26"/>
  <c r="HD256" i="26"/>
  <c r="HD260" i="26"/>
  <c r="HD261" i="26"/>
  <c r="HD285" i="26"/>
  <c r="HD291" i="26"/>
  <c r="HD218" i="26" a="1"/>
  <c r="HD218" i="26" s="1"/>
  <c r="HD234" i="26" a="1"/>
  <c r="HD234" i="26" s="1"/>
  <c r="HD250" i="26" a="1"/>
  <c r="HD250" i="26" s="1"/>
  <c r="HD253" i="26"/>
  <c r="HD266" i="26" a="1"/>
  <c r="HD266" i="26" s="1"/>
  <c r="HD267" i="26"/>
  <c r="HD268" i="26"/>
  <c r="HD269" i="26"/>
  <c r="HD270" i="26"/>
  <c r="HD271" i="26"/>
  <c r="HD272" i="26"/>
  <c r="HD274" i="26"/>
  <c r="HD275" i="26"/>
  <c r="HD276" i="26"/>
  <c r="HD277" i="26"/>
  <c r="HD301" i="26"/>
  <c r="HD302" i="26"/>
  <c r="HD303" i="26"/>
  <c r="HD304" i="26"/>
  <c r="HD307" i="26"/>
  <c r="HD308" i="26"/>
  <c r="HD309" i="26"/>
  <c r="HD298" i="26" a="1"/>
  <c r="HD298" i="26" s="1"/>
  <c r="HD314" i="26" a="1"/>
  <c r="HD314" i="26" s="1"/>
  <c r="HD316" i="26"/>
  <c r="HD318" i="26"/>
  <c r="HD320" i="26"/>
  <c r="HD300" i="26"/>
  <c r="HD315" i="26"/>
  <c r="HD317" i="26"/>
  <c r="HD322" i="26"/>
  <c r="HD323" i="26"/>
  <c r="HD324" i="26"/>
  <c r="HD325" i="26"/>
  <c r="HD292" i="26"/>
  <c r="HD299" i="26"/>
  <c r="HD319" i="26"/>
  <c r="HC177" i="26"/>
  <c r="HC182" i="26" s="1"/>
  <c r="HC225" i="26"/>
  <c r="HC230" i="26" s="1"/>
  <c r="HC241" i="26"/>
  <c r="HC289" i="26"/>
  <c r="HC257" i="26"/>
  <c r="HC305" i="26"/>
  <c r="HG166" i="26"/>
  <c r="HF165" i="26"/>
  <c r="HB230" i="26"/>
  <c r="HB182" i="26"/>
  <c r="HB198" i="26"/>
  <c r="HC321" i="26"/>
  <c r="HC193" i="26"/>
  <c r="HC209" i="26"/>
  <c r="HC214" i="26" s="1"/>
  <c r="HC273" i="26"/>
  <c r="HB326" i="26"/>
  <c r="HA12" i="17"/>
  <c r="HA14" i="17" s="1"/>
  <c r="GY13" i="17"/>
  <c r="HE210" i="26" l="1"/>
  <c r="HE194" i="26"/>
  <c r="HE259" i="26"/>
  <c r="HE242" i="26"/>
  <c r="HE226" i="26"/>
  <c r="HD209" i="26"/>
  <c r="HD214" i="26" s="1"/>
  <c r="HF167" i="26"/>
  <c r="HE170" i="26" a="1"/>
  <c r="HE170" i="26" s="1"/>
  <c r="HE172" i="26"/>
  <c r="HE175" i="26"/>
  <c r="HE176" i="26"/>
  <c r="HE178" i="26"/>
  <c r="HE179" i="26"/>
  <c r="HE180" i="26"/>
  <c r="HE181" i="26"/>
  <c r="HE283" i="26"/>
  <c r="HE288" i="26"/>
  <c r="HE291" i="26"/>
  <c r="HE171" i="26"/>
  <c r="HE174" i="26"/>
  <c r="HE186" i="26" a="1"/>
  <c r="HE186" i="26" s="1"/>
  <c r="HE187" i="26"/>
  <c r="HE188" i="26"/>
  <c r="HE189" i="26"/>
  <c r="HE190" i="26"/>
  <c r="HE191" i="26"/>
  <c r="HE192" i="26"/>
  <c r="HE195" i="26"/>
  <c r="HE196" i="26"/>
  <c r="HE197" i="26"/>
  <c r="HE284" i="26"/>
  <c r="HE286" i="26"/>
  <c r="HE292" i="26"/>
  <c r="HE173" i="26"/>
  <c r="HE202" i="26" a="1"/>
  <c r="HE202" i="26" s="1"/>
  <c r="HE203" i="26"/>
  <c r="HE204" i="26"/>
  <c r="HE205" i="26"/>
  <c r="HE206" i="26"/>
  <c r="HE207" i="26"/>
  <c r="HE208" i="26"/>
  <c r="HE211" i="26"/>
  <c r="HE212" i="26"/>
  <c r="HE213" i="26"/>
  <c r="HE219" i="26"/>
  <c r="HE220" i="26"/>
  <c r="HE221" i="26"/>
  <c r="HE222" i="26"/>
  <c r="HE223" i="26"/>
  <c r="HE224" i="26"/>
  <c r="HE227" i="26"/>
  <c r="HE228" i="26"/>
  <c r="HE229" i="26"/>
  <c r="HE282" i="26" a="1"/>
  <c r="HE282" i="26" s="1"/>
  <c r="HE218" i="26" a="1"/>
  <c r="HE218" i="26" s="1"/>
  <c r="HE234" i="26" a="1"/>
  <c r="HE234" i="26" s="1"/>
  <c r="HE235" i="26"/>
  <c r="HE236" i="26"/>
  <c r="HE237" i="26"/>
  <c r="HE238" i="26"/>
  <c r="HE239" i="26"/>
  <c r="HE240" i="26"/>
  <c r="HE243" i="26"/>
  <c r="HE244" i="26"/>
  <c r="HE245" i="26"/>
  <c r="HE285" i="26"/>
  <c r="HE250" i="26" a="1"/>
  <c r="HE250" i="26" s="1"/>
  <c r="HE253" i="26"/>
  <c r="HE254" i="26"/>
  <c r="HE255" i="26"/>
  <c r="HE256" i="26"/>
  <c r="HE260" i="26"/>
  <c r="HE261" i="26"/>
  <c r="HE287" i="26"/>
  <c r="HE251" i="26"/>
  <c r="HE252" i="26"/>
  <c r="HE266" i="26" a="1"/>
  <c r="HE266" i="26" s="1"/>
  <c r="HE267" i="26"/>
  <c r="HE268" i="26"/>
  <c r="HE269" i="26"/>
  <c r="HE270" i="26"/>
  <c r="HE271" i="26"/>
  <c r="HE272" i="26"/>
  <c r="HE274" i="26"/>
  <c r="HE275" i="26"/>
  <c r="HE276" i="26"/>
  <c r="HE277" i="26"/>
  <c r="HE302" i="26"/>
  <c r="HE303" i="26"/>
  <c r="HE304" i="26"/>
  <c r="HE307" i="26"/>
  <c r="HE308" i="26"/>
  <c r="HE309" i="26"/>
  <c r="HE299" i="26"/>
  <c r="HE300" i="26"/>
  <c r="HE301" i="26"/>
  <c r="HE298" i="26" a="1"/>
  <c r="HE298" i="26" s="1"/>
  <c r="HE316" i="26"/>
  <c r="HE319" i="26"/>
  <c r="HE320" i="26"/>
  <c r="HE322" i="26"/>
  <c r="HE323" i="26"/>
  <c r="HE324" i="26"/>
  <c r="HE325" i="26"/>
  <c r="HE293" i="26"/>
  <c r="HE314" i="26" a="1"/>
  <c r="HE314" i="26" s="1"/>
  <c r="HE315" i="26"/>
  <c r="HE317" i="26"/>
  <c r="HE318" i="26"/>
  <c r="HD193" i="26"/>
  <c r="HD321" i="26"/>
  <c r="HC246" i="26"/>
  <c r="HC294" i="26"/>
  <c r="HC262" i="26"/>
  <c r="HC310" i="26"/>
  <c r="HH166" i="26"/>
  <c r="HG165" i="26"/>
  <c r="HC278" i="26"/>
  <c r="HD305" i="26"/>
  <c r="HD177" i="26"/>
  <c r="HD182" i="26" s="1"/>
  <c r="HD289" i="26"/>
  <c r="HD294" i="26" s="1"/>
  <c r="HD225" i="26"/>
  <c r="HD241" i="26"/>
  <c r="HD246" i="26" s="1"/>
  <c r="HD257" i="26"/>
  <c r="HD262" i="26" s="1"/>
  <c r="HD273" i="26"/>
  <c r="HD278" i="26" s="1"/>
  <c r="HC326" i="26"/>
  <c r="HC198" i="26"/>
  <c r="HB12" i="17"/>
  <c r="GZ13" i="17"/>
  <c r="HF210" i="26" l="1"/>
  <c r="HF194" i="26"/>
  <c r="HF259" i="26"/>
  <c r="HF242" i="26"/>
  <c r="HF226" i="26"/>
  <c r="HE193" i="26"/>
  <c r="HE198" i="26" s="1"/>
  <c r="HG167" i="26"/>
  <c r="HF171" i="26"/>
  <c r="HF172" i="26"/>
  <c r="HF174" i="26"/>
  <c r="HF175" i="26"/>
  <c r="HF176" i="26"/>
  <c r="HF178" i="26"/>
  <c r="HF179" i="26"/>
  <c r="HF180" i="26"/>
  <c r="HF181" i="26"/>
  <c r="HF282" i="26" a="1"/>
  <c r="HF282" i="26" s="1"/>
  <c r="HF293" i="26"/>
  <c r="HF173" i="26"/>
  <c r="HF186" i="26" a="1"/>
  <c r="HF186" i="26" s="1"/>
  <c r="HF187" i="26"/>
  <c r="HF188" i="26"/>
  <c r="HF189" i="26"/>
  <c r="HF190" i="26"/>
  <c r="HF191" i="26"/>
  <c r="HF192" i="26"/>
  <c r="HF195" i="26"/>
  <c r="HF196" i="26"/>
  <c r="HF197" i="26"/>
  <c r="HF283" i="26"/>
  <c r="HF286" i="26"/>
  <c r="HF287" i="26"/>
  <c r="HF291" i="26"/>
  <c r="HF170" i="26" a="1"/>
  <c r="HF170" i="26" s="1"/>
  <c r="HF202" i="26" a="1"/>
  <c r="HF202" i="26" s="1"/>
  <c r="HF203" i="26"/>
  <c r="HF204" i="26"/>
  <c r="HF205" i="26"/>
  <c r="HF206" i="26"/>
  <c r="HF207" i="26"/>
  <c r="HF208" i="26"/>
  <c r="HF211" i="26"/>
  <c r="HF212" i="26"/>
  <c r="HF213" i="26"/>
  <c r="HF219" i="26"/>
  <c r="HF220" i="26"/>
  <c r="HF221" i="26"/>
  <c r="HF222" i="26"/>
  <c r="HF223" i="26"/>
  <c r="HF224" i="26"/>
  <c r="HF227" i="26"/>
  <c r="HF228" i="26"/>
  <c r="HF229" i="26"/>
  <c r="HF235" i="26"/>
  <c r="HF236" i="26"/>
  <c r="HF237" i="26"/>
  <c r="HF238" i="26"/>
  <c r="HF239" i="26"/>
  <c r="HF240" i="26"/>
  <c r="HF243" i="26"/>
  <c r="HF244" i="26"/>
  <c r="HF245" i="26"/>
  <c r="HF251" i="26"/>
  <c r="HF252" i="26"/>
  <c r="HF254" i="26"/>
  <c r="HF255" i="26"/>
  <c r="HF256" i="26"/>
  <c r="HF260" i="26"/>
  <c r="HF261" i="26"/>
  <c r="HF284" i="26"/>
  <c r="HF288" i="26"/>
  <c r="HF218" i="26" a="1"/>
  <c r="HF218" i="26" s="1"/>
  <c r="HF234" i="26" a="1"/>
  <c r="HF234" i="26" s="1"/>
  <c r="HF250" i="26" a="1"/>
  <c r="HF250" i="26" s="1"/>
  <c r="HF253" i="26"/>
  <c r="HF266" i="26" a="1"/>
  <c r="HF266" i="26" s="1"/>
  <c r="HF267" i="26"/>
  <c r="HF268" i="26"/>
  <c r="HF269" i="26"/>
  <c r="HF270" i="26"/>
  <c r="HF271" i="26"/>
  <c r="HF272" i="26"/>
  <c r="HF274" i="26"/>
  <c r="HF275" i="26"/>
  <c r="HF276" i="26"/>
  <c r="HF277" i="26"/>
  <c r="HF285" i="26"/>
  <c r="HF302" i="26"/>
  <c r="HF303" i="26"/>
  <c r="HF304" i="26"/>
  <c r="HF307" i="26"/>
  <c r="HF308" i="26"/>
  <c r="HF309" i="26"/>
  <c r="HF298" i="26" a="1"/>
  <c r="HF298" i="26" s="1"/>
  <c r="HF315" i="26"/>
  <c r="HF316" i="26"/>
  <c r="HF318" i="26"/>
  <c r="HF319" i="26"/>
  <c r="HF320" i="26"/>
  <c r="HF292" i="26"/>
  <c r="HF314" i="26" a="1"/>
  <c r="HF314" i="26" s="1"/>
  <c r="HF317" i="26"/>
  <c r="HF322" i="26"/>
  <c r="HF323" i="26"/>
  <c r="HF324" i="26"/>
  <c r="HF325" i="26"/>
  <c r="HF299" i="26"/>
  <c r="HF300" i="26"/>
  <c r="HF301" i="26"/>
  <c r="HE209" i="26"/>
  <c r="HE305" i="26"/>
  <c r="HE310" i="26" s="1"/>
  <c r="HI166" i="26"/>
  <c r="HH165" i="26"/>
  <c r="HD230" i="26"/>
  <c r="HE289" i="26"/>
  <c r="HE225" i="26"/>
  <c r="HE241" i="26"/>
  <c r="HE257" i="26"/>
  <c r="HE321" i="26"/>
  <c r="HE326" i="26" s="1"/>
  <c r="HE177" i="26"/>
  <c r="HE273" i="26"/>
  <c r="HE278" i="26" s="1"/>
  <c r="HD198" i="26"/>
  <c r="HD326" i="26"/>
  <c r="HD310" i="26"/>
  <c r="HB14" i="17"/>
  <c r="HC12" i="17"/>
  <c r="HC14" i="17" s="1"/>
  <c r="HA13" i="17"/>
  <c r="HG210" i="26" l="1"/>
  <c r="HG194" i="26"/>
  <c r="HG259" i="26"/>
  <c r="HG242" i="26"/>
  <c r="HG226" i="26"/>
  <c r="HH167" i="26"/>
  <c r="HG293" i="26"/>
  <c r="HG175" i="26"/>
  <c r="HG176" i="26"/>
  <c r="HG178" i="26"/>
  <c r="HG179" i="26"/>
  <c r="HG180" i="26"/>
  <c r="HG181" i="26"/>
  <c r="HG284" i="26"/>
  <c r="HG286" i="26"/>
  <c r="HG291" i="26"/>
  <c r="HG170" i="26" a="1"/>
  <c r="HG170" i="26" s="1"/>
  <c r="HG172" i="26"/>
  <c r="HG173" i="26"/>
  <c r="HG174" i="26"/>
  <c r="HG186" i="26" a="1"/>
  <c r="HG186" i="26" s="1"/>
  <c r="HG187" i="26"/>
  <c r="HG188" i="26"/>
  <c r="HG189" i="26"/>
  <c r="HG190" i="26"/>
  <c r="HG191" i="26"/>
  <c r="HG192" i="26"/>
  <c r="HG195" i="26"/>
  <c r="HG196" i="26"/>
  <c r="HG197" i="26"/>
  <c r="HG285" i="26"/>
  <c r="HG287" i="26"/>
  <c r="HG288" i="26"/>
  <c r="HG292" i="26"/>
  <c r="HG171" i="26"/>
  <c r="HG202" i="26" a="1"/>
  <c r="HG202" i="26" s="1"/>
  <c r="HG203" i="26"/>
  <c r="HG204" i="26"/>
  <c r="HG205" i="26"/>
  <c r="HG206" i="26"/>
  <c r="HG207" i="26"/>
  <c r="HG208" i="26"/>
  <c r="HG211" i="26"/>
  <c r="HG212" i="26"/>
  <c r="HG213" i="26"/>
  <c r="HG218" i="26" a="1"/>
  <c r="HG218" i="26" s="1"/>
  <c r="HG219" i="26"/>
  <c r="HG220" i="26"/>
  <c r="HG221" i="26"/>
  <c r="HG222" i="26"/>
  <c r="HG223" i="26"/>
  <c r="HG224" i="26"/>
  <c r="HG227" i="26"/>
  <c r="HG228" i="26"/>
  <c r="HG229" i="26"/>
  <c r="HG235" i="26"/>
  <c r="HG236" i="26"/>
  <c r="HG237" i="26"/>
  <c r="HG238" i="26"/>
  <c r="HG239" i="26"/>
  <c r="HG240" i="26"/>
  <c r="HG243" i="26"/>
  <c r="HG244" i="26"/>
  <c r="HG245" i="26"/>
  <c r="HG250" i="26" a="1"/>
  <c r="HG250" i="26" s="1"/>
  <c r="HG253" i="26"/>
  <c r="HG254" i="26"/>
  <c r="HG255" i="26"/>
  <c r="HG256" i="26"/>
  <c r="HG260" i="26"/>
  <c r="HG261" i="26"/>
  <c r="HG282" i="26" a="1"/>
  <c r="HG282" i="26" s="1"/>
  <c r="HG234" i="26" a="1"/>
  <c r="HG234" i="26" s="1"/>
  <c r="HG251" i="26"/>
  <c r="HG252" i="26"/>
  <c r="HG266" i="26" a="1"/>
  <c r="HG266" i="26" s="1"/>
  <c r="HG267" i="26"/>
  <c r="HG268" i="26"/>
  <c r="HG269" i="26"/>
  <c r="HG270" i="26"/>
  <c r="HG271" i="26"/>
  <c r="HG272" i="26"/>
  <c r="HG274" i="26"/>
  <c r="HG275" i="26"/>
  <c r="HG276" i="26"/>
  <c r="HG277" i="26"/>
  <c r="HG283" i="26"/>
  <c r="HG302" i="26"/>
  <c r="HG303" i="26"/>
  <c r="HG304" i="26"/>
  <c r="HG307" i="26"/>
  <c r="HG308" i="26"/>
  <c r="HG309" i="26"/>
  <c r="HG314" i="26" a="1"/>
  <c r="HG314" i="26" s="1"/>
  <c r="HG317" i="26"/>
  <c r="HG298" i="26" a="1"/>
  <c r="HG298" i="26" s="1"/>
  <c r="HG299" i="26"/>
  <c r="HG300" i="26"/>
  <c r="HG301" i="26"/>
  <c r="HG319" i="26"/>
  <c r="HG320" i="26"/>
  <c r="HG322" i="26"/>
  <c r="HG323" i="26"/>
  <c r="HG324" i="26"/>
  <c r="HG325" i="26"/>
  <c r="HG315" i="26"/>
  <c r="HG316" i="26"/>
  <c r="HG318" i="26"/>
  <c r="HF289" i="26"/>
  <c r="HF294" i="26" s="1"/>
  <c r="HF193" i="26"/>
  <c r="HF177" i="26"/>
  <c r="HF182" i="26" s="1"/>
  <c r="HF225" i="26"/>
  <c r="HF241" i="26"/>
  <c r="HF246" i="26" s="1"/>
  <c r="HF257" i="26"/>
  <c r="HF262" i="26" s="1"/>
  <c r="HF321" i="26"/>
  <c r="HE214" i="26"/>
  <c r="HJ166" i="26"/>
  <c r="HI165" i="26"/>
  <c r="HE294" i="26"/>
  <c r="HE246" i="26"/>
  <c r="HE262" i="26"/>
  <c r="HE182" i="26"/>
  <c r="HF209" i="26"/>
  <c r="HF214" i="26" s="1"/>
  <c r="HF273" i="26"/>
  <c r="HF305" i="26"/>
  <c r="HE230" i="26"/>
  <c r="HD12" i="17"/>
  <c r="HD14" i="17" s="1"/>
  <c r="HB13" i="17"/>
  <c r="HH210" i="26" l="1"/>
  <c r="HH194" i="26"/>
  <c r="HH259" i="26"/>
  <c r="HH242" i="26"/>
  <c r="HH226" i="26"/>
  <c r="HI167" i="26"/>
  <c r="HH170" i="26" a="1"/>
  <c r="HH170" i="26" s="1"/>
  <c r="HH175" i="26"/>
  <c r="HH176" i="26"/>
  <c r="HH178" i="26"/>
  <c r="HH179" i="26"/>
  <c r="HH180" i="26"/>
  <c r="HH181" i="26"/>
  <c r="HH285" i="26"/>
  <c r="HH291" i="26"/>
  <c r="HH292" i="26"/>
  <c r="HH171" i="26"/>
  <c r="HH172" i="26"/>
  <c r="HH186" i="26" a="1"/>
  <c r="HH186" i="26" s="1"/>
  <c r="HH187" i="26"/>
  <c r="HH188" i="26"/>
  <c r="HH189" i="26"/>
  <c r="HH190" i="26"/>
  <c r="HH191" i="26"/>
  <c r="HH192" i="26"/>
  <c r="HH195" i="26"/>
  <c r="HH196" i="26"/>
  <c r="HH197" i="26"/>
  <c r="HH284" i="26"/>
  <c r="HH293" i="26"/>
  <c r="HH173" i="26"/>
  <c r="HH174" i="26"/>
  <c r="HH202" i="26" a="1"/>
  <c r="HH202" i="26" s="1"/>
  <c r="HH203" i="26"/>
  <c r="HH204" i="26"/>
  <c r="HH205" i="26"/>
  <c r="HH206" i="26"/>
  <c r="HH207" i="26"/>
  <c r="HH208" i="26"/>
  <c r="HH211" i="26"/>
  <c r="HH212" i="26"/>
  <c r="HH213" i="26"/>
  <c r="HH282" i="26" a="1"/>
  <c r="HH282" i="26" s="1"/>
  <c r="HH219" i="26"/>
  <c r="HH220" i="26"/>
  <c r="HH221" i="26"/>
  <c r="HH222" i="26"/>
  <c r="HH223" i="26"/>
  <c r="HH224" i="26"/>
  <c r="HH227" i="26"/>
  <c r="HH228" i="26"/>
  <c r="HH229" i="26"/>
  <c r="HH234" i="26" a="1"/>
  <c r="HH234" i="26" s="1"/>
  <c r="HH235" i="26"/>
  <c r="HH236" i="26"/>
  <c r="HH237" i="26"/>
  <c r="HH238" i="26"/>
  <c r="HH239" i="26"/>
  <c r="HH240" i="26"/>
  <c r="HH243" i="26"/>
  <c r="HH244" i="26"/>
  <c r="HH245" i="26"/>
  <c r="HH218" i="26" a="1"/>
  <c r="HH218" i="26" s="1"/>
  <c r="HH251" i="26"/>
  <c r="HH252" i="26"/>
  <c r="HH254" i="26"/>
  <c r="HH255" i="26"/>
  <c r="HH256" i="26"/>
  <c r="HH260" i="26"/>
  <c r="HH261" i="26"/>
  <c r="HH283" i="26"/>
  <c r="HH286" i="26"/>
  <c r="HH287" i="26"/>
  <c r="HH288" i="26"/>
  <c r="HH250" i="26" a="1"/>
  <c r="HH250" i="26" s="1"/>
  <c r="HH253" i="26"/>
  <c r="HH266" i="26" a="1"/>
  <c r="HH266" i="26" s="1"/>
  <c r="HH267" i="26"/>
  <c r="HH268" i="26"/>
  <c r="HH269" i="26"/>
  <c r="HH270" i="26"/>
  <c r="HH271" i="26"/>
  <c r="HH272" i="26"/>
  <c r="HH274" i="26"/>
  <c r="HH275" i="26"/>
  <c r="HH276" i="26"/>
  <c r="HH277" i="26"/>
  <c r="HH302" i="26"/>
  <c r="HH303" i="26"/>
  <c r="HH304" i="26"/>
  <c r="HH307" i="26"/>
  <c r="HH308" i="26"/>
  <c r="HH309" i="26"/>
  <c r="HH298" i="26" a="1"/>
  <c r="HH298" i="26" s="1"/>
  <c r="HH299" i="26"/>
  <c r="HH300" i="26"/>
  <c r="HH320" i="26"/>
  <c r="HH315" i="26"/>
  <c r="HH316" i="26"/>
  <c r="HH317" i="26"/>
  <c r="HH318" i="26"/>
  <c r="HH322" i="26"/>
  <c r="HH323" i="26"/>
  <c r="HH324" i="26"/>
  <c r="HH325" i="26"/>
  <c r="HH301" i="26"/>
  <c r="HH314" i="26" a="1"/>
  <c r="HH314" i="26" s="1"/>
  <c r="HH319" i="26"/>
  <c r="HF198" i="26"/>
  <c r="HF326" i="26"/>
  <c r="HK166" i="26"/>
  <c r="HJ165" i="26"/>
  <c r="HF278" i="26"/>
  <c r="HF310" i="26"/>
  <c r="HG305" i="26"/>
  <c r="HG310" i="26" s="1"/>
  <c r="HG177" i="26"/>
  <c r="HG193" i="26"/>
  <c r="HG209" i="26"/>
  <c r="HG225" i="26"/>
  <c r="HG230" i="26" s="1"/>
  <c r="HG257" i="26"/>
  <c r="HG289" i="26"/>
  <c r="HG241" i="26"/>
  <c r="HG273" i="26"/>
  <c r="HG278" i="26" s="1"/>
  <c r="HG321" i="26"/>
  <c r="HG326" i="26" s="1"/>
  <c r="HF230" i="26"/>
  <c r="HE12" i="17"/>
  <c r="HC13" i="17"/>
  <c r="HI210" i="26" l="1"/>
  <c r="HI194" i="26"/>
  <c r="HI259" i="26"/>
  <c r="HI242" i="26"/>
  <c r="HI226" i="26"/>
  <c r="HH257" i="26"/>
  <c r="HH262" i="26" s="1"/>
  <c r="HH209" i="26"/>
  <c r="HH214" i="26" s="1"/>
  <c r="HH225" i="26"/>
  <c r="HH230" i="26" s="1"/>
  <c r="HJ167" i="26"/>
  <c r="HI172" i="26"/>
  <c r="HI173" i="26"/>
  <c r="HI174" i="26"/>
  <c r="HI175" i="26"/>
  <c r="HI176" i="26"/>
  <c r="HI178" i="26"/>
  <c r="HI179" i="26"/>
  <c r="HI180" i="26"/>
  <c r="HI181" i="26"/>
  <c r="HI282" i="26" a="1"/>
  <c r="HI282" i="26" s="1"/>
  <c r="HI287" i="26"/>
  <c r="HI288" i="26"/>
  <c r="HI293" i="26"/>
  <c r="HI186" i="26" a="1"/>
  <c r="HI186" i="26" s="1"/>
  <c r="HI187" i="26"/>
  <c r="HI188" i="26"/>
  <c r="HI189" i="26"/>
  <c r="HI190" i="26"/>
  <c r="HI191" i="26"/>
  <c r="HI192" i="26"/>
  <c r="HI195" i="26"/>
  <c r="HI196" i="26"/>
  <c r="HI197" i="26"/>
  <c r="HI283" i="26"/>
  <c r="HI285" i="26"/>
  <c r="HI286" i="26"/>
  <c r="HI170" i="26" a="1"/>
  <c r="HI170" i="26" s="1"/>
  <c r="HI171" i="26"/>
  <c r="HI202" i="26" a="1"/>
  <c r="HI202" i="26" s="1"/>
  <c r="HI203" i="26"/>
  <c r="HI204" i="26"/>
  <c r="HI205" i="26"/>
  <c r="HI206" i="26"/>
  <c r="HI207" i="26"/>
  <c r="HI208" i="26"/>
  <c r="HI211" i="26"/>
  <c r="HI212" i="26"/>
  <c r="HI213" i="26"/>
  <c r="HI219" i="26"/>
  <c r="HI220" i="26"/>
  <c r="HI221" i="26"/>
  <c r="HI222" i="26"/>
  <c r="HI223" i="26"/>
  <c r="HI224" i="26"/>
  <c r="HI227" i="26"/>
  <c r="HI228" i="26"/>
  <c r="HI229" i="26"/>
  <c r="HI235" i="26"/>
  <c r="HI236" i="26"/>
  <c r="HI237" i="26"/>
  <c r="HI238" i="26"/>
  <c r="HI239" i="26"/>
  <c r="HI240" i="26"/>
  <c r="HI243" i="26"/>
  <c r="HI244" i="26"/>
  <c r="HI245" i="26"/>
  <c r="HI234" i="26" a="1"/>
  <c r="HI234" i="26" s="1"/>
  <c r="HI253" i="26"/>
  <c r="HI254" i="26"/>
  <c r="HI255" i="26"/>
  <c r="HI256" i="26"/>
  <c r="HI260" i="26"/>
  <c r="HI261" i="26"/>
  <c r="HI284" i="26"/>
  <c r="HI291" i="26"/>
  <c r="HI218" i="26" a="1"/>
  <c r="HI218" i="26" s="1"/>
  <c r="HI250" i="26" a="1"/>
  <c r="HI250" i="26" s="1"/>
  <c r="HI251" i="26"/>
  <c r="HI252" i="26"/>
  <c r="HI266" i="26" a="1"/>
  <c r="HI266" i="26" s="1"/>
  <c r="HI267" i="26"/>
  <c r="HI268" i="26"/>
  <c r="HI269" i="26"/>
  <c r="HI270" i="26"/>
  <c r="HI271" i="26"/>
  <c r="HI272" i="26"/>
  <c r="HI274" i="26"/>
  <c r="HI275" i="26"/>
  <c r="HI276" i="26"/>
  <c r="HI277" i="26"/>
  <c r="HI292" i="26"/>
  <c r="HI300" i="26"/>
  <c r="HI302" i="26"/>
  <c r="HI303" i="26"/>
  <c r="HI304" i="26"/>
  <c r="HI307" i="26"/>
  <c r="HI308" i="26"/>
  <c r="HI309" i="26"/>
  <c r="HI301" i="26"/>
  <c r="HI316" i="26"/>
  <c r="HI317" i="26"/>
  <c r="HI318" i="26"/>
  <c r="HI319" i="26"/>
  <c r="HI320" i="26"/>
  <c r="HI298" i="26" a="1"/>
  <c r="HI298" i="26" s="1"/>
  <c r="HI314" i="26" a="1"/>
  <c r="HI314" i="26" s="1"/>
  <c r="HI322" i="26"/>
  <c r="HI323" i="26"/>
  <c r="HI324" i="26"/>
  <c r="HI325" i="26"/>
  <c r="HI299" i="26"/>
  <c r="HI315" i="26"/>
  <c r="HH177" i="26"/>
  <c r="HH182" i="26" s="1"/>
  <c r="HH193" i="26"/>
  <c r="HH198" i="26" s="1"/>
  <c r="HH305" i="26"/>
  <c r="HL166" i="26"/>
  <c r="HK165" i="26"/>
  <c r="HG182" i="26"/>
  <c r="HG214" i="26"/>
  <c r="HG262" i="26"/>
  <c r="HG294" i="26"/>
  <c r="HG246" i="26"/>
  <c r="HH289" i="26"/>
  <c r="HH241" i="26"/>
  <c r="HH273" i="26"/>
  <c r="HH278" i="26" s="1"/>
  <c r="HH321" i="26"/>
  <c r="HG198" i="26"/>
  <c r="HE14" i="17"/>
  <c r="HF12" i="17"/>
  <c r="HF14" i="17" s="1"/>
  <c r="HD13" i="17"/>
  <c r="HJ210" i="26" l="1"/>
  <c r="HJ194" i="26"/>
  <c r="HJ259" i="26"/>
  <c r="HJ242" i="26"/>
  <c r="HJ226" i="26"/>
  <c r="HI177" i="26"/>
  <c r="HI182" i="26" s="1"/>
  <c r="HK167" i="26"/>
  <c r="HJ175" i="26"/>
  <c r="HJ176" i="26"/>
  <c r="HJ178" i="26"/>
  <c r="HJ179" i="26"/>
  <c r="HJ180" i="26"/>
  <c r="HJ181" i="26"/>
  <c r="HJ283" i="26"/>
  <c r="HJ284" i="26"/>
  <c r="HJ285" i="26"/>
  <c r="HJ286" i="26"/>
  <c r="HJ291" i="26"/>
  <c r="HJ170" i="26" a="1"/>
  <c r="HJ170" i="26" s="1"/>
  <c r="HJ171" i="26"/>
  <c r="HJ172" i="26"/>
  <c r="HJ173" i="26"/>
  <c r="HJ186" i="26" a="1"/>
  <c r="HJ186" i="26" s="1"/>
  <c r="HJ187" i="26"/>
  <c r="HJ188" i="26"/>
  <c r="HJ189" i="26"/>
  <c r="HJ190" i="26"/>
  <c r="HJ191" i="26"/>
  <c r="HJ192" i="26"/>
  <c r="HJ195" i="26"/>
  <c r="HJ196" i="26"/>
  <c r="HJ197" i="26"/>
  <c r="HJ287" i="26"/>
  <c r="HJ174" i="26"/>
  <c r="HJ202" i="26" a="1"/>
  <c r="HJ202" i="26" s="1"/>
  <c r="HJ203" i="26"/>
  <c r="HJ204" i="26"/>
  <c r="HJ205" i="26"/>
  <c r="HJ206" i="26"/>
  <c r="HJ207" i="26"/>
  <c r="HJ208" i="26"/>
  <c r="HJ211" i="26"/>
  <c r="HJ212" i="26"/>
  <c r="HJ213" i="26"/>
  <c r="HJ219" i="26"/>
  <c r="HJ220" i="26"/>
  <c r="HJ221" i="26"/>
  <c r="HJ222" i="26"/>
  <c r="HJ223" i="26"/>
  <c r="HJ224" i="26"/>
  <c r="HJ227" i="26"/>
  <c r="HJ228" i="26"/>
  <c r="HJ229" i="26"/>
  <c r="HJ218" i="26" a="1"/>
  <c r="HJ218" i="26" s="1"/>
  <c r="HJ235" i="26"/>
  <c r="HJ236" i="26"/>
  <c r="HJ237" i="26"/>
  <c r="HJ238" i="26"/>
  <c r="HJ239" i="26"/>
  <c r="HJ240" i="26"/>
  <c r="HJ243" i="26"/>
  <c r="HJ244" i="26"/>
  <c r="HJ245" i="26"/>
  <c r="HJ250" i="26" a="1"/>
  <c r="HJ250" i="26" s="1"/>
  <c r="HJ251" i="26"/>
  <c r="HJ254" i="26"/>
  <c r="HJ255" i="26"/>
  <c r="HJ256" i="26"/>
  <c r="HJ260" i="26"/>
  <c r="HJ261" i="26"/>
  <c r="HJ282" i="26" a="1"/>
  <c r="HJ282" i="26" s="1"/>
  <c r="HJ288" i="26"/>
  <c r="HJ234" i="26" a="1"/>
  <c r="HJ234" i="26" s="1"/>
  <c r="HJ252" i="26"/>
  <c r="HJ253" i="26"/>
  <c r="HJ266" i="26" a="1"/>
  <c r="HJ266" i="26" s="1"/>
  <c r="HJ267" i="26"/>
  <c r="HJ268" i="26"/>
  <c r="HJ269" i="26"/>
  <c r="HJ270" i="26"/>
  <c r="HJ271" i="26"/>
  <c r="HJ272" i="26"/>
  <c r="HJ274" i="26"/>
  <c r="HJ275" i="26"/>
  <c r="HJ276" i="26"/>
  <c r="HJ277" i="26"/>
  <c r="HJ302" i="26"/>
  <c r="HJ303" i="26"/>
  <c r="HJ304" i="26"/>
  <c r="HJ307" i="26"/>
  <c r="HJ308" i="26"/>
  <c r="HJ309" i="26"/>
  <c r="HJ298" i="26" a="1"/>
  <c r="HJ298" i="26" s="1"/>
  <c r="HJ314" i="26" a="1"/>
  <c r="HJ314" i="26" s="1"/>
  <c r="HJ315" i="26"/>
  <c r="HJ318" i="26"/>
  <c r="HJ299" i="26"/>
  <c r="HJ301" i="26"/>
  <c r="HJ320" i="26"/>
  <c r="HJ322" i="26"/>
  <c r="HJ323" i="26"/>
  <c r="HJ324" i="26"/>
  <c r="HJ325" i="26"/>
  <c r="HJ292" i="26"/>
  <c r="HJ293" i="26"/>
  <c r="HJ300" i="26"/>
  <c r="HJ316" i="26"/>
  <c r="HJ317" i="26"/>
  <c r="HJ319" i="26"/>
  <c r="HI289" i="26"/>
  <c r="HI209" i="26"/>
  <c r="HI241" i="26"/>
  <c r="HI225" i="26"/>
  <c r="HI257" i="26"/>
  <c r="HH310" i="26"/>
  <c r="HM166" i="26"/>
  <c r="HL165" i="26"/>
  <c r="HH326" i="26"/>
  <c r="HI305" i="26"/>
  <c r="HI321" i="26"/>
  <c r="HI193" i="26"/>
  <c r="HI198" i="26" s="1"/>
  <c r="HI273" i="26"/>
  <c r="HH294" i="26"/>
  <c r="HH246" i="26"/>
  <c r="HG12" i="17"/>
  <c r="HG14" i="17" s="1"/>
  <c r="HE13" i="17"/>
  <c r="HK210" i="26" l="1"/>
  <c r="HK194" i="26"/>
  <c r="HK259" i="26"/>
  <c r="HK242" i="26"/>
  <c r="HK226" i="26"/>
  <c r="HL167" i="26"/>
  <c r="HK172" i="26"/>
  <c r="HK175" i="26"/>
  <c r="HK176" i="26"/>
  <c r="HK178" i="26"/>
  <c r="HK179" i="26"/>
  <c r="HK180" i="26"/>
  <c r="HK181" i="26"/>
  <c r="HK174" i="26"/>
  <c r="HK186" i="26" a="1"/>
  <c r="HK186" i="26" s="1"/>
  <c r="HK187" i="26"/>
  <c r="HK188" i="26"/>
  <c r="HK189" i="26"/>
  <c r="HK190" i="26"/>
  <c r="HK191" i="26"/>
  <c r="HK192" i="26"/>
  <c r="HK195" i="26"/>
  <c r="HK196" i="26"/>
  <c r="HK197" i="26"/>
  <c r="HK282" i="26" a="1"/>
  <c r="HK282" i="26" s="1"/>
  <c r="HK283" i="26"/>
  <c r="HK284" i="26"/>
  <c r="HK285" i="26"/>
  <c r="HK286" i="26"/>
  <c r="HK288" i="26"/>
  <c r="HK292" i="26"/>
  <c r="HK293" i="26"/>
  <c r="HK170" i="26" a="1"/>
  <c r="HK170" i="26" s="1"/>
  <c r="HK171" i="26"/>
  <c r="HK173" i="26"/>
  <c r="HK202" i="26" a="1"/>
  <c r="HK202" i="26" s="1"/>
  <c r="HK203" i="26"/>
  <c r="HK204" i="26"/>
  <c r="HK205" i="26"/>
  <c r="HK206" i="26"/>
  <c r="HK207" i="26"/>
  <c r="HK208" i="26"/>
  <c r="HK211" i="26"/>
  <c r="HK212" i="26"/>
  <c r="HK213" i="26"/>
  <c r="HK219" i="26"/>
  <c r="HK220" i="26"/>
  <c r="HK221" i="26"/>
  <c r="HK222" i="26"/>
  <c r="HK223" i="26"/>
  <c r="HK224" i="26"/>
  <c r="HK227" i="26"/>
  <c r="HK228" i="26"/>
  <c r="HK229" i="26"/>
  <c r="HK287" i="26"/>
  <c r="HK234" i="26" a="1"/>
  <c r="HK234" i="26" s="1"/>
  <c r="HK235" i="26"/>
  <c r="HK236" i="26"/>
  <c r="HK237" i="26"/>
  <c r="HK238" i="26"/>
  <c r="HK239" i="26"/>
  <c r="HK240" i="26"/>
  <c r="HK243" i="26"/>
  <c r="HK244" i="26"/>
  <c r="HK245" i="26"/>
  <c r="HK218" i="26" a="1"/>
  <c r="HK218" i="26" s="1"/>
  <c r="HK252" i="26"/>
  <c r="HK254" i="26"/>
  <c r="HK255" i="26"/>
  <c r="HK256" i="26"/>
  <c r="HK260" i="26"/>
  <c r="HK261" i="26"/>
  <c r="HK291" i="26"/>
  <c r="HK250" i="26" a="1"/>
  <c r="HK250" i="26" s="1"/>
  <c r="HK251" i="26"/>
  <c r="HK253" i="26"/>
  <c r="HK266" i="26" a="1"/>
  <c r="HK266" i="26" s="1"/>
  <c r="HK267" i="26"/>
  <c r="HK268" i="26"/>
  <c r="HK269" i="26"/>
  <c r="HK270" i="26"/>
  <c r="HK271" i="26"/>
  <c r="HK272" i="26"/>
  <c r="HK274" i="26"/>
  <c r="HK275" i="26"/>
  <c r="HK276" i="26"/>
  <c r="HK277" i="26"/>
  <c r="HK302" i="26"/>
  <c r="HK303" i="26"/>
  <c r="HK304" i="26"/>
  <c r="HK307" i="26"/>
  <c r="HK308" i="26"/>
  <c r="HK309" i="26"/>
  <c r="HK316" i="26"/>
  <c r="HK320" i="26"/>
  <c r="HK298" i="26" a="1"/>
  <c r="HK298" i="26" s="1"/>
  <c r="HK300" i="26"/>
  <c r="HK315" i="26"/>
  <c r="HK317" i="26"/>
  <c r="HK319" i="26"/>
  <c r="HK322" i="26"/>
  <c r="HK323" i="26"/>
  <c r="HK324" i="26"/>
  <c r="HK325" i="26"/>
  <c r="HK299" i="26"/>
  <c r="HK301" i="26"/>
  <c r="HK314" i="26" a="1"/>
  <c r="HK314" i="26" s="1"/>
  <c r="HK318" i="26"/>
  <c r="HJ177" i="26"/>
  <c r="HJ305" i="26"/>
  <c r="HJ321" i="26"/>
  <c r="HI214" i="26"/>
  <c r="HI230" i="26"/>
  <c r="HI262" i="26"/>
  <c r="HN166" i="26"/>
  <c r="HM165" i="26"/>
  <c r="HI278" i="26"/>
  <c r="HJ193" i="26"/>
  <c r="HJ225" i="26"/>
  <c r="HJ257" i="26"/>
  <c r="HJ289" i="26"/>
  <c r="HJ294" i="26" s="1"/>
  <c r="HJ209" i="26"/>
  <c r="HJ214" i="26" s="1"/>
  <c r="HJ241" i="26"/>
  <c r="HJ246" i="26" s="1"/>
  <c r="HJ273" i="26"/>
  <c r="HJ278" i="26" s="1"/>
  <c r="HI294" i="26"/>
  <c r="HI246" i="26"/>
  <c r="HI310" i="26"/>
  <c r="HI326" i="26"/>
  <c r="HH12" i="17"/>
  <c r="HF13" i="17"/>
  <c r="HL210" i="26" l="1"/>
  <c r="HL194" i="26"/>
  <c r="HL259" i="26"/>
  <c r="HL242" i="26"/>
  <c r="HL226" i="26"/>
  <c r="HK177" i="26"/>
  <c r="HK182" i="26" s="1"/>
  <c r="HM167" i="26"/>
  <c r="HL173" i="26"/>
  <c r="HL175" i="26"/>
  <c r="HL176" i="26"/>
  <c r="HL178" i="26"/>
  <c r="HL179" i="26"/>
  <c r="HL180" i="26"/>
  <c r="HL181" i="26"/>
  <c r="HL283" i="26"/>
  <c r="HL291" i="26"/>
  <c r="HL292" i="26"/>
  <c r="HL293" i="26"/>
  <c r="HL170" i="26" a="1"/>
  <c r="HL170" i="26" s="1"/>
  <c r="HL171" i="26"/>
  <c r="HL172" i="26"/>
  <c r="HL186" i="26" a="1"/>
  <c r="HL186" i="26" s="1"/>
  <c r="HL187" i="26"/>
  <c r="HL188" i="26"/>
  <c r="HL189" i="26"/>
  <c r="HL190" i="26"/>
  <c r="HL191" i="26"/>
  <c r="HL192" i="26"/>
  <c r="HL195" i="26"/>
  <c r="HL196" i="26"/>
  <c r="HL197" i="26"/>
  <c r="HL174" i="26"/>
  <c r="HL202" i="26" a="1"/>
  <c r="HL202" i="26" s="1"/>
  <c r="HL203" i="26"/>
  <c r="HL204" i="26"/>
  <c r="HL205" i="26"/>
  <c r="HL206" i="26"/>
  <c r="HL207" i="26"/>
  <c r="HL208" i="26"/>
  <c r="HL211" i="26"/>
  <c r="HL212" i="26"/>
  <c r="HL213" i="26"/>
  <c r="HL218" i="26" a="1"/>
  <c r="HL218" i="26" s="1"/>
  <c r="HL219" i="26"/>
  <c r="HL220" i="26"/>
  <c r="HL221" i="26"/>
  <c r="HL222" i="26"/>
  <c r="HL223" i="26"/>
  <c r="HL224" i="26"/>
  <c r="HL227" i="26"/>
  <c r="HL228" i="26"/>
  <c r="HL229" i="26"/>
  <c r="HL235" i="26"/>
  <c r="HL236" i="26"/>
  <c r="HL237" i="26"/>
  <c r="HL238" i="26"/>
  <c r="HL239" i="26"/>
  <c r="HL240" i="26"/>
  <c r="HL243" i="26"/>
  <c r="HL244" i="26"/>
  <c r="HL245" i="26"/>
  <c r="HL234" i="26" a="1"/>
  <c r="HL234" i="26" s="1"/>
  <c r="HL250" i="26" a="1"/>
  <c r="HL250" i="26" s="1"/>
  <c r="HL254" i="26"/>
  <c r="HL255" i="26"/>
  <c r="HL256" i="26"/>
  <c r="HL260" i="26"/>
  <c r="HL261" i="26"/>
  <c r="HL282" i="26" a="1"/>
  <c r="HL282" i="26" s="1"/>
  <c r="HL284" i="26"/>
  <c r="HL285" i="26"/>
  <c r="HL286" i="26"/>
  <c r="HL287" i="26"/>
  <c r="HL288" i="26"/>
  <c r="HL251" i="26"/>
  <c r="HL252" i="26"/>
  <c r="HL253" i="26"/>
  <c r="HL266" i="26" a="1"/>
  <c r="HL266" i="26" s="1"/>
  <c r="HL267" i="26"/>
  <c r="HL268" i="26"/>
  <c r="HL269" i="26"/>
  <c r="HL270" i="26"/>
  <c r="HL271" i="26"/>
  <c r="HL272" i="26"/>
  <c r="HL274" i="26"/>
  <c r="HL275" i="26"/>
  <c r="HL276" i="26"/>
  <c r="HL277" i="26"/>
  <c r="HL299" i="26"/>
  <c r="HL300" i="26"/>
  <c r="HL301" i="26"/>
  <c r="HL302" i="26"/>
  <c r="HL303" i="26"/>
  <c r="HL304" i="26"/>
  <c r="HL307" i="26"/>
  <c r="HL308" i="26"/>
  <c r="HL309" i="26"/>
  <c r="HL298" i="26" a="1"/>
  <c r="HL298" i="26" s="1"/>
  <c r="HL317" i="26"/>
  <c r="HL319" i="26"/>
  <c r="HL314" i="26" a="1"/>
  <c r="HL314" i="26" s="1"/>
  <c r="HL316" i="26"/>
  <c r="HL318" i="26"/>
  <c r="HL320" i="26"/>
  <c r="HL322" i="26"/>
  <c r="HL323" i="26"/>
  <c r="HL324" i="26"/>
  <c r="HL325" i="26"/>
  <c r="HL315" i="26"/>
  <c r="HK193" i="26"/>
  <c r="HK198" i="26" s="1"/>
  <c r="HK289" i="26"/>
  <c r="HK225" i="26"/>
  <c r="HK257" i="26"/>
  <c r="HJ182" i="26"/>
  <c r="HO166" i="26"/>
  <c r="HN165" i="26"/>
  <c r="HJ198" i="26"/>
  <c r="HK241" i="26"/>
  <c r="HK209" i="26"/>
  <c r="HK273" i="26"/>
  <c r="HK305" i="26"/>
  <c r="HK310" i="26" s="1"/>
  <c r="HK321" i="26"/>
  <c r="HK326" i="26" s="1"/>
  <c r="HJ310" i="26"/>
  <c r="HJ326" i="26"/>
  <c r="HJ230" i="26"/>
  <c r="HJ262" i="26"/>
  <c r="HH14" i="17"/>
  <c r="HI12" i="17"/>
  <c r="HI14" i="17" s="1"/>
  <c r="HG13" i="17"/>
  <c r="HM210" i="26" l="1"/>
  <c r="HM194" i="26"/>
  <c r="HM259" i="26"/>
  <c r="HM242" i="26"/>
  <c r="HM226" i="26"/>
  <c r="HN167" i="26"/>
  <c r="HM170" i="26" a="1"/>
  <c r="HM170" i="26" s="1"/>
  <c r="HM172" i="26"/>
  <c r="HM174" i="26"/>
  <c r="HM175" i="26"/>
  <c r="HM176" i="26"/>
  <c r="HM178" i="26"/>
  <c r="HM179" i="26"/>
  <c r="HM180" i="26"/>
  <c r="HM181" i="26"/>
  <c r="HM282" i="26" a="1"/>
  <c r="HM282" i="26" s="1"/>
  <c r="HM284" i="26"/>
  <c r="HM173" i="26"/>
  <c r="HM186" i="26" a="1"/>
  <c r="HM186" i="26" s="1"/>
  <c r="HM187" i="26"/>
  <c r="HM188" i="26"/>
  <c r="HM189" i="26"/>
  <c r="HM190" i="26"/>
  <c r="HM191" i="26"/>
  <c r="HM192" i="26"/>
  <c r="HM195" i="26"/>
  <c r="HM196" i="26"/>
  <c r="HM197" i="26"/>
  <c r="HM283" i="26"/>
  <c r="HM285" i="26"/>
  <c r="HM286" i="26"/>
  <c r="HM287" i="26"/>
  <c r="HM288" i="26"/>
  <c r="HM291" i="26"/>
  <c r="HM292" i="26"/>
  <c r="HM171" i="26"/>
  <c r="HM202" i="26" a="1"/>
  <c r="HM202" i="26" s="1"/>
  <c r="HM203" i="26"/>
  <c r="HM204" i="26"/>
  <c r="HM205" i="26"/>
  <c r="HM206" i="26"/>
  <c r="HM207" i="26"/>
  <c r="HM208" i="26"/>
  <c r="HM211" i="26"/>
  <c r="HM212" i="26"/>
  <c r="HM213" i="26"/>
  <c r="HM219" i="26"/>
  <c r="HM220" i="26"/>
  <c r="HM221" i="26"/>
  <c r="HM222" i="26"/>
  <c r="HM223" i="26"/>
  <c r="HM224" i="26"/>
  <c r="HM227" i="26"/>
  <c r="HM228" i="26"/>
  <c r="HM229" i="26"/>
  <c r="HM235" i="26"/>
  <c r="HM236" i="26"/>
  <c r="HM237" i="26"/>
  <c r="HM238" i="26"/>
  <c r="HM239" i="26"/>
  <c r="HM240" i="26"/>
  <c r="HM243" i="26"/>
  <c r="HM244" i="26"/>
  <c r="HM245" i="26"/>
  <c r="HM251" i="26"/>
  <c r="HM252" i="26"/>
  <c r="HM253" i="26"/>
  <c r="HM254" i="26"/>
  <c r="HM255" i="26"/>
  <c r="HM256" i="26"/>
  <c r="HM260" i="26"/>
  <c r="HM261" i="26"/>
  <c r="HM218" i="26" a="1"/>
  <c r="HM218" i="26" s="1"/>
  <c r="HM234" i="26" a="1"/>
  <c r="HM234" i="26" s="1"/>
  <c r="HM250" i="26" a="1"/>
  <c r="HM250" i="26" s="1"/>
  <c r="HM266" i="26" a="1"/>
  <c r="HM266" i="26" s="1"/>
  <c r="HM267" i="26"/>
  <c r="HM268" i="26"/>
  <c r="HM269" i="26"/>
  <c r="HM270" i="26"/>
  <c r="HM271" i="26"/>
  <c r="HM272" i="26"/>
  <c r="HM274" i="26"/>
  <c r="HM275" i="26"/>
  <c r="HM276" i="26"/>
  <c r="HM277" i="26"/>
  <c r="HM302" i="26"/>
  <c r="HM303" i="26"/>
  <c r="HM304" i="26"/>
  <c r="HM307" i="26"/>
  <c r="HM308" i="26"/>
  <c r="HM309" i="26"/>
  <c r="HM293" i="26"/>
  <c r="HM301" i="26"/>
  <c r="HM314" i="26" a="1"/>
  <c r="HM314" i="26" s="1"/>
  <c r="HM315" i="26"/>
  <c r="HM320" i="26"/>
  <c r="HM298" i="26" a="1"/>
  <c r="HM298" i="26" s="1"/>
  <c r="HM300" i="26"/>
  <c r="HM319" i="26"/>
  <c r="HM322" i="26"/>
  <c r="HM323" i="26"/>
  <c r="HM324" i="26"/>
  <c r="HM325" i="26"/>
  <c r="HM299" i="26"/>
  <c r="HM316" i="26"/>
  <c r="HM317" i="26"/>
  <c r="HM318" i="26"/>
  <c r="HL177" i="26"/>
  <c r="HL241" i="26"/>
  <c r="HL246" i="26" s="1"/>
  <c r="HK294" i="26"/>
  <c r="HP166" i="26"/>
  <c r="HO165" i="26"/>
  <c r="HK246" i="26"/>
  <c r="HK214" i="26"/>
  <c r="HK278" i="26"/>
  <c r="HL289" i="26"/>
  <c r="HL305" i="26"/>
  <c r="HL321" i="26"/>
  <c r="HL209" i="26"/>
  <c r="HL193" i="26"/>
  <c r="HL198" i="26" s="1"/>
  <c r="HL225" i="26"/>
  <c r="HL230" i="26" s="1"/>
  <c r="HL257" i="26"/>
  <c r="HL262" i="26" s="1"/>
  <c r="HL273" i="26"/>
  <c r="HL278" i="26" s="1"/>
  <c r="HK230" i="26"/>
  <c r="HK262" i="26"/>
  <c r="HJ12" i="17"/>
  <c r="HJ14" i="17" s="1"/>
  <c r="HH13" i="17"/>
  <c r="HN210" i="26" l="1"/>
  <c r="HN194" i="26"/>
  <c r="HN259" i="26"/>
  <c r="HN242" i="26"/>
  <c r="HN226" i="26"/>
  <c r="HO167" i="26"/>
  <c r="HN175" i="26"/>
  <c r="HN176" i="26"/>
  <c r="HN178" i="26"/>
  <c r="HN179" i="26"/>
  <c r="HN180" i="26"/>
  <c r="HN181" i="26"/>
  <c r="HN292" i="26"/>
  <c r="HN293" i="26"/>
  <c r="HN172" i="26"/>
  <c r="HN186" i="26" a="1"/>
  <c r="HN186" i="26" s="1"/>
  <c r="HN187" i="26"/>
  <c r="HN188" i="26"/>
  <c r="HN189" i="26"/>
  <c r="HN190" i="26"/>
  <c r="HN191" i="26"/>
  <c r="HN192" i="26"/>
  <c r="HN195" i="26"/>
  <c r="HN196" i="26"/>
  <c r="HN197" i="26"/>
  <c r="HN283" i="26"/>
  <c r="HN284" i="26"/>
  <c r="HN285" i="26"/>
  <c r="HN170" i="26" a="1"/>
  <c r="HN170" i="26" s="1"/>
  <c r="HN171" i="26"/>
  <c r="HN173" i="26"/>
  <c r="HN174" i="26"/>
  <c r="HN202" i="26" a="1"/>
  <c r="HN202" i="26" s="1"/>
  <c r="HN203" i="26"/>
  <c r="HN204" i="26"/>
  <c r="HN205" i="26"/>
  <c r="HN206" i="26"/>
  <c r="HN207" i="26"/>
  <c r="HN208" i="26"/>
  <c r="HN211" i="26"/>
  <c r="HN212" i="26"/>
  <c r="HN213" i="26"/>
  <c r="HN219" i="26"/>
  <c r="HN220" i="26"/>
  <c r="HN221" i="26"/>
  <c r="HN222" i="26"/>
  <c r="HN223" i="26"/>
  <c r="HN224" i="26"/>
  <c r="HN227" i="26"/>
  <c r="HN228" i="26"/>
  <c r="HN229" i="26"/>
  <c r="HN218" i="26" a="1"/>
  <c r="HN218" i="26" s="1"/>
  <c r="HN234" i="26" a="1"/>
  <c r="HN234" i="26" s="1"/>
  <c r="HN235" i="26"/>
  <c r="HN236" i="26"/>
  <c r="HN237" i="26"/>
  <c r="HN238" i="26"/>
  <c r="HN239" i="26"/>
  <c r="HN240" i="26"/>
  <c r="HN243" i="26"/>
  <c r="HN244" i="26"/>
  <c r="HN245" i="26"/>
  <c r="HN251" i="26"/>
  <c r="HN254" i="26"/>
  <c r="HN255" i="26"/>
  <c r="HN256" i="26"/>
  <c r="HN260" i="26"/>
  <c r="HN261" i="26"/>
  <c r="HN282" i="26" a="1"/>
  <c r="HN282" i="26" s="1"/>
  <c r="HN288" i="26"/>
  <c r="HN291" i="26"/>
  <c r="HN250" i="26" a="1"/>
  <c r="HN250" i="26" s="1"/>
  <c r="HN252" i="26"/>
  <c r="HN253" i="26"/>
  <c r="HN266" i="26" a="1"/>
  <c r="HN266" i="26" s="1"/>
  <c r="HN267" i="26"/>
  <c r="HN268" i="26"/>
  <c r="HN269" i="26"/>
  <c r="HN270" i="26"/>
  <c r="HN271" i="26"/>
  <c r="HN272" i="26"/>
  <c r="HN274" i="26"/>
  <c r="HN275" i="26"/>
  <c r="HN276" i="26"/>
  <c r="HN277" i="26"/>
  <c r="HN286" i="26"/>
  <c r="HN302" i="26"/>
  <c r="HN303" i="26"/>
  <c r="HN304" i="26"/>
  <c r="HN307" i="26"/>
  <c r="HN308" i="26"/>
  <c r="HN309" i="26"/>
  <c r="HN287" i="26"/>
  <c r="HN298" i="26" a="1"/>
  <c r="HN298" i="26" s="1"/>
  <c r="HN299" i="26"/>
  <c r="HN316" i="26"/>
  <c r="HN314" i="26" a="1"/>
  <c r="HN314" i="26" s="1"/>
  <c r="HN315" i="26"/>
  <c r="HN317" i="26"/>
  <c r="HN320" i="26"/>
  <c r="HN322" i="26"/>
  <c r="HN323" i="26"/>
  <c r="HN324" i="26"/>
  <c r="HN325" i="26"/>
  <c r="HN300" i="26"/>
  <c r="HN301" i="26"/>
  <c r="HN318" i="26"/>
  <c r="HN319" i="26"/>
  <c r="HM289" i="26"/>
  <c r="HM209" i="26"/>
  <c r="HM321" i="26"/>
  <c r="HM326" i="26" s="1"/>
  <c r="HM305" i="26"/>
  <c r="HM310" i="26" s="1"/>
  <c r="HL182" i="26"/>
  <c r="HQ166" i="26"/>
  <c r="HP165" i="26"/>
  <c r="HL310" i="26"/>
  <c r="HL326" i="26"/>
  <c r="HM177" i="26"/>
  <c r="HM193" i="26"/>
  <c r="HM225" i="26"/>
  <c r="HM241" i="26"/>
  <c r="HM257" i="26"/>
  <c r="HM273" i="26"/>
  <c r="HL294" i="26"/>
  <c r="HL214" i="26"/>
  <c r="HK12" i="17"/>
  <c r="HI13" i="17"/>
  <c r="HO210" i="26" l="1"/>
  <c r="HO194" i="26"/>
  <c r="HO259" i="26"/>
  <c r="HO242" i="26"/>
  <c r="HO226" i="26"/>
  <c r="HP167" i="26"/>
  <c r="HO172" i="26"/>
  <c r="HO173" i="26"/>
  <c r="HO175" i="26"/>
  <c r="HO176" i="26"/>
  <c r="HO178" i="26"/>
  <c r="HO179" i="26"/>
  <c r="HO180" i="26"/>
  <c r="HO181" i="26"/>
  <c r="HO287" i="26"/>
  <c r="HO288" i="26"/>
  <c r="HO291" i="26"/>
  <c r="HO170" i="26" a="1"/>
  <c r="HO170" i="26" s="1"/>
  <c r="HO171" i="26"/>
  <c r="HO174" i="26"/>
  <c r="HO186" i="26" a="1"/>
  <c r="HO186" i="26" s="1"/>
  <c r="HO187" i="26"/>
  <c r="HO188" i="26"/>
  <c r="HO189" i="26"/>
  <c r="HO190" i="26"/>
  <c r="HO191" i="26"/>
  <c r="HO192" i="26"/>
  <c r="HO195" i="26"/>
  <c r="HO196" i="26"/>
  <c r="HO197" i="26"/>
  <c r="HO282" i="26" a="1"/>
  <c r="HO282" i="26" s="1"/>
  <c r="HO286" i="26"/>
  <c r="HO293" i="26"/>
  <c r="HO202" i="26" a="1"/>
  <c r="HO202" i="26" s="1"/>
  <c r="HO203" i="26"/>
  <c r="HO204" i="26"/>
  <c r="HO205" i="26"/>
  <c r="HO206" i="26"/>
  <c r="HO207" i="26"/>
  <c r="HO208" i="26"/>
  <c r="HO211" i="26"/>
  <c r="HO212" i="26"/>
  <c r="HO213" i="26"/>
  <c r="HO219" i="26"/>
  <c r="HO220" i="26"/>
  <c r="HO221" i="26"/>
  <c r="HO222" i="26"/>
  <c r="HO223" i="26"/>
  <c r="HO224" i="26"/>
  <c r="HO227" i="26"/>
  <c r="HO228" i="26"/>
  <c r="HO229" i="26"/>
  <c r="HO235" i="26"/>
  <c r="HO236" i="26"/>
  <c r="HO237" i="26"/>
  <c r="HO238" i="26"/>
  <c r="HO239" i="26"/>
  <c r="HO240" i="26"/>
  <c r="HO243" i="26"/>
  <c r="HO244" i="26"/>
  <c r="HO245" i="26"/>
  <c r="HO218" i="26" a="1"/>
  <c r="HO218" i="26" s="1"/>
  <c r="HO250" i="26" a="1"/>
  <c r="HO250" i="26" s="1"/>
  <c r="HO252" i="26"/>
  <c r="HO253" i="26"/>
  <c r="HO254" i="26"/>
  <c r="HO255" i="26"/>
  <c r="HO256" i="26"/>
  <c r="HO260" i="26"/>
  <c r="HO261" i="26"/>
  <c r="HO283" i="26"/>
  <c r="HO284" i="26"/>
  <c r="HO285" i="26"/>
  <c r="HO234" i="26" a="1"/>
  <c r="HO234" i="26" s="1"/>
  <c r="HO251" i="26"/>
  <c r="HO266" i="26" a="1"/>
  <c r="HO266" i="26" s="1"/>
  <c r="HO267" i="26"/>
  <c r="HO268" i="26"/>
  <c r="HO269" i="26"/>
  <c r="HO270" i="26"/>
  <c r="HO271" i="26"/>
  <c r="HO272" i="26"/>
  <c r="HO274" i="26"/>
  <c r="HO275" i="26"/>
  <c r="HO276" i="26"/>
  <c r="HO277" i="26"/>
  <c r="HO299" i="26"/>
  <c r="HO300" i="26"/>
  <c r="HO302" i="26"/>
  <c r="HO303" i="26"/>
  <c r="HO304" i="26"/>
  <c r="HO307" i="26"/>
  <c r="HO308" i="26"/>
  <c r="HO309" i="26"/>
  <c r="HO317" i="26"/>
  <c r="HO319" i="26"/>
  <c r="HO320" i="26"/>
  <c r="HO292" i="26"/>
  <c r="HO298" i="26" a="1"/>
  <c r="HO298" i="26" s="1"/>
  <c r="HO301" i="26"/>
  <c r="HO316" i="26"/>
  <c r="HO318" i="26"/>
  <c r="HO322" i="26"/>
  <c r="HO323" i="26"/>
  <c r="HO324" i="26"/>
  <c r="HO325" i="26"/>
  <c r="HO314" i="26" a="1"/>
  <c r="HO314" i="26" s="1"/>
  <c r="HO315" i="26"/>
  <c r="HN177" i="26"/>
  <c r="HR166" i="26"/>
  <c r="HQ165" i="26"/>
  <c r="HM198" i="26"/>
  <c r="HM230" i="26"/>
  <c r="HM246" i="26"/>
  <c r="HM262" i="26"/>
  <c r="HM278" i="26"/>
  <c r="HN225" i="26"/>
  <c r="HN241" i="26"/>
  <c r="HN289" i="26"/>
  <c r="HN294" i="26" s="1"/>
  <c r="HN305" i="26"/>
  <c r="HN321" i="26"/>
  <c r="HN193" i="26"/>
  <c r="HN209" i="26"/>
  <c r="HN214" i="26" s="1"/>
  <c r="HN257" i="26"/>
  <c r="HN262" i="26" s="1"/>
  <c r="HN273" i="26"/>
  <c r="HN278" i="26" s="1"/>
  <c r="HM294" i="26"/>
  <c r="HM214" i="26"/>
  <c r="HM182" i="26"/>
  <c r="HK14" i="17"/>
  <c r="HL12" i="17"/>
  <c r="HL14" i="17" s="1"/>
  <c r="HJ13" i="17"/>
  <c r="HP210" i="26" l="1"/>
  <c r="HP194" i="26"/>
  <c r="HP259" i="26"/>
  <c r="HP242" i="26"/>
  <c r="HP226" i="26"/>
  <c r="HO177" i="26"/>
  <c r="HO182" i="26" s="1"/>
  <c r="HQ167" i="26"/>
  <c r="HP171" i="26"/>
  <c r="HP174" i="26"/>
  <c r="HP175" i="26"/>
  <c r="HP176" i="26"/>
  <c r="HP178" i="26"/>
  <c r="HP179" i="26"/>
  <c r="HP180" i="26"/>
  <c r="HP181" i="26"/>
  <c r="HP283" i="26"/>
  <c r="HP284" i="26"/>
  <c r="HP285" i="26"/>
  <c r="HP286" i="26"/>
  <c r="HP172" i="26"/>
  <c r="HP173" i="26"/>
  <c r="HP186" i="26" a="1"/>
  <c r="HP186" i="26" s="1"/>
  <c r="HP187" i="26"/>
  <c r="HP188" i="26"/>
  <c r="HP189" i="26"/>
  <c r="HP190" i="26"/>
  <c r="HP191" i="26"/>
  <c r="HP192" i="26"/>
  <c r="HP195" i="26"/>
  <c r="HP196" i="26"/>
  <c r="HP197" i="26"/>
  <c r="HP291" i="26"/>
  <c r="HP292" i="26"/>
  <c r="HP170" i="26" a="1"/>
  <c r="HP170" i="26" s="1"/>
  <c r="HP202" i="26" a="1"/>
  <c r="HP202" i="26" s="1"/>
  <c r="HP203" i="26"/>
  <c r="HP204" i="26"/>
  <c r="HP205" i="26"/>
  <c r="HP206" i="26"/>
  <c r="HP207" i="26"/>
  <c r="HP208" i="26"/>
  <c r="HP211" i="26"/>
  <c r="HP212" i="26"/>
  <c r="HP213" i="26"/>
  <c r="HP219" i="26"/>
  <c r="HP220" i="26"/>
  <c r="HP221" i="26"/>
  <c r="HP222" i="26"/>
  <c r="HP223" i="26"/>
  <c r="HP224" i="26"/>
  <c r="HP227" i="26"/>
  <c r="HP228" i="26"/>
  <c r="HP229" i="26"/>
  <c r="HP235" i="26"/>
  <c r="HP236" i="26"/>
  <c r="HP237" i="26"/>
  <c r="HP238" i="26"/>
  <c r="HP239" i="26"/>
  <c r="HP240" i="26"/>
  <c r="HP243" i="26"/>
  <c r="HP244" i="26"/>
  <c r="HP245" i="26"/>
  <c r="HP234" i="26" a="1"/>
  <c r="HP234" i="26" s="1"/>
  <c r="HP254" i="26"/>
  <c r="HP255" i="26"/>
  <c r="HP256" i="26"/>
  <c r="HP260" i="26"/>
  <c r="HP261" i="26"/>
  <c r="HP282" i="26" a="1"/>
  <c r="HP282" i="26" s="1"/>
  <c r="HP287" i="26"/>
  <c r="HP288" i="26"/>
  <c r="HP218" i="26" a="1"/>
  <c r="HP218" i="26" s="1"/>
  <c r="HP250" i="26" a="1"/>
  <c r="HP250" i="26" s="1"/>
  <c r="HP251" i="26"/>
  <c r="HP252" i="26"/>
  <c r="HP253" i="26"/>
  <c r="HP266" i="26" a="1"/>
  <c r="HP266" i="26" s="1"/>
  <c r="HP267" i="26"/>
  <c r="HP268" i="26"/>
  <c r="HP269" i="26"/>
  <c r="HP270" i="26"/>
  <c r="HP271" i="26"/>
  <c r="HP272" i="26"/>
  <c r="HP274" i="26"/>
  <c r="HP275" i="26"/>
  <c r="HP276" i="26"/>
  <c r="HP277" i="26"/>
  <c r="HP302" i="26"/>
  <c r="HP303" i="26"/>
  <c r="HP304" i="26"/>
  <c r="HP307" i="26"/>
  <c r="HP308" i="26"/>
  <c r="HP309" i="26"/>
  <c r="HP298" i="26" a="1"/>
  <c r="HP298" i="26" s="1"/>
  <c r="HP300" i="26"/>
  <c r="HP301" i="26"/>
  <c r="HP314" i="26" a="1"/>
  <c r="HP314" i="26" s="1"/>
  <c r="HP315" i="26"/>
  <c r="HP316" i="26"/>
  <c r="HP318" i="26"/>
  <c r="HP320" i="26"/>
  <c r="HP293" i="26"/>
  <c r="HP317" i="26"/>
  <c r="HP322" i="26"/>
  <c r="HP323" i="26"/>
  <c r="HP324" i="26"/>
  <c r="HP325" i="26"/>
  <c r="HP299" i="26"/>
  <c r="HP319" i="26"/>
  <c r="HO193" i="26"/>
  <c r="HO289" i="26"/>
  <c r="HO225" i="26"/>
  <c r="HO241" i="26"/>
  <c r="HO305" i="26"/>
  <c r="HO310" i="26" s="1"/>
  <c r="HO321" i="26"/>
  <c r="HO326" i="26" s="1"/>
  <c r="HS166" i="26"/>
  <c r="HR165" i="26"/>
  <c r="HN310" i="26"/>
  <c r="HN326" i="26"/>
  <c r="HO209" i="26"/>
  <c r="HO257" i="26"/>
  <c r="HO273" i="26"/>
  <c r="HN182" i="26"/>
  <c r="HN230" i="26"/>
  <c r="HN246" i="26"/>
  <c r="HN198" i="26"/>
  <c r="HM12" i="17"/>
  <c r="HM14" i="17" s="1"/>
  <c r="HK13" i="17"/>
  <c r="HQ210" i="26" l="1"/>
  <c r="HQ194" i="26"/>
  <c r="HQ259" i="26"/>
  <c r="HQ242" i="26"/>
  <c r="HQ226" i="26"/>
  <c r="HP209" i="26"/>
  <c r="HP214" i="26" s="1"/>
  <c r="HR167" i="26"/>
  <c r="HQ293" i="26"/>
  <c r="HQ170" i="26" a="1"/>
  <c r="HQ170" i="26" s="1"/>
  <c r="HQ173" i="26"/>
  <c r="HQ175" i="26"/>
  <c r="HQ176" i="26"/>
  <c r="HQ178" i="26"/>
  <c r="HQ179" i="26"/>
  <c r="HQ180" i="26"/>
  <c r="HQ181" i="26"/>
  <c r="HQ288" i="26"/>
  <c r="HQ292" i="26"/>
  <c r="HQ172" i="26"/>
  <c r="HQ174" i="26"/>
  <c r="HQ186" i="26" a="1"/>
  <c r="HQ186" i="26" s="1"/>
  <c r="HQ187" i="26"/>
  <c r="HQ188" i="26"/>
  <c r="HQ189" i="26"/>
  <c r="HQ190" i="26"/>
  <c r="HQ191" i="26"/>
  <c r="HQ192" i="26"/>
  <c r="HQ195" i="26"/>
  <c r="HQ196" i="26"/>
  <c r="HQ197" i="26"/>
  <c r="HQ282" i="26" a="1"/>
  <c r="HQ282" i="26" s="1"/>
  <c r="HQ284" i="26"/>
  <c r="HQ285" i="26"/>
  <c r="HQ286" i="26"/>
  <c r="HQ287" i="26"/>
  <c r="HQ171" i="26"/>
  <c r="HQ202" i="26" a="1"/>
  <c r="HQ202" i="26" s="1"/>
  <c r="HQ203" i="26"/>
  <c r="HQ204" i="26"/>
  <c r="HQ205" i="26"/>
  <c r="HQ206" i="26"/>
  <c r="HQ207" i="26"/>
  <c r="HQ208" i="26"/>
  <c r="HQ211" i="26"/>
  <c r="HQ212" i="26"/>
  <c r="HQ213" i="26"/>
  <c r="HQ218" i="26" a="1"/>
  <c r="HQ218" i="26" s="1"/>
  <c r="HQ219" i="26"/>
  <c r="HQ220" i="26"/>
  <c r="HQ221" i="26"/>
  <c r="HQ222" i="26"/>
  <c r="HQ223" i="26"/>
  <c r="HQ224" i="26"/>
  <c r="HQ227" i="26"/>
  <c r="HQ228" i="26"/>
  <c r="HQ229" i="26"/>
  <c r="HQ234" i="26" a="1"/>
  <c r="HQ234" i="26" s="1"/>
  <c r="HQ235" i="26"/>
  <c r="HQ236" i="26"/>
  <c r="HQ237" i="26"/>
  <c r="HQ238" i="26"/>
  <c r="HQ239" i="26"/>
  <c r="HQ240" i="26"/>
  <c r="HQ243" i="26"/>
  <c r="HQ244" i="26"/>
  <c r="HQ245" i="26"/>
  <c r="HQ250" i="26" a="1"/>
  <c r="HQ250" i="26" s="1"/>
  <c r="HQ251" i="26"/>
  <c r="HQ254" i="26"/>
  <c r="HQ255" i="26"/>
  <c r="HQ256" i="26"/>
  <c r="HQ260" i="26"/>
  <c r="HQ261" i="26"/>
  <c r="HQ283" i="26"/>
  <c r="HQ291" i="26"/>
  <c r="HQ252" i="26"/>
  <c r="HQ253" i="26"/>
  <c r="HQ266" i="26" a="1"/>
  <c r="HQ266" i="26" s="1"/>
  <c r="HQ267" i="26"/>
  <c r="HQ268" i="26"/>
  <c r="HQ269" i="26"/>
  <c r="HQ270" i="26"/>
  <c r="HQ271" i="26"/>
  <c r="HQ272" i="26"/>
  <c r="HQ274" i="26"/>
  <c r="HQ275" i="26"/>
  <c r="HQ276" i="26"/>
  <c r="HQ277" i="26"/>
  <c r="HQ300" i="26"/>
  <c r="HQ301" i="26"/>
  <c r="HQ302" i="26"/>
  <c r="HQ303" i="26"/>
  <c r="HQ304" i="26"/>
  <c r="HQ307" i="26"/>
  <c r="HQ308" i="26"/>
  <c r="HQ309" i="26"/>
  <c r="HQ299" i="26"/>
  <c r="HQ298" i="26" a="1"/>
  <c r="HQ298" i="26" s="1"/>
  <c r="HQ314" i="26" a="1"/>
  <c r="HQ314" i="26" s="1"/>
  <c r="HQ315" i="26"/>
  <c r="HQ316" i="26"/>
  <c r="HQ319" i="26"/>
  <c r="HQ320" i="26"/>
  <c r="HQ322" i="26"/>
  <c r="HQ323" i="26"/>
  <c r="HQ324" i="26"/>
  <c r="HQ325" i="26"/>
  <c r="HQ317" i="26"/>
  <c r="HQ318" i="26"/>
  <c r="HP177" i="26"/>
  <c r="HO294" i="26"/>
  <c r="HT166" i="26"/>
  <c r="HS165" i="26"/>
  <c r="HO214" i="26"/>
  <c r="HO262" i="26"/>
  <c r="HO278" i="26"/>
  <c r="HP305" i="26"/>
  <c r="HP289" i="26"/>
  <c r="HP321" i="26"/>
  <c r="HP193" i="26"/>
  <c r="HP198" i="26" s="1"/>
  <c r="HP241" i="26"/>
  <c r="HP246" i="26" s="1"/>
  <c r="HP225" i="26"/>
  <c r="HP230" i="26" s="1"/>
  <c r="HP257" i="26"/>
  <c r="HP262" i="26" s="1"/>
  <c r="HP273" i="26"/>
  <c r="HP278" i="26" s="1"/>
  <c r="HO198" i="26"/>
  <c r="HO230" i="26"/>
  <c r="HO246" i="26"/>
  <c r="HN12" i="17"/>
  <c r="HL13" i="17"/>
  <c r="HR210" i="26" l="1"/>
  <c r="HR194" i="26"/>
  <c r="HR259" i="26"/>
  <c r="HR242" i="26"/>
  <c r="HR226" i="26"/>
  <c r="HS167" i="26"/>
  <c r="HR292" i="26"/>
  <c r="HR172" i="26"/>
  <c r="HR175" i="26"/>
  <c r="HR176" i="26"/>
  <c r="HR178" i="26"/>
  <c r="HR179" i="26"/>
  <c r="HR180" i="26"/>
  <c r="HR181" i="26"/>
  <c r="HR285" i="26"/>
  <c r="HR286" i="26"/>
  <c r="HR287" i="26"/>
  <c r="HR291" i="26"/>
  <c r="HR171" i="26"/>
  <c r="HR173" i="26"/>
  <c r="HR186" i="26" a="1"/>
  <c r="HR186" i="26" s="1"/>
  <c r="HR187" i="26"/>
  <c r="HR188" i="26"/>
  <c r="HR189" i="26"/>
  <c r="HR190" i="26"/>
  <c r="HR191" i="26"/>
  <c r="HR192" i="26"/>
  <c r="HR195" i="26"/>
  <c r="HR196" i="26"/>
  <c r="HR197" i="26"/>
  <c r="HR283" i="26"/>
  <c r="HR288" i="26"/>
  <c r="HR293" i="26"/>
  <c r="HR170" i="26" a="1"/>
  <c r="HR170" i="26" s="1"/>
  <c r="HR174" i="26"/>
  <c r="HR202" i="26" a="1"/>
  <c r="HR202" i="26" s="1"/>
  <c r="HR203" i="26"/>
  <c r="HR204" i="26"/>
  <c r="HR205" i="26"/>
  <c r="HR206" i="26"/>
  <c r="HR207" i="26"/>
  <c r="HR208" i="26"/>
  <c r="HR211" i="26"/>
  <c r="HR212" i="26"/>
  <c r="HR213" i="26"/>
  <c r="HR219" i="26"/>
  <c r="HR220" i="26"/>
  <c r="HR221" i="26"/>
  <c r="HR222" i="26"/>
  <c r="HR223" i="26"/>
  <c r="HR224" i="26"/>
  <c r="HR227" i="26"/>
  <c r="HR228" i="26"/>
  <c r="HR229" i="26"/>
  <c r="HR218" i="26" a="1"/>
  <c r="HR218" i="26" s="1"/>
  <c r="HR235" i="26"/>
  <c r="HR236" i="26"/>
  <c r="HR237" i="26"/>
  <c r="HR238" i="26"/>
  <c r="HR239" i="26"/>
  <c r="HR240" i="26"/>
  <c r="HR243" i="26"/>
  <c r="HR244" i="26"/>
  <c r="HR245" i="26"/>
  <c r="HR252" i="26"/>
  <c r="HR254" i="26"/>
  <c r="HR255" i="26"/>
  <c r="HR256" i="26"/>
  <c r="HR260" i="26"/>
  <c r="HR261" i="26"/>
  <c r="HR282" i="26" a="1"/>
  <c r="HR282" i="26" s="1"/>
  <c r="HR284" i="26"/>
  <c r="HR234" i="26" a="1"/>
  <c r="HR234" i="26" s="1"/>
  <c r="HR250" i="26" a="1"/>
  <c r="HR250" i="26" s="1"/>
  <c r="HR251" i="26"/>
  <c r="HR253" i="26"/>
  <c r="HR266" i="26" a="1"/>
  <c r="HR266" i="26" s="1"/>
  <c r="HR267" i="26"/>
  <c r="HR268" i="26"/>
  <c r="HR269" i="26"/>
  <c r="HR270" i="26"/>
  <c r="HR271" i="26"/>
  <c r="HR272" i="26"/>
  <c r="HR274" i="26"/>
  <c r="HR275" i="26"/>
  <c r="HR276" i="26"/>
  <c r="HR277" i="26"/>
  <c r="HR299" i="26"/>
  <c r="HR302" i="26"/>
  <c r="HR303" i="26"/>
  <c r="HR304" i="26"/>
  <c r="HR307" i="26"/>
  <c r="HR308" i="26"/>
  <c r="HR309" i="26"/>
  <c r="HR298" i="26" a="1"/>
  <c r="HR298" i="26" s="1"/>
  <c r="HR315" i="26"/>
  <c r="HR320" i="26"/>
  <c r="HR317" i="26"/>
  <c r="HR318" i="26"/>
  <c r="HR322" i="26"/>
  <c r="HR323" i="26"/>
  <c r="HR324" i="26"/>
  <c r="HR325" i="26"/>
  <c r="HR300" i="26"/>
  <c r="HR301" i="26"/>
  <c r="HR314" i="26" a="1"/>
  <c r="HR314" i="26" s="1"/>
  <c r="HR316" i="26"/>
  <c r="HR319" i="26"/>
  <c r="HQ289" i="26"/>
  <c r="HQ209" i="26"/>
  <c r="HQ305" i="26"/>
  <c r="HQ310" i="26" s="1"/>
  <c r="HQ321" i="26"/>
  <c r="HQ326" i="26" s="1"/>
  <c r="HP182" i="26"/>
  <c r="HU166" i="26"/>
  <c r="HT165" i="26"/>
  <c r="HP310" i="26"/>
  <c r="HP326" i="26"/>
  <c r="HQ177" i="26"/>
  <c r="HQ241" i="26"/>
  <c r="HQ257" i="26"/>
  <c r="HQ273" i="26"/>
  <c r="HQ193" i="26"/>
  <c r="HQ225" i="26"/>
  <c r="HP294" i="26"/>
  <c r="HN14" i="17"/>
  <c r="HO12" i="17"/>
  <c r="HO14" i="17" s="1"/>
  <c r="HM13" i="17"/>
  <c r="HS210" i="26" l="1"/>
  <c r="HS194" i="26"/>
  <c r="HS259" i="26"/>
  <c r="HS242" i="26"/>
  <c r="HS226" i="26"/>
  <c r="HR193" i="26"/>
  <c r="HR198" i="26" s="1"/>
  <c r="HT167" i="26"/>
  <c r="HS170" i="26" a="1"/>
  <c r="HS170" i="26" s="1"/>
  <c r="HS175" i="26"/>
  <c r="HS176" i="26"/>
  <c r="HS178" i="26"/>
  <c r="HS179" i="26"/>
  <c r="HS180" i="26"/>
  <c r="HS181" i="26"/>
  <c r="HS282" i="26" a="1"/>
  <c r="HS282" i="26" s="1"/>
  <c r="HS283" i="26"/>
  <c r="HS284" i="26"/>
  <c r="HS172" i="26"/>
  <c r="HS174" i="26"/>
  <c r="HS186" i="26" a="1"/>
  <c r="HS186" i="26" s="1"/>
  <c r="HS187" i="26"/>
  <c r="HS188" i="26"/>
  <c r="HS189" i="26"/>
  <c r="HS190" i="26"/>
  <c r="HS191" i="26"/>
  <c r="HS192" i="26"/>
  <c r="HS195" i="26"/>
  <c r="HS196" i="26"/>
  <c r="HS197" i="26"/>
  <c r="HS285" i="26"/>
  <c r="HS286" i="26"/>
  <c r="HS291" i="26"/>
  <c r="HS292" i="26"/>
  <c r="HS171" i="26"/>
  <c r="HS173" i="26"/>
  <c r="HS202" i="26" a="1"/>
  <c r="HS202" i="26" s="1"/>
  <c r="HS203" i="26"/>
  <c r="HS204" i="26"/>
  <c r="HS205" i="26"/>
  <c r="HS206" i="26"/>
  <c r="HS207" i="26"/>
  <c r="HS208" i="26"/>
  <c r="HS211" i="26"/>
  <c r="HS212" i="26"/>
  <c r="HS213" i="26"/>
  <c r="HS219" i="26"/>
  <c r="HS220" i="26"/>
  <c r="HS221" i="26"/>
  <c r="HS222" i="26"/>
  <c r="HS223" i="26"/>
  <c r="HS224" i="26"/>
  <c r="HS227" i="26"/>
  <c r="HS228" i="26"/>
  <c r="HS229" i="26"/>
  <c r="HS235" i="26"/>
  <c r="HS236" i="26"/>
  <c r="HS237" i="26"/>
  <c r="HS238" i="26"/>
  <c r="HS239" i="26"/>
  <c r="HS240" i="26"/>
  <c r="HS243" i="26"/>
  <c r="HS244" i="26"/>
  <c r="HS245" i="26"/>
  <c r="HS234" i="26" a="1"/>
  <c r="HS234" i="26" s="1"/>
  <c r="HS253" i="26"/>
  <c r="HS254" i="26"/>
  <c r="HS255" i="26"/>
  <c r="HS256" i="26"/>
  <c r="HS260" i="26"/>
  <c r="HS261" i="26"/>
  <c r="HS287" i="26"/>
  <c r="HS288" i="26"/>
  <c r="HS218" i="26" a="1"/>
  <c r="HS218" i="26" s="1"/>
  <c r="HS250" i="26" a="1"/>
  <c r="HS250" i="26" s="1"/>
  <c r="HS251" i="26"/>
  <c r="HS252" i="26"/>
  <c r="HS266" i="26" a="1"/>
  <c r="HS266" i="26" s="1"/>
  <c r="HS267" i="26"/>
  <c r="HS268" i="26"/>
  <c r="HS269" i="26"/>
  <c r="HS270" i="26"/>
  <c r="HS271" i="26"/>
  <c r="HS272" i="26"/>
  <c r="HS274" i="26"/>
  <c r="HS275" i="26"/>
  <c r="HS276" i="26"/>
  <c r="HS277" i="26"/>
  <c r="HS302" i="26"/>
  <c r="HS303" i="26"/>
  <c r="HS304" i="26"/>
  <c r="HS307" i="26"/>
  <c r="HS308" i="26"/>
  <c r="HS309" i="26"/>
  <c r="HS314" i="26" a="1"/>
  <c r="HS314" i="26" s="1"/>
  <c r="HS318" i="26"/>
  <c r="HS319" i="26"/>
  <c r="HS298" i="26" a="1"/>
  <c r="HS298" i="26" s="1"/>
  <c r="HS300" i="26"/>
  <c r="HS301" i="26"/>
  <c r="HS315" i="26"/>
  <c r="HS316" i="26"/>
  <c r="HS320" i="26"/>
  <c r="HS322" i="26"/>
  <c r="HS323" i="26"/>
  <c r="HS324" i="26"/>
  <c r="HS325" i="26"/>
  <c r="HS293" i="26"/>
  <c r="HS299" i="26"/>
  <c r="HS317" i="26"/>
  <c r="HR177" i="26"/>
  <c r="HR241" i="26"/>
  <c r="HR246" i="26" s="1"/>
  <c r="HR257" i="26"/>
  <c r="HR262" i="26" s="1"/>
  <c r="HR273" i="26"/>
  <c r="HR278" i="26" s="1"/>
  <c r="HQ214" i="26"/>
  <c r="HV166" i="26"/>
  <c r="HU165" i="26"/>
  <c r="HQ246" i="26"/>
  <c r="HQ262" i="26"/>
  <c r="HQ278" i="26"/>
  <c r="HQ198" i="26"/>
  <c r="HQ230" i="26"/>
  <c r="HR305" i="26"/>
  <c r="HR209" i="26"/>
  <c r="HR214" i="26" s="1"/>
  <c r="HR225" i="26"/>
  <c r="HR230" i="26" s="1"/>
  <c r="HR289" i="26"/>
  <c r="HR294" i="26" s="1"/>
  <c r="HR321" i="26"/>
  <c r="HQ294" i="26"/>
  <c r="HQ182" i="26"/>
  <c r="HP12" i="17"/>
  <c r="HP14" i="17" s="1"/>
  <c r="HN13" i="17"/>
  <c r="HT210" i="26" l="1"/>
  <c r="HT194" i="26"/>
  <c r="HT259" i="26"/>
  <c r="HT242" i="26"/>
  <c r="HT226" i="26"/>
  <c r="HU167" i="26"/>
  <c r="HT172" i="26"/>
  <c r="HT173" i="26"/>
  <c r="HT175" i="26"/>
  <c r="HT176" i="26"/>
  <c r="HT178" i="26"/>
  <c r="HT179" i="26"/>
  <c r="HT180" i="26"/>
  <c r="HT181" i="26"/>
  <c r="HT288" i="26"/>
  <c r="HT291" i="26"/>
  <c r="HT292" i="26"/>
  <c r="HT293" i="26"/>
  <c r="HT170" i="26" a="1"/>
  <c r="HT170" i="26" s="1"/>
  <c r="HT171" i="26"/>
  <c r="HT186" i="26" a="1"/>
  <c r="HT186" i="26" s="1"/>
  <c r="HT187" i="26"/>
  <c r="HT188" i="26"/>
  <c r="HT189" i="26"/>
  <c r="HT190" i="26"/>
  <c r="HT191" i="26"/>
  <c r="HT192" i="26"/>
  <c r="HT195" i="26"/>
  <c r="HT196" i="26"/>
  <c r="HT197" i="26"/>
  <c r="HT283" i="26"/>
  <c r="HT284" i="26"/>
  <c r="HT287" i="26"/>
  <c r="HT174" i="26"/>
  <c r="HT202" i="26" a="1"/>
  <c r="HT202" i="26" s="1"/>
  <c r="HT203" i="26"/>
  <c r="HT204" i="26"/>
  <c r="HT205" i="26"/>
  <c r="HT206" i="26"/>
  <c r="HT207" i="26"/>
  <c r="HT208" i="26"/>
  <c r="HT211" i="26"/>
  <c r="HT212" i="26"/>
  <c r="HT213" i="26"/>
  <c r="HT219" i="26"/>
  <c r="HT220" i="26"/>
  <c r="HT221" i="26"/>
  <c r="HT222" i="26"/>
  <c r="HT223" i="26"/>
  <c r="HT224" i="26"/>
  <c r="HT227" i="26"/>
  <c r="HT228" i="26"/>
  <c r="HT229" i="26"/>
  <c r="HT235" i="26"/>
  <c r="HT236" i="26"/>
  <c r="HT237" i="26"/>
  <c r="HT238" i="26"/>
  <c r="HT239" i="26"/>
  <c r="HT240" i="26"/>
  <c r="HT243" i="26"/>
  <c r="HT244" i="26"/>
  <c r="HT245" i="26"/>
  <c r="HT218" i="26" a="1"/>
  <c r="HT218" i="26" s="1"/>
  <c r="HT250" i="26" a="1"/>
  <c r="HT250" i="26" s="1"/>
  <c r="HT251" i="26"/>
  <c r="HT252" i="26"/>
  <c r="HT254" i="26"/>
  <c r="HT255" i="26"/>
  <c r="HT256" i="26"/>
  <c r="HT260" i="26"/>
  <c r="HT261" i="26"/>
  <c r="HT282" i="26" a="1"/>
  <c r="HT282" i="26" s="1"/>
  <c r="HT285" i="26"/>
  <c r="HT286" i="26"/>
  <c r="HT234" i="26" a="1"/>
  <c r="HT234" i="26" s="1"/>
  <c r="HT253" i="26"/>
  <c r="HT266" i="26" a="1"/>
  <c r="HT266" i="26" s="1"/>
  <c r="HT267" i="26"/>
  <c r="HT268" i="26"/>
  <c r="HT269" i="26"/>
  <c r="HT270" i="26"/>
  <c r="HT271" i="26"/>
  <c r="HT272" i="26"/>
  <c r="HT274" i="26"/>
  <c r="HT275" i="26"/>
  <c r="HT276" i="26"/>
  <c r="HT277" i="26"/>
  <c r="HT301" i="26"/>
  <c r="HT302" i="26"/>
  <c r="HT303" i="26"/>
  <c r="HT304" i="26"/>
  <c r="HT307" i="26"/>
  <c r="HT308" i="26"/>
  <c r="HT309" i="26"/>
  <c r="HT298" i="26" a="1"/>
  <c r="HT298" i="26" s="1"/>
  <c r="HT300" i="26"/>
  <c r="HT315" i="26"/>
  <c r="HT316" i="26"/>
  <c r="HT317" i="26"/>
  <c r="HT314" i="26" a="1"/>
  <c r="HT314" i="26" s="1"/>
  <c r="HT319" i="26"/>
  <c r="HT320" i="26"/>
  <c r="HT322" i="26"/>
  <c r="HT323" i="26"/>
  <c r="HT324" i="26"/>
  <c r="HT325" i="26"/>
  <c r="HT299" i="26"/>
  <c r="HT318" i="26"/>
  <c r="HS193" i="26"/>
  <c r="HS305" i="26"/>
  <c r="HS310" i="26" s="1"/>
  <c r="HW166" i="26"/>
  <c r="HV165" i="26"/>
  <c r="HR310" i="26"/>
  <c r="HR326" i="26"/>
  <c r="HS289" i="26"/>
  <c r="HS177" i="26"/>
  <c r="HS209" i="26"/>
  <c r="HS241" i="26"/>
  <c r="HS225" i="26"/>
  <c r="HS257" i="26"/>
  <c r="HS273" i="26"/>
  <c r="HS321" i="26"/>
  <c r="HS326" i="26" s="1"/>
  <c r="HR182" i="26"/>
  <c r="HQ12" i="17"/>
  <c r="HO13" i="17"/>
  <c r="HU210" i="26" l="1"/>
  <c r="HU194" i="26"/>
  <c r="HU259" i="26"/>
  <c r="HU242" i="26"/>
  <c r="HU226" i="26"/>
  <c r="HV167" i="26"/>
  <c r="HU174" i="26"/>
  <c r="HU175" i="26"/>
  <c r="HU176" i="26"/>
  <c r="HU178" i="26"/>
  <c r="HU179" i="26"/>
  <c r="HU180" i="26"/>
  <c r="HU181" i="26"/>
  <c r="HU287" i="26"/>
  <c r="HU172" i="26"/>
  <c r="HU186" i="26" a="1"/>
  <c r="HU186" i="26" s="1"/>
  <c r="HU187" i="26"/>
  <c r="HU188" i="26"/>
  <c r="HU189" i="26"/>
  <c r="HU190" i="26"/>
  <c r="HU191" i="26"/>
  <c r="HU192" i="26"/>
  <c r="HU195" i="26"/>
  <c r="HU196" i="26"/>
  <c r="HU197" i="26"/>
  <c r="HU282" i="26" a="1"/>
  <c r="HU282" i="26" s="1"/>
  <c r="HU283" i="26"/>
  <c r="HU285" i="26"/>
  <c r="HU288" i="26"/>
  <c r="HU293" i="26"/>
  <c r="HU170" i="26" a="1"/>
  <c r="HU170" i="26" s="1"/>
  <c r="HU171" i="26"/>
  <c r="HU173" i="26"/>
  <c r="HU202" i="26" a="1"/>
  <c r="HU202" i="26" s="1"/>
  <c r="HU203" i="26"/>
  <c r="HU204" i="26"/>
  <c r="HU205" i="26"/>
  <c r="HU206" i="26"/>
  <c r="HU207" i="26"/>
  <c r="HU208" i="26"/>
  <c r="HU211" i="26"/>
  <c r="HU212" i="26"/>
  <c r="HU213" i="26"/>
  <c r="HU219" i="26"/>
  <c r="HU220" i="26"/>
  <c r="HU221" i="26"/>
  <c r="HU222" i="26"/>
  <c r="HU223" i="26"/>
  <c r="HU224" i="26"/>
  <c r="HU227" i="26"/>
  <c r="HU228" i="26"/>
  <c r="HU229" i="26"/>
  <c r="HU234" i="26" a="1"/>
  <c r="HU234" i="26" s="1"/>
  <c r="HU235" i="26"/>
  <c r="HU236" i="26"/>
  <c r="HU237" i="26"/>
  <c r="HU238" i="26"/>
  <c r="HU239" i="26"/>
  <c r="HU240" i="26"/>
  <c r="HU243" i="26"/>
  <c r="HU244" i="26"/>
  <c r="HU245" i="26"/>
  <c r="HU253" i="26"/>
  <c r="HU254" i="26"/>
  <c r="HU255" i="26"/>
  <c r="HU256" i="26"/>
  <c r="HU260" i="26"/>
  <c r="HU261" i="26"/>
  <c r="HU291" i="26"/>
  <c r="HU218" i="26" a="1"/>
  <c r="HU218" i="26" s="1"/>
  <c r="HU250" i="26" a="1"/>
  <c r="HU250" i="26" s="1"/>
  <c r="HU251" i="26"/>
  <c r="HU252" i="26"/>
  <c r="HU266" i="26" a="1"/>
  <c r="HU266" i="26" s="1"/>
  <c r="HU267" i="26"/>
  <c r="HU268" i="26"/>
  <c r="HU269" i="26"/>
  <c r="HU270" i="26"/>
  <c r="HU271" i="26"/>
  <c r="HU272" i="26"/>
  <c r="HU274" i="26"/>
  <c r="HU275" i="26"/>
  <c r="HU276" i="26"/>
  <c r="HU277" i="26"/>
  <c r="HU299" i="26"/>
  <c r="HU300" i="26"/>
  <c r="HU302" i="26"/>
  <c r="HU303" i="26"/>
  <c r="HU304" i="26"/>
  <c r="HU307" i="26"/>
  <c r="HU308" i="26"/>
  <c r="HU309" i="26"/>
  <c r="HU314" i="26" a="1"/>
  <c r="HU314" i="26" s="1"/>
  <c r="HU318" i="26"/>
  <c r="HU319" i="26"/>
  <c r="HU320" i="26"/>
  <c r="HU284" i="26"/>
  <c r="HU286" i="26"/>
  <c r="HU298" i="26" a="1"/>
  <c r="HU298" i="26" s="1"/>
  <c r="HU317" i="26"/>
  <c r="HU322" i="26"/>
  <c r="HU323" i="26"/>
  <c r="HU324" i="26"/>
  <c r="HU325" i="26"/>
  <c r="HU292" i="26"/>
  <c r="HU301" i="26"/>
  <c r="HU315" i="26"/>
  <c r="HU316" i="26"/>
  <c r="HT177" i="26"/>
  <c r="HT289" i="26"/>
  <c r="HT294" i="26" s="1"/>
  <c r="HS198" i="26"/>
  <c r="HX166" i="26"/>
  <c r="HW165" i="26"/>
  <c r="HS294" i="26"/>
  <c r="HS214" i="26"/>
  <c r="HS246" i="26"/>
  <c r="HS230" i="26"/>
  <c r="HS262" i="26"/>
  <c r="HS278" i="26"/>
  <c r="HT305" i="26"/>
  <c r="HT193" i="26"/>
  <c r="HT198" i="26" s="1"/>
  <c r="HT209" i="26"/>
  <c r="HT214" i="26" s="1"/>
  <c r="HT225" i="26"/>
  <c r="HT230" i="26" s="1"/>
  <c r="HT257" i="26"/>
  <c r="HT262" i="26" s="1"/>
  <c r="HT241" i="26"/>
  <c r="HT246" i="26" s="1"/>
  <c r="HT273" i="26"/>
  <c r="HT278" i="26" s="1"/>
  <c r="HT321" i="26"/>
  <c r="HS182" i="26"/>
  <c r="HQ14" i="17"/>
  <c r="HR12" i="17"/>
  <c r="HR14" i="17" s="1"/>
  <c r="HP13" i="17"/>
  <c r="HV210" i="26" l="1"/>
  <c r="HV194" i="26"/>
  <c r="HV259" i="26"/>
  <c r="HV242" i="26"/>
  <c r="HV226" i="26"/>
  <c r="HU289" i="26"/>
  <c r="HU294" i="26" s="1"/>
  <c r="HU177" i="26"/>
  <c r="HU182" i="26" s="1"/>
  <c r="HW167" i="26"/>
  <c r="HV293" i="26"/>
  <c r="HV175" i="26"/>
  <c r="HV176" i="26"/>
  <c r="HV178" i="26"/>
  <c r="HV179" i="26"/>
  <c r="HV180" i="26"/>
  <c r="HV181" i="26"/>
  <c r="HV283" i="26"/>
  <c r="HV285" i="26"/>
  <c r="HV288" i="26"/>
  <c r="HV292" i="26"/>
  <c r="HV170" i="26" a="1"/>
  <c r="HV170" i="26" s="1"/>
  <c r="HV171" i="26"/>
  <c r="HV172" i="26"/>
  <c r="HV173" i="26"/>
  <c r="HV174" i="26"/>
  <c r="HV186" i="26" a="1"/>
  <c r="HV186" i="26" s="1"/>
  <c r="HV187" i="26"/>
  <c r="HV188" i="26"/>
  <c r="HV189" i="26"/>
  <c r="HV190" i="26"/>
  <c r="HV191" i="26"/>
  <c r="HV192" i="26"/>
  <c r="HV195" i="26"/>
  <c r="HV196" i="26"/>
  <c r="HV197" i="26"/>
  <c r="HV282" i="26" a="1"/>
  <c r="HV282" i="26" s="1"/>
  <c r="HV284" i="26"/>
  <c r="HV286" i="26"/>
  <c r="HV287" i="26"/>
  <c r="HV291" i="26"/>
  <c r="HV202" i="26" a="1"/>
  <c r="HV202" i="26" s="1"/>
  <c r="HV203" i="26"/>
  <c r="HV204" i="26"/>
  <c r="HV205" i="26"/>
  <c r="HV206" i="26"/>
  <c r="HV207" i="26"/>
  <c r="HV208" i="26"/>
  <c r="HV211" i="26"/>
  <c r="HV212" i="26"/>
  <c r="HV213" i="26"/>
  <c r="HV218" i="26" a="1"/>
  <c r="HV218" i="26" s="1"/>
  <c r="HV219" i="26"/>
  <c r="HV220" i="26"/>
  <c r="HV221" i="26"/>
  <c r="HV222" i="26"/>
  <c r="HV223" i="26"/>
  <c r="HV224" i="26"/>
  <c r="HV227" i="26"/>
  <c r="HV228" i="26"/>
  <c r="HV229" i="26"/>
  <c r="HV235" i="26"/>
  <c r="HV236" i="26"/>
  <c r="HV237" i="26"/>
  <c r="HV238" i="26"/>
  <c r="HV239" i="26"/>
  <c r="HV240" i="26"/>
  <c r="HV243" i="26"/>
  <c r="HV244" i="26"/>
  <c r="HV245" i="26"/>
  <c r="HV234" i="26" a="1"/>
  <c r="HV234" i="26" s="1"/>
  <c r="HV250" i="26" a="1"/>
  <c r="HV250" i="26" s="1"/>
  <c r="HV251" i="26"/>
  <c r="HV254" i="26"/>
  <c r="HV255" i="26"/>
  <c r="HV256" i="26"/>
  <c r="HV260" i="26"/>
  <c r="HV261" i="26"/>
  <c r="HV252" i="26"/>
  <c r="HV253" i="26"/>
  <c r="HV266" i="26" a="1"/>
  <c r="HV266" i="26" s="1"/>
  <c r="HV267" i="26"/>
  <c r="HV268" i="26"/>
  <c r="HV269" i="26"/>
  <c r="HV270" i="26"/>
  <c r="HV271" i="26"/>
  <c r="HV272" i="26"/>
  <c r="HV274" i="26"/>
  <c r="HV275" i="26"/>
  <c r="HV276" i="26"/>
  <c r="HV277" i="26"/>
  <c r="HV302" i="26"/>
  <c r="HV303" i="26"/>
  <c r="HV304" i="26"/>
  <c r="HV307" i="26"/>
  <c r="HV308" i="26"/>
  <c r="HV309" i="26"/>
  <c r="HV298" i="26" a="1"/>
  <c r="HV298" i="26" s="1"/>
  <c r="HV301" i="26"/>
  <c r="HV314" i="26" a="1"/>
  <c r="HV314" i="26" s="1"/>
  <c r="HV315" i="26"/>
  <c r="HV316" i="26"/>
  <c r="HV320" i="26"/>
  <c r="HV322" i="26"/>
  <c r="HV323" i="26"/>
  <c r="HV324" i="26"/>
  <c r="HV325" i="26"/>
  <c r="HV299" i="26"/>
  <c r="HV300" i="26"/>
  <c r="HV317" i="26"/>
  <c r="HV318" i="26"/>
  <c r="HV319" i="26"/>
  <c r="HU305" i="26"/>
  <c r="HU310" i="26" s="1"/>
  <c r="HY166" i="26"/>
  <c r="HX165" i="26"/>
  <c r="HT310" i="26"/>
  <c r="HT326" i="26"/>
  <c r="HU241" i="26"/>
  <c r="HU225" i="26"/>
  <c r="HU257" i="26"/>
  <c r="HU273" i="26"/>
  <c r="HU193" i="26"/>
  <c r="HU209" i="26"/>
  <c r="HU321" i="26"/>
  <c r="HU326" i="26" s="1"/>
  <c r="HT182" i="26"/>
  <c r="HS12" i="17"/>
  <c r="HS14" i="17" s="1"/>
  <c r="HQ13" i="17"/>
  <c r="HW210" i="26" l="1"/>
  <c r="HW194" i="26"/>
  <c r="HW259" i="26"/>
  <c r="HW242" i="26"/>
  <c r="HW226" i="26"/>
  <c r="HX167" i="26"/>
  <c r="HW292" i="26"/>
  <c r="HW172" i="26"/>
  <c r="HW173" i="26"/>
  <c r="HW175" i="26"/>
  <c r="HW176" i="26"/>
  <c r="HW178" i="26"/>
  <c r="HW179" i="26"/>
  <c r="HW180" i="26"/>
  <c r="HW181" i="26"/>
  <c r="HW284" i="26"/>
  <c r="HW291" i="26"/>
  <c r="HW293" i="26"/>
  <c r="HW174" i="26"/>
  <c r="HW186" i="26" a="1"/>
  <c r="HW186" i="26" s="1"/>
  <c r="HW187" i="26"/>
  <c r="HW188" i="26"/>
  <c r="HW189" i="26"/>
  <c r="HW190" i="26"/>
  <c r="HW191" i="26"/>
  <c r="HW192" i="26"/>
  <c r="HW195" i="26"/>
  <c r="HW196" i="26"/>
  <c r="HW197" i="26"/>
  <c r="HW283" i="26"/>
  <c r="HW170" i="26" a="1"/>
  <c r="HW170" i="26" s="1"/>
  <c r="HW171" i="26"/>
  <c r="HW202" i="26" a="1"/>
  <c r="HW202" i="26" s="1"/>
  <c r="HW203" i="26"/>
  <c r="HW204" i="26"/>
  <c r="HW205" i="26"/>
  <c r="HW206" i="26"/>
  <c r="HW207" i="26"/>
  <c r="HW208" i="26"/>
  <c r="HW211" i="26"/>
  <c r="HW212" i="26"/>
  <c r="HW213" i="26"/>
  <c r="HW219" i="26"/>
  <c r="HW220" i="26"/>
  <c r="HW221" i="26"/>
  <c r="HW222" i="26"/>
  <c r="HW223" i="26"/>
  <c r="HW224" i="26"/>
  <c r="HW227" i="26"/>
  <c r="HW228" i="26"/>
  <c r="HW229" i="26"/>
  <c r="HW218" i="26" a="1"/>
  <c r="HW218" i="26" s="1"/>
  <c r="HW235" i="26"/>
  <c r="HW236" i="26"/>
  <c r="HW237" i="26"/>
  <c r="HW238" i="26"/>
  <c r="HW239" i="26"/>
  <c r="HW240" i="26"/>
  <c r="HW243" i="26"/>
  <c r="HW244" i="26"/>
  <c r="HW245" i="26"/>
  <c r="HW286" i="26"/>
  <c r="HW252" i="26"/>
  <c r="HW253" i="26"/>
  <c r="HW254" i="26"/>
  <c r="HW255" i="26"/>
  <c r="HW256" i="26"/>
  <c r="HW260" i="26"/>
  <c r="HW261" i="26"/>
  <c r="HW282" i="26" a="1"/>
  <c r="HW282" i="26" s="1"/>
  <c r="HW285" i="26"/>
  <c r="HW287" i="26"/>
  <c r="HW288" i="26"/>
  <c r="HW234" i="26" a="1"/>
  <c r="HW234" i="26" s="1"/>
  <c r="HW250" i="26" a="1"/>
  <c r="HW250" i="26" s="1"/>
  <c r="HW251" i="26"/>
  <c r="HW266" i="26" a="1"/>
  <c r="HW266" i="26" s="1"/>
  <c r="HW267" i="26"/>
  <c r="HW268" i="26"/>
  <c r="HW269" i="26"/>
  <c r="HW270" i="26"/>
  <c r="HW271" i="26"/>
  <c r="HW272" i="26"/>
  <c r="HW274" i="26"/>
  <c r="HW275" i="26"/>
  <c r="HW276" i="26"/>
  <c r="HW277" i="26"/>
  <c r="HW301" i="26"/>
  <c r="HW302" i="26"/>
  <c r="HW303" i="26"/>
  <c r="HW304" i="26"/>
  <c r="HW307" i="26"/>
  <c r="HW308" i="26"/>
  <c r="HW309" i="26"/>
  <c r="HW316" i="26"/>
  <c r="HW320" i="26"/>
  <c r="HW298" i="26" a="1"/>
  <c r="HW298" i="26" s="1"/>
  <c r="HW299" i="26"/>
  <c r="HW300" i="26"/>
  <c r="HW317" i="26"/>
  <c r="HW318" i="26"/>
  <c r="HW319" i="26"/>
  <c r="HW322" i="26"/>
  <c r="HW323" i="26"/>
  <c r="HW324" i="26"/>
  <c r="HW325" i="26"/>
  <c r="HW314" i="26" a="1"/>
  <c r="HW314" i="26" s="1"/>
  <c r="HW315" i="26"/>
  <c r="HV177" i="26"/>
  <c r="HV193" i="26"/>
  <c r="HV198" i="26" s="1"/>
  <c r="HV289" i="26"/>
  <c r="HV225" i="26"/>
  <c r="HV230" i="26" s="1"/>
  <c r="HV241" i="26"/>
  <c r="HV246" i="26" s="1"/>
  <c r="HV257" i="26"/>
  <c r="HV262" i="26" s="1"/>
  <c r="HV273" i="26"/>
  <c r="HV278" i="26" s="1"/>
  <c r="HZ166" i="26"/>
  <c r="HY165" i="26"/>
  <c r="HU246" i="26"/>
  <c r="HU230" i="26"/>
  <c r="HU262" i="26"/>
  <c r="HU278" i="26"/>
  <c r="HU198" i="26"/>
  <c r="HU214" i="26"/>
  <c r="HV321" i="26"/>
  <c r="HV209" i="26"/>
  <c r="HV305" i="26"/>
  <c r="HT12" i="17"/>
  <c r="HR13" i="17"/>
  <c r="HX210" i="26" l="1"/>
  <c r="HX194" i="26"/>
  <c r="HX259" i="26"/>
  <c r="HX242" i="26"/>
  <c r="HX226" i="26"/>
  <c r="HW257" i="26"/>
  <c r="HW262" i="26" s="1"/>
  <c r="HW225" i="26"/>
  <c r="HW230" i="26" s="1"/>
  <c r="HW177" i="26"/>
  <c r="HW182" i="26" s="1"/>
  <c r="HW241" i="26"/>
  <c r="HW246" i="26" s="1"/>
  <c r="HW193" i="26"/>
  <c r="HW198" i="26" s="1"/>
  <c r="HY167" i="26"/>
  <c r="HX170" i="26" a="1"/>
  <c r="HX170" i="26" s="1"/>
  <c r="HX174" i="26"/>
  <c r="HX175" i="26"/>
  <c r="HX176" i="26"/>
  <c r="HX178" i="26"/>
  <c r="HX179" i="26"/>
  <c r="HX180" i="26"/>
  <c r="HX181" i="26"/>
  <c r="HX286" i="26"/>
  <c r="HX288" i="26"/>
  <c r="HX171" i="26"/>
  <c r="HX172" i="26"/>
  <c r="HX186" i="26" a="1"/>
  <c r="HX186" i="26" s="1"/>
  <c r="HX187" i="26"/>
  <c r="HX188" i="26"/>
  <c r="HX189" i="26"/>
  <c r="HX190" i="26"/>
  <c r="HX191" i="26"/>
  <c r="HX192" i="26"/>
  <c r="HX195" i="26"/>
  <c r="HX196" i="26"/>
  <c r="HX197" i="26"/>
  <c r="HX282" i="26" a="1"/>
  <c r="HX282" i="26" s="1"/>
  <c r="HX283" i="26"/>
  <c r="HX285" i="26"/>
  <c r="HX287" i="26"/>
  <c r="HX292" i="26"/>
  <c r="HX293" i="26"/>
  <c r="HX173" i="26"/>
  <c r="HX202" i="26" a="1"/>
  <c r="HX202" i="26" s="1"/>
  <c r="HX203" i="26"/>
  <c r="HX204" i="26"/>
  <c r="HX205" i="26"/>
  <c r="HX206" i="26"/>
  <c r="HX207" i="26"/>
  <c r="HX208" i="26"/>
  <c r="HX211" i="26"/>
  <c r="HX212" i="26"/>
  <c r="HX213" i="26"/>
  <c r="HX219" i="26"/>
  <c r="HX220" i="26"/>
  <c r="HX221" i="26"/>
  <c r="HX222" i="26"/>
  <c r="HX223" i="26"/>
  <c r="HX224" i="26"/>
  <c r="HX227" i="26"/>
  <c r="HX228" i="26"/>
  <c r="HX229" i="26"/>
  <c r="HX234" i="26" a="1"/>
  <c r="HX234" i="26" s="1"/>
  <c r="HX235" i="26"/>
  <c r="HX236" i="26"/>
  <c r="HX237" i="26"/>
  <c r="HX238" i="26"/>
  <c r="HX239" i="26"/>
  <c r="HX240" i="26"/>
  <c r="HX243" i="26"/>
  <c r="HX244" i="26"/>
  <c r="HX245" i="26"/>
  <c r="HX218" i="26" a="1"/>
  <c r="HX218" i="26" s="1"/>
  <c r="HX251" i="26"/>
  <c r="HX254" i="26"/>
  <c r="HX255" i="26"/>
  <c r="HX256" i="26"/>
  <c r="HX260" i="26"/>
  <c r="HX261" i="26"/>
  <c r="HX284" i="26"/>
  <c r="HX291" i="26"/>
  <c r="HX250" i="26" a="1"/>
  <c r="HX250" i="26" s="1"/>
  <c r="HX252" i="26"/>
  <c r="HX253" i="26"/>
  <c r="HX266" i="26" a="1"/>
  <c r="HX266" i="26" s="1"/>
  <c r="HX267" i="26"/>
  <c r="HX268" i="26"/>
  <c r="HX269" i="26"/>
  <c r="HX270" i="26"/>
  <c r="HX271" i="26"/>
  <c r="HX272" i="26"/>
  <c r="HX274" i="26"/>
  <c r="HX275" i="26"/>
  <c r="HX276" i="26"/>
  <c r="HX277" i="26"/>
  <c r="HX302" i="26"/>
  <c r="HX303" i="26"/>
  <c r="HX304" i="26"/>
  <c r="HX307" i="26"/>
  <c r="HX308" i="26"/>
  <c r="HX309" i="26"/>
  <c r="HX298" i="26" a="1"/>
  <c r="HX298" i="26" s="1"/>
  <c r="HX314" i="26" a="1"/>
  <c r="HX314" i="26" s="1"/>
  <c r="HX315" i="26"/>
  <c r="HX317" i="26"/>
  <c r="HX318" i="26"/>
  <c r="HX319" i="26"/>
  <c r="HX320" i="26"/>
  <c r="HX316" i="26"/>
  <c r="HX322" i="26"/>
  <c r="HX323" i="26"/>
  <c r="HX324" i="26"/>
  <c r="HX325" i="26"/>
  <c r="HX299" i="26"/>
  <c r="HX300" i="26"/>
  <c r="HX301" i="26"/>
  <c r="HW209" i="26"/>
  <c r="HW214" i="26" s="1"/>
  <c r="HW321" i="26"/>
  <c r="HW326" i="26" s="1"/>
  <c r="HV182" i="26"/>
  <c r="HV294" i="26"/>
  <c r="IA166" i="26"/>
  <c r="HZ165" i="26"/>
  <c r="HV326" i="26"/>
  <c r="HV310" i="26"/>
  <c r="HW289" i="26"/>
  <c r="HW273" i="26"/>
  <c r="HW305" i="26"/>
  <c r="HV214" i="26"/>
  <c r="HT14" i="17"/>
  <c r="HU12" i="17"/>
  <c r="HU14" i="17" s="1"/>
  <c r="HS13" i="17"/>
  <c r="HY210" i="26" l="1"/>
  <c r="HY194" i="26"/>
  <c r="HY259" i="26"/>
  <c r="HY242" i="26"/>
  <c r="HY226" i="26"/>
  <c r="HZ167" i="26"/>
  <c r="HY286" i="26"/>
  <c r="HY173" i="26"/>
  <c r="HY175" i="26"/>
  <c r="HY176" i="26"/>
  <c r="HY178" i="26"/>
  <c r="HY179" i="26"/>
  <c r="HY180" i="26"/>
  <c r="HY181" i="26"/>
  <c r="HY285" i="26"/>
  <c r="HY292" i="26"/>
  <c r="HY170" i="26" a="1"/>
  <c r="HY170" i="26" s="1"/>
  <c r="HY172" i="26"/>
  <c r="HY186" i="26" a="1"/>
  <c r="HY186" i="26" s="1"/>
  <c r="HY187" i="26"/>
  <c r="HY188" i="26"/>
  <c r="HY189" i="26"/>
  <c r="HY190" i="26"/>
  <c r="HY191" i="26"/>
  <c r="HY192" i="26"/>
  <c r="HY195" i="26"/>
  <c r="HY196" i="26"/>
  <c r="HY197" i="26"/>
  <c r="HY284" i="26"/>
  <c r="HY288" i="26"/>
  <c r="HY291" i="26"/>
  <c r="HY171" i="26"/>
  <c r="HY174" i="26"/>
  <c r="HY202" i="26" a="1"/>
  <c r="HY202" i="26" s="1"/>
  <c r="HY203" i="26"/>
  <c r="HY204" i="26"/>
  <c r="HY205" i="26"/>
  <c r="HY206" i="26"/>
  <c r="HY207" i="26"/>
  <c r="HY208" i="26"/>
  <c r="HY211" i="26"/>
  <c r="HY212" i="26"/>
  <c r="HY213" i="26"/>
  <c r="HY218" i="26" a="1"/>
  <c r="HY218" i="26" s="1"/>
  <c r="HY219" i="26"/>
  <c r="HY220" i="26"/>
  <c r="HY221" i="26"/>
  <c r="HY222" i="26"/>
  <c r="HY223" i="26"/>
  <c r="HY224" i="26"/>
  <c r="HY227" i="26"/>
  <c r="HY228" i="26"/>
  <c r="HY229" i="26"/>
  <c r="HY235" i="26"/>
  <c r="HY236" i="26"/>
  <c r="HY237" i="26"/>
  <c r="HY238" i="26"/>
  <c r="HY239" i="26"/>
  <c r="HY240" i="26"/>
  <c r="HY243" i="26"/>
  <c r="HY244" i="26"/>
  <c r="HY245" i="26"/>
  <c r="HY234" i="26" a="1"/>
  <c r="HY234" i="26" s="1"/>
  <c r="HY250" i="26" a="1"/>
  <c r="HY250" i="26" s="1"/>
  <c r="HY253" i="26"/>
  <c r="HY254" i="26"/>
  <c r="HY255" i="26"/>
  <c r="HY256" i="26"/>
  <c r="HY260" i="26"/>
  <c r="HY261" i="26"/>
  <c r="HY282" i="26" a="1"/>
  <c r="HY282" i="26" s="1"/>
  <c r="HY283" i="26"/>
  <c r="HY251" i="26"/>
  <c r="HY252" i="26"/>
  <c r="HY266" i="26" a="1"/>
  <c r="HY266" i="26" s="1"/>
  <c r="HY267" i="26"/>
  <c r="HY268" i="26"/>
  <c r="HY269" i="26"/>
  <c r="HY270" i="26"/>
  <c r="HY271" i="26"/>
  <c r="HY272" i="26"/>
  <c r="HY274" i="26"/>
  <c r="HY275" i="26"/>
  <c r="HY276" i="26"/>
  <c r="HY277" i="26"/>
  <c r="HY293" i="26"/>
  <c r="HY299" i="26"/>
  <c r="HY300" i="26"/>
  <c r="HY302" i="26"/>
  <c r="HY303" i="26"/>
  <c r="HY304" i="26"/>
  <c r="HY307" i="26"/>
  <c r="HY308" i="26"/>
  <c r="HY309" i="26"/>
  <c r="HY301" i="26"/>
  <c r="HY287" i="26"/>
  <c r="HY298" i="26" a="1"/>
  <c r="HY298" i="26" s="1"/>
  <c r="HY314" i="26" a="1"/>
  <c r="HY314" i="26" s="1"/>
  <c r="HY315" i="26"/>
  <c r="HY317" i="26"/>
  <c r="HY319" i="26"/>
  <c r="HY320" i="26"/>
  <c r="HY322" i="26"/>
  <c r="HY323" i="26"/>
  <c r="HY324" i="26"/>
  <c r="HY325" i="26"/>
  <c r="HY316" i="26"/>
  <c r="HY318" i="26"/>
  <c r="HX177" i="26"/>
  <c r="HX193" i="26"/>
  <c r="HX289" i="26"/>
  <c r="HX294" i="26" s="1"/>
  <c r="HX241" i="26"/>
  <c r="HX225" i="26"/>
  <c r="HX257" i="26"/>
  <c r="HX273" i="26"/>
  <c r="HX278" i="26" s="1"/>
  <c r="HX305" i="26"/>
  <c r="IB166" i="26"/>
  <c r="IA165" i="26"/>
  <c r="HW278" i="26"/>
  <c r="HX209" i="26"/>
  <c r="HX321" i="26"/>
  <c r="HW294" i="26"/>
  <c r="HW310" i="26"/>
  <c r="HV12" i="17"/>
  <c r="HV14" i="17" s="1"/>
  <c r="HT13" i="17"/>
  <c r="HZ194" i="26" l="1"/>
  <c r="HZ210" i="26"/>
  <c r="HZ259" i="26"/>
  <c r="HZ242" i="26"/>
  <c r="HZ226" i="26"/>
  <c r="HY273" i="26"/>
  <c r="HY278" i="26" s="1"/>
  <c r="HY241" i="26"/>
  <c r="HY246" i="26" s="1"/>
  <c r="IA167" i="26"/>
  <c r="HZ285" i="26"/>
  <c r="HZ172" i="26"/>
  <c r="HZ174" i="26"/>
  <c r="HZ175" i="26"/>
  <c r="HZ176" i="26"/>
  <c r="HZ178" i="26"/>
  <c r="HZ179" i="26"/>
  <c r="HZ180" i="26"/>
  <c r="HZ181" i="26"/>
  <c r="HZ282" i="26" a="1"/>
  <c r="HZ282" i="26" s="1"/>
  <c r="HZ283" i="26"/>
  <c r="HZ291" i="26"/>
  <c r="HZ171" i="26"/>
  <c r="HZ186" i="26" a="1"/>
  <c r="HZ186" i="26" s="1"/>
  <c r="HZ187" i="26"/>
  <c r="HZ188" i="26"/>
  <c r="HZ189" i="26"/>
  <c r="HZ190" i="26"/>
  <c r="HZ191" i="26"/>
  <c r="HZ192" i="26"/>
  <c r="HZ195" i="26"/>
  <c r="HZ196" i="26"/>
  <c r="HZ197" i="26"/>
  <c r="HZ284" i="26"/>
  <c r="HZ286" i="26"/>
  <c r="HZ292" i="26"/>
  <c r="HZ170" i="26" a="1"/>
  <c r="HZ170" i="26" s="1"/>
  <c r="HZ173" i="26"/>
  <c r="HZ202" i="26" a="1"/>
  <c r="HZ202" i="26" s="1"/>
  <c r="HZ203" i="26"/>
  <c r="HZ204" i="26"/>
  <c r="HZ205" i="26"/>
  <c r="HZ206" i="26"/>
  <c r="HZ207" i="26"/>
  <c r="HZ208" i="26"/>
  <c r="HZ211" i="26"/>
  <c r="HZ212" i="26"/>
  <c r="HZ213" i="26"/>
  <c r="HZ288" i="26"/>
  <c r="HZ219" i="26"/>
  <c r="HZ220" i="26"/>
  <c r="HZ221" i="26"/>
  <c r="HZ222" i="26"/>
  <c r="HZ223" i="26"/>
  <c r="HZ224" i="26"/>
  <c r="HZ227" i="26"/>
  <c r="HZ228" i="26"/>
  <c r="HZ229" i="26"/>
  <c r="HZ235" i="26"/>
  <c r="HZ236" i="26"/>
  <c r="HZ237" i="26"/>
  <c r="HZ238" i="26"/>
  <c r="HZ239" i="26"/>
  <c r="HZ240" i="26"/>
  <c r="HZ243" i="26"/>
  <c r="HZ244" i="26"/>
  <c r="HZ245" i="26"/>
  <c r="HZ251" i="26"/>
  <c r="HZ252" i="26"/>
  <c r="HZ254" i="26"/>
  <c r="HZ255" i="26"/>
  <c r="HZ256" i="26"/>
  <c r="HZ260" i="26"/>
  <c r="HZ261" i="26"/>
  <c r="HZ218" i="26" a="1"/>
  <c r="HZ218" i="26" s="1"/>
  <c r="HZ234" i="26" a="1"/>
  <c r="HZ234" i="26" s="1"/>
  <c r="HZ250" i="26" a="1"/>
  <c r="HZ250" i="26" s="1"/>
  <c r="HZ253" i="26"/>
  <c r="HZ266" i="26" a="1"/>
  <c r="HZ266" i="26" s="1"/>
  <c r="HZ267" i="26"/>
  <c r="HZ268" i="26"/>
  <c r="HZ269" i="26"/>
  <c r="HZ270" i="26"/>
  <c r="HZ271" i="26"/>
  <c r="HZ272" i="26"/>
  <c r="HZ274" i="26"/>
  <c r="HZ275" i="26"/>
  <c r="HZ276" i="26"/>
  <c r="HZ277" i="26"/>
  <c r="HZ302" i="26"/>
  <c r="HZ303" i="26"/>
  <c r="HZ304" i="26"/>
  <c r="HZ307" i="26"/>
  <c r="HZ308" i="26"/>
  <c r="HZ309" i="26"/>
  <c r="HZ287" i="26"/>
  <c r="HZ298" i="26" a="1"/>
  <c r="HZ298" i="26" s="1"/>
  <c r="HZ300" i="26"/>
  <c r="HZ315" i="26"/>
  <c r="HZ316" i="26"/>
  <c r="HZ317" i="26"/>
  <c r="HZ319" i="26"/>
  <c r="HZ318" i="26"/>
  <c r="HZ320" i="26"/>
  <c r="HZ322" i="26"/>
  <c r="HZ323" i="26"/>
  <c r="HZ324" i="26"/>
  <c r="HZ325" i="26"/>
  <c r="HZ293" i="26"/>
  <c r="HZ299" i="26"/>
  <c r="HZ301" i="26"/>
  <c r="HZ314" i="26" a="1"/>
  <c r="HZ314" i="26" s="1"/>
  <c r="HY209" i="26"/>
  <c r="HY321" i="26"/>
  <c r="HY326" i="26" s="1"/>
  <c r="HX182" i="26"/>
  <c r="HX198" i="26"/>
  <c r="HX246" i="26"/>
  <c r="HX230" i="26"/>
  <c r="HX262" i="26"/>
  <c r="IC166" i="26"/>
  <c r="IB165" i="26"/>
  <c r="HX214" i="26"/>
  <c r="HX326" i="26"/>
  <c r="HY225" i="26"/>
  <c r="HY257" i="26"/>
  <c r="HY289" i="26"/>
  <c r="HY305" i="26"/>
  <c r="HY193" i="26"/>
  <c r="HY177" i="26"/>
  <c r="HX310" i="26"/>
  <c r="HW12" i="17"/>
  <c r="HU13" i="17"/>
  <c r="IA194" i="26" l="1"/>
  <c r="IA210" i="26"/>
  <c r="IA259" i="26"/>
  <c r="IA242" i="26"/>
  <c r="IA226" i="26"/>
  <c r="HZ209" i="26"/>
  <c r="HZ214" i="26" s="1"/>
  <c r="IB167" i="26"/>
  <c r="IA170" i="26" a="1"/>
  <c r="IA170" i="26" s="1"/>
  <c r="IA171" i="26"/>
  <c r="IA175" i="26"/>
  <c r="IA176" i="26"/>
  <c r="IA178" i="26"/>
  <c r="IA179" i="26"/>
  <c r="IA180" i="26"/>
  <c r="IA181" i="26"/>
  <c r="IA284" i="26"/>
  <c r="IA287" i="26"/>
  <c r="IA292" i="26"/>
  <c r="IA293" i="26"/>
  <c r="IA172" i="26"/>
  <c r="IA174" i="26"/>
  <c r="IA186" i="26" a="1"/>
  <c r="IA186" i="26" s="1"/>
  <c r="IA187" i="26"/>
  <c r="IA188" i="26"/>
  <c r="IA189" i="26"/>
  <c r="IA190" i="26"/>
  <c r="IA191" i="26"/>
  <c r="IA192" i="26"/>
  <c r="IA195" i="26"/>
  <c r="IA196" i="26"/>
  <c r="IA197" i="26"/>
  <c r="IA283" i="26"/>
  <c r="IA291" i="26"/>
  <c r="IA173" i="26"/>
  <c r="IA202" i="26" a="1"/>
  <c r="IA202" i="26" s="1"/>
  <c r="IA203" i="26"/>
  <c r="IA204" i="26"/>
  <c r="IA205" i="26"/>
  <c r="IA206" i="26"/>
  <c r="IA207" i="26"/>
  <c r="IA208" i="26"/>
  <c r="IA211" i="26"/>
  <c r="IA212" i="26"/>
  <c r="IA213" i="26"/>
  <c r="IA282" i="26" a="1"/>
  <c r="IA282" i="26" s="1"/>
  <c r="IA218" i="26" a="1"/>
  <c r="IA218" i="26" s="1"/>
  <c r="IA219" i="26"/>
  <c r="IA220" i="26"/>
  <c r="IA221" i="26"/>
  <c r="IA222" i="26"/>
  <c r="IA223" i="26"/>
  <c r="IA224" i="26"/>
  <c r="IA227" i="26"/>
  <c r="IA228" i="26"/>
  <c r="IA229" i="26"/>
  <c r="IA234" i="26" a="1"/>
  <c r="IA234" i="26" s="1"/>
  <c r="IA235" i="26"/>
  <c r="IA236" i="26"/>
  <c r="IA237" i="26"/>
  <c r="IA238" i="26"/>
  <c r="IA239" i="26"/>
  <c r="IA240" i="26"/>
  <c r="IA243" i="26"/>
  <c r="IA244" i="26"/>
  <c r="IA245" i="26"/>
  <c r="IA253" i="26"/>
  <c r="IA254" i="26"/>
  <c r="IA255" i="26"/>
  <c r="IA256" i="26"/>
  <c r="IA260" i="26"/>
  <c r="IA261" i="26"/>
  <c r="IA285" i="26"/>
  <c r="IA286" i="26"/>
  <c r="IA288" i="26"/>
  <c r="IA250" i="26" a="1"/>
  <c r="IA250" i="26" s="1"/>
  <c r="IA251" i="26"/>
  <c r="IA252" i="26"/>
  <c r="IA266" i="26" a="1"/>
  <c r="IA266" i="26" s="1"/>
  <c r="IA267" i="26"/>
  <c r="IA268" i="26"/>
  <c r="IA269" i="26"/>
  <c r="IA270" i="26"/>
  <c r="IA271" i="26"/>
  <c r="IA272" i="26"/>
  <c r="IA274" i="26"/>
  <c r="IA275" i="26"/>
  <c r="IA276" i="26"/>
  <c r="IA277" i="26"/>
  <c r="IA299" i="26"/>
  <c r="IA302" i="26"/>
  <c r="IA303" i="26"/>
  <c r="IA304" i="26"/>
  <c r="IA307" i="26"/>
  <c r="IA308" i="26"/>
  <c r="IA309" i="26"/>
  <c r="IA298" i="26" a="1"/>
  <c r="IA298" i="26" s="1"/>
  <c r="IA301" i="26"/>
  <c r="IA314" i="26" a="1"/>
  <c r="IA314" i="26" s="1"/>
  <c r="IA316" i="26"/>
  <c r="IA320" i="26"/>
  <c r="IA322" i="26"/>
  <c r="IA323" i="26"/>
  <c r="IA324" i="26"/>
  <c r="IA325" i="26"/>
  <c r="IA300" i="26"/>
  <c r="IA315" i="26"/>
  <c r="IA317" i="26"/>
  <c r="IA318" i="26"/>
  <c r="IA319" i="26"/>
  <c r="HZ289" i="26"/>
  <c r="HZ294" i="26" s="1"/>
  <c r="HZ193" i="26"/>
  <c r="HZ198" i="26" s="1"/>
  <c r="HZ177" i="26"/>
  <c r="HZ182" i="26" s="1"/>
  <c r="HZ225" i="26"/>
  <c r="HZ230" i="26" s="1"/>
  <c r="HZ241" i="26"/>
  <c r="HZ257" i="26"/>
  <c r="HZ262" i="26" s="1"/>
  <c r="HZ273" i="26"/>
  <c r="HZ305" i="26"/>
  <c r="ID166" i="26"/>
  <c r="IC165" i="26"/>
  <c r="HY294" i="26"/>
  <c r="HZ321" i="26"/>
  <c r="HY214" i="26"/>
  <c r="HY230" i="26"/>
  <c r="HY262" i="26"/>
  <c r="HY310" i="26"/>
  <c r="HY198" i="26"/>
  <c r="HY182" i="26"/>
  <c r="HW14" i="17"/>
  <c r="HX12" i="17"/>
  <c r="HX14" i="17" s="1"/>
  <c r="HV13" i="17"/>
  <c r="IB210" i="26" l="1"/>
  <c r="IB194" i="26"/>
  <c r="IB259" i="26"/>
  <c r="IB242" i="26"/>
  <c r="IB226" i="26"/>
  <c r="IA289" i="26"/>
  <c r="IA294" i="26" s="1"/>
  <c r="IC167" i="26"/>
  <c r="IB287" i="26"/>
  <c r="IB172" i="26"/>
  <c r="IB173" i="26"/>
  <c r="IB174" i="26"/>
  <c r="IB175" i="26"/>
  <c r="IB176" i="26"/>
  <c r="IB178" i="26"/>
  <c r="IB179" i="26"/>
  <c r="IB180" i="26"/>
  <c r="IB181" i="26"/>
  <c r="IB291" i="26"/>
  <c r="IB170" i="26" a="1"/>
  <c r="IB170" i="26" s="1"/>
  <c r="IB186" i="26" a="1"/>
  <c r="IB186" i="26" s="1"/>
  <c r="IB187" i="26"/>
  <c r="IB188" i="26"/>
  <c r="IB189" i="26"/>
  <c r="IB190" i="26"/>
  <c r="IB191" i="26"/>
  <c r="IB192" i="26"/>
  <c r="IB195" i="26"/>
  <c r="IB196" i="26"/>
  <c r="IB197" i="26"/>
  <c r="IB285" i="26"/>
  <c r="IB286" i="26"/>
  <c r="IB288" i="26"/>
  <c r="IB292" i="26"/>
  <c r="IB293" i="26"/>
  <c r="IB171" i="26"/>
  <c r="IB202" i="26" a="1"/>
  <c r="IB202" i="26" s="1"/>
  <c r="IB203" i="26"/>
  <c r="IB204" i="26"/>
  <c r="IB205" i="26"/>
  <c r="IB206" i="26"/>
  <c r="IB207" i="26"/>
  <c r="IB208" i="26"/>
  <c r="IB211" i="26"/>
  <c r="IB212" i="26"/>
  <c r="IB213" i="26"/>
  <c r="IB219" i="26"/>
  <c r="IB220" i="26"/>
  <c r="IB221" i="26"/>
  <c r="IB222" i="26"/>
  <c r="IB223" i="26"/>
  <c r="IB224" i="26"/>
  <c r="IB227" i="26"/>
  <c r="IB228" i="26"/>
  <c r="IB229" i="26"/>
  <c r="IB282" i="26" a="1"/>
  <c r="IB282" i="26" s="1"/>
  <c r="IB235" i="26"/>
  <c r="IB236" i="26"/>
  <c r="IB237" i="26"/>
  <c r="IB238" i="26"/>
  <c r="IB239" i="26"/>
  <c r="IB240" i="26"/>
  <c r="IB243" i="26"/>
  <c r="IB244" i="26"/>
  <c r="IB245" i="26"/>
  <c r="IB250" i="26" a="1"/>
  <c r="IB250" i="26" s="1"/>
  <c r="IB251" i="26"/>
  <c r="IB254" i="26"/>
  <c r="IB255" i="26"/>
  <c r="IB256" i="26"/>
  <c r="IB260" i="26"/>
  <c r="IB261" i="26"/>
  <c r="IB283" i="26"/>
  <c r="IB284" i="26"/>
  <c r="IB218" i="26" a="1"/>
  <c r="IB218" i="26" s="1"/>
  <c r="IB234" i="26" a="1"/>
  <c r="IB234" i="26" s="1"/>
  <c r="IB252" i="26"/>
  <c r="IB253" i="26"/>
  <c r="IB266" i="26" a="1"/>
  <c r="IB266" i="26" s="1"/>
  <c r="IB267" i="26"/>
  <c r="IB268" i="26"/>
  <c r="IB269" i="26"/>
  <c r="IB270" i="26"/>
  <c r="IB271" i="26"/>
  <c r="IB272" i="26"/>
  <c r="IB274" i="26"/>
  <c r="IB275" i="26"/>
  <c r="IB276" i="26"/>
  <c r="IB277" i="26"/>
  <c r="IB302" i="26"/>
  <c r="IB303" i="26"/>
  <c r="IB304" i="26"/>
  <c r="IB307" i="26"/>
  <c r="IB308" i="26"/>
  <c r="IB309" i="26"/>
  <c r="IB298" i="26" a="1"/>
  <c r="IB298" i="26" s="1"/>
  <c r="IB316" i="26"/>
  <c r="IB318" i="26"/>
  <c r="IB319" i="26"/>
  <c r="IB300" i="26"/>
  <c r="IB315" i="26"/>
  <c r="IB317" i="26"/>
  <c r="IB320" i="26"/>
  <c r="IB322" i="26"/>
  <c r="IB323" i="26"/>
  <c r="IB324" i="26"/>
  <c r="IB325" i="26"/>
  <c r="IB299" i="26"/>
  <c r="IB301" i="26"/>
  <c r="IB314" i="26" a="1"/>
  <c r="IB314" i="26" s="1"/>
  <c r="IA209" i="26"/>
  <c r="IA321" i="26"/>
  <c r="IA326" i="26" s="1"/>
  <c r="HZ246" i="26"/>
  <c r="HZ278" i="26"/>
  <c r="IE166" i="26"/>
  <c r="ID165" i="26"/>
  <c r="HZ326" i="26"/>
  <c r="IA241" i="26"/>
  <c r="IA257" i="26"/>
  <c r="IA305" i="26"/>
  <c r="IA177" i="26"/>
  <c r="IA193" i="26"/>
  <c r="IA225" i="26"/>
  <c r="IA273" i="26"/>
  <c r="IA278" i="26" s="1"/>
  <c r="HZ310" i="26"/>
  <c r="HY12" i="17"/>
  <c r="HY14" i="17" s="1"/>
  <c r="HW13" i="17"/>
  <c r="IC210" i="26" l="1"/>
  <c r="IC194" i="26"/>
  <c r="IC259" i="26"/>
  <c r="IC242" i="26"/>
  <c r="IC226" i="26"/>
  <c r="ID167" i="26"/>
  <c r="IC175" i="26"/>
  <c r="IC176" i="26"/>
  <c r="IC178" i="26"/>
  <c r="IC179" i="26"/>
  <c r="IC180" i="26"/>
  <c r="IC181" i="26"/>
  <c r="IC285" i="26"/>
  <c r="IC286" i="26"/>
  <c r="IC288" i="26"/>
  <c r="IC292" i="26"/>
  <c r="IC171" i="26"/>
  <c r="IC172" i="26"/>
  <c r="IC173" i="26"/>
  <c r="IC174" i="26"/>
  <c r="IC186" i="26" a="1"/>
  <c r="IC186" i="26" s="1"/>
  <c r="IC187" i="26"/>
  <c r="IC188" i="26"/>
  <c r="IC189" i="26"/>
  <c r="IC190" i="26"/>
  <c r="IC191" i="26"/>
  <c r="IC192" i="26"/>
  <c r="IC195" i="26"/>
  <c r="IC196" i="26"/>
  <c r="IC197" i="26"/>
  <c r="IC284" i="26"/>
  <c r="IC287" i="26"/>
  <c r="IC170" i="26" a="1"/>
  <c r="IC170" i="26" s="1"/>
  <c r="IC202" i="26" a="1"/>
  <c r="IC202" i="26" s="1"/>
  <c r="IC203" i="26"/>
  <c r="IC204" i="26"/>
  <c r="IC205" i="26"/>
  <c r="IC206" i="26"/>
  <c r="IC207" i="26"/>
  <c r="IC208" i="26"/>
  <c r="IC211" i="26"/>
  <c r="IC212" i="26"/>
  <c r="IC213" i="26"/>
  <c r="IC219" i="26"/>
  <c r="IC220" i="26"/>
  <c r="IC221" i="26"/>
  <c r="IC222" i="26"/>
  <c r="IC223" i="26"/>
  <c r="IC224" i="26"/>
  <c r="IC227" i="26"/>
  <c r="IC228" i="26"/>
  <c r="IC229" i="26"/>
  <c r="IC235" i="26"/>
  <c r="IC236" i="26"/>
  <c r="IC237" i="26"/>
  <c r="IC238" i="26"/>
  <c r="IC239" i="26"/>
  <c r="IC240" i="26"/>
  <c r="IC243" i="26"/>
  <c r="IC244" i="26"/>
  <c r="IC245" i="26"/>
  <c r="IC218" i="26" a="1"/>
  <c r="IC218" i="26" s="1"/>
  <c r="IC234" i="26" a="1"/>
  <c r="IC234" i="26" s="1"/>
  <c r="IC252" i="26"/>
  <c r="IC254" i="26"/>
  <c r="IC255" i="26"/>
  <c r="IC256" i="26"/>
  <c r="IC260" i="26"/>
  <c r="IC261" i="26"/>
  <c r="IC291" i="26"/>
  <c r="IC250" i="26" a="1"/>
  <c r="IC250" i="26" s="1"/>
  <c r="IC251" i="26"/>
  <c r="IC253" i="26"/>
  <c r="IC266" i="26" a="1"/>
  <c r="IC266" i="26" s="1"/>
  <c r="IC267" i="26"/>
  <c r="IC268" i="26"/>
  <c r="IC269" i="26"/>
  <c r="IC270" i="26"/>
  <c r="IC271" i="26"/>
  <c r="IC272" i="26"/>
  <c r="IC274" i="26"/>
  <c r="IC275" i="26"/>
  <c r="IC276" i="26"/>
  <c r="IC277" i="26"/>
  <c r="IC299" i="26"/>
  <c r="IC301" i="26"/>
  <c r="IC302" i="26"/>
  <c r="IC303" i="26"/>
  <c r="IC304" i="26"/>
  <c r="IC307" i="26"/>
  <c r="IC308" i="26"/>
  <c r="IC309" i="26"/>
  <c r="IC293" i="26"/>
  <c r="IC300" i="26"/>
  <c r="IC314" i="26" a="1"/>
  <c r="IC314" i="26" s="1"/>
  <c r="IC317" i="26"/>
  <c r="IC283" i="26"/>
  <c r="IC298" i="26" a="1"/>
  <c r="IC298" i="26" s="1"/>
  <c r="IC318" i="26"/>
  <c r="IC319" i="26"/>
  <c r="IC320" i="26"/>
  <c r="IC322" i="26"/>
  <c r="IC323" i="26"/>
  <c r="IC324" i="26"/>
  <c r="IC325" i="26"/>
  <c r="IC282" i="26" a="1"/>
  <c r="IC282" i="26" s="1"/>
  <c r="IC315" i="26"/>
  <c r="IC316" i="26"/>
  <c r="IB177" i="26"/>
  <c r="IB182" i="26" s="1"/>
  <c r="IB289" i="26"/>
  <c r="IB257" i="26"/>
  <c r="IB262" i="26" s="1"/>
  <c r="IB241" i="26"/>
  <c r="IB305" i="26"/>
  <c r="IA214" i="26"/>
  <c r="IF166" i="26"/>
  <c r="IE165" i="26"/>
  <c r="IA262" i="26"/>
  <c r="IA182" i="26"/>
  <c r="IA198" i="26"/>
  <c r="IA230" i="26"/>
  <c r="IB193" i="26"/>
  <c r="IB198" i="26" s="1"/>
  <c r="IB209" i="26"/>
  <c r="IB214" i="26" s="1"/>
  <c r="IB225" i="26"/>
  <c r="IB230" i="26" s="1"/>
  <c r="IB273" i="26"/>
  <c r="IB321" i="26"/>
  <c r="IA246" i="26"/>
  <c r="IA310" i="26"/>
  <c r="HZ12" i="17"/>
  <c r="HX13" i="17"/>
  <c r="ID210" i="26" l="1"/>
  <c r="ID194" i="26"/>
  <c r="ID259" i="26"/>
  <c r="ID242" i="26"/>
  <c r="ID226" i="26"/>
  <c r="IC209" i="26"/>
  <c r="IC214" i="26" s="1"/>
  <c r="IE167" i="26"/>
  <c r="ID172" i="26"/>
  <c r="ID175" i="26"/>
  <c r="ID176" i="26"/>
  <c r="ID178" i="26"/>
  <c r="ID179" i="26"/>
  <c r="ID180" i="26"/>
  <c r="ID181" i="26"/>
  <c r="ID284" i="26"/>
  <c r="ID170" i="26" a="1"/>
  <c r="ID170" i="26" s="1"/>
  <c r="ID174" i="26"/>
  <c r="ID186" i="26" a="1"/>
  <c r="ID186" i="26" s="1"/>
  <c r="ID187" i="26"/>
  <c r="ID188" i="26"/>
  <c r="ID189" i="26"/>
  <c r="ID190" i="26"/>
  <c r="ID191" i="26"/>
  <c r="ID192" i="26"/>
  <c r="ID195" i="26"/>
  <c r="ID196" i="26"/>
  <c r="ID197" i="26"/>
  <c r="ID283" i="26"/>
  <c r="ID285" i="26"/>
  <c r="ID171" i="26"/>
  <c r="ID173" i="26"/>
  <c r="ID202" i="26" a="1"/>
  <c r="ID202" i="26" s="1"/>
  <c r="ID203" i="26"/>
  <c r="ID204" i="26"/>
  <c r="ID205" i="26"/>
  <c r="ID206" i="26"/>
  <c r="ID207" i="26"/>
  <c r="ID208" i="26"/>
  <c r="ID211" i="26"/>
  <c r="ID212" i="26"/>
  <c r="ID213" i="26"/>
  <c r="ID219" i="26"/>
  <c r="ID220" i="26"/>
  <c r="ID221" i="26"/>
  <c r="ID222" i="26"/>
  <c r="ID223" i="26"/>
  <c r="ID224" i="26"/>
  <c r="ID227" i="26"/>
  <c r="ID228" i="26"/>
  <c r="ID229" i="26"/>
  <c r="ID291" i="26"/>
  <c r="ID218" i="26" a="1"/>
  <c r="ID218" i="26" s="1"/>
  <c r="ID234" i="26" a="1"/>
  <c r="ID234" i="26" s="1"/>
  <c r="ID235" i="26"/>
  <c r="ID236" i="26"/>
  <c r="ID237" i="26"/>
  <c r="ID238" i="26"/>
  <c r="ID239" i="26"/>
  <c r="ID240" i="26"/>
  <c r="ID243" i="26"/>
  <c r="ID244" i="26"/>
  <c r="ID245" i="26"/>
  <c r="ID251" i="26"/>
  <c r="ID253" i="26"/>
  <c r="ID254" i="26"/>
  <c r="ID255" i="26"/>
  <c r="ID256" i="26"/>
  <c r="ID260" i="26"/>
  <c r="ID261" i="26"/>
  <c r="ID288" i="26"/>
  <c r="ID250" i="26" a="1"/>
  <c r="ID250" i="26" s="1"/>
  <c r="ID252" i="26"/>
  <c r="ID266" i="26" a="1"/>
  <c r="ID266" i="26" s="1"/>
  <c r="ID267" i="26"/>
  <c r="ID268" i="26"/>
  <c r="ID269" i="26"/>
  <c r="ID270" i="26"/>
  <c r="ID271" i="26"/>
  <c r="ID272" i="26"/>
  <c r="ID274" i="26"/>
  <c r="ID275" i="26"/>
  <c r="ID276" i="26"/>
  <c r="ID277" i="26"/>
  <c r="ID282" i="26" a="1"/>
  <c r="ID282" i="26" s="1"/>
  <c r="ID300" i="26"/>
  <c r="ID302" i="26"/>
  <c r="ID303" i="26"/>
  <c r="ID304" i="26"/>
  <c r="ID307" i="26"/>
  <c r="ID308" i="26"/>
  <c r="ID309" i="26"/>
  <c r="ID286" i="26"/>
  <c r="ID298" i="26" a="1"/>
  <c r="ID298" i="26" s="1"/>
  <c r="ID315" i="26"/>
  <c r="ID319" i="26"/>
  <c r="ID301" i="26"/>
  <c r="ID314" i="26" a="1"/>
  <c r="ID314" i="26" s="1"/>
  <c r="ID316" i="26"/>
  <c r="ID317" i="26"/>
  <c r="ID320" i="26"/>
  <c r="ID322" i="26"/>
  <c r="ID323" i="26"/>
  <c r="ID324" i="26"/>
  <c r="ID325" i="26"/>
  <c r="ID287" i="26"/>
  <c r="ID292" i="26"/>
  <c r="ID293" i="26"/>
  <c r="ID299" i="26"/>
  <c r="ID318" i="26"/>
  <c r="IB294" i="26"/>
  <c r="IG166" i="26"/>
  <c r="IF165" i="26"/>
  <c r="IB278" i="26"/>
  <c r="IB326" i="26"/>
  <c r="IC257" i="26"/>
  <c r="IC273" i="26"/>
  <c r="IC305" i="26"/>
  <c r="IC310" i="26" s="1"/>
  <c r="IC193" i="26"/>
  <c r="IC321" i="26"/>
  <c r="IC177" i="26"/>
  <c r="IC182" i="26" s="1"/>
  <c r="IC225" i="26"/>
  <c r="IC241" i="26"/>
  <c r="IC246" i="26" s="1"/>
  <c r="IC289" i="26"/>
  <c r="IC294" i="26" s="1"/>
  <c r="IB246" i="26"/>
  <c r="IB310" i="26"/>
  <c r="IA12" i="17"/>
  <c r="IA14" i="17" s="1"/>
  <c r="HZ14" i="17"/>
  <c r="HY13" i="17"/>
  <c r="IE210" i="26" l="1"/>
  <c r="IE194" i="26"/>
  <c r="IE259" i="26"/>
  <c r="IE242" i="26"/>
  <c r="IE226" i="26"/>
  <c r="IF167" i="26"/>
  <c r="IE171" i="26"/>
  <c r="IE172" i="26"/>
  <c r="IE174" i="26"/>
  <c r="IE175" i="26"/>
  <c r="IE176" i="26"/>
  <c r="IE178" i="26"/>
  <c r="IE179" i="26"/>
  <c r="IE180" i="26"/>
  <c r="IE181" i="26"/>
  <c r="IE283" i="26"/>
  <c r="IE286" i="26"/>
  <c r="IE288" i="26"/>
  <c r="IE291" i="26"/>
  <c r="IE292" i="26"/>
  <c r="IE293" i="26"/>
  <c r="IE173" i="26"/>
  <c r="IE186" i="26" a="1"/>
  <c r="IE186" i="26" s="1"/>
  <c r="IE187" i="26"/>
  <c r="IE188" i="26"/>
  <c r="IE189" i="26"/>
  <c r="IE190" i="26"/>
  <c r="IE191" i="26"/>
  <c r="IE192" i="26"/>
  <c r="IE195" i="26"/>
  <c r="IE196" i="26"/>
  <c r="IE197" i="26"/>
  <c r="IE287" i="26"/>
  <c r="IE170" i="26" a="1"/>
  <c r="IE170" i="26" s="1"/>
  <c r="IE202" i="26" a="1"/>
  <c r="IE202" i="26" s="1"/>
  <c r="IE203" i="26"/>
  <c r="IE204" i="26"/>
  <c r="IE205" i="26"/>
  <c r="IE206" i="26"/>
  <c r="IE207" i="26"/>
  <c r="IE208" i="26"/>
  <c r="IE211" i="26"/>
  <c r="IE212" i="26"/>
  <c r="IE213" i="26"/>
  <c r="IE218" i="26" a="1"/>
  <c r="IE218" i="26" s="1"/>
  <c r="IE219" i="26"/>
  <c r="IE220" i="26"/>
  <c r="IE221" i="26"/>
  <c r="IE222" i="26"/>
  <c r="IE223" i="26"/>
  <c r="IE224" i="26"/>
  <c r="IE227" i="26"/>
  <c r="IE228" i="26"/>
  <c r="IE229" i="26"/>
  <c r="IE235" i="26"/>
  <c r="IE236" i="26"/>
  <c r="IE237" i="26"/>
  <c r="IE238" i="26"/>
  <c r="IE239" i="26"/>
  <c r="IE240" i="26"/>
  <c r="IE243" i="26"/>
  <c r="IE244" i="26"/>
  <c r="IE245" i="26"/>
  <c r="IE250" i="26" a="1"/>
  <c r="IE250" i="26" s="1"/>
  <c r="IE252" i="26"/>
  <c r="IE254" i="26"/>
  <c r="IE255" i="26"/>
  <c r="IE256" i="26"/>
  <c r="IE260" i="26"/>
  <c r="IE261" i="26"/>
  <c r="IE282" i="26" a="1"/>
  <c r="IE282" i="26" s="1"/>
  <c r="IE284" i="26"/>
  <c r="IE285" i="26"/>
  <c r="IE234" i="26" a="1"/>
  <c r="IE234" i="26" s="1"/>
  <c r="IE251" i="26"/>
  <c r="IE253" i="26"/>
  <c r="IE266" i="26" a="1"/>
  <c r="IE266" i="26" s="1"/>
  <c r="IE267" i="26"/>
  <c r="IE268" i="26"/>
  <c r="IE269" i="26"/>
  <c r="IE270" i="26"/>
  <c r="IE271" i="26"/>
  <c r="IE272" i="26"/>
  <c r="IE274" i="26"/>
  <c r="IE275" i="26"/>
  <c r="IE276" i="26"/>
  <c r="IE277" i="26"/>
  <c r="IE302" i="26"/>
  <c r="IE303" i="26"/>
  <c r="IE304" i="26"/>
  <c r="IE307" i="26"/>
  <c r="IE308" i="26"/>
  <c r="IE309" i="26"/>
  <c r="IE299" i="26"/>
  <c r="IE316" i="26"/>
  <c r="IE318" i="26"/>
  <c r="IE298" i="26" a="1"/>
  <c r="IE298" i="26" s="1"/>
  <c r="IE319" i="26"/>
  <c r="IE320" i="26"/>
  <c r="IE322" i="26"/>
  <c r="IE323" i="26"/>
  <c r="IE324" i="26"/>
  <c r="IE325" i="26"/>
  <c r="IE300" i="26"/>
  <c r="IE301" i="26"/>
  <c r="IE314" i="26" a="1"/>
  <c r="IE314" i="26" s="1"/>
  <c r="IE315" i="26"/>
  <c r="IE317" i="26"/>
  <c r="ID193" i="26"/>
  <c r="ID198" i="26" s="1"/>
  <c r="ID209" i="26"/>
  <c r="ID257" i="26"/>
  <c r="ID262" i="26" s="1"/>
  <c r="ID273" i="26"/>
  <c r="ID305" i="26"/>
  <c r="ID321" i="26"/>
  <c r="IH166" i="26"/>
  <c r="IG165" i="26"/>
  <c r="IC262" i="26"/>
  <c r="IC198" i="26"/>
  <c r="IC230" i="26"/>
  <c r="ID241" i="26"/>
  <c r="ID289" i="26"/>
  <c r="ID177" i="26"/>
  <c r="ID225" i="26"/>
  <c r="ID230" i="26" s="1"/>
  <c r="IC278" i="26"/>
  <c r="IC326" i="26"/>
  <c r="IB12" i="17"/>
  <c r="HZ13" i="17"/>
  <c r="IF210" i="26" l="1"/>
  <c r="IF194" i="26"/>
  <c r="IF259" i="26"/>
  <c r="IF242" i="26"/>
  <c r="IF226" i="26"/>
  <c r="IE209" i="26"/>
  <c r="IE214" i="26" s="1"/>
  <c r="IE193" i="26"/>
  <c r="IE198" i="26" s="1"/>
  <c r="IG167" i="26"/>
  <c r="IF292" i="26"/>
  <c r="IF170" i="26" a="1"/>
  <c r="IF170" i="26" s="1"/>
  <c r="IF175" i="26"/>
  <c r="IF176" i="26"/>
  <c r="IF178" i="26"/>
  <c r="IF179" i="26"/>
  <c r="IF180" i="26"/>
  <c r="IF181" i="26"/>
  <c r="IF171" i="26"/>
  <c r="IF172" i="26"/>
  <c r="IF174" i="26"/>
  <c r="IF186" i="26" a="1"/>
  <c r="IF186" i="26" s="1"/>
  <c r="IF187" i="26"/>
  <c r="IF188" i="26"/>
  <c r="IF189" i="26"/>
  <c r="IF190" i="26"/>
  <c r="IF191" i="26"/>
  <c r="IF192" i="26"/>
  <c r="IF195" i="26"/>
  <c r="IF196" i="26"/>
  <c r="IF197" i="26"/>
  <c r="IF282" i="26" a="1"/>
  <c r="IF282" i="26" s="1"/>
  <c r="IF283" i="26"/>
  <c r="IF284" i="26"/>
  <c r="IF285" i="26"/>
  <c r="IF286" i="26"/>
  <c r="IF288" i="26"/>
  <c r="IF173" i="26"/>
  <c r="IF202" i="26" a="1"/>
  <c r="IF202" i="26" s="1"/>
  <c r="IF203" i="26"/>
  <c r="IF204" i="26"/>
  <c r="IF205" i="26"/>
  <c r="IF206" i="26"/>
  <c r="IF207" i="26"/>
  <c r="IF208" i="26"/>
  <c r="IF211" i="26"/>
  <c r="IF212" i="26"/>
  <c r="IF213" i="26"/>
  <c r="IF219" i="26"/>
  <c r="IF220" i="26"/>
  <c r="IF221" i="26"/>
  <c r="IF222" i="26"/>
  <c r="IF223" i="26"/>
  <c r="IF224" i="26"/>
  <c r="IF227" i="26"/>
  <c r="IF228" i="26"/>
  <c r="IF229" i="26"/>
  <c r="IF287" i="26"/>
  <c r="IF235" i="26"/>
  <c r="IF236" i="26"/>
  <c r="IF237" i="26"/>
  <c r="IF238" i="26"/>
  <c r="IF239" i="26"/>
  <c r="IF240" i="26"/>
  <c r="IF243" i="26"/>
  <c r="IF244" i="26"/>
  <c r="IF245" i="26"/>
  <c r="IF234" i="26" a="1"/>
  <c r="IF234" i="26" s="1"/>
  <c r="IF251" i="26"/>
  <c r="IF254" i="26"/>
  <c r="IF255" i="26"/>
  <c r="IF256" i="26"/>
  <c r="IF260" i="26"/>
  <c r="IF261" i="26"/>
  <c r="IF291" i="26"/>
  <c r="IF218" i="26" a="1"/>
  <c r="IF218" i="26" s="1"/>
  <c r="IF250" i="26" a="1"/>
  <c r="IF250" i="26" s="1"/>
  <c r="IF252" i="26"/>
  <c r="IF253" i="26"/>
  <c r="IF266" i="26" a="1"/>
  <c r="IF266" i="26" s="1"/>
  <c r="IF267" i="26"/>
  <c r="IF268" i="26"/>
  <c r="IF269" i="26"/>
  <c r="IF270" i="26"/>
  <c r="IF271" i="26"/>
  <c r="IF272" i="26"/>
  <c r="IF274" i="26"/>
  <c r="IF275" i="26"/>
  <c r="IF276" i="26"/>
  <c r="IF277" i="26"/>
  <c r="IF293" i="26"/>
  <c r="IF302" i="26"/>
  <c r="IF303" i="26"/>
  <c r="IF304" i="26"/>
  <c r="IF307" i="26"/>
  <c r="IF308" i="26"/>
  <c r="IF309" i="26"/>
  <c r="IF298" i="26" a="1"/>
  <c r="IF298" i="26" s="1"/>
  <c r="IF301" i="26"/>
  <c r="IF317" i="26"/>
  <c r="IF300" i="26"/>
  <c r="IF314" i="26" a="1"/>
  <c r="IF314" i="26" s="1"/>
  <c r="IF315" i="26"/>
  <c r="IF318" i="26"/>
  <c r="IF320" i="26"/>
  <c r="IF322" i="26"/>
  <c r="IF323" i="26"/>
  <c r="IF324" i="26"/>
  <c r="IF325" i="26"/>
  <c r="IF299" i="26"/>
  <c r="IF316" i="26"/>
  <c r="IF319" i="26"/>
  <c r="IE177" i="26"/>
  <c r="IE289" i="26"/>
  <c r="IE294" i="26" s="1"/>
  <c r="IE241" i="26"/>
  <c r="IE246" i="26" s="1"/>
  <c r="ID214" i="26"/>
  <c r="ID310" i="26"/>
  <c r="II166" i="26"/>
  <c r="IH165" i="26"/>
  <c r="ID246" i="26"/>
  <c r="ID294" i="26"/>
  <c r="ID182" i="26"/>
  <c r="IE225" i="26"/>
  <c r="IE257" i="26"/>
  <c r="IE305" i="26"/>
  <c r="IE273" i="26"/>
  <c r="IE278" i="26" s="1"/>
  <c r="IE321" i="26"/>
  <c r="IE326" i="26" s="1"/>
  <c r="ID278" i="26"/>
  <c r="ID326" i="26"/>
  <c r="IB14" i="17"/>
  <c r="IC12" i="17"/>
  <c r="IC14" i="17" s="1"/>
  <c r="IA13" i="17"/>
  <c r="IG210" i="26" l="1"/>
  <c r="IG194" i="26"/>
  <c r="IG259" i="26"/>
  <c r="IG242" i="26"/>
  <c r="IG226" i="26"/>
  <c r="IH167" i="26"/>
  <c r="IG172" i="26"/>
  <c r="IG173" i="26"/>
  <c r="IG174" i="26"/>
  <c r="IG175" i="26"/>
  <c r="IG176" i="26"/>
  <c r="IG178" i="26"/>
  <c r="IG179" i="26"/>
  <c r="IG180" i="26"/>
  <c r="IG181" i="26"/>
  <c r="IG282" i="26" a="1"/>
  <c r="IG282" i="26" s="1"/>
  <c r="IG284" i="26"/>
  <c r="IG285" i="26"/>
  <c r="IG288" i="26"/>
  <c r="IG293" i="26"/>
  <c r="IG170" i="26" a="1"/>
  <c r="IG170" i="26" s="1"/>
  <c r="IG186" i="26" a="1"/>
  <c r="IG186" i="26" s="1"/>
  <c r="IG187" i="26"/>
  <c r="IG188" i="26"/>
  <c r="IG189" i="26"/>
  <c r="IG190" i="26"/>
  <c r="IG191" i="26"/>
  <c r="IG192" i="26"/>
  <c r="IG195" i="26"/>
  <c r="IG196" i="26"/>
  <c r="IG197" i="26"/>
  <c r="IG287" i="26"/>
  <c r="IG291" i="26"/>
  <c r="IG292" i="26"/>
  <c r="IG171" i="26"/>
  <c r="IG202" i="26" a="1"/>
  <c r="IG202" i="26" s="1"/>
  <c r="IG203" i="26"/>
  <c r="IG204" i="26"/>
  <c r="IG205" i="26"/>
  <c r="IG206" i="26"/>
  <c r="IG207" i="26"/>
  <c r="IG208" i="26"/>
  <c r="IG211" i="26"/>
  <c r="IG212" i="26"/>
  <c r="IG213" i="26"/>
  <c r="IG219" i="26"/>
  <c r="IG220" i="26"/>
  <c r="IG221" i="26"/>
  <c r="IG222" i="26"/>
  <c r="IG223" i="26"/>
  <c r="IG224" i="26"/>
  <c r="IG227" i="26"/>
  <c r="IG228" i="26"/>
  <c r="IG229" i="26"/>
  <c r="IG218" i="26" a="1"/>
  <c r="IG218" i="26" s="1"/>
  <c r="IG235" i="26"/>
  <c r="IG236" i="26"/>
  <c r="IG237" i="26"/>
  <c r="IG238" i="26"/>
  <c r="IG239" i="26"/>
  <c r="IG240" i="26"/>
  <c r="IG243" i="26"/>
  <c r="IG244" i="26"/>
  <c r="IG245" i="26"/>
  <c r="IG250" i="26" a="1"/>
  <c r="IG250" i="26" s="1"/>
  <c r="IG252" i="26"/>
  <c r="IG254" i="26"/>
  <c r="IG255" i="26"/>
  <c r="IG256" i="26"/>
  <c r="IG260" i="26"/>
  <c r="IG261" i="26"/>
  <c r="IG283" i="26"/>
  <c r="IG286" i="26"/>
  <c r="IG234" i="26" a="1"/>
  <c r="IG234" i="26" s="1"/>
  <c r="IG251" i="26"/>
  <c r="IG253" i="26"/>
  <c r="IG266" i="26" a="1"/>
  <c r="IG266" i="26" s="1"/>
  <c r="IG267" i="26"/>
  <c r="IG268" i="26"/>
  <c r="IG269" i="26"/>
  <c r="IG270" i="26"/>
  <c r="IG271" i="26"/>
  <c r="IG272" i="26"/>
  <c r="IG274" i="26"/>
  <c r="IG275" i="26"/>
  <c r="IG276" i="26"/>
  <c r="IG277" i="26"/>
  <c r="IG301" i="26"/>
  <c r="IG302" i="26"/>
  <c r="IG303" i="26"/>
  <c r="IG304" i="26"/>
  <c r="IG307" i="26"/>
  <c r="IG308" i="26"/>
  <c r="IG309" i="26"/>
  <c r="IG300" i="26"/>
  <c r="IG315" i="26"/>
  <c r="IG319" i="26"/>
  <c r="IG298" i="26" a="1"/>
  <c r="IG298" i="26" s="1"/>
  <c r="IG316" i="26"/>
  <c r="IG320" i="26"/>
  <c r="IG322" i="26"/>
  <c r="IG323" i="26"/>
  <c r="IG324" i="26"/>
  <c r="IG325" i="26"/>
  <c r="IG299" i="26"/>
  <c r="IG314" i="26" a="1"/>
  <c r="IG314" i="26" s="1"/>
  <c r="IG317" i="26"/>
  <c r="IG318" i="26"/>
  <c r="IF193" i="26"/>
  <c r="IF209" i="26"/>
  <c r="IF225" i="26"/>
  <c r="IF230" i="26" s="1"/>
  <c r="IF257" i="26"/>
  <c r="IF262" i="26" s="1"/>
  <c r="IF305" i="26"/>
  <c r="IJ166" i="26"/>
  <c r="II165" i="26"/>
  <c r="IE230" i="26"/>
  <c r="IE262" i="26"/>
  <c r="IF177" i="26"/>
  <c r="IF321" i="26"/>
  <c r="IF289" i="26"/>
  <c r="IF294" i="26" s="1"/>
  <c r="IF241" i="26"/>
  <c r="IF273" i="26"/>
  <c r="IE182" i="26"/>
  <c r="IE310" i="26"/>
  <c r="ID12" i="17"/>
  <c r="ID14" i="17" s="1"/>
  <c r="IB13" i="17"/>
  <c r="IH210" i="26" l="1"/>
  <c r="IH194" i="26"/>
  <c r="IH259" i="26"/>
  <c r="IH242" i="26"/>
  <c r="IH226" i="26"/>
  <c r="IG241" i="26"/>
  <c r="IG246" i="26" s="1"/>
  <c r="IG305" i="26"/>
  <c r="IG310" i="26" s="1"/>
  <c r="II167" i="26"/>
  <c r="IH171" i="26"/>
  <c r="IH175" i="26"/>
  <c r="IH176" i="26"/>
  <c r="IH178" i="26"/>
  <c r="IH179" i="26"/>
  <c r="IH180" i="26"/>
  <c r="IH181" i="26"/>
  <c r="IH291" i="26"/>
  <c r="IH172" i="26"/>
  <c r="IH173" i="26"/>
  <c r="IH174" i="26"/>
  <c r="IH186" i="26" a="1"/>
  <c r="IH186" i="26" s="1"/>
  <c r="IH187" i="26"/>
  <c r="IH188" i="26"/>
  <c r="IH189" i="26"/>
  <c r="IH190" i="26"/>
  <c r="IH191" i="26"/>
  <c r="IH192" i="26"/>
  <c r="IH195" i="26"/>
  <c r="IH196" i="26"/>
  <c r="IH197" i="26"/>
  <c r="IH284" i="26"/>
  <c r="IH286" i="26"/>
  <c r="IH288" i="26"/>
  <c r="IH170" i="26" a="1"/>
  <c r="IH170" i="26" s="1"/>
  <c r="IH202" i="26" a="1"/>
  <c r="IH202" i="26" s="1"/>
  <c r="IH203" i="26"/>
  <c r="IH204" i="26"/>
  <c r="IH205" i="26"/>
  <c r="IH206" i="26"/>
  <c r="IH207" i="26"/>
  <c r="IH208" i="26"/>
  <c r="IH211" i="26"/>
  <c r="IH212" i="26"/>
  <c r="IH213" i="26"/>
  <c r="IH218" i="26" a="1"/>
  <c r="IH218" i="26" s="1"/>
  <c r="IH219" i="26"/>
  <c r="IH220" i="26"/>
  <c r="IH221" i="26"/>
  <c r="IH222" i="26"/>
  <c r="IH223" i="26"/>
  <c r="IH224" i="26"/>
  <c r="IH227" i="26"/>
  <c r="IH228" i="26"/>
  <c r="IH229" i="26"/>
  <c r="IH234" i="26" a="1"/>
  <c r="IH234" i="26" s="1"/>
  <c r="IH235" i="26"/>
  <c r="IH236" i="26"/>
  <c r="IH237" i="26"/>
  <c r="IH238" i="26"/>
  <c r="IH239" i="26"/>
  <c r="IH240" i="26"/>
  <c r="IH243" i="26"/>
  <c r="IH244" i="26"/>
  <c r="IH245" i="26"/>
  <c r="IH251" i="26"/>
  <c r="IH253" i="26"/>
  <c r="IH254" i="26"/>
  <c r="IH255" i="26"/>
  <c r="IH256" i="26"/>
  <c r="IH260" i="26"/>
  <c r="IH261" i="26"/>
  <c r="IH282" i="26" a="1"/>
  <c r="IH282" i="26" s="1"/>
  <c r="IH285" i="26"/>
  <c r="IH287" i="26"/>
  <c r="IH250" i="26" a="1"/>
  <c r="IH250" i="26" s="1"/>
  <c r="IH252" i="26"/>
  <c r="IH266" i="26" a="1"/>
  <c r="IH266" i="26" s="1"/>
  <c r="IH267" i="26"/>
  <c r="IH268" i="26"/>
  <c r="IH269" i="26"/>
  <c r="IH270" i="26"/>
  <c r="IH271" i="26"/>
  <c r="IH272" i="26"/>
  <c r="IH274" i="26"/>
  <c r="IH275" i="26"/>
  <c r="IH276" i="26"/>
  <c r="IH277" i="26"/>
  <c r="IH283" i="26"/>
  <c r="IH299" i="26"/>
  <c r="IH300" i="26"/>
  <c r="IH302" i="26"/>
  <c r="IH303" i="26"/>
  <c r="IH304" i="26"/>
  <c r="IH307" i="26"/>
  <c r="IH308" i="26"/>
  <c r="IH309" i="26"/>
  <c r="IH298" i="26" a="1"/>
  <c r="IH298" i="26" s="1"/>
  <c r="IH314" i="26" a="1"/>
  <c r="IH314" i="26" s="1"/>
  <c r="IH316" i="26"/>
  <c r="IH318" i="26"/>
  <c r="IH292" i="26"/>
  <c r="IH315" i="26"/>
  <c r="IH317" i="26"/>
  <c r="IH319" i="26"/>
  <c r="IH320" i="26"/>
  <c r="IH322" i="26"/>
  <c r="IH323" i="26"/>
  <c r="IH324" i="26"/>
  <c r="IH325" i="26"/>
  <c r="IH293" i="26"/>
  <c r="IH301" i="26"/>
  <c r="IG177" i="26"/>
  <c r="IG321" i="26"/>
  <c r="IG326" i="26" s="1"/>
  <c r="IF198" i="26"/>
  <c r="IF214" i="26"/>
  <c r="IK166" i="26"/>
  <c r="IJ165" i="26"/>
  <c r="IF326" i="26"/>
  <c r="IF246" i="26"/>
  <c r="IF278" i="26"/>
  <c r="IG193" i="26"/>
  <c r="IG225" i="26"/>
  <c r="IG257" i="26"/>
  <c r="IG289" i="26"/>
  <c r="IG209" i="26"/>
  <c r="IG214" i="26" s="1"/>
  <c r="IG273" i="26"/>
  <c r="IG278" i="26" s="1"/>
  <c r="IF310" i="26"/>
  <c r="IF182" i="26"/>
  <c r="IE12" i="17"/>
  <c r="IC13" i="17"/>
  <c r="II194" i="26" l="1"/>
  <c r="II210" i="26"/>
  <c r="II259" i="26"/>
  <c r="II242" i="26"/>
  <c r="II226" i="26"/>
  <c r="IH273" i="26"/>
  <c r="IH278" i="26" s="1"/>
  <c r="IH177" i="26"/>
  <c r="IH182" i="26" s="1"/>
  <c r="IH209" i="26"/>
  <c r="IH214" i="26" s="1"/>
  <c r="IJ167" i="26"/>
  <c r="II170" i="26" a="1"/>
  <c r="II170" i="26" s="1"/>
  <c r="II172" i="26"/>
  <c r="II175" i="26"/>
  <c r="II176" i="26"/>
  <c r="II178" i="26"/>
  <c r="II179" i="26"/>
  <c r="II180" i="26"/>
  <c r="II181" i="26"/>
  <c r="II286" i="26"/>
  <c r="II171" i="26"/>
  <c r="II174" i="26"/>
  <c r="II186" i="26" a="1"/>
  <c r="II186" i="26" s="1"/>
  <c r="II187" i="26"/>
  <c r="II188" i="26"/>
  <c r="II189" i="26"/>
  <c r="II190" i="26"/>
  <c r="II191" i="26"/>
  <c r="II192" i="26"/>
  <c r="II195" i="26"/>
  <c r="II196" i="26"/>
  <c r="II197" i="26"/>
  <c r="II283" i="26"/>
  <c r="II287" i="26"/>
  <c r="II291" i="26"/>
  <c r="II292" i="26"/>
  <c r="II293" i="26"/>
  <c r="II173" i="26"/>
  <c r="II202" i="26" a="1"/>
  <c r="II202" i="26" s="1"/>
  <c r="II203" i="26"/>
  <c r="II204" i="26"/>
  <c r="II205" i="26"/>
  <c r="II206" i="26"/>
  <c r="II207" i="26"/>
  <c r="II208" i="26"/>
  <c r="II211" i="26"/>
  <c r="II212" i="26"/>
  <c r="II213" i="26"/>
  <c r="II219" i="26"/>
  <c r="II220" i="26"/>
  <c r="II221" i="26"/>
  <c r="II222" i="26"/>
  <c r="II223" i="26"/>
  <c r="II224" i="26"/>
  <c r="II227" i="26"/>
  <c r="II228" i="26"/>
  <c r="II229" i="26"/>
  <c r="II235" i="26"/>
  <c r="II236" i="26"/>
  <c r="II237" i="26"/>
  <c r="II238" i="26"/>
  <c r="II239" i="26"/>
  <c r="II240" i="26"/>
  <c r="II243" i="26"/>
  <c r="II244" i="26"/>
  <c r="II245" i="26"/>
  <c r="II252" i="26"/>
  <c r="II254" i="26"/>
  <c r="II255" i="26"/>
  <c r="II256" i="26"/>
  <c r="II260" i="26"/>
  <c r="II261" i="26"/>
  <c r="II284" i="26"/>
  <c r="II288" i="26"/>
  <c r="II218" i="26" a="1"/>
  <c r="II218" i="26" s="1"/>
  <c r="II234" i="26" a="1"/>
  <c r="II234" i="26" s="1"/>
  <c r="II250" i="26" a="1"/>
  <c r="II250" i="26" s="1"/>
  <c r="II251" i="26"/>
  <c r="II253" i="26"/>
  <c r="II266" i="26" a="1"/>
  <c r="II266" i="26" s="1"/>
  <c r="II267" i="26"/>
  <c r="II268" i="26"/>
  <c r="II269" i="26"/>
  <c r="II270" i="26"/>
  <c r="II271" i="26"/>
  <c r="II272" i="26"/>
  <c r="II274" i="26"/>
  <c r="II275" i="26"/>
  <c r="II276" i="26"/>
  <c r="II277" i="26"/>
  <c r="II302" i="26"/>
  <c r="II303" i="26"/>
  <c r="II304" i="26"/>
  <c r="II307" i="26"/>
  <c r="II308" i="26"/>
  <c r="II309" i="26"/>
  <c r="II285" i="26"/>
  <c r="II315" i="26"/>
  <c r="II317" i="26"/>
  <c r="II282" i="26" a="1"/>
  <c r="II282" i="26" s="1"/>
  <c r="II298" i="26" a="1"/>
  <c r="II298" i="26" s="1"/>
  <c r="II299" i="26"/>
  <c r="II301" i="26"/>
  <c r="II314" i="26" a="1"/>
  <c r="II314" i="26" s="1"/>
  <c r="II320" i="26"/>
  <c r="II322" i="26"/>
  <c r="II323" i="26"/>
  <c r="II324" i="26"/>
  <c r="II325" i="26"/>
  <c r="II300" i="26"/>
  <c r="II316" i="26"/>
  <c r="II318" i="26"/>
  <c r="II319" i="26"/>
  <c r="IH193" i="26"/>
  <c r="IH198" i="26" s="1"/>
  <c r="IH225" i="26"/>
  <c r="IH230" i="26" s="1"/>
  <c r="IH241" i="26"/>
  <c r="IH289" i="26"/>
  <c r="IH294" i="26" s="1"/>
  <c r="IH257" i="26"/>
  <c r="IH262" i="26" s="1"/>
  <c r="IH305" i="26"/>
  <c r="IL166" i="26"/>
  <c r="IK165" i="26"/>
  <c r="IG230" i="26"/>
  <c r="IG262" i="26"/>
  <c r="IG294" i="26"/>
  <c r="IH321" i="26"/>
  <c r="IG182" i="26"/>
  <c r="IG198" i="26"/>
  <c r="IE14" i="17"/>
  <c r="IF12" i="17"/>
  <c r="IF14" i="17" s="1"/>
  <c r="ID13" i="17"/>
  <c r="IJ194" i="26" l="1"/>
  <c r="IJ210" i="26"/>
  <c r="IJ259" i="26"/>
  <c r="IJ242" i="26"/>
  <c r="IJ226" i="26"/>
  <c r="IK167" i="26"/>
  <c r="IJ171" i="26"/>
  <c r="IJ173" i="26"/>
  <c r="IJ174" i="26"/>
  <c r="IJ175" i="26"/>
  <c r="IJ176" i="26"/>
  <c r="IJ178" i="26"/>
  <c r="IJ179" i="26"/>
  <c r="IJ180" i="26"/>
  <c r="IJ181" i="26"/>
  <c r="IJ282" i="26" a="1"/>
  <c r="IJ282" i="26" s="1"/>
  <c r="IJ287" i="26"/>
  <c r="IJ292" i="26"/>
  <c r="IJ293" i="26"/>
  <c r="IJ170" i="26" a="1"/>
  <c r="IJ170" i="26" s="1"/>
  <c r="IJ172" i="26"/>
  <c r="IJ186" i="26" a="1"/>
  <c r="IJ186" i="26" s="1"/>
  <c r="IJ187" i="26"/>
  <c r="IJ188" i="26"/>
  <c r="IJ189" i="26"/>
  <c r="IJ190" i="26"/>
  <c r="IJ191" i="26"/>
  <c r="IJ192" i="26"/>
  <c r="IJ195" i="26"/>
  <c r="IJ196" i="26"/>
  <c r="IJ197" i="26"/>
  <c r="IJ284" i="26"/>
  <c r="IJ285" i="26"/>
  <c r="IJ288" i="26"/>
  <c r="IJ202" i="26" a="1"/>
  <c r="IJ202" i="26" s="1"/>
  <c r="IJ203" i="26"/>
  <c r="IJ204" i="26"/>
  <c r="IJ205" i="26"/>
  <c r="IJ206" i="26"/>
  <c r="IJ207" i="26"/>
  <c r="IJ208" i="26"/>
  <c r="IJ211" i="26"/>
  <c r="IJ212" i="26"/>
  <c r="IJ213" i="26"/>
  <c r="IJ219" i="26"/>
  <c r="IJ220" i="26"/>
  <c r="IJ221" i="26"/>
  <c r="IJ222" i="26"/>
  <c r="IJ223" i="26"/>
  <c r="IJ224" i="26"/>
  <c r="IJ227" i="26"/>
  <c r="IJ228" i="26"/>
  <c r="IJ229" i="26"/>
  <c r="IJ286" i="26"/>
  <c r="IJ235" i="26"/>
  <c r="IJ236" i="26"/>
  <c r="IJ237" i="26"/>
  <c r="IJ238" i="26"/>
  <c r="IJ239" i="26"/>
  <c r="IJ240" i="26"/>
  <c r="IJ243" i="26"/>
  <c r="IJ244" i="26"/>
  <c r="IJ245" i="26"/>
  <c r="IJ283" i="26"/>
  <c r="IJ218" i="26" a="1"/>
  <c r="IJ218" i="26" s="1"/>
  <c r="IJ234" i="26" a="1"/>
  <c r="IJ234" i="26" s="1"/>
  <c r="IJ250" i="26" a="1"/>
  <c r="IJ250" i="26" s="1"/>
  <c r="IJ251" i="26"/>
  <c r="IJ254" i="26"/>
  <c r="IJ255" i="26"/>
  <c r="IJ256" i="26"/>
  <c r="IJ260" i="26"/>
  <c r="IJ261" i="26"/>
  <c r="IJ291" i="26"/>
  <c r="IJ252" i="26"/>
  <c r="IJ253" i="26"/>
  <c r="IJ266" i="26" a="1"/>
  <c r="IJ266" i="26" s="1"/>
  <c r="IJ267" i="26"/>
  <c r="IJ268" i="26"/>
  <c r="IJ269" i="26"/>
  <c r="IJ270" i="26"/>
  <c r="IJ271" i="26"/>
  <c r="IJ272" i="26"/>
  <c r="IJ274" i="26"/>
  <c r="IJ275" i="26"/>
  <c r="IJ276" i="26"/>
  <c r="IJ277" i="26"/>
  <c r="IJ302" i="26"/>
  <c r="IJ303" i="26"/>
  <c r="IJ304" i="26"/>
  <c r="IJ307" i="26"/>
  <c r="IJ308" i="26"/>
  <c r="IJ309" i="26"/>
  <c r="IJ298" i="26" a="1"/>
  <c r="IJ298" i="26" s="1"/>
  <c r="IJ300" i="26"/>
  <c r="IJ301" i="26"/>
  <c r="IJ318" i="26"/>
  <c r="IJ319" i="26"/>
  <c r="IJ316" i="26"/>
  <c r="IJ320" i="26"/>
  <c r="IJ322" i="26"/>
  <c r="IJ323" i="26"/>
  <c r="IJ324" i="26"/>
  <c r="IJ325" i="26"/>
  <c r="IJ299" i="26"/>
  <c r="IJ314" i="26" a="1"/>
  <c r="IJ314" i="26" s="1"/>
  <c r="IJ315" i="26"/>
  <c r="IJ317" i="26"/>
  <c r="II177" i="26"/>
  <c r="II209" i="26"/>
  <c r="II273" i="26"/>
  <c r="II321" i="26"/>
  <c r="II326" i="26" s="1"/>
  <c r="IH246" i="26"/>
  <c r="IH310" i="26"/>
  <c r="IM166" i="26"/>
  <c r="IL165" i="26"/>
  <c r="IH326" i="26"/>
  <c r="II225" i="26"/>
  <c r="II289" i="26"/>
  <c r="II305" i="26"/>
  <c r="II193" i="26"/>
  <c r="II241" i="26"/>
  <c r="II246" i="26" s="1"/>
  <c r="II257" i="26"/>
  <c r="IG12" i="17"/>
  <c r="IG14" i="17" s="1"/>
  <c r="IE13" i="17"/>
  <c r="IK210" i="26" l="1"/>
  <c r="IK194" i="26"/>
  <c r="IK259" i="26"/>
  <c r="IK242" i="26"/>
  <c r="IK226" i="26"/>
  <c r="IJ177" i="26"/>
  <c r="IJ182" i="26" s="1"/>
  <c r="IL167" i="26"/>
  <c r="IK172" i="26"/>
  <c r="IK175" i="26"/>
  <c r="IK176" i="26"/>
  <c r="IK178" i="26"/>
  <c r="IK179" i="26"/>
  <c r="IK180" i="26"/>
  <c r="IK181" i="26"/>
  <c r="IK284" i="26"/>
  <c r="IK285" i="26"/>
  <c r="IK288" i="26"/>
  <c r="IK292" i="26"/>
  <c r="IK174" i="26"/>
  <c r="IK186" i="26" a="1"/>
  <c r="IK186" i="26" s="1"/>
  <c r="IK187" i="26"/>
  <c r="IK188" i="26"/>
  <c r="IK189" i="26"/>
  <c r="IK190" i="26"/>
  <c r="IK191" i="26"/>
  <c r="IK192" i="26"/>
  <c r="IK195" i="26"/>
  <c r="IK196" i="26"/>
  <c r="IK197" i="26"/>
  <c r="IK283" i="26"/>
  <c r="IK287" i="26"/>
  <c r="IK291" i="26"/>
  <c r="IK170" i="26" a="1"/>
  <c r="IK170" i="26" s="1"/>
  <c r="IK171" i="26"/>
  <c r="IK173" i="26"/>
  <c r="IK202" i="26" a="1"/>
  <c r="IK202" i="26" s="1"/>
  <c r="IK203" i="26"/>
  <c r="IK204" i="26"/>
  <c r="IK205" i="26"/>
  <c r="IK206" i="26"/>
  <c r="IK207" i="26"/>
  <c r="IK208" i="26"/>
  <c r="IK211" i="26"/>
  <c r="IK212" i="26"/>
  <c r="IK213" i="26"/>
  <c r="IK219" i="26"/>
  <c r="IK220" i="26"/>
  <c r="IK221" i="26"/>
  <c r="IK222" i="26"/>
  <c r="IK223" i="26"/>
  <c r="IK224" i="26"/>
  <c r="IK227" i="26"/>
  <c r="IK228" i="26"/>
  <c r="IK229" i="26"/>
  <c r="IK218" i="26" a="1"/>
  <c r="IK218" i="26" s="1"/>
  <c r="IK234" i="26" a="1"/>
  <c r="IK234" i="26" s="1"/>
  <c r="IK235" i="26"/>
  <c r="IK236" i="26"/>
  <c r="IK237" i="26"/>
  <c r="IK238" i="26"/>
  <c r="IK239" i="26"/>
  <c r="IK240" i="26"/>
  <c r="IK243" i="26"/>
  <c r="IK244" i="26"/>
  <c r="IK245" i="26"/>
  <c r="IK253" i="26"/>
  <c r="IK254" i="26"/>
  <c r="IK255" i="26"/>
  <c r="IK256" i="26"/>
  <c r="IK260" i="26"/>
  <c r="IK261" i="26"/>
  <c r="IK282" i="26" a="1"/>
  <c r="IK282" i="26" s="1"/>
  <c r="IK286" i="26"/>
  <c r="IK250" i="26" a="1"/>
  <c r="IK250" i="26" s="1"/>
  <c r="IK251" i="26"/>
  <c r="IK252" i="26"/>
  <c r="IK266" i="26" a="1"/>
  <c r="IK266" i="26" s="1"/>
  <c r="IK267" i="26"/>
  <c r="IK268" i="26"/>
  <c r="IK269" i="26"/>
  <c r="IK270" i="26"/>
  <c r="IK271" i="26"/>
  <c r="IK272" i="26"/>
  <c r="IK274" i="26"/>
  <c r="IK275" i="26"/>
  <c r="IK276" i="26"/>
  <c r="IK277" i="26"/>
  <c r="IK302" i="26"/>
  <c r="IK303" i="26"/>
  <c r="IK304" i="26"/>
  <c r="IK307" i="26"/>
  <c r="IK308" i="26"/>
  <c r="IK309" i="26"/>
  <c r="IK299" i="26"/>
  <c r="IK314" i="26" a="1"/>
  <c r="IK314" i="26" s="1"/>
  <c r="IK316" i="26"/>
  <c r="IK293" i="26"/>
  <c r="IK298" i="26" a="1"/>
  <c r="IK298" i="26" s="1"/>
  <c r="IK300" i="26"/>
  <c r="IK315" i="26"/>
  <c r="IK317" i="26"/>
  <c r="IK318" i="26"/>
  <c r="IK319" i="26"/>
  <c r="IK320" i="26"/>
  <c r="IK322" i="26"/>
  <c r="IK323" i="26"/>
  <c r="IK324" i="26"/>
  <c r="IK325" i="26"/>
  <c r="IK301" i="26"/>
  <c r="IJ289" i="26"/>
  <c r="IJ225" i="26"/>
  <c r="IJ230" i="26" s="1"/>
  <c r="IJ305" i="26"/>
  <c r="II182" i="26"/>
  <c r="II214" i="26"/>
  <c r="II278" i="26"/>
  <c r="IN166" i="26"/>
  <c r="IM165" i="26"/>
  <c r="II230" i="26"/>
  <c r="II294" i="26"/>
  <c r="II198" i="26"/>
  <c r="II262" i="26"/>
  <c r="IJ193" i="26"/>
  <c r="IJ241" i="26"/>
  <c r="IJ257" i="26"/>
  <c r="IJ209" i="26"/>
  <c r="IJ214" i="26" s="1"/>
  <c r="IJ273" i="26"/>
  <c r="IJ278" i="26" s="1"/>
  <c r="IJ321" i="26"/>
  <c r="II310" i="26"/>
  <c r="IH12" i="17"/>
  <c r="IF13" i="17"/>
  <c r="IL210" i="26" l="1"/>
  <c r="IL194" i="26"/>
  <c r="IL259" i="26"/>
  <c r="IL242" i="26"/>
  <c r="IL226" i="26"/>
  <c r="IK209" i="26"/>
  <c r="IK214" i="26" s="1"/>
  <c r="IM167" i="26"/>
  <c r="IL170" i="26" a="1"/>
  <c r="IL170" i="26" s="1"/>
  <c r="IL174" i="26"/>
  <c r="IL175" i="26"/>
  <c r="IL176" i="26"/>
  <c r="IL178" i="26"/>
  <c r="IL179" i="26"/>
  <c r="IL180" i="26"/>
  <c r="IL181" i="26"/>
  <c r="IL282" i="26" a="1"/>
  <c r="IL282" i="26" s="1"/>
  <c r="IL293" i="26"/>
  <c r="IL171" i="26"/>
  <c r="IL172" i="26"/>
  <c r="IL173" i="26"/>
  <c r="IL186" i="26" a="1"/>
  <c r="IL186" i="26" s="1"/>
  <c r="IL187" i="26"/>
  <c r="IL188" i="26"/>
  <c r="IL189" i="26"/>
  <c r="IL190" i="26"/>
  <c r="IL191" i="26"/>
  <c r="IL192" i="26"/>
  <c r="IL195" i="26"/>
  <c r="IL196" i="26"/>
  <c r="IL197" i="26"/>
  <c r="IL286" i="26"/>
  <c r="IL202" i="26" a="1"/>
  <c r="IL202" i="26" s="1"/>
  <c r="IL203" i="26"/>
  <c r="IL204" i="26"/>
  <c r="IL205" i="26"/>
  <c r="IL206" i="26"/>
  <c r="IL207" i="26"/>
  <c r="IL208" i="26"/>
  <c r="IL211" i="26"/>
  <c r="IL212" i="26"/>
  <c r="IL213" i="26"/>
  <c r="IL218" i="26" a="1"/>
  <c r="IL218" i="26" s="1"/>
  <c r="IL219" i="26"/>
  <c r="IL220" i="26"/>
  <c r="IL221" i="26"/>
  <c r="IL222" i="26"/>
  <c r="IL223" i="26"/>
  <c r="IL224" i="26"/>
  <c r="IL227" i="26"/>
  <c r="IL228" i="26"/>
  <c r="IL229" i="26"/>
  <c r="IL235" i="26"/>
  <c r="IL236" i="26"/>
  <c r="IL237" i="26"/>
  <c r="IL238" i="26"/>
  <c r="IL239" i="26"/>
  <c r="IL240" i="26"/>
  <c r="IL243" i="26"/>
  <c r="IL244" i="26"/>
  <c r="IL245" i="26"/>
  <c r="IL285" i="26"/>
  <c r="IL291" i="26"/>
  <c r="IL251" i="26"/>
  <c r="IL252" i="26"/>
  <c r="IL254" i="26"/>
  <c r="IL255" i="26"/>
  <c r="IL256" i="26"/>
  <c r="IL260" i="26"/>
  <c r="IL261" i="26"/>
  <c r="IL284" i="26"/>
  <c r="IL287" i="26"/>
  <c r="IL288" i="26"/>
  <c r="IL234" i="26" a="1"/>
  <c r="IL234" i="26" s="1"/>
  <c r="IL250" i="26" a="1"/>
  <c r="IL250" i="26" s="1"/>
  <c r="IL253" i="26"/>
  <c r="IL266" i="26" a="1"/>
  <c r="IL266" i="26" s="1"/>
  <c r="IL267" i="26"/>
  <c r="IL268" i="26"/>
  <c r="IL269" i="26"/>
  <c r="IL270" i="26"/>
  <c r="IL271" i="26"/>
  <c r="IL272" i="26"/>
  <c r="IL274" i="26"/>
  <c r="IL275" i="26"/>
  <c r="IL276" i="26"/>
  <c r="IL277" i="26"/>
  <c r="IL283" i="26"/>
  <c r="IL292" i="26"/>
  <c r="IL300" i="26"/>
  <c r="IL301" i="26"/>
  <c r="IL302" i="26"/>
  <c r="IL303" i="26"/>
  <c r="IL304" i="26"/>
  <c r="IL307" i="26"/>
  <c r="IL308" i="26"/>
  <c r="IL309" i="26"/>
  <c r="IL298" i="26" a="1"/>
  <c r="IL298" i="26" s="1"/>
  <c r="IL317" i="26"/>
  <c r="IL318" i="26"/>
  <c r="IL319" i="26"/>
  <c r="IL299" i="26"/>
  <c r="IL314" i="26" a="1"/>
  <c r="IL314" i="26" s="1"/>
  <c r="IL320" i="26"/>
  <c r="IL322" i="26"/>
  <c r="IL323" i="26"/>
  <c r="IL324" i="26"/>
  <c r="IL325" i="26"/>
  <c r="IL315" i="26"/>
  <c r="IL316" i="26"/>
  <c r="IK193" i="26"/>
  <c r="IK177" i="26"/>
  <c r="IK241" i="26"/>
  <c r="IK246" i="26" s="1"/>
  <c r="IK257" i="26"/>
  <c r="IK262" i="26" s="1"/>
  <c r="IO166" i="26"/>
  <c r="IN165" i="26"/>
  <c r="IJ246" i="26"/>
  <c r="IJ326" i="26"/>
  <c r="IK225" i="26"/>
  <c r="IK289" i="26"/>
  <c r="IK294" i="26" s="1"/>
  <c r="IK305" i="26"/>
  <c r="IK310" i="26" s="1"/>
  <c r="IK273" i="26"/>
  <c r="IK321" i="26"/>
  <c r="IK326" i="26" s="1"/>
  <c r="IJ294" i="26"/>
  <c r="IJ310" i="26"/>
  <c r="IJ198" i="26"/>
  <c r="IJ262" i="26"/>
  <c r="IH14" i="17"/>
  <c r="II12" i="17"/>
  <c r="II14" i="17" s="1"/>
  <c r="IG13" i="17"/>
  <c r="IM210" i="26" l="1"/>
  <c r="IM194" i="26"/>
  <c r="IM259" i="26"/>
  <c r="IM242" i="26"/>
  <c r="IM226" i="26"/>
  <c r="IN167" i="26"/>
  <c r="IM292" i="26"/>
  <c r="IM172" i="26"/>
  <c r="IM173" i="26"/>
  <c r="IM175" i="26"/>
  <c r="IM176" i="26"/>
  <c r="IM178" i="26"/>
  <c r="IM179" i="26"/>
  <c r="IM180" i="26"/>
  <c r="IM181" i="26"/>
  <c r="IM285" i="26"/>
  <c r="IM286" i="26"/>
  <c r="IM174" i="26"/>
  <c r="IM186" i="26" a="1"/>
  <c r="IM186" i="26" s="1"/>
  <c r="IM187" i="26"/>
  <c r="IM188" i="26"/>
  <c r="IM189" i="26"/>
  <c r="IM190" i="26"/>
  <c r="IM191" i="26"/>
  <c r="IM192" i="26"/>
  <c r="IM195" i="26"/>
  <c r="IM196" i="26"/>
  <c r="IM197" i="26"/>
  <c r="IM282" i="26" a="1"/>
  <c r="IM282" i="26" s="1"/>
  <c r="IM287" i="26"/>
  <c r="IM288" i="26"/>
  <c r="IM170" i="26" a="1"/>
  <c r="IM170" i="26" s="1"/>
  <c r="IM171" i="26"/>
  <c r="IM202" i="26" a="1"/>
  <c r="IM202" i="26" s="1"/>
  <c r="IM203" i="26"/>
  <c r="IM204" i="26"/>
  <c r="IM205" i="26"/>
  <c r="IM206" i="26"/>
  <c r="IM207" i="26"/>
  <c r="IM208" i="26"/>
  <c r="IM211" i="26"/>
  <c r="IM212" i="26"/>
  <c r="IM213" i="26"/>
  <c r="IM219" i="26"/>
  <c r="IM220" i="26"/>
  <c r="IM221" i="26"/>
  <c r="IM222" i="26"/>
  <c r="IM223" i="26"/>
  <c r="IM224" i="26"/>
  <c r="IM227" i="26"/>
  <c r="IM228" i="26"/>
  <c r="IM229" i="26"/>
  <c r="IM235" i="26"/>
  <c r="IM236" i="26"/>
  <c r="IM237" i="26"/>
  <c r="IM238" i="26"/>
  <c r="IM239" i="26"/>
  <c r="IM240" i="26"/>
  <c r="IM243" i="26"/>
  <c r="IM244" i="26"/>
  <c r="IM245" i="26"/>
  <c r="IM218" i="26" a="1"/>
  <c r="IM218" i="26" s="1"/>
  <c r="IM250" i="26" a="1"/>
  <c r="IM250" i="26" s="1"/>
  <c r="IM253" i="26"/>
  <c r="IM254" i="26"/>
  <c r="IM255" i="26"/>
  <c r="IM256" i="26"/>
  <c r="IM260" i="26"/>
  <c r="IM261" i="26"/>
  <c r="IM234" i="26" a="1"/>
  <c r="IM234" i="26" s="1"/>
  <c r="IM251" i="26"/>
  <c r="IM252" i="26"/>
  <c r="IM266" i="26" a="1"/>
  <c r="IM266" i="26" s="1"/>
  <c r="IM267" i="26"/>
  <c r="IM268" i="26"/>
  <c r="IM269" i="26"/>
  <c r="IM270" i="26"/>
  <c r="IM271" i="26"/>
  <c r="IM272" i="26"/>
  <c r="IM274" i="26"/>
  <c r="IM275" i="26"/>
  <c r="IM276" i="26"/>
  <c r="IM277" i="26"/>
  <c r="IM302" i="26"/>
  <c r="IM303" i="26"/>
  <c r="IM304" i="26"/>
  <c r="IM307" i="26"/>
  <c r="IM308" i="26"/>
  <c r="IM309" i="26"/>
  <c r="IM283" i="26"/>
  <c r="IM300" i="26"/>
  <c r="IM316" i="26"/>
  <c r="IM291" i="26"/>
  <c r="IM298" i="26" a="1"/>
  <c r="IM298" i="26" s="1"/>
  <c r="IM315" i="26"/>
  <c r="IM319" i="26"/>
  <c r="IM320" i="26"/>
  <c r="IM322" i="26"/>
  <c r="IM323" i="26"/>
  <c r="IM324" i="26"/>
  <c r="IM325" i="26"/>
  <c r="IM284" i="26"/>
  <c r="IM293" i="26"/>
  <c r="IM299" i="26"/>
  <c r="IM301" i="26"/>
  <c r="IM314" i="26" a="1"/>
  <c r="IM314" i="26" s="1"/>
  <c r="IM317" i="26"/>
  <c r="IM318" i="26"/>
  <c r="IL289" i="26"/>
  <c r="IL209" i="26"/>
  <c r="IL225" i="26"/>
  <c r="IL230" i="26" s="1"/>
  <c r="IL305" i="26"/>
  <c r="IK182" i="26"/>
  <c r="IP166" i="26"/>
  <c r="IO165" i="26"/>
  <c r="IK230" i="26"/>
  <c r="IK278" i="26"/>
  <c r="IL321" i="26"/>
  <c r="IL177" i="26"/>
  <c r="IL193" i="26"/>
  <c r="IL241" i="26"/>
  <c r="IL257" i="26"/>
  <c r="IL273" i="26"/>
  <c r="IL278" i="26" s="1"/>
  <c r="IK198" i="26"/>
  <c r="IJ12" i="17"/>
  <c r="IJ14" i="17" s="1"/>
  <c r="IH13" i="17"/>
  <c r="IN210" i="26" l="1"/>
  <c r="IN194" i="26"/>
  <c r="IN259" i="26"/>
  <c r="IN242" i="26"/>
  <c r="IN226" i="26"/>
  <c r="IO167" i="26"/>
  <c r="IN171" i="26"/>
  <c r="IN174" i="26"/>
  <c r="IN175" i="26"/>
  <c r="IN176" i="26"/>
  <c r="IN178" i="26"/>
  <c r="IN179" i="26"/>
  <c r="IN180" i="26"/>
  <c r="IN181" i="26"/>
  <c r="IN170" i="26" a="1"/>
  <c r="IN170" i="26" s="1"/>
  <c r="IN172" i="26"/>
  <c r="IN186" i="26" a="1"/>
  <c r="IN186" i="26" s="1"/>
  <c r="IN187" i="26"/>
  <c r="IN188" i="26"/>
  <c r="IN189" i="26"/>
  <c r="IN190" i="26"/>
  <c r="IN191" i="26"/>
  <c r="IN192" i="26"/>
  <c r="IN195" i="26"/>
  <c r="IN196" i="26"/>
  <c r="IN197" i="26"/>
  <c r="IN283" i="26"/>
  <c r="IN284" i="26"/>
  <c r="IN285" i="26"/>
  <c r="IN288" i="26"/>
  <c r="IN291" i="26"/>
  <c r="IN292" i="26"/>
  <c r="IN293" i="26"/>
  <c r="IN173" i="26"/>
  <c r="IN202" i="26" a="1"/>
  <c r="IN202" i="26" s="1"/>
  <c r="IN203" i="26"/>
  <c r="IN204" i="26"/>
  <c r="IN205" i="26"/>
  <c r="IN206" i="26"/>
  <c r="IN207" i="26"/>
  <c r="IN208" i="26"/>
  <c r="IN211" i="26"/>
  <c r="IN212" i="26"/>
  <c r="IN213" i="26"/>
  <c r="IN219" i="26"/>
  <c r="IN220" i="26"/>
  <c r="IN221" i="26"/>
  <c r="IN222" i="26"/>
  <c r="IN223" i="26"/>
  <c r="IN224" i="26"/>
  <c r="IN227" i="26"/>
  <c r="IN228" i="26"/>
  <c r="IN229" i="26"/>
  <c r="IN234" i="26" a="1"/>
  <c r="IN234" i="26" s="1"/>
  <c r="IN235" i="26"/>
  <c r="IN236" i="26"/>
  <c r="IN237" i="26"/>
  <c r="IN238" i="26"/>
  <c r="IN239" i="26"/>
  <c r="IN240" i="26"/>
  <c r="IN243" i="26"/>
  <c r="IN244" i="26"/>
  <c r="IN245" i="26"/>
  <c r="IN252" i="26"/>
  <c r="IN254" i="26"/>
  <c r="IN255" i="26"/>
  <c r="IN256" i="26"/>
  <c r="IN260" i="26"/>
  <c r="IN261" i="26"/>
  <c r="IN282" i="26" a="1"/>
  <c r="IN282" i="26" s="1"/>
  <c r="IN286" i="26"/>
  <c r="IN287" i="26"/>
  <c r="IN218" i="26" a="1"/>
  <c r="IN218" i="26" s="1"/>
  <c r="IN250" i="26" a="1"/>
  <c r="IN250" i="26" s="1"/>
  <c r="IN251" i="26"/>
  <c r="IN253" i="26"/>
  <c r="IN266" i="26" a="1"/>
  <c r="IN266" i="26" s="1"/>
  <c r="IN267" i="26"/>
  <c r="IN268" i="26"/>
  <c r="IN269" i="26"/>
  <c r="IN270" i="26"/>
  <c r="IN271" i="26"/>
  <c r="IN272" i="26"/>
  <c r="IN274" i="26"/>
  <c r="IN275" i="26"/>
  <c r="IN276" i="26"/>
  <c r="IN277" i="26"/>
  <c r="IN302" i="26"/>
  <c r="IN303" i="26"/>
  <c r="IN304" i="26"/>
  <c r="IN307" i="26"/>
  <c r="IN308" i="26"/>
  <c r="IN309" i="26"/>
  <c r="IN298" i="26" a="1"/>
  <c r="IN298" i="26" s="1"/>
  <c r="IN301" i="26"/>
  <c r="IN314" i="26" a="1"/>
  <c r="IN314" i="26" s="1"/>
  <c r="IN316" i="26"/>
  <c r="IN317" i="26"/>
  <c r="IN320" i="26"/>
  <c r="IN322" i="26"/>
  <c r="IN323" i="26"/>
  <c r="IN324" i="26"/>
  <c r="IN325" i="26"/>
  <c r="IN299" i="26"/>
  <c r="IN300" i="26"/>
  <c r="IN315" i="26"/>
  <c r="IN318" i="26"/>
  <c r="IN319" i="26"/>
  <c r="IM193" i="26"/>
  <c r="IM177" i="26"/>
  <c r="IM182" i="26" s="1"/>
  <c r="IM321" i="26"/>
  <c r="IM326" i="26" s="1"/>
  <c r="IL294" i="26"/>
  <c r="IL214" i="26"/>
  <c r="IL310" i="26"/>
  <c r="IQ166" i="26"/>
  <c r="IP165" i="26"/>
  <c r="IL326" i="26"/>
  <c r="IL246" i="26"/>
  <c r="IL262" i="26"/>
  <c r="IM305" i="26"/>
  <c r="IM289" i="26"/>
  <c r="IM257" i="26"/>
  <c r="IM209" i="26"/>
  <c r="IM214" i="26" s="1"/>
  <c r="IM225" i="26"/>
  <c r="IM241" i="26"/>
  <c r="IM246" i="26" s="1"/>
  <c r="IM273" i="26"/>
  <c r="IL182" i="26"/>
  <c r="IL198" i="26"/>
  <c r="IK12" i="17"/>
  <c r="II13" i="17"/>
  <c r="IO210" i="26" l="1"/>
  <c r="IO194" i="26"/>
  <c r="IO259" i="26"/>
  <c r="IO242" i="26"/>
  <c r="IO226" i="26"/>
  <c r="IP167" i="26"/>
  <c r="IO175" i="26"/>
  <c r="IO176" i="26"/>
  <c r="IO178" i="26"/>
  <c r="IO179" i="26"/>
  <c r="IO180" i="26"/>
  <c r="IO181" i="26"/>
  <c r="IO283" i="26"/>
  <c r="IO287" i="26"/>
  <c r="IO291" i="26"/>
  <c r="IO292" i="26"/>
  <c r="IO293" i="26"/>
  <c r="IO172" i="26"/>
  <c r="IO173" i="26"/>
  <c r="IO174" i="26"/>
  <c r="IO186" i="26" a="1"/>
  <c r="IO186" i="26" s="1"/>
  <c r="IO187" i="26"/>
  <c r="IO188" i="26"/>
  <c r="IO189" i="26"/>
  <c r="IO190" i="26"/>
  <c r="IO191" i="26"/>
  <c r="IO192" i="26"/>
  <c r="IO195" i="26"/>
  <c r="IO196" i="26"/>
  <c r="IO197" i="26"/>
  <c r="IO282" i="26" a="1"/>
  <c r="IO282" i="26" s="1"/>
  <c r="IO170" i="26" a="1"/>
  <c r="IO170" i="26" s="1"/>
  <c r="IO171" i="26"/>
  <c r="IO202" i="26" a="1"/>
  <c r="IO202" i="26" s="1"/>
  <c r="IO203" i="26"/>
  <c r="IO204" i="26"/>
  <c r="IO205" i="26"/>
  <c r="IO206" i="26"/>
  <c r="IO207" i="26"/>
  <c r="IO208" i="26"/>
  <c r="IO211" i="26"/>
  <c r="IO212" i="26"/>
  <c r="IO213" i="26"/>
  <c r="IO286" i="26"/>
  <c r="IO219" i="26"/>
  <c r="IO220" i="26"/>
  <c r="IO221" i="26"/>
  <c r="IO222" i="26"/>
  <c r="IO223" i="26"/>
  <c r="IO224" i="26"/>
  <c r="IO227" i="26"/>
  <c r="IO228" i="26"/>
  <c r="IO229" i="26"/>
  <c r="IO218" i="26" a="1"/>
  <c r="IO218" i="26" s="1"/>
  <c r="IO235" i="26"/>
  <c r="IO236" i="26"/>
  <c r="IO237" i="26"/>
  <c r="IO238" i="26"/>
  <c r="IO239" i="26"/>
  <c r="IO240" i="26"/>
  <c r="IO243" i="26"/>
  <c r="IO244" i="26"/>
  <c r="IO245" i="26"/>
  <c r="IO250" i="26" a="1"/>
  <c r="IO250" i="26" s="1"/>
  <c r="IO251" i="26"/>
  <c r="IO254" i="26"/>
  <c r="IO255" i="26"/>
  <c r="IO256" i="26"/>
  <c r="IO260" i="26"/>
  <c r="IO261" i="26"/>
  <c r="IO284" i="26"/>
  <c r="IO288" i="26"/>
  <c r="IO234" i="26" a="1"/>
  <c r="IO234" i="26" s="1"/>
  <c r="IO252" i="26"/>
  <c r="IO253" i="26"/>
  <c r="IO266" i="26" a="1"/>
  <c r="IO266" i="26" s="1"/>
  <c r="IO267" i="26"/>
  <c r="IO268" i="26"/>
  <c r="IO269" i="26"/>
  <c r="IO270" i="26"/>
  <c r="IO271" i="26"/>
  <c r="IO272" i="26"/>
  <c r="IO274" i="26"/>
  <c r="IO275" i="26"/>
  <c r="IO276" i="26"/>
  <c r="IO277" i="26"/>
  <c r="IO300" i="26"/>
  <c r="IO302" i="26"/>
  <c r="IO303" i="26"/>
  <c r="IO304" i="26"/>
  <c r="IO307" i="26"/>
  <c r="IO308" i="26"/>
  <c r="IO309" i="26"/>
  <c r="IO285" i="26"/>
  <c r="IO319" i="26"/>
  <c r="IO298" i="26" a="1"/>
  <c r="IO298" i="26" s="1"/>
  <c r="IO315" i="26"/>
  <c r="IO317" i="26"/>
  <c r="IO318" i="26"/>
  <c r="IO320" i="26"/>
  <c r="IO322" i="26"/>
  <c r="IO323" i="26"/>
  <c r="IO324" i="26"/>
  <c r="IO325" i="26"/>
  <c r="IO299" i="26"/>
  <c r="IO301" i="26"/>
  <c r="IO314" i="26" a="1"/>
  <c r="IO314" i="26" s="1"/>
  <c r="IO316" i="26"/>
  <c r="IN289" i="26"/>
  <c r="IN257" i="26"/>
  <c r="IN305" i="26"/>
  <c r="IN310" i="26" s="1"/>
  <c r="IR166" i="26"/>
  <c r="IQ165" i="26"/>
  <c r="IM230" i="26"/>
  <c r="IM278" i="26"/>
  <c r="IN241" i="26"/>
  <c r="IN321" i="26"/>
  <c r="IN177" i="26"/>
  <c r="IN193" i="26"/>
  <c r="IN198" i="26" s="1"/>
  <c r="IN209" i="26"/>
  <c r="IN225" i="26"/>
  <c r="IN230" i="26" s="1"/>
  <c r="IN273" i="26"/>
  <c r="IN278" i="26" s="1"/>
  <c r="IM198" i="26"/>
  <c r="IM310" i="26"/>
  <c r="IM294" i="26"/>
  <c r="IM262" i="26"/>
  <c r="IK14" i="17"/>
  <c r="IL12" i="17"/>
  <c r="IL14" i="17" s="1"/>
  <c r="IJ13" i="17"/>
  <c r="IP210" i="26" l="1"/>
  <c r="IP194" i="26"/>
  <c r="IP259" i="26"/>
  <c r="IP242" i="26"/>
  <c r="IP226" i="26"/>
  <c r="IQ167" i="26"/>
  <c r="IP170" i="26" a="1"/>
  <c r="IP170" i="26" s="1"/>
  <c r="IP172" i="26"/>
  <c r="IP174" i="26"/>
  <c r="IP175" i="26"/>
  <c r="IP176" i="26"/>
  <c r="IP178" i="26"/>
  <c r="IP179" i="26"/>
  <c r="IP180" i="26"/>
  <c r="IP181" i="26"/>
  <c r="IP282" i="26" a="1"/>
  <c r="IP282" i="26" s="1"/>
  <c r="IP284" i="26"/>
  <c r="IP288" i="26"/>
  <c r="IP171" i="26"/>
  <c r="IP173" i="26"/>
  <c r="IP186" i="26" a="1"/>
  <c r="IP186" i="26" s="1"/>
  <c r="IP187" i="26"/>
  <c r="IP188" i="26"/>
  <c r="IP189" i="26"/>
  <c r="IP190" i="26"/>
  <c r="IP191" i="26"/>
  <c r="IP192" i="26"/>
  <c r="IP195" i="26"/>
  <c r="IP196" i="26"/>
  <c r="IP197" i="26"/>
  <c r="IP283" i="26"/>
  <c r="IP285" i="26"/>
  <c r="IP286" i="26"/>
  <c r="IP287" i="26"/>
  <c r="IP293" i="26"/>
  <c r="IP202" i="26" a="1"/>
  <c r="IP202" i="26" s="1"/>
  <c r="IP203" i="26"/>
  <c r="IP204" i="26"/>
  <c r="IP205" i="26"/>
  <c r="IP206" i="26"/>
  <c r="IP207" i="26"/>
  <c r="IP208" i="26"/>
  <c r="IP211" i="26"/>
  <c r="IP212" i="26"/>
  <c r="IP213" i="26"/>
  <c r="IP218" i="26" a="1"/>
  <c r="IP218" i="26" s="1"/>
  <c r="IP219" i="26"/>
  <c r="IP220" i="26"/>
  <c r="IP221" i="26"/>
  <c r="IP222" i="26"/>
  <c r="IP223" i="26"/>
  <c r="IP224" i="26"/>
  <c r="IP227" i="26"/>
  <c r="IP228" i="26"/>
  <c r="IP229" i="26"/>
  <c r="IP234" i="26" a="1"/>
  <c r="IP234" i="26" s="1"/>
  <c r="IP235" i="26"/>
  <c r="IP236" i="26"/>
  <c r="IP237" i="26"/>
  <c r="IP238" i="26"/>
  <c r="IP239" i="26"/>
  <c r="IP240" i="26"/>
  <c r="IP243" i="26"/>
  <c r="IP244" i="26"/>
  <c r="IP245" i="26"/>
  <c r="IP254" i="26"/>
  <c r="IP255" i="26"/>
  <c r="IP256" i="26"/>
  <c r="IP260" i="26"/>
  <c r="IP261" i="26"/>
  <c r="IP291" i="26"/>
  <c r="IP250" i="26" a="1"/>
  <c r="IP250" i="26" s="1"/>
  <c r="IP251" i="26"/>
  <c r="IP252" i="26"/>
  <c r="IP253" i="26"/>
  <c r="IP266" i="26" a="1"/>
  <c r="IP266" i="26" s="1"/>
  <c r="IP267" i="26"/>
  <c r="IP268" i="26"/>
  <c r="IP269" i="26"/>
  <c r="IP270" i="26"/>
  <c r="IP271" i="26"/>
  <c r="IP272" i="26"/>
  <c r="IP274" i="26"/>
  <c r="IP275" i="26"/>
  <c r="IP276" i="26"/>
  <c r="IP277" i="26"/>
  <c r="IP301" i="26"/>
  <c r="IP302" i="26"/>
  <c r="IP303" i="26"/>
  <c r="IP304" i="26"/>
  <c r="IP307" i="26"/>
  <c r="IP308" i="26"/>
  <c r="IP309" i="26"/>
  <c r="IP298" i="26" a="1"/>
  <c r="IP298" i="26" s="1"/>
  <c r="IP299" i="26"/>
  <c r="IP315" i="26"/>
  <c r="IP316" i="26"/>
  <c r="IP317" i="26"/>
  <c r="IP318" i="26"/>
  <c r="IP300" i="26"/>
  <c r="IP314" i="26" a="1"/>
  <c r="IP314" i="26" s="1"/>
  <c r="IP319" i="26"/>
  <c r="IP320" i="26"/>
  <c r="IP322" i="26"/>
  <c r="IP323" i="26"/>
  <c r="IP324" i="26"/>
  <c r="IP325" i="26"/>
  <c r="IP292" i="26"/>
  <c r="IO193" i="26"/>
  <c r="IO177" i="26"/>
  <c r="IO182" i="26" s="1"/>
  <c r="IO241" i="26"/>
  <c r="IO246" i="26" s="1"/>
  <c r="IO321" i="26"/>
  <c r="IO326" i="26" s="1"/>
  <c r="IS166" i="26"/>
  <c r="IR165" i="26"/>
  <c r="IN246" i="26"/>
  <c r="IN326" i="26"/>
  <c r="IN182" i="26"/>
  <c r="IN214" i="26"/>
  <c r="IO289" i="26"/>
  <c r="IO225" i="26"/>
  <c r="IO257" i="26"/>
  <c r="IO305" i="26"/>
  <c r="IO209" i="26"/>
  <c r="IO273" i="26"/>
  <c r="IN294" i="26"/>
  <c r="IN262" i="26"/>
  <c r="IM12" i="17"/>
  <c r="IM14" i="17" s="1"/>
  <c r="IK13" i="17"/>
  <c r="IQ210" i="26" l="1"/>
  <c r="IQ194" i="26"/>
  <c r="IQ259" i="26"/>
  <c r="IQ242" i="26"/>
  <c r="IQ226" i="26"/>
  <c r="IP193" i="26"/>
  <c r="IP198" i="26" s="1"/>
  <c r="IR167" i="26"/>
  <c r="IQ175" i="26"/>
  <c r="IQ176" i="26"/>
  <c r="IQ178" i="26"/>
  <c r="IQ179" i="26"/>
  <c r="IQ180" i="26"/>
  <c r="IQ181" i="26"/>
  <c r="IQ286" i="26"/>
  <c r="IQ292" i="26"/>
  <c r="IQ170" i="26" a="1"/>
  <c r="IQ170" i="26" s="1"/>
  <c r="IQ171" i="26"/>
  <c r="IQ172" i="26"/>
  <c r="IQ174" i="26"/>
  <c r="IQ186" i="26" a="1"/>
  <c r="IQ186" i="26" s="1"/>
  <c r="IQ187" i="26"/>
  <c r="IQ188" i="26"/>
  <c r="IQ189" i="26"/>
  <c r="IQ190" i="26"/>
  <c r="IQ191" i="26"/>
  <c r="IQ192" i="26"/>
  <c r="IQ195" i="26"/>
  <c r="IQ196" i="26"/>
  <c r="IQ197" i="26"/>
  <c r="IQ282" i="26" a="1"/>
  <c r="IQ282" i="26" s="1"/>
  <c r="IQ284" i="26"/>
  <c r="IQ291" i="26"/>
  <c r="IQ293" i="26"/>
  <c r="IQ173" i="26"/>
  <c r="IQ202" i="26" a="1"/>
  <c r="IQ202" i="26" s="1"/>
  <c r="IQ203" i="26"/>
  <c r="IQ204" i="26"/>
  <c r="IQ205" i="26"/>
  <c r="IQ206" i="26"/>
  <c r="IQ207" i="26"/>
  <c r="IQ208" i="26"/>
  <c r="IQ211" i="26"/>
  <c r="IQ212" i="26"/>
  <c r="IQ213" i="26"/>
  <c r="IQ219" i="26"/>
  <c r="IQ220" i="26"/>
  <c r="IQ221" i="26"/>
  <c r="IQ222" i="26"/>
  <c r="IQ223" i="26"/>
  <c r="IQ224" i="26"/>
  <c r="IQ227" i="26"/>
  <c r="IQ228" i="26"/>
  <c r="IQ229" i="26"/>
  <c r="IQ235" i="26"/>
  <c r="IQ236" i="26"/>
  <c r="IQ237" i="26"/>
  <c r="IQ238" i="26"/>
  <c r="IQ239" i="26"/>
  <c r="IQ240" i="26"/>
  <c r="IQ243" i="26"/>
  <c r="IQ244" i="26"/>
  <c r="IQ245" i="26"/>
  <c r="IQ250" i="26" a="1"/>
  <c r="IQ250" i="26" s="1"/>
  <c r="IQ251" i="26"/>
  <c r="IQ252" i="26"/>
  <c r="IQ253" i="26"/>
  <c r="IQ254" i="26"/>
  <c r="IQ255" i="26"/>
  <c r="IQ256" i="26"/>
  <c r="IQ260" i="26"/>
  <c r="IQ261" i="26"/>
  <c r="IQ283" i="26"/>
  <c r="IQ285" i="26"/>
  <c r="IQ287" i="26"/>
  <c r="IQ288" i="26"/>
  <c r="IQ218" i="26" a="1"/>
  <c r="IQ218" i="26" s="1"/>
  <c r="IQ234" i="26" a="1"/>
  <c r="IQ234" i="26" s="1"/>
  <c r="IQ266" i="26" a="1"/>
  <c r="IQ266" i="26" s="1"/>
  <c r="IQ267" i="26"/>
  <c r="IQ268" i="26"/>
  <c r="IQ269" i="26"/>
  <c r="IQ270" i="26"/>
  <c r="IQ271" i="26"/>
  <c r="IQ272" i="26"/>
  <c r="IQ274" i="26"/>
  <c r="IQ275" i="26"/>
  <c r="IQ276" i="26"/>
  <c r="IQ277" i="26"/>
  <c r="IQ302" i="26"/>
  <c r="IQ303" i="26"/>
  <c r="IQ304" i="26"/>
  <c r="IQ307" i="26"/>
  <c r="IQ308" i="26"/>
  <c r="IQ309" i="26"/>
  <c r="IQ314" i="26" a="1"/>
  <c r="IQ314" i="26" s="1"/>
  <c r="IQ319" i="26"/>
  <c r="IQ298" i="26" a="1"/>
  <c r="IQ298" i="26" s="1"/>
  <c r="IQ301" i="26"/>
  <c r="IQ315" i="26"/>
  <c r="IQ316" i="26"/>
  <c r="IQ320" i="26"/>
  <c r="IQ322" i="26"/>
  <c r="IQ323" i="26"/>
  <c r="IQ324" i="26"/>
  <c r="IQ325" i="26"/>
  <c r="IQ299" i="26"/>
  <c r="IQ300" i="26"/>
  <c r="IQ317" i="26"/>
  <c r="IQ318" i="26"/>
  <c r="IP289" i="26"/>
  <c r="IP209" i="26"/>
  <c r="IP225" i="26"/>
  <c r="IP230" i="26" s="1"/>
  <c r="IP257" i="26"/>
  <c r="IP305" i="26"/>
  <c r="IP310" i="26" s="1"/>
  <c r="IO198" i="26"/>
  <c r="IT166" i="26"/>
  <c r="IS165" i="26"/>
  <c r="IO230" i="26"/>
  <c r="IO310" i="26"/>
  <c r="IO278" i="26"/>
  <c r="IP273" i="26"/>
  <c r="IP278" i="26" s="1"/>
  <c r="IP321" i="26"/>
  <c r="IP177" i="26"/>
  <c r="IP241" i="26"/>
  <c r="IO294" i="26"/>
  <c r="IO262" i="26"/>
  <c r="IO214" i="26"/>
  <c r="IN12" i="17"/>
  <c r="IL13" i="17"/>
  <c r="IR210" i="26" l="1"/>
  <c r="IR194" i="26"/>
  <c r="IR259" i="26"/>
  <c r="IR242" i="26"/>
  <c r="IR226" i="26"/>
  <c r="IQ241" i="26"/>
  <c r="IQ246" i="26" s="1"/>
  <c r="IS167" i="26"/>
  <c r="IR172" i="26"/>
  <c r="IR175" i="26"/>
  <c r="IR176" i="26"/>
  <c r="IR178" i="26"/>
  <c r="IR179" i="26"/>
  <c r="IR180" i="26"/>
  <c r="IR181" i="26"/>
  <c r="IR282" i="26" a="1"/>
  <c r="IR282" i="26" s="1"/>
  <c r="IR285" i="26"/>
  <c r="IR293" i="26"/>
  <c r="IR173" i="26"/>
  <c r="IR174" i="26"/>
  <c r="IR186" i="26" a="1"/>
  <c r="IR186" i="26" s="1"/>
  <c r="IR187" i="26"/>
  <c r="IR188" i="26"/>
  <c r="IR189" i="26"/>
  <c r="IR190" i="26"/>
  <c r="IR191" i="26"/>
  <c r="IR192" i="26"/>
  <c r="IR195" i="26"/>
  <c r="IR196" i="26"/>
  <c r="IR197" i="26"/>
  <c r="IR283" i="26"/>
  <c r="IR286" i="26"/>
  <c r="IR287" i="26"/>
  <c r="IR288" i="26"/>
  <c r="IR292" i="26"/>
  <c r="IR170" i="26" a="1"/>
  <c r="IR170" i="26" s="1"/>
  <c r="IR171" i="26"/>
  <c r="IR202" i="26" a="1"/>
  <c r="IR202" i="26" s="1"/>
  <c r="IR203" i="26"/>
  <c r="IR204" i="26"/>
  <c r="IR205" i="26"/>
  <c r="IR206" i="26"/>
  <c r="IR207" i="26"/>
  <c r="IR208" i="26"/>
  <c r="IR211" i="26"/>
  <c r="IR212" i="26"/>
  <c r="IR213" i="26"/>
  <c r="IR219" i="26"/>
  <c r="IR220" i="26"/>
  <c r="IR221" i="26"/>
  <c r="IR222" i="26"/>
  <c r="IR223" i="26"/>
  <c r="IR224" i="26"/>
  <c r="IR227" i="26"/>
  <c r="IR228" i="26"/>
  <c r="IR229" i="26"/>
  <c r="IR234" i="26" a="1"/>
  <c r="IR234" i="26" s="1"/>
  <c r="IR235" i="26"/>
  <c r="IR236" i="26"/>
  <c r="IR237" i="26"/>
  <c r="IR238" i="26"/>
  <c r="IR239" i="26"/>
  <c r="IR240" i="26"/>
  <c r="IR243" i="26"/>
  <c r="IR244" i="26"/>
  <c r="IR245" i="26"/>
  <c r="IR218" i="26" a="1"/>
  <c r="IR218" i="26" s="1"/>
  <c r="IR254" i="26"/>
  <c r="IR255" i="26"/>
  <c r="IR256" i="26"/>
  <c r="IR260" i="26"/>
  <c r="IR261" i="26"/>
  <c r="IR284" i="26"/>
  <c r="IR291" i="26"/>
  <c r="IR250" i="26" a="1"/>
  <c r="IR250" i="26" s="1"/>
  <c r="IR251" i="26"/>
  <c r="IR252" i="26"/>
  <c r="IR253" i="26"/>
  <c r="IR266" i="26" a="1"/>
  <c r="IR266" i="26" s="1"/>
  <c r="IR267" i="26"/>
  <c r="IR268" i="26"/>
  <c r="IR269" i="26"/>
  <c r="IR270" i="26"/>
  <c r="IR271" i="26"/>
  <c r="IR272" i="26"/>
  <c r="IR274" i="26"/>
  <c r="IR275" i="26"/>
  <c r="IR276" i="26"/>
  <c r="IR277" i="26"/>
  <c r="IR299" i="26"/>
  <c r="IR302" i="26"/>
  <c r="IR303" i="26"/>
  <c r="IR304" i="26"/>
  <c r="IR307" i="26"/>
  <c r="IR308" i="26"/>
  <c r="IR309" i="26"/>
  <c r="IR300" i="26"/>
  <c r="IR315" i="26"/>
  <c r="IR316" i="26"/>
  <c r="IR298" i="26" a="1"/>
  <c r="IR298" i="26" s="1"/>
  <c r="IR317" i="26"/>
  <c r="IR318" i="26"/>
  <c r="IR319" i="26"/>
  <c r="IR320" i="26"/>
  <c r="IR322" i="26"/>
  <c r="IR323" i="26"/>
  <c r="IR324" i="26"/>
  <c r="IR325" i="26"/>
  <c r="IR301" i="26"/>
  <c r="IR314" i="26" a="1"/>
  <c r="IR314" i="26" s="1"/>
  <c r="IQ177" i="26"/>
  <c r="IQ182" i="26" s="1"/>
  <c r="IQ193" i="26"/>
  <c r="IQ273" i="26"/>
  <c r="IQ321" i="26"/>
  <c r="IQ326" i="26" s="1"/>
  <c r="IU166" i="26"/>
  <c r="IT165" i="26"/>
  <c r="IP326" i="26"/>
  <c r="IP182" i="26"/>
  <c r="IP246" i="26"/>
  <c r="IQ289" i="26"/>
  <c r="IQ294" i="26" s="1"/>
  <c r="IQ257" i="26"/>
  <c r="IQ262" i="26" s="1"/>
  <c r="IQ305" i="26"/>
  <c r="IQ209" i="26"/>
  <c r="IQ214" i="26" s="1"/>
  <c r="IQ225" i="26"/>
  <c r="IQ230" i="26" s="1"/>
  <c r="IP294" i="26"/>
  <c r="IP214" i="26"/>
  <c r="IP262" i="26"/>
  <c r="IN14" i="17"/>
  <c r="IO12" i="17"/>
  <c r="IO14" i="17" s="1"/>
  <c r="IM13" i="17"/>
  <c r="IS210" i="26" l="1"/>
  <c r="IS194" i="26"/>
  <c r="IS259" i="26"/>
  <c r="IS242" i="26"/>
  <c r="IS226" i="26"/>
  <c r="IR177" i="26"/>
  <c r="IR182" i="26" s="1"/>
  <c r="IT167" i="26"/>
  <c r="IS171" i="26"/>
  <c r="IS173" i="26"/>
  <c r="IS174" i="26"/>
  <c r="IS175" i="26"/>
  <c r="IS176" i="26"/>
  <c r="IS178" i="26"/>
  <c r="IS179" i="26"/>
  <c r="IS180" i="26"/>
  <c r="IS181" i="26"/>
  <c r="IS283" i="26"/>
  <c r="IS287" i="26"/>
  <c r="IS288" i="26"/>
  <c r="IS291" i="26"/>
  <c r="IS292" i="26"/>
  <c r="IS170" i="26" a="1"/>
  <c r="IS170" i="26" s="1"/>
  <c r="IS172" i="26"/>
  <c r="IS186" i="26" a="1"/>
  <c r="IS186" i="26" s="1"/>
  <c r="IS187" i="26"/>
  <c r="IS188" i="26"/>
  <c r="IS189" i="26"/>
  <c r="IS190" i="26"/>
  <c r="IS191" i="26"/>
  <c r="IS192" i="26"/>
  <c r="IS195" i="26"/>
  <c r="IS196" i="26"/>
  <c r="IS197" i="26"/>
  <c r="IS282" i="26" a="1"/>
  <c r="IS282" i="26" s="1"/>
  <c r="IS284" i="26"/>
  <c r="IS285" i="26"/>
  <c r="IS202" i="26" a="1"/>
  <c r="IS202" i="26" s="1"/>
  <c r="IS203" i="26"/>
  <c r="IS204" i="26"/>
  <c r="IS205" i="26"/>
  <c r="IS206" i="26"/>
  <c r="IS207" i="26"/>
  <c r="IS208" i="26"/>
  <c r="IS211" i="26"/>
  <c r="IS212" i="26"/>
  <c r="IS213" i="26"/>
  <c r="IS219" i="26"/>
  <c r="IS220" i="26"/>
  <c r="IS221" i="26"/>
  <c r="IS222" i="26"/>
  <c r="IS223" i="26"/>
  <c r="IS224" i="26"/>
  <c r="IS227" i="26"/>
  <c r="IS228" i="26"/>
  <c r="IS229" i="26"/>
  <c r="IS235" i="26"/>
  <c r="IS236" i="26"/>
  <c r="IS237" i="26"/>
  <c r="IS238" i="26"/>
  <c r="IS239" i="26"/>
  <c r="IS240" i="26"/>
  <c r="IS243" i="26"/>
  <c r="IS244" i="26"/>
  <c r="IS245" i="26"/>
  <c r="IS252" i="26"/>
  <c r="IS253" i="26"/>
  <c r="IS254" i="26"/>
  <c r="IS255" i="26"/>
  <c r="IS256" i="26"/>
  <c r="IS260" i="26"/>
  <c r="IS261" i="26"/>
  <c r="IS218" i="26" a="1"/>
  <c r="IS218" i="26" s="1"/>
  <c r="IS234" i="26" a="1"/>
  <c r="IS234" i="26" s="1"/>
  <c r="IS250" i="26" a="1"/>
  <c r="IS250" i="26" s="1"/>
  <c r="IS251" i="26"/>
  <c r="IS266" i="26" a="1"/>
  <c r="IS266" i="26" s="1"/>
  <c r="IS267" i="26"/>
  <c r="IS268" i="26"/>
  <c r="IS269" i="26"/>
  <c r="IS270" i="26"/>
  <c r="IS271" i="26"/>
  <c r="IS272" i="26"/>
  <c r="IS274" i="26"/>
  <c r="IS275" i="26"/>
  <c r="IS276" i="26"/>
  <c r="IS277" i="26"/>
  <c r="IS293" i="26"/>
  <c r="IS301" i="26"/>
  <c r="IS302" i="26"/>
  <c r="IS303" i="26"/>
  <c r="IS304" i="26"/>
  <c r="IS307" i="26"/>
  <c r="IS308" i="26"/>
  <c r="IS309" i="26"/>
  <c r="IS298" i="26" a="1"/>
  <c r="IS298" i="26" s="1"/>
  <c r="IS318" i="26"/>
  <c r="IS286" i="26"/>
  <c r="IS300" i="26"/>
  <c r="IS314" i="26" a="1"/>
  <c r="IS314" i="26" s="1"/>
  <c r="IS320" i="26"/>
  <c r="IS322" i="26"/>
  <c r="IS323" i="26"/>
  <c r="IS324" i="26"/>
  <c r="IS325" i="26"/>
  <c r="IS299" i="26"/>
  <c r="IS315" i="26"/>
  <c r="IS316" i="26"/>
  <c r="IS317" i="26"/>
  <c r="IS319" i="26"/>
  <c r="IR289" i="26"/>
  <c r="IR241" i="26"/>
  <c r="IR257" i="26"/>
  <c r="IR305" i="26"/>
  <c r="IR310" i="26" s="1"/>
  <c r="IQ198" i="26"/>
  <c r="IQ278" i="26"/>
  <c r="IV166" i="26"/>
  <c r="IU165" i="26"/>
  <c r="IQ310" i="26"/>
  <c r="IR209" i="26"/>
  <c r="IR225" i="26"/>
  <c r="IR193" i="26"/>
  <c r="IR198" i="26" s="1"/>
  <c r="IR273" i="26"/>
  <c r="IR278" i="26" s="1"/>
  <c r="IR321" i="26"/>
  <c r="IP12" i="17"/>
  <c r="IP14" i="17" s="1"/>
  <c r="IN13" i="17"/>
  <c r="IT210" i="26" l="1"/>
  <c r="IT194" i="26"/>
  <c r="IT259" i="26"/>
  <c r="IT242" i="26"/>
  <c r="IT226" i="26"/>
  <c r="IS193" i="26"/>
  <c r="IS198" i="26" s="1"/>
  <c r="IU167" i="26"/>
  <c r="IT172" i="26"/>
  <c r="IT175" i="26"/>
  <c r="IT176" i="26"/>
  <c r="IT178" i="26"/>
  <c r="IT179" i="26"/>
  <c r="IT180" i="26"/>
  <c r="IT181" i="26"/>
  <c r="IT284" i="26"/>
  <c r="IT285" i="26"/>
  <c r="IT174" i="26"/>
  <c r="IT186" i="26" a="1"/>
  <c r="IT186" i="26" s="1"/>
  <c r="IT187" i="26"/>
  <c r="IT188" i="26"/>
  <c r="IT189" i="26"/>
  <c r="IT190" i="26"/>
  <c r="IT191" i="26"/>
  <c r="IT192" i="26"/>
  <c r="IT195" i="26"/>
  <c r="IT196" i="26"/>
  <c r="IT197" i="26"/>
  <c r="IT283" i="26"/>
  <c r="IT286" i="26"/>
  <c r="IT291" i="26"/>
  <c r="IT293" i="26"/>
  <c r="IT170" i="26" a="1"/>
  <c r="IT170" i="26" s="1"/>
  <c r="IT171" i="26"/>
  <c r="IT173" i="26"/>
  <c r="IT202" i="26" a="1"/>
  <c r="IT202" i="26" s="1"/>
  <c r="IT203" i="26"/>
  <c r="IT204" i="26"/>
  <c r="IT205" i="26"/>
  <c r="IT206" i="26"/>
  <c r="IT207" i="26"/>
  <c r="IT208" i="26"/>
  <c r="IT211" i="26"/>
  <c r="IT212" i="26"/>
  <c r="IT213" i="26"/>
  <c r="IT219" i="26"/>
  <c r="IT220" i="26"/>
  <c r="IT221" i="26"/>
  <c r="IT222" i="26"/>
  <c r="IT223" i="26"/>
  <c r="IT224" i="26"/>
  <c r="IT227" i="26"/>
  <c r="IT228" i="26"/>
  <c r="IT229" i="26"/>
  <c r="IT218" i="26" a="1"/>
  <c r="IT218" i="26" s="1"/>
  <c r="IT234" i="26" a="1"/>
  <c r="IT234" i="26" s="1"/>
  <c r="IT235" i="26"/>
  <c r="IT236" i="26"/>
  <c r="IT237" i="26"/>
  <c r="IT238" i="26"/>
  <c r="IT239" i="26"/>
  <c r="IT240" i="26"/>
  <c r="IT243" i="26"/>
  <c r="IT244" i="26"/>
  <c r="IT245" i="26"/>
  <c r="IT250" i="26" a="1"/>
  <c r="IT250" i="26" s="1"/>
  <c r="IT254" i="26"/>
  <c r="IT255" i="26"/>
  <c r="IT256" i="26"/>
  <c r="IT260" i="26"/>
  <c r="IT261" i="26"/>
  <c r="IT282" i="26" a="1"/>
  <c r="IT282" i="26" s="1"/>
  <c r="IT287" i="26"/>
  <c r="IT251" i="26"/>
  <c r="IT252" i="26"/>
  <c r="IT253" i="26"/>
  <c r="IT266" i="26" a="1"/>
  <c r="IT266" i="26" s="1"/>
  <c r="IT267" i="26"/>
  <c r="IT268" i="26"/>
  <c r="IT269" i="26"/>
  <c r="IT270" i="26"/>
  <c r="IT271" i="26"/>
  <c r="IT272" i="26"/>
  <c r="IT274" i="26"/>
  <c r="IT275" i="26"/>
  <c r="IT276" i="26"/>
  <c r="IT277" i="26"/>
  <c r="IT288" i="26"/>
  <c r="IT292" i="26"/>
  <c r="IT302" i="26"/>
  <c r="IT303" i="26"/>
  <c r="IT304" i="26"/>
  <c r="IT307" i="26"/>
  <c r="IT308" i="26"/>
  <c r="IT309" i="26"/>
  <c r="IT299" i="26"/>
  <c r="IT314" i="26" a="1"/>
  <c r="IT314" i="26" s="1"/>
  <c r="IT319" i="26"/>
  <c r="IT320" i="26"/>
  <c r="IT301" i="26"/>
  <c r="IT315" i="26"/>
  <c r="IT316" i="26"/>
  <c r="IT317" i="26"/>
  <c r="IT322" i="26"/>
  <c r="IT323" i="26"/>
  <c r="IT324" i="26"/>
  <c r="IT325" i="26"/>
  <c r="IT298" i="26" a="1"/>
  <c r="IT298" i="26" s="1"/>
  <c r="IT300" i="26"/>
  <c r="IT318" i="26"/>
  <c r="IS177" i="26"/>
  <c r="IS209" i="26"/>
  <c r="IS214" i="26" s="1"/>
  <c r="IS225" i="26"/>
  <c r="IS230" i="26" s="1"/>
  <c r="IR294" i="26"/>
  <c r="IR246" i="26"/>
  <c r="IR262" i="26"/>
  <c r="IW166" i="26"/>
  <c r="IV165" i="26"/>
  <c r="IR214" i="26"/>
  <c r="IR230" i="26"/>
  <c r="IR326" i="26"/>
  <c r="IS305" i="26"/>
  <c r="IS321" i="26"/>
  <c r="IS289" i="26"/>
  <c r="IS294" i="26" s="1"/>
  <c r="IS241" i="26"/>
  <c r="IS246" i="26" s="1"/>
  <c r="IS257" i="26"/>
  <c r="IS262" i="26" s="1"/>
  <c r="IS273" i="26"/>
  <c r="IQ12" i="17"/>
  <c r="IO13" i="17"/>
  <c r="IU210" i="26" l="1"/>
  <c r="IU194" i="26"/>
  <c r="IU259" i="26"/>
  <c r="IU242" i="26"/>
  <c r="IU226" i="26"/>
  <c r="IV167" i="26"/>
  <c r="IU170" i="26" a="1"/>
  <c r="IU170" i="26" s="1"/>
  <c r="IU174" i="26"/>
  <c r="IU175" i="26"/>
  <c r="IU176" i="26"/>
  <c r="IU178" i="26"/>
  <c r="IU179" i="26"/>
  <c r="IU180" i="26"/>
  <c r="IU181" i="26"/>
  <c r="IU282" i="26" a="1"/>
  <c r="IU282" i="26" s="1"/>
  <c r="IU293" i="26"/>
  <c r="IU171" i="26"/>
  <c r="IU172" i="26"/>
  <c r="IU173" i="26"/>
  <c r="IU186" i="26" a="1"/>
  <c r="IU186" i="26" s="1"/>
  <c r="IU187" i="26"/>
  <c r="IU188" i="26"/>
  <c r="IU189" i="26"/>
  <c r="IU190" i="26"/>
  <c r="IU191" i="26"/>
  <c r="IU192" i="26"/>
  <c r="IU195" i="26"/>
  <c r="IU196" i="26"/>
  <c r="IU197" i="26"/>
  <c r="IU284" i="26"/>
  <c r="IU285" i="26"/>
  <c r="IU287" i="26"/>
  <c r="IU288" i="26"/>
  <c r="IU292" i="26"/>
  <c r="IU202" i="26" a="1"/>
  <c r="IU202" i="26" s="1"/>
  <c r="IU203" i="26"/>
  <c r="IU204" i="26"/>
  <c r="IU205" i="26"/>
  <c r="IU206" i="26"/>
  <c r="IU207" i="26"/>
  <c r="IU208" i="26"/>
  <c r="IU211" i="26"/>
  <c r="IU212" i="26"/>
  <c r="IU213" i="26"/>
  <c r="IU219" i="26"/>
  <c r="IU220" i="26"/>
  <c r="IU221" i="26"/>
  <c r="IU222" i="26"/>
  <c r="IU223" i="26"/>
  <c r="IU224" i="26"/>
  <c r="IU227" i="26"/>
  <c r="IU228" i="26"/>
  <c r="IU229" i="26"/>
  <c r="IU235" i="26"/>
  <c r="IU236" i="26"/>
  <c r="IU237" i="26"/>
  <c r="IU238" i="26"/>
  <c r="IU239" i="26"/>
  <c r="IU240" i="26"/>
  <c r="IU243" i="26"/>
  <c r="IU244" i="26"/>
  <c r="IU245" i="26"/>
  <c r="IU251" i="26"/>
  <c r="IU252" i="26"/>
  <c r="IU253" i="26"/>
  <c r="IU254" i="26"/>
  <c r="IU255" i="26"/>
  <c r="IU256" i="26"/>
  <c r="IU260" i="26"/>
  <c r="IU261" i="26"/>
  <c r="IU283" i="26"/>
  <c r="IU286" i="26"/>
  <c r="IU291" i="26"/>
  <c r="IU218" i="26" a="1"/>
  <c r="IU218" i="26" s="1"/>
  <c r="IU234" i="26" a="1"/>
  <c r="IU234" i="26" s="1"/>
  <c r="IU250" i="26" a="1"/>
  <c r="IU250" i="26" s="1"/>
  <c r="IU266" i="26" a="1"/>
  <c r="IU266" i="26" s="1"/>
  <c r="IU267" i="26"/>
  <c r="IU268" i="26"/>
  <c r="IU269" i="26"/>
  <c r="IU270" i="26"/>
  <c r="IU271" i="26"/>
  <c r="IU272" i="26"/>
  <c r="IU274" i="26"/>
  <c r="IU275" i="26"/>
  <c r="IU276" i="26"/>
  <c r="IU277" i="26"/>
  <c r="IU298" i="26" a="1"/>
  <c r="IU298" i="26" s="1"/>
  <c r="IU300" i="26"/>
  <c r="IU302" i="26"/>
  <c r="IU303" i="26"/>
  <c r="IU304" i="26"/>
  <c r="IU307" i="26"/>
  <c r="IU308" i="26"/>
  <c r="IU309" i="26"/>
  <c r="IU314" i="26" a="1"/>
  <c r="IU314" i="26" s="1"/>
  <c r="IU315" i="26"/>
  <c r="IU317" i="26"/>
  <c r="IU318" i="26"/>
  <c r="IU319" i="26"/>
  <c r="IU320" i="26"/>
  <c r="IU322" i="26"/>
  <c r="IU323" i="26"/>
  <c r="IU324" i="26"/>
  <c r="IU325" i="26"/>
  <c r="IU299" i="26"/>
  <c r="IU301" i="26"/>
  <c r="IU316" i="26"/>
  <c r="IT193" i="26"/>
  <c r="IT321" i="26"/>
  <c r="IT326" i="26" s="1"/>
  <c r="IT305" i="26"/>
  <c r="IT310" i="26" s="1"/>
  <c r="IS182" i="26"/>
  <c r="IX166" i="26"/>
  <c r="IW165" i="26"/>
  <c r="IS310" i="26"/>
  <c r="IS278" i="26"/>
  <c r="IT225" i="26"/>
  <c r="IT241" i="26"/>
  <c r="IT289" i="26"/>
  <c r="IT177" i="26"/>
  <c r="IT182" i="26" s="1"/>
  <c r="IT209" i="26"/>
  <c r="IT257" i="26"/>
  <c r="IT273" i="26"/>
  <c r="IT278" i="26" s="1"/>
  <c r="IS326" i="26"/>
  <c r="IQ14" i="17"/>
  <c r="IR12" i="17"/>
  <c r="IR14" i="17" s="1"/>
  <c r="IP13" i="17"/>
  <c r="IV210" i="26" l="1"/>
  <c r="IV194" i="26"/>
  <c r="IV259" i="26"/>
  <c r="IV242" i="26"/>
  <c r="IV226" i="26"/>
  <c r="IW167" i="26"/>
  <c r="IV288" i="26"/>
  <c r="IV171" i="26"/>
  <c r="IV172" i="26"/>
  <c r="IV173" i="26"/>
  <c r="IV175" i="26"/>
  <c r="IV176" i="26"/>
  <c r="IV178" i="26"/>
  <c r="IV179" i="26"/>
  <c r="IV180" i="26"/>
  <c r="IV181" i="26"/>
  <c r="IV283" i="26"/>
  <c r="IV286" i="26"/>
  <c r="IV292" i="26"/>
  <c r="IV170" i="26" a="1"/>
  <c r="IV170" i="26" s="1"/>
  <c r="IV174" i="26"/>
  <c r="IV186" i="26" a="1"/>
  <c r="IV186" i="26" s="1"/>
  <c r="IV187" i="26"/>
  <c r="IV188" i="26"/>
  <c r="IV189" i="26"/>
  <c r="IV190" i="26"/>
  <c r="IV191" i="26"/>
  <c r="IV192" i="26"/>
  <c r="IV195" i="26"/>
  <c r="IV196" i="26"/>
  <c r="IV197" i="26"/>
  <c r="IV282" i="26" a="1"/>
  <c r="IV282" i="26" s="1"/>
  <c r="IV291" i="26"/>
  <c r="IV202" i="26" a="1"/>
  <c r="IV202" i="26" s="1"/>
  <c r="IV203" i="26"/>
  <c r="IV204" i="26"/>
  <c r="IV205" i="26"/>
  <c r="IV206" i="26"/>
  <c r="IV207" i="26"/>
  <c r="IV208" i="26"/>
  <c r="IV211" i="26"/>
  <c r="IV212" i="26"/>
  <c r="IV213" i="26"/>
  <c r="IV218" i="26" a="1"/>
  <c r="IV218" i="26" s="1"/>
  <c r="IV219" i="26"/>
  <c r="IV220" i="26"/>
  <c r="IV221" i="26"/>
  <c r="IV222" i="26"/>
  <c r="IV223" i="26"/>
  <c r="IV224" i="26"/>
  <c r="IV227" i="26"/>
  <c r="IV228" i="26"/>
  <c r="IV229" i="26"/>
  <c r="IV234" i="26" a="1"/>
  <c r="IV234" i="26" s="1"/>
  <c r="IV235" i="26"/>
  <c r="IV236" i="26"/>
  <c r="IV237" i="26"/>
  <c r="IV238" i="26"/>
  <c r="IV239" i="26"/>
  <c r="IV240" i="26"/>
  <c r="IV243" i="26"/>
  <c r="IV244" i="26"/>
  <c r="IV245" i="26"/>
  <c r="IV250" i="26" a="1"/>
  <c r="IV250" i="26" s="1"/>
  <c r="IV254" i="26"/>
  <c r="IV255" i="26"/>
  <c r="IV256" i="26"/>
  <c r="IV260" i="26"/>
  <c r="IV261" i="26"/>
  <c r="IV284" i="26"/>
  <c r="IV285" i="26"/>
  <c r="IV251" i="26"/>
  <c r="IV252" i="26"/>
  <c r="IV253" i="26"/>
  <c r="IV266" i="26" a="1"/>
  <c r="IV266" i="26" s="1"/>
  <c r="IV267" i="26"/>
  <c r="IV268" i="26"/>
  <c r="IV269" i="26"/>
  <c r="IV270" i="26"/>
  <c r="IV271" i="26"/>
  <c r="IV272" i="26"/>
  <c r="IV274" i="26"/>
  <c r="IV275" i="26"/>
  <c r="IV276" i="26"/>
  <c r="IV277" i="26"/>
  <c r="IV299" i="26"/>
  <c r="IV302" i="26"/>
  <c r="IV303" i="26"/>
  <c r="IV304" i="26"/>
  <c r="IV307" i="26"/>
  <c r="IV308" i="26"/>
  <c r="IV309" i="26"/>
  <c r="IV301" i="26"/>
  <c r="IV316" i="26"/>
  <c r="IV320" i="26"/>
  <c r="IV298" i="26" a="1"/>
  <c r="IV298" i="26" s="1"/>
  <c r="IV300" i="26"/>
  <c r="IV315" i="26"/>
  <c r="IV322" i="26"/>
  <c r="IV323" i="26"/>
  <c r="IV324" i="26"/>
  <c r="IV325" i="26"/>
  <c r="IV287" i="26"/>
  <c r="IV293" i="26"/>
  <c r="IV314" i="26" a="1"/>
  <c r="IV314" i="26" s="1"/>
  <c r="IV317" i="26"/>
  <c r="IV318" i="26"/>
  <c r="IV319" i="26"/>
  <c r="IU289" i="26"/>
  <c r="IU294" i="26" s="1"/>
  <c r="IU225" i="26"/>
  <c r="IU230" i="26" s="1"/>
  <c r="IU241" i="26"/>
  <c r="IU246" i="26" s="1"/>
  <c r="IT198" i="26"/>
  <c r="IY166" i="26"/>
  <c r="IX165" i="26"/>
  <c r="IT230" i="26"/>
  <c r="IT246" i="26"/>
  <c r="IT294" i="26"/>
  <c r="IT214" i="26"/>
  <c r="IT262" i="26"/>
  <c r="IU305" i="26"/>
  <c r="IU257" i="26"/>
  <c r="IU262" i="26" s="1"/>
  <c r="IU273" i="26"/>
  <c r="IU321" i="26"/>
  <c r="IU177" i="26"/>
  <c r="IU193" i="26"/>
  <c r="IU198" i="26" s="1"/>
  <c r="IU209" i="26"/>
  <c r="IU214" i="26" s="1"/>
  <c r="IS12" i="17"/>
  <c r="IS14" i="17" s="1"/>
  <c r="IQ13" i="17"/>
  <c r="IW210" i="26" l="1"/>
  <c r="IW194" i="26"/>
  <c r="IW259" i="26"/>
  <c r="IW242" i="26"/>
  <c r="IW226" i="26"/>
  <c r="IV193" i="26"/>
  <c r="IV198" i="26" s="1"/>
  <c r="IV225" i="26"/>
  <c r="IV230" i="26" s="1"/>
  <c r="IV209" i="26"/>
  <c r="IV214" i="26" s="1"/>
  <c r="IX167" i="26"/>
  <c r="IW174" i="26"/>
  <c r="IW175" i="26"/>
  <c r="IW176" i="26"/>
  <c r="IW178" i="26"/>
  <c r="IW179" i="26"/>
  <c r="IW180" i="26"/>
  <c r="IW181" i="26"/>
  <c r="IW284" i="26"/>
  <c r="IW287" i="26"/>
  <c r="IW171" i="26"/>
  <c r="IW172" i="26"/>
  <c r="IW186" i="26" a="1"/>
  <c r="IW186" i="26" s="1"/>
  <c r="IW187" i="26"/>
  <c r="IW188" i="26"/>
  <c r="IW189" i="26"/>
  <c r="IW190" i="26"/>
  <c r="IW191" i="26"/>
  <c r="IW192" i="26"/>
  <c r="IW195" i="26"/>
  <c r="IW196" i="26"/>
  <c r="IW197" i="26"/>
  <c r="IW285" i="26"/>
  <c r="IW286" i="26"/>
  <c r="IW288" i="26"/>
  <c r="IW292" i="26"/>
  <c r="IW293" i="26"/>
  <c r="IW170" i="26" a="1"/>
  <c r="IW170" i="26" s="1"/>
  <c r="IW173" i="26"/>
  <c r="IW202" i="26" a="1"/>
  <c r="IW202" i="26" s="1"/>
  <c r="IW203" i="26"/>
  <c r="IW204" i="26"/>
  <c r="IW205" i="26"/>
  <c r="IW206" i="26"/>
  <c r="IW207" i="26"/>
  <c r="IW208" i="26"/>
  <c r="IW211" i="26"/>
  <c r="IW212" i="26"/>
  <c r="IW213" i="26"/>
  <c r="IW219" i="26"/>
  <c r="IW220" i="26"/>
  <c r="IW221" i="26"/>
  <c r="IW222" i="26"/>
  <c r="IW223" i="26"/>
  <c r="IW224" i="26"/>
  <c r="IW227" i="26"/>
  <c r="IW228" i="26"/>
  <c r="IW229" i="26"/>
  <c r="IW234" i="26" a="1"/>
  <c r="IW234" i="26" s="1"/>
  <c r="IW235" i="26"/>
  <c r="IW236" i="26"/>
  <c r="IW237" i="26"/>
  <c r="IW238" i="26"/>
  <c r="IW239" i="26"/>
  <c r="IW240" i="26"/>
  <c r="IW243" i="26"/>
  <c r="IW244" i="26"/>
  <c r="IW245" i="26"/>
  <c r="IW251" i="26"/>
  <c r="IW252" i="26"/>
  <c r="IW253" i="26"/>
  <c r="IW254" i="26"/>
  <c r="IW255" i="26"/>
  <c r="IW256" i="26"/>
  <c r="IW260" i="26"/>
  <c r="IW261" i="26"/>
  <c r="IW282" i="26" a="1"/>
  <c r="IW282" i="26" s="1"/>
  <c r="IW218" i="26" a="1"/>
  <c r="IW218" i="26" s="1"/>
  <c r="IW250" i="26" a="1"/>
  <c r="IW250" i="26" s="1"/>
  <c r="IW266" i="26" a="1"/>
  <c r="IW266" i="26" s="1"/>
  <c r="IW267" i="26"/>
  <c r="IW268" i="26"/>
  <c r="IW269" i="26"/>
  <c r="IW270" i="26"/>
  <c r="IW271" i="26"/>
  <c r="IW272" i="26"/>
  <c r="IW274" i="26"/>
  <c r="IW275" i="26"/>
  <c r="IW276" i="26"/>
  <c r="IW277" i="26"/>
  <c r="IW302" i="26"/>
  <c r="IW303" i="26"/>
  <c r="IW304" i="26"/>
  <c r="IW307" i="26"/>
  <c r="IW308" i="26"/>
  <c r="IW309" i="26"/>
  <c r="IW283" i="26"/>
  <c r="IW300" i="26"/>
  <c r="IW317" i="26"/>
  <c r="IW318" i="26"/>
  <c r="IW319" i="26"/>
  <c r="IW291" i="26"/>
  <c r="IW314" i="26" a="1"/>
  <c r="IW314" i="26" s="1"/>
  <c r="IW316" i="26"/>
  <c r="IW320" i="26"/>
  <c r="IW322" i="26"/>
  <c r="IW323" i="26"/>
  <c r="IW324" i="26"/>
  <c r="IW325" i="26"/>
  <c r="IW298" i="26" a="1"/>
  <c r="IW298" i="26" s="1"/>
  <c r="IW299" i="26"/>
  <c r="IW301" i="26"/>
  <c r="IW315" i="26"/>
  <c r="IV177" i="26"/>
  <c r="IV182" i="26" s="1"/>
  <c r="IV257" i="26"/>
  <c r="IV273" i="26"/>
  <c r="IV278" i="26" s="1"/>
  <c r="IV305" i="26"/>
  <c r="IV310" i="26" s="1"/>
  <c r="IV321" i="26"/>
  <c r="IV326" i="26" s="1"/>
  <c r="IZ166" i="26"/>
  <c r="IY165" i="26"/>
  <c r="IU310" i="26"/>
  <c r="IU278" i="26"/>
  <c r="IU326" i="26"/>
  <c r="IU182" i="26"/>
  <c r="IV289" i="26"/>
  <c r="IV241" i="26"/>
  <c r="IT12" i="17"/>
  <c r="IR13" i="17"/>
  <c r="IX210" i="26" l="1"/>
  <c r="IX194" i="26"/>
  <c r="IX259" i="26"/>
  <c r="IX242" i="26"/>
  <c r="IX226" i="26"/>
  <c r="IY167" i="26"/>
  <c r="IX170" i="26" a="1"/>
  <c r="IX170" i="26" s="1"/>
  <c r="IX175" i="26"/>
  <c r="IX176" i="26"/>
  <c r="IX178" i="26"/>
  <c r="IX179" i="26"/>
  <c r="IX180" i="26"/>
  <c r="IX181" i="26"/>
  <c r="IX282" i="26" a="1"/>
  <c r="IX282" i="26" s="1"/>
  <c r="IX285" i="26"/>
  <c r="IX291" i="26"/>
  <c r="IX293" i="26"/>
  <c r="IX172" i="26"/>
  <c r="IX173" i="26"/>
  <c r="IX174" i="26"/>
  <c r="IX186" i="26" a="1"/>
  <c r="IX186" i="26" s="1"/>
  <c r="IX187" i="26"/>
  <c r="IX188" i="26"/>
  <c r="IX189" i="26"/>
  <c r="IX190" i="26"/>
  <c r="IX191" i="26"/>
  <c r="IX192" i="26"/>
  <c r="IX195" i="26"/>
  <c r="IX196" i="26"/>
  <c r="IX197" i="26"/>
  <c r="IX284" i="26"/>
  <c r="IX287" i="26"/>
  <c r="IX292" i="26"/>
  <c r="IX171" i="26"/>
  <c r="IX202" i="26" a="1"/>
  <c r="IX202" i="26" s="1"/>
  <c r="IX203" i="26"/>
  <c r="IX204" i="26"/>
  <c r="IX205" i="26"/>
  <c r="IX206" i="26"/>
  <c r="IX207" i="26"/>
  <c r="IX208" i="26"/>
  <c r="IX211" i="26"/>
  <c r="IX212" i="26"/>
  <c r="IX213" i="26"/>
  <c r="IX286" i="26"/>
  <c r="IX219" i="26"/>
  <c r="IX220" i="26"/>
  <c r="IX221" i="26"/>
  <c r="IX222" i="26"/>
  <c r="IX223" i="26"/>
  <c r="IX224" i="26"/>
  <c r="IX227" i="26"/>
  <c r="IX228" i="26"/>
  <c r="IX229" i="26"/>
  <c r="IX234" i="26" a="1"/>
  <c r="IX234" i="26" s="1"/>
  <c r="IX235" i="26"/>
  <c r="IX236" i="26"/>
  <c r="IX237" i="26"/>
  <c r="IX238" i="26"/>
  <c r="IX239" i="26"/>
  <c r="IX240" i="26"/>
  <c r="IX243" i="26"/>
  <c r="IX244" i="26"/>
  <c r="IX245" i="26"/>
  <c r="IX218" i="26" a="1"/>
  <c r="IX218" i="26" s="1"/>
  <c r="IX254" i="26"/>
  <c r="IX255" i="26"/>
  <c r="IX256" i="26"/>
  <c r="IX260" i="26"/>
  <c r="IX261" i="26"/>
  <c r="IX283" i="26"/>
  <c r="IX288" i="26"/>
  <c r="IX250" i="26" a="1"/>
  <c r="IX250" i="26" s="1"/>
  <c r="IX251" i="26"/>
  <c r="IX252" i="26"/>
  <c r="IX253" i="26"/>
  <c r="IX266" i="26" a="1"/>
  <c r="IX266" i="26" s="1"/>
  <c r="IX267" i="26"/>
  <c r="IX268" i="26"/>
  <c r="IX269" i="26"/>
  <c r="IX270" i="26"/>
  <c r="IX271" i="26"/>
  <c r="IX272" i="26"/>
  <c r="IX274" i="26"/>
  <c r="IX275" i="26"/>
  <c r="IX276" i="26"/>
  <c r="IX277" i="26"/>
  <c r="IX300" i="26"/>
  <c r="IX301" i="26"/>
  <c r="IX302" i="26"/>
  <c r="IX303" i="26"/>
  <c r="IX304" i="26"/>
  <c r="IX307" i="26"/>
  <c r="IX308" i="26"/>
  <c r="IX309" i="26"/>
  <c r="IX298" i="26" a="1"/>
  <c r="IX298" i="26" s="1"/>
  <c r="IX299" i="26"/>
  <c r="IX314" i="26" a="1"/>
  <c r="IX314" i="26" s="1"/>
  <c r="IX315" i="26"/>
  <c r="IX316" i="26"/>
  <c r="IX320" i="26"/>
  <c r="IX317" i="26"/>
  <c r="IX318" i="26"/>
  <c r="IX319" i="26"/>
  <c r="IX322" i="26"/>
  <c r="IX323" i="26"/>
  <c r="IX324" i="26"/>
  <c r="IX325" i="26"/>
  <c r="IW193" i="26"/>
  <c r="IW209" i="26"/>
  <c r="IW241" i="26"/>
  <c r="IW246" i="26" s="1"/>
  <c r="IW289" i="26"/>
  <c r="IW294" i="26" s="1"/>
  <c r="IW225" i="26"/>
  <c r="IV262" i="26"/>
  <c r="JA166" i="26"/>
  <c r="IZ165" i="26"/>
  <c r="IV294" i="26"/>
  <c r="IV246" i="26"/>
  <c r="IW321" i="26"/>
  <c r="IW177" i="26"/>
  <c r="IW182" i="26" s="1"/>
  <c r="IW257" i="26"/>
  <c r="IW262" i="26" s="1"/>
  <c r="IW273" i="26"/>
  <c r="IW305" i="26"/>
  <c r="IU12" i="17"/>
  <c r="IU14" i="17" s="1"/>
  <c r="IT14" i="17"/>
  <c r="IS13" i="17"/>
  <c r="IY210" i="26" l="1"/>
  <c r="IY194" i="26"/>
  <c r="IY259" i="26"/>
  <c r="IY242" i="26"/>
  <c r="IY226" i="26"/>
  <c r="IZ167" i="26"/>
  <c r="IY171" i="26"/>
  <c r="IY172" i="26"/>
  <c r="IY175" i="26"/>
  <c r="IY176" i="26"/>
  <c r="IY178" i="26"/>
  <c r="IY179" i="26"/>
  <c r="IY180" i="26"/>
  <c r="IY181" i="26"/>
  <c r="IY170" i="26" a="1"/>
  <c r="IY170" i="26" s="1"/>
  <c r="IY174" i="26"/>
  <c r="IY186" i="26" a="1"/>
  <c r="IY186" i="26" s="1"/>
  <c r="IY187" i="26"/>
  <c r="IY188" i="26"/>
  <c r="IY189" i="26"/>
  <c r="IY190" i="26"/>
  <c r="IY191" i="26"/>
  <c r="IY192" i="26"/>
  <c r="IY195" i="26"/>
  <c r="IY196" i="26"/>
  <c r="IY197" i="26"/>
  <c r="IY282" i="26" a="1"/>
  <c r="IY282" i="26" s="1"/>
  <c r="IY283" i="26"/>
  <c r="IY285" i="26"/>
  <c r="IY288" i="26"/>
  <c r="IY291" i="26"/>
  <c r="IY173" i="26"/>
  <c r="IY202" i="26" a="1"/>
  <c r="IY202" i="26" s="1"/>
  <c r="IY203" i="26"/>
  <c r="IY204" i="26"/>
  <c r="IY205" i="26"/>
  <c r="IY206" i="26"/>
  <c r="IY207" i="26"/>
  <c r="IY208" i="26"/>
  <c r="IY211" i="26"/>
  <c r="IY212" i="26"/>
  <c r="IY213" i="26"/>
  <c r="IY218" i="26" a="1"/>
  <c r="IY218" i="26" s="1"/>
  <c r="IY219" i="26"/>
  <c r="IY220" i="26"/>
  <c r="IY221" i="26"/>
  <c r="IY222" i="26"/>
  <c r="IY223" i="26"/>
  <c r="IY224" i="26"/>
  <c r="IY227" i="26"/>
  <c r="IY228" i="26"/>
  <c r="IY229" i="26"/>
  <c r="IY234" i="26" a="1"/>
  <c r="IY234" i="26" s="1"/>
  <c r="IY235" i="26"/>
  <c r="IY236" i="26"/>
  <c r="IY237" i="26"/>
  <c r="IY238" i="26"/>
  <c r="IY239" i="26"/>
  <c r="IY240" i="26"/>
  <c r="IY243" i="26"/>
  <c r="IY244" i="26"/>
  <c r="IY245" i="26"/>
  <c r="IY250" i="26" a="1"/>
  <c r="IY250" i="26" s="1"/>
  <c r="IY253" i="26"/>
  <c r="IY254" i="26"/>
  <c r="IY255" i="26"/>
  <c r="IY256" i="26"/>
  <c r="IY260" i="26"/>
  <c r="IY261" i="26"/>
  <c r="IY286" i="26"/>
  <c r="IY251" i="26"/>
  <c r="IY252" i="26"/>
  <c r="IY266" i="26" a="1"/>
  <c r="IY266" i="26" s="1"/>
  <c r="IY267" i="26"/>
  <c r="IY268" i="26"/>
  <c r="IY269" i="26"/>
  <c r="IY270" i="26"/>
  <c r="IY271" i="26"/>
  <c r="IY272" i="26"/>
  <c r="IY274" i="26"/>
  <c r="IY275" i="26"/>
  <c r="IY276" i="26"/>
  <c r="IY277" i="26"/>
  <c r="IY292" i="26"/>
  <c r="IY293" i="26"/>
  <c r="IY298" i="26" a="1"/>
  <c r="IY298" i="26" s="1"/>
  <c r="IY302" i="26"/>
  <c r="IY303" i="26"/>
  <c r="IY304" i="26"/>
  <c r="IY307" i="26"/>
  <c r="IY308" i="26"/>
  <c r="IY309" i="26"/>
  <c r="IY287" i="26"/>
  <c r="IY284" i="26"/>
  <c r="IY300" i="26"/>
  <c r="IY314" i="26" a="1"/>
  <c r="IY314" i="26" s="1"/>
  <c r="IY315" i="26"/>
  <c r="IY320" i="26"/>
  <c r="IY322" i="26"/>
  <c r="IY323" i="26"/>
  <c r="IY324" i="26"/>
  <c r="IY325" i="26"/>
  <c r="IY299" i="26"/>
  <c r="IY301" i="26"/>
  <c r="IY316" i="26"/>
  <c r="IY317" i="26"/>
  <c r="IY318" i="26"/>
  <c r="IY319" i="26"/>
  <c r="IX321" i="26"/>
  <c r="IX326" i="26" s="1"/>
  <c r="IW198" i="26"/>
  <c r="IW214" i="26"/>
  <c r="IW230" i="26"/>
  <c r="JB166" i="26"/>
  <c r="JA165" i="26"/>
  <c r="IW326" i="26"/>
  <c r="IW278" i="26"/>
  <c r="IW310" i="26"/>
  <c r="IX241" i="26"/>
  <c r="IX273" i="26"/>
  <c r="IX305" i="26"/>
  <c r="IX177" i="26"/>
  <c r="IX289" i="26"/>
  <c r="IX193" i="26"/>
  <c r="IX198" i="26" s="1"/>
  <c r="IX209" i="26"/>
  <c r="IX214" i="26" s="1"/>
  <c r="IX225" i="26"/>
  <c r="IX230" i="26" s="1"/>
  <c r="IX257" i="26"/>
  <c r="IV12" i="17"/>
  <c r="IT13" i="17"/>
  <c r="IZ210" i="26" l="1"/>
  <c r="IZ194" i="26"/>
  <c r="IZ259" i="26"/>
  <c r="IZ242" i="26"/>
  <c r="IZ226" i="26"/>
  <c r="JA167" i="26"/>
  <c r="IZ173" i="26"/>
  <c r="IZ174" i="26"/>
  <c r="IZ175" i="26"/>
  <c r="IZ176" i="26"/>
  <c r="IZ178" i="26"/>
  <c r="IZ179" i="26"/>
  <c r="IZ180" i="26"/>
  <c r="IZ181" i="26"/>
  <c r="IZ287" i="26"/>
  <c r="IZ288" i="26"/>
  <c r="IZ292" i="26"/>
  <c r="IZ172" i="26"/>
  <c r="IZ186" i="26" a="1"/>
  <c r="IZ186" i="26" s="1"/>
  <c r="IZ187" i="26"/>
  <c r="IZ188" i="26"/>
  <c r="IZ189" i="26"/>
  <c r="IZ190" i="26"/>
  <c r="IZ191" i="26"/>
  <c r="IZ192" i="26"/>
  <c r="IZ195" i="26"/>
  <c r="IZ196" i="26"/>
  <c r="IZ197" i="26"/>
  <c r="IZ282" i="26" a="1"/>
  <c r="IZ282" i="26" s="1"/>
  <c r="IZ293" i="26"/>
  <c r="IZ170" i="26" a="1"/>
  <c r="IZ170" i="26" s="1"/>
  <c r="IZ171" i="26"/>
  <c r="IZ202" i="26" a="1"/>
  <c r="IZ202" i="26" s="1"/>
  <c r="IZ203" i="26"/>
  <c r="IZ204" i="26"/>
  <c r="IZ205" i="26"/>
  <c r="IZ206" i="26"/>
  <c r="IZ207" i="26"/>
  <c r="IZ208" i="26"/>
  <c r="IZ211" i="26"/>
  <c r="IZ212" i="26"/>
  <c r="IZ213" i="26"/>
  <c r="IZ219" i="26"/>
  <c r="IZ220" i="26"/>
  <c r="IZ221" i="26"/>
  <c r="IZ222" i="26"/>
  <c r="IZ223" i="26"/>
  <c r="IZ224" i="26"/>
  <c r="IZ227" i="26"/>
  <c r="IZ228" i="26"/>
  <c r="IZ229" i="26"/>
  <c r="IZ234" i="26" a="1"/>
  <c r="IZ234" i="26" s="1"/>
  <c r="IZ235" i="26"/>
  <c r="IZ236" i="26"/>
  <c r="IZ237" i="26"/>
  <c r="IZ238" i="26"/>
  <c r="IZ239" i="26"/>
  <c r="IZ240" i="26"/>
  <c r="IZ243" i="26"/>
  <c r="IZ244" i="26"/>
  <c r="IZ245" i="26"/>
  <c r="IZ291" i="26"/>
  <c r="IZ251" i="26"/>
  <c r="IZ252" i="26"/>
  <c r="IZ254" i="26"/>
  <c r="IZ255" i="26"/>
  <c r="IZ256" i="26"/>
  <c r="IZ260" i="26"/>
  <c r="IZ261" i="26"/>
  <c r="IZ284" i="26"/>
  <c r="IZ285" i="26"/>
  <c r="IZ218" i="26" a="1"/>
  <c r="IZ218" i="26" s="1"/>
  <c r="IZ250" i="26" a="1"/>
  <c r="IZ250" i="26" s="1"/>
  <c r="IZ253" i="26"/>
  <c r="IZ266" i="26" a="1"/>
  <c r="IZ266" i="26" s="1"/>
  <c r="IZ267" i="26"/>
  <c r="IZ268" i="26"/>
  <c r="IZ269" i="26"/>
  <c r="IZ270" i="26"/>
  <c r="IZ271" i="26"/>
  <c r="IZ272" i="26"/>
  <c r="IZ274" i="26"/>
  <c r="IZ275" i="26"/>
  <c r="IZ276" i="26"/>
  <c r="IZ277" i="26"/>
  <c r="IZ283" i="26"/>
  <c r="IZ302" i="26"/>
  <c r="IZ303" i="26"/>
  <c r="IZ304" i="26"/>
  <c r="IZ307" i="26"/>
  <c r="IZ308" i="26"/>
  <c r="IZ309" i="26"/>
  <c r="IZ314" i="26" a="1"/>
  <c r="IZ314" i="26" s="1"/>
  <c r="IZ317" i="26"/>
  <c r="IZ318" i="26"/>
  <c r="IZ319" i="26"/>
  <c r="IZ320" i="26"/>
  <c r="IZ298" i="26" a="1"/>
  <c r="IZ298" i="26" s="1"/>
  <c r="IZ299" i="26"/>
  <c r="IZ301" i="26"/>
  <c r="IZ316" i="26"/>
  <c r="IZ322" i="26"/>
  <c r="IZ323" i="26"/>
  <c r="IZ324" i="26"/>
  <c r="IZ325" i="26"/>
  <c r="IZ286" i="26"/>
  <c r="IZ300" i="26"/>
  <c r="IZ315" i="26"/>
  <c r="IY177" i="26"/>
  <c r="IY182" i="26" s="1"/>
  <c r="IY289" i="26"/>
  <c r="IY294" i="26" s="1"/>
  <c r="IY241" i="26"/>
  <c r="IY246" i="26" s="1"/>
  <c r="IY273" i="26"/>
  <c r="IY305" i="26"/>
  <c r="JC166" i="26"/>
  <c r="JB165" i="26"/>
  <c r="IX246" i="26"/>
  <c r="IX182" i="26"/>
  <c r="IX294" i="26"/>
  <c r="IX262" i="26"/>
  <c r="IY321" i="26"/>
  <c r="IY193" i="26"/>
  <c r="IY209" i="26"/>
  <c r="IY225" i="26"/>
  <c r="IY257" i="26"/>
  <c r="IY262" i="26" s="1"/>
  <c r="IX278" i="26"/>
  <c r="IX310" i="26"/>
  <c r="IV14" i="17"/>
  <c r="IW12" i="17"/>
  <c r="IW14" i="17" s="1"/>
  <c r="IU13" i="17"/>
  <c r="JA210" i="26" l="1"/>
  <c r="JA194" i="26"/>
  <c r="JA259" i="26"/>
  <c r="JA242" i="26"/>
  <c r="JA226" i="26"/>
  <c r="IZ177" i="26"/>
  <c r="IZ182" i="26" s="1"/>
  <c r="JB167" i="26"/>
  <c r="JA170" i="26" a="1"/>
  <c r="JA170" i="26" s="1"/>
  <c r="JA172" i="26"/>
  <c r="JA175" i="26"/>
  <c r="JA176" i="26"/>
  <c r="JA178" i="26"/>
  <c r="JA179" i="26"/>
  <c r="JA180" i="26"/>
  <c r="JA181" i="26"/>
  <c r="JA283" i="26"/>
  <c r="JA285" i="26"/>
  <c r="JA286" i="26"/>
  <c r="JA293" i="26"/>
  <c r="JA171" i="26"/>
  <c r="JA174" i="26"/>
  <c r="JA186" i="26" a="1"/>
  <c r="JA186" i="26" s="1"/>
  <c r="JA187" i="26"/>
  <c r="JA188" i="26"/>
  <c r="JA189" i="26"/>
  <c r="JA190" i="26"/>
  <c r="JA191" i="26"/>
  <c r="JA192" i="26"/>
  <c r="JA195" i="26"/>
  <c r="JA196" i="26"/>
  <c r="JA197" i="26"/>
  <c r="JA284" i="26"/>
  <c r="JA287" i="26"/>
  <c r="JA292" i="26"/>
  <c r="JA173" i="26"/>
  <c r="JA202" i="26" a="1"/>
  <c r="JA202" i="26" s="1"/>
  <c r="JA203" i="26"/>
  <c r="JA204" i="26"/>
  <c r="JA205" i="26"/>
  <c r="JA206" i="26"/>
  <c r="JA207" i="26"/>
  <c r="JA208" i="26"/>
  <c r="JA211" i="26"/>
  <c r="JA212" i="26"/>
  <c r="JA213" i="26"/>
  <c r="JA219" i="26"/>
  <c r="JA220" i="26"/>
  <c r="JA221" i="26"/>
  <c r="JA222" i="26"/>
  <c r="JA223" i="26"/>
  <c r="JA224" i="26"/>
  <c r="JA227" i="26"/>
  <c r="JA228" i="26"/>
  <c r="JA229" i="26"/>
  <c r="JA218" i="26" a="1"/>
  <c r="JA218" i="26" s="1"/>
  <c r="JA234" i="26" a="1"/>
  <c r="JA234" i="26" s="1"/>
  <c r="JA235" i="26"/>
  <c r="JA236" i="26"/>
  <c r="JA237" i="26"/>
  <c r="JA238" i="26"/>
  <c r="JA239" i="26"/>
  <c r="JA240" i="26"/>
  <c r="JA243" i="26"/>
  <c r="JA244" i="26"/>
  <c r="JA245" i="26"/>
  <c r="JA288" i="26"/>
  <c r="JA250" i="26" a="1"/>
  <c r="JA250" i="26" s="1"/>
  <c r="JA252" i="26"/>
  <c r="JA253" i="26"/>
  <c r="JA254" i="26"/>
  <c r="JA255" i="26"/>
  <c r="JA256" i="26"/>
  <c r="JA260" i="26"/>
  <c r="JA261" i="26"/>
  <c r="JA282" i="26" a="1"/>
  <c r="JA282" i="26" s="1"/>
  <c r="JA291" i="26"/>
  <c r="JA251" i="26"/>
  <c r="JA266" i="26" a="1"/>
  <c r="JA266" i="26" s="1"/>
  <c r="JA267" i="26"/>
  <c r="JA268" i="26"/>
  <c r="JA269" i="26"/>
  <c r="JA270" i="26"/>
  <c r="JA271" i="26"/>
  <c r="JA272" i="26"/>
  <c r="JA274" i="26"/>
  <c r="JA275" i="26"/>
  <c r="JA276" i="26"/>
  <c r="JA277" i="26"/>
  <c r="JA302" i="26"/>
  <c r="JA303" i="26"/>
  <c r="JA304" i="26"/>
  <c r="JA307" i="26"/>
  <c r="JA308" i="26"/>
  <c r="JA309" i="26"/>
  <c r="JA300" i="26"/>
  <c r="JA301" i="26"/>
  <c r="JA316" i="26"/>
  <c r="JA318" i="26"/>
  <c r="JA319" i="26"/>
  <c r="JA320" i="26"/>
  <c r="JA322" i="26"/>
  <c r="JA323" i="26"/>
  <c r="JA324" i="26"/>
  <c r="JA325" i="26"/>
  <c r="JA298" i="26" a="1"/>
  <c r="JA298" i="26" s="1"/>
  <c r="JA299" i="26"/>
  <c r="JA314" i="26" a="1"/>
  <c r="JA314" i="26" s="1"/>
  <c r="JA315" i="26"/>
  <c r="JA317" i="26"/>
  <c r="IZ193" i="26"/>
  <c r="IZ198" i="26" s="1"/>
  <c r="IZ209" i="26"/>
  <c r="IZ214" i="26" s="1"/>
  <c r="IZ321" i="26"/>
  <c r="IZ326" i="26" s="1"/>
  <c r="JD166" i="26"/>
  <c r="JC165" i="26"/>
  <c r="IY326" i="26"/>
  <c r="IY198" i="26"/>
  <c r="IY214" i="26"/>
  <c r="IY230" i="26"/>
  <c r="IZ289" i="26"/>
  <c r="IZ241" i="26"/>
  <c r="IZ305" i="26"/>
  <c r="IZ225" i="26"/>
  <c r="IZ230" i="26" s="1"/>
  <c r="IZ257" i="26"/>
  <c r="IZ273" i="26"/>
  <c r="IZ278" i="26" s="1"/>
  <c r="IY278" i="26"/>
  <c r="IY310" i="26"/>
  <c r="IX12" i="17"/>
  <c r="IX14" i="17" s="1"/>
  <c r="IV13" i="17"/>
  <c r="JB210" i="26" l="1"/>
  <c r="JB194" i="26"/>
  <c r="JB259" i="26"/>
  <c r="JB242" i="26"/>
  <c r="JB226" i="26"/>
  <c r="JA193" i="26"/>
  <c r="JA198" i="26" s="1"/>
  <c r="JA209" i="26"/>
  <c r="JA214" i="26" s="1"/>
  <c r="JA273" i="26"/>
  <c r="JA278" i="26" s="1"/>
  <c r="JC167" i="26"/>
  <c r="JB293" i="26"/>
  <c r="JB174" i="26"/>
  <c r="JB175" i="26"/>
  <c r="JB176" i="26"/>
  <c r="JB178" i="26"/>
  <c r="JB179" i="26"/>
  <c r="JB180" i="26"/>
  <c r="JB181" i="26"/>
  <c r="JB172" i="26"/>
  <c r="JB173" i="26"/>
  <c r="JB186" i="26" a="1"/>
  <c r="JB186" i="26" s="1"/>
  <c r="JB187" i="26"/>
  <c r="JB188" i="26"/>
  <c r="JB189" i="26"/>
  <c r="JB190" i="26"/>
  <c r="JB191" i="26"/>
  <c r="JB192" i="26"/>
  <c r="JB195" i="26"/>
  <c r="JB196" i="26"/>
  <c r="JB197" i="26"/>
  <c r="JB282" i="26" a="1"/>
  <c r="JB282" i="26" s="1"/>
  <c r="JB286" i="26"/>
  <c r="JB288" i="26"/>
  <c r="JB291" i="26"/>
  <c r="JB170" i="26" a="1"/>
  <c r="JB170" i="26" s="1"/>
  <c r="JB171" i="26"/>
  <c r="JB202" i="26" a="1"/>
  <c r="JB202" i="26" s="1"/>
  <c r="JB203" i="26"/>
  <c r="JB204" i="26"/>
  <c r="JB205" i="26"/>
  <c r="JB206" i="26"/>
  <c r="JB207" i="26"/>
  <c r="JB208" i="26"/>
  <c r="JB211" i="26"/>
  <c r="JB212" i="26"/>
  <c r="JB213" i="26"/>
  <c r="JB219" i="26"/>
  <c r="JB220" i="26"/>
  <c r="JB221" i="26"/>
  <c r="JB222" i="26"/>
  <c r="JB223" i="26"/>
  <c r="JB224" i="26"/>
  <c r="JB227" i="26"/>
  <c r="JB228" i="26"/>
  <c r="JB229" i="26"/>
  <c r="JB284" i="26"/>
  <c r="JB234" i="26" a="1"/>
  <c r="JB234" i="26" s="1"/>
  <c r="JB235" i="26"/>
  <c r="JB236" i="26"/>
  <c r="JB237" i="26"/>
  <c r="JB238" i="26"/>
  <c r="JB239" i="26"/>
  <c r="JB240" i="26"/>
  <c r="JB243" i="26"/>
  <c r="JB244" i="26"/>
  <c r="JB245" i="26"/>
  <c r="JB218" i="26" a="1"/>
  <c r="JB218" i="26" s="1"/>
  <c r="JB251" i="26"/>
  <c r="JB254" i="26"/>
  <c r="JB255" i="26"/>
  <c r="JB256" i="26"/>
  <c r="JB260" i="26"/>
  <c r="JB261" i="26"/>
  <c r="JB283" i="26"/>
  <c r="JB285" i="26"/>
  <c r="JB287" i="26"/>
  <c r="JB250" i="26" a="1"/>
  <c r="JB250" i="26" s="1"/>
  <c r="JB252" i="26"/>
  <c r="JB253" i="26"/>
  <c r="JB266" i="26" a="1"/>
  <c r="JB266" i="26" s="1"/>
  <c r="JB267" i="26"/>
  <c r="JB268" i="26"/>
  <c r="JB269" i="26"/>
  <c r="JB270" i="26"/>
  <c r="JB271" i="26"/>
  <c r="JB272" i="26"/>
  <c r="JB274" i="26"/>
  <c r="JB275" i="26"/>
  <c r="JB276" i="26"/>
  <c r="JB277" i="26"/>
  <c r="JB300" i="26"/>
  <c r="JB302" i="26"/>
  <c r="JB303" i="26"/>
  <c r="JB304" i="26"/>
  <c r="JB307" i="26"/>
  <c r="JB308" i="26"/>
  <c r="JB309" i="26"/>
  <c r="JB292" i="26"/>
  <c r="JB298" i="26" a="1"/>
  <c r="JB298" i="26" s="1"/>
  <c r="JB315" i="26"/>
  <c r="JB320" i="26"/>
  <c r="JB314" i="26" a="1"/>
  <c r="JB314" i="26" s="1"/>
  <c r="JB316" i="26"/>
  <c r="JB317" i="26"/>
  <c r="JB322" i="26"/>
  <c r="JB323" i="26"/>
  <c r="JB324" i="26"/>
  <c r="JB325" i="26"/>
  <c r="JB299" i="26"/>
  <c r="JB301" i="26"/>
  <c r="JB318" i="26"/>
  <c r="JB319" i="26"/>
  <c r="JA177" i="26"/>
  <c r="JA241" i="26"/>
  <c r="JA246" i="26" s="1"/>
  <c r="JA289" i="26"/>
  <c r="JA294" i="26" s="1"/>
  <c r="JA305" i="26"/>
  <c r="JE166" i="26"/>
  <c r="JD165" i="26"/>
  <c r="IZ294" i="26"/>
  <c r="IZ246" i="26"/>
  <c r="IZ262" i="26"/>
  <c r="JA225" i="26"/>
  <c r="JA257" i="26"/>
  <c r="JA321" i="26"/>
  <c r="IZ310" i="26"/>
  <c r="IY12" i="17"/>
  <c r="IW13" i="17"/>
  <c r="JC210" i="26" l="1"/>
  <c r="JC194" i="26"/>
  <c r="JC259" i="26"/>
  <c r="JC242" i="26"/>
  <c r="JC226" i="26"/>
  <c r="JD167" i="26"/>
  <c r="JC172" i="26"/>
  <c r="JC175" i="26"/>
  <c r="JC176" i="26"/>
  <c r="JC178" i="26"/>
  <c r="JC179" i="26"/>
  <c r="JC180" i="26"/>
  <c r="JC181" i="26"/>
  <c r="JC283" i="26"/>
  <c r="JC284" i="26"/>
  <c r="JC285" i="26"/>
  <c r="JC292" i="26"/>
  <c r="JC293" i="26"/>
  <c r="JC170" i="26" a="1"/>
  <c r="JC170" i="26" s="1"/>
  <c r="JC171" i="26"/>
  <c r="JC174" i="26"/>
  <c r="JC186" i="26" a="1"/>
  <c r="JC186" i="26" s="1"/>
  <c r="JC187" i="26"/>
  <c r="JC188" i="26"/>
  <c r="JC189" i="26"/>
  <c r="JC190" i="26"/>
  <c r="JC191" i="26"/>
  <c r="JC192" i="26"/>
  <c r="JC195" i="26"/>
  <c r="JC196" i="26"/>
  <c r="JC197" i="26"/>
  <c r="JC287" i="26"/>
  <c r="JC173" i="26"/>
  <c r="JC202" i="26" a="1"/>
  <c r="JC202" i="26" s="1"/>
  <c r="JC203" i="26"/>
  <c r="JC204" i="26"/>
  <c r="JC205" i="26"/>
  <c r="JC206" i="26"/>
  <c r="JC207" i="26"/>
  <c r="JC208" i="26"/>
  <c r="JC211" i="26"/>
  <c r="JC212" i="26"/>
  <c r="JC213" i="26"/>
  <c r="JC219" i="26"/>
  <c r="JC220" i="26"/>
  <c r="JC221" i="26"/>
  <c r="JC222" i="26"/>
  <c r="JC223" i="26"/>
  <c r="JC224" i="26"/>
  <c r="JC227" i="26"/>
  <c r="JC228" i="26"/>
  <c r="JC229" i="26"/>
  <c r="JC234" i="26" a="1"/>
  <c r="JC234" i="26" s="1"/>
  <c r="JC235" i="26"/>
  <c r="JC236" i="26"/>
  <c r="JC237" i="26"/>
  <c r="JC238" i="26"/>
  <c r="JC239" i="26"/>
  <c r="JC240" i="26"/>
  <c r="JC243" i="26"/>
  <c r="JC244" i="26"/>
  <c r="JC245" i="26"/>
  <c r="JC254" i="26"/>
  <c r="JC255" i="26"/>
  <c r="JC256" i="26"/>
  <c r="JC260" i="26"/>
  <c r="JC261" i="26"/>
  <c r="JC282" i="26" a="1"/>
  <c r="JC282" i="26" s="1"/>
  <c r="JC286" i="26"/>
  <c r="JC288" i="26"/>
  <c r="JC218" i="26" a="1"/>
  <c r="JC218" i="26" s="1"/>
  <c r="JC250" i="26" a="1"/>
  <c r="JC250" i="26" s="1"/>
  <c r="JC251" i="26"/>
  <c r="JC252" i="26"/>
  <c r="JC253" i="26"/>
  <c r="JC266" i="26" a="1"/>
  <c r="JC266" i="26" s="1"/>
  <c r="JC267" i="26"/>
  <c r="JC268" i="26"/>
  <c r="JC269" i="26"/>
  <c r="JC270" i="26"/>
  <c r="JC271" i="26"/>
  <c r="JC272" i="26"/>
  <c r="JC274" i="26"/>
  <c r="JC275" i="26"/>
  <c r="JC276" i="26"/>
  <c r="JC277" i="26"/>
  <c r="JC299" i="26"/>
  <c r="JC302" i="26"/>
  <c r="JC303" i="26"/>
  <c r="JC304" i="26"/>
  <c r="JC307" i="26"/>
  <c r="JC308" i="26"/>
  <c r="JC309" i="26"/>
  <c r="JC314" i="26" a="1"/>
  <c r="JC314" i="26" s="1"/>
  <c r="JC317" i="26"/>
  <c r="JC318" i="26"/>
  <c r="JC319" i="26"/>
  <c r="JC298" i="26" a="1"/>
  <c r="JC298" i="26" s="1"/>
  <c r="JC300" i="26"/>
  <c r="JC301" i="26"/>
  <c r="JC315" i="26"/>
  <c r="JC320" i="26"/>
  <c r="JC322" i="26"/>
  <c r="JC323" i="26"/>
  <c r="JC324" i="26"/>
  <c r="JC325" i="26"/>
  <c r="JC291" i="26"/>
  <c r="JC316" i="26"/>
  <c r="JB193" i="26"/>
  <c r="JB209" i="26"/>
  <c r="JB225" i="26"/>
  <c r="JB230" i="26" s="1"/>
  <c r="JB257" i="26"/>
  <c r="JB273" i="26"/>
  <c r="JA182" i="26"/>
  <c r="JF166" i="26"/>
  <c r="JE165" i="26"/>
  <c r="JA230" i="26"/>
  <c r="JA326" i="26"/>
  <c r="JB241" i="26"/>
  <c r="JB305" i="26"/>
  <c r="JB321" i="26"/>
  <c r="JB289" i="26"/>
  <c r="JB177" i="26"/>
  <c r="JB182" i="26" s="1"/>
  <c r="JA310" i="26"/>
  <c r="JA262" i="26"/>
  <c r="IY14" i="17"/>
  <c r="IZ12" i="17"/>
  <c r="IZ14" i="17" s="1"/>
  <c r="IX13" i="17"/>
  <c r="JD210" i="26" l="1"/>
  <c r="JD194" i="26"/>
  <c r="JD259" i="26"/>
  <c r="JD242" i="26"/>
  <c r="JD226" i="26"/>
  <c r="JE167" i="26"/>
  <c r="JD171" i="26"/>
  <c r="JD173" i="26"/>
  <c r="JD174" i="26"/>
  <c r="JD175" i="26"/>
  <c r="JD176" i="26"/>
  <c r="JD178" i="26"/>
  <c r="JD179" i="26"/>
  <c r="JD180" i="26"/>
  <c r="JD181" i="26"/>
  <c r="JD282" i="26" a="1"/>
  <c r="JD282" i="26" s="1"/>
  <c r="JD286" i="26"/>
  <c r="JD291" i="26"/>
  <c r="JD172" i="26"/>
  <c r="JD186" i="26" a="1"/>
  <c r="JD186" i="26" s="1"/>
  <c r="JD187" i="26"/>
  <c r="JD188" i="26"/>
  <c r="JD189" i="26"/>
  <c r="JD190" i="26"/>
  <c r="JD191" i="26"/>
  <c r="JD192" i="26"/>
  <c r="JD195" i="26"/>
  <c r="JD196" i="26"/>
  <c r="JD197" i="26"/>
  <c r="JD283" i="26"/>
  <c r="JD284" i="26"/>
  <c r="JD285" i="26"/>
  <c r="JD288" i="26"/>
  <c r="JD292" i="26"/>
  <c r="JD293" i="26"/>
  <c r="JD170" i="26" a="1"/>
  <c r="JD170" i="26" s="1"/>
  <c r="JD202" i="26" a="1"/>
  <c r="JD202" i="26" s="1"/>
  <c r="JD203" i="26"/>
  <c r="JD204" i="26"/>
  <c r="JD205" i="26"/>
  <c r="JD206" i="26"/>
  <c r="JD207" i="26"/>
  <c r="JD208" i="26"/>
  <c r="JD211" i="26"/>
  <c r="JD212" i="26"/>
  <c r="JD213" i="26"/>
  <c r="JD218" i="26" a="1"/>
  <c r="JD218" i="26" s="1"/>
  <c r="JD219" i="26"/>
  <c r="JD220" i="26"/>
  <c r="JD221" i="26"/>
  <c r="JD222" i="26"/>
  <c r="JD223" i="26"/>
  <c r="JD224" i="26"/>
  <c r="JD227" i="26"/>
  <c r="JD228" i="26"/>
  <c r="JD229" i="26"/>
  <c r="JD234" i="26" a="1"/>
  <c r="JD234" i="26" s="1"/>
  <c r="JD235" i="26"/>
  <c r="JD236" i="26"/>
  <c r="JD237" i="26"/>
  <c r="JD238" i="26"/>
  <c r="JD239" i="26"/>
  <c r="JD240" i="26"/>
  <c r="JD243" i="26"/>
  <c r="JD244" i="26"/>
  <c r="JD245" i="26"/>
  <c r="JD250" i="26" a="1"/>
  <c r="JD250" i="26" s="1"/>
  <c r="JD251" i="26"/>
  <c r="JD252" i="26"/>
  <c r="JD253" i="26"/>
  <c r="JD254" i="26"/>
  <c r="JD255" i="26"/>
  <c r="JD256" i="26"/>
  <c r="JD260" i="26"/>
  <c r="JD261" i="26"/>
  <c r="JD266" i="26" a="1"/>
  <c r="JD266" i="26" s="1"/>
  <c r="JD267" i="26"/>
  <c r="JD268" i="26"/>
  <c r="JD269" i="26"/>
  <c r="JD270" i="26"/>
  <c r="JD271" i="26"/>
  <c r="JD272" i="26"/>
  <c r="JD274" i="26"/>
  <c r="JD275" i="26"/>
  <c r="JD276" i="26"/>
  <c r="JD277" i="26"/>
  <c r="JD302" i="26"/>
  <c r="JD303" i="26"/>
  <c r="JD304" i="26"/>
  <c r="JD307" i="26"/>
  <c r="JD308" i="26"/>
  <c r="JD309" i="26"/>
  <c r="JD298" i="26" a="1"/>
  <c r="JD298" i="26" s="1"/>
  <c r="JD315" i="26"/>
  <c r="JD316" i="26"/>
  <c r="JD317" i="26"/>
  <c r="JD319" i="26"/>
  <c r="JD320" i="26"/>
  <c r="JD322" i="26"/>
  <c r="JD323" i="26"/>
  <c r="JD324" i="26"/>
  <c r="JD325" i="26"/>
  <c r="JD287" i="26"/>
  <c r="JD299" i="26"/>
  <c r="JD300" i="26"/>
  <c r="JD301" i="26"/>
  <c r="JD314" i="26" a="1"/>
  <c r="JD314" i="26" s="1"/>
  <c r="JD318" i="26"/>
  <c r="JC241" i="26"/>
  <c r="JC289" i="26"/>
  <c r="JC321" i="26"/>
  <c r="JC326" i="26" s="1"/>
  <c r="JC305" i="26"/>
  <c r="JC310" i="26" s="1"/>
  <c r="JB198" i="26"/>
  <c r="JB214" i="26"/>
  <c r="JB278" i="26"/>
  <c r="JG166" i="26"/>
  <c r="JF165" i="26"/>
  <c r="JB246" i="26"/>
  <c r="JB294" i="26"/>
  <c r="JC177" i="26"/>
  <c r="JC193" i="26"/>
  <c r="JC209" i="26"/>
  <c r="JC214" i="26" s="1"/>
  <c r="JC225" i="26"/>
  <c r="JC257" i="26"/>
  <c r="JC262" i="26" s="1"/>
  <c r="JC273" i="26"/>
  <c r="JC278" i="26" s="1"/>
  <c r="JB262" i="26"/>
  <c r="JB310" i="26"/>
  <c r="JB326" i="26"/>
  <c r="JA12" i="17"/>
  <c r="JA14" i="17" s="1"/>
  <c r="IY13" i="17"/>
  <c r="JE210" i="26" l="1"/>
  <c r="JE194" i="26"/>
  <c r="JE259" i="26"/>
  <c r="JE242" i="26"/>
  <c r="JE226" i="26"/>
  <c r="JF167" i="26"/>
  <c r="JE175" i="26"/>
  <c r="JE176" i="26"/>
  <c r="JE178" i="26"/>
  <c r="JE179" i="26"/>
  <c r="JE180" i="26"/>
  <c r="JE181" i="26"/>
  <c r="JE283" i="26"/>
  <c r="JE287" i="26"/>
  <c r="JE288" i="26"/>
  <c r="JE170" i="26" a="1"/>
  <c r="JE170" i="26" s="1"/>
  <c r="JE172" i="26"/>
  <c r="JE173" i="26"/>
  <c r="JE174" i="26"/>
  <c r="JE186" i="26" a="1"/>
  <c r="JE186" i="26" s="1"/>
  <c r="JE187" i="26"/>
  <c r="JE188" i="26"/>
  <c r="JE189" i="26"/>
  <c r="JE190" i="26"/>
  <c r="JE191" i="26"/>
  <c r="JE192" i="26"/>
  <c r="JE195" i="26"/>
  <c r="JE196" i="26"/>
  <c r="JE197" i="26"/>
  <c r="JE282" i="26" a="1"/>
  <c r="JE282" i="26" s="1"/>
  <c r="JE284" i="26"/>
  <c r="JE171" i="26"/>
  <c r="JE202" i="26" a="1"/>
  <c r="JE202" i="26" s="1"/>
  <c r="JE203" i="26"/>
  <c r="JE204" i="26"/>
  <c r="JE205" i="26"/>
  <c r="JE206" i="26"/>
  <c r="JE207" i="26"/>
  <c r="JE208" i="26"/>
  <c r="JE211" i="26"/>
  <c r="JE212" i="26"/>
  <c r="JE213" i="26"/>
  <c r="JE219" i="26"/>
  <c r="JE220" i="26"/>
  <c r="JE221" i="26"/>
  <c r="JE222" i="26"/>
  <c r="JE223" i="26"/>
  <c r="JE224" i="26"/>
  <c r="JE227" i="26"/>
  <c r="JE228" i="26"/>
  <c r="JE229" i="26"/>
  <c r="JE234" i="26" a="1"/>
  <c r="JE234" i="26" s="1"/>
  <c r="JE235" i="26"/>
  <c r="JE236" i="26"/>
  <c r="JE237" i="26"/>
  <c r="JE238" i="26"/>
  <c r="JE239" i="26"/>
  <c r="JE240" i="26"/>
  <c r="JE243" i="26"/>
  <c r="JE244" i="26"/>
  <c r="JE245" i="26"/>
  <c r="JE254" i="26"/>
  <c r="JE255" i="26"/>
  <c r="JE256" i="26"/>
  <c r="JE260" i="26"/>
  <c r="JE261" i="26"/>
  <c r="JE285" i="26"/>
  <c r="JE286" i="26"/>
  <c r="JE291" i="26"/>
  <c r="JE218" i="26" a="1"/>
  <c r="JE218" i="26" s="1"/>
  <c r="JE250" i="26" a="1"/>
  <c r="JE250" i="26" s="1"/>
  <c r="JE251" i="26"/>
  <c r="JE252" i="26"/>
  <c r="JE253" i="26"/>
  <c r="JE266" i="26" a="1"/>
  <c r="JE266" i="26" s="1"/>
  <c r="JE267" i="26"/>
  <c r="JE268" i="26"/>
  <c r="JE269" i="26"/>
  <c r="JE270" i="26"/>
  <c r="JE271" i="26"/>
  <c r="JE272" i="26"/>
  <c r="JE274" i="26"/>
  <c r="JE275" i="26"/>
  <c r="JE276" i="26"/>
  <c r="JE277" i="26"/>
  <c r="JE298" i="26" a="1"/>
  <c r="JE298" i="26" s="1"/>
  <c r="JE301" i="26"/>
  <c r="JE302" i="26"/>
  <c r="JE303" i="26"/>
  <c r="JE304" i="26"/>
  <c r="JE307" i="26"/>
  <c r="JE308" i="26"/>
  <c r="JE309" i="26"/>
  <c r="JE293" i="26"/>
  <c r="JE299" i="26"/>
  <c r="JE300" i="26"/>
  <c r="JE320" i="26"/>
  <c r="JE314" i="26" a="1"/>
  <c r="JE314" i="26" s="1"/>
  <c r="JE316" i="26"/>
  <c r="JE318" i="26"/>
  <c r="JE322" i="26"/>
  <c r="JE323" i="26"/>
  <c r="JE324" i="26"/>
  <c r="JE325" i="26"/>
  <c r="JE292" i="26"/>
  <c r="JE315" i="26"/>
  <c r="JE317" i="26"/>
  <c r="JE319" i="26"/>
  <c r="JD193" i="26"/>
  <c r="JD177" i="26"/>
  <c r="JD182" i="26" s="1"/>
  <c r="JH166" i="26"/>
  <c r="JG165" i="26"/>
  <c r="JC182" i="26"/>
  <c r="JC230" i="26"/>
  <c r="JD241" i="26"/>
  <c r="JD289" i="26"/>
  <c r="JD209" i="26"/>
  <c r="JD225" i="26"/>
  <c r="JD230" i="26" s="1"/>
  <c r="JD257" i="26"/>
  <c r="JD273" i="26"/>
  <c r="JD305" i="26"/>
  <c r="JD321" i="26"/>
  <c r="JC246" i="26"/>
  <c r="JC294" i="26"/>
  <c r="JC198" i="26"/>
  <c r="JB12" i="17"/>
  <c r="IZ13" i="17"/>
  <c r="JF210" i="26" l="1"/>
  <c r="JF194" i="26"/>
  <c r="JF259" i="26"/>
  <c r="JF242" i="26"/>
  <c r="JF226" i="26"/>
  <c r="JE209" i="26"/>
  <c r="JE214" i="26" s="1"/>
  <c r="JE193" i="26"/>
  <c r="JE198" i="26" s="1"/>
  <c r="JG167" i="26"/>
  <c r="JF172" i="26"/>
  <c r="JF174" i="26"/>
  <c r="JF175" i="26"/>
  <c r="JF176" i="26"/>
  <c r="JF178" i="26"/>
  <c r="JF179" i="26"/>
  <c r="JF180" i="26"/>
  <c r="JF181" i="26"/>
  <c r="JF285" i="26"/>
  <c r="JF293" i="26"/>
  <c r="JF171" i="26"/>
  <c r="JF186" i="26" a="1"/>
  <c r="JF186" i="26" s="1"/>
  <c r="JF187" i="26"/>
  <c r="JF188" i="26"/>
  <c r="JF189" i="26"/>
  <c r="JF190" i="26"/>
  <c r="JF191" i="26"/>
  <c r="JF192" i="26"/>
  <c r="JF195" i="26"/>
  <c r="JF196" i="26"/>
  <c r="JF197" i="26"/>
  <c r="JF286" i="26"/>
  <c r="JF287" i="26"/>
  <c r="JF288" i="26"/>
  <c r="JF291" i="26"/>
  <c r="JF170" i="26" a="1"/>
  <c r="JF170" i="26" s="1"/>
  <c r="JF173" i="26"/>
  <c r="JF202" i="26" a="1"/>
  <c r="JF202" i="26" s="1"/>
  <c r="JF203" i="26"/>
  <c r="JF204" i="26"/>
  <c r="JF205" i="26"/>
  <c r="JF206" i="26"/>
  <c r="JF207" i="26"/>
  <c r="JF208" i="26"/>
  <c r="JF211" i="26"/>
  <c r="JF212" i="26"/>
  <c r="JF213" i="26"/>
  <c r="JF282" i="26" a="1"/>
  <c r="JF282" i="26" s="1"/>
  <c r="JF218" i="26" a="1"/>
  <c r="JF218" i="26" s="1"/>
  <c r="JF219" i="26"/>
  <c r="JF220" i="26"/>
  <c r="JF221" i="26"/>
  <c r="JF222" i="26"/>
  <c r="JF223" i="26"/>
  <c r="JF224" i="26"/>
  <c r="JF227" i="26"/>
  <c r="JF228" i="26"/>
  <c r="JF229" i="26"/>
  <c r="JF234" i="26" a="1"/>
  <c r="JF234" i="26" s="1"/>
  <c r="JF235" i="26"/>
  <c r="JF236" i="26"/>
  <c r="JF237" i="26"/>
  <c r="JF238" i="26"/>
  <c r="JF239" i="26"/>
  <c r="JF240" i="26"/>
  <c r="JF243" i="26"/>
  <c r="JF244" i="26"/>
  <c r="JF245" i="26"/>
  <c r="JF251" i="26"/>
  <c r="JF254" i="26"/>
  <c r="JF255" i="26"/>
  <c r="JF256" i="26"/>
  <c r="JF260" i="26"/>
  <c r="JF261" i="26"/>
  <c r="JF283" i="26"/>
  <c r="JF284" i="26"/>
  <c r="JF250" i="26" a="1"/>
  <c r="JF250" i="26" s="1"/>
  <c r="JF252" i="26"/>
  <c r="JF253" i="26"/>
  <c r="JF266" i="26" a="1"/>
  <c r="JF266" i="26" s="1"/>
  <c r="JF267" i="26"/>
  <c r="JF268" i="26"/>
  <c r="JF269" i="26"/>
  <c r="JF270" i="26"/>
  <c r="JF271" i="26"/>
  <c r="JF272" i="26"/>
  <c r="JF274" i="26"/>
  <c r="JF275" i="26"/>
  <c r="JF276" i="26"/>
  <c r="JF277" i="26"/>
  <c r="JF292" i="26"/>
  <c r="JF300" i="26"/>
  <c r="JF302" i="26"/>
  <c r="JF303" i="26"/>
  <c r="JF304" i="26"/>
  <c r="JF307" i="26"/>
  <c r="JF308" i="26"/>
  <c r="JF309" i="26"/>
  <c r="JF301" i="26"/>
  <c r="JF314" i="26" a="1"/>
  <c r="JF314" i="26" s="1"/>
  <c r="JF316" i="26"/>
  <c r="JF317" i="26"/>
  <c r="JF318" i="26"/>
  <c r="JF320" i="26"/>
  <c r="JF315" i="26"/>
  <c r="JF319" i="26"/>
  <c r="JF322" i="26"/>
  <c r="JF323" i="26"/>
  <c r="JF324" i="26"/>
  <c r="JF325" i="26"/>
  <c r="JF298" i="26" a="1"/>
  <c r="JF298" i="26" s="1"/>
  <c r="JF299" i="26"/>
  <c r="JE289" i="26"/>
  <c r="JE241" i="26"/>
  <c r="JI166" i="26"/>
  <c r="JH165" i="26"/>
  <c r="JD214" i="26"/>
  <c r="JD262" i="26"/>
  <c r="JD278" i="26"/>
  <c r="JD310" i="26"/>
  <c r="JD326" i="26"/>
  <c r="JE305" i="26"/>
  <c r="JE321" i="26"/>
  <c r="JE177" i="26"/>
  <c r="JE225" i="26"/>
  <c r="JE257" i="26"/>
  <c r="JE262" i="26" s="1"/>
  <c r="JE273" i="26"/>
  <c r="JE278" i="26" s="1"/>
  <c r="JD198" i="26"/>
  <c r="JD246" i="26"/>
  <c r="JD294" i="26"/>
  <c r="JB14" i="17"/>
  <c r="JC12" i="17"/>
  <c r="JC14" i="17" s="1"/>
  <c r="JA13" i="17"/>
  <c r="JG210" i="26" l="1"/>
  <c r="JG194" i="26"/>
  <c r="JG259" i="26"/>
  <c r="JG242" i="26"/>
  <c r="JG226" i="26"/>
  <c r="JH167" i="26"/>
  <c r="JG292" i="26"/>
  <c r="JG170" i="26" a="1"/>
  <c r="JG170" i="26" s="1"/>
  <c r="JG173" i="26"/>
  <c r="JG175" i="26"/>
  <c r="JG176" i="26"/>
  <c r="JG178" i="26"/>
  <c r="JG179" i="26"/>
  <c r="JG180" i="26"/>
  <c r="JG181" i="26"/>
  <c r="JG284" i="26"/>
  <c r="JG286" i="26"/>
  <c r="JG291" i="26"/>
  <c r="JG171" i="26"/>
  <c r="JG172" i="26"/>
  <c r="JG174" i="26"/>
  <c r="JG186" i="26" a="1"/>
  <c r="JG186" i="26" s="1"/>
  <c r="JG187" i="26"/>
  <c r="JG188" i="26"/>
  <c r="JG189" i="26"/>
  <c r="JG190" i="26"/>
  <c r="JG191" i="26"/>
  <c r="JG192" i="26"/>
  <c r="JG195" i="26"/>
  <c r="JG196" i="26"/>
  <c r="JG197" i="26"/>
  <c r="JG282" i="26" a="1"/>
  <c r="JG282" i="26" s="1"/>
  <c r="JG285" i="26"/>
  <c r="JG293" i="26"/>
  <c r="JG202" i="26" a="1"/>
  <c r="JG202" i="26" s="1"/>
  <c r="JG203" i="26"/>
  <c r="JG204" i="26"/>
  <c r="JG205" i="26"/>
  <c r="JG206" i="26"/>
  <c r="JG207" i="26"/>
  <c r="JG208" i="26"/>
  <c r="JG211" i="26"/>
  <c r="JG212" i="26"/>
  <c r="JG213" i="26"/>
  <c r="JG219" i="26"/>
  <c r="JG220" i="26"/>
  <c r="JG221" i="26"/>
  <c r="JG222" i="26"/>
  <c r="JG223" i="26"/>
  <c r="JG224" i="26"/>
  <c r="JG227" i="26"/>
  <c r="JG228" i="26"/>
  <c r="JG229" i="26"/>
  <c r="JG234" i="26" a="1"/>
  <c r="JG234" i="26" s="1"/>
  <c r="JG235" i="26"/>
  <c r="JG236" i="26"/>
  <c r="JG237" i="26"/>
  <c r="JG238" i="26"/>
  <c r="JG239" i="26"/>
  <c r="JG240" i="26"/>
  <c r="JG243" i="26"/>
  <c r="JG244" i="26"/>
  <c r="JG245" i="26"/>
  <c r="JG250" i="26" a="1"/>
  <c r="JG250" i="26" s="1"/>
  <c r="JG252" i="26"/>
  <c r="JG253" i="26"/>
  <c r="JG254" i="26"/>
  <c r="JG255" i="26"/>
  <c r="JG256" i="26"/>
  <c r="JG260" i="26"/>
  <c r="JG261" i="26"/>
  <c r="JG287" i="26"/>
  <c r="JG288" i="26"/>
  <c r="JG218" i="26" a="1"/>
  <c r="JG218" i="26" s="1"/>
  <c r="JG251" i="26"/>
  <c r="JG266" i="26" a="1"/>
  <c r="JG266" i="26" s="1"/>
  <c r="JG267" i="26"/>
  <c r="JG268" i="26"/>
  <c r="JG269" i="26"/>
  <c r="JG270" i="26"/>
  <c r="JG271" i="26"/>
  <c r="JG272" i="26"/>
  <c r="JG274" i="26"/>
  <c r="JG275" i="26"/>
  <c r="JG276" i="26"/>
  <c r="JG277" i="26"/>
  <c r="JG302" i="26"/>
  <c r="JG303" i="26"/>
  <c r="JG304" i="26"/>
  <c r="JG307" i="26"/>
  <c r="JG308" i="26"/>
  <c r="JG309" i="26"/>
  <c r="JG283" i="26"/>
  <c r="JG315" i="26"/>
  <c r="JG298" i="26" a="1"/>
  <c r="JG298" i="26" s="1"/>
  <c r="JG299" i="26"/>
  <c r="JG301" i="26"/>
  <c r="JG317" i="26"/>
  <c r="JG320" i="26"/>
  <c r="JG322" i="26"/>
  <c r="JG323" i="26"/>
  <c r="JG324" i="26"/>
  <c r="JG325" i="26"/>
  <c r="JG300" i="26"/>
  <c r="JG314" i="26" a="1"/>
  <c r="JG314" i="26" s="1"/>
  <c r="JG316" i="26"/>
  <c r="JG318" i="26"/>
  <c r="JG319" i="26"/>
  <c r="JF193" i="26"/>
  <c r="JF177" i="26"/>
  <c r="JF182" i="26" s="1"/>
  <c r="JF209" i="26"/>
  <c r="JF321" i="26"/>
  <c r="JF326" i="26" s="1"/>
  <c r="JF305" i="26"/>
  <c r="JF310" i="26" s="1"/>
  <c r="JJ166" i="26"/>
  <c r="JI165" i="26"/>
  <c r="JE182" i="26"/>
  <c r="JE230" i="26"/>
  <c r="JF225" i="26"/>
  <c r="JF289" i="26"/>
  <c r="JF294" i="26" s="1"/>
  <c r="JF241" i="26"/>
  <c r="JF246" i="26" s="1"/>
  <c r="JF257" i="26"/>
  <c r="JF273" i="26"/>
  <c r="JE294" i="26"/>
  <c r="JE246" i="26"/>
  <c r="JE310" i="26"/>
  <c r="JE326" i="26"/>
  <c r="JD12" i="17"/>
  <c r="JD14" i="17" s="1"/>
  <c r="JB13" i="17"/>
  <c r="JH210" i="26" l="1"/>
  <c r="JH194" i="26"/>
  <c r="JH259" i="26"/>
  <c r="JH242" i="26"/>
  <c r="JH226" i="26"/>
  <c r="JI167" i="26"/>
  <c r="JH172" i="26"/>
  <c r="JH174" i="26"/>
  <c r="JH175" i="26"/>
  <c r="JH176" i="26"/>
  <c r="JH178" i="26"/>
  <c r="JH179" i="26"/>
  <c r="JH180" i="26"/>
  <c r="JH181" i="26"/>
  <c r="JH287" i="26"/>
  <c r="JH292" i="26"/>
  <c r="JH293" i="26"/>
  <c r="JH170" i="26" a="1"/>
  <c r="JH170" i="26" s="1"/>
  <c r="JH186" i="26" a="1"/>
  <c r="JH186" i="26" s="1"/>
  <c r="JH187" i="26"/>
  <c r="JH188" i="26"/>
  <c r="JH189" i="26"/>
  <c r="JH190" i="26"/>
  <c r="JH191" i="26"/>
  <c r="JH192" i="26"/>
  <c r="JH195" i="26"/>
  <c r="JH196" i="26"/>
  <c r="JH197" i="26"/>
  <c r="JH283" i="26"/>
  <c r="JH284" i="26"/>
  <c r="JH288" i="26"/>
  <c r="JH171" i="26"/>
  <c r="JH173" i="26"/>
  <c r="JH202" i="26" a="1"/>
  <c r="JH202" i="26" s="1"/>
  <c r="JH203" i="26"/>
  <c r="JH204" i="26"/>
  <c r="JH205" i="26"/>
  <c r="JH206" i="26"/>
  <c r="JH207" i="26"/>
  <c r="JH208" i="26"/>
  <c r="JH211" i="26"/>
  <c r="JH212" i="26"/>
  <c r="JH213" i="26"/>
  <c r="JH219" i="26"/>
  <c r="JH220" i="26"/>
  <c r="JH221" i="26"/>
  <c r="JH222" i="26"/>
  <c r="JH223" i="26"/>
  <c r="JH224" i="26"/>
  <c r="JH227" i="26"/>
  <c r="JH228" i="26"/>
  <c r="JH229" i="26"/>
  <c r="JH234" i="26" a="1"/>
  <c r="JH234" i="26" s="1"/>
  <c r="JH235" i="26"/>
  <c r="JH236" i="26"/>
  <c r="JH237" i="26"/>
  <c r="JH238" i="26"/>
  <c r="JH239" i="26"/>
  <c r="JH240" i="26"/>
  <c r="JH243" i="26"/>
  <c r="JH244" i="26"/>
  <c r="JH245" i="26"/>
  <c r="JH252" i="26"/>
  <c r="JH254" i="26"/>
  <c r="JH255" i="26"/>
  <c r="JH256" i="26"/>
  <c r="JH260" i="26"/>
  <c r="JH261" i="26"/>
  <c r="JH282" i="26" a="1"/>
  <c r="JH282" i="26" s="1"/>
  <c r="JH285" i="26"/>
  <c r="JH286" i="26"/>
  <c r="JH291" i="26"/>
  <c r="JH218" i="26" a="1"/>
  <c r="JH218" i="26" s="1"/>
  <c r="JH250" i="26" a="1"/>
  <c r="JH250" i="26" s="1"/>
  <c r="JH251" i="26"/>
  <c r="JH253" i="26"/>
  <c r="JH266" i="26" a="1"/>
  <c r="JH266" i="26" s="1"/>
  <c r="JH267" i="26"/>
  <c r="JH268" i="26"/>
  <c r="JH269" i="26"/>
  <c r="JH270" i="26"/>
  <c r="JH271" i="26"/>
  <c r="JH272" i="26"/>
  <c r="JH274" i="26"/>
  <c r="JH275" i="26"/>
  <c r="JH276" i="26"/>
  <c r="JH277" i="26"/>
  <c r="JH300" i="26"/>
  <c r="JH301" i="26"/>
  <c r="JH302" i="26"/>
  <c r="JH303" i="26"/>
  <c r="JH304" i="26"/>
  <c r="JH307" i="26"/>
  <c r="JH308" i="26"/>
  <c r="JH309" i="26"/>
  <c r="JH314" i="26" a="1"/>
  <c r="JH314" i="26" s="1"/>
  <c r="JH319" i="26"/>
  <c r="JH316" i="26"/>
  <c r="JH318" i="26"/>
  <c r="JH320" i="26"/>
  <c r="JH322" i="26"/>
  <c r="JH323" i="26"/>
  <c r="JH324" i="26"/>
  <c r="JH325" i="26"/>
  <c r="JH298" i="26" a="1"/>
  <c r="JH298" i="26" s="1"/>
  <c r="JH299" i="26"/>
  <c r="JH315" i="26"/>
  <c r="JH317" i="26"/>
  <c r="JG289" i="26"/>
  <c r="JG241" i="26"/>
  <c r="JG225" i="26"/>
  <c r="JG230" i="26" s="1"/>
  <c r="JF198" i="26"/>
  <c r="JF214" i="26"/>
  <c r="JK166" i="26"/>
  <c r="JJ165" i="26"/>
  <c r="JF262" i="26"/>
  <c r="JF278" i="26"/>
  <c r="JG305" i="26"/>
  <c r="JG177" i="26"/>
  <c r="JG193" i="26"/>
  <c r="JG209" i="26"/>
  <c r="JG214" i="26" s="1"/>
  <c r="JG257" i="26"/>
  <c r="JG262" i="26" s="1"/>
  <c r="JG273" i="26"/>
  <c r="JG278" i="26" s="1"/>
  <c r="JG321" i="26"/>
  <c r="JF230" i="26"/>
  <c r="JE12" i="17"/>
  <c r="JC13" i="17"/>
  <c r="JI210" i="26" l="1"/>
  <c r="JI194" i="26"/>
  <c r="JI259" i="26"/>
  <c r="JI242" i="26"/>
  <c r="JI226" i="26"/>
  <c r="JJ167" i="26"/>
  <c r="JI171" i="26"/>
  <c r="JI175" i="26"/>
  <c r="JI176" i="26"/>
  <c r="JI178" i="26"/>
  <c r="JI179" i="26"/>
  <c r="JI180" i="26"/>
  <c r="JI181" i="26"/>
  <c r="JI282" i="26" a="1"/>
  <c r="JI282" i="26" s="1"/>
  <c r="JI283" i="26"/>
  <c r="JI284" i="26"/>
  <c r="JI285" i="26"/>
  <c r="JI288" i="26"/>
  <c r="JI172" i="26"/>
  <c r="JI173" i="26"/>
  <c r="JI174" i="26"/>
  <c r="JI186" i="26" a="1"/>
  <c r="JI186" i="26" s="1"/>
  <c r="JI187" i="26"/>
  <c r="JI188" i="26"/>
  <c r="JI189" i="26"/>
  <c r="JI190" i="26"/>
  <c r="JI191" i="26"/>
  <c r="JI192" i="26"/>
  <c r="JI195" i="26"/>
  <c r="JI196" i="26"/>
  <c r="JI197" i="26"/>
  <c r="JI286" i="26"/>
  <c r="JI287" i="26"/>
  <c r="JI291" i="26"/>
  <c r="JI292" i="26"/>
  <c r="JI170" i="26" a="1"/>
  <c r="JI170" i="26" s="1"/>
  <c r="JI202" i="26" a="1"/>
  <c r="JI202" i="26" s="1"/>
  <c r="JI203" i="26"/>
  <c r="JI204" i="26"/>
  <c r="JI205" i="26"/>
  <c r="JI206" i="26"/>
  <c r="JI207" i="26"/>
  <c r="JI208" i="26"/>
  <c r="JI211" i="26"/>
  <c r="JI212" i="26"/>
  <c r="JI213" i="26"/>
  <c r="JI218" i="26" a="1"/>
  <c r="JI218" i="26" s="1"/>
  <c r="JI219" i="26"/>
  <c r="JI220" i="26"/>
  <c r="JI221" i="26"/>
  <c r="JI222" i="26"/>
  <c r="JI223" i="26"/>
  <c r="JI224" i="26"/>
  <c r="JI227" i="26"/>
  <c r="JI228" i="26"/>
  <c r="JI229" i="26"/>
  <c r="JI234" i="26" a="1"/>
  <c r="JI234" i="26" s="1"/>
  <c r="JI235" i="26"/>
  <c r="JI236" i="26"/>
  <c r="JI237" i="26"/>
  <c r="JI238" i="26"/>
  <c r="JI239" i="26"/>
  <c r="JI240" i="26"/>
  <c r="JI243" i="26"/>
  <c r="JI244" i="26"/>
  <c r="JI245" i="26"/>
  <c r="JI250" i="26" a="1"/>
  <c r="JI250" i="26" s="1"/>
  <c r="JI253" i="26"/>
  <c r="JI254" i="26"/>
  <c r="JI255" i="26"/>
  <c r="JI256" i="26"/>
  <c r="JI260" i="26"/>
  <c r="JI261" i="26"/>
  <c r="JI251" i="26"/>
  <c r="JI252" i="26"/>
  <c r="JI266" i="26" a="1"/>
  <c r="JI266" i="26" s="1"/>
  <c r="JI267" i="26"/>
  <c r="JI268" i="26"/>
  <c r="JI269" i="26"/>
  <c r="JI270" i="26"/>
  <c r="JI271" i="26"/>
  <c r="JI272" i="26"/>
  <c r="JI274" i="26"/>
  <c r="JI275" i="26"/>
  <c r="JI276" i="26"/>
  <c r="JI277" i="26"/>
  <c r="JI293" i="26"/>
  <c r="JI298" i="26" a="1"/>
  <c r="JI298" i="26" s="1"/>
  <c r="JI302" i="26"/>
  <c r="JI303" i="26"/>
  <c r="JI304" i="26"/>
  <c r="JI307" i="26"/>
  <c r="JI308" i="26"/>
  <c r="JI309" i="26"/>
  <c r="JI299" i="26"/>
  <c r="JI300" i="26"/>
  <c r="JI316" i="26"/>
  <c r="JI317" i="26"/>
  <c r="JI318" i="26"/>
  <c r="JI320" i="26"/>
  <c r="JI314" i="26" a="1"/>
  <c r="JI314" i="26" s="1"/>
  <c r="JI315" i="26"/>
  <c r="JI319" i="26"/>
  <c r="JI322" i="26"/>
  <c r="JI323" i="26"/>
  <c r="JI324" i="26"/>
  <c r="JI325" i="26"/>
  <c r="JI301" i="26"/>
  <c r="JH177" i="26"/>
  <c r="JH193" i="26"/>
  <c r="JH198" i="26" s="1"/>
  <c r="JH305" i="26"/>
  <c r="JH310" i="26" s="1"/>
  <c r="JG294" i="26"/>
  <c r="JG246" i="26"/>
  <c r="JL166" i="26"/>
  <c r="JK165" i="26"/>
  <c r="JG310" i="26"/>
  <c r="JG182" i="26"/>
  <c r="JG326" i="26"/>
  <c r="JH241" i="26"/>
  <c r="JH257" i="26"/>
  <c r="JH289" i="26"/>
  <c r="JH225" i="26"/>
  <c r="JH321" i="26"/>
  <c r="JH209" i="26"/>
  <c r="JH273" i="26"/>
  <c r="JG198" i="26"/>
  <c r="JE14" i="17"/>
  <c r="JF12" i="17"/>
  <c r="JF14" i="17" s="1"/>
  <c r="JD13" i="17"/>
  <c r="JJ194" i="26" l="1"/>
  <c r="JJ210" i="26"/>
  <c r="JJ259" i="26"/>
  <c r="JJ242" i="26"/>
  <c r="JJ226" i="26"/>
  <c r="JI177" i="26"/>
  <c r="JI182" i="26" s="1"/>
  <c r="JK167" i="26"/>
  <c r="JJ172" i="26"/>
  <c r="JJ174" i="26"/>
  <c r="JJ175" i="26"/>
  <c r="JJ176" i="26"/>
  <c r="JJ178" i="26"/>
  <c r="JJ179" i="26"/>
  <c r="JJ180" i="26"/>
  <c r="JJ181" i="26"/>
  <c r="JJ286" i="26"/>
  <c r="JJ292" i="26"/>
  <c r="JJ170" i="26" a="1"/>
  <c r="JJ170" i="26" s="1"/>
  <c r="JJ171" i="26"/>
  <c r="JJ186" i="26" a="1"/>
  <c r="JJ186" i="26" s="1"/>
  <c r="JJ187" i="26"/>
  <c r="JJ188" i="26"/>
  <c r="JJ189" i="26"/>
  <c r="JJ190" i="26"/>
  <c r="JJ191" i="26"/>
  <c r="JJ192" i="26"/>
  <c r="JJ195" i="26"/>
  <c r="JJ196" i="26"/>
  <c r="JJ197" i="26"/>
  <c r="JJ285" i="26"/>
  <c r="JJ288" i="26"/>
  <c r="JJ293" i="26"/>
  <c r="JJ173" i="26"/>
  <c r="JJ202" i="26" a="1"/>
  <c r="JJ202" i="26" s="1"/>
  <c r="JJ203" i="26"/>
  <c r="JJ204" i="26"/>
  <c r="JJ205" i="26"/>
  <c r="JJ206" i="26"/>
  <c r="JJ207" i="26"/>
  <c r="JJ208" i="26"/>
  <c r="JJ211" i="26"/>
  <c r="JJ212" i="26"/>
  <c r="JJ213" i="26"/>
  <c r="JJ218" i="26" a="1"/>
  <c r="JJ218" i="26" s="1"/>
  <c r="JJ219" i="26"/>
  <c r="JJ220" i="26"/>
  <c r="JJ221" i="26"/>
  <c r="JJ222" i="26"/>
  <c r="JJ223" i="26"/>
  <c r="JJ224" i="26"/>
  <c r="JJ227" i="26"/>
  <c r="JJ228" i="26"/>
  <c r="JJ229" i="26"/>
  <c r="JJ234" i="26" a="1"/>
  <c r="JJ234" i="26" s="1"/>
  <c r="JJ235" i="26"/>
  <c r="JJ236" i="26"/>
  <c r="JJ237" i="26"/>
  <c r="JJ238" i="26"/>
  <c r="JJ239" i="26"/>
  <c r="JJ240" i="26"/>
  <c r="JJ243" i="26"/>
  <c r="JJ244" i="26"/>
  <c r="JJ245" i="26"/>
  <c r="JJ251" i="26"/>
  <c r="JJ252" i="26"/>
  <c r="JJ254" i="26"/>
  <c r="JJ255" i="26"/>
  <c r="JJ256" i="26"/>
  <c r="JJ260" i="26"/>
  <c r="JJ261" i="26"/>
  <c r="JJ282" i="26" a="1"/>
  <c r="JJ282" i="26" s="1"/>
  <c r="JJ283" i="26"/>
  <c r="JJ284" i="26"/>
  <c r="JJ287" i="26"/>
  <c r="JJ291" i="26"/>
  <c r="JJ250" i="26" a="1"/>
  <c r="JJ250" i="26" s="1"/>
  <c r="JJ253" i="26"/>
  <c r="JJ266" i="26" a="1"/>
  <c r="JJ266" i="26" s="1"/>
  <c r="JJ267" i="26"/>
  <c r="JJ268" i="26"/>
  <c r="JJ269" i="26"/>
  <c r="JJ270" i="26"/>
  <c r="JJ271" i="26"/>
  <c r="JJ272" i="26"/>
  <c r="JJ274" i="26"/>
  <c r="JJ275" i="26"/>
  <c r="JJ276" i="26"/>
  <c r="JJ277" i="26"/>
  <c r="JJ300" i="26"/>
  <c r="JJ302" i="26"/>
  <c r="JJ303" i="26"/>
  <c r="JJ304" i="26"/>
  <c r="JJ307" i="26"/>
  <c r="JJ308" i="26"/>
  <c r="JJ309" i="26"/>
  <c r="JJ298" i="26" a="1"/>
  <c r="JJ298" i="26" s="1"/>
  <c r="JJ315" i="26"/>
  <c r="JJ319" i="26"/>
  <c r="JJ320" i="26"/>
  <c r="JJ301" i="26"/>
  <c r="JJ317" i="26"/>
  <c r="JJ322" i="26"/>
  <c r="JJ323" i="26"/>
  <c r="JJ324" i="26"/>
  <c r="JJ325" i="26"/>
  <c r="JJ299" i="26"/>
  <c r="JJ314" i="26" a="1"/>
  <c r="JJ314" i="26" s="1"/>
  <c r="JJ316" i="26"/>
  <c r="JJ318" i="26"/>
  <c r="JI289" i="26"/>
  <c r="JI225" i="26"/>
  <c r="JI230" i="26" s="1"/>
  <c r="JI241" i="26"/>
  <c r="JI257" i="26"/>
  <c r="JI262" i="26" s="1"/>
  <c r="JI321" i="26"/>
  <c r="JM166" i="26"/>
  <c r="JL165" i="26"/>
  <c r="JH262" i="26"/>
  <c r="JH230" i="26"/>
  <c r="JH214" i="26"/>
  <c r="JH278" i="26"/>
  <c r="JI193" i="26"/>
  <c r="JI305" i="26"/>
  <c r="JI209" i="26"/>
  <c r="JI214" i="26" s="1"/>
  <c r="JI273" i="26"/>
  <c r="JI278" i="26" s="1"/>
  <c r="JH182" i="26"/>
  <c r="JH246" i="26"/>
  <c r="JH294" i="26"/>
  <c r="JH326" i="26"/>
  <c r="JG12" i="17"/>
  <c r="JG14" i="17" s="1"/>
  <c r="JE13" i="17"/>
  <c r="JK194" i="26" l="1"/>
  <c r="JK210" i="26"/>
  <c r="JK259" i="26"/>
  <c r="JK242" i="26"/>
  <c r="JK226" i="26"/>
  <c r="JL167" i="26"/>
  <c r="JK170" i="26" a="1"/>
  <c r="JK170" i="26" s="1"/>
  <c r="JK175" i="26"/>
  <c r="JK176" i="26"/>
  <c r="JK178" i="26"/>
  <c r="JK179" i="26"/>
  <c r="JK180" i="26"/>
  <c r="JK181" i="26"/>
  <c r="JK293" i="26"/>
  <c r="JK172" i="26"/>
  <c r="JK173" i="26"/>
  <c r="JK174" i="26"/>
  <c r="JK186" i="26" a="1"/>
  <c r="JK186" i="26" s="1"/>
  <c r="JK187" i="26"/>
  <c r="JK188" i="26"/>
  <c r="JK189" i="26"/>
  <c r="JK190" i="26"/>
  <c r="JK191" i="26"/>
  <c r="JK192" i="26"/>
  <c r="JK195" i="26"/>
  <c r="JK196" i="26"/>
  <c r="JK197" i="26"/>
  <c r="JK282" i="26" a="1"/>
  <c r="JK282" i="26" s="1"/>
  <c r="JK283" i="26"/>
  <c r="JK284" i="26"/>
  <c r="JK285" i="26"/>
  <c r="JK286" i="26"/>
  <c r="JK288" i="26"/>
  <c r="JK292" i="26"/>
  <c r="JK171" i="26"/>
  <c r="JK202" i="26" a="1"/>
  <c r="JK202" i="26" s="1"/>
  <c r="JK203" i="26"/>
  <c r="JK204" i="26"/>
  <c r="JK205" i="26"/>
  <c r="JK206" i="26"/>
  <c r="JK207" i="26"/>
  <c r="JK208" i="26"/>
  <c r="JK211" i="26"/>
  <c r="JK212" i="26"/>
  <c r="JK213" i="26"/>
  <c r="JK287" i="26"/>
  <c r="JK219" i="26"/>
  <c r="JK220" i="26"/>
  <c r="JK221" i="26"/>
  <c r="JK222" i="26"/>
  <c r="JK223" i="26"/>
  <c r="JK224" i="26"/>
  <c r="JK227" i="26"/>
  <c r="JK228" i="26"/>
  <c r="JK229" i="26"/>
  <c r="JK291" i="26"/>
  <c r="JK234" i="26" a="1"/>
  <c r="JK234" i="26" s="1"/>
  <c r="JK235" i="26"/>
  <c r="JK236" i="26"/>
  <c r="JK237" i="26"/>
  <c r="JK238" i="26"/>
  <c r="JK239" i="26"/>
  <c r="JK240" i="26"/>
  <c r="JK243" i="26"/>
  <c r="JK244" i="26"/>
  <c r="JK245" i="26"/>
  <c r="JK253" i="26"/>
  <c r="JK254" i="26"/>
  <c r="JK255" i="26"/>
  <c r="JK256" i="26"/>
  <c r="JK260" i="26"/>
  <c r="JK261" i="26"/>
  <c r="JK218" i="26" a="1"/>
  <c r="JK218" i="26" s="1"/>
  <c r="JK250" i="26" a="1"/>
  <c r="JK250" i="26" s="1"/>
  <c r="JK251" i="26"/>
  <c r="JK252" i="26"/>
  <c r="JK266" i="26" a="1"/>
  <c r="JK266" i="26" s="1"/>
  <c r="JK267" i="26"/>
  <c r="JK268" i="26"/>
  <c r="JK269" i="26"/>
  <c r="JK270" i="26"/>
  <c r="JK271" i="26"/>
  <c r="JK272" i="26"/>
  <c r="JK274" i="26"/>
  <c r="JK275" i="26"/>
  <c r="JK276" i="26"/>
  <c r="JK277" i="26"/>
  <c r="JK302" i="26"/>
  <c r="JK303" i="26"/>
  <c r="JK304" i="26"/>
  <c r="JK307" i="26"/>
  <c r="JK308" i="26"/>
  <c r="JK309" i="26"/>
  <c r="JK299" i="26"/>
  <c r="JK300" i="26"/>
  <c r="JK301" i="26"/>
  <c r="JK314" i="26" a="1"/>
  <c r="JK314" i="26" s="1"/>
  <c r="JK318" i="26"/>
  <c r="JK298" i="26" a="1"/>
  <c r="JK298" i="26" s="1"/>
  <c r="JK315" i="26"/>
  <c r="JK316" i="26"/>
  <c r="JK320" i="26"/>
  <c r="JK322" i="26"/>
  <c r="JK323" i="26"/>
  <c r="JK324" i="26"/>
  <c r="JK325" i="26"/>
  <c r="JK317" i="26"/>
  <c r="JK319" i="26"/>
  <c r="JJ177" i="26"/>
  <c r="JJ193" i="26"/>
  <c r="JJ198" i="26" s="1"/>
  <c r="JJ305" i="26"/>
  <c r="JJ310" i="26" s="1"/>
  <c r="JN166" i="26"/>
  <c r="JM165" i="26"/>
  <c r="JI198" i="26"/>
  <c r="JI310" i="26"/>
  <c r="JJ241" i="26"/>
  <c r="JJ289" i="26"/>
  <c r="JJ294" i="26" s="1"/>
  <c r="JJ257" i="26"/>
  <c r="JJ321" i="26"/>
  <c r="JJ209" i="26"/>
  <c r="JJ225" i="26"/>
  <c r="JJ273" i="26"/>
  <c r="JI294" i="26"/>
  <c r="JI246" i="26"/>
  <c r="JI326" i="26"/>
  <c r="JH12" i="17"/>
  <c r="JF13" i="17"/>
  <c r="JL210" i="26" l="1"/>
  <c r="JL194" i="26"/>
  <c r="JL259" i="26"/>
  <c r="JL242" i="26"/>
  <c r="JL226" i="26"/>
  <c r="JK273" i="26"/>
  <c r="JK278" i="26" s="1"/>
  <c r="JM167" i="26"/>
  <c r="JL171" i="26"/>
  <c r="JL172" i="26"/>
  <c r="JL175" i="26"/>
  <c r="JL176" i="26"/>
  <c r="JL178" i="26"/>
  <c r="JL179" i="26"/>
  <c r="JL180" i="26"/>
  <c r="JL181" i="26"/>
  <c r="JL284" i="26"/>
  <c r="JL285" i="26"/>
  <c r="JL286" i="26"/>
  <c r="JL287" i="26"/>
  <c r="JL291" i="26"/>
  <c r="JL292" i="26"/>
  <c r="JL174" i="26"/>
  <c r="JL186" i="26" a="1"/>
  <c r="JL186" i="26" s="1"/>
  <c r="JL187" i="26"/>
  <c r="JL188" i="26"/>
  <c r="JL189" i="26"/>
  <c r="JL190" i="26"/>
  <c r="JL191" i="26"/>
  <c r="JL192" i="26"/>
  <c r="JL195" i="26"/>
  <c r="JL196" i="26"/>
  <c r="JL197" i="26"/>
  <c r="JL283" i="26"/>
  <c r="JL170" i="26" a="1"/>
  <c r="JL170" i="26" s="1"/>
  <c r="JL173" i="26"/>
  <c r="JL202" i="26" a="1"/>
  <c r="JL202" i="26" s="1"/>
  <c r="JL203" i="26"/>
  <c r="JL204" i="26"/>
  <c r="JL205" i="26"/>
  <c r="JL206" i="26"/>
  <c r="JL207" i="26"/>
  <c r="JL208" i="26"/>
  <c r="JL211" i="26"/>
  <c r="JL212" i="26"/>
  <c r="JL213" i="26"/>
  <c r="JL218" i="26" a="1"/>
  <c r="JL218" i="26" s="1"/>
  <c r="JL219" i="26"/>
  <c r="JL220" i="26"/>
  <c r="JL221" i="26"/>
  <c r="JL222" i="26"/>
  <c r="JL223" i="26"/>
  <c r="JL224" i="26"/>
  <c r="JL227" i="26"/>
  <c r="JL228" i="26"/>
  <c r="JL229" i="26"/>
  <c r="JL234" i="26" a="1"/>
  <c r="JL234" i="26" s="1"/>
  <c r="JL235" i="26"/>
  <c r="JL236" i="26"/>
  <c r="JL237" i="26"/>
  <c r="JL238" i="26"/>
  <c r="JL239" i="26"/>
  <c r="JL240" i="26"/>
  <c r="JL243" i="26"/>
  <c r="JL244" i="26"/>
  <c r="JL245" i="26"/>
  <c r="JL250" i="26" a="1"/>
  <c r="JL250" i="26" s="1"/>
  <c r="JL251" i="26"/>
  <c r="JL254" i="26"/>
  <c r="JL255" i="26"/>
  <c r="JL256" i="26"/>
  <c r="JL260" i="26"/>
  <c r="JL261" i="26"/>
  <c r="JL282" i="26" a="1"/>
  <c r="JL282" i="26" s="1"/>
  <c r="JL288" i="26"/>
  <c r="JL252" i="26"/>
  <c r="JL253" i="26"/>
  <c r="JL266" i="26" a="1"/>
  <c r="JL266" i="26" s="1"/>
  <c r="JL267" i="26"/>
  <c r="JL268" i="26"/>
  <c r="JL269" i="26"/>
  <c r="JL270" i="26"/>
  <c r="JL271" i="26"/>
  <c r="JL272" i="26"/>
  <c r="JL274" i="26"/>
  <c r="JL275" i="26"/>
  <c r="JL276" i="26"/>
  <c r="JL277" i="26"/>
  <c r="JL298" i="26" a="1"/>
  <c r="JL298" i="26" s="1"/>
  <c r="JL301" i="26"/>
  <c r="JL302" i="26"/>
  <c r="JL303" i="26"/>
  <c r="JL304" i="26"/>
  <c r="JL307" i="26"/>
  <c r="JL308" i="26"/>
  <c r="JL309" i="26"/>
  <c r="JL316" i="26"/>
  <c r="JL317" i="26"/>
  <c r="JL320" i="26"/>
  <c r="JL293" i="26"/>
  <c r="JL300" i="26"/>
  <c r="JL314" i="26" a="1"/>
  <c r="JL314" i="26" s="1"/>
  <c r="JL318" i="26"/>
  <c r="JL319" i="26"/>
  <c r="JL322" i="26"/>
  <c r="JL323" i="26"/>
  <c r="JL324" i="26"/>
  <c r="JL325" i="26"/>
  <c r="JL299" i="26"/>
  <c r="JL315" i="26"/>
  <c r="JK289" i="26"/>
  <c r="JK241" i="26"/>
  <c r="JK246" i="26" s="1"/>
  <c r="JK257" i="26"/>
  <c r="JK262" i="26" s="1"/>
  <c r="JK321" i="26"/>
  <c r="JJ182" i="26"/>
  <c r="JO166" i="26"/>
  <c r="JN165" i="26"/>
  <c r="JJ262" i="26"/>
  <c r="JJ214" i="26"/>
  <c r="JJ230" i="26"/>
  <c r="JJ278" i="26"/>
  <c r="JK177" i="26"/>
  <c r="JK193" i="26"/>
  <c r="JK225" i="26"/>
  <c r="JK305" i="26"/>
  <c r="JK209" i="26"/>
  <c r="JK214" i="26" s="1"/>
  <c r="JJ246" i="26"/>
  <c r="JJ326" i="26"/>
  <c r="JH14" i="17"/>
  <c r="JI12" i="17"/>
  <c r="JI14" i="17" s="1"/>
  <c r="JG13" i="17"/>
  <c r="JM210" i="26" l="1"/>
  <c r="JM194" i="26"/>
  <c r="JM259" i="26"/>
  <c r="JM242" i="26"/>
  <c r="JM226" i="26"/>
  <c r="JL289" i="26"/>
  <c r="JL294" i="26" s="1"/>
  <c r="JN167" i="26"/>
  <c r="JM293" i="26"/>
  <c r="JM173" i="26"/>
  <c r="JM174" i="26"/>
  <c r="JM175" i="26"/>
  <c r="JM176" i="26"/>
  <c r="JM178" i="26"/>
  <c r="JM179" i="26"/>
  <c r="JM180" i="26"/>
  <c r="JM181" i="26"/>
  <c r="JM283" i="26"/>
  <c r="JM170" i="26" a="1"/>
  <c r="JM170" i="26" s="1"/>
  <c r="JM172" i="26"/>
  <c r="JM186" i="26" a="1"/>
  <c r="JM186" i="26" s="1"/>
  <c r="JM187" i="26"/>
  <c r="JM188" i="26"/>
  <c r="JM189" i="26"/>
  <c r="JM190" i="26"/>
  <c r="JM191" i="26"/>
  <c r="JM192" i="26"/>
  <c r="JM195" i="26"/>
  <c r="JM196" i="26"/>
  <c r="JM197" i="26"/>
  <c r="JM282" i="26" a="1"/>
  <c r="JM282" i="26" s="1"/>
  <c r="JM284" i="26"/>
  <c r="JM285" i="26"/>
  <c r="JM287" i="26"/>
  <c r="JM288" i="26"/>
  <c r="JM291" i="26"/>
  <c r="JM292" i="26"/>
  <c r="JM171" i="26"/>
  <c r="JM202" i="26" a="1"/>
  <c r="JM202" i="26" s="1"/>
  <c r="JM203" i="26"/>
  <c r="JM204" i="26"/>
  <c r="JM205" i="26"/>
  <c r="JM206" i="26"/>
  <c r="JM207" i="26"/>
  <c r="JM208" i="26"/>
  <c r="JM211" i="26"/>
  <c r="JM212" i="26"/>
  <c r="JM213" i="26"/>
  <c r="JM218" i="26" a="1"/>
  <c r="JM218" i="26" s="1"/>
  <c r="JM219" i="26"/>
  <c r="JM220" i="26"/>
  <c r="JM221" i="26"/>
  <c r="JM222" i="26"/>
  <c r="JM223" i="26"/>
  <c r="JM224" i="26"/>
  <c r="JM227" i="26"/>
  <c r="JM228" i="26"/>
  <c r="JM229" i="26"/>
  <c r="JM234" i="26" a="1"/>
  <c r="JM234" i="26" s="1"/>
  <c r="JM235" i="26"/>
  <c r="JM236" i="26"/>
  <c r="JM237" i="26"/>
  <c r="JM238" i="26"/>
  <c r="JM239" i="26"/>
  <c r="JM240" i="26"/>
  <c r="JM243" i="26"/>
  <c r="JM244" i="26"/>
  <c r="JM245" i="26"/>
  <c r="JM252" i="26"/>
  <c r="JM253" i="26"/>
  <c r="JM254" i="26"/>
  <c r="JM255" i="26"/>
  <c r="JM256" i="26"/>
  <c r="JM260" i="26"/>
  <c r="JM261" i="26"/>
  <c r="JM250" i="26" a="1"/>
  <c r="JM250" i="26" s="1"/>
  <c r="JM251" i="26"/>
  <c r="JM266" i="26" a="1"/>
  <c r="JM266" i="26" s="1"/>
  <c r="JM267" i="26"/>
  <c r="JM268" i="26"/>
  <c r="JM269" i="26"/>
  <c r="JM270" i="26"/>
  <c r="JM271" i="26"/>
  <c r="JM272" i="26"/>
  <c r="JM274" i="26"/>
  <c r="JM275" i="26"/>
  <c r="JM276" i="26"/>
  <c r="JM277" i="26"/>
  <c r="JM299" i="26"/>
  <c r="JM300" i="26"/>
  <c r="JM302" i="26"/>
  <c r="JM303" i="26"/>
  <c r="JM304" i="26"/>
  <c r="JM307" i="26"/>
  <c r="JM308" i="26"/>
  <c r="JM309" i="26"/>
  <c r="JM315" i="26"/>
  <c r="JM319" i="26"/>
  <c r="JM320" i="26"/>
  <c r="JM286" i="26"/>
  <c r="JM322" i="26"/>
  <c r="JM323" i="26"/>
  <c r="JM324" i="26"/>
  <c r="JM325" i="26"/>
  <c r="JM298" i="26" a="1"/>
  <c r="JM298" i="26" s="1"/>
  <c r="JM301" i="26"/>
  <c r="JM314" i="26" a="1"/>
  <c r="JM314" i="26" s="1"/>
  <c r="JM316" i="26"/>
  <c r="JM317" i="26"/>
  <c r="JM318" i="26"/>
  <c r="JL193" i="26"/>
  <c r="JL198" i="26" s="1"/>
  <c r="JL177" i="26"/>
  <c r="JL225" i="26"/>
  <c r="JL273" i="26"/>
  <c r="JL305" i="26"/>
  <c r="JL310" i="26" s="1"/>
  <c r="JK294" i="26"/>
  <c r="JP166" i="26"/>
  <c r="JO165" i="26"/>
  <c r="JK198" i="26"/>
  <c r="JK310" i="26"/>
  <c r="JL241" i="26"/>
  <c r="JL321" i="26"/>
  <c r="JL326" i="26" s="1"/>
  <c r="JL209" i="26"/>
  <c r="JL257" i="26"/>
  <c r="JK326" i="26"/>
  <c r="JK182" i="26"/>
  <c r="JK230" i="26"/>
  <c r="JJ12" i="17"/>
  <c r="JJ14" i="17" s="1"/>
  <c r="JH13" i="17"/>
  <c r="JN210" i="26" l="1"/>
  <c r="JN194" i="26"/>
  <c r="JN259" i="26"/>
  <c r="JN242" i="26"/>
  <c r="JN226" i="26"/>
  <c r="JO167" i="26"/>
  <c r="JN292" i="26"/>
  <c r="JN170" i="26" a="1"/>
  <c r="JN170" i="26" s="1"/>
  <c r="JN171" i="26"/>
  <c r="JN172" i="26"/>
  <c r="JN175" i="26"/>
  <c r="JN176" i="26"/>
  <c r="JN178" i="26"/>
  <c r="JN179" i="26"/>
  <c r="JN180" i="26"/>
  <c r="JN181" i="26"/>
  <c r="JN288" i="26"/>
  <c r="JN173" i="26"/>
  <c r="JN174" i="26"/>
  <c r="JN186" i="26" a="1"/>
  <c r="JN186" i="26" s="1"/>
  <c r="JN187" i="26"/>
  <c r="JN188" i="26"/>
  <c r="JN189" i="26"/>
  <c r="JN190" i="26"/>
  <c r="JN191" i="26"/>
  <c r="JN192" i="26"/>
  <c r="JN195" i="26"/>
  <c r="JN196" i="26"/>
  <c r="JN197" i="26"/>
  <c r="JN287" i="26"/>
  <c r="JN202" i="26" a="1"/>
  <c r="JN202" i="26" s="1"/>
  <c r="JN203" i="26"/>
  <c r="JN204" i="26"/>
  <c r="JN205" i="26"/>
  <c r="JN206" i="26"/>
  <c r="JN207" i="26"/>
  <c r="JN208" i="26"/>
  <c r="JN211" i="26"/>
  <c r="JN212" i="26"/>
  <c r="JN213" i="26"/>
  <c r="JN218" i="26" a="1"/>
  <c r="JN218" i="26" s="1"/>
  <c r="JN219" i="26"/>
  <c r="JN220" i="26"/>
  <c r="JN221" i="26"/>
  <c r="JN222" i="26"/>
  <c r="JN223" i="26"/>
  <c r="JN224" i="26"/>
  <c r="JN227" i="26"/>
  <c r="JN228" i="26"/>
  <c r="JN229" i="26"/>
  <c r="JN234" i="26" a="1"/>
  <c r="JN234" i="26" s="1"/>
  <c r="JN235" i="26"/>
  <c r="JN236" i="26"/>
  <c r="JN237" i="26"/>
  <c r="JN238" i="26"/>
  <c r="JN239" i="26"/>
  <c r="JN240" i="26"/>
  <c r="JN243" i="26"/>
  <c r="JN244" i="26"/>
  <c r="JN245" i="26"/>
  <c r="JN250" i="26" a="1"/>
  <c r="JN250" i="26" s="1"/>
  <c r="JN254" i="26"/>
  <c r="JN255" i="26"/>
  <c r="JN256" i="26"/>
  <c r="JN260" i="26"/>
  <c r="JN261" i="26"/>
  <c r="JN283" i="26"/>
  <c r="JN285" i="26"/>
  <c r="JN286" i="26"/>
  <c r="JN291" i="26"/>
  <c r="JN251" i="26"/>
  <c r="JN252" i="26"/>
  <c r="JN253" i="26"/>
  <c r="JN266" i="26" a="1"/>
  <c r="JN266" i="26" s="1"/>
  <c r="JN267" i="26"/>
  <c r="JN268" i="26"/>
  <c r="JN269" i="26"/>
  <c r="JN270" i="26"/>
  <c r="JN271" i="26"/>
  <c r="JN272" i="26"/>
  <c r="JN274" i="26"/>
  <c r="JN275" i="26"/>
  <c r="JN276" i="26"/>
  <c r="JN277" i="26"/>
  <c r="JN282" i="26" a="1"/>
  <c r="JN282" i="26" s="1"/>
  <c r="JN284" i="26"/>
  <c r="JN302" i="26"/>
  <c r="JN303" i="26"/>
  <c r="JN304" i="26"/>
  <c r="JN307" i="26"/>
  <c r="JN308" i="26"/>
  <c r="JN309" i="26"/>
  <c r="JN298" i="26" a="1"/>
  <c r="JN298" i="26" s="1"/>
  <c r="JN314" i="26" a="1"/>
  <c r="JN314" i="26" s="1"/>
  <c r="JN301" i="26"/>
  <c r="JN315" i="26"/>
  <c r="JN316" i="26"/>
  <c r="JN317" i="26"/>
  <c r="JN319" i="26"/>
  <c r="JN320" i="26"/>
  <c r="JN322" i="26"/>
  <c r="JN323" i="26"/>
  <c r="JN324" i="26"/>
  <c r="JN325" i="26"/>
  <c r="JN293" i="26"/>
  <c r="JN299" i="26"/>
  <c r="JN300" i="26"/>
  <c r="JN318" i="26"/>
  <c r="JM289" i="26"/>
  <c r="JM241" i="26"/>
  <c r="JM246" i="26" s="1"/>
  <c r="JM321" i="26"/>
  <c r="JL278" i="26"/>
  <c r="JQ166" i="26"/>
  <c r="JP165" i="26"/>
  <c r="JL246" i="26"/>
  <c r="JL214" i="26"/>
  <c r="JL262" i="26"/>
  <c r="JM257" i="26"/>
  <c r="JM273" i="26"/>
  <c r="JM305" i="26"/>
  <c r="JM177" i="26"/>
  <c r="JM182" i="26" s="1"/>
  <c r="JM193" i="26"/>
  <c r="JM198" i="26" s="1"/>
  <c r="JM209" i="26"/>
  <c r="JM214" i="26" s="1"/>
  <c r="JM225" i="26"/>
  <c r="JM230" i="26" s="1"/>
  <c r="JL182" i="26"/>
  <c r="JL230" i="26"/>
  <c r="JK12" i="17"/>
  <c r="JI13" i="17"/>
  <c r="JO210" i="26" l="1"/>
  <c r="JO194" i="26"/>
  <c r="JO259" i="26"/>
  <c r="JO242" i="26"/>
  <c r="JO226" i="26"/>
  <c r="JN193" i="26"/>
  <c r="JN198" i="26" s="1"/>
  <c r="JP167" i="26"/>
  <c r="JO175" i="26"/>
  <c r="JO176" i="26"/>
  <c r="JO178" i="26"/>
  <c r="JO179" i="26"/>
  <c r="JO180" i="26"/>
  <c r="JO181" i="26"/>
  <c r="JO283" i="26"/>
  <c r="JO285" i="26"/>
  <c r="JO293" i="26"/>
  <c r="JO171" i="26"/>
  <c r="JO172" i="26"/>
  <c r="JO174" i="26"/>
  <c r="JO186" i="26" a="1"/>
  <c r="JO186" i="26" s="1"/>
  <c r="JO187" i="26"/>
  <c r="JO188" i="26"/>
  <c r="JO189" i="26"/>
  <c r="JO190" i="26"/>
  <c r="JO191" i="26"/>
  <c r="JO192" i="26"/>
  <c r="JO195" i="26"/>
  <c r="JO196" i="26"/>
  <c r="JO197" i="26"/>
  <c r="JO282" i="26" a="1"/>
  <c r="JO282" i="26" s="1"/>
  <c r="JO288" i="26"/>
  <c r="JO291" i="26"/>
  <c r="JO170" i="26" a="1"/>
  <c r="JO170" i="26" s="1"/>
  <c r="JO173" i="26"/>
  <c r="JO202" i="26" a="1"/>
  <c r="JO202" i="26" s="1"/>
  <c r="JO203" i="26"/>
  <c r="JO204" i="26"/>
  <c r="JO205" i="26"/>
  <c r="JO206" i="26"/>
  <c r="JO207" i="26"/>
  <c r="JO208" i="26"/>
  <c r="JO211" i="26"/>
  <c r="JO212" i="26"/>
  <c r="JO213" i="26"/>
  <c r="JO218" i="26" a="1"/>
  <c r="JO218" i="26" s="1"/>
  <c r="JO219" i="26"/>
  <c r="JO220" i="26"/>
  <c r="JO221" i="26"/>
  <c r="JO222" i="26"/>
  <c r="JO223" i="26"/>
  <c r="JO224" i="26"/>
  <c r="JO227" i="26"/>
  <c r="JO228" i="26"/>
  <c r="JO229" i="26"/>
  <c r="JO234" i="26" a="1"/>
  <c r="JO234" i="26" s="1"/>
  <c r="JO235" i="26"/>
  <c r="JO236" i="26"/>
  <c r="JO237" i="26"/>
  <c r="JO238" i="26"/>
  <c r="JO239" i="26"/>
  <c r="JO240" i="26"/>
  <c r="JO243" i="26"/>
  <c r="JO244" i="26"/>
  <c r="JO245" i="26"/>
  <c r="JO286" i="26"/>
  <c r="JO251" i="26"/>
  <c r="JO252" i="26"/>
  <c r="JO254" i="26"/>
  <c r="JO255" i="26"/>
  <c r="JO256" i="26"/>
  <c r="JO260" i="26"/>
  <c r="JO261" i="26"/>
  <c r="JO284" i="26"/>
  <c r="JO287" i="26"/>
  <c r="JO250" i="26" a="1"/>
  <c r="JO250" i="26" s="1"/>
  <c r="JO253" i="26"/>
  <c r="JO266" i="26" a="1"/>
  <c r="JO266" i="26" s="1"/>
  <c r="JO267" i="26"/>
  <c r="JO268" i="26"/>
  <c r="JO269" i="26"/>
  <c r="JO270" i="26"/>
  <c r="JO271" i="26"/>
  <c r="JO272" i="26"/>
  <c r="JO274" i="26"/>
  <c r="JO275" i="26"/>
  <c r="JO276" i="26"/>
  <c r="JO277" i="26"/>
  <c r="JO302" i="26"/>
  <c r="JO303" i="26"/>
  <c r="JO304" i="26"/>
  <c r="JO307" i="26"/>
  <c r="JO308" i="26"/>
  <c r="JO309" i="26"/>
  <c r="JO292" i="26"/>
  <c r="JO315" i="26"/>
  <c r="JO316" i="26"/>
  <c r="JO318" i="26"/>
  <c r="JO320" i="26"/>
  <c r="JO298" i="26" a="1"/>
  <c r="JO298" i="26" s="1"/>
  <c r="JO300" i="26"/>
  <c r="JO314" i="26" a="1"/>
  <c r="JO314" i="26" s="1"/>
  <c r="JO322" i="26"/>
  <c r="JO323" i="26"/>
  <c r="JO324" i="26"/>
  <c r="JO325" i="26"/>
  <c r="JO299" i="26"/>
  <c r="JO301" i="26"/>
  <c r="JO317" i="26"/>
  <c r="JO319" i="26"/>
  <c r="JN177" i="26"/>
  <c r="JN257" i="26"/>
  <c r="JN262" i="26" s="1"/>
  <c r="JN273" i="26"/>
  <c r="JN278" i="26" s="1"/>
  <c r="JN305" i="26"/>
  <c r="JN310" i="26" s="1"/>
  <c r="JM294" i="26"/>
  <c r="JM326" i="26"/>
  <c r="JR166" i="26"/>
  <c r="JQ165" i="26"/>
  <c r="JM310" i="26"/>
  <c r="JN209" i="26"/>
  <c r="JN241" i="26"/>
  <c r="JN289" i="26"/>
  <c r="JN321" i="26"/>
  <c r="JN225" i="26"/>
  <c r="JM262" i="26"/>
  <c r="JM278" i="26"/>
  <c r="JK14" i="17"/>
  <c r="JL12" i="17"/>
  <c r="JL14" i="17" s="1"/>
  <c r="JJ13" i="17"/>
  <c r="JP210" i="26" l="1"/>
  <c r="JP194" i="26"/>
  <c r="JP259" i="26"/>
  <c r="JP242" i="26"/>
  <c r="JP226" i="26"/>
  <c r="JO177" i="26"/>
  <c r="JO182" i="26" s="1"/>
  <c r="JQ167" i="26"/>
  <c r="JP171" i="26"/>
  <c r="JP173" i="26"/>
  <c r="JP174" i="26"/>
  <c r="JP175" i="26"/>
  <c r="JP176" i="26"/>
  <c r="JP178" i="26"/>
  <c r="JP179" i="26"/>
  <c r="JP180" i="26"/>
  <c r="JP181" i="26"/>
  <c r="JP284" i="26"/>
  <c r="JP291" i="26"/>
  <c r="JP170" i="26" a="1"/>
  <c r="JP170" i="26" s="1"/>
  <c r="JP172" i="26"/>
  <c r="JP186" i="26" a="1"/>
  <c r="JP186" i="26" s="1"/>
  <c r="JP187" i="26"/>
  <c r="JP188" i="26"/>
  <c r="JP189" i="26"/>
  <c r="JP190" i="26"/>
  <c r="JP191" i="26"/>
  <c r="JP192" i="26"/>
  <c r="JP195" i="26"/>
  <c r="JP196" i="26"/>
  <c r="JP197" i="26"/>
  <c r="JP286" i="26"/>
  <c r="JP287" i="26"/>
  <c r="JP292" i="26"/>
  <c r="JP293" i="26"/>
  <c r="JP202" i="26" a="1"/>
  <c r="JP202" i="26" s="1"/>
  <c r="JP203" i="26"/>
  <c r="JP204" i="26"/>
  <c r="JP205" i="26"/>
  <c r="JP206" i="26"/>
  <c r="JP207" i="26"/>
  <c r="JP208" i="26"/>
  <c r="JP211" i="26"/>
  <c r="JP212" i="26"/>
  <c r="JP213" i="26"/>
  <c r="JP218" i="26" a="1"/>
  <c r="JP218" i="26" s="1"/>
  <c r="JP219" i="26"/>
  <c r="JP220" i="26"/>
  <c r="JP221" i="26"/>
  <c r="JP222" i="26"/>
  <c r="JP223" i="26"/>
  <c r="JP224" i="26"/>
  <c r="JP227" i="26"/>
  <c r="JP228" i="26"/>
  <c r="JP229" i="26"/>
  <c r="JP234" i="26" a="1"/>
  <c r="JP234" i="26" s="1"/>
  <c r="JP235" i="26"/>
  <c r="JP236" i="26"/>
  <c r="JP237" i="26"/>
  <c r="JP238" i="26"/>
  <c r="JP239" i="26"/>
  <c r="JP240" i="26"/>
  <c r="JP243" i="26"/>
  <c r="JP244" i="26"/>
  <c r="JP245" i="26"/>
  <c r="JP253" i="26"/>
  <c r="JP254" i="26"/>
  <c r="JP255" i="26"/>
  <c r="JP256" i="26"/>
  <c r="JP260" i="26"/>
  <c r="JP261" i="26"/>
  <c r="JP282" i="26" a="1"/>
  <c r="JP282" i="26" s="1"/>
  <c r="JP283" i="26"/>
  <c r="JP285" i="26"/>
  <c r="JP288" i="26"/>
  <c r="JP250" i="26" a="1"/>
  <c r="JP250" i="26" s="1"/>
  <c r="JP251" i="26"/>
  <c r="JP252" i="26"/>
  <c r="JP266" i="26" a="1"/>
  <c r="JP266" i="26" s="1"/>
  <c r="JP267" i="26"/>
  <c r="JP268" i="26"/>
  <c r="JP269" i="26"/>
  <c r="JP270" i="26"/>
  <c r="JP271" i="26"/>
  <c r="JP272" i="26"/>
  <c r="JP274" i="26"/>
  <c r="JP275" i="26"/>
  <c r="JP276" i="26"/>
  <c r="JP277" i="26"/>
  <c r="JP298" i="26" a="1"/>
  <c r="JP298" i="26" s="1"/>
  <c r="JP301" i="26"/>
  <c r="JP302" i="26"/>
  <c r="JP303" i="26"/>
  <c r="JP304" i="26"/>
  <c r="JP307" i="26"/>
  <c r="JP308" i="26"/>
  <c r="JP309" i="26"/>
  <c r="JP299" i="26"/>
  <c r="JP317" i="26"/>
  <c r="JP319" i="26"/>
  <c r="JP318" i="26"/>
  <c r="JP320" i="26"/>
  <c r="JP322" i="26"/>
  <c r="JP323" i="26"/>
  <c r="JP324" i="26"/>
  <c r="JP325" i="26"/>
  <c r="JP300" i="26"/>
  <c r="JP314" i="26" a="1"/>
  <c r="JP314" i="26" s="1"/>
  <c r="JP315" i="26"/>
  <c r="JP316" i="26"/>
  <c r="JO193" i="26"/>
  <c r="JO289" i="26"/>
  <c r="JO294" i="26" s="1"/>
  <c r="JO209" i="26"/>
  <c r="JO214" i="26" s="1"/>
  <c r="JO225" i="26"/>
  <c r="JO230" i="26" s="1"/>
  <c r="JO241" i="26"/>
  <c r="JO246" i="26" s="1"/>
  <c r="JO321" i="26"/>
  <c r="JN182" i="26"/>
  <c r="JS166" i="26"/>
  <c r="JR165" i="26"/>
  <c r="JN214" i="26"/>
  <c r="JN246" i="26"/>
  <c r="JN230" i="26"/>
  <c r="JO305" i="26"/>
  <c r="JO257" i="26"/>
  <c r="JO273" i="26"/>
  <c r="JN294" i="26"/>
  <c r="JN326" i="26"/>
  <c r="JM12" i="17"/>
  <c r="JM14" i="17" s="1"/>
  <c r="JK13" i="17"/>
  <c r="JQ210" i="26" l="1"/>
  <c r="JQ194" i="26"/>
  <c r="JQ259" i="26"/>
  <c r="JQ242" i="26"/>
  <c r="JQ226" i="26"/>
  <c r="JR167" i="26"/>
  <c r="JQ285" i="26"/>
  <c r="JQ170" i="26" a="1"/>
  <c r="JQ170" i="26" s="1"/>
  <c r="JQ172" i="26"/>
  <c r="JQ175" i="26"/>
  <c r="JQ176" i="26"/>
  <c r="JQ178" i="26"/>
  <c r="JQ179" i="26"/>
  <c r="JQ180" i="26"/>
  <c r="JQ181" i="26"/>
  <c r="JQ286" i="26"/>
  <c r="JQ174" i="26"/>
  <c r="JQ186" i="26" a="1"/>
  <c r="JQ186" i="26" s="1"/>
  <c r="JQ187" i="26"/>
  <c r="JQ188" i="26"/>
  <c r="JQ189" i="26"/>
  <c r="JQ190" i="26"/>
  <c r="JQ191" i="26"/>
  <c r="JQ192" i="26"/>
  <c r="JQ195" i="26"/>
  <c r="JQ196" i="26"/>
  <c r="JQ197" i="26"/>
  <c r="JQ282" i="26" a="1"/>
  <c r="JQ282" i="26" s="1"/>
  <c r="JQ284" i="26"/>
  <c r="JQ288" i="26"/>
  <c r="JQ291" i="26"/>
  <c r="JQ171" i="26"/>
  <c r="JQ173" i="26"/>
  <c r="JQ202" i="26" a="1"/>
  <c r="JQ202" i="26" s="1"/>
  <c r="JQ203" i="26"/>
  <c r="JQ204" i="26"/>
  <c r="JQ205" i="26"/>
  <c r="JQ206" i="26"/>
  <c r="JQ207" i="26"/>
  <c r="JQ208" i="26"/>
  <c r="JQ211" i="26"/>
  <c r="JQ212" i="26"/>
  <c r="JQ213" i="26"/>
  <c r="JQ218" i="26" a="1"/>
  <c r="JQ218" i="26" s="1"/>
  <c r="JQ219" i="26"/>
  <c r="JQ220" i="26"/>
  <c r="JQ221" i="26"/>
  <c r="JQ222" i="26"/>
  <c r="JQ223" i="26"/>
  <c r="JQ224" i="26"/>
  <c r="JQ227" i="26"/>
  <c r="JQ228" i="26"/>
  <c r="JQ229" i="26"/>
  <c r="JQ234" i="26" a="1"/>
  <c r="JQ234" i="26" s="1"/>
  <c r="JQ235" i="26"/>
  <c r="JQ236" i="26"/>
  <c r="JQ237" i="26"/>
  <c r="JQ238" i="26"/>
  <c r="JQ239" i="26"/>
  <c r="JQ240" i="26"/>
  <c r="JQ243" i="26"/>
  <c r="JQ244" i="26"/>
  <c r="JQ245" i="26"/>
  <c r="JQ250" i="26" a="1"/>
  <c r="JQ250" i="26" s="1"/>
  <c r="JQ251" i="26"/>
  <c r="JQ254" i="26"/>
  <c r="JQ255" i="26"/>
  <c r="JQ256" i="26"/>
  <c r="JQ260" i="26"/>
  <c r="JQ261" i="26"/>
  <c r="JQ287" i="26"/>
  <c r="JQ252" i="26"/>
  <c r="JQ253" i="26"/>
  <c r="JQ266" i="26" a="1"/>
  <c r="JQ266" i="26" s="1"/>
  <c r="JQ267" i="26"/>
  <c r="JQ268" i="26"/>
  <c r="JQ269" i="26"/>
  <c r="JQ270" i="26"/>
  <c r="JQ271" i="26"/>
  <c r="JQ272" i="26"/>
  <c r="JQ274" i="26"/>
  <c r="JQ275" i="26"/>
  <c r="JQ276" i="26"/>
  <c r="JQ277" i="26"/>
  <c r="JQ302" i="26"/>
  <c r="JQ303" i="26"/>
  <c r="JQ304" i="26"/>
  <c r="JQ307" i="26"/>
  <c r="JQ308" i="26"/>
  <c r="JQ309" i="26"/>
  <c r="JQ300" i="26"/>
  <c r="JQ314" i="26" a="1"/>
  <c r="JQ314" i="26" s="1"/>
  <c r="JQ293" i="26"/>
  <c r="JQ301" i="26"/>
  <c r="JQ315" i="26"/>
  <c r="JQ316" i="26"/>
  <c r="JQ317" i="26"/>
  <c r="JQ319" i="26"/>
  <c r="JQ320" i="26"/>
  <c r="JQ322" i="26"/>
  <c r="JQ323" i="26"/>
  <c r="JQ324" i="26"/>
  <c r="JQ325" i="26"/>
  <c r="JQ283" i="26"/>
  <c r="JQ292" i="26"/>
  <c r="JQ298" i="26" a="1"/>
  <c r="JQ298" i="26" s="1"/>
  <c r="JQ299" i="26"/>
  <c r="JQ318" i="26"/>
  <c r="JP177" i="26"/>
  <c r="JP305" i="26"/>
  <c r="JP310" i="26" s="1"/>
  <c r="JO198" i="26"/>
  <c r="JT166" i="26"/>
  <c r="JS165" i="26"/>
  <c r="JO310" i="26"/>
  <c r="JO262" i="26"/>
  <c r="JO278" i="26"/>
  <c r="JP225" i="26"/>
  <c r="JP241" i="26"/>
  <c r="JP289" i="26"/>
  <c r="JP193" i="26"/>
  <c r="JP198" i="26" s="1"/>
  <c r="JP209" i="26"/>
  <c r="JP257" i="26"/>
  <c r="JP262" i="26" s="1"/>
  <c r="JP273" i="26"/>
  <c r="JP278" i="26" s="1"/>
  <c r="JP321" i="26"/>
  <c r="JP326" i="26" s="1"/>
  <c r="JO326" i="26"/>
  <c r="JN12" i="17"/>
  <c r="JL13" i="17"/>
  <c r="JR210" i="26" l="1"/>
  <c r="JR194" i="26"/>
  <c r="JR259" i="26"/>
  <c r="JR242" i="26"/>
  <c r="JR226" i="26"/>
  <c r="JQ193" i="26"/>
  <c r="JQ198" i="26" s="1"/>
  <c r="JS167" i="26"/>
  <c r="JR284" i="26"/>
  <c r="JR174" i="26"/>
  <c r="JR175" i="26"/>
  <c r="JR176" i="26"/>
  <c r="JR178" i="26"/>
  <c r="JR179" i="26"/>
  <c r="JR180" i="26"/>
  <c r="JR181" i="26"/>
  <c r="JR282" i="26" a="1"/>
  <c r="JR282" i="26" s="1"/>
  <c r="JR283" i="26"/>
  <c r="JR285" i="26"/>
  <c r="JR292" i="26"/>
  <c r="JR171" i="26"/>
  <c r="JR172" i="26"/>
  <c r="JR173" i="26"/>
  <c r="JR186" i="26" a="1"/>
  <c r="JR186" i="26" s="1"/>
  <c r="JR187" i="26"/>
  <c r="JR188" i="26"/>
  <c r="JR189" i="26"/>
  <c r="JR190" i="26"/>
  <c r="JR191" i="26"/>
  <c r="JR192" i="26"/>
  <c r="JR195" i="26"/>
  <c r="JR196" i="26"/>
  <c r="JR197" i="26"/>
  <c r="JR286" i="26"/>
  <c r="JR287" i="26"/>
  <c r="JR170" i="26" a="1"/>
  <c r="JR170" i="26" s="1"/>
  <c r="JR202" i="26" a="1"/>
  <c r="JR202" i="26" s="1"/>
  <c r="JR203" i="26"/>
  <c r="JR204" i="26"/>
  <c r="JR205" i="26"/>
  <c r="JR206" i="26"/>
  <c r="JR207" i="26"/>
  <c r="JR208" i="26"/>
  <c r="JR211" i="26"/>
  <c r="JR212" i="26"/>
  <c r="JR213" i="26"/>
  <c r="JR218" i="26" a="1"/>
  <c r="JR218" i="26" s="1"/>
  <c r="JR219" i="26"/>
  <c r="JR220" i="26"/>
  <c r="JR221" i="26"/>
  <c r="JR222" i="26"/>
  <c r="JR223" i="26"/>
  <c r="JR224" i="26"/>
  <c r="JR227" i="26"/>
  <c r="JR228" i="26"/>
  <c r="JR229" i="26"/>
  <c r="JR234" i="26" a="1"/>
  <c r="JR234" i="26" s="1"/>
  <c r="JR235" i="26"/>
  <c r="JR236" i="26"/>
  <c r="JR237" i="26"/>
  <c r="JR238" i="26"/>
  <c r="JR239" i="26"/>
  <c r="JR240" i="26"/>
  <c r="JR243" i="26"/>
  <c r="JR244" i="26"/>
  <c r="JR245" i="26"/>
  <c r="JR252" i="26"/>
  <c r="JR253" i="26"/>
  <c r="JR254" i="26"/>
  <c r="JR255" i="26"/>
  <c r="JR256" i="26"/>
  <c r="JR260" i="26"/>
  <c r="JR261" i="26"/>
  <c r="JR291" i="26"/>
  <c r="JR250" i="26" a="1"/>
  <c r="JR250" i="26" s="1"/>
  <c r="JR251" i="26"/>
  <c r="JR266" i="26" a="1"/>
  <c r="JR266" i="26" s="1"/>
  <c r="JR267" i="26"/>
  <c r="JR268" i="26"/>
  <c r="JR269" i="26"/>
  <c r="JR270" i="26"/>
  <c r="JR271" i="26"/>
  <c r="JR272" i="26"/>
  <c r="JR274" i="26"/>
  <c r="JR275" i="26"/>
  <c r="JR276" i="26"/>
  <c r="JR277" i="26"/>
  <c r="JR302" i="26"/>
  <c r="JR303" i="26"/>
  <c r="JR304" i="26"/>
  <c r="JR307" i="26"/>
  <c r="JR308" i="26"/>
  <c r="JR309" i="26"/>
  <c r="JR315" i="26"/>
  <c r="JR320" i="26"/>
  <c r="JR298" i="26" a="1"/>
  <c r="JR298" i="26" s="1"/>
  <c r="JR299" i="26"/>
  <c r="JR300" i="26"/>
  <c r="JR314" i="26" a="1"/>
  <c r="JR314" i="26" s="1"/>
  <c r="JR316" i="26"/>
  <c r="JR318" i="26"/>
  <c r="JR322" i="26"/>
  <c r="JR323" i="26"/>
  <c r="JR324" i="26"/>
  <c r="JR325" i="26"/>
  <c r="JR288" i="26"/>
  <c r="JR293" i="26"/>
  <c r="JR301" i="26"/>
  <c r="JR317" i="26"/>
  <c r="JR319" i="26"/>
  <c r="JQ289" i="26"/>
  <c r="JQ294" i="26" s="1"/>
  <c r="JQ225" i="26"/>
  <c r="JQ230" i="26" s="1"/>
  <c r="JQ241" i="26"/>
  <c r="JQ246" i="26" s="1"/>
  <c r="JP182" i="26"/>
  <c r="JU166" i="26"/>
  <c r="JT165" i="26"/>
  <c r="JP230" i="26"/>
  <c r="JP246" i="26"/>
  <c r="JP294" i="26"/>
  <c r="JP214" i="26"/>
  <c r="JQ177" i="26"/>
  <c r="JQ209" i="26"/>
  <c r="JQ257" i="26"/>
  <c r="JQ273" i="26"/>
  <c r="JQ321" i="26"/>
  <c r="JQ305" i="26"/>
  <c r="JN14" i="17"/>
  <c r="JO12" i="17"/>
  <c r="JO14" i="17" s="1"/>
  <c r="JM13" i="17"/>
  <c r="JS194" i="26" l="1"/>
  <c r="JS210" i="26"/>
  <c r="JS259" i="26"/>
  <c r="JS242" i="26"/>
  <c r="JS226" i="26"/>
  <c r="JT167" i="26"/>
  <c r="JS173" i="26"/>
  <c r="JS175" i="26"/>
  <c r="JS176" i="26"/>
  <c r="JS178" i="26"/>
  <c r="JS179" i="26"/>
  <c r="JS180" i="26"/>
  <c r="JS181" i="26"/>
  <c r="JS287" i="26"/>
  <c r="JS291" i="26"/>
  <c r="JS172" i="26"/>
  <c r="JS174" i="26"/>
  <c r="JS186" i="26" a="1"/>
  <c r="JS186" i="26" s="1"/>
  <c r="JS187" i="26"/>
  <c r="JS188" i="26"/>
  <c r="JS189" i="26"/>
  <c r="JS190" i="26"/>
  <c r="JS191" i="26"/>
  <c r="JS192" i="26"/>
  <c r="JS195" i="26"/>
  <c r="JS196" i="26"/>
  <c r="JS197" i="26"/>
  <c r="JS282" i="26" a="1"/>
  <c r="JS282" i="26" s="1"/>
  <c r="JS288" i="26"/>
  <c r="JS292" i="26"/>
  <c r="JS293" i="26"/>
  <c r="JS170" i="26" a="1"/>
  <c r="JS170" i="26" s="1"/>
  <c r="JS171" i="26"/>
  <c r="JS202" i="26" a="1"/>
  <c r="JS202" i="26" s="1"/>
  <c r="JS203" i="26"/>
  <c r="JS204" i="26"/>
  <c r="JS205" i="26"/>
  <c r="JS206" i="26"/>
  <c r="JS207" i="26"/>
  <c r="JS208" i="26"/>
  <c r="JS211" i="26"/>
  <c r="JS212" i="26"/>
  <c r="JS213" i="26"/>
  <c r="JS218" i="26" a="1"/>
  <c r="JS218" i="26" s="1"/>
  <c r="JS219" i="26"/>
  <c r="JS220" i="26"/>
  <c r="JS221" i="26"/>
  <c r="JS222" i="26"/>
  <c r="JS223" i="26"/>
  <c r="JS224" i="26"/>
  <c r="JS227" i="26"/>
  <c r="JS228" i="26"/>
  <c r="JS229" i="26"/>
  <c r="JS234" i="26" a="1"/>
  <c r="JS234" i="26" s="1"/>
  <c r="JS235" i="26"/>
  <c r="JS236" i="26"/>
  <c r="JS237" i="26"/>
  <c r="JS238" i="26"/>
  <c r="JS239" i="26"/>
  <c r="JS240" i="26"/>
  <c r="JS243" i="26"/>
  <c r="JS244" i="26"/>
  <c r="JS245" i="26"/>
  <c r="JS250" i="26" a="1"/>
  <c r="JS250" i="26" s="1"/>
  <c r="JS251" i="26"/>
  <c r="JS254" i="26"/>
  <c r="JS255" i="26"/>
  <c r="JS256" i="26"/>
  <c r="JS260" i="26"/>
  <c r="JS261" i="26"/>
  <c r="JS284" i="26"/>
  <c r="JS285" i="26"/>
  <c r="JS286" i="26"/>
  <c r="JS252" i="26"/>
  <c r="JS253" i="26"/>
  <c r="JS266" i="26" a="1"/>
  <c r="JS266" i="26" s="1"/>
  <c r="JS267" i="26"/>
  <c r="JS268" i="26"/>
  <c r="JS269" i="26"/>
  <c r="JS270" i="26"/>
  <c r="JS271" i="26"/>
  <c r="JS272" i="26"/>
  <c r="JS274" i="26"/>
  <c r="JS275" i="26"/>
  <c r="JS276" i="26"/>
  <c r="JS277" i="26"/>
  <c r="JS283" i="26"/>
  <c r="JS302" i="26"/>
  <c r="JS303" i="26"/>
  <c r="JS304" i="26"/>
  <c r="JS307" i="26"/>
  <c r="JS308" i="26"/>
  <c r="JS309" i="26"/>
  <c r="JS298" i="26" a="1"/>
  <c r="JS298" i="26" s="1"/>
  <c r="JS299" i="26"/>
  <c r="JS316" i="26"/>
  <c r="JS317" i="26"/>
  <c r="JS320" i="26"/>
  <c r="JS301" i="26"/>
  <c r="JS322" i="26"/>
  <c r="JS323" i="26"/>
  <c r="JS324" i="26"/>
  <c r="JS325" i="26"/>
  <c r="JS300" i="26"/>
  <c r="JS314" i="26" a="1"/>
  <c r="JS314" i="26" s="1"/>
  <c r="JS315" i="26"/>
  <c r="JS318" i="26"/>
  <c r="JS319" i="26"/>
  <c r="JR193" i="26"/>
  <c r="JR177" i="26"/>
  <c r="JR182" i="26" s="1"/>
  <c r="JR209" i="26"/>
  <c r="JR214" i="26" s="1"/>
  <c r="JR257" i="26"/>
  <c r="JR262" i="26" s="1"/>
  <c r="JV166" i="26"/>
  <c r="JU165" i="26"/>
  <c r="JQ262" i="26"/>
  <c r="JQ278" i="26"/>
  <c r="JQ326" i="26"/>
  <c r="JQ310" i="26"/>
  <c r="JR305" i="26"/>
  <c r="JR289" i="26"/>
  <c r="JR225" i="26"/>
  <c r="JR241" i="26"/>
  <c r="JR273" i="26"/>
  <c r="JR278" i="26" s="1"/>
  <c r="JR321" i="26"/>
  <c r="JR326" i="26" s="1"/>
  <c r="JQ182" i="26"/>
  <c r="JQ214" i="26"/>
  <c r="JP12" i="17"/>
  <c r="JP14" i="17" s="1"/>
  <c r="JN13" i="17"/>
  <c r="JT210" i="26" l="1"/>
  <c r="JT194" i="26"/>
  <c r="JT259" i="26"/>
  <c r="JT242" i="26"/>
  <c r="JT226" i="26"/>
  <c r="JS193" i="26"/>
  <c r="JS198" i="26" s="1"/>
  <c r="JU167" i="26"/>
  <c r="JT172" i="26"/>
  <c r="JT175" i="26"/>
  <c r="JT176" i="26"/>
  <c r="JT178" i="26"/>
  <c r="JT179" i="26"/>
  <c r="JT180" i="26"/>
  <c r="JT181" i="26"/>
  <c r="JT293" i="26"/>
  <c r="JT170" i="26" a="1"/>
  <c r="JT170" i="26" s="1"/>
  <c r="JT171" i="26"/>
  <c r="JT174" i="26"/>
  <c r="JT186" i="26" a="1"/>
  <c r="JT186" i="26" s="1"/>
  <c r="JT187" i="26"/>
  <c r="JT188" i="26"/>
  <c r="JT189" i="26"/>
  <c r="JT190" i="26"/>
  <c r="JT191" i="26"/>
  <c r="JT192" i="26"/>
  <c r="JT195" i="26"/>
  <c r="JT196" i="26"/>
  <c r="JT197" i="26"/>
  <c r="JT283" i="26"/>
  <c r="JT284" i="26"/>
  <c r="JT285" i="26"/>
  <c r="JT287" i="26"/>
  <c r="JT173" i="26"/>
  <c r="JT202" i="26" a="1"/>
  <c r="JT202" i="26" s="1"/>
  <c r="JT203" i="26"/>
  <c r="JT204" i="26"/>
  <c r="JT205" i="26"/>
  <c r="JT206" i="26"/>
  <c r="JT207" i="26"/>
  <c r="JT208" i="26"/>
  <c r="JT211" i="26"/>
  <c r="JT212" i="26"/>
  <c r="JT213" i="26"/>
  <c r="JT288" i="26"/>
  <c r="JT218" i="26" a="1"/>
  <c r="JT218" i="26" s="1"/>
  <c r="JT219" i="26"/>
  <c r="JT220" i="26"/>
  <c r="JT221" i="26"/>
  <c r="JT222" i="26"/>
  <c r="JT223" i="26"/>
  <c r="JT224" i="26"/>
  <c r="JT227" i="26"/>
  <c r="JT228" i="26"/>
  <c r="JT229" i="26"/>
  <c r="JT234" i="26" a="1"/>
  <c r="JT234" i="26" s="1"/>
  <c r="JT235" i="26"/>
  <c r="JT236" i="26"/>
  <c r="JT237" i="26"/>
  <c r="JT238" i="26"/>
  <c r="JT239" i="26"/>
  <c r="JT240" i="26"/>
  <c r="JT243" i="26"/>
  <c r="JT244" i="26"/>
  <c r="JT245" i="26"/>
  <c r="JT286" i="26"/>
  <c r="JT252" i="26"/>
  <c r="JT254" i="26"/>
  <c r="JT255" i="26"/>
  <c r="JT256" i="26"/>
  <c r="JT260" i="26"/>
  <c r="JT261" i="26"/>
  <c r="JT282" i="26" a="1"/>
  <c r="JT282" i="26" s="1"/>
  <c r="JT291" i="26"/>
  <c r="JT250" i="26" a="1"/>
  <c r="JT250" i="26" s="1"/>
  <c r="JT251" i="26"/>
  <c r="JT253" i="26"/>
  <c r="JT266" i="26" a="1"/>
  <c r="JT266" i="26" s="1"/>
  <c r="JT267" i="26"/>
  <c r="JT268" i="26"/>
  <c r="JT269" i="26"/>
  <c r="JT270" i="26"/>
  <c r="JT271" i="26"/>
  <c r="JT272" i="26"/>
  <c r="JT274" i="26"/>
  <c r="JT275" i="26"/>
  <c r="JT276" i="26"/>
  <c r="JT277" i="26"/>
  <c r="JT298" i="26" a="1"/>
  <c r="JT298" i="26" s="1"/>
  <c r="JT302" i="26"/>
  <c r="JT303" i="26"/>
  <c r="JT304" i="26"/>
  <c r="JT307" i="26"/>
  <c r="JT308" i="26"/>
  <c r="JT309" i="26"/>
  <c r="JT301" i="26"/>
  <c r="JT314" i="26" a="1"/>
  <c r="JT314" i="26" s="1"/>
  <c r="JT318" i="26"/>
  <c r="JT315" i="26"/>
  <c r="JT317" i="26"/>
  <c r="JT319" i="26"/>
  <c r="JT320" i="26"/>
  <c r="JT322" i="26"/>
  <c r="JT323" i="26"/>
  <c r="JT324" i="26"/>
  <c r="JT325" i="26"/>
  <c r="JT292" i="26"/>
  <c r="JT299" i="26"/>
  <c r="JT300" i="26"/>
  <c r="JT316" i="26"/>
  <c r="JS289" i="26"/>
  <c r="JS294" i="26" s="1"/>
  <c r="JS305" i="26"/>
  <c r="JR198" i="26"/>
  <c r="JW166" i="26"/>
  <c r="JV165" i="26"/>
  <c r="JR294" i="26"/>
  <c r="JR230" i="26"/>
  <c r="JR246" i="26"/>
  <c r="JS209" i="26"/>
  <c r="JS241" i="26"/>
  <c r="JS321" i="26"/>
  <c r="JS225" i="26"/>
  <c r="JS177" i="26"/>
  <c r="JS257" i="26"/>
  <c r="JS273" i="26"/>
  <c r="JR310" i="26"/>
  <c r="JQ12" i="17"/>
  <c r="JO13" i="17"/>
  <c r="JU210" i="26" l="1"/>
  <c r="JU194" i="26"/>
  <c r="JU259" i="26"/>
  <c r="JU242" i="26"/>
  <c r="JU226" i="26"/>
  <c r="JV167" i="26"/>
  <c r="JU293" i="26"/>
  <c r="JU170" i="26" a="1"/>
  <c r="JU170" i="26" s="1"/>
  <c r="JU174" i="26"/>
  <c r="JU175" i="26"/>
  <c r="JU176" i="26"/>
  <c r="JU178" i="26"/>
  <c r="JU179" i="26"/>
  <c r="JU180" i="26"/>
  <c r="JU181" i="26"/>
  <c r="JU284" i="26"/>
  <c r="JU285" i="26"/>
  <c r="JU286" i="26"/>
  <c r="JU287" i="26"/>
  <c r="JU288" i="26"/>
  <c r="JU292" i="26"/>
  <c r="JU172" i="26"/>
  <c r="JU173" i="26"/>
  <c r="JU186" i="26" a="1"/>
  <c r="JU186" i="26" s="1"/>
  <c r="JU187" i="26"/>
  <c r="JU188" i="26"/>
  <c r="JU189" i="26"/>
  <c r="JU190" i="26"/>
  <c r="JU191" i="26"/>
  <c r="JU192" i="26"/>
  <c r="JU195" i="26"/>
  <c r="JU196" i="26"/>
  <c r="JU197" i="26"/>
  <c r="JU282" i="26" a="1"/>
  <c r="JU282" i="26" s="1"/>
  <c r="JU291" i="26"/>
  <c r="JU171" i="26"/>
  <c r="JU202" i="26" a="1"/>
  <c r="JU202" i="26" s="1"/>
  <c r="JU203" i="26"/>
  <c r="JU204" i="26"/>
  <c r="JU205" i="26"/>
  <c r="JU206" i="26"/>
  <c r="JU207" i="26"/>
  <c r="JU208" i="26"/>
  <c r="JU211" i="26"/>
  <c r="JU212" i="26"/>
  <c r="JU213" i="26"/>
  <c r="JU218" i="26" a="1"/>
  <c r="JU218" i="26" s="1"/>
  <c r="JU219" i="26"/>
  <c r="JU220" i="26"/>
  <c r="JU221" i="26"/>
  <c r="JU222" i="26"/>
  <c r="JU223" i="26"/>
  <c r="JU224" i="26"/>
  <c r="JU227" i="26"/>
  <c r="JU228" i="26"/>
  <c r="JU229" i="26"/>
  <c r="JU234" i="26" a="1"/>
  <c r="JU234" i="26" s="1"/>
  <c r="JU235" i="26"/>
  <c r="JU236" i="26"/>
  <c r="JU237" i="26"/>
  <c r="JU238" i="26"/>
  <c r="JU239" i="26"/>
  <c r="JU240" i="26"/>
  <c r="JU243" i="26"/>
  <c r="JU244" i="26"/>
  <c r="JU245" i="26"/>
  <c r="JU250" i="26" a="1"/>
  <c r="JU250" i="26" s="1"/>
  <c r="JU253" i="26"/>
  <c r="JU254" i="26"/>
  <c r="JU255" i="26"/>
  <c r="JU256" i="26"/>
  <c r="JU260" i="26"/>
  <c r="JU261" i="26"/>
  <c r="JU283" i="26"/>
  <c r="JU251" i="26"/>
  <c r="JU252" i="26"/>
  <c r="JU266" i="26" a="1"/>
  <c r="JU266" i="26" s="1"/>
  <c r="JU267" i="26"/>
  <c r="JU268" i="26"/>
  <c r="JU269" i="26"/>
  <c r="JU270" i="26"/>
  <c r="JU271" i="26"/>
  <c r="JU272" i="26"/>
  <c r="JU274" i="26"/>
  <c r="JU275" i="26"/>
  <c r="JU276" i="26"/>
  <c r="JU277" i="26"/>
  <c r="JU299" i="26"/>
  <c r="JU302" i="26"/>
  <c r="JU303" i="26"/>
  <c r="JU304" i="26"/>
  <c r="JU307" i="26"/>
  <c r="JU308" i="26"/>
  <c r="JU309" i="26"/>
  <c r="JU315" i="26"/>
  <c r="JU320" i="26"/>
  <c r="JU300" i="26"/>
  <c r="JU316" i="26"/>
  <c r="JU318" i="26"/>
  <c r="JU322" i="26"/>
  <c r="JU323" i="26"/>
  <c r="JU324" i="26"/>
  <c r="JU325" i="26"/>
  <c r="JU298" i="26" a="1"/>
  <c r="JU298" i="26" s="1"/>
  <c r="JU301" i="26"/>
  <c r="JU314" i="26" a="1"/>
  <c r="JU314" i="26" s="1"/>
  <c r="JU317" i="26"/>
  <c r="JU319" i="26"/>
  <c r="JT193" i="26"/>
  <c r="JT209" i="26"/>
  <c r="JT214" i="26" s="1"/>
  <c r="JT225" i="26"/>
  <c r="JT241" i="26"/>
  <c r="JT321" i="26"/>
  <c r="JT326" i="26" s="1"/>
  <c r="JX166" i="26"/>
  <c r="JW165" i="26"/>
  <c r="JS214" i="26"/>
  <c r="JS326" i="26"/>
  <c r="JS182" i="26"/>
  <c r="JS262" i="26"/>
  <c r="JS278" i="26"/>
  <c r="JT177" i="26"/>
  <c r="JT182" i="26" s="1"/>
  <c r="JT289" i="26"/>
  <c r="JT257" i="26"/>
  <c r="JT262" i="26" s="1"/>
  <c r="JT273" i="26"/>
  <c r="JT278" i="26" s="1"/>
  <c r="JT305" i="26"/>
  <c r="JT310" i="26" s="1"/>
  <c r="JS310" i="26"/>
  <c r="JS246" i="26"/>
  <c r="JS230" i="26"/>
  <c r="JQ14" i="17"/>
  <c r="JR12" i="17"/>
  <c r="JR14" i="17" s="1"/>
  <c r="JP13" i="17"/>
  <c r="JV194" i="26" l="1"/>
  <c r="JV210" i="26"/>
  <c r="JV259" i="26"/>
  <c r="JV242" i="26"/>
  <c r="JV226" i="26"/>
  <c r="JU209" i="26"/>
  <c r="JU214" i="26" s="1"/>
  <c r="JU225" i="26"/>
  <c r="JU230" i="26" s="1"/>
  <c r="JW167" i="26"/>
  <c r="JV171" i="26"/>
  <c r="JV172" i="26"/>
  <c r="JV175" i="26"/>
  <c r="JV176" i="26"/>
  <c r="JV178" i="26"/>
  <c r="JV179" i="26"/>
  <c r="JV180" i="26"/>
  <c r="JV181" i="26"/>
  <c r="JV282" i="26" a="1"/>
  <c r="JV282" i="26" s="1"/>
  <c r="JV291" i="26"/>
  <c r="JV174" i="26"/>
  <c r="JV186" i="26" a="1"/>
  <c r="JV186" i="26" s="1"/>
  <c r="JV187" i="26"/>
  <c r="JV188" i="26"/>
  <c r="JV189" i="26"/>
  <c r="JV190" i="26"/>
  <c r="JV191" i="26"/>
  <c r="JV192" i="26"/>
  <c r="JV195" i="26"/>
  <c r="JV196" i="26"/>
  <c r="JV197" i="26"/>
  <c r="JV283" i="26"/>
  <c r="JV285" i="26"/>
  <c r="JV286" i="26"/>
  <c r="JV292" i="26"/>
  <c r="JV293" i="26"/>
  <c r="JV170" i="26" a="1"/>
  <c r="JV170" i="26" s="1"/>
  <c r="JV173" i="26"/>
  <c r="JV202" i="26" a="1"/>
  <c r="JV202" i="26" s="1"/>
  <c r="JV203" i="26"/>
  <c r="JV204" i="26"/>
  <c r="JV205" i="26"/>
  <c r="JV206" i="26"/>
  <c r="JV207" i="26"/>
  <c r="JV208" i="26"/>
  <c r="JV211" i="26"/>
  <c r="JV212" i="26"/>
  <c r="JV213" i="26"/>
  <c r="JV218" i="26" a="1"/>
  <c r="JV218" i="26" s="1"/>
  <c r="JV219" i="26"/>
  <c r="JV220" i="26"/>
  <c r="JV221" i="26"/>
  <c r="JV222" i="26"/>
  <c r="JV223" i="26"/>
  <c r="JV224" i="26"/>
  <c r="JV227" i="26"/>
  <c r="JV228" i="26"/>
  <c r="JV229" i="26"/>
  <c r="JV234" i="26" a="1"/>
  <c r="JV234" i="26" s="1"/>
  <c r="JV235" i="26"/>
  <c r="JV236" i="26"/>
  <c r="JV237" i="26"/>
  <c r="JV238" i="26"/>
  <c r="JV239" i="26"/>
  <c r="JV240" i="26"/>
  <c r="JV243" i="26"/>
  <c r="JV244" i="26"/>
  <c r="JV245" i="26"/>
  <c r="JV251" i="26"/>
  <c r="JV252" i="26"/>
  <c r="JV254" i="26"/>
  <c r="JV255" i="26"/>
  <c r="JV256" i="26"/>
  <c r="JV260" i="26"/>
  <c r="JV261" i="26"/>
  <c r="JV284" i="26"/>
  <c r="JV287" i="26"/>
  <c r="JV250" i="26" a="1"/>
  <c r="JV250" i="26" s="1"/>
  <c r="JV253" i="26"/>
  <c r="JV266" i="26" a="1"/>
  <c r="JV266" i="26" s="1"/>
  <c r="JV267" i="26"/>
  <c r="JV268" i="26"/>
  <c r="JV269" i="26"/>
  <c r="JV270" i="26"/>
  <c r="JV271" i="26"/>
  <c r="JV272" i="26"/>
  <c r="JV274" i="26"/>
  <c r="JV275" i="26"/>
  <c r="JV276" i="26"/>
  <c r="JV277" i="26"/>
  <c r="JV299" i="26"/>
  <c r="JV301" i="26"/>
  <c r="JV302" i="26"/>
  <c r="JV303" i="26"/>
  <c r="JV304" i="26"/>
  <c r="JV307" i="26"/>
  <c r="JV308" i="26"/>
  <c r="JV309" i="26"/>
  <c r="JV288" i="26"/>
  <c r="JV300" i="26"/>
  <c r="JV316" i="26"/>
  <c r="JV317" i="26"/>
  <c r="JV298" i="26" a="1"/>
  <c r="JV298" i="26" s="1"/>
  <c r="JV314" i="26" a="1"/>
  <c r="JV314" i="26" s="1"/>
  <c r="JV319" i="26"/>
  <c r="JV320" i="26"/>
  <c r="JV322" i="26"/>
  <c r="JV323" i="26"/>
  <c r="JV324" i="26"/>
  <c r="JV325" i="26"/>
  <c r="JV315" i="26"/>
  <c r="JV318" i="26"/>
  <c r="JU177" i="26"/>
  <c r="JU289" i="26"/>
  <c r="JU294" i="26" s="1"/>
  <c r="JU257" i="26"/>
  <c r="JU273" i="26"/>
  <c r="JU305" i="26"/>
  <c r="JT198" i="26"/>
  <c r="JY166" i="26"/>
  <c r="JX165" i="26"/>
  <c r="JT294" i="26"/>
  <c r="JU241" i="26"/>
  <c r="JU246" i="26" s="1"/>
  <c r="JU193" i="26"/>
  <c r="JU321" i="26"/>
  <c r="JT230" i="26"/>
  <c r="JT246" i="26"/>
  <c r="JS12" i="17"/>
  <c r="JS14" i="17" s="1"/>
  <c r="JQ13" i="17"/>
  <c r="JW210" i="26" l="1"/>
  <c r="JW194" i="26"/>
  <c r="JW259" i="26"/>
  <c r="JW242" i="26"/>
  <c r="JW226" i="26"/>
  <c r="JX167" i="26"/>
  <c r="JW174" i="26"/>
  <c r="JW175" i="26"/>
  <c r="JW176" i="26"/>
  <c r="JW178" i="26"/>
  <c r="JW179" i="26"/>
  <c r="JW180" i="26"/>
  <c r="JW181" i="26"/>
  <c r="JW284" i="26"/>
  <c r="JW287" i="26"/>
  <c r="JW293" i="26"/>
  <c r="JW170" i="26" a="1"/>
  <c r="JW170" i="26" s="1"/>
  <c r="JW171" i="26"/>
  <c r="JW172" i="26"/>
  <c r="JW173" i="26"/>
  <c r="JW186" i="26" a="1"/>
  <c r="JW186" i="26" s="1"/>
  <c r="JW187" i="26"/>
  <c r="JW188" i="26"/>
  <c r="JW189" i="26"/>
  <c r="JW190" i="26"/>
  <c r="JW191" i="26"/>
  <c r="JW192" i="26"/>
  <c r="JW195" i="26"/>
  <c r="JW196" i="26"/>
  <c r="JW197" i="26"/>
  <c r="JW288" i="26"/>
  <c r="JW202" i="26" a="1"/>
  <c r="JW202" i="26" s="1"/>
  <c r="JW203" i="26"/>
  <c r="JW204" i="26"/>
  <c r="JW205" i="26"/>
  <c r="JW206" i="26"/>
  <c r="JW207" i="26"/>
  <c r="JW208" i="26"/>
  <c r="JW211" i="26"/>
  <c r="JW212" i="26"/>
  <c r="JW213" i="26"/>
  <c r="JW218" i="26" a="1"/>
  <c r="JW218" i="26" s="1"/>
  <c r="JW219" i="26"/>
  <c r="JW220" i="26"/>
  <c r="JW221" i="26"/>
  <c r="JW222" i="26"/>
  <c r="JW223" i="26"/>
  <c r="JW224" i="26"/>
  <c r="JW227" i="26"/>
  <c r="JW228" i="26"/>
  <c r="JW229" i="26"/>
  <c r="JW234" i="26" a="1"/>
  <c r="JW234" i="26" s="1"/>
  <c r="JW235" i="26"/>
  <c r="JW236" i="26"/>
  <c r="JW237" i="26"/>
  <c r="JW238" i="26"/>
  <c r="JW239" i="26"/>
  <c r="JW240" i="26"/>
  <c r="JW243" i="26"/>
  <c r="JW244" i="26"/>
  <c r="JW245" i="26"/>
  <c r="JW253" i="26"/>
  <c r="JW254" i="26"/>
  <c r="JW255" i="26"/>
  <c r="JW256" i="26"/>
  <c r="JW260" i="26"/>
  <c r="JW261" i="26"/>
  <c r="JW282" i="26" a="1"/>
  <c r="JW282" i="26" s="1"/>
  <c r="JW283" i="26"/>
  <c r="JW286" i="26"/>
  <c r="JW291" i="26"/>
  <c r="JW250" i="26" a="1"/>
  <c r="JW250" i="26" s="1"/>
  <c r="JW251" i="26"/>
  <c r="JW252" i="26"/>
  <c r="JW266" i="26" a="1"/>
  <c r="JW266" i="26" s="1"/>
  <c r="JW267" i="26"/>
  <c r="JW268" i="26"/>
  <c r="JW269" i="26"/>
  <c r="JW270" i="26"/>
  <c r="JW271" i="26"/>
  <c r="JW272" i="26"/>
  <c r="JW274" i="26"/>
  <c r="JW275" i="26"/>
  <c r="JW276" i="26"/>
  <c r="JW277" i="26"/>
  <c r="JW301" i="26"/>
  <c r="JW302" i="26"/>
  <c r="JW303" i="26"/>
  <c r="JW304" i="26"/>
  <c r="JW307" i="26"/>
  <c r="JW308" i="26"/>
  <c r="JW309" i="26"/>
  <c r="JW314" i="26" a="1"/>
  <c r="JW314" i="26" s="1"/>
  <c r="JW318" i="26"/>
  <c r="JW319" i="26"/>
  <c r="JW285" i="26"/>
  <c r="JW300" i="26"/>
  <c r="JW315" i="26"/>
  <c r="JW316" i="26"/>
  <c r="JW317" i="26"/>
  <c r="JW320" i="26"/>
  <c r="JW322" i="26"/>
  <c r="JW323" i="26"/>
  <c r="JW324" i="26"/>
  <c r="JW325" i="26"/>
  <c r="JW292" i="26"/>
  <c r="JW298" i="26" a="1"/>
  <c r="JW298" i="26" s="1"/>
  <c r="JW299" i="26"/>
  <c r="JV193" i="26"/>
  <c r="JV209" i="26"/>
  <c r="JV225" i="26"/>
  <c r="JV241" i="26"/>
  <c r="JU182" i="26"/>
  <c r="JU262" i="26"/>
  <c r="JU278" i="26"/>
  <c r="JU310" i="26"/>
  <c r="JZ166" i="26"/>
  <c r="JY165" i="26"/>
  <c r="JU326" i="26"/>
  <c r="JV257" i="26"/>
  <c r="JV305" i="26"/>
  <c r="JV321" i="26"/>
  <c r="JV289" i="26"/>
  <c r="JV177" i="26"/>
  <c r="JV182" i="26" s="1"/>
  <c r="JV273" i="26"/>
  <c r="JV278" i="26" s="1"/>
  <c r="JU198" i="26"/>
  <c r="JT12" i="17"/>
  <c r="JR13" i="17"/>
  <c r="JX210" i="26" l="1"/>
  <c r="JX194" i="26"/>
  <c r="JX259" i="26"/>
  <c r="JX242" i="26"/>
  <c r="JX226" i="26"/>
  <c r="JW177" i="26"/>
  <c r="JW182" i="26" s="1"/>
  <c r="JW193" i="26"/>
  <c r="JW198" i="26" s="1"/>
  <c r="JY167" i="26"/>
  <c r="JX170" i="26" a="1"/>
  <c r="JX170" i="26" s="1"/>
  <c r="JX172" i="26"/>
  <c r="JX173" i="26"/>
  <c r="JX175" i="26"/>
  <c r="JX176" i="26"/>
  <c r="JX178" i="26"/>
  <c r="JX179" i="26"/>
  <c r="JX180" i="26"/>
  <c r="JX181" i="26"/>
  <c r="JX282" i="26" a="1"/>
  <c r="JX282" i="26" s="1"/>
  <c r="JX283" i="26"/>
  <c r="JX174" i="26"/>
  <c r="JX186" i="26" a="1"/>
  <c r="JX186" i="26" s="1"/>
  <c r="JX187" i="26"/>
  <c r="JX188" i="26"/>
  <c r="JX189" i="26"/>
  <c r="JX190" i="26"/>
  <c r="JX191" i="26"/>
  <c r="JX192" i="26"/>
  <c r="JX195" i="26"/>
  <c r="JX196" i="26"/>
  <c r="JX197" i="26"/>
  <c r="JX291" i="26"/>
  <c r="JX293" i="26"/>
  <c r="JX171" i="26"/>
  <c r="JX202" i="26" a="1"/>
  <c r="JX202" i="26" s="1"/>
  <c r="JX203" i="26"/>
  <c r="JX204" i="26"/>
  <c r="JX205" i="26"/>
  <c r="JX206" i="26"/>
  <c r="JX207" i="26"/>
  <c r="JX208" i="26"/>
  <c r="JX211" i="26"/>
  <c r="JX212" i="26"/>
  <c r="JX213" i="26"/>
  <c r="JX286" i="26"/>
  <c r="JX218" i="26" a="1"/>
  <c r="JX218" i="26" s="1"/>
  <c r="JX219" i="26"/>
  <c r="JX220" i="26"/>
  <c r="JX221" i="26"/>
  <c r="JX222" i="26"/>
  <c r="JX223" i="26"/>
  <c r="JX224" i="26"/>
  <c r="JX227" i="26"/>
  <c r="JX228" i="26"/>
  <c r="JX229" i="26"/>
  <c r="JX234" i="26" a="1"/>
  <c r="JX234" i="26" s="1"/>
  <c r="JX235" i="26"/>
  <c r="JX236" i="26"/>
  <c r="JX237" i="26"/>
  <c r="JX238" i="26"/>
  <c r="JX239" i="26"/>
  <c r="JX240" i="26"/>
  <c r="JX243" i="26"/>
  <c r="JX244" i="26"/>
  <c r="JX245" i="26"/>
  <c r="JX250" i="26" a="1"/>
  <c r="JX250" i="26" s="1"/>
  <c r="JX252" i="26"/>
  <c r="JX254" i="26"/>
  <c r="JX255" i="26"/>
  <c r="JX256" i="26"/>
  <c r="JX260" i="26"/>
  <c r="JX261" i="26"/>
  <c r="JX284" i="26"/>
  <c r="JX285" i="26"/>
  <c r="JX287" i="26"/>
  <c r="JX251" i="26"/>
  <c r="JX253" i="26"/>
  <c r="JX266" i="26" a="1"/>
  <c r="JX266" i="26" s="1"/>
  <c r="JX267" i="26"/>
  <c r="JX268" i="26"/>
  <c r="JX269" i="26"/>
  <c r="JX270" i="26"/>
  <c r="JX271" i="26"/>
  <c r="JX272" i="26"/>
  <c r="JX274" i="26"/>
  <c r="JX275" i="26"/>
  <c r="JX276" i="26"/>
  <c r="JX277" i="26"/>
  <c r="JX292" i="26"/>
  <c r="JX298" i="26" a="1"/>
  <c r="JX298" i="26" s="1"/>
  <c r="JX301" i="26"/>
  <c r="JX302" i="26"/>
  <c r="JX303" i="26"/>
  <c r="JX304" i="26"/>
  <c r="JX307" i="26"/>
  <c r="JX308" i="26"/>
  <c r="JX309" i="26"/>
  <c r="JX299" i="26"/>
  <c r="JX300" i="26"/>
  <c r="JX315" i="26"/>
  <c r="JX320" i="26"/>
  <c r="JX288" i="26"/>
  <c r="JX322" i="26"/>
  <c r="JX323" i="26"/>
  <c r="JX324" i="26"/>
  <c r="JX325" i="26"/>
  <c r="JX314" i="26" a="1"/>
  <c r="JX314" i="26" s="1"/>
  <c r="JX316" i="26"/>
  <c r="JX317" i="26"/>
  <c r="JX318" i="26"/>
  <c r="JX319" i="26"/>
  <c r="JW289" i="26"/>
  <c r="JW257" i="26"/>
  <c r="JW321" i="26"/>
  <c r="JW326" i="26" s="1"/>
  <c r="JW305" i="26"/>
  <c r="JV214" i="26"/>
  <c r="JV230" i="26"/>
  <c r="JV246" i="26"/>
  <c r="KA166" i="26"/>
  <c r="JZ165" i="26"/>
  <c r="JV294" i="26"/>
  <c r="JW241" i="26"/>
  <c r="JW209" i="26"/>
  <c r="JW214" i="26" s="1"/>
  <c r="JW225" i="26"/>
  <c r="JW230" i="26" s="1"/>
  <c r="JW273" i="26"/>
  <c r="JV198" i="26"/>
  <c r="JV262" i="26"/>
  <c r="JV310" i="26"/>
  <c r="JV326" i="26"/>
  <c r="JT14" i="17"/>
  <c r="JU12" i="17"/>
  <c r="JU14" i="17" s="1"/>
  <c r="JS13" i="17"/>
  <c r="JY210" i="26" l="1"/>
  <c r="JY194" i="26"/>
  <c r="JY259" i="26"/>
  <c r="JY242" i="26"/>
  <c r="JY226" i="26"/>
  <c r="JX257" i="26"/>
  <c r="JX262" i="26" s="1"/>
  <c r="JZ167" i="26"/>
  <c r="JY292" i="26"/>
  <c r="JY174" i="26"/>
  <c r="JY175" i="26"/>
  <c r="JY176" i="26"/>
  <c r="JY178" i="26"/>
  <c r="JY179" i="26"/>
  <c r="JY180" i="26"/>
  <c r="JY181" i="26"/>
  <c r="JY285" i="26"/>
  <c r="JY171" i="26"/>
  <c r="JY172" i="26"/>
  <c r="JY173" i="26"/>
  <c r="JY186" i="26" a="1"/>
  <c r="JY186" i="26" s="1"/>
  <c r="JY187" i="26"/>
  <c r="JY188" i="26"/>
  <c r="JY189" i="26"/>
  <c r="JY190" i="26"/>
  <c r="JY191" i="26"/>
  <c r="JY192" i="26"/>
  <c r="JY195" i="26"/>
  <c r="JY196" i="26"/>
  <c r="JY197" i="26"/>
  <c r="JY287" i="26"/>
  <c r="JY288" i="26"/>
  <c r="JY170" i="26" a="1"/>
  <c r="JY170" i="26" s="1"/>
  <c r="JY202" i="26" a="1"/>
  <c r="JY202" i="26" s="1"/>
  <c r="JY203" i="26"/>
  <c r="JY204" i="26"/>
  <c r="JY205" i="26"/>
  <c r="JY206" i="26"/>
  <c r="JY207" i="26"/>
  <c r="JY208" i="26"/>
  <c r="JY211" i="26"/>
  <c r="JY212" i="26"/>
  <c r="JY213" i="26"/>
  <c r="JY218" i="26" a="1"/>
  <c r="JY218" i="26" s="1"/>
  <c r="JY219" i="26"/>
  <c r="JY220" i="26"/>
  <c r="JY221" i="26"/>
  <c r="JY222" i="26"/>
  <c r="JY223" i="26"/>
  <c r="JY224" i="26"/>
  <c r="JY227" i="26"/>
  <c r="JY228" i="26"/>
  <c r="JY229" i="26"/>
  <c r="JY284" i="26"/>
  <c r="JY234" i="26" a="1"/>
  <c r="JY234" i="26" s="1"/>
  <c r="JY235" i="26"/>
  <c r="JY236" i="26"/>
  <c r="JY237" i="26"/>
  <c r="JY238" i="26"/>
  <c r="JY239" i="26"/>
  <c r="JY240" i="26"/>
  <c r="JY243" i="26"/>
  <c r="JY244" i="26"/>
  <c r="JY245" i="26"/>
  <c r="JY251" i="26"/>
  <c r="JY253" i="26"/>
  <c r="JY254" i="26"/>
  <c r="JY255" i="26"/>
  <c r="JY256" i="26"/>
  <c r="JY260" i="26"/>
  <c r="JY261" i="26"/>
  <c r="JY282" i="26" a="1"/>
  <c r="JY282" i="26" s="1"/>
  <c r="JY283" i="26"/>
  <c r="JY286" i="26"/>
  <c r="JY291" i="26"/>
  <c r="JY250" i="26" a="1"/>
  <c r="JY250" i="26" s="1"/>
  <c r="JY252" i="26"/>
  <c r="JY266" i="26" a="1"/>
  <c r="JY266" i="26" s="1"/>
  <c r="JY267" i="26"/>
  <c r="JY268" i="26"/>
  <c r="JY269" i="26"/>
  <c r="JY270" i="26"/>
  <c r="JY271" i="26"/>
  <c r="JY272" i="26"/>
  <c r="JY274" i="26"/>
  <c r="JY275" i="26"/>
  <c r="JY276" i="26"/>
  <c r="JY277" i="26"/>
  <c r="JY301" i="26"/>
  <c r="JY302" i="26"/>
  <c r="JY303" i="26"/>
  <c r="JY304" i="26"/>
  <c r="JY307" i="26"/>
  <c r="JY308" i="26"/>
  <c r="JY309" i="26"/>
  <c r="JY316" i="26"/>
  <c r="JY320" i="26"/>
  <c r="JY293" i="26"/>
  <c r="JY314" i="26" a="1"/>
  <c r="JY314" i="26" s="1"/>
  <c r="JY315" i="26"/>
  <c r="JY317" i="26"/>
  <c r="JY318" i="26"/>
  <c r="JY319" i="26"/>
  <c r="JY322" i="26"/>
  <c r="JY323" i="26"/>
  <c r="JY324" i="26"/>
  <c r="JY325" i="26"/>
  <c r="JY298" i="26" a="1"/>
  <c r="JY298" i="26" s="1"/>
  <c r="JY299" i="26"/>
  <c r="JY300" i="26"/>
  <c r="JX177" i="26"/>
  <c r="JX193" i="26"/>
  <c r="JX241" i="26"/>
  <c r="JX246" i="26" s="1"/>
  <c r="KB166" i="26"/>
  <c r="KA165" i="26"/>
  <c r="JW278" i="26"/>
  <c r="JX209" i="26"/>
  <c r="JX225" i="26"/>
  <c r="JX273" i="26"/>
  <c r="JX305" i="26"/>
  <c r="JX310" i="26" s="1"/>
  <c r="JX321" i="26"/>
  <c r="JX289" i="26"/>
  <c r="JX294" i="26" s="1"/>
  <c r="JW294" i="26"/>
  <c r="JW262" i="26"/>
  <c r="JW310" i="26"/>
  <c r="JW246" i="26"/>
  <c r="JV12" i="17"/>
  <c r="JV14" i="17" s="1"/>
  <c r="JT13" i="17"/>
  <c r="JZ210" i="26" l="1"/>
  <c r="JZ194" i="26"/>
  <c r="JZ259" i="26"/>
  <c r="JZ242" i="26"/>
  <c r="JZ226" i="26"/>
  <c r="KA167" i="26"/>
  <c r="JZ171" i="26"/>
  <c r="JZ172" i="26"/>
  <c r="JZ175" i="26"/>
  <c r="JZ176" i="26"/>
  <c r="JZ178" i="26"/>
  <c r="JZ179" i="26"/>
  <c r="JZ180" i="26"/>
  <c r="JZ181" i="26"/>
  <c r="JZ286" i="26"/>
  <c r="JZ288" i="26"/>
  <c r="JZ291" i="26"/>
  <c r="JZ292" i="26"/>
  <c r="JZ170" i="26" a="1"/>
  <c r="JZ170" i="26" s="1"/>
  <c r="JZ174" i="26"/>
  <c r="JZ186" i="26" a="1"/>
  <c r="JZ186" i="26" s="1"/>
  <c r="JZ187" i="26"/>
  <c r="JZ188" i="26"/>
  <c r="JZ189" i="26"/>
  <c r="JZ190" i="26"/>
  <c r="JZ191" i="26"/>
  <c r="JZ192" i="26"/>
  <c r="JZ195" i="26"/>
  <c r="JZ196" i="26"/>
  <c r="JZ197" i="26"/>
  <c r="JZ282" i="26" a="1"/>
  <c r="JZ282" i="26" s="1"/>
  <c r="JZ283" i="26"/>
  <c r="JZ285" i="26"/>
  <c r="JZ173" i="26"/>
  <c r="JZ202" i="26" a="1"/>
  <c r="JZ202" i="26" s="1"/>
  <c r="JZ203" i="26"/>
  <c r="JZ204" i="26"/>
  <c r="JZ205" i="26"/>
  <c r="JZ206" i="26"/>
  <c r="JZ207" i="26"/>
  <c r="JZ208" i="26"/>
  <c r="JZ211" i="26"/>
  <c r="JZ212" i="26"/>
  <c r="JZ213" i="26"/>
  <c r="JZ218" i="26" a="1"/>
  <c r="JZ218" i="26" s="1"/>
  <c r="JZ219" i="26"/>
  <c r="JZ220" i="26"/>
  <c r="JZ221" i="26"/>
  <c r="JZ222" i="26"/>
  <c r="JZ223" i="26"/>
  <c r="JZ224" i="26"/>
  <c r="JZ227" i="26"/>
  <c r="JZ228" i="26"/>
  <c r="JZ229" i="26"/>
  <c r="JZ234" i="26" a="1"/>
  <c r="JZ234" i="26" s="1"/>
  <c r="JZ235" i="26"/>
  <c r="JZ236" i="26"/>
  <c r="JZ237" i="26"/>
  <c r="JZ238" i="26"/>
  <c r="JZ239" i="26"/>
  <c r="JZ240" i="26"/>
  <c r="JZ243" i="26"/>
  <c r="JZ244" i="26"/>
  <c r="JZ245" i="26"/>
  <c r="JZ254" i="26"/>
  <c r="JZ255" i="26"/>
  <c r="JZ256" i="26"/>
  <c r="JZ260" i="26"/>
  <c r="JZ261" i="26"/>
  <c r="JZ284" i="26"/>
  <c r="JZ287" i="26"/>
  <c r="JZ250" i="26" a="1"/>
  <c r="JZ250" i="26" s="1"/>
  <c r="JZ251" i="26"/>
  <c r="JZ252" i="26"/>
  <c r="JZ253" i="26"/>
  <c r="JZ266" i="26" a="1"/>
  <c r="JZ266" i="26" s="1"/>
  <c r="JZ267" i="26"/>
  <c r="JZ268" i="26"/>
  <c r="JZ269" i="26"/>
  <c r="JZ270" i="26"/>
  <c r="JZ271" i="26"/>
  <c r="JZ272" i="26"/>
  <c r="JZ274" i="26"/>
  <c r="JZ275" i="26"/>
  <c r="JZ276" i="26"/>
  <c r="JZ277" i="26"/>
  <c r="JZ300" i="26"/>
  <c r="JZ301" i="26"/>
  <c r="JZ302" i="26"/>
  <c r="JZ303" i="26"/>
  <c r="JZ304" i="26"/>
  <c r="JZ307" i="26"/>
  <c r="JZ308" i="26"/>
  <c r="JZ309" i="26"/>
  <c r="JZ299" i="26"/>
  <c r="JZ317" i="26"/>
  <c r="JZ298" i="26" a="1"/>
  <c r="JZ298" i="26" s="1"/>
  <c r="JZ316" i="26"/>
  <c r="JZ320" i="26"/>
  <c r="JZ322" i="26"/>
  <c r="JZ323" i="26"/>
  <c r="JZ324" i="26"/>
  <c r="JZ325" i="26"/>
  <c r="JZ293" i="26"/>
  <c r="JZ314" i="26" a="1"/>
  <c r="JZ314" i="26" s="1"/>
  <c r="JZ315" i="26"/>
  <c r="JZ318" i="26"/>
  <c r="JZ319" i="26"/>
  <c r="JY209" i="26"/>
  <c r="JY214" i="26" s="1"/>
  <c r="JY225" i="26"/>
  <c r="JY230" i="26" s="1"/>
  <c r="JY289" i="26"/>
  <c r="JY257" i="26"/>
  <c r="JY273" i="26"/>
  <c r="JY321" i="26"/>
  <c r="JY326" i="26" s="1"/>
  <c r="JY305" i="26"/>
  <c r="JX182" i="26"/>
  <c r="JX198" i="26"/>
  <c r="KC166" i="26"/>
  <c r="KB165" i="26"/>
  <c r="JX214" i="26"/>
  <c r="JX230" i="26"/>
  <c r="JX326" i="26"/>
  <c r="JY193" i="26"/>
  <c r="JY198" i="26" s="1"/>
  <c r="JY177" i="26"/>
  <c r="JY182" i="26" s="1"/>
  <c r="JY241" i="26"/>
  <c r="JX278" i="26"/>
  <c r="JW12" i="17"/>
  <c r="JU13" i="17"/>
  <c r="KA210" i="26" l="1"/>
  <c r="KA194" i="26"/>
  <c r="KA259" i="26"/>
  <c r="KA242" i="26"/>
  <c r="KA226" i="26"/>
  <c r="JZ193" i="26"/>
  <c r="JZ198" i="26" s="1"/>
  <c r="KB167" i="26"/>
  <c r="KA170" i="26" a="1"/>
  <c r="KA170" i="26" s="1"/>
  <c r="KA174" i="26"/>
  <c r="KA175" i="26"/>
  <c r="KA176" i="26"/>
  <c r="KA178" i="26"/>
  <c r="KA179" i="26"/>
  <c r="KA180" i="26"/>
  <c r="KA181" i="26"/>
  <c r="KA283" i="26"/>
  <c r="KA284" i="26"/>
  <c r="KA285" i="26"/>
  <c r="KA171" i="26"/>
  <c r="KA172" i="26"/>
  <c r="KA173" i="26"/>
  <c r="KA186" i="26" a="1"/>
  <c r="KA186" i="26" s="1"/>
  <c r="KA187" i="26"/>
  <c r="KA188" i="26"/>
  <c r="KA189" i="26"/>
  <c r="KA190" i="26"/>
  <c r="KA191" i="26"/>
  <c r="KA192" i="26"/>
  <c r="KA195" i="26"/>
  <c r="KA196" i="26"/>
  <c r="KA197" i="26"/>
  <c r="KA286" i="26"/>
  <c r="KA288" i="26"/>
  <c r="KA291" i="26"/>
  <c r="KA293" i="26"/>
  <c r="KA202" i="26" a="1"/>
  <c r="KA202" i="26" s="1"/>
  <c r="KA203" i="26"/>
  <c r="KA204" i="26"/>
  <c r="KA205" i="26"/>
  <c r="KA206" i="26"/>
  <c r="KA207" i="26"/>
  <c r="KA208" i="26"/>
  <c r="KA211" i="26"/>
  <c r="KA212" i="26"/>
  <c r="KA213" i="26"/>
  <c r="KA218" i="26" a="1"/>
  <c r="KA218" i="26" s="1"/>
  <c r="KA219" i="26"/>
  <c r="KA220" i="26"/>
  <c r="KA221" i="26"/>
  <c r="KA222" i="26"/>
  <c r="KA223" i="26"/>
  <c r="KA224" i="26"/>
  <c r="KA227" i="26"/>
  <c r="KA228" i="26"/>
  <c r="KA229" i="26"/>
  <c r="KA234" i="26" a="1"/>
  <c r="KA234" i="26" s="1"/>
  <c r="KA235" i="26"/>
  <c r="KA236" i="26"/>
  <c r="KA237" i="26"/>
  <c r="KA238" i="26"/>
  <c r="KA239" i="26"/>
  <c r="KA240" i="26"/>
  <c r="KA243" i="26"/>
  <c r="KA244" i="26"/>
  <c r="KA245" i="26"/>
  <c r="KA250" i="26" a="1"/>
  <c r="KA250" i="26" s="1"/>
  <c r="KA251" i="26"/>
  <c r="KA252" i="26"/>
  <c r="KA254" i="26"/>
  <c r="KA255" i="26"/>
  <c r="KA256" i="26"/>
  <c r="KA260" i="26"/>
  <c r="KA261" i="26"/>
  <c r="KA282" i="26" a="1"/>
  <c r="KA282" i="26" s="1"/>
  <c r="KA253" i="26"/>
  <c r="KA266" i="26" a="1"/>
  <c r="KA266" i="26" s="1"/>
  <c r="KA267" i="26"/>
  <c r="KA268" i="26"/>
  <c r="KA269" i="26"/>
  <c r="KA270" i="26"/>
  <c r="KA271" i="26"/>
  <c r="KA272" i="26"/>
  <c r="KA274" i="26"/>
  <c r="KA275" i="26"/>
  <c r="KA276" i="26"/>
  <c r="KA277" i="26"/>
  <c r="KA298" i="26" a="1"/>
  <c r="KA298" i="26" s="1"/>
  <c r="KA301" i="26"/>
  <c r="KA302" i="26"/>
  <c r="KA303" i="26"/>
  <c r="KA304" i="26"/>
  <c r="KA307" i="26"/>
  <c r="KA308" i="26"/>
  <c r="KA309" i="26"/>
  <c r="KA287" i="26"/>
  <c r="KA300" i="26"/>
  <c r="KA314" i="26" a="1"/>
  <c r="KA314" i="26" s="1"/>
  <c r="KA315" i="26"/>
  <c r="KA318" i="26"/>
  <c r="KA319" i="26"/>
  <c r="KA320" i="26"/>
  <c r="KA322" i="26"/>
  <c r="KA323" i="26"/>
  <c r="KA324" i="26"/>
  <c r="KA325" i="26"/>
  <c r="KA292" i="26"/>
  <c r="KA299" i="26"/>
  <c r="KA316" i="26"/>
  <c r="KA317" i="26"/>
  <c r="JY294" i="26"/>
  <c r="JY262" i="26"/>
  <c r="JY310" i="26"/>
  <c r="KD166" i="26"/>
  <c r="KC165" i="26"/>
  <c r="JY246" i="26"/>
  <c r="JZ305" i="26"/>
  <c r="JZ321" i="26"/>
  <c r="JZ289" i="26"/>
  <c r="JZ294" i="26" s="1"/>
  <c r="JZ177" i="26"/>
  <c r="JZ209" i="26"/>
  <c r="JZ225" i="26"/>
  <c r="JZ241" i="26"/>
  <c r="JZ246" i="26" s="1"/>
  <c r="JZ257" i="26"/>
  <c r="JZ262" i="26" s="1"/>
  <c r="JZ273" i="26"/>
  <c r="JZ278" i="26" s="1"/>
  <c r="JY278" i="26"/>
  <c r="JW14" i="17"/>
  <c r="JX12" i="17"/>
  <c r="JX14" i="17" s="1"/>
  <c r="JV13" i="17"/>
  <c r="KB210" i="26" l="1"/>
  <c r="KB194" i="26"/>
  <c r="KB259" i="26"/>
  <c r="KB242" i="26"/>
  <c r="KB226" i="26"/>
  <c r="KC167" i="26"/>
  <c r="KB286" i="26"/>
  <c r="KB172" i="26"/>
  <c r="KB173" i="26"/>
  <c r="KB175" i="26"/>
  <c r="KB176" i="26"/>
  <c r="KB178" i="26"/>
  <c r="KB179" i="26"/>
  <c r="KB180" i="26"/>
  <c r="KB181" i="26"/>
  <c r="KB287" i="26"/>
  <c r="KB291" i="26"/>
  <c r="KB293" i="26"/>
  <c r="KB174" i="26"/>
  <c r="KB186" i="26" a="1"/>
  <c r="KB186" i="26" s="1"/>
  <c r="KB187" i="26"/>
  <c r="KB188" i="26"/>
  <c r="KB189" i="26"/>
  <c r="KB190" i="26"/>
  <c r="KB191" i="26"/>
  <c r="KB192" i="26"/>
  <c r="KB195" i="26"/>
  <c r="KB196" i="26"/>
  <c r="KB197" i="26"/>
  <c r="KB284" i="26"/>
  <c r="KB285" i="26"/>
  <c r="KB292" i="26"/>
  <c r="KB170" i="26" a="1"/>
  <c r="KB170" i="26" s="1"/>
  <c r="KB171" i="26"/>
  <c r="KB202" i="26" a="1"/>
  <c r="KB202" i="26" s="1"/>
  <c r="KB203" i="26"/>
  <c r="KB204" i="26"/>
  <c r="KB205" i="26"/>
  <c r="KB206" i="26"/>
  <c r="KB207" i="26"/>
  <c r="KB208" i="26"/>
  <c r="KB211" i="26"/>
  <c r="KB212" i="26"/>
  <c r="KB213" i="26"/>
  <c r="KB218" i="26" a="1"/>
  <c r="KB218" i="26" s="1"/>
  <c r="KB219" i="26"/>
  <c r="KB220" i="26"/>
  <c r="KB221" i="26"/>
  <c r="KB222" i="26"/>
  <c r="KB223" i="26"/>
  <c r="KB224" i="26"/>
  <c r="KB227" i="26"/>
  <c r="KB228" i="26"/>
  <c r="KB229" i="26"/>
  <c r="KB234" i="26" a="1"/>
  <c r="KB234" i="26" s="1"/>
  <c r="KB235" i="26"/>
  <c r="KB236" i="26"/>
  <c r="KB237" i="26"/>
  <c r="KB238" i="26"/>
  <c r="KB239" i="26"/>
  <c r="KB240" i="26"/>
  <c r="KB243" i="26"/>
  <c r="KB244" i="26"/>
  <c r="KB245" i="26"/>
  <c r="KB253" i="26"/>
  <c r="KB254" i="26"/>
  <c r="KB255" i="26"/>
  <c r="KB256" i="26"/>
  <c r="KB260" i="26"/>
  <c r="KB261" i="26"/>
  <c r="KB283" i="26"/>
  <c r="KB288" i="26"/>
  <c r="KB250" i="26" a="1"/>
  <c r="KB250" i="26" s="1"/>
  <c r="KB251" i="26"/>
  <c r="KB252" i="26"/>
  <c r="KB266" i="26" a="1"/>
  <c r="KB266" i="26" s="1"/>
  <c r="KB267" i="26"/>
  <c r="KB268" i="26"/>
  <c r="KB269" i="26"/>
  <c r="KB270" i="26"/>
  <c r="KB271" i="26"/>
  <c r="KB272" i="26"/>
  <c r="KB274" i="26"/>
  <c r="KB275" i="26"/>
  <c r="KB276" i="26"/>
  <c r="KB277" i="26"/>
  <c r="KB299" i="26"/>
  <c r="KB301" i="26"/>
  <c r="KB302" i="26"/>
  <c r="KB303" i="26"/>
  <c r="KB304" i="26"/>
  <c r="KB307" i="26"/>
  <c r="KB308" i="26"/>
  <c r="KB309" i="26"/>
  <c r="KB316" i="26"/>
  <c r="KB317" i="26"/>
  <c r="KB282" i="26" a="1"/>
  <c r="KB282" i="26" s="1"/>
  <c r="KB300" i="26"/>
  <c r="KB314" i="26" a="1"/>
  <c r="KB314" i="26" s="1"/>
  <c r="KB315" i="26"/>
  <c r="KB320" i="26"/>
  <c r="KB322" i="26"/>
  <c r="KB323" i="26"/>
  <c r="KB324" i="26"/>
  <c r="KB325" i="26"/>
  <c r="KB298" i="26" a="1"/>
  <c r="KB298" i="26" s="1"/>
  <c r="KB318" i="26"/>
  <c r="KB319" i="26"/>
  <c r="KA177" i="26"/>
  <c r="KA182" i="26" s="1"/>
  <c r="KA193" i="26"/>
  <c r="KA209" i="26"/>
  <c r="KA214" i="26" s="1"/>
  <c r="KA225" i="26"/>
  <c r="KA230" i="26" s="1"/>
  <c r="KA289" i="26"/>
  <c r="KA305" i="26"/>
  <c r="KA310" i="26" s="1"/>
  <c r="KA321" i="26"/>
  <c r="KA326" i="26" s="1"/>
  <c r="KE166" i="26"/>
  <c r="KD165" i="26"/>
  <c r="JZ326" i="26"/>
  <c r="JZ182" i="26"/>
  <c r="JZ214" i="26"/>
  <c r="JZ230" i="26"/>
  <c r="KA241" i="26"/>
  <c r="KA257" i="26"/>
  <c r="KA273" i="26"/>
  <c r="JZ310" i="26"/>
  <c r="JY12" i="17"/>
  <c r="JY14" i="17" s="1"/>
  <c r="JW13" i="17"/>
  <c r="KC210" i="26" l="1"/>
  <c r="KC194" i="26"/>
  <c r="KC259" i="26"/>
  <c r="KC242" i="26"/>
  <c r="KC226" i="26"/>
  <c r="KB177" i="26"/>
  <c r="KB182" i="26" s="1"/>
  <c r="KD167" i="26"/>
  <c r="KC171" i="26"/>
  <c r="KC174" i="26"/>
  <c r="KC175" i="26"/>
  <c r="KC176" i="26"/>
  <c r="KC178" i="26"/>
  <c r="KC179" i="26"/>
  <c r="KC180" i="26"/>
  <c r="KC181" i="26"/>
  <c r="KC283" i="26"/>
  <c r="KC292" i="26"/>
  <c r="KC170" i="26" a="1"/>
  <c r="KC170" i="26" s="1"/>
  <c r="KC172" i="26"/>
  <c r="KC186" i="26" a="1"/>
  <c r="KC186" i="26" s="1"/>
  <c r="KC187" i="26"/>
  <c r="KC188" i="26"/>
  <c r="KC189" i="26"/>
  <c r="KC190" i="26"/>
  <c r="KC191" i="26"/>
  <c r="KC192" i="26"/>
  <c r="KC195" i="26"/>
  <c r="KC196" i="26"/>
  <c r="KC197" i="26"/>
  <c r="KC282" i="26" a="1"/>
  <c r="KC282" i="26" s="1"/>
  <c r="KC286" i="26"/>
  <c r="KC293" i="26"/>
  <c r="KC173" i="26"/>
  <c r="KC202" i="26" a="1"/>
  <c r="KC202" i="26" s="1"/>
  <c r="KC203" i="26"/>
  <c r="KC204" i="26"/>
  <c r="KC205" i="26"/>
  <c r="KC206" i="26"/>
  <c r="KC207" i="26"/>
  <c r="KC208" i="26"/>
  <c r="KC211" i="26"/>
  <c r="KC212" i="26"/>
  <c r="KC213" i="26"/>
  <c r="KC218" i="26" a="1"/>
  <c r="KC218" i="26" s="1"/>
  <c r="KC219" i="26"/>
  <c r="KC220" i="26"/>
  <c r="KC221" i="26"/>
  <c r="KC222" i="26"/>
  <c r="KC223" i="26"/>
  <c r="KC224" i="26"/>
  <c r="KC227" i="26"/>
  <c r="KC228" i="26"/>
  <c r="KC229" i="26"/>
  <c r="KC234" i="26" a="1"/>
  <c r="KC234" i="26" s="1"/>
  <c r="KC235" i="26"/>
  <c r="KC236" i="26"/>
  <c r="KC237" i="26"/>
  <c r="KC238" i="26"/>
  <c r="KC239" i="26"/>
  <c r="KC240" i="26"/>
  <c r="KC243" i="26"/>
  <c r="KC244" i="26"/>
  <c r="KC245" i="26"/>
  <c r="KC288" i="26"/>
  <c r="KC250" i="26" a="1"/>
  <c r="KC250" i="26" s="1"/>
  <c r="KC254" i="26"/>
  <c r="KC255" i="26"/>
  <c r="KC256" i="26"/>
  <c r="KC260" i="26"/>
  <c r="KC261" i="26"/>
  <c r="KC284" i="26"/>
  <c r="KC285" i="26"/>
  <c r="KC287" i="26"/>
  <c r="KC291" i="26"/>
  <c r="KC251" i="26"/>
  <c r="KC252" i="26"/>
  <c r="KC253" i="26"/>
  <c r="KC266" i="26" a="1"/>
  <c r="KC266" i="26" s="1"/>
  <c r="KC267" i="26"/>
  <c r="KC268" i="26"/>
  <c r="KC269" i="26"/>
  <c r="KC270" i="26"/>
  <c r="KC271" i="26"/>
  <c r="KC272" i="26"/>
  <c r="KC274" i="26"/>
  <c r="KC275" i="26"/>
  <c r="KC276" i="26"/>
  <c r="KC277" i="26"/>
  <c r="KC301" i="26"/>
  <c r="KC302" i="26"/>
  <c r="KC303" i="26"/>
  <c r="KC304" i="26"/>
  <c r="KC307" i="26"/>
  <c r="KC308" i="26"/>
  <c r="KC309" i="26"/>
  <c r="KC315" i="26"/>
  <c r="KC320" i="26"/>
  <c r="KC298" i="26" a="1"/>
  <c r="KC298" i="26" s="1"/>
  <c r="KC316" i="26"/>
  <c r="KC318" i="26"/>
  <c r="KC319" i="26"/>
  <c r="KC322" i="26"/>
  <c r="KC323" i="26"/>
  <c r="KC324" i="26"/>
  <c r="KC325" i="26"/>
  <c r="KC299" i="26"/>
  <c r="KC300" i="26"/>
  <c r="KC314" i="26" a="1"/>
  <c r="KC314" i="26" s="1"/>
  <c r="KC317" i="26"/>
  <c r="KB241" i="26"/>
  <c r="KB246" i="26" s="1"/>
  <c r="KB257" i="26"/>
  <c r="KB262" i="26" s="1"/>
  <c r="KA198" i="26"/>
  <c r="KA294" i="26"/>
  <c r="KF166" i="26"/>
  <c r="KE165" i="26"/>
  <c r="KA246" i="26"/>
  <c r="KA262" i="26"/>
  <c r="KA278" i="26"/>
  <c r="KB289" i="26"/>
  <c r="KB321" i="26"/>
  <c r="KB193" i="26"/>
  <c r="KB198" i="26" s="1"/>
  <c r="KB209" i="26"/>
  <c r="KB225" i="26"/>
  <c r="KB273" i="26"/>
  <c r="KB278" i="26" s="1"/>
  <c r="KB305" i="26"/>
  <c r="JZ12" i="17"/>
  <c r="JX13" i="17"/>
  <c r="KD210" i="26" l="1"/>
  <c r="KD194" i="26"/>
  <c r="KD259" i="26"/>
  <c r="KD242" i="26"/>
  <c r="KD226" i="26"/>
  <c r="KE167" i="26"/>
  <c r="KD170" i="26" a="1"/>
  <c r="KD170" i="26" s="1"/>
  <c r="KD175" i="26"/>
  <c r="KD176" i="26"/>
  <c r="KD178" i="26"/>
  <c r="KD179" i="26"/>
  <c r="KD180" i="26"/>
  <c r="KD181" i="26"/>
  <c r="KD285" i="26"/>
  <c r="KD286" i="26"/>
  <c r="KD288" i="26"/>
  <c r="KD172" i="26"/>
  <c r="KD173" i="26"/>
  <c r="KD174" i="26"/>
  <c r="KD186" i="26" a="1"/>
  <c r="KD186" i="26" s="1"/>
  <c r="KD187" i="26"/>
  <c r="KD188" i="26"/>
  <c r="KD189" i="26"/>
  <c r="KD190" i="26"/>
  <c r="KD191" i="26"/>
  <c r="KD192" i="26"/>
  <c r="KD195" i="26"/>
  <c r="KD196" i="26"/>
  <c r="KD197" i="26"/>
  <c r="KD283" i="26"/>
  <c r="KD284" i="26"/>
  <c r="KD291" i="26"/>
  <c r="KD292" i="26"/>
  <c r="KD171" i="26"/>
  <c r="KD202" i="26" a="1"/>
  <c r="KD202" i="26" s="1"/>
  <c r="KD203" i="26"/>
  <c r="KD204" i="26"/>
  <c r="KD205" i="26"/>
  <c r="KD206" i="26"/>
  <c r="KD207" i="26"/>
  <c r="KD208" i="26"/>
  <c r="KD211" i="26"/>
  <c r="KD212" i="26"/>
  <c r="KD213" i="26"/>
  <c r="KD218" i="26" a="1"/>
  <c r="KD218" i="26" s="1"/>
  <c r="KD219" i="26"/>
  <c r="KD220" i="26"/>
  <c r="KD221" i="26"/>
  <c r="KD222" i="26"/>
  <c r="KD223" i="26"/>
  <c r="KD224" i="26"/>
  <c r="KD227" i="26"/>
  <c r="KD228" i="26"/>
  <c r="KD229" i="26"/>
  <c r="KD234" i="26" a="1"/>
  <c r="KD234" i="26" s="1"/>
  <c r="KD235" i="26"/>
  <c r="KD236" i="26"/>
  <c r="KD237" i="26"/>
  <c r="KD238" i="26"/>
  <c r="KD239" i="26"/>
  <c r="KD240" i="26"/>
  <c r="KD243" i="26"/>
  <c r="KD244" i="26"/>
  <c r="KD245" i="26"/>
  <c r="KD251" i="26"/>
  <c r="KD252" i="26"/>
  <c r="KD253" i="26"/>
  <c r="KD254" i="26"/>
  <c r="KD255" i="26"/>
  <c r="KD256" i="26"/>
  <c r="KD260" i="26"/>
  <c r="KD261" i="26"/>
  <c r="KD282" i="26" a="1"/>
  <c r="KD282" i="26" s="1"/>
  <c r="KD250" i="26" a="1"/>
  <c r="KD250" i="26" s="1"/>
  <c r="KD266" i="26" a="1"/>
  <c r="KD266" i="26" s="1"/>
  <c r="KD267" i="26"/>
  <c r="KD268" i="26"/>
  <c r="KD269" i="26"/>
  <c r="KD270" i="26"/>
  <c r="KD271" i="26"/>
  <c r="KD272" i="26"/>
  <c r="KD274" i="26"/>
  <c r="KD275" i="26"/>
  <c r="KD276" i="26"/>
  <c r="KD277" i="26"/>
  <c r="KD287" i="26"/>
  <c r="KD300" i="26"/>
  <c r="KD301" i="26"/>
  <c r="KD302" i="26"/>
  <c r="KD303" i="26"/>
  <c r="KD304" i="26"/>
  <c r="KD307" i="26"/>
  <c r="KD308" i="26"/>
  <c r="KD309" i="26"/>
  <c r="KD298" i="26" a="1"/>
  <c r="KD298" i="26" s="1"/>
  <c r="KD299" i="26"/>
  <c r="KD314" i="26" a="1"/>
  <c r="KD314" i="26" s="1"/>
  <c r="KD293" i="26"/>
  <c r="KD317" i="26"/>
  <c r="KD320" i="26"/>
  <c r="KD322" i="26"/>
  <c r="KD323" i="26"/>
  <c r="KD324" i="26"/>
  <c r="KD325" i="26"/>
  <c r="KD315" i="26"/>
  <c r="KD316" i="26"/>
  <c r="KD318" i="26"/>
  <c r="KD319" i="26"/>
  <c r="KC177" i="26"/>
  <c r="KC289" i="26"/>
  <c r="KC294" i="26" s="1"/>
  <c r="KC321" i="26"/>
  <c r="KC326" i="26" s="1"/>
  <c r="KG166" i="26"/>
  <c r="KF165" i="26"/>
  <c r="KB326" i="26"/>
  <c r="KB214" i="26"/>
  <c r="KB230" i="26"/>
  <c r="KB310" i="26"/>
  <c r="KC241" i="26"/>
  <c r="KC305" i="26"/>
  <c r="KC209" i="26"/>
  <c r="KC193" i="26"/>
  <c r="KC198" i="26" s="1"/>
  <c r="KC225" i="26"/>
  <c r="KC230" i="26" s="1"/>
  <c r="KC257" i="26"/>
  <c r="KC273" i="26"/>
  <c r="KB294" i="26"/>
  <c r="JZ14" i="17"/>
  <c r="KA12" i="17"/>
  <c r="KA14" i="17" s="1"/>
  <c r="JY13" i="17"/>
  <c r="KE210" i="26" l="1"/>
  <c r="KE194" i="26"/>
  <c r="KE259" i="26"/>
  <c r="KE242" i="26"/>
  <c r="KE226" i="26"/>
  <c r="KD289" i="26"/>
  <c r="KD294" i="26" s="1"/>
  <c r="KD193" i="26"/>
  <c r="KD198" i="26" s="1"/>
  <c r="KF167" i="26"/>
  <c r="KE172" i="26"/>
  <c r="KE174" i="26"/>
  <c r="KE175" i="26"/>
  <c r="KE176" i="26"/>
  <c r="KE178" i="26"/>
  <c r="KE179" i="26"/>
  <c r="KE180" i="26"/>
  <c r="KE181" i="26"/>
  <c r="KE284" i="26"/>
  <c r="KE291" i="26"/>
  <c r="KE171" i="26"/>
  <c r="KE186" i="26" a="1"/>
  <c r="KE186" i="26" s="1"/>
  <c r="KE187" i="26"/>
  <c r="KE188" i="26"/>
  <c r="KE189" i="26"/>
  <c r="KE190" i="26"/>
  <c r="KE191" i="26"/>
  <c r="KE192" i="26"/>
  <c r="KE195" i="26"/>
  <c r="KE196" i="26"/>
  <c r="KE197" i="26"/>
  <c r="KE282" i="26" a="1"/>
  <c r="KE282" i="26" s="1"/>
  <c r="KE283" i="26"/>
  <c r="KE285" i="26"/>
  <c r="KE286" i="26"/>
  <c r="KE287" i="26"/>
  <c r="KE288" i="26"/>
  <c r="KE170" i="26" a="1"/>
  <c r="KE170" i="26" s="1"/>
  <c r="KE173" i="26"/>
  <c r="KE202" i="26" a="1"/>
  <c r="KE202" i="26" s="1"/>
  <c r="KE203" i="26"/>
  <c r="KE204" i="26"/>
  <c r="KE205" i="26"/>
  <c r="KE206" i="26"/>
  <c r="KE207" i="26"/>
  <c r="KE208" i="26"/>
  <c r="KE211" i="26"/>
  <c r="KE212" i="26"/>
  <c r="KE213" i="26"/>
  <c r="KE218" i="26" a="1"/>
  <c r="KE218" i="26" s="1"/>
  <c r="KE219" i="26"/>
  <c r="KE220" i="26"/>
  <c r="KE221" i="26"/>
  <c r="KE222" i="26"/>
  <c r="KE223" i="26"/>
  <c r="KE224" i="26"/>
  <c r="KE227" i="26"/>
  <c r="KE228" i="26"/>
  <c r="KE229" i="26"/>
  <c r="KE234" i="26" a="1"/>
  <c r="KE234" i="26" s="1"/>
  <c r="KE235" i="26"/>
  <c r="KE236" i="26"/>
  <c r="KE237" i="26"/>
  <c r="KE238" i="26"/>
  <c r="KE239" i="26"/>
  <c r="KE240" i="26"/>
  <c r="KE243" i="26"/>
  <c r="KE244" i="26"/>
  <c r="KE245" i="26"/>
  <c r="KE250" i="26" a="1"/>
  <c r="KE250" i="26" s="1"/>
  <c r="KE254" i="26"/>
  <c r="KE255" i="26"/>
  <c r="KE256" i="26"/>
  <c r="KE260" i="26"/>
  <c r="KE261" i="26"/>
  <c r="KE251" i="26"/>
  <c r="KE252" i="26"/>
  <c r="KE253" i="26"/>
  <c r="KE266" i="26" a="1"/>
  <c r="KE266" i="26" s="1"/>
  <c r="KE267" i="26"/>
  <c r="KE268" i="26"/>
  <c r="KE269" i="26"/>
  <c r="KE270" i="26"/>
  <c r="KE271" i="26"/>
  <c r="KE272" i="26"/>
  <c r="KE274" i="26"/>
  <c r="KE275" i="26"/>
  <c r="KE276" i="26"/>
  <c r="KE277" i="26"/>
  <c r="KE298" i="26" a="1"/>
  <c r="KE298" i="26" s="1"/>
  <c r="KE299" i="26"/>
  <c r="KE301" i="26"/>
  <c r="KE302" i="26"/>
  <c r="KE303" i="26"/>
  <c r="KE304" i="26"/>
  <c r="KE307" i="26"/>
  <c r="KE308" i="26"/>
  <c r="KE309" i="26"/>
  <c r="KE292" i="26"/>
  <c r="KE300" i="26"/>
  <c r="KE316" i="26"/>
  <c r="KE317" i="26"/>
  <c r="KE319" i="26"/>
  <c r="KE320" i="26"/>
  <c r="KE314" i="26" a="1"/>
  <c r="KE314" i="26" s="1"/>
  <c r="KE315" i="26"/>
  <c r="KE318" i="26"/>
  <c r="KE322" i="26"/>
  <c r="KE323" i="26"/>
  <c r="KE324" i="26"/>
  <c r="KE325" i="26"/>
  <c r="KE293" i="26"/>
  <c r="KD209" i="26"/>
  <c r="KD241" i="26"/>
  <c r="KD246" i="26" s="1"/>
  <c r="KD305" i="26"/>
  <c r="KD310" i="26" s="1"/>
  <c r="KC182" i="26"/>
  <c r="KH166" i="26"/>
  <c r="KG165" i="26"/>
  <c r="KC246" i="26"/>
  <c r="KC262" i="26"/>
  <c r="KC278" i="26"/>
  <c r="KD225" i="26"/>
  <c r="KD257" i="26"/>
  <c r="KD321" i="26"/>
  <c r="KD177" i="26"/>
  <c r="KD273" i="26"/>
  <c r="KD278" i="26" s="1"/>
  <c r="KC310" i="26"/>
  <c r="KC214" i="26"/>
  <c r="KB12" i="17"/>
  <c r="KB14" i="17" s="1"/>
  <c r="JZ13" i="17"/>
  <c r="KF210" i="26" l="1"/>
  <c r="KF194" i="26"/>
  <c r="KF259" i="26"/>
  <c r="KF242" i="26"/>
  <c r="KF226" i="26"/>
  <c r="KE209" i="26"/>
  <c r="KE214" i="26" s="1"/>
  <c r="KG167" i="26"/>
  <c r="KF171" i="26"/>
  <c r="KF173" i="26"/>
  <c r="KF175" i="26"/>
  <c r="KF176" i="26"/>
  <c r="KF178" i="26"/>
  <c r="KF179" i="26"/>
  <c r="KF180" i="26"/>
  <c r="KF181" i="26"/>
  <c r="KF283" i="26"/>
  <c r="KF293" i="26"/>
  <c r="KF170" i="26" a="1"/>
  <c r="KF170" i="26" s="1"/>
  <c r="KF172" i="26"/>
  <c r="KF174" i="26"/>
  <c r="KF186" i="26" a="1"/>
  <c r="KF186" i="26" s="1"/>
  <c r="KF187" i="26"/>
  <c r="KF188" i="26"/>
  <c r="KF189" i="26"/>
  <c r="KF190" i="26"/>
  <c r="KF191" i="26"/>
  <c r="KF192" i="26"/>
  <c r="KF195" i="26"/>
  <c r="KF196" i="26"/>
  <c r="KF197" i="26"/>
  <c r="KF284" i="26"/>
  <c r="KF292" i="26"/>
  <c r="KF202" i="26" a="1"/>
  <c r="KF202" i="26" s="1"/>
  <c r="KF203" i="26"/>
  <c r="KF204" i="26"/>
  <c r="KF205" i="26"/>
  <c r="KF206" i="26"/>
  <c r="KF207" i="26"/>
  <c r="KF208" i="26"/>
  <c r="KF211" i="26"/>
  <c r="KF212" i="26"/>
  <c r="KF213" i="26"/>
  <c r="KF287" i="26"/>
  <c r="KF218" i="26" a="1"/>
  <c r="KF218" i="26" s="1"/>
  <c r="KF219" i="26"/>
  <c r="KF220" i="26"/>
  <c r="KF221" i="26"/>
  <c r="KF222" i="26"/>
  <c r="KF223" i="26"/>
  <c r="KF224" i="26"/>
  <c r="KF227" i="26"/>
  <c r="KF228" i="26"/>
  <c r="KF229" i="26"/>
  <c r="KF234" i="26" a="1"/>
  <c r="KF234" i="26" s="1"/>
  <c r="KF235" i="26"/>
  <c r="KF236" i="26"/>
  <c r="KF237" i="26"/>
  <c r="KF238" i="26"/>
  <c r="KF239" i="26"/>
  <c r="KF240" i="26"/>
  <c r="KF243" i="26"/>
  <c r="KF244" i="26"/>
  <c r="KF245" i="26"/>
  <c r="KF251" i="26"/>
  <c r="KF253" i="26"/>
  <c r="KF254" i="26"/>
  <c r="KF255" i="26"/>
  <c r="KF256" i="26"/>
  <c r="KF260" i="26"/>
  <c r="KF261" i="26"/>
  <c r="KF285" i="26"/>
  <c r="KF288" i="26"/>
  <c r="KF291" i="26"/>
  <c r="KF250" i="26" a="1"/>
  <c r="KF250" i="26" s="1"/>
  <c r="KF252" i="26"/>
  <c r="KF266" i="26" a="1"/>
  <c r="KF266" i="26" s="1"/>
  <c r="KF267" i="26"/>
  <c r="KF268" i="26"/>
  <c r="KF269" i="26"/>
  <c r="KF270" i="26"/>
  <c r="KF271" i="26"/>
  <c r="KF272" i="26"/>
  <c r="KF274" i="26"/>
  <c r="KF275" i="26"/>
  <c r="KF276" i="26"/>
  <c r="KF277" i="26"/>
  <c r="KF282" i="26" a="1"/>
  <c r="KF282" i="26" s="1"/>
  <c r="KF301" i="26"/>
  <c r="KF302" i="26"/>
  <c r="KF303" i="26"/>
  <c r="KF304" i="26"/>
  <c r="KF307" i="26"/>
  <c r="KF308" i="26"/>
  <c r="KF309" i="26"/>
  <c r="KF315" i="26"/>
  <c r="KF318" i="26"/>
  <c r="KF286" i="26"/>
  <c r="KF300" i="26"/>
  <c r="KF316" i="26"/>
  <c r="KF319" i="26"/>
  <c r="KF320" i="26"/>
  <c r="KF322" i="26"/>
  <c r="KF323" i="26"/>
  <c r="KF324" i="26"/>
  <c r="KF325" i="26"/>
  <c r="KF298" i="26" a="1"/>
  <c r="KF298" i="26" s="1"/>
  <c r="KF299" i="26"/>
  <c r="KF314" i="26" a="1"/>
  <c r="KF314" i="26" s="1"/>
  <c r="KF317" i="26"/>
  <c r="KE193" i="26"/>
  <c r="KE289" i="26"/>
  <c r="KE177" i="26"/>
  <c r="KE182" i="26" s="1"/>
  <c r="KE225" i="26"/>
  <c r="KE230" i="26" s="1"/>
  <c r="KE257" i="26"/>
  <c r="KE262" i="26" s="1"/>
  <c r="KE321" i="26"/>
  <c r="KE326" i="26" s="1"/>
  <c r="KI166" i="26"/>
  <c r="KH165" i="26"/>
  <c r="KD230" i="26"/>
  <c r="KD326" i="26"/>
  <c r="KE305" i="26"/>
  <c r="KE241" i="26"/>
  <c r="KE273" i="26"/>
  <c r="KD214" i="26"/>
  <c r="KD262" i="26"/>
  <c r="KD182" i="26"/>
  <c r="KC12" i="17"/>
  <c r="KA13" i="17"/>
  <c r="KG210" i="26" l="1"/>
  <c r="KG194" i="26"/>
  <c r="KG259" i="26"/>
  <c r="KG242" i="26"/>
  <c r="KG226" i="26"/>
  <c r="KF177" i="26"/>
  <c r="KF182" i="26" s="1"/>
  <c r="KF273" i="26"/>
  <c r="KF278" i="26" s="1"/>
  <c r="KH167" i="26"/>
  <c r="KG172" i="26"/>
  <c r="KG174" i="26"/>
  <c r="KG175" i="26"/>
  <c r="KG176" i="26"/>
  <c r="KG178" i="26"/>
  <c r="KG179" i="26"/>
  <c r="KG180" i="26"/>
  <c r="KG181" i="26"/>
  <c r="KG285" i="26"/>
  <c r="KG287" i="26"/>
  <c r="KG292" i="26"/>
  <c r="KG171" i="26"/>
  <c r="KG173" i="26"/>
  <c r="KG186" i="26" a="1"/>
  <c r="KG186" i="26" s="1"/>
  <c r="KG187" i="26"/>
  <c r="KG188" i="26"/>
  <c r="KG189" i="26"/>
  <c r="KG190" i="26"/>
  <c r="KG191" i="26"/>
  <c r="KG192" i="26"/>
  <c r="KG195" i="26"/>
  <c r="KG196" i="26"/>
  <c r="KG197" i="26"/>
  <c r="KG286" i="26"/>
  <c r="KG288" i="26"/>
  <c r="KG291" i="26"/>
  <c r="KG293" i="26"/>
  <c r="KG170" i="26" a="1"/>
  <c r="KG170" i="26" s="1"/>
  <c r="KG202" i="26" a="1"/>
  <c r="KG202" i="26" s="1"/>
  <c r="KG203" i="26"/>
  <c r="KG204" i="26"/>
  <c r="KG205" i="26"/>
  <c r="KG206" i="26"/>
  <c r="KG207" i="26"/>
  <c r="KG208" i="26"/>
  <c r="KG211" i="26"/>
  <c r="KG212" i="26"/>
  <c r="KG213" i="26"/>
  <c r="KG218" i="26" a="1"/>
  <c r="KG218" i="26" s="1"/>
  <c r="KG219" i="26"/>
  <c r="KG220" i="26"/>
  <c r="KG221" i="26"/>
  <c r="KG222" i="26"/>
  <c r="KG223" i="26"/>
  <c r="KG224" i="26"/>
  <c r="KG227" i="26"/>
  <c r="KG228" i="26"/>
  <c r="KG229" i="26"/>
  <c r="KG234" i="26" a="1"/>
  <c r="KG234" i="26" s="1"/>
  <c r="KG235" i="26"/>
  <c r="KG236" i="26"/>
  <c r="KG237" i="26"/>
  <c r="KG238" i="26"/>
  <c r="KG239" i="26"/>
  <c r="KG240" i="26"/>
  <c r="KG243" i="26"/>
  <c r="KG244" i="26"/>
  <c r="KG245" i="26"/>
  <c r="KG250" i="26" a="1"/>
  <c r="KG250" i="26" s="1"/>
  <c r="KG254" i="26"/>
  <c r="KG255" i="26"/>
  <c r="KG256" i="26"/>
  <c r="KG260" i="26"/>
  <c r="KG261" i="26"/>
  <c r="KG282" i="26" a="1"/>
  <c r="KG282" i="26" s="1"/>
  <c r="KG283" i="26"/>
  <c r="KG284" i="26"/>
  <c r="KG251" i="26"/>
  <c r="KG252" i="26"/>
  <c r="KG253" i="26"/>
  <c r="KG266" i="26" a="1"/>
  <c r="KG266" i="26" s="1"/>
  <c r="KG267" i="26"/>
  <c r="KG268" i="26"/>
  <c r="KG269" i="26"/>
  <c r="KG270" i="26"/>
  <c r="KG271" i="26"/>
  <c r="KG272" i="26"/>
  <c r="KG274" i="26"/>
  <c r="KG275" i="26"/>
  <c r="KG276" i="26"/>
  <c r="KG277" i="26"/>
  <c r="KG301" i="26"/>
  <c r="KG302" i="26"/>
  <c r="KG303" i="26"/>
  <c r="KG304" i="26"/>
  <c r="KG307" i="26"/>
  <c r="KG308" i="26"/>
  <c r="KG309" i="26"/>
  <c r="KG314" i="26" a="1"/>
  <c r="KG314" i="26" s="1"/>
  <c r="KG319" i="26"/>
  <c r="KG320" i="26"/>
  <c r="KG298" i="26" a="1"/>
  <c r="KG298" i="26" s="1"/>
  <c r="KG299" i="26"/>
  <c r="KG317" i="26"/>
  <c r="KG322" i="26"/>
  <c r="KG323" i="26"/>
  <c r="KG324" i="26"/>
  <c r="KG325" i="26"/>
  <c r="KG300" i="26"/>
  <c r="KG315" i="26"/>
  <c r="KG316" i="26"/>
  <c r="KG318" i="26"/>
  <c r="KF209" i="26"/>
  <c r="KF305" i="26"/>
  <c r="KF310" i="26" s="1"/>
  <c r="KE198" i="26"/>
  <c r="KE294" i="26"/>
  <c r="KJ166" i="26"/>
  <c r="KI165" i="26"/>
  <c r="KE310" i="26"/>
  <c r="KE246" i="26"/>
  <c r="KE278" i="26"/>
  <c r="KF193" i="26"/>
  <c r="KF289" i="26"/>
  <c r="KF225" i="26"/>
  <c r="KF241" i="26"/>
  <c r="KF257" i="26"/>
  <c r="KF262" i="26" s="1"/>
  <c r="KF321" i="26"/>
  <c r="KC14" i="17"/>
  <c r="KD12" i="17"/>
  <c r="KD14" i="17" s="1"/>
  <c r="KB13" i="17"/>
  <c r="KH210" i="26" l="1"/>
  <c r="KH194" i="26"/>
  <c r="KH259" i="26"/>
  <c r="KH242" i="26"/>
  <c r="KH226" i="26"/>
  <c r="KG209" i="26"/>
  <c r="KG214" i="26" s="1"/>
  <c r="KI167" i="26"/>
  <c r="KH293" i="26"/>
  <c r="KH175" i="26"/>
  <c r="KH176" i="26"/>
  <c r="KH178" i="26"/>
  <c r="KH179" i="26"/>
  <c r="KH180" i="26"/>
  <c r="KH181" i="26"/>
  <c r="KH291" i="26"/>
  <c r="KH170" i="26" a="1"/>
  <c r="KH170" i="26" s="1"/>
  <c r="KH172" i="26"/>
  <c r="KH174" i="26"/>
  <c r="KH186" i="26" a="1"/>
  <c r="KH186" i="26" s="1"/>
  <c r="KH187" i="26"/>
  <c r="KH188" i="26"/>
  <c r="KH189" i="26"/>
  <c r="KH190" i="26"/>
  <c r="KH191" i="26"/>
  <c r="KH192" i="26"/>
  <c r="KH195" i="26"/>
  <c r="KH196" i="26"/>
  <c r="KH197" i="26"/>
  <c r="KH282" i="26" a="1"/>
  <c r="KH282" i="26" s="1"/>
  <c r="KH283" i="26"/>
  <c r="KH284" i="26"/>
  <c r="KH285" i="26"/>
  <c r="KH292" i="26"/>
  <c r="KH171" i="26"/>
  <c r="KH173" i="26"/>
  <c r="KH202" i="26" a="1"/>
  <c r="KH202" i="26" s="1"/>
  <c r="KH203" i="26"/>
  <c r="KH204" i="26"/>
  <c r="KH205" i="26"/>
  <c r="KH206" i="26"/>
  <c r="KH207" i="26"/>
  <c r="KH208" i="26"/>
  <c r="KH211" i="26"/>
  <c r="KH212" i="26"/>
  <c r="KH213" i="26"/>
  <c r="KH218" i="26" a="1"/>
  <c r="KH218" i="26" s="1"/>
  <c r="KH219" i="26"/>
  <c r="KH220" i="26"/>
  <c r="KH221" i="26"/>
  <c r="KH222" i="26"/>
  <c r="KH223" i="26"/>
  <c r="KH224" i="26"/>
  <c r="KH227" i="26"/>
  <c r="KH228" i="26"/>
  <c r="KH229" i="26"/>
  <c r="KH234" i="26" a="1"/>
  <c r="KH234" i="26" s="1"/>
  <c r="KH235" i="26"/>
  <c r="KH236" i="26"/>
  <c r="KH237" i="26"/>
  <c r="KH238" i="26"/>
  <c r="KH239" i="26"/>
  <c r="KH240" i="26"/>
  <c r="KH243" i="26"/>
  <c r="KH244" i="26"/>
  <c r="KH245" i="26"/>
  <c r="KH288" i="26"/>
  <c r="KH251" i="26"/>
  <c r="KH252" i="26"/>
  <c r="KH253" i="26"/>
  <c r="KH254" i="26"/>
  <c r="KH255" i="26"/>
  <c r="KH256" i="26"/>
  <c r="KH260" i="26"/>
  <c r="KH261" i="26"/>
  <c r="KH287" i="26"/>
  <c r="KH250" i="26" a="1"/>
  <c r="KH250" i="26" s="1"/>
  <c r="KH266" i="26" a="1"/>
  <c r="KH266" i="26" s="1"/>
  <c r="KH267" i="26"/>
  <c r="KH268" i="26"/>
  <c r="KH269" i="26"/>
  <c r="KH270" i="26"/>
  <c r="KH271" i="26"/>
  <c r="KH272" i="26"/>
  <c r="KH274" i="26"/>
  <c r="KH275" i="26"/>
  <c r="KH276" i="26"/>
  <c r="KH277" i="26"/>
  <c r="KH286" i="26"/>
  <c r="KH300" i="26"/>
  <c r="KH301" i="26"/>
  <c r="KH302" i="26"/>
  <c r="KH303" i="26"/>
  <c r="KH304" i="26"/>
  <c r="KH307" i="26"/>
  <c r="KH308" i="26"/>
  <c r="KH309" i="26"/>
  <c r="KH298" i="26" a="1"/>
  <c r="KH298" i="26" s="1"/>
  <c r="KH299" i="26"/>
  <c r="KH317" i="26"/>
  <c r="KH314" i="26" a="1"/>
  <c r="KH314" i="26" s="1"/>
  <c r="KH315" i="26"/>
  <c r="KH316" i="26"/>
  <c r="KH318" i="26"/>
  <c r="KH320" i="26"/>
  <c r="KH322" i="26"/>
  <c r="KH323" i="26"/>
  <c r="KH324" i="26"/>
  <c r="KH325" i="26"/>
  <c r="KH319" i="26"/>
  <c r="KG193" i="26"/>
  <c r="KG198" i="26" s="1"/>
  <c r="KG177" i="26"/>
  <c r="KG225" i="26"/>
  <c r="KG230" i="26" s="1"/>
  <c r="KG241" i="26"/>
  <c r="KG289" i="26"/>
  <c r="KG273" i="26"/>
  <c r="KF214" i="26"/>
  <c r="KK166" i="26"/>
  <c r="KJ165" i="26"/>
  <c r="KF230" i="26"/>
  <c r="KF326" i="26"/>
  <c r="KG305" i="26"/>
  <c r="KG257" i="26"/>
  <c r="KG321" i="26"/>
  <c r="KG326" i="26" s="1"/>
  <c r="KF198" i="26"/>
  <c r="KF294" i="26"/>
  <c r="KF246" i="26"/>
  <c r="KE12" i="17"/>
  <c r="KE14" i="17" s="1"/>
  <c r="KC13" i="17"/>
  <c r="KI210" i="26" l="1"/>
  <c r="KI194" i="26"/>
  <c r="KI259" i="26"/>
  <c r="KI242" i="26"/>
  <c r="KI226" i="26"/>
  <c r="KJ167" i="26"/>
  <c r="KI171" i="26"/>
  <c r="KI174" i="26"/>
  <c r="KI175" i="26"/>
  <c r="KI176" i="26"/>
  <c r="KI178" i="26"/>
  <c r="KI179" i="26"/>
  <c r="KI180" i="26"/>
  <c r="KI181" i="26"/>
  <c r="KI282" i="26" a="1"/>
  <c r="KI282" i="26" s="1"/>
  <c r="KI292" i="26"/>
  <c r="KI293" i="26"/>
  <c r="KI172" i="26"/>
  <c r="KI173" i="26"/>
  <c r="KI186" i="26" a="1"/>
  <c r="KI186" i="26" s="1"/>
  <c r="KI187" i="26"/>
  <c r="KI188" i="26"/>
  <c r="KI189" i="26"/>
  <c r="KI190" i="26"/>
  <c r="KI191" i="26"/>
  <c r="KI192" i="26"/>
  <c r="KI195" i="26"/>
  <c r="KI196" i="26"/>
  <c r="KI197" i="26"/>
  <c r="KI286" i="26"/>
  <c r="KI287" i="26"/>
  <c r="KI288" i="26"/>
  <c r="KI170" i="26" a="1"/>
  <c r="KI170" i="26" s="1"/>
  <c r="KI202" i="26" a="1"/>
  <c r="KI202" i="26" s="1"/>
  <c r="KI203" i="26"/>
  <c r="KI204" i="26"/>
  <c r="KI205" i="26"/>
  <c r="KI206" i="26"/>
  <c r="KI207" i="26"/>
  <c r="KI208" i="26"/>
  <c r="KI211" i="26"/>
  <c r="KI212" i="26"/>
  <c r="KI213" i="26"/>
  <c r="KI284" i="26"/>
  <c r="KI218" i="26" a="1"/>
  <c r="KI218" i="26" s="1"/>
  <c r="KI219" i="26"/>
  <c r="KI220" i="26"/>
  <c r="KI221" i="26"/>
  <c r="KI222" i="26"/>
  <c r="KI223" i="26"/>
  <c r="KI224" i="26"/>
  <c r="KI227" i="26"/>
  <c r="KI228" i="26"/>
  <c r="KI229" i="26"/>
  <c r="KI234" i="26" a="1"/>
  <c r="KI234" i="26" s="1"/>
  <c r="KI235" i="26"/>
  <c r="KI236" i="26"/>
  <c r="KI237" i="26"/>
  <c r="KI238" i="26"/>
  <c r="KI239" i="26"/>
  <c r="KI240" i="26"/>
  <c r="KI243" i="26"/>
  <c r="KI244" i="26"/>
  <c r="KI245" i="26"/>
  <c r="KI250" i="26" a="1"/>
  <c r="KI250" i="26" s="1"/>
  <c r="KI254" i="26"/>
  <c r="KI255" i="26"/>
  <c r="KI256" i="26"/>
  <c r="KI260" i="26"/>
  <c r="KI261" i="26"/>
  <c r="KI285" i="26"/>
  <c r="KI291" i="26"/>
  <c r="KI251" i="26"/>
  <c r="KI252" i="26"/>
  <c r="KI253" i="26"/>
  <c r="KI266" i="26" a="1"/>
  <c r="KI266" i="26" s="1"/>
  <c r="KI267" i="26"/>
  <c r="KI268" i="26"/>
  <c r="KI269" i="26"/>
  <c r="KI270" i="26"/>
  <c r="KI271" i="26"/>
  <c r="KI272" i="26"/>
  <c r="KI274" i="26"/>
  <c r="KI275" i="26"/>
  <c r="KI276" i="26"/>
  <c r="KI277" i="26"/>
  <c r="KI298" i="26" a="1"/>
  <c r="KI298" i="26" s="1"/>
  <c r="KI299" i="26"/>
  <c r="KI301" i="26"/>
  <c r="KI302" i="26"/>
  <c r="KI303" i="26"/>
  <c r="KI304" i="26"/>
  <c r="KI307" i="26"/>
  <c r="KI308" i="26"/>
  <c r="KI309" i="26"/>
  <c r="KI314" i="26" a="1"/>
  <c r="KI314" i="26" s="1"/>
  <c r="KI318" i="26"/>
  <c r="KI320" i="26"/>
  <c r="KI300" i="26"/>
  <c r="KI319" i="26"/>
  <c r="KI322" i="26"/>
  <c r="KI323" i="26"/>
  <c r="KI324" i="26"/>
  <c r="KI325" i="26"/>
  <c r="KI283" i="26"/>
  <c r="KI315" i="26"/>
  <c r="KI316" i="26"/>
  <c r="KI317" i="26"/>
  <c r="KH209" i="26"/>
  <c r="KH305" i="26"/>
  <c r="KH310" i="26" s="1"/>
  <c r="KG182" i="26"/>
  <c r="KG278" i="26"/>
  <c r="KL166" i="26"/>
  <c r="KK165" i="26"/>
  <c r="KG310" i="26"/>
  <c r="KG262" i="26"/>
  <c r="KH193" i="26"/>
  <c r="KH225" i="26"/>
  <c r="KH241" i="26"/>
  <c r="KH246" i="26" s="1"/>
  <c r="KH177" i="26"/>
  <c r="KH289" i="26"/>
  <c r="KH257" i="26"/>
  <c r="KH262" i="26" s="1"/>
  <c r="KH273" i="26"/>
  <c r="KH278" i="26" s="1"/>
  <c r="KH321" i="26"/>
  <c r="KG246" i="26"/>
  <c r="KG294" i="26"/>
  <c r="KF12" i="17"/>
  <c r="KD13" i="17"/>
  <c r="KJ210" i="26" l="1"/>
  <c r="KJ194" i="26"/>
  <c r="KJ259" i="26"/>
  <c r="KJ242" i="26"/>
  <c r="KJ226" i="26"/>
  <c r="KK167" i="26"/>
  <c r="KJ170" i="26" a="1"/>
  <c r="KJ170" i="26" s="1"/>
  <c r="KJ172" i="26"/>
  <c r="KJ175" i="26"/>
  <c r="KJ176" i="26"/>
  <c r="KJ178" i="26"/>
  <c r="KJ179" i="26"/>
  <c r="KJ180" i="26"/>
  <c r="KJ181" i="26"/>
  <c r="KJ284" i="26"/>
  <c r="KJ287" i="26"/>
  <c r="KJ288" i="26"/>
  <c r="KJ291" i="26"/>
  <c r="KJ171" i="26"/>
  <c r="KJ174" i="26"/>
  <c r="KJ186" i="26" a="1"/>
  <c r="KJ186" i="26" s="1"/>
  <c r="KJ187" i="26"/>
  <c r="KJ188" i="26"/>
  <c r="KJ189" i="26"/>
  <c r="KJ190" i="26"/>
  <c r="KJ191" i="26"/>
  <c r="KJ192" i="26"/>
  <c r="KJ195" i="26"/>
  <c r="KJ196" i="26"/>
  <c r="KJ197" i="26"/>
  <c r="KJ283" i="26"/>
  <c r="KJ285" i="26"/>
  <c r="KJ286" i="26"/>
  <c r="KJ292" i="26"/>
  <c r="KJ173" i="26"/>
  <c r="KJ202" i="26" a="1"/>
  <c r="KJ202" i="26" s="1"/>
  <c r="KJ203" i="26"/>
  <c r="KJ204" i="26"/>
  <c r="KJ205" i="26"/>
  <c r="KJ206" i="26"/>
  <c r="KJ207" i="26"/>
  <c r="KJ208" i="26"/>
  <c r="KJ211" i="26"/>
  <c r="KJ212" i="26"/>
  <c r="KJ213" i="26"/>
  <c r="KJ218" i="26" a="1"/>
  <c r="KJ218" i="26" s="1"/>
  <c r="KJ219" i="26"/>
  <c r="KJ220" i="26"/>
  <c r="KJ221" i="26"/>
  <c r="KJ222" i="26"/>
  <c r="KJ223" i="26"/>
  <c r="KJ224" i="26"/>
  <c r="KJ227" i="26"/>
  <c r="KJ228" i="26"/>
  <c r="KJ229" i="26"/>
  <c r="KJ234" i="26" a="1"/>
  <c r="KJ234" i="26" s="1"/>
  <c r="KJ235" i="26"/>
  <c r="KJ236" i="26"/>
  <c r="KJ237" i="26"/>
  <c r="KJ238" i="26"/>
  <c r="KJ239" i="26"/>
  <c r="KJ240" i="26"/>
  <c r="KJ243" i="26"/>
  <c r="KJ244" i="26"/>
  <c r="KJ245" i="26"/>
  <c r="KJ253" i="26"/>
  <c r="KJ254" i="26"/>
  <c r="KJ255" i="26"/>
  <c r="KJ256" i="26"/>
  <c r="KJ260" i="26"/>
  <c r="KJ261" i="26"/>
  <c r="KJ282" i="26" a="1"/>
  <c r="KJ282" i="26" s="1"/>
  <c r="KJ250" i="26" a="1"/>
  <c r="KJ250" i="26" s="1"/>
  <c r="KJ251" i="26"/>
  <c r="KJ252" i="26"/>
  <c r="KJ266" i="26" a="1"/>
  <c r="KJ266" i="26" s="1"/>
  <c r="KJ267" i="26"/>
  <c r="KJ268" i="26"/>
  <c r="KJ269" i="26"/>
  <c r="KJ270" i="26"/>
  <c r="KJ271" i="26"/>
  <c r="KJ272" i="26"/>
  <c r="KJ274" i="26"/>
  <c r="KJ275" i="26"/>
  <c r="KJ276" i="26"/>
  <c r="KJ277" i="26"/>
  <c r="KJ301" i="26"/>
  <c r="KJ302" i="26"/>
  <c r="KJ303" i="26"/>
  <c r="KJ304" i="26"/>
  <c r="KJ307" i="26"/>
  <c r="KJ308" i="26"/>
  <c r="KJ309" i="26"/>
  <c r="KJ293" i="26"/>
  <c r="KJ315" i="26"/>
  <c r="KJ316" i="26"/>
  <c r="KJ319" i="26"/>
  <c r="KJ317" i="26"/>
  <c r="KJ320" i="26"/>
  <c r="KJ322" i="26"/>
  <c r="KJ323" i="26"/>
  <c r="KJ324" i="26"/>
  <c r="KJ325" i="26"/>
  <c r="KJ298" i="26" a="1"/>
  <c r="KJ298" i="26" s="1"/>
  <c r="KJ299" i="26"/>
  <c r="KJ300" i="26"/>
  <c r="KJ314" i="26" a="1"/>
  <c r="KJ314" i="26" s="1"/>
  <c r="KJ318" i="26"/>
  <c r="KI289" i="26"/>
  <c r="KI193" i="26"/>
  <c r="KI198" i="26" s="1"/>
  <c r="KI177" i="26"/>
  <c r="KI182" i="26" s="1"/>
  <c r="KI225" i="26"/>
  <c r="KI230" i="26" s="1"/>
  <c r="KI241" i="26"/>
  <c r="KH214" i="26"/>
  <c r="KM166" i="26"/>
  <c r="KL165" i="26"/>
  <c r="KH198" i="26"/>
  <c r="KH230" i="26"/>
  <c r="KH326" i="26"/>
  <c r="KI209" i="26"/>
  <c r="KI305" i="26"/>
  <c r="KI321" i="26"/>
  <c r="KI257" i="26"/>
  <c r="KI273" i="26"/>
  <c r="KH182" i="26"/>
  <c r="KH294" i="26"/>
  <c r="KF14" i="17"/>
  <c r="KG12" i="17"/>
  <c r="KG14" i="17" s="1"/>
  <c r="KE13" i="17"/>
  <c r="KK210" i="26" l="1"/>
  <c r="KK194" i="26"/>
  <c r="KK259" i="26"/>
  <c r="KK242" i="26"/>
  <c r="KK226" i="26"/>
  <c r="KJ289" i="26"/>
  <c r="KJ294" i="26" s="1"/>
  <c r="KL167" i="26"/>
  <c r="KK171" i="26"/>
  <c r="KK173" i="26"/>
  <c r="KK174" i="26"/>
  <c r="KK175" i="26"/>
  <c r="KK176" i="26"/>
  <c r="KK178" i="26"/>
  <c r="KK179" i="26"/>
  <c r="KK180" i="26"/>
  <c r="KK181" i="26"/>
  <c r="KK282" i="26" a="1"/>
  <c r="KK282" i="26" s="1"/>
  <c r="KK286" i="26"/>
  <c r="KK170" i="26" a="1"/>
  <c r="KK170" i="26" s="1"/>
  <c r="KK172" i="26"/>
  <c r="KK186" i="26" a="1"/>
  <c r="KK186" i="26" s="1"/>
  <c r="KK187" i="26"/>
  <c r="KK188" i="26"/>
  <c r="KK189" i="26"/>
  <c r="KK190" i="26"/>
  <c r="KK191" i="26"/>
  <c r="KK192" i="26"/>
  <c r="KK195" i="26"/>
  <c r="KK196" i="26"/>
  <c r="KK197" i="26"/>
  <c r="KK283" i="26"/>
  <c r="KK284" i="26"/>
  <c r="KK287" i="26"/>
  <c r="KK291" i="26"/>
  <c r="KK202" i="26" a="1"/>
  <c r="KK202" i="26" s="1"/>
  <c r="KK203" i="26"/>
  <c r="KK204" i="26"/>
  <c r="KK205" i="26"/>
  <c r="KK206" i="26"/>
  <c r="KK207" i="26"/>
  <c r="KK208" i="26"/>
  <c r="KK211" i="26"/>
  <c r="KK212" i="26"/>
  <c r="KK213" i="26"/>
  <c r="KK218" i="26" a="1"/>
  <c r="KK218" i="26" s="1"/>
  <c r="KK219" i="26"/>
  <c r="KK220" i="26"/>
  <c r="KK221" i="26"/>
  <c r="KK222" i="26"/>
  <c r="KK223" i="26"/>
  <c r="KK224" i="26"/>
  <c r="KK227" i="26"/>
  <c r="KK228" i="26"/>
  <c r="KK229" i="26"/>
  <c r="KK234" i="26" a="1"/>
  <c r="KK234" i="26" s="1"/>
  <c r="KK235" i="26"/>
  <c r="KK236" i="26"/>
  <c r="KK237" i="26"/>
  <c r="KK238" i="26"/>
  <c r="KK239" i="26"/>
  <c r="KK240" i="26"/>
  <c r="KK243" i="26"/>
  <c r="KK244" i="26"/>
  <c r="KK245" i="26"/>
  <c r="KK250" i="26" a="1"/>
  <c r="KK250" i="26" s="1"/>
  <c r="KK251" i="26"/>
  <c r="KK252" i="26"/>
  <c r="KK254" i="26"/>
  <c r="KK255" i="26"/>
  <c r="KK256" i="26"/>
  <c r="KK260" i="26"/>
  <c r="KK261" i="26"/>
  <c r="KK288" i="26"/>
  <c r="KK253" i="26"/>
  <c r="KK266" i="26" a="1"/>
  <c r="KK266" i="26" s="1"/>
  <c r="KK267" i="26"/>
  <c r="KK268" i="26"/>
  <c r="KK269" i="26"/>
  <c r="KK270" i="26"/>
  <c r="KK271" i="26"/>
  <c r="KK272" i="26"/>
  <c r="KK274" i="26"/>
  <c r="KK275" i="26"/>
  <c r="KK276" i="26"/>
  <c r="KK277" i="26"/>
  <c r="KK285" i="26"/>
  <c r="KK300" i="26"/>
  <c r="KK301" i="26"/>
  <c r="KK302" i="26"/>
  <c r="KK303" i="26"/>
  <c r="KK304" i="26"/>
  <c r="KK307" i="26"/>
  <c r="KK308" i="26"/>
  <c r="KK309" i="26"/>
  <c r="KK320" i="26"/>
  <c r="KK292" i="26"/>
  <c r="KK293" i="26"/>
  <c r="KK298" i="26" a="1"/>
  <c r="KK298" i="26" s="1"/>
  <c r="KK299" i="26"/>
  <c r="KK314" i="26" a="1"/>
  <c r="KK314" i="26" s="1"/>
  <c r="KK315" i="26"/>
  <c r="KK316" i="26"/>
  <c r="KK318" i="26"/>
  <c r="KK322" i="26"/>
  <c r="KK323" i="26"/>
  <c r="KK324" i="26"/>
  <c r="KK325" i="26"/>
  <c r="KK317" i="26"/>
  <c r="KK319" i="26"/>
  <c r="KJ209" i="26"/>
  <c r="KJ257" i="26"/>
  <c r="KJ305" i="26"/>
  <c r="KJ310" i="26" s="1"/>
  <c r="KJ321" i="26"/>
  <c r="KJ326" i="26" s="1"/>
  <c r="KI246" i="26"/>
  <c r="KN166" i="26"/>
  <c r="KM165" i="26"/>
  <c r="KI310" i="26"/>
  <c r="KI262" i="26"/>
  <c r="KI278" i="26"/>
  <c r="KJ177" i="26"/>
  <c r="KJ225" i="26"/>
  <c r="KJ241" i="26"/>
  <c r="KJ193" i="26"/>
  <c r="KJ198" i="26" s="1"/>
  <c r="KJ273" i="26"/>
  <c r="KJ278" i="26" s="1"/>
  <c r="KI294" i="26"/>
  <c r="KI214" i="26"/>
  <c r="KI326" i="26"/>
  <c r="KH12" i="17"/>
  <c r="KH14" i="17" s="1"/>
  <c r="KF13" i="17"/>
  <c r="KL210" i="26" l="1"/>
  <c r="KL194" i="26"/>
  <c r="KL259" i="26"/>
  <c r="KL242" i="26"/>
  <c r="KL226" i="26"/>
  <c r="KK209" i="26"/>
  <c r="KK214" i="26" s="1"/>
  <c r="KM167" i="26"/>
  <c r="KL292" i="26"/>
  <c r="KL172" i="26"/>
  <c r="KL175" i="26"/>
  <c r="KL176" i="26"/>
  <c r="KL178" i="26"/>
  <c r="KL179" i="26"/>
  <c r="KL180" i="26"/>
  <c r="KL181" i="26"/>
  <c r="KL287" i="26"/>
  <c r="KL171" i="26"/>
  <c r="KL173" i="26"/>
  <c r="KL174" i="26"/>
  <c r="KL186" i="26" a="1"/>
  <c r="KL186" i="26" s="1"/>
  <c r="KL187" i="26"/>
  <c r="KL188" i="26"/>
  <c r="KL189" i="26"/>
  <c r="KL190" i="26"/>
  <c r="KL191" i="26"/>
  <c r="KL192" i="26"/>
  <c r="KL195" i="26"/>
  <c r="KL196" i="26"/>
  <c r="KL197" i="26"/>
  <c r="KL283" i="26"/>
  <c r="KL285" i="26"/>
  <c r="KL288" i="26"/>
  <c r="KL170" i="26" a="1"/>
  <c r="KL170" i="26" s="1"/>
  <c r="KL202" i="26" a="1"/>
  <c r="KL202" i="26" s="1"/>
  <c r="KL203" i="26"/>
  <c r="KL204" i="26"/>
  <c r="KL205" i="26"/>
  <c r="KL206" i="26"/>
  <c r="KL207" i="26"/>
  <c r="KL208" i="26"/>
  <c r="KL211" i="26"/>
  <c r="KL212" i="26"/>
  <c r="KL213" i="26"/>
  <c r="KL218" i="26" a="1"/>
  <c r="KL218" i="26" s="1"/>
  <c r="KL219" i="26"/>
  <c r="KL220" i="26"/>
  <c r="KL221" i="26"/>
  <c r="KL222" i="26"/>
  <c r="KL223" i="26"/>
  <c r="KL224" i="26"/>
  <c r="KL227" i="26"/>
  <c r="KL228" i="26"/>
  <c r="KL229" i="26"/>
  <c r="KL234" i="26" a="1"/>
  <c r="KL234" i="26" s="1"/>
  <c r="KL235" i="26"/>
  <c r="KL236" i="26"/>
  <c r="KL237" i="26"/>
  <c r="KL238" i="26"/>
  <c r="KL239" i="26"/>
  <c r="KL240" i="26"/>
  <c r="KL243" i="26"/>
  <c r="KL244" i="26"/>
  <c r="KL245" i="26"/>
  <c r="KL253" i="26"/>
  <c r="KL254" i="26"/>
  <c r="KL255" i="26"/>
  <c r="KL256" i="26"/>
  <c r="KL260" i="26"/>
  <c r="KL261" i="26"/>
  <c r="KL282" i="26" a="1"/>
  <c r="KL282" i="26" s="1"/>
  <c r="KL284" i="26"/>
  <c r="KL286" i="26"/>
  <c r="KL250" i="26" a="1"/>
  <c r="KL250" i="26" s="1"/>
  <c r="KL251" i="26"/>
  <c r="KL252" i="26"/>
  <c r="KL266" i="26" a="1"/>
  <c r="KL266" i="26" s="1"/>
  <c r="KL267" i="26"/>
  <c r="KL268" i="26"/>
  <c r="KL269" i="26"/>
  <c r="KL270" i="26"/>
  <c r="KL271" i="26"/>
  <c r="KL272" i="26"/>
  <c r="KL274" i="26"/>
  <c r="KL275" i="26"/>
  <c r="KL276" i="26"/>
  <c r="KL277" i="26"/>
  <c r="KL298" i="26" a="1"/>
  <c r="KL298" i="26" s="1"/>
  <c r="KL301" i="26"/>
  <c r="KL302" i="26"/>
  <c r="KL303" i="26"/>
  <c r="KL304" i="26"/>
  <c r="KL307" i="26"/>
  <c r="KL308" i="26"/>
  <c r="KL309" i="26"/>
  <c r="KL293" i="26"/>
  <c r="KL300" i="26"/>
  <c r="KL314" i="26" a="1"/>
  <c r="KL314" i="26" s="1"/>
  <c r="KL316" i="26"/>
  <c r="KL317" i="26"/>
  <c r="KL291" i="26"/>
  <c r="KL319" i="26"/>
  <c r="KL320" i="26"/>
  <c r="KL322" i="26"/>
  <c r="KL323" i="26"/>
  <c r="KL324" i="26"/>
  <c r="KL325" i="26"/>
  <c r="KL299" i="26"/>
  <c r="KL315" i="26"/>
  <c r="KL318" i="26"/>
  <c r="KK289" i="26"/>
  <c r="KK177" i="26"/>
  <c r="KK182" i="26" s="1"/>
  <c r="KK225" i="26"/>
  <c r="KK230" i="26" s="1"/>
  <c r="KK241" i="26"/>
  <c r="KO166" i="26"/>
  <c r="KN165" i="26"/>
  <c r="KJ182" i="26"/>
  <c r="KJ230" i="26"/>
  <c r="KK273" i="26"/>
  <c r="KK321" i="26"/>
  <c r="KK193" i="26"/>
  <c r="KK257" i="26"/>
  <c r="KK262" i="26" s="1"/>
  <c r="KK305" i="26"/>
  <c r="KJ214" i="26"/>
  <c r="KJ262" i="26"/>
  <c r="KJ246" i="26"/>
  <c r="KI12" i="17"/>
  <c r="KG13" i="17"/>
  <c r="KM210" i="26" l="1"/>
  <c r="KM194" i="26"/>
  <c r="KM259" i="26"/>
  <c r="KM242" i="26"/>
  <c r="KM226" i="26"/>
  <c r="KL193" i="26"/>
  <c r="KL198" i="26" s="1"/>
  <c r="KN167" i="26"/>
  <c r="KM170" i="26" a="1"/>
  <c r="KM170" i="26" s="1"/>
  <c r="KM174" i="26"/>
  <c r="KM175" i="26"/>
  <c r="KM176" i="26"/>
  <c r="KM178" i="26"/>
  <c r="KM179" i="26"/>
  <c r="KM180" i="26"/>
  <c r="KM181" i="26"/>
  <c r="KM282" i="26" a="1"/>
  <c r="KM282" i="26" s="1"/>
  <c r="KM285" i="26"/>
  <c r="KM288" i="26"/>
  <c r="KM292" i="26"/>
  <c r="KM293" i="26"/>
  <c r="KM172" i="26"/>
  <c r="KM186" i="26" a="1"/>
  <c r="KM186" i="26" s="1"/>
  <c r="KM187" i="26"/>
  <c r="KM188" i="26"/>
  <c r="KM189" i="26"/>
  <c r="KM190" i="26"/>
  <c r="KM191" i="26"/>
  <c r="KM192" i="26"/>
  <c r="KM195" i="26"/>
  <c r="KM196" i="26"/>
  <c r="KM197" i="26"/>
  <c r="KM286" i="26"/>
  <c r="KM287" i="26"/>
  <c r="KM171" i="26"/>
  <c r="KM173" i="26"/>
  <c r="KM202" i="26" a="1"/>
  <c r="KM202" i="26" s="1"/>
  <c r="KM203" i="26"/>
  <c r="KM204" i="26"/>
  <c r="KM205" i="26"/>
  <c r="KM206" i="26"/>
  <c r="KM207" i="26"/>
  <c r="KM208" i="26"/>
  <c r="KM211" i="26"/>
  <c r="KM212" i="26"/>
  <c r="KM213" i="26"/>
  <c r="KM218" i="26" a="1"/>
  <c r="KM218" i="26" s="1"/>
  <c r="KM219" i="26"/>
  <c r="KM220" i="26"/>
  <c r="KM221" i="26"/>
  <c r="KM222" i="26"/>
  <c r="KM223" i="26"/>
  <c r="KM224" i="26"/>
  <c r="KM227" i="26"/>
  <c r="KM228" i="26"/>
  <c r="KM229" i="26"/>
  <c r="KM234" i="26" a="1"/>
  <c r="KM234" i="26" s="1"/>
  <c r="KM235" i="26"/>
  <c r="KM236" i="26"/>
  <c r="KM237" i="26"/>
  <c r="KM238" i="26"/>
  <c r="KM239" i="26"/>
  <c r="KM240" i="26"/>
  <c r="KM243" i="26"/>
  <c r="KM244" i="26"/>
  <c r="KM245" i="26"/>
  <c r="KM250" i="26" a="1"/>
  <c r="KM250" i="26" s="1"/>
  <c r="KM251" i="26"/>
  <c r="KM254" i="26"/>
  <c r="KM255" i="26"/>
  <c r="KM256" i="26"/>
  <c r="KM260" i="26"/>
  <c r="KM261" i="26"/>
  <c r="KM252" i="26"/>
  <c r="KM253" i="26"/>
  <c r="KM266" i="26" a="1"/>
  <c r="KM266" i="26" s="1"/>
  <c r="KM267" i="26"/>
  <c r="KM268" i="26"/>
  <c r="KM269" i="26"/>
  <c r="KM270" i="26"/>
  <c r="KM271" i="26"/>
  <c r="KM272" i="26"/>
  <c r="KM274" i="26"/>
  <c r="KM275" i="26"/>
  <c r="KM276" i="26"/>
  <c r="KM277" i="26"/>
  <c r="KM283" i="26"/>
  <c r="KM284" i="26"/>
  <c r="KM301" i="26"/>
  <c r="KM302" i="26"/>
  <c r="KM303" i="26"/>
  <c r="KM304" i="26"/>
  <c r="KM307" i="26"/>
  <c r="KM308" i="26"/>
  <c r="KM309" i="26"/>
  <c r="KM298" i="26" a="1"/>
  <c r="KM298" i="26" s="1"/>
  <c r="KM299" i="26"/>
  <c r="KM318" i="26"/>
  <c r="KM319" i="26"/>
  <c r="KM320" i="26"/>
  <c r="KM315" i="26"/>
  <c r="KM317" i="26"/>
  <c r="KM322" i="26"/>
  <c r="KM323" i="26"/>
  <c r="KM324" i="26"/>
  <c r="KM325" i="26"/>
  <c r="KM291" i="26"/>
  <c r="KM300" i="26"/>
  <c r="KM314" i="26" a="1"/>
  <c r="KM314" i="26" s="1"/>
  <c r="KM316" i="26"/>
  <c r="KL209" i="26"/>
  <c r="KL273" i="26"/>
  <c r="KL278" i="26" s="1"/>
  <c r="KL321" i="26"/>
  <c r="KL326" i="26" s="1"/>
  <c r="KK294" i="26"/>
  <c r="KP166" i="26"/>
  <c r="KO165" i="26"/>
  <c r="KK278" i="26"/>
  <c r="KK326" i="26"/>
  <c r="KK198" i="26"/>
  <c r="KK310" i="26"/>
  <c r="KL241" i="26"/>
  <c r="KL289" i="26"/>
  <c r="KL257" i="26"/>
  <c r="KL177" i="26"/>
  <c r="KL182" i="26" s="1"/>
  <c r="KL225" i="26"/>
  <c r="KL305" i="26"/>
  <c r="KL310" i="26" s="1"/>
  <c r="KK246" i="26"/>
  <c r="KI14" i="17"/>
  <c r="KJ12" i="17"/>
  <c r="KJ14" i="17" s="1"/>
  <c r="KH13" i="17"/>
  <c r="KN210" i="26" l="1"/>
  <c r="KN194" i="26"/>
  <c r="KN259" i="26"/>
  <c r="KN242" i="26"/>
  <c r="KN226" i="26"/>
  <c r="KM209" i="26"/>
  <c r="KM214" i="26" s="1"/>
  <c r="KM273" i="26"/>
  <c r="KM278" i="26" s="1"/>
  <c r="KM225" i="26"/>
  <c r="KM230" i="26" s="1"/>
  <c r="KO167" i="26"/>
  <c r="KN171" i="26"/>
  <c r="KN172" i="26"/>
  <c r="KN173" i="26"/>
  <c r="KN175" i="26"/>
  <c r="KN176" i="26"/>
  <c r="KN178" i="26"/>
  <c r="KN179" i="26"/>
  <c r="KN180" i="26"/>
  <c r="KN181" i="26"/>
  <c r="KN284" i="26"/>
  <c r="KN174" i="26"/>
  <c r="KN186" i="26" a="1"/>
  <c r="KN186" i="26" s="1"/>
  <c r="KN187" i="26"/>
  <c r="KN188" i="26"/>
  <c r="KN189" i="26"/>
  <c r="KN190" i="26"/>
  <c r="KN191" i="26"/>
  <c r="KN192" i="26"/>
  <c r="KN195" i="26"/>
  <c r="KN196" i="26"/>
  <c r="KN197" i="26"/>
  <c r="KN288" i="26"/>
  <c r="KN292" i="26"/>
  <c r="KN293" i="26"/>
  <c r="KN170" i="26" a="1"/>
  <c r="KN170" i="26" s="1"/>
  <c r="KN202" i="26" a="1"/>
  <c r="KN202" i="26" s="1"/>
  <c r="KN203" i="26"/>
  <c r="KN204" i="26"/>
  <c r="KN205" i="26"/>
  <c r="KN206" i="26"/>
  <c r="KN207" i="26"/>
  <c r="KN208" i="26"/>
  <c r="KN211" i="26"/>
  <c r="KN212" i="26"/>
  <c r="KN213" i="26"/>
  <c r="KN218" i="26" a="1"/>
  <c r="KN218" i="26" s="1"/>
  <c r="KN219" i="26"/>
  <c r="KN220" i="26"/>
  <c r="KN221" i="26"/>
  <c r="KN222" i="26"/>
  <c r="KN223" i="26"/>
  <c r="KN224" i="26"/>
  <c r="KN227" i="26"/>
  <c r="KN228" i="26"/>
  <c r="KN229" i="26"/>
  <c r="KN234" i="26" a="1"/>
  <c r="KN234" i="26" s="1"/>
  <c r="KN235" i="26"/>
  <c r="KN236" i="26"/>
  <c r="KN237" i="26"/>
  <c r="KN238" i="26"/>
  <c r="KN239" i="26"/>
  <c r="KN240" i="26"/>
  <c r="KN243" i="26"/>
  <c r="KN244" i="26"/>
  <c r="KN245" i="26"/>
  <c r="KN291" i="26"/>
  <c r="KN252" i="26"/>
  <c r="KN253" i="26"/>
  <c r="KN254" i="26"/>
  <c r="KN255" i="26"/>
  <c r="KN256" i="26"/>
  <c r="KN260" i="26"/>
  <c r="KN261" i="26"/>
  <c r="KN282" i="26" a="1"/>
  <c r="KN282" i="26" s="1"/>
  <c r="KN283" i="26"/>
  <c r="KN285" i="26"/>
  <c r="KN286" i="26"/>
  <c r="KN287" i="26"/>
  <c r="KN250" i="26" a="1"/>
  <c r="KN250" i="26" s="1"/>
  <c r="KN251" i="26"/>
  <c r="KN266" i="26" a="1"/>
  <c r="KN266" i="26" s="1"/>
  <c r="KN267" i="26"/>
  <c r="KN268" i="26"/>
  <c r="KN269" i="26"/>
  <c r="KN270" i="26"/>
  <c r="KN271" i="26"/>
  <c r="KN272" i="26"/>
  <c r="KN274" i="26"/>
  <c r="KN275" i="26"/>
  <c r="KN276" i="26"/>
  <c r="KN277" i="26"/>
  <c r="KN299" i="26"/>
  <c r="KN300" i="26"/>
  <c r="KN301" i="26"/>
  <c r="KN302" i="26"/>
  <c r="KN303" i="26"/>
  <c r="KN304" i="26"/>
  <c r="KN307" i="26"/>
  <c r="KN308" i="26"/>
  <c r="KN309" i="26"/>
  <c r="KN320" i="26"/>
  <c r="KN314" i="26" a="1"/>
  <c r="KN314" i="26" s="1"/>
  <c r="KN316" i="26"/>
  <c r="KN318" i="26"/>
  <c r="KN322" i="26"/>
  <c r="KN323" i="26"/>
  <c r="KN324" i="26"/>
  <c r="KN325" i="26"/>
  <c r="KN298" i="26" a="1"/>
  <c r="KN298" i="26" s="1"/>
  <c r="KN315" i="26"/>
  <c r="KN317" i="26"/>
  <c r="KN319" i="26"/>
  <c r="KM289" i="26"/>
  <c r="KM294" i="26" s="1"/>
  <c r="KM193" i="26"/>
  <c r="KM241" i="26"/>
  <c r="KM246" i="26" s="1"/>
  <c r="KM257" i="26"/>
  <c r="KM262" i="26" s="1"/>
  <c r="KL214" i="26"/>
  <c r="KQ166" i="26"/>
  <c r="KP165" i="26"/>
  <c r="KL262" i="26"/>
  <c r="KL230" i="26"/>
  <c r="KM177" i="26"/>
  <c r="KM305" i="26"/>
  <c r="KM321" i="26"/>
  <c r="KL246" i="26"/>
  <c r="KL294" i="26"/>
  <c r="KK12" i="17"/>
  <c r="KK14" i="17" s="1"/>
  <c r="KI13" i="17"/>
  <c r="KO210" i="26" l="1"/>
  <c r="KO194" i="26"/>
  <c r="KO259" i="26"/>
  <c r="KO242" i="26"/>
  <c r="KO226" i="26"/>
  <c r="KP167" i="26"/>
  <c r="KO174" i="26"/>
  <c r="KO175" i="26"/>
  <c r="KO176" i="26"/>
  <c r="KO178" i="26"/>
  <c r="KO179" i="26"/>
  <c r="KO180" i="26"/>
  <c r="KO181" i="26"/>
  <c r="KO282" i="26" a="1"/>
  <c r="KO282" i="26" s="1"/>
  <c r="KO285" i="26"/>
  <c r="KO286" i="26"/>
  <c r="KO287" i="26"/>
  <c r="KO292" i="26"/>
  <c r="KO170" i="26" a="1"/>
  <c r="KO170" i="26" s="1"/>
  <c r="KO172" i="26"/>
  <c r="KO173" i="26"/>
  <c r="KO186" i="26" a="1"/>
  <c r="KO186" i="26" s="1"/>
  <c r="KO187" i="26"/>
  <c r="KO188" i="26"/>
  <c r="KO189" i="26"/>
  <c r="KO190" i="26"/>
  <c r="KO191" i="26"/>
  <c r="KO192" i="26"/>
  <c r="KO195" i="26"/>
  <c r="KO196" i="26"/>
  <c r="KO197" i="26"/>
  <c r="KO283" i="26"/>
  <c r="KO293" i="26"/>
  <c r="KO171" i="26"/>
  <c r="KO202" i="26" a="1"/>
  <c r="KO202" i="26" s="1"/>
  <c r="KO203" i="26"/>
  <c r="KO204" i="26"/>
  <c r="KO205" i="26"/>
  <c r="KO206" i="26"/>
  <c r="KO207" i="26"/>
  <c r="KO208" i="26"/>
  <c r="KO211" i="26"/>
  <c r="KO212" i="26"/>
  <c r="KO213" i="26"/>
  <c r="KO218" i="26" a="1"/>
  <c r="KO218" i="26" s="1"/>
  <c r="KO219" i="26"/>
  <c r="KO220" i="26"/>
  <c r="KO221" i="26"/>
  <c r="KO222" i="26"/>
  <c r="KO223" i="26"/>
  <c r="KO224" i="26"/>
  <c r="KO227" i="26"/>
  <c r="KO228" i="26"/>
  <c r="KO229" i="26"/>
  <c r="KO234" i="26" a="1"/>
  <c r="KO234" i="26" s="1"/>
  <c r="KO235" i="26"/>
  <c r="KO236" i="26"/>
  <c r="KO237" i="26"/>
  <c r="KO238" i="26"/>
  <c r="KO239" i="26"/>
  <c r="KO240" i="26"/>
  <c r="KO243" i="26"/>
  <c r="KO244" i="26"/>
  <c r="KO245" i="26"/>
  <c r="KO250" i="26" a="1"/>
  <c r="KO250" i="26" s="1"/>
  <c r="KO251" i="26"/>
  <c r="KO254" i="26"/>
  <c r="KO255" i="26"/>
  <c r="KO256" i="26"/>
  <c r="KO260" i="26"/>
  <c r="KO261" i="26"/>
  <c r="KO284" i="26"/>
  <c r="KO288" i="26"/>
  <c r="KO291" i="26"/>
  <c r="KO252" i="26"/>
  <c r="KO253" i="26"/>
  <c r="KO266" i="26" a="1"/>
  <c r="KO266" i="26" s="1"/>
  <c r="KO267" i="26"/>
  <c r="KO268" i="26"/>
  <c r="KO269" i="26"/>
  <c r="KO270" i="26"/>
  <c r="KO271" i="26"/>
  <c r="KO272" i="26"/>
  <c r="KO274" i="26"/>
  <c r="KO275" i="26"/>
  <c r="KO276" i="26"/>
  <c r="KO277" i="26"/>
  <c r="KO298" i="26" a="1"/>
  <c r="KO298" i="26" s="1"/>
  <c r="KO301" i="26"/>
  <c r="KO302" i="26"/>
  <c r="KO303" i="26"/>
  <c r="KO304" i="26"/>
  <c r="KO307" i="26"/>
  <c r="KO308" i="26"/>
  <c r="KO309" i="26"/>
  <c r="KO314" i="26" a="1"/>
  <c r="KO314" i="26" s="1"/>
  <c r="KO315" i="26"/>
  <c r="KO317" i="26"/>
  <c r="KO318" i="26"/>
  <c r="KO300" i="26"/>
  <c r="KO319" i="26"/>
  <c r="KO320" i="26"/>
  <c r="KO322" i="26"/>
  <c r="KO323" i="26"/>
  <c r="KO324" i="26"/>
  <c r="KO325" i="26"/>
  <c r="KO299" i="26"/>
  <c r="KO316" i="26"/>
  <c r="KN177" i="26"/>
  <c r="KN182" i="26" s="1"/>
  <c r="KN209" i="26"/>
  <c r="KN225" i="26"/>
  <c r="KN273" i="26"/>
  <c r="KM198" i="26"/>
  <c r="KR166" i="26"/>
  <c r="KQ165" i="26"/>
  <c r="KM182" i="26"/>
  <c r="KM310" i="26"/>
  <c r="KM326" i="26"/>
  <c r="KN241" i="26"/>
  <c r="KN289" i="26"/>
  <c r="KN321" i="26"/>
  <c r="KN193" i="26"/>
  <c r="KN198" i="26" s="1"/>
  <c r="KN257" i="26"/>
  <c r="KN305" i="26"/>
  <c r="KN310" i="26" s="1"/>
  <c r="KL12" i="17"/>
  <c r="KJ13" i="17"/>
  <c r="KP210" i="26" l="1"/>
  <c r="KP194" i="26"/>
  <c r="KP259" i="26"/>
  <c r="KP242" i="26"/>
  <c r="KP226" i="26"/>
  <c r="KQ167" i="26"/>
  <c r="KP286" i="26"/>
  <c r="KP170" i="26" a="1"/>
  <c r="KP170" i="26" s="1"/>
  <c r="KP172" i="26"/>
  <c r="KP175" i="26"/>
  <c r="KP176" i="26"/>
  <c r="KP178" i="26"/>
  <c r="KP179" i="26"/>
  <c r="KP180" i="26"/>
  <c r="KP181" i="26"/>
  <c r="KP283" i="26"/>
  <c r="KP284" i="26"/>
  <c r="KP288" i="26"/>
  <c r="KP171" i="26"/>
  <c r="KP174" i="26"/>
  <c r="KP186" i="26" a="1"/>
  <c r="KP186" i="26" s="1"/>
  <c r="KP187" i="26"/>
  <c r="KP188" i="26"/>
  <c r="KP189" i="26"/>
  <c r="KP190" i="26"/>
  <c r="KP191" i="26"/>
  <c r="KP192" i="26"/>
  <c r="KP195" i="26"/>
  <c r="KP196" i="26"/>
  <c r="KP197" i="26"/>
  <c r="KP282" i="26" a="1"/>
  <c r="KP282" i="26" s="1"/>
  <c r="KP173" i="26"/>
  <c r="KP202" i="26" a="1"/>
  <c r="KP202" i="26" s="1"/>
  <c r="KP203" i="26"/>
  <c r="KP204" i="26"/>
  <c r="KP205" i="26"/>
  <c r="KP206" i="26"/>
  <c r="KP207" i="26"/>
  <c r="KP208" i="26"/>
  <c r="KP211" i="26"/>
  <c r="KP212" i="26"/>
  <c r="KP213" i="26"/>
  <c r="KP291" i="26"/>
  <c r="KP218" i="26" a="1"/>
  <c r="KP218" i="26" s="1"/>
  <c r="KP219" i="26"/>
  <c r="KP220" i="26"/>
  <c r="KP221" i="26"/>
  <c r="KP222" i="26"/>
  <c r="KP223" i="26"/>
  <c r="KP224" i="26"/>
  <c r="KP227" i="26"/>
  <c r="KP228" i="26"/>
  <c r="KP229" i="26"/>
  <c r="KP234" i="26" a="1"/>
  <c r="KP234" i="26" s="1"/>
  <c r="KP235" i="26"/>
  <c r="KP236" i="26"/>
  <c r="KP237" i="26"/>
  <c r="KP238" i="26"/>
  <c r="KP239" i="26"/>
  <c r="KP240" i="26"/>
  <c r="KP243" i="26"/>
  <c r="KP244" i="26"/>
  <c r="KP245" i="26"/>
  <c r="KP254" i="26"/>
  <c r="KP255" i="26"/>
  <c r="KP256" i="26"/>
  <c r="KP260" i="26"/>
  <c r="KP261" i="26"/>
  <c r="KP285" i="26"/>
  <c r="KP250" i="26" a="1"/>
  <c r="KP250" i="26" s="1"/>
  <c r="KP251" i="26"/>
  <c r="KP252" i="26"/>
  <c r="KP253" i="26"/>
  <c r="KP266" i="26" a="1"/>
  <c r="KP266" i="26" s="1"/>
  <c r="KP267" i="26"/>
  <c r="KP268" i="26"/>
  <c r="KP269" i="26"/>
  <c r="KP270" i="26"/>
  <c r="KP271" i="26"/>
  <c r="KP272" i="26"/>
  <c r="KP274" i="26"/>
  <c r="KP275" i="26"/>
  <c r="KP276" i="26"/>
  <c r="KP277" i="26"/>
  <c r="KP293" i="26"/>
  <c r="KP301" i="26"/>
  <c r="KP302" i="26"/>
  <c r="KP303" i="26"/>
  <c r="KP304" i="26"/>
  <c r="KP307" i="26"/>
  <c r="KP308" i="26"/>
  <c r="KP309" i="26"/>
  <c r="KP298" i="26" a="1"/>
  <c r="KP298" i="26" s="1"/>
  <c r="KP300" i="26"/>
  <c r="KP316" i="26"/>
  <c r="KP319" i="26"/>
  <c r="KP320" i="26"/>
  <c r="KP299" i="26"/>
  <c r="KP315" i="26"/>
  <c r="KP317" i="26"/>
  <c r="KP322" i="26"/>
  <c r="KP323" i="26"/>
  <c r="KP324" i="26"/>
  <c r="KP325" i="26"/>
  <c r="KP287" i="26"/>
  <c r="KP292" i="26"/>
  <c r="KP314" i="26" a="1"/>
  <c r="KP314" i="26" s="1"/>
  <c r="KP318" i="26"/>
  <c r="KO289" i="26"/>
  <c r="KO241" i="26"/>
  <c r="KO321" i="26"/>
  <c r="KN214" i="26"/>
  <c r="KN230" i="26"/>
  <c r="KN278" i="26"/>
  <c r="KS166" i="26"/>
  <c r="KR165" i="26"/>
  <c r="KN246" i="26"/>
  <c r="KN294" i="26"/>
  <c r="KN262" i="26"/>
  <c r="KO193" i="26"/>
  <c r="KO257" i="26"/>
  <c r="KO177" i="26"/>
  <c r="KO209" i="26"/>
  <c r="KO214" i="26" s="1"/>
  <c r="KO225" i="26"/>
  <c r="KO230" i="26" s="1"/>
  <c r="KO273" i="26"/>
  <c r="KO278" i="26" s="1"/>
  <c r="KO305" i="26"/>
  <c r="KN326" i="26"/>
  <c r="KL14" i="17"/>
  <c r="KM12" i="17"/>
  <c r="KM14" i="17" s="1"/>
  <c r="KK13" i="17"/>
  <c r="KQ210" i="26" l="1"/>
  <c r="KQ194" i="26"/>
  <c r="KQ259" i="26"/>
  <c r="KQ242" i="26"/>
  <c r="KQ226" i="26"/>
  <c r="KR167" i="26"/>
  <c r="KQ173" i="26"/>
  <c r="KQ174" i="26"/>
  <c r="KQ175" i="26"/>
  <c r="KQ176" i="26"/>
  <c r="KQ178" i="26"/>
  <c r="KQ179" i="26"/>
  <c r="KQ180" i="26"/>
  <c r="KQ181" i="26"/>
  <c r="KQ282" i="26" a="1"/>
  <c r="KQ282" i="26" s="1"/>
  <c r="KQ287" i="26"/>
  <c r="KQ291" i="26"/>
  <c r="KQ292" i="26"/>
  <c r="KQ172" i="26"/>
  <c r="KQ186" i="26" a="1"/>
  <c r="KQ186" i="26" s="1"/>
  <c r="KQ187" i="26"/>
  <c r="KQ188" i="26"/>
  <c r="KQ189" i="26"/>
  <c r="KQ190" i="26"/>
  <c r="KQ191" i="26"/>
  <c r="KQ192" i="26"/>
  <c r="KQ195" i="26"/>
  <c r="KQ196" i="26"/>
  <c r="KQ197" i="26"/>
  <c r="KQ284" i="26"/>
  <c r="KQ286" i="26"/>
  <c r="KQ288" i="26"/>
  <c r="KQ170" i="26" a="1"/>
  <c r="KQ170" i="26" s="1"/>
  <c r="KQ171" i="26"/>
  <c r="KQ202" i="26" a="1"/>
  <c r="KQ202" i="26" s="1"/>
  <c r="KQ203" i="26"/>
  <c r="KQ204" i="26"/>
  <c r="KQ205" i="26"/>
  <c r="KQ206" i="26"/>
  <c r="KQ207" i="26"/>
  <c r="KQ208" i="26"/>
  <c r="KQ211" i="26"/>
  <c r="KQ212" i="26"/>
  <c r="KQ213" i="26"/>
  <c r="KQ218" i="26" a="1"/>
  <c r="KQ218" i="26" s="1"/>
  <c r="KQ219" i="26"/>
  <c r="KQ220" i="26"/>
  <c r="KQ221" i="26"/>
  <c r="KQ222" i="26"/>
  <c r="KQ223" i="26"/>
  <c r="KQ224" i="26"/>
  <c r="KQ227" i="26"/>
  <c r="KQ228" i="26"/>
  <c r="KQ229" i="26"/>
  <c r="KQ234" i="26" a="1"/>
  <c r="KQ234" i="26" s="1"/>
  <c r="KQ235" i="26"/>
  <c r="KQ236" i="26"/>
  <c r="KQ237" i="26"/>
  <c r="KQ238" i="26"/>
  <c r="KQ239" i="26"/>
  <c r="KQ240" i="26"/>
  <c r="KQ243" i="26"/>
  <c r="KQ244" i="26"/>
  <c r="KQ245" i="26"/>
  <c r="KQ250" i="26" a="1"/>
  <c r="KQ250" i="26" s="1"/>
  <c r="KQ251" i="26"/>
  <c r="KQ252" i="26"/>
  <c r="KQ253" i="26"/>
  <c r="KQ254" i="26"/>
  <c r="KQ255" i="26"/>
  <c r="KQ256" i="26"/>
  <c r="KQ260" i="26"/>
  <c r="KQ261" i="26"/>
  <c r="KQ266" i="26" a="1"/>
  <c r="KQ266" i="26" s="1"/>
  <c r="KQ267" i="26"/>
  <c r="KQ268" i="26"/>
  <c r="KQ269" i="26"/>
  <c r="KQ270" i="26"/>
  <c r="KQ271" i="26"/>
  <c r="KQ272" i="26"/>
  <c r="KQ274" i="26"/>
  <c r="KQ275" i="26"/>
  <c r="KQ276" i="26"/>
  <c r="KQ277" i="26"/>
  <c r="KQ283" i="26"/>
  <c r="KQ299" i="26"/>
  <c r="KQ301" i="26"/>
  <c r="KQ302" i="26"/>
  <c r="KQ303" i="26"/>
  <c r="KQ304" i="26"/>
  <c r="KQ307" i="26"/>
  <c r="KQ308" i="26"/>
  <c r="KQ309" i="26"/>
  <c r="KQ317" i="26"/>
  <c r="KQ285" i="26"/>
  <c r="KQ314" i="26" a="1"/>
  <c r="KQ314" i="26" s="1"/>
  <c r="KQ316" i="26"/>
  <c r="KQ318" i="26"/>
  <c r="KQ319" i="26"/>
  <c r="KQ320" i="26"/>
  <c r="KQ322" i="26"/>
  <c r="KQ323" i="26"/>
  <c r="KQ324" i="26"/>
  <c r="KQ325" i="26"/>
  <c r="KQ293" i="26"/>
  <c r="KQ298" i="26" a="1"/>
  <c r="KQ298" i="26" s="1"/>
  <c r="KQ300" i="26"/>
  <c r="KQ315" i="26"/>
  <c r="KP177" i="26"/>
  <c r="KP182" i="26" s="1"/>
  <c r="KP193" i="26"/>
  <c r="KP198" i="26" s="1"/>
  <c r="KP257" i="26"/>
  <c r="KT166" i="26"/>
  <c r="KS165" i="26"/>
  <c r="KO198" i="26"/>
  <c r="KO182" i="26"/>
  <c r="KO310" i="26"/>
  <c r="KP289" i="26"/>
  <c r="KP294" i="26" s="1"/>
  <c r="KP273" i="26"/>
  <c r="KP241" i="26"/>
  <c r="KP246" i="26" s="1"/>
  <c r="KP321" i="26"/>
  <c r="KP326" i="26" s="1"/>
  <c r="KP209" i="26"/>
  <c r="KP225" i="26"/>
  <c r="KP305" i="26"/>
  <c r="KP310" i="26" s="1"/>
  <c r="KO294" i="26"/>
  <c r="KO246" i="26"/>
  <c r="KO326" i="26"/>
  <c r="KO262" i="26"/>
  <c r="KN12" i="17"/>
  <c r="KL13" i="17"/>
  <c r="KR210" i="26" l="1"/>
  <c r="KR194" i="26"/>
  <c r="KR259" i="26"/>
  <c r="KR242" i="26"/>
  <c r="KR226" i="26"/>
  <c r="KQ193" i="26"/>
  <c r="KQ198" i="26" s="1"/>
  <c r="KS167" i="26"/>
  <c r="KR288" i="26"/>
  <c r="KR171" i="26"/>
  <c r="KR172" i="26"/>
  <c r="KR175" i="26"/>
  <c r="KR176" i="26"/>
  <c r="KR178" i="26"/>
  <c r="KR179" i="26"/>
  <c r="KR180" i="26"/>
  <c r="KR181" i="26"/>
  <c r="KR170" i="26" a="1"/>
  <c r="KR170" i="26" s="1"/>
  <c r="KR174" i="26"/>
  <c r="KR186" i="26" a="1"/>
  <c r="KR186" i="26" s="1"/>
  <c r="KR187" i="26"/>
  <c r="KR188" i="26"/>
  <c r="KR189" i="26"/>
  <c r="KR190" i="26"/>
  <c r="KR191" i="26"/>
  <c r="KR192" i="26"/>
  <c r="KR195" i="26"/>
  <c r="KR196" i="26"/>
  <c r="KR197" i="26"/>
  <c r="KR285" i="26"/>
  <c r="KR287" i="26"/>
  <c r="KR293" i="26"/>
  <c r="KR173" i="26"/>
  <c r="KR202" i="26" a="1"/>
  <c r="KR202" i="26" s="1"/>
  <c r="KR203" i="26"/>
  <c r="KR204" i="26"/>
  <c r="KR205" i="26"/>
  <c r="KR206" i="26"/>
  <c r="KR207" i="26"/>
  <c r="KR208" i="26"/>
  <c r="KR211" i="26"/>
  <c r="KR212" i="26"/>
  <c r="KR213" i="26"/>
  <c r="KR286" i="26"/>
  <c r="KR218" i="26" a="1"/>
  <c r="KR218" i="26" s="1"/>
  <c r="KR219" i="26"/>
  <c r="KR220" i="26"/>
  <c r="KR221" i="26"/>
  <c r="KR222" i="26"/>
  <c r="KR223" i="26"/>
  <c r="KR224" i="26"/>
  <c r="KR227" i="26"/>
  <c r="KR228" i="26"/>
  <c r="KR229" i="26"/>
  <c r="KR234" i="26" a="1"/>
  <c r="KR234" i="26" s="1"/>
  <c r="KR235" i="26"/>
  <c r="KR236" i="26"/>
  <c r="KR237" i="26"/>
  <c r="KR238" i="26"/>
  <c r="KR239" i="26"/>
  <c r="KR240" i="26"/>
  <c r="KR243" i="26"/>
  <c r="KR244" i="26"/>
  <c r="KR245" i="26"/>
  <c r="KR254" i="26"/>
  <c r="KR255" i="26"/>
  <c r="KR256" i="26"/>
  <c r="KR260" i="26"/>
  <c r="KR261" i="26"/>
  <c r="KR282" i="26" a="1"/>
  <c r="KR282" i="26" s="1"/>
  <c r="KR283" i="26"/>
  <c r="KR284" i="26"/>
  <c r="KR291" i="26"/>
  <c r="KR250" i="26" a="1"/>
  <c r="KR250" i="26" s="1"/>
  <c r="KR251" i="26"/>
  <c r="KR252" i="26"/>
  <c r="KR253" i="26"/>
  <c r="KR266" i="26" a="1"/>
  <c r="KR266" i="26" s="1"/>
  <c r="KR267" i="26"/>
  <c r="KR268" i="26"/>
  <c r="KR269" i="26"/>
  <c r="KR270" i="26"/>
  <c r="KR271" i="26"/>
  <c r="KR272" i="26"/>
  <c r="KR274" i="26"/>
  <c r="KR275" i="26"/>
  <c r="KR276" i="26"/>
  <c r="KR277" i="26"/>
  <c r="KR298" i="26" a="1"/>
  <c r="KR298" i="26" s="1"/>
  <c r="KR300" i="26"/>
  <c r="KR301" i="26"/>
  <c r="KR302" i="26"/>
  <c r="KR303" i="26"/>
  <c r="KR304" i="26"/>
  <c r="KR307" i="26"/>
  <c r="KR308" i="26"/>
  <c r="KR309" i="26"/>
  <c r="KR299" i="26"/>
  <c r="KR316" i="26"/>
  <c r="KR319" i="26"/>
  <c r="KR320" i="26"/>
  <c r="KR292" i="26"/>
  <c r="KR315" i="26"/>
  <c r="KR322" i="26"/>
  <c r="KR323" i="26"/>
  <c r="KR324" i="26"/>
  <c r="KR325" i="26"/>
  <c r="KR314" i="26" a="1"/>
  <c r="KR314" i="26" s="1"/>
  <c r="KR317" i="26"/>
  <c r="KR318" i="26"/>
  <c r="KQ289" i="26"/>
  <c r="KQ241" i="26"/>
  <c r="KQ273" i="26"/>
  <c r="KQ321" i="26"/>
  <c r="KU166" i="26"/>
  <c r="KT165" i="26"/>
  <c r="KP278" i="26"/>
  <c r="KP214" i="26"/>
  <c r="KP230" i="26"/>
  <c r="KQ305" i="26"/>
  <c r="KQ177" i="26"/>
  <c r="KQ182" i="26" s="1"/>
  <c r="KQ209" i="26"/>
  <c r="KQ214" i="26" s="1"/>
  <c r="KQ225" i="26"/>
  <c r="KQ230" i="26" s="1"/>
  <c r="KQ257" i="26"/>
  <c r="KQ262" i="26" s="1"/>
  <c r="KP262" i="26"/>
  <c r="KN14" i="17"/>
  <c r="KO12" i="17"/>
  <c r="KO14" i="17" s="1"/>
  <c r="KM13" i="17"/>
  <c r="KS210" i="26" l="1"/>
  <c r="KS194" i="26"/>
  <c r="KS259" i="26"/>
  <c r="KS242" i="26"/>
  <c r="KS226" i="26"/>
  <c r="KT167" i="26"/>
  <c r="KS293" i="26"/>
  <c r="KS174" i="26"/>
  <c r="KS175" i="26"/>
  <c r="KS176" i="26"/>
  <c r="KS178" i="26"/>
  <c r="KS179" i="26"/>
  <c r="KS180" i="26"/>
  <c r="KS181" i="26"/>
  <c r="KS283" i="26"/>
  <c r="KS287" i="26"/>
  <c r="KS292" i="26"/>
  <c r="KS172" i="26"/>
  <c r="KS173" i="26"/>
  <c r="KS186" i="26" a="1"/>
  <c r="KS186" i="26" s="1"/>
  <c r="KS187" i="26"/>
  <c r="KS188" i="26"/>
  <c r="KS189" i="26"/>
  <c r="KS190" i="26"/>
  <c r="KS191" i="26"/>
  <c r="KS192" i="26"/>
  <c r="KS195" i="26"/>
  <c r="KS196" i="26"/>
  <c r="KS197" i="26"/>
  <c r="KS282" i="26" a="1"/>
  <c r="KS282" i="26" s="1"/>
  <c r="KS284" i="26"/>
  <c r="KS286" i="26"/>
  <c r="KS291" i="26"/>
  <c r="KS170" i="26" a="1"/>
  <c r="KS170" i="26" s="1"/>
  <c r="KS171" i="26"/>
  <c r="KS202" i="26" a="1"/>
  <c r="KS202" i="26" s="1"/>
  <c r="KS203" i="26"/>
  <c r="KS204" i="26"/>
  <c r="KS205" i="26"/>
  <c r="KS206" i="26"/>
  <c r="KS207" i="26"/>
  <c r="KS208" i="26"/>
  <c r="KS211" i="26"/>
  <c r="KS212" i="26"/>
  <c r="KS213" i="26"/>
  <c r="KS218" i="26" a="1"/>
  <c r="KS218" i="26" s="1"/>
  <c r="KS219" i="26"/>
  <c r="KS220" i="26"/>
  <c r="KS221" i="26"/>
  <c r="KS222" i="26"/>
  <c r="KS223" i="26"/>
  <c r="KS224" i="26"/>
  <c r="KS227" i="26"/>
  <c r="KS228" i="26"/>
  <c r="KS229" i="26"/>
  <c r="KS234" i="26" a="1"/>
  <c r="KS234" i="26" s="1"/>
  <c r="KS235" i="26"/>
  <c r="KS236" i="26"/>
  <c r="KS237" i="26"/>
  <c r="KS238" i="26"/>
  <c r="KS239" i="26"/>
  <c r="KS240" i="26"/>
  <c r="KS243" i="26"/>
  <c r="KS244" i="26"/>
  <c r="KS245" i="26"/>
  <c r="KS250" i="26" a="1"/>
  <c r="KS250" i="26" s="1"/>
  <c r="KS251" i="26"/>
  <c r="KS252" i="26"/>
  <c r="KS254" i="26"/>
  <c r="KS255" i="26"/>
  <c r="KS256" i="26"/>
  <c r="KS260" i="26"/>
  <c r="KS261" i="26"/>
  <c r="KS285" i="26"/>
  <c r="KS288" i="26"/>
  <c r="KS253" i="26"/>
  <c r="KS266" i="26" a="1"/>
  <c r="KS266" i="26" s="1"/>
  <c r="KS267" i="26"/>
  <c r="KS268" i="26"/>
  <c r="KS269" i="26"/>
  <c r="KS270" i="26"/>
  <c r="KS271" i="26"/>
  <c r="KS272" i="26"/>
  <c r="KS274" i="26"/>
  <c r="KS275" i="26"/>
  <c r="KS276" i="26"/>
  <c r="KS277" i="26"/>
  <c r="KS301" i="26"/>
  <c r="KS302" i="26"/>
  <c r="KS303" i="26"/>
  <c r="KS304" i="26"/>
  <c r="KS307" i="26"/>
  <c r="KS308" i="26"/>
  <c r="KS309" i="26"/>
  <c r="KS298" i="26" a="1"/>
  <c r="KS298" i="26" s="1"/>
  <c r="KS314" i="26" a="1"/>
  <c r="KS314" i="26" s="1"/>
  <c r="KS315" i="26"/>
  <c r="KS318" i="26"/>
  <c r="KS317" i="26"/>
  <c r="KS320" i="26"/>
  <c r="KS322" i="26"/>
  <c r="KS323" i="26"/>
  <c r="KS324" i="26"/>
  <c r="KS325" i="26"/>
  <c r="KS299" i="26"/>
  <c r="KS300" i="26"/>
  <c r="KS316" i="26"/>
  <c r="KS319" i="26"/>
  <c r="KR193" i="26"/>
  <c r="KR305" i="26"/>
  <c r="KQ294" i="26"/>
  <c r="KQ246" i="26"/>
  <c r="KQ326" i="26"/>
  <c r="KV166" i="26"/>
  <c r="KU165" i="26"/>
  <c r="KQ310" i="26"/>
  <c r="KR177" i="26"/>
  <c r="KR241" i="26"/>
  <c r="KR246" i="26" s="1"/>
  <c r="KR289" i="26"/>
  <c r="KR294" i="26" s="1"/>
  <c r="KR257" i="26"/>
  <c r="KR273" i="26"/>
  <c r="KR278" i="26" s="1"/>
  <c r="KR209" i="26"/>
  <c r="KR225" i="26"/>
  <c r="KR230" i="26" s="1"/>
  <c r="KR321" i="26"/>
  <c r="KR326" i="26" s="1"/>
  <c r="KQ278" i="26"/>
  <c r="KP12" i="17"/>
  <c r="KN13" i="17"/>
  <c r="KT210" i="26" l="1"/>
  <c r="KT194" i="26"/>
  <c r="KT259" i="26"/>
  <c r="KT242" i="26"/>
  <c r="KT226" i="26"/>
  <c r="KS193" i="26"/>
  <c r="KS198" i="26" s="1"/>
  <c r="KU167" i="26"/>
  <c r="KT170" i="26" a="1"/>
  <c r="KT170" i="26" s="1"/>
  <c r="KT171" i="26"/>
  <c r="KT173" i="26"/>
  <c r="KT175" i="26"/>
  <c r="KT176" i="26"/>
  <c r="KT178" i="26"/>
  <c r="KT179" i="26"/>
  <c r="KT180" i="26"/>
  <c r="KT181" i="26"/>
  <c r="KT282" i="26" a="1"/>
  <c r="KT282" i="26" s="1"/>
  <c r="KT285" i="26"/>
  <c r="KT172" i="26"/>
  <c r="KT174" i="26"/>
  <c r="KT186" i="26" a="1"/>
  <c r="KT186" i="26" s="1"/>
  <c r="KT187" i="26"/>
  <c r="KT188" i="26"/>
  <c r="KT189" i="26"/>
  <c r="KT190" i="26"/>
  <c r="KT191" i="26"/>
  <c r="KT192" i="26"/>
  <c r="KT195" i="26"/>
  <c r="KT196" i="26"/>
  <c r="KT197" i="26"/>
  <c r="KT283" i="26"/>
  <c r="KT288" i="26"/>
  <c r="KT291" i="26"/>
  <c r="KT292" i="26"/>
  <c r="KT202" i="26" a="1"/>
  <c r="KT202" i="26" s="1"/>
  <c r="KT203" i="26"/>
  <c r="KT204" i="26"/>
  <c r="KT205" i="26"/>
  <c r="KT206" i="26"/>
  <c r="KT207" i="26"/>
  <c r="KT208" i="26"/>
  <c r="KT211" i="26"/>
  <c r="KT212" i="26"/>
  <c r="KT213" i="26"/>
  <c r="KT218" i="26" a="1"/>
  <c r="KT218" i="26" s="1"/>
  <c r="KT219" i="26"/>
  <c r="KT220" i="26"/>
  <c r="KT221" i="26"/>
  <c r="KT222" i="26"/>
  <c r="KT223" i="26"/>
  <c r="KT224" i="26"/>
  <c r="KT227" i="26"/>
  <c r="KT228" i="26"/>
  <c r="KT229" i="26"/>
  <c r="KT234" i="26" a="1"/>
  <c r="KT234" i="26" s="1"/>
  <c r="KT235" i="26"/>
  <c r="KT236" i="26"/>
  <c r="KT237" i="26"/>
  <c r="KT238" i="26"/>
  <c r="KT239" i="26"/>
  <c r="KT240" i="26"/>
  <c r="KT243" i="26"/>
  <c r="KT244" i="26"/>
  <c r="KT245" i="26"/>
  <c r="KT253" i="26"/>
  <c r="KT254" i="26"/>
  <c r="KT255" i="26"/>
  <c r="KT256" i="26"/>
  <c r="KT260" i="26"/>
  <c r="KT261" i="26"/>
  <c r="KT286" i="26"/>
  <c r="KT287" i="26"/>
  <c r="KT250" i="26" a="1"/>
  <c r="KT250" i="26" s="1"/>
  <c r="KT251" i="26"/>
  <c r="KT252" i="26"/>
  <c r="KT266" i="26" a="1"/>
  <c r="KT266" i="26" s="1"/>
  <c r="KT267" i="26"/>
  <c r="KT268" i="26"/>
  <c r="KT269" i="26"/>
  <c r="KT270" i="26"/>
  <c r="KT271" i="26"/>
  <c r="KT272" i="26"/>
  <c r="KT274" i="26"/>
  <c r="KT275" i="26"/>
  <c r="KT276" i="26"/>
  <c r="KT277" i="26"/>
  <c r="KT284" i="26"/>
  <c r="KT293" i="26"/>
  <c r="KT301" i="26"/>
  <c r="KT302" i="26"/>
  <c r="KT303" i="26"/>
  <c r="KT304" i="26"/>
  <c r="KT307" i="26"/>
  <c r="KT308" i="26"/>
  <c r="KT309" i="26"/>
  <c r="KT317" i="26"/>
  <c r="KT319" i="26"/>
  <c r="KT320" i="26"/>
  <c r="KT299" i="26"/>
  <c r="KT300" i="26"/>
  <c r="KT314" i="26" a="1"/>
  <c r="KT314" i="26" s="1"/>
  <c r="KT315" i="26"/>
  <c r="KT316" i="26"/>
  <c r="KT318" i="26"/>
  <c r="KT322" i="26"/>
  <c r="KT323" i="26"/>
  <c r="KT324" i="26"/>
  <c r="KT325" i="26"/>
  <c r="KT298" i="26" a="1"/>
  <c r="KT298" i="26" s="1"/>
  <c r="KS289" i="26"/>
  <c r="KS177" i="26"/>
  <c r="KS241" i="26"/>
  <c r="KS257" i="26"/>
  <c r="KS273" i="26"/>
  <c r="KR198" i="26"/>
  <c r="KW166" i="26"/>
  <c r="KV165" i="26"/>
  <c r="KR182" i="26"/>
  <c r="KR262" i="26"/>
  <c r="KR214" i="26"/>
  <c r="KS305" i="26"/>
  <c r="KS310" i="26" s="1"/>
  <c r="KS321" i="26"/>
  <c r="KS209" i="26"/>
  <c r="KS225" i="26"/>
  <c r="KR310" i="26"/>
  <c r="KP14" i="17"/>
  <c r="KQ12" i="17"/>
  <c r="KQ14" i="17" s="1"/>
  <c r="KO13" i="17"/>
  <c r="KU210" i="26" l="1"/>
  <c r="KU194" i="26"/>
  <c r="KU259" i="26"/>
  <c r="KU242" i="26"/>
  <c r="KU226" i="26"/>
  <c r="KV167" i="26"/>
  <c r="KU172" i="26"/>
  <c r="KU174" i="26"/>
  <c r="KU175" i="26"/>
  <c r="KU176" i="26"/>
  <c r="KU178" i="26"/>
  <c r="KU179" i="26"/>
  <c r="KU180" i="26"/>
  <c r="KU181" i="26"/>
  <c r="KU284" i="26"/>
  <c r="KU286" i="26"/>
  <c r="KU287" i="26"/>
  <c r="KU293" i="26"/>
  <c r="KU170" i="26" a="1"/>
  <c r="KU170" i="26" s="1"/>
  <c r="KU186" i="26" a="1"/>
  <c r="KU186" i="26" s="1"/>
  <c r="KU187" i="26"/>
  <c r="KU188" i="26"/>
  <c r="KU189" i="26"/>
  <c r="KU190" i="26"/>
  <c r="KU191" i="26"/>
  <c r="KU192" i="26"/>
  <c r="KU195" i="26"/>
  <c r="KU196" i="26"/>
  <c r="KU197" i="26"/>
  <c r="KU282" i="26" a="1"/>
  <c r="KU282" i="26" s="1"/>
  <c r="KU291" i="26"/>
  <c r="KU171" i="26"/>
  <c r="KU173" i="26"/>
  <c r="KU202" i="26" a="1"/>
  <c r="KU202" i="26" s="1"/>
  <c r="KU203" i="26"/>
  <c r="KU204" i="26"/>
  <c r="KU205" i="26"/>
  <c r="KU206" i="26"/>
  <c r="KU207" i="26"/>
  <c r="KU208" i="26"/>
  <c r="KU211" i="26"/>
  <c r="KU212" i="26"/>
  <c r="KU213" i="26"/>
  <c r="KU218" i="26" a="1"/>
  <c r="KU218" i="26" s="1"/>
  <c r="KU219" i="26"/>
  <c r="KU220" i="26"/>
  <c r="KU221" i="26"/>
  <c r="KU222" i="26"/>
  <c r="KU223" i="26"/>
  <c r="KU224" i="26"/>
  <c r="KU227" i="26"/>
  <c r="KU228" i="26"/>
  <c r="KU229" i="26"/>
  <c r="KU234" i="26" a="1"/>
  <c r="KU234" i="26" s="1"/>
  <c r="KU235" i="26"/>
  <c r="KU236" i="26"/>
  <c r="KU237" i="26"/>
  <c r="KU238" i="26"/>
  <c r="KU239" i="26"/>
  <c r="KU240" i="26"/>
  <c r="KU243" i="26"/>
  <c r="KU244" i="26"/>
  <c r="KU245" i="26"/>
  <c r="KU251" i="26"/>
  <c r="KU252" i="26"/>
  <c r="KU254" i="26"/>
  <c r="KU255" i="26"/>
  <c r="KU256" i="26"/>
  <c r="KU260" i="26"/>
  <c r="KU261" i="26"/>
  <c r="KU283" i="26"/>
  <c r="KU285" i="26"/>
  <c r="KU288" i="26"/>
  <c r="KU250" i="26" a="1"/>
  <c r="KU250" i="26" s="1"/>
  <c r="KU253" i="26"/>
  <c r="KU266" i="26" a="1"/>
  <c r="KU266" i="26" s="1"/>
  <c r="KU267" i="26"/>
  <c r="KU268" i="26"/>
  <c r="KU269" i="26"/>
  <c r="KU270" i="26"/>
  <c r="KU271" i="26"/>
  <c r="KU272" i="26"/>
  <c r="KU274" i="26"/>
  <c r="KU275" i="26"/>
  <c r="KU276" i="26"/>
  <c r="KU277" i="26"/>
  <c r="KU292" i="26"/>
  <c r="KU298" i="26" a="1"/>
  <c r="KU298" i="26" s="1"/>
  <c r="KU301" i="26"/>
  <c r="KU302" i="26"/>
  <c r="KU303" i="26"/>
  <c r="KU304" i="26"/>
  <c r="KU307" i="26"/>
  <c r="KU308" i="26"/>
  <c r="KU309" i="26"/>
  <c r="KU299" i="26"/>
  <c r="KU316" i="26"/>
  <c r="KU318" i="26"/>
  <c r="KU317" i="26"/>
  <c r="KU319" i="26"/>
  <c r="KU320" i="26"/>
  <c r="KU322" i="26"/>
  <c r="KU323" i="26"/>
  <c r="KU324" i="26"/>
  <c r="KU325" i="26"/>
  <c r="KU300" i="26"/>
  <c r="KU314" i="26" a="1"/>
  <c r="KU314" i="26" s="1"/>
  <c r="KU315" i="26"/>
  <c r="KT193" i="26"/>
  <c r="KT209" i="26"/>
  <c r="KT321" i="26"/>
  <c r="KT305" i="26"/>
  <c r="KS294" i="26"/>
  <c r="KS246" i="26"/>
  <c r="KS278" i="26"/>
  <c r="KX166" i="26"/>
  <c r="KW165" i="26"/>
  <c r="KS326" i="26"/>
  <c r="KS230" i="26"/>
  <c r="KT257" i="26"/>
  <c r="KT262" i="26" s="1"/>
  <c r="KT273" i="26"/>
  <c r="KT278" i="26" s="1"/>
  <c r="KT177" i="26"/>
  <c r="KT182" i="26" s="1"/>
  <c r="KT289" i="26"/>
  <c r="KT294" i="26" s="1"/>
  <c r="KT225" i="26"/>
  <c r="KT230" i="26" s="1"/>
  <c r="KT241" i="26"/>
  <c r="KT246" i="26" s="1"/>
  <c r="KS182" i="26"/>
  <c r="KS262" i="26"/>
  <c r="KS214" i="26"/>
  <c r="KR12" i="17"/>
  <c r="KP13" i="17"/>
  <c r="KV210" i="26" l="1"/>
  <c r="KV194" i="26"/>
  <c r="KV259" i="26"/>
  <c r="KV242" i="26"/>
  <c r="KV226" i="26"/>
  <c r="KU209" i="26"/>
  <c r="KU214" i="26" s="1"/>
  <c r="KU193" i="26"/>
  <c r="KU198" i="26" s="1"/>
  <c r="KW167" i="26"/>
  <c r="KV175" i="26"/>
  <c r="KV176" i="26"/>
  <c r="KV178" i="26"/>
  <c r="KV179" i="26"/>
  <c r="KV180" i="26"/>
  <c r="KV181" i="26"/>
  <c r="KV288" i="26"/>
  <c r="KV171" i="26"/>
  <c r="KV172" i="26"/>
  <c r="KV173" i="26"/>
  <c r="KV174" i="26"/>
  <c r="KV186" i="26" a="1"/>
  <c r="KV186" i="26" s="1"/>
  <c r="KV187" i="26"/>
  <c r="KV188" i="26"/>
  <c r="KV189" i="26"/>
  <c r="KV190" i="26"/>
  <c r="KV191" i="26"/>
  <c r="KV192" i="26"/>
  <c r="KV195" i="26"/>
  <c r="KV196" i="26"/>
  <c r="KV197" i="26"/>
  <c r="KV283" i="26"/>
  <c r="KV284" i="26"/>
  <c r="KV285" i="26"/>
  <c r="KV286" i="26"/>
  <c r="KV170" i="26" a="1"/>
  <c r="KV170" i="26" s="1"/>
  <c r="KV202" i="26" a="1"/>
  <c r="KV202" i="26" s="1"/>
  <c r="KV203" i="26"/>
  <c r="KV204" i="26"/>
  <c r="KV205" i="26"/>
  <c r="KV206" i="26"/>
  <c r="KV207" i="26"/>
  <c r="KV208" i="26"/>
  <c r="KV211" i="26"/>
  <c r="KV212" i="26"/>
  <c r="KV213" i="26"/>
  <c r="KV218" i="26" a="1"/>
  <c r="KV218" i="26" s="1"/>
  <c r="KV219" i="26"/>
  <c r="KV220" i="26"/>
  <c r="KV221" i="26"/>
  <c r="KV222" i="26"/>
  <c r="KV223" i="26"/>
  <c r="KV224" i="26"/>
  <c r="KV227" i="26"/>
  <c r="KV228" i="26"/>
  <c r="KV229" i="26"/>
  <c r="KV234" i="26" a="1"/>
  <c r="KV234" i="26" s="1"/>
  <c r="KV235" i="26"/>
  <c r="KV236" i="26"/>
  <c r="KV237" i="26"/>
  <c r="KV238" i="26"/>
  <c r="KV239" i="26"/>
  <c r="KV240" i="26"/>
  <c r="KV243" i="26"/>
  <c r="KV244" i="26"/>
  <c r="KV245" i="26"/>
  <c r="KV250" i="26" a="1"/>
  <c r="KV250" i="26" s="1"/>
  <c r="KV253" i="26"/>
  <c r="KV254" i="26"/>
  <c r="KV255" i="26"/>
  <c r="KV256" i="26"/>
  <c r="KV260" i="26"/>
  <c r="KV261" i="26"/>
  <c r="KV282" i="26" a="1"/>
  <c r="KV282" i="26" s="1"/>
  <c r="KV287" i="26"/>
  <c r="KV291" i="26"/>
  <c r="KV251" i="26"/>
  <c r="KV252" i="26"/>
  <c r="KV266" i="26" a="1"/>
  <c r="KV266" i="26" s="1"/>
  <c r="KV267" i="26"/>
  <c r="KV268" i="26"/>
  <c r="KV269" i="26"/>
  <c r="KV270" i="26"/>
  <c r="KV271" i="26"/>
  <c r="KV272" i="26"/>
  <c r="KV274" i="26"/>
  <c r="KV275" i="26"/>
  <c r="KV276" i="26"/>
  <c r="KV277" i="26"/>
  <c r="KV301" i="26"/>
  <c r="KV302" i="26"/>
  <c r="KV303" i="26"/>
  <c r="KV304" i="26"/>
  <c r="KV307" i="26"/>
  <c r="KV308" i="26"/>
  <c r="KV309" i="26"/>
  <c r="KV300" i="26"/>
  <c r="KV314" i="26" a="1"/>
  <c r="KV314" i="26" s="1"/>
  <c r="KV315" i="26"/>
  <c r="KV320" i="26"/>
  <c r="KV322" i="26"/>
  <c r="KV323" i="26"/>
  <c r="KV324" i="26"/>
  <c r="KV325" i="26"/>
  <c r="KV292" i="26"/>
  <c r="KV293" i="26"/>
  <c r="KV298" i="26" a="1"/>
  <c r="KV298" i="26" s="1"/>
  <c r="KV299" i="26"/>
  <c r="KV316" i="26"/>
  <c r="KV317" i="26"/>
  <c r="KV318" i="26"/>
  <c r="KV319" i="26"/>
  <c r="KU177" i="26"/>
  <c r="KU289" i="26"/>
  <c r="KU257" i="26"/>
  <c r="KU273" i="26"/>
  <c r="KT198" i="26"/>
  <c r="KT310" i="26"/>
  <c r="KY166" i="26"/>
  <c r="KX165" i="26"/>
  <c r="KU225" i="26"/>
  <c r="KU305" i="26"/>
  <c r="KU310" i="26" s="1"/>
  <c r="KU241" i="26"/>
  <c r="KU246" i="26" s="1"/>
  <c r="KU321" i="26"/>
  <c r="KU326" i="26" s="1"/>
  <c r="KT214" i="26"/>
  <c r="KT326" i="26"/>
  <c r="KR14" i="17"/>
  <c r="KS12" i="17"/>
  <c r="KS14" i="17" s="1"/>
  <c r="KQ13" i="17"/>
  <c r="KW210" i="26" l="1"/>
  <c r="KW194" i="26"/>
  <c r="KW259" i="26"/>
  <c r="KW242" i="26"/>
  <c r="KW226" i="26"/>
  <c r="KV177" i="26"/>
  <c r="KV182" i="26" s="1"/>
  <c r="KV257" i="26"/>
  <c r="KV262" i="26" s="1"/>
  <c r="KX167" i="26"/>
  <c r="KW292" i="26"/>
  <c r="KW172" i="26"/>
  <c r="KW173" i="26"/>
  <c r="KW174" i="26"/>
  <c r="KW175" i="26"/>
  <c r="KW176" i="26"/>
  <c r="KW178" i="26"/>
  <c r="KW179" i="26"/>
  <c r="KW180" i="26"/>
  <c r="KW181" i="26"/>
  <c r="KW283" i="26"/>
  <c r="KW285" i="26"/>
  <c r="KW287" i="26"/>
  <c r="KW291" i="26"/>
  <c r="KW170" i="26" a="1"/>
  <c r="KW170" i="26" s="1"/>
  <c r="KW186" i="26" a="1"/>
  <c r="KW186" i="26" s="1"/>
  <c r="KW187" i="26"/>
  <c r="KW188" i="26"/>
  <c r="KW189" i="26"/>
  <c r="KW190" i="26"/>
  <c r="KW191" i="26"/>
  <c r="KW192" i="26"/>
  <c r="KW195" i="26"/>
  <c r="KW196" i="26"/>
  <c r="KW197" i="26"/>
  <c r="KW282" i="26" a="1"/>
  <c r="KW282" i="26" s="1"/>
  <c r="KW288" i="26"/>
  <c r="KW293" i="26"/>
  <c r="KW171" i="26"/>
  <c r="KW202" i="26" a="1"/>
  <c r="KW202" i="26" s="1"/>
  <c r="KW203" i="26"/>
  <c r="KW204" i="26"/>
  <c r="KW205" i="26"/>
  <c r="KW206" i="26"/>
  <c r="KW207" i="26"/>
  <c r="KW208" i="26"/>
  <c r="KW211" i="26"/>
  <c r="KW212" i="26"/>
  <c r="KW213" i="26"/>
  <c r="KW218" i="26" a="1"/>
  <c r="KW218" i="26" s="1"/>
  <c r="KW219" i="26"/>
  <c r="KW220" i="26"/>
  <c r="KW221" i="26"/>
  <c r="KW222" i="26"/>
  <c r="KW223" i="26"/>
  <c r="KW224" i="26"/>
  <c r="KW227" i="26"/>
  <c r="KW228" i="26"/>
  <c r="KW229" i="26"/>
  <c r="KW234" i="26" a="1"/>
  <c r="KW234" i="26" s="1"/>
  <c r="KW235" i="26"/>
  <c r="KW236" i="26"/>
  <c r="KW237" i="26"/>
  <c r="KW238" i="26"/>
  <c r="KW239" i="26"/>
  <c r="KW240" i="26"/>
  <c r="KW243" i="26"/>
  <c r="KW244" i="26"/>
  <c r="KW245" i="26"/>
  <c r="KW254" i="26"/>
  <c r="KW255" i="26"/>
  <c r="KW256" i="26"/>
  <c r="KW260" i="26"/>
  <c r="KW261" i="26"/>
  <c r="KW284" i="26"/>
  <c r="KW286" i="26"/>
  <c r="KW250" i="26" a="1"/>
  <c r="KW250" i="26" s="1"/>
  <c r="KW251" i="26"/>
  <c r="KW252" i="26"/>
  <c r="KW253" i="26"/>
  <c r="KW266" i="26" a="1"/>
  <c r="KW266" i="26" s="1"/>
  <c r="KW267" i="26"/>
  <c r="KW268" i="26"/>
  <c r="KW269" i="26"/>
  <c r="KW270" i="26"/>
  <c r="KW271" i="26"/>
  <c r="KW272" i="26"/>
  <c r="KW274" i="26"/>
  <c r="KW275" i="26"/>
  <c r="KW276" i="26"/>
  <c r="KW277" i="26"/>
  <c r="KW298" i="26" a="1"/>
  <c r="KW298" i="26" s="1"/>
  <c r="KW300" i="26"/>
  <c r="KW301" i="26"/>
  <c r="KW302" i="26"/>
  <c r="KW303" i="26"/>
  <c r="KW304" i="26"/>
  <c r="KW307" i="26"/>
  <c r="KW308" i="26"/>
  <c r="KW309" i="26"/>
  <c r="KW317" i="26"/>
  <c r="KW318" i="26"/>
  <c r="KW319" i="26"/>
  <c r="KW314" i="26" a="1"/>
  <c r="KW314" i="26" s="1"/>
  <c r="KW315" i="26"/>
  <c r="KW316" i="26"/>
  <c r="KW320" i="26"/>
  <c r="KW322" i="26"/>
  <c r="KW323" i="26"/>
  <c r="KW324" i="26"/>
  <c r="KW325" i="26"/>
  <c r="KW299" i="26"/>
  <c r="KV193" i="26"/>
  <c r="KV209" i="26"/>
  <c r="KV225" i="26"/>
  <c r="KV305" i="26"/>
  <c r="KU182" i="26"/>
  <c r="KU294" i="26"/>
  <c r="KU262" i="26"/>
  <c r="KU278" i="26"/>
  <c r="KZ166" i="26"/>
  <c r="KY165" i="26"/>
  <c r="KU230" i="26"/>
  <c r="KV241" i="26"/>
  <c r="KV289" i="26"/>
  <c r="KV273" i="26"/>
  <c r="KV321" i="26"/>
  <c r="KT12" i="17"/>
  <c r="KT14" i="17" s="1"/>
  <c r="KR13" i="17"/>
  <c r="KX210" i="26" l="1"/>
  <c r="KX194" i="26"/>
  <c r="KX259" i="26"/>
  <c r="KX242" i="26"/>
  <c r="KX226" i="26"/>
  <c r="KW193" i="26"/>
  <c r="KW198" i="26" s="1"/>
  <c r="KW225" i="26"/>
  <c r="KW230" i="26" s="1"/>
  <c r="KW305" i="26"/>
  <c r="KW310" i="26" s="1"/>
  <c r="KW209" i="26"/>
  <c r="KW214" i="26" s="1"/>
  <c r="KY167" i="26"/>
  <c r="KX171" i="26"/>
  <c r="KX175" i="26"/>
  <c r="KX176" i="26"/>
  <c r="KX178" i="26"/>
  <c r="KX179" i="26"/>
  <c r="KX180" i="26"/>
  <c r="KX181" i="26"/>
  <c r="KX284" i="26"/>
  <c r="KX286" i="26"/>
  <c r="KX288" i="26"/>
  <c r="KX292" i="26"/>
  <c r="KX293" i="26"/>
  <c r="KX172" i="26"/>
  <c r="KX174" i="26"/>
  <c r="KX186" i="26" a="1"/>
  <c r="KX186" i="26" s="1"/>
  <c r="KX187" i="26"/>
  <c r="KX188" i="26"/>
  <c r="KX189" i="26"/>
  <c r="KX190" i="26"/>
  <c r="KX191" i="26"/>
  <c r="KX192" i="26"/>
  <c r="KX195" i="26"/>
  <c r="KX196" i="26"/>
  <c r="KX197" i="26"/>
  <c r="KX282" i="26" a="1"/>
  <c r="KX282" i="26" s="1"/>
  <c r="KX283" i="26"/>
  <c r="KX285" i="26"/>
  <c r="KX287" i="26"/>
  <c r="KX291" i="26"/>
  <c r="KX170" i="26" a="1"/>
  <c r="KX170" i="26" s="1"/>
  <c r="KX173" i="26"/>
  <c r="KX202" i="26" a="1"/>
  <c r="KX202" i="26" s="1"/>
  <c r="KX203" i="26"/>
  <c r="KX204" i="26"/>
  <c r="KX205" i="26"/>
  <c r="KX206" i="26"/>
  <c r="KX207" i="26"/>
  <c r="KX208" i="26"/>
  <c r="KX211" i="26"/>
  <c r="KX212" i="26"/>
  <c r="KX213" i="26"/>
  <c r="KX218" i="26" a="1"/>
  <c r="KX218" i="26" s="1"/>
  <c r="KX219" i="26"/>
  <c r="KX220" i="26"/>
  <c r="KX221" i="26"/>
  <c r="KX222" i="26"/>
  <c r="KX223" i="26"/>
  <c r="KX224" i="26"/>
  <c r="KX227" i="26"/>
  <c r="KX228" i="26"/>
  <c r="KX229" i="26"/>
  <c r="KX234" i="26" a="1"/>
  <c r="KX234" i="26" s="1"/>
  <c r="KX235" i="26"/>
  <c r="KX236" i="26"/>
  <c r="KX237" i="26"/>
  <c r="KX238" i="26"/>
  <c r="KX239" i="26"/>
  <c r="KX240" i="26"/>
  <c r="KX243" i="26"/>
  <c r="KX244" i="26"/>
  <c r="KX245" i="26"/>
  <c r="KX250" i="26" a="1"/>
  <c r="KX250" i="26" s="1"/>
  <c r="KX251" i="26"/>
  <c r="KX252" i="26"/>
  <c r="KX253" i="26"/>
  <c r="KX254" i="26"/>
  <c r="KX255" i="26"/>
  <c r="KX256" i="26"/>
  <c r="KX260" i="26"/>
  <c r="KX261" i="26"/>
  <c r="KX266" i="26" a="1"/>
  <c r="KX266" i="26" s="1"/>
  <c r="KX267" i="26"/>
  <c r="KX268" i="26"/>
  <c r="KX269" i="26"/>
  <c r="KX270" i="26"/>
  <c r="KX271" i="26"/>
  <c r="KX272" i="26"/>
  <c r="KX274" i="26"/>
  <c r="KX275" i="26"/>
  <c r="KX276" i="26"/>
  <c r="KX277" i="26"/>
  <c r="KX301" i="26"/>
  <c r="KX302" i="26"/>
  <c r="KX303" i="26"/>
  <c r="KX304" i="26"/>
  <c r="KX307" i="26"/>
  <c r="KX308" i="26"/>
  <c r="KX309" i="26"/>
  <c r="KX298" i="26" a="1"/>
  <c r="KX298" i="26" s="1"/>
  <c r="KX300" i="26"/>
  <c r="KX320" i="26"/>
  <c r="KX316" i="26"/>
  <c r="KX319" i="26"/>
  <c r="KX322" i="26"/>
  <c r="KX323" i="26"/>
  <c r="KX324" i="26"/>
  <c r="KX325" i="26"/>
  <c r="KX299" i="26"/>
  <c r="KX314" i="26" a="1"/>
  <c r="KX314" i="26" s="1"/>
  <c r="KX315" i="26"/>
  <c r="KX317" i="26"/>
  <c r="KX318" i="26"/>
  <c r="KW177" i="26"/>
  <c r="KW289" i="26"/>
  <c r="KW294" i="26" s="1"/>
  <c r="KW241" i="26"/>
  <c r="KW257" i="26"/>
  <c r="KW273" i="26"/>
  <c r="KW278" i="26" s="1"/>
  <c r="KV198" i="26"/>
  <c r="KV214" i="26"/>
  <c r="KV310" i="26"/>
  <c r="LA166" i="26"/>
  <c r="KZ165" i="26"/>
  <c r="KV246" i="26"/>
  <c r="KV326" i="26"/>
  <c r="KW321" i="26"/>
  <c r="KV230" i="26"/>
  <c r="KV294" i="26"/>
  <c r="KV278" i="26"/>
  <c r="KU12" i="17"/>
  <c r="KS13" i="17"/>
  <c r="KY194" i="26" l="1"/>
  <c r="KY210" i="26"/>
  <c r="KY259" i="26"/>
  <c r="KY242" i="26"/>
  <c r="KY226" i="26"/>
  <c r="KX241" i="26"/>
  <c r="KX246" i="26" s="1"/>
  <c r="KX177" i="26"/>
  <c r="KX182" i="26" s="1"/>
  <c r="KX257" i="26"/>
  <c r="KX262" i="26" s="1"/>
  <c r="KZ167" i="26"/>
  <c r="KY293" i="26"/>
  <c r="KY170" i="26" a="1"/>
  <c r="KY170" i="26" s="1"/>
  <c r="KY175" i="26"/>
  <c r="KY176" i="26"/>
  <c r="KY178" i="26"/>
  <c r="KY179" i="26"/>
  <c r="KY180" i="26"/>
  <c r="KY181" i="26"/>
  <c r="KY285" i="26"/>
  <c r="KY171" i="26"/>
  <c r="KY173" i="26"/>
  <c r="KY174" i="26"/>
  <c r="KY186" i="26" a="1"/>
  <c r="KY186" i="26" s="1"/>
  <c r="KY187" i="26"/>
  <c r="KY188" i="26"/>
  <c r="KY189" i="26"/>
  <c r="KY190" i="26"/>
  <c r="KY191" i="26"/>
  <c r="KY192" i="26"/>
  <c r="KY195" i="26"/>
  <c r="KY196" i="26"/>
  <c r="KY197" i="26"/>
  <c r="KY282" i="26" a="1"/>
  <c r="KY282" i="26" s="1"/>
  <c r="KY286" i="26"/>
  <c r="KY288" i="26"/>
  <c r="KY172" i="26"/>
  <c r="KY202" i="26" a="1"/>
  <c r="KY202" i="26" s="1"/>
  <c r="KY203" i="26"/>
  <c r="KY204" i="26"/>
  <c r="KY205" i="26"/>
  <c r="KY206" i="26"/>
  <c r="KY207" i="26"/>
  <c r="KY208" i="26"/>
  <c r="KY211" i="26"/>
  <c r="KY212" i="26"/>
  <c r="KY213" i="26"/>
  <c r="KY218" i="26" a="1"/>
  <c r="KY218" i="26" s="1"/>
  <c r="KY219" i="26"/>
  <c r="KY220" i="26"/>
  <c r="KY221" i="26"/>
  <c r="KY222" i="26"/>
  <c r="KY223" i="26"/>
  <c r="KY224" i="26"/>
  <c r="KY227" i="26"/>
  <c r="KY228" i="26"/>
  <c r="KY229" i="26"/>
  <c r="KY284" i="26"/>
  <c r="KY234" i="26" a="1"/>
  <c r="KY234" i="26" s="1"/>
  <c r="KY235" i="26"/>
  <c r="KY236" i="26"/>
  <c r="KY237" i="26"/>
  <c r="KY238" i="26"/>
  <c r="KY239" i="26"/>
  <c r="KY240" i="26"/>
  <c r="KY243" i="26"/>
  <c r="KY244" i="26"/>
  <c r="KY245" i="26"/>
  <c r="KY253" i="26"/>
  <c r="KY254" i="26"/>
  <c r="KY255" i="26"/>
  <c r="KY256" i="26"/>
  <c r="KY260" i="26"/>
  <c r="KY261" i="26"/>
  <c r="KY287" i="26"/>
  <c r="KY291" i="26"/>
  <c r="KY250" i="26" a="1"/>
  <c r="KY250" i="26" s="1"/>
  <c r="KY251" i="26"/>
  <c r="KY252" i="26"/>
  <c r="KY266" i="26" a="1"/>
  <c r="KY266" i="26" s="1"/>
  <c r="KY267" i="26"/>
  <c r="KY268" i="26"/>
  <c r="KY269" i="26"/>
  <c r="KY270" i="26"/>
  <c r="KY271" i="26"/>
  <c r="KY272" i="26"/>
  <c r="KY274" i="26"/>
  <c r="KY275" i="26"/>
  <c r="KY276" i="26"/>
  <c r="KY277" i="26"/>
  <c r="KY283" i="26"/>
  <c r="KY301" i="26"/>
  <c r="KY302" i="26"/>
  <c r="KY303" i="26"/>
  <c r="KY304" i="26"/>
  <c r="KY307" i="26"/>
  <c r="KY308" i="26"/>
  <c r="KY309" i="26"/>
  <c r="KY292" i="26"/>
  <c r="KY300" i="26"/>
  <c r="KY314" i="26" a="1"/>
  <c r="KY314" i="26" s="1"/>
  <c r="KY316" i="26"/>
  <c r="KY315" i="26"/>
  <c r="KY317" i="26"/>
  <c r="KY318" i="26"/>
  <c r="KY320" i="26"/>
  <c r="KY322" i="26"/>
  <c r="KY323" i="26"/>
  <c r="KY324" i="26"/>
  <c r="KY325" i="26"/>
  <c r="KY298" i="26" a="1"/>
  <c r="KY298" i="26" s="1"/>
  <c r="KY299" i="26"/>
  <c r="KY319" i="26"/>
  <c r="KX193" i="26"/>
  <c r="KX209" i="26"/>
  <c r="KX225" i="26"/>
  <c r="KX305" i="26"/>
  <c r="KX321" i="26"/>
  <c r="KX326" i="26" s="1"/>
  <c r="KW182" i="26"/>
  <c r="KW262" i="26"/>
  <c r="LB166" i="26"/>
  <c r="LA165" i="26"/>
  <c r="KX289" i="26"/>
  <c r="KX273" i="26"/>
  <c r="KW246" i="26"/>
  <c r="KW326" i="26"/>
  <c r="KU14" i="17"/>
  <c r="KV12" i="17"/>
  <c r="KV14" i="17" s="1"/>
  <c r="KT13" i="17"/>
  <c r="KZ210" i="26" l="1"/>
  <c r="KZ194" i="26"/>
  <c r="KZ259" i="26"/>
  <c r="KZ242" i="26"/>
  <c r="KZ226" i="26"/>
  <c r="KY225" i="26"/>
  <c r="KY230" i="26" s="1"/>
  <c r="KY209" i="26"/>
  <c r="KY214" i="26" s="1"/>
  <c r="LA167" i="26"/>
  <c r="KZ283" i="26"/>
  <c r="KZ172" i="26"/>
  <c r="KZ174" i="26"/>
  <c r="KZ175" i="26"/>
  <c r="KZ176" i="26"/>
  <c r="KZ178" i="26"/>
  <c r="KZ179" i="26"/>
  <c r="KZ180" i="26"/>
  <c r="KZ181" i="26"/>
  <c r="KZ287" i="26"/>
  <c r="KZ288" i="26"/>
  <c r="KZ293" i="26"/>
  <c r="KZ170" i="26" a="1"/>
  <c r="KZ170" i="26" s="1"/>
  <c r="KZ186" i="26" a="1"/>
  <c r="KZ186" i="26" s="1"/>
  <c r="KZ187" i="26"/>
  <c r="KZ188" i="26"/>
  <c r="KZ189" i="26"/>
  <c r="KZ190" i="26"/>
  <c r="KZ191" i="26"/>
  <c r="KZ192" i="26"/>
  <c r="KZ195" i="26"/>
  <c r="KZ196" i="26"/>
  <c r="KZ197" i="26"/>
  <c r="KZ284" i="26"/>
  <c r="KZ285" i="26"/>
  <c r="KZ292" i="26"/>
  <c r="KZ171" i="26"/>
  <c r="KZ173" i="26"/>
  <c r="KZ202" i="26" a="1"/>
  <c r="KZ202" i="26" s="1"/>
  <c r="KZ203" i="26"/>
  <c r="KZ204" i="26"/>
  <c r="KZ205" i="26"/>
  <c r="KZ206" i="26"/>
  <c r="KZ207" i="26"/>
  <c r="KZ208" i="26"/>
  <c r="KZ211" i="26"/>
  <c r="KZ212" i="26"/>
  <c r="KZ213" i="26"/>
  <c r="KZ218" i="26" a="1"/>
  <c r="KZ218" i="26" s="1"/>
  <c r="KZ219" i="26"/>
  <c r="KZ220" i="26"/>
  <c r="KZ221" i="26"/>
  <c r="KZ222" i="26"/>
  <c r="KZ223" i="26"/>
  <c r="KZ224" i="26"/>
  <c r="KZ227" i="26"/>
  <c r="KZ228" i="26"/>
  <c r="KZ229" i="26"/>
  <c r="KZ234" i="26" a="1"/>
  <c r="KZ234" i="26" s="1"/>
  <c r="KZ235" i="26"/>
  <c r="KZ236" i="26"/>
  <c r="KZ237" i="26"/>
  <c r="KZ238" i="26"/>
  <c r="KZ239" i="26"/>
  <c r="KZ240" i="26"/>
  <c r="KZ243" i="26"/>
  <c r="KZ244" i="26"/>
  <c r="KZ245" i="26"/>
  <c r="KZ286" i="26"/>
  <c r="KZ251" i="26"/>
  <c r="KZ254" i="26"/>
  <c r="KZ255" i="26"/>
  <c r="KZ256" i="26"/>
  <c r="KZ260" i="26"/>
  <c r="KZ261" i="26"/>
  <c r="KZ282" i="26" a="1"/>
  <c r="KZ282" i="26" s="1"/>
  <c r="KZ250" i="26" a="1"/>
  <c r="KZ250" i="26" s="1"/>
  <c r="KZ252" i="26"/>
  <c r="KZ253" i="26"/>
  <c r="KZ266" i="26" a="1"/>
  <c r="KZ266" i="26" s="1"/>
  <c r="KZ267" i="26"/>
  <c r="KZ268" i="26"/>
  <c r="KZ269" i="26"/>
  <c r="KZ270" i="26"/>
  <c r="KZ271" i="26"/>
  <c r="KZ272" i="26"/>
  <c r="KZ274" i="26"/>
  <c r="KZ275" i="26"/>
  <c r="KZ276" i="26"/>
  <c r="KZ277" i="26"/>
  <c r="KZ291" i="26"/>
  <c r="KZ298" i="26" a="1"/>
  <c r="KZ298" i="26" s="1"/>
  <c r="KZ300" i="26"/>
  <c r="KZ301" i="26"/>
  <c r="KZ302" i="26"/>
  <c r="KZ303" i="26"/>
  <c r="KZ304" i="26"/>
  <c r="KZ307" i="26"/>
  <c r="KZ308" i="26"/>
  <c r="KZ309" i="26"/>
  <c r="KZ315" i="26"/>
  <c r="KZ317" i="26"/>
  <c r="KZ318" i="26"/>
  <c r="KZ319" i="26"/>
  <c r="KZ320" i="26"/>
  <c r="KZ314" i="26" a="1"/>
  <c r="KZ314" i="26" s="1"/>
  <c r="KZ322" i="26"/>
  <c r="KZ323" i="26"/>
  <c r="KZ324" i="26"/>
  <c r="KZ325" i="26"/>
  <c r="KZ299" i="26"/>
  <c r="KZ316" i="26"/>
  <c r="KY177" i="26"/>
  <c r="KY289" i="26"/>
  <c r="KY241" i="26"/>
  <c r="KY257" i="26"/>
  <c r="KY273" i="26"/>
  <c r="KX198" i="26"/>
  <c r="KX214" i="26"/>
  <c r="KX230" i="26"/>
  <c r="KX310" i="26"/>
  <c r="LC166" i="26"/>
  <c r="LB165" i="26"/>
  <c r="KX294" i="26"/>
  <c r="KX278" i="26"/>
  <c r="KY305" i="26"/>
  <c r="KY193" i="26"/>
  <c r="KY321" i="26"/>
  <c r="KW12" i="17"/>
  <c r="KW14" i="17" s="1"/>
  <c r="KU13" i="17"/>
  <c r="LA210" i="26" l="1"/>
  <c r="LA194" i="26"/>
  <c r="LA259" i="26"/>
  <c r="LA242" i="26"/>
  <c r="LA226" i="26"/>
  <c r="KZ273" i="26"/>
  <c r="KZ278" i="26" s="1"/>
  <c r="LB167" i="26"/>
  <c r="LA175" i="26"/>
  <c r="LA176" i="26"/>
  <c r="LA178" i="26"/>
  <c r="LA179" i="26"/>
  <c r="LA180" i="26"/>
  <c r="LA181" i="26"/>
  <c r="LA283" i="26"/>
  <c r="LA291" i="26"/>
  <c r="LA171" i="26"/>
  <c r="LA172" i="26"/>
  <c r="LA173" i="26"/>
  <c r="LA174" i="26"/>
  <c r="LA186" i="26" a="1"/>
  <c r="LA186" i="26" s="1"/>
  <c r="LA187" i="26"/>
  <c r="LA188" i="26"/>
  <c r="LA189" i="26"/>
  <c r="LA190" i="26"/>
  <c r="LA191" i="26"/>
  <c r="LA192" i="26"/>
  <c r="LA195" i="26"/>
  <c r="LA196" i="26"/>
  <c r="LA197" i="26"/>
  <c r="LA282" i="26" a="1"/>
  <c r="LA282" i="26" s="1"/>
  <c r="LA287" i="26"/>
  <c r="LA170" i="26" a="1"/>
  <c r="LA170" i="26" s="1"/>
  <c r="LA202" i="26" a="1"/>
  <c r="LA202" i="26" s="1"/>
  <c r="LA203" i="26"/>
  <c r="LA204" i="26"/>
  <c r="LA205" i="26"/>
  <c r="LA206" i="26"/>
  <c r="LA207" i="26"/>
  <c r="LA208" i="26"/>
  <c r="LA211" i="26"/>
  <c r="LA212" i="26"/>
  <c r="LA213" i="26"/>
  <c r="LA218" i="26" a="1"/>
  <c r="LA218" i="26" s="1"/>
  <c r="LA219" i="26"/>
  <c r="LA220" i="26"/>
  <c r="LA221" i="26"/>
  <c r="LA222" i="26"/>
  <c r="LA223" i="26"/>
  <c r="LA224" i="26"/>
  <c r="LA227" i="26"/>
  <c r="LA228" i="26"/>
  <c r="LA229" i="26"/>
  <c r="LA234" i="26" a="1"/>
  <c r="LA234" i="26" s="1"/>
  <c r="LA235" i="26"/>
  <c r="LA236" i="26"/>
  <c r="LA237" i="26"/>
  <c r="LA238" i="26"/>
  <c r="LA239" i="26"/>
  <c r="LA240" i="26"/>
  <c r="LA243" i="26"/>
  <c r="LA244" i="26"/>
  <c r="LA245" i="26"/>
  <c r="LA250" i="26" a="1"/>
  <c r="LA250" i="26" s="1"/>
  <c r="LA252" i="26"/>
  <c r="LA254" i="26"/>
  <c r="LA255" i="26"/>
  <c r="LA256" i="26"/>
  <c r="LA260" i="26"/>
  <c r="LA261" i="26"/>
  <c r="LA285" i="26"/>
  <c r="LA286" i="26"/>
  <c r="LA288" i="26"/>
  <c r="LA251" i="26"/>
  <c r="LA253" i="26"/>
  <c r="LA266" i="26" a="1"/>
  <c r="LA266" i="26" s="1"/>
  <c r="LA267" i="26"/>
  <c r="LA268" i="26"/>
  <c r="LA269" i="26"/>
  <c r="LA270" i="26"/>
  <c r="LA271" i="26"/>
  <c r="LA272" i="26"/>
  <c r="LA274" i="26"/>
  <c r="LA275" i="26"/>
  <c r="LA276" i="26"/>
  <c r="LA277" i="26"/>
  <c r="LA292" i="26"/>
  <c r="LA301" i="26"/>
  <c r="LA302" i="26"/>
  <c r="LA303" i="26"/>
  <c r="LA304" i="26"/>
  <c r="LA307" i="26"/>
  <c r="LA308" i="26"/>
  <c r="LA309" i="26"/>
  <c r="LA299" i="26"/>
  <c r="LA284" i="26"/>
  <c r="LA315" i="26"/>
  <c r="LA316" i="26"/>
  <c r="LA317" i="26"/>
  <c r="LA320" i="26"/>
  <c r="LA322" i="26"/>
  <c r="LA323" i="26"/>
  <c r="LA324" i="26"/>
  <c r="LA325" i="26"/>
  <c r="LA293" i="26"/>
  <c r="LA298" i="26" a="1"/>
  <c r="LA298" i="26" s="1"/>
  <c r="LA300" i="26"/>
  <c r="LA314" i="26" a="1"/>
  <c r="LA314" i="26" s="1"/>
  <c r="LA318" i="26"/>
  <c r="LA319" i="26"/>
  <c r="KZ193" i="26"/>
  <c r="KZ209" i="26"/>
  <c r="KZ225" i="26"/>
  <c r="KZ305" i="26"/>
  <c r="KY182" i="26"/>
  <c r="KY246" i="26"/>
  <c r="KY262" i="26"/>
  <c r="LD166" i="26"/>
  <c r="LC165" i="26"/>
  <c r="KY326" i="26"/>
  <c r="KZ241" i="26"/>
  <c r="KZ246" i="26" s="1"/>
  <c r="KZ289" i="26"/>
  <c r="KZ294" i="26" s="1"/>
  <c r="KZ257" i="26"/>
  <c r="KZ262" i="26" s="1"/>
  <c r="KZ321" i="26"/>
  <c r="KZ177" i="26"/>
  <c r="KZ182" i="26" s="1"/>
  <c r="KY294" i="26"/>
  <c r="KY278" i="26"/>
  <c r="KY310" i="26"/>
  <c r="KY198" i="26"/>
  <c r="KX12" i="17"/>
  <c r="KV13" i="17"/>
  <c r="LB210" i="26" l="1"/>
  <c r="LB194" i="26"/>
  <c r="LB259" i="26"/>
  <c r="LB242" i="26"/>
  <c r="LB226" i="26"/>
  <c r="LA193" i="26"/>
  <c r="LA198" i="26" s="1"/>
  <c r="LC167" i="26"/>
  <c r="LB293" i="26"/>
  <c r="LB170" i="26" a="1"/>
  <c r="LB170" i="26" s="1"/>
  <c r="LB171" i="26"/>
  <c r="LB173" i="26"/>
  <c r="LB174" i="26"/>
  <c r="LB175" i="26"/>
  <c r="LB176" i="26"/>
  <c r="LB178" i="26"/>
  <c r="LB179" i="26"/>
  <c r="LB180" i="26"/>
  <c r="LB181" i="26"/>
  <c r="LB287" i="26"/>
  <c r="LB288" i="26"/>
  <c r="LB292" i="26"/>
  <c r="LB186" i="26" a="1"/>
  <c r="LB186" i="26" s="1"/>
  <c r="LB187" i="26"/>
  <c r="LB188" i="26"/>
  <c r="LB189" i="26"/>
  <c r="LB190" i="26"/>
  <c r="LB191" i="26"/>
  <c r="LB192" i="26"/>
  <c r="LB195" i="26"/>
  <c r="LB196" i="26"/>
  <c r="LB197" i="26"/>
  <c r="LB282" i="26" a="1"/>
  <c r="LB282" i="26" s="1"/>
  <c r="LB285" i="26"/>
  <c r="LB286" i="26"/>
  <c r="LB291" i="26"/>
  <c r="LB172" i="26"/>
  <c r="LB202" i="26" a="1"/>
  <c r="LB202" i="26" s="1"/>
  <c r="LB203" i="26"/>
  <c r="LB204" i="26"/>
  <c r="LB205" i="26"/>
  <c r="LB206" i="26"/>
  <c r="LB207" i="26"/>
  <c r="LB208" i="26"/>
  <c r="LB211" i="26"/>
  <c r="LB212" i="26"/>
  <c r="LB213" i="26"/>
  <c r="LB218" i="26" a="1"/>
  <c r="LB218" i="26" s="1"/>
  <c r="LB219" i="26"/>
  <c r="LB220" i="26"/>
  <c r="LB221" i="26"/>
  <c r="LB222" i="26"/>
  <c r="LB223" i="26"/>
  <c r="LB224" i="26"/>
  <c r="LB227" i="26"/>
  <c r="LB228" i="26"/>
  <c r="LB229" i="26"/>
  <c r="LB234" i="26" a="1"/>
  <c r="LB234" i="26" s="1"/>
  <c r="LB235" i="26"/>
  <c r="LB236" i="26"/>
  <c r="LB237" i="26"/>
  <c r="LB238" i="26"/>
  <c r="LB239" i="26"/>
  <c r="LB240" i="26"/>
  <c r="LB243" i="26"/>
  <c r="LB244" i="26"/>
  <c r="LB245" i="26"/>
  <c r="LB251" i="26"/>
  <c r="LB254" i="26"/>
  <c r="LB255" i="26"/>
  <c r="LB256" i="26"/>
  <c r="LB260" i="26"/>
  <c r="LB261" i="26"/>
  <c r="LB283" i="26"/>
  <c r="LB284" i="26"/>
  <c r="LB250" i="26" a="1"/>
  <c r="LB250" i="26" s="1"/>
  <c r="LB252" i="26"/>
  <c r="LB253" i="26"/>
  <c r="LB266" i="26" a="1"/>
  <c r="LB266" i="26" s="1"/>
  <c r="LB267" i="26"/>
  <c r="LB268" i="26"/>
  <c r="LB269" i="26"/>
  <c r="LB270" i="26"/>
  <c r="LB271" i="26"/>
  <c r="LB272" i="26"/>
  <c r="LB274" i="26"/>
  <c r="LB275" i="26"/>
  <c r="LB276" i="26"/>
  <c r="LB277" i="26"/>
  <c r="LB298" i="26" a="1"/>
  <c r="LB298" i="26" s="1"/>
  <c r="LB301" i="26"/>
  <c r="LB302" i="26"/>
  <c r="LB303" i="26"/>
  <c r="LB304" i="26"/>
  <c r="LB307" i="26"/>
  <c r="LB308" i="26"/>
  <c r="LB309" i="26"/>
  <c r="LB300" i="26"/>
  <c r="LB314" i="26" a="1"/>
  <c r="LB314" i="26" s="1"/>
  <c r="LB320" i="26"/>
  <c r="LB318" i="26"/>
  <c r="LB319" i="26"/>
  <c r="LB322" i="26"/>
  <c r="LB323" i="26"/>
  <c r="LB324" i="26"/>
  <c r="LB325" i="26"/>
  <c r="LB299" i="26"/>
  <c r="LB315" i="26"/>
  <c r="LB316" i="26"/>
  <c r="LB317" i="26"/>
  <c r="LA289" i="26"/>
  <c r="LA177" i="26"/>
  <c r="LA241" i="26"/>
  <c r="LA257" i="26"/>
  <c r="LA273" i="26"/>
  <c r="LA321" i="26"/>
  <c r="KZ214" i="26"/>
  <c r="KZ230" i="26"/>
  <c r="LE166" i="26"/>
  <c r="LD165" i="26"/>
  <c r="LA209" i="26"/>
  <c r="LA225" i="26"/>
  <c r="LA305" i="26"/>
  <c r="LA310" i="26" s="1"/>
  <c r="KZ198" i="26"/>
  <c r="KZ310" i="26"/>
  <c r="KZ326" i="26"/>
  <c r="KX14" i="17"/>
  <c r="KY12" i="17"/>
  <c r="KY14" i="17" s="1"/>
  <c r="KW13" i="17"/>
  <c r="LC194" i="26" l="1"/>
  <c r="LC210" i="26"/>
  <c r="LC259" i="26"/>
  <c r="LC242" i="26"/>
  <c r="LC226" i="26"/>
  <c r="LB273" i="26"/>
  <c r="LB278" i="26" s="1"/>
  <c r="LB257" i="26"/>
  <c r="LB262" i="26" s="1"/>
  <c r="LD167" i="26"/>
  <c r="LC172" i="26"/>
  <c r="LC175" i="26"/>
  <c r="LC176" i="26"/>
  <c r="LC178" i="26"/>
  <c r="LC179" i="26"/>
  <c r="LC180" i="26"/>
  <c r="LC181" i="26"/>
  <c r="LC282" i="26" a="1"/>
  <c r="LC282" i="26" s="1"/>
  <c r="LC283" i="26"/>
  <c r="LC286" i="26"/>
  <c r="LC170" i="26" a="1"/>
  <c r="LC170" i="26" s="1"/>
  <c r="LC174" i="26"/>
  <c r="LC186" i="26" a="1"/>
  <c r="LC186" i="26" s="1"/>
  <c r="LC187" i="26"/>
  <c r="LC188" i="26"/>
  <c r="LC189" i="26"/>
  <c r="LC190" i="26"/>
  <c r="LC191" i="26"/>
  <c r="LC192" i="26"/>
  <c r="LC195" i="26"/>
  <c r="LC196" i="26"/>
  <c r="LC197" i="26"/>
  <c r="LC284" i="26"/>
  <c r="LC292" i="26"/>
  <c r="LC293" i="26"/>
  <c r="LC171" i="26"/>
  <c r="LC173" i="26"/>
  <c r="LC202" i="26" a="1"/>
  <c r="LC202" i="26" s="1"/>
  <c r="LC203" i="26"/>
  <c r="LC204" i="26"/>
  <c r="LC205" i="26"/>
  <c r="LC206" i="26"/>
  <c r="LC207" i="26"/>
  <c r="LC208" i="26"/>
  <c r="LC211" i="26"/>
  <c r="LC212" i="26"/>
  <c r="LC213" i="26"/>
  <c r="LC288" i="26"/>
  <c r="LC218" i="26" a="1"/>
  <c r="LC218" i="26" s="1"/>
  <c r="LC219" i="26"/>
  <c r="LC220" i="26"/>
  <c r="LC221" i="26"/>
  <c r="LC222" i="26"/>
  <c r="LC223" i="26"/>
  <c r="LC224" i="26"/>
  <c r="LC227" i="26"/>
  <c r="LC228" i="26"/>
  <c r="LC229" i="26"/>
  <c r="LC285" i="26"/>
  <c r="LC234" i="26" a="1"/>
  <c r="LC234" i="26" s="1"/>
  <c r="LC235" i="26"/>
  <c r="LC236" i="26"/>
  <c r="LC237" i="26"/>
  <c r="LC238" i="26"/>
  <c r="LC239" i="26"/>
  <c r="LC240" i="26"/>
  <c r="LC243" i="26"/>
  <c r="LC244" i="26"/>
  <c r="LC245" i="26"/>
  <c r="LC250" i="26" a="1"/>
  <c r="LC250" i="26" s="1"/>
  <c r="LC252" i="26"/>
  <c r="LC253" i="26"/>
  <c r="LC254" i="26"/>
  <c r="LC255" i="26"/>
  <c r="LC256" i="26"/>
  <c r="LC260" i="26"/>
  <c r="LC261" i="26"/>
  <c r="LC287" i="26"/>
  <c r="LC251" i="26"/>
  <c r="LC266" i="26" a="1"/>
  <c r="LC266" i="26" s="1"/>
  <c r="LC267" i="26"/>
  <c r="LC268" i="26"/>
  <c r="LC269" i="26"/>
  <c r="LC270" i="26"/>
  <c r="LC271" i="26"/>
  <c r="LC272" i="26"/>
  <c r="LC274" i="26"/>
  <c r="LC275" i="26"/>
  <c r="LC276" i="26"/>
  <c r="LC277" i="26"/>
  <c r="LC301" i="26"/>
  <c r="LC302" i="26"/>
  <c r="LC303" i="26"/>
  <c r="LC304" i="26"/>
  <c r="LC307" i="26"/>
  <c r="LC308" i="26"/>
  <c r="LC309" i="26"/>
  <c r="LC315" i="26"/>
  <c r="LC316" i="26"/>
  <c r="LC317" i="26"/>
  <c r="LC319" i="26"/>
  <c r="LC299" i="26"/>
  <c r="LC314" i="26" a="1"/>
  <c r="LC314" i="26" s="1"/>
  <c r="LC320" i="26"/>
  <c r="LC322" i="26"/>
  <c r="LC323" i="26"/>
  <c r="LC324" i="26"/>
  <c r="LC325" i="26"/>
  <c r="LC291" i="26"/>
  <c r="LC298" i="26" a="1"/>
  <c r="LC298" i="26" s="1"/>
  <c r="LC300" i="26"/>
  <c r="LC318" i="26"/>
  <c r="LB193" i="26"/>
  <c r="LB209" i="26"/>
  <c r="LB225" i="26"/>
  <c r="LB305" i="26"/>
  <c r="LA294" i="26"/>
  <c r="LA182" i="26"/>
  <c r="LA246" i="26"/>
  <c r="LA262" i="26"/>
  <c r="LA278" i="26"/>
  <c r="LF166" i="26"/>
  <c r="LE165" i="26"/>
  <c r="LB241" i="26"/>
  <c r="LB246" i="26" s="1"/>
  <c r="LB177" i="26"/>
  <c r="LB182" i="26" s="1"/>
  <c r="LB289" i="26"/>
  <c r="LB294" i="26" s="1"/>
  <c r="LB321" i="26"/>
  <c r="LB326" i="26" s="1"/>
  <c r="LA326" i="26"/>
  <c r="LA214" i="26"/>
  <c r="LA230" i="26"/>
  <c r="KZ12" i="17"/>
  <c r="KZ14" i="17" s="1"/>
  <c r="KX13" i="17"/>
  <c r="LD210" i="26" l="1"/>
  <c r="LD194" i="26"/>
  <c r="LD259" i="26"/>
  <c r="LD242" i="26"/>
  <c r="LD226" i="26"/>
  <c r="LE167" i="26"/>
  <c r="LD174" i="26"/>
  <c r="LD175" i="26"/>
  <c r="LD176" i="26"/>
  <c r="LD178" i="26"/>
  <c r="LD179" i="26"/>
  <c r="LD180" i="26"/>
  <c r="LD181" i="26"/>
  <c r="LD292" i="26"/>
  <c r="LD293" i="26"/>
  <c r="LD171" i="26"/>
  <c r="LD173" i="26"/>
  <c r="LD186" i="26" a="1"/>
  <c r="LD186" i="26" s="1"/>
  <c r="LD187" i="26"/>
  <c r="LD188" i="26"/>
  <c r="LD189" i="26"/>
  <c r="LD190" i="26"/>
  <c r="LD191" i="26"/>
  <c r="LD192" i="26"/>
  <c r="LD195" i="26"/>
  <c r="LD196" i="26"/>
  <c r="LD197" i="26"/>
  <c r="LD282" i="26" a="1"/>
  <c r="LD282" i="26" s="1"/>
  <c r="LD283" i="26"/>
  <c r="LD287" i="26"/>
  <c r="LD288" i="26"/>
  <c r="LD291" i="26"/>
  <c r="LD170" i="26" a="1"/>
  <c r="LD170" i="26" s="1"/>
  <c r="LD172" i="26"/>
  <c r="LD202" i="26" a="1"/>
  <c r="LD202" i="26" s="1"/>
  <c r="LD203" i="26"/>
  <c r="LD204" i="26"/>
  <c r="LD205" i="26"/>
  <c r="LD206" i="26"/>
  <c r="LD207" i="26"/>
  <c r="LD208" i="26"/>
  <c r="LD211" i="26"/>
  <c r="LD212" i="26"/>
  <c r="LD213" i="26"/>
  <c r="LD218" i="26" a="1"/>
  <c r="LD218" i="26" s="1"/>
  <c r="LD219" i="26"/>
  <c r="LD220" i="26"/>
  <c r="LD221" i="26"/>
  <c r="LD222" i="26"/>
  <c r="LD223" i="26"/>
  <c r="LD224" i="26"/>
  <c r="LD227" i="26"/>
  <c r="LD228" i="26"/>
  <c r="LD229" i="26"/>
  <c r="LD234" i="26" a="1"/>
  <c r="LD234" i="26" s="1"/>
  <c r="LD235" i="26"/>
  <c r="LD236" i="26"/>
  <c r="LD237" i="26"/>
  <c r="LD238" i="26"/>
  <c r="LD239" i="26"/>
  <c r="LD240" i="26"/>
  <c r="LD243" i="26"/>
  <c r="LD244" i="26"/>
  <c r="LD245" i="26"/>
  <c r="LD284" i="26"/>
  <c r="LD251" i="26"/>
  <c r="LD254" i="26"/>
  <c r="LD255" i="26"/>
  <c r="LD256" i="26"/>
  <c r="LD260" i="26"/>
  <c r="LD261" i="26"/>
  <c r="LD286" i="26"/>
  <c r="LD250" i="26" a="1"/>
  <c r="LD250" i="26" s="1"/>
  <c r="LD252" i="26"/>
  <c r="LD253" i="26"/>
  <c r="LD266" i="26" a="1"/>
  <c r="LD266" i="26" s="1"/>
  <c r="LD267" i="26"/>
  <c r="LD268" i="26"/>
  <c r="LD269" i="26"/>
  <c r="LD270" i="26"/>
  <c r="LD271" i="26"/>
  <c r="LD272" i="26"/>
  <c r="LD274" i="26"/>
  <c r="LD275" i="26"/>
  <c r="LD276" i="26"/>
  <c r="LD277" i="26"/>
  <c r="LD300" i="26"/>
  <c r="LD301" i="26"/>
  <c r="LD302" i="26"/>
  <c r="LD303" i="26"/>
  <c r="LD304" i="26"/>
  <c r="LD307" i="26"/>
  <c r="LD308" i="26"/>
  <c r="LD309" i="26"/>
  <c r="LD318" i="26"/>
  <c r="LD320" i="26"/>
  <c r="LD315" i="26"/>
  <c r="LD316" i="26"/>
  <c r="LD317" i="26"/>
  <c r="LD319" i="26"/>
  <c r="LD322" i="26"/>
  <c r="LD323" i="26"/>
  <c r="LD324" i="26"/>
  <c r="LD325" i="26"/>
  <c r="LD285" i="26"/>
  <c r="LD298" i="26" a="1"/>
  <c r="LD298" i="26" s="1"/>
  <c r="LD299" i="26"/>
  <c r="LD314" i="26" a="1"/>
  <c r="LD314" i="26" s="1"/>
  <c r="LC289" i="26"/>
  <c r="LC177" i="26"/>
  <c r="LC241" i="26"/>
  <c r="LC257" i="26"/>
  <c r="LC273" i="26"/>
  <c r="LB198" i="26"/>
  <c r="LB310" i="26"/>
  <c r="LG166" i="26"/>
  <c r="LF165" i="26"/>
  <c r="LC193" i="26"/>
  <c r="LC225" i="26"/>
  <c r="LC230" i="26" s="1"/>
  <c r="LC305" i="26"/>
  <c r="LC209" i="26"/>
  <c r="LC214" i="26" s="1"/>
  <c r="LC321" i="26"/>
  <c r="LB214" i="26"/>
  <c r="LB230" i="26"/>
  <c r="LA12" i="17"/>
  <c r="KY13" i="17"/>
  <c r="LE210" i="26" l="1"/>
  <c r="LE194" i="26"/>
  <c r="LE259" i="26"/>
  <c r="LE242" i="26"/>
  <c r="LE226" i="26"/>
  <c r="LF167" i="26"/>
  <c r="LE171" i="26"/>
  <c r="LE175" i="26"/>
  <c r="LE176" i="26"/>
  <c r="LE178" i="26"/>
  <c r="LE179" i="26"/>
  <c r="LE180" i="26"/>
  <c r="LE181" i="26"/>
  <c r="LE283" i="26"/>
  <c r="LE284" i="26"/>
  <c r="LE170" i="26" a="1"/>
  <c r="LE170" i="26" s="1"/>
  <c r="LE172" i="26"/>
  <c r="LE174" i="26"/>
  <c r="LE186" i="26" a="1"/>
  <c r="LE186" i="26" s="1"/>
  <c r="LE187" i="26"/>
  <c r="LE188" i="26"/>
  <c r="LE189" i="26"/>
  <c r="LE190" i="26"/>
  <c r="LE191" i="26"/>
  <c r="LE192" i="26"/>
  <c r="LE195" i="26"/>
  <c r="LE196" i="26"/>
  <c r="LE197" i="26"/>
  <c r="LE286" i="26"/>
  <c r="LE292" i="26"/>
  <c r="LE173" i="26"/>
  <c r="LE202" i="26" a="1"/>
  <c r="LE202" i="26" s="1"/>
  <c r="LE203" i="26"/>
  <c r="LE204" i="26"/>
  <c r="LE205" i="26"/>
  <c r="LE206" i="26"/>
  <c r="LE207" i="26"/>
  <c r="LE208" i="26"/>
  <c r="LE211" i="26"/>
  <c r="LE212" i="26"/>
  <c r="LE213" i="26"/>
  <c r="LE218" i="26" a="1"/>
  <c r="LE218" i="26" s="1"/>
  <c r="LE219" i="26"/>
  <c r="LE220" i="26"/>
  <c r="LE221" i="26"/>
  <c r="LE222" i="26"/>
  <c r="LE223" i="26"/>
  <c r="LE224" i="26"/>
  <c r="LE227" i="26"/>
  <c r="LE228" i="26"/>
  <c r="LE229" i="26"/>
  <c r="LE234" i="26" a="1"/>
  <c r="LE234" i="26" s="1"/>
  <c r="LE235" i="26"/>
  <c r="LE236" i="26"/>
  <c r="LE237" i="26"/>
  <c r="LE238" i="26"/>
  <c r="LE239" i="26"/>
  <c r="LE240" i="26"/>
  <c r="LE243" i="26"/>
  <c r="LE244" i="26"/>
  <c r="LE245" i="26"/>
  <c r="LE252" i="26"/>
  <c r="LE253" i="26"/>
  <c r="LE254" i="26"/>
  <c r="LE255" i="26"/>
  <c r="LE256" i="26"/>
  <c r="LE260" i="26"/>
  <c r="LE261" i="26"/>
  <c r="LE285" i="26"/>
  <c r="LE287" i="26"/>
  <c r="LE291" i="26"/>
  <c r="LE250" i="26" a="1"/>
  <c r="LE250" i="26" s="1"/>
  <c r="LE251" i="26"/>
  <c r="LE266" i="26" a="1"/>
  <c r="LE266" i="26" s="1"/>
  <c r="LE267" i="26"/>
  <c r="LE268" i="26"/>
  <c r="LE269" i="26"/>
  <c r="LE270" i="26"/>
  <c r="LE271" i="26"/>
  <c r="LE272" i="26"/>
  <c r="LE274" i="26"/>
  <c r="LE275" i="26"/>
  <c r="LE276" i="26"/>
  <c r="LE277" i="26"/>
  <c r="LE282" i="26" a="1"/>
  <c r="LE282" i="26" s="1"/>
  <c r="LE288" i="26"/>
  <c r="LE298" i="26" a="1"/>
  <c r="LE298" i="26" s="1"/>
  <c r="LE301" i="26"/>
  <c r="LE302" i="26"/>
  <c r="LE303" i="26"/>
  <c r="LE304" i="26"/>
  <c r="LE307" i="26"/>
  <c r="LE308" i="26"/>
  <c r="LE309" i="26"/>
  <c r="LE300" i="26"/>
  <c r="LE319" i="26"/>
  <c r="LE299" i="26"/>
  <c r="LE314" i="26" a="1"/>
  <c r="LE314" i="26" s="1"/>
  <c r="LE318" i="26"/>
  <c r="LE320" i="26"/>
  <c r="LE322" i="26"/>
  <c r="LE323" i="26"/>
  <c r="LE324" i="26"/>
  <c r="LE325" i="26"/>
  <c r="LE293" i="26"/>
  <c r="LE315" i="26"/>
  <c r="LE316" i="26"/>
  <c r="LE317" i="26"/>
  <c r="LD193" i="26"/>
  <c r="LD225" i="26"/>
  <c r="LD305" i="26"/>
  <c r="LC294" i="26"/>
  <c r="LC182" i="26"/>
  <c r="LC246" i="26"/>
  <c r="LC262" i="26"/>
  <c r="LC278" i="26"/>
  <c r="LH166" i="26"/>
  <c r="LG165" i="26"/>
  <c r="LC326" i="26"/>
  <c r="LD289" i="26"/>
  <c r="LD294" i="26" s="1"/>
  <c r="LD241" i="26"/>
  <c r="LD246" i="26" s="1"/>
  <c r="LD257" i="26"/>
  <c r="LD262" i="26" s="1"/>
  <c r="LD273" i="26"/>
  <c r="LD278" i="26" s="1"/>
  <c r="LD321" i="26"/>
  <c r="LD177" i="26"/>
  <c r="LD182" i="26" s="1"/>
  <c r="LD209" i="26"/>
  <c r="LC198" i="26"/>
  <c r="LC310" i="26"/>
  <c r="LA14" i="17"/>
  <c r="LB12" i="17"/>
  <c r="LB14" i="17" s="1"/>
  <c r="KZ13" i="17"/>
  <c r="LF210" i="26" l="1"/>
  <c r="LF194" i="26"/>
  <c r="LF259" i="26"/>
  <c r="LF242" i="26"/>
  <c r="LF226" i="26"/>
  <c r="LE193" i="26"/>
  <c r="LE198" i="26" s="1"/>
  <c r="LG167" i="26"/>
  <c r="LF170" i="26" a="1"/>
  <c r="LF170" i="26" s="1"/>
  <c r="LF172" i="26"/>
  <c r="LF175" i="26"/>
  <c r="LF176" i="26"/>
  <c r="LF178" i="26"/>
  <c r="LF179" i="26"/>
  <c r="LF180" i="26"/>
  <c r="LF181" i="26"/>
  <c r="LF285" i="26"/>
  <c r="LF287" i="26"/>
  <c r="LF293" i="26"/>
  <c r="LF174" i="26"/>
  <c r="LF186" i="26" a="1"/>
  <c r="LF186" i="26" s="1"/>
  <c r="LF187" i="26"/>
  <c r="LF188" i="26"/>
  <c r="LF189" i="26"/>
  <c r="LF190" i="26"/>
  <c r="LF191" i="26"/>
  <c r="LF192" i="26"/>
  <c r="LF195" i="26"/>
  <c r="LF196" i="26"/>
  <c r="LF197" i="26"/>
  <c r="LF282" i="26" a="1"/>
  <c r="LF282" i="26" s="1"/>
  <c r="LF283" i="26"/>
  <c r="LF288" i="26"/>
  <c r="LF291" i="26"/>
  <c r="LF171" i="26"/>
  <c r="LF173" i="26"/>
  <c r="LF202" i="26" a="1"/>
  <c r="LF202" i="26" s="1"/>
  <c r="LF203" i="26"/>
  <c r="LF204" i="26"/>
  <c r="LF205" i="26"/>
  <c r="LF206" i="26"/>
  <c r="LF207" i="26"/>
  <c r="LF208" i="26"/>
  <c r="LF211" i="26"/>
  <c r="LF212" i="26"/>
  <c r="LF213" i="26"/>
  <c r="LF218" i="26" a="1"/>
  <c r="LF218" i="26" s="1"/>
  <c r="LF219" i="26"/>
  <c r="LF220" i="26"/>
  <c r="LF221" i="26"/>
  <c r="LF222" i="26"/>
  <c r="LF223" i="26"/>
  <c r="LF224" i="26"/>
  <c r="LF227" i="26"/>
  <c r="LF228" i="26"/>
  <c r="LF229" i="26"/>
  <c r="LF234" i="26" a="1"/>
  <c r="LF234" i="26" s="1"/>
  <c r="LF235" i="26"/>
  <c r="LF236" i="26"/>
  <c r="LF237" i="26"/>
  <c r="LF238" i="26"/>
  <c r="LF239" i="26"/>
  <c r="LF240" i="26"/>
  <c r="LF243" i="26"/>
  <c r="LF244" i="26"/>
  <c r="LF245" i="26"/>
  <c r="LF250" i="26" a="1"/>
  <c r="LF250" i="26" s="1"/>
  <c r="LF254" i="26"/>
  <c r="LF255" i="26"/>
  <c r="LF256" i="26"/>
  <c r="LF260" i="26"/>
  <c r="LF261" i="26"/>
  <c r="LF284" i="26"/>
  <c r="LF286" i="26"/>
  <c r="LF251" i="26"/>
  <c r="LF252" i="26"/>
  <c r="LF253" i="26"/>
  <c r="LF266" i="26" a="1"/>
  <c r="LF266" i="26" s="1"/>
  <c r="LF267" i="26"/>
  <c r="LF268" i="26"/>
  <c r="LF269" i="26"/>
  <c r="LF270" i="26"/>
  <c r="LF271" i="26"/>
  <c r="LF272" i="26"/>
  <c r="LF274" i="26"/>
  <c r="LF275" i="26"/>
  <c r="LF276" i="26"/>
  <c r="LF277" i="26"/>
  <c r="LF301" i="26"/>
  <c r="LF302" i="26"/>
  <c r="LF303" i="26"/>
  <c r="LF304" i="26"/>
  <c r="LF307" i="26"/>
  <c r="LF308" i="26"/>
  <c r="LF309" i="26"/>
  <c r="LF315" i="26"/>
  <c r="LF316" i="26"/>
  <c r="LF317" i="26"/>
  <c r="LF320" i="26"/>
  <c r="LF322" i="26"/>
  <c r="LF323" i="26"/>
  <c r="LF324" i="26"/>
  <c r="LF325" i="26"/>
  <c r="LF292" i="26"/>
  <c r="LF298" i="26" a="1"/>
  <c r="LF298" i="26" s="1"/>
  <c r="LF299" i="26"/>
  <c r="LF300" i="26"/>
  <c r="LF314" i="26" a="1"/>
  <c r="LF314" i="26" s="1"/>
  <c r="LF318" i="26"/>
  <c r="LF319" i="26"/>
  <c r="LE241" i="26"/>
  <c r="LE257" i="26"/>
  <c r="LE273" i="26"/>
  <c r="LE289" i="26"/>
  <c r="LE321" i="26"/>
  <c r="LD230" i="26"/>
  <c r="LI166" i="26"/>
  <c r="LH165" i="26"/>
  <c r="LD214" i="26"/>
  <c r="LE225" i="26"/>
  <c r="LE230" i="26" s="1"/>
  <c r="LE305" i="26"/>
  <c r="LE310" i="26" s="1"/>
  <c r="LE177" i="26"/>
  <c r="LE209" i="26"/>
  <c r="LE214" i="26" s="1"/>
  <c r="LD198" i="26"/>
  <c r="LD310" i="26"/>
  <c r="LD326" i="26"/>
  <c r="LC12" i="17"/>
  <c r="LC14" i="17" s="1"/>
  <c r="LA13" i="17"/>
  <c r="LG210" i="26" l="1"/>
  <c r="LG194" i="26"/>
  <c r="LG259" i="26"/>
  <c r="LG242" i="26"/>
  <c r="LG226" i="26"/>
  <c r="LF289" i="26"/>
  <c r="LF294" i="26" s="1"/>
  <c r="LH167" i="26"/>
  <c r="LG292" i="26"/>
  <c r="LG293" i="26"/>
  <c r="LG173" i="26"/>
  <c r="LG174" i="26"/>
  <c r="LG175" i="26"/>
  <c r="LG176" i="26"/>
  <c r="LG178" i="26"/>
  <c r="LG179" i="26"/>
  <c r="LG180" i="26"/>
  <c r="LG181" i="26"/>
  <c r="LG282" i="26" a="1"/>
  <c r="LG282" i="26" s="1"/>
  <c r="LG286" i="26"/>
  <c r="LG288" i="26"/>
  <c r="LG291" i="26"/>
  <c r="LG170" i="26" a="1"/>
  <c r="LG170" i="26" s="1"/>
  <c r="LG186" i="26" a="1"/>
  <c r="LG186" i="26" s="1"/>
  <c r="LG187" i="26"/>
  <c r="LG188" i="26"/>
  <c r="LG189" i="26"/>
  <c r="LG190" i="26"/>
  <c r="LG191" i="26"/>
  <c r="LG192" i="26"/>
  <c r="LG195" i="26"/>
  <c r="LG196" i="26"/>
  <c r="LG197" i="26"/>
  <c r="LG284" i="26"/>
  <c r="LG171" i="26"/>
  <c r="LG172" i="26"/>
  <c r="LG202" i="26" a="1"/>
  <c r="LG202" i="26" s="1"/>
  <c r="LG203" i="26"/>
  <c r="LG204" i="26"/>
  <c r="LG205" i="26"/>
  <c r="LG206" i="26"/>
  <c r="LG207" i="26"/>
  <c r="LG208" i="26"/>
  <c r="LG211" i="26"/>
  <c r="LG212" i="26"/>
  <c r="LG213" i="26"/>
  <c r="LG285" i="26"/>
  <c r="LG218" i="26" a="1"/>
  <c r="LG218" i="26" s="1"/>
  <c r="LG219" i="26"/>
  <c r="LG220" i="26"/>
  <c r="LG221" i="26"/>
  <c r="LG222" i="26"/>
  <c r="LG223" i="26"/>
  <c r="LG224" i="26"/>
  <c r="LG227" i="26"/>
  <c r="LG228" i="26"/>
  <c r="LG229" i="26"/>
  <c r="LG234" i="26" a="1"/>
  <c r="LG234" i="26" s="1"/>
  <c r="LG235" i="26"/>
  <c r="LG236" i="26"/>
  <c r="LG237" i="26"/>
  <c r="LG238" i="26"/>
  <c r="LG239" i="26"/>
  <c r="LG240" i="26"/>
  <c r="LG243" i="26"/>
  <c r="LG244" i="26"/>
  <c r="LG245" i="26"/>
  <c r="LG252" i="26"/>
  <c r="LG253" i="26"/>
  <c r="LG254" i="26"/>
  <c r="LG255" i="26"/>
  <c r="LG256" i="26"/>
  <c r="LG260" i="26"/>
  <c r="LG261" i="26"/>
  <c r="LG287" i="26"/>
  <c r="LG250" i="26" a="1"/>
  <c r="LG250" i="26" s="1"/>
  <c r="LG251" i="26"/>
  <c r="LG266" i="26" a="1"/>
  <c r="LG266" i="26" s="1"/>
  <c r="LG267" i="26"/>
  <c r="LG268" i="26"/>
  <c r="LG269" i="26"/>
  <c r="LG270" i="26"/>
  <c r="LG271" i="26"/>
  <c r="LG272" i="26"/>
  <c r="LG274" i="26"/>
  <c r="LG275" i="26"/>
  <c r="LG276" i="26"/>
  <c r="LG277" i="26"/>
  <c r="LG298" i="26" a="1"/>
  <c r="LG298" i="26" s="1"/>
  <c r="LG301" i="26"/>
  <c r="LG302" i="26"/>
  <c r="LG303" i="26"/>
  <c r="LG304" i="26"/>
  <c r="LG307" i="26"/>
  <c r="LG308" i="26"/>
  <c r="LG309" i="26"/>
  <c r="LG283" i="26"/>
  <c r="LG299" i="26"/>
  <c r="LG300" i="26"/>
  <c r="LG314" i="26" a="1"/>
  <c r="LG314" i="26" s="1"/>
  <c r="LG318" i="26"/>
  <c r="LG315" i="26"/>
  <c r="LG316" i="26"/>
  <c r="LG320" i="26"/>
  <c r="LG322" i="26"/>
  <c r="LG323" i="26"/>
  <c r="LG324" i="26"/>
  <c r="LG325" i="26"/>
  <c r="LG317" i="26"/>
  <c r="LG319" i="26"/>
  <c r="LF177" i="26"/>
  <c r="LF193" i="26"/>
  <c r="LF225" i="26"/>
  <c r="LF305" i="26"/>
  <c r="LE246" i="26"/>
  <c r="LE262" i="26"/>
  <c r="LE278" i="26"/>
  <c r="LE294" i="26"/>
  <c r="LJ166" i="26"/>
  <c r="LI165" i="26"/>
  <c r="LE182" i="26"/>
  <c r="LF241" i="26"/>
  <c r="LF246" i="26" s="1"/>
  <c r="LF257" i="26"/>
  <c r="LF262" i="26" s="1"/>
  <c r="LF273" i="26"/>
  <c r="LF278" i="26" s="1"/>
  <c r="LF209" i="26"/>
  <c r="LF321" i="26"/>
  <c r="LF326" i="26" s="1"/>
  <c r="LE326" i="26"/>
  <c r="LD12" i="17"/>
  <c r="LB13" i="17"/>
  <c r="LH210" i="26" l="1"/>
  <c r="LH194" i="26"/>
  <c r="LH259" i="26"/>
  <c r="LH242" i="26"/>
  <c r="LH226" i="26"/>
  <c r="LG193" i="26"/>
  <c r="LG198" i="26" s="1"/>
  <c r="LI167" i="26"/>
  <c r="LH175" i="26"/>
  <c r="LH176" i="26"/>
  <c r="LH178" i="26"/>
  <c r="LH179" i="26"/>
  <c r="LH180" i="26"/>
  <c r="LH181" i="26"/>
  <c r="LH284" i="26"/>
  <c r="LH287" i="26"/>
  <c r="LH292" i="26"/>
  <c r="LH171" i="26"/>
  <c r="LH172" i="26"/>
  <c r="LH173" i="26"/>
  <c r="LH174" i="26"/>
  <c r="LH186" i="26" a="1"/>
  <c r="LH186" i="26" s="1"/>
  <c r="LH187" i="26"/>
  <c r="LH188" i="26"/>
  <c r="LH189" i="26"/>
  <c r="LH190" i="26"/>
  <c r="LH191" i="26"/>
  <c r="LH192" i="26"/>
  <c r="LH195" i="26"/>
  <c r="LH196" i="26"/>
  <c r="LH197" i="26"/>
  <c r="LH283" i="26"/>
  <c r="LH285" i="26"/>
  <c r="LH286" i="26"/>
  <c r="LH291" i="26"/>
  <c r="LH170" i="26" a="1"/>
  <c r="LH170" i="26" s="1"/>
  <c r="LH202" i="26" a="1"/>
  <c r="LH202" i="26" s="1"/>
  <c r="LH203" i="26"/>
  <c r="LH204" i="26"/>
  <c r="LH205" i="26"/>
  <c r="LH206" i="26"/>
  <c r="LH207" i="26"/>
  <c r="LH208" i="26"/>
  <c r="LH211" i="26"/>
  <c r="LH212" i="26"/>
  <c r="LH213" i="26"/>
  <c r="LH218" i="26" a="1"/>
  <c r="LH218" i="26" s="1"/>
  <c r="LH219" i="26"/>
  <c r="LH220" i="26"/>
  <c r="LH221" i="26"/>
  <c r="LH222" i="26"/>
  <c r="LH223" i="26"/>
  <c r="LH224" i="26"/>
  <c r="LH227" i="26"/>
  <c r="LH228" i="26"/>
  <c r="LH229" i="26"/>
  <c r="LH234" i="26" a="1"/>
  <c r="LH234" i="26" s="1"/>
  <c r="LH235" i="26"/>
  <c r="LH236" i="26"/>
  <c r="LH237" i="26"/>
  <c r="LH238" i="26"/>
  <c r="LH239" i="26"/>
  <c r="LH240" i="26"/>
  <c r="LH243" i="26"/>
  <c r="LH244" i="26"/>
  <c r="LH245" i="26"/>
  <c r="LH250" i="26" a="1"/>
  <c r="LH250" i="26" s="1"/>
  <c r="LH251" i="26"/>
  <c r="LH254" i="26"/>
  <c r="LH255" i="26"/>
  <c r="LH256" i="26"/>
  <c r="LH260" i="26"/>
  <c r="LH261" i="26"/>
  <c r="LH282" i="26" a="1"/>
  <c r="LH282" i="26" s="1"/>
  <c r="LH288" i="26"/>
  <c r="LH252" i="26"/>
  <c r="LH253" i="26"/>
  <c r="LH266" i="26" a="1"/>
  <c r="LH266" i="26" s="1"/>
  <c r="LH267" i="26"/>
  <c r="LH268" i="26"/>
  <c r="LH269" i="26"/>
  <c r="LH270" i="26"/>
  <c r="LH271" i="26"/>
  <c r="LH272" i="26"/>
  <c r="LH274" i="26"/>
  <c r="LH275" i="26"/>
  <c r="LH276" i="26"/>
  <c r="LH277" i="26"/>
  <c r="LH300" i="26"/>
  <c r="LH301" i="26"/>
  <c r="LH302" i="26"/>
  <c r="LH303" i="26"/>
  <c r="LH304" i="26"/>
  <c r="LH307" i="26"/>
  <c r="LH308" i="26"/>
  <c r="LH309" i="26"/>
  <c r="LH315" i="26"/>
  <c r="LH316" i="26"/>
  <c r="LH320" i="26"/>
  <c r="LH314" i="26" a="1"/>
  <c r="LH314" i="26" s="1"/>
  <c r="LH317" i="26"/>
  <c r="LH318" i="26"/>
  <c r="LH319" i="26"/>
  <c r="LH322" i="26"/>
  <c r="LH323" i="26"/>
  <c r="LH324" i="26"/>
  <c r="LH325" i="26"/>
  <c r="LH293" i="26"/>
  <c r="LH298" i="26" a="1"/>
  <c r="LH298" i="26" s="1"/>
  <c r="LH299" i="26"/>
  <c r="LG289" i="26"/>
  <c r="LG209" i="26"/>
  <c r="LG241" i="26"/>
  <c r="LG257" i="26"/>
  <c r="LG273" i="26"/>
  <c r="LF198" i="26"/>
  <c r="LF230" i="26"/>
  <c r="LF310" i="26"/>
  <c r="LK166" i="26"/>
  <c r="LJ165" i="26"/>
  <c r="LF214" i="26"/>
  <c r="LG225" i="26"/>
  <c r="LG305" i="26"/>
  <c r="LG177" i="26"/>
  <c r="LG182" i="26" s="1"/>
  <c r="LG321" i="26"/>
  <c r="LF182" i="26"/>
  <c r="LD14" i="17"/>
  <c r="LE12" i="17"/>
  <c r="LE14" i="17" s="1"/>
  <c r="LC13" i="17"/>
  <c r="LI210" i="26" l="1"/>
  <c r="LI194" i="26"/>
  <c r="LI259" i="26"/>
  <c r="LI242" i="26"/>
  <c r="LI226" i="26"/>
  <c r="LH209" i="26"/>
  <c r="LH214" i="26" s="1"/>
  <c r="LJ167" i="26"/>
  <c r="LI170" i="26" a="1"/>
  <c r="LI170" i="26" s="1"/>
  <c r="LI172" i="26"/>
  <c r="LI174" i="26"/>
  <c r="LI175" i="26"/>
  <c r="LI176" i="26"/>
  <c r="LI178" i="26"/>
  <c r="LI179" i="26"/>
  <c r="LI180" i="26"/>
  <c r="LI181" i="26"/>
  <c r="LI286" i="26"/>
  <c r="LI288" i="26"/>
  <c r="LI293" i="26"/>
  <c r="LI186" i="26" a="1"/>
  <c r="LI186" i="26" s="1"/>
  <c r="LI187" i="26"/>
  <c r="LI188" i="26"/>
  <c r="LI189" i="26"/>
  <c r="LI190" i="26"/>
  <c r="LI191" i="26"/>
  <c r="LI192" i="26"/>
  <c r="LI195" i="26"/>
  <c r="LI196" i="26"/>
  <c r="LI197" i="26"/>
  <c r="LI282" i="26" a="1"/>
  <c r="LI282" i="26" s="1"/>
  <c r="LI284" i="26"/>
  <c r="LI292" i="26"/>
  <c r="LI171" i="26"/>
  <c r="LI173" i="26"/>
  <c r="LI202" i="26" a="1"/>
  <c r="LI202" i="26" s="1"/>
  <c r="LI203" i="26"/>
  <c r="LI204" i="26"/>
  <c r="LI205" i="26"/>
  <c r="LI206" i="26"/>
  <c r="LI207" i="26"/>
  <c r="LI208" i="26"/>
  <c r="LI211" i="26"/>
  <c r="LI212" i="26"/>
  <c r="LI213" i="26"/>
  <c r="LI218" i="26" a="1"/>
  <c r="LI218" i="26" s="1"/>
  <c r="LI219" i="26"/>
  <c r="LI220" i="26"/>
  <c r="LI221" i="26"/>
  <c r="LI222" i="26"/>
  <c r="LI223" i="26"/>
  <c r="LI224" i="26"/>
  <c r="LI227" i="26"/>
  <c r="LI228" i="26"/>
  <c r="LI229" i="26"/>
  <c r="LI234" i="26" a="1"/>
  <c r="LI234" i="26" s="1"/>
  <c r="LI235" i="26"/>
  <c r="LI236" i="26"/>
  <c r="LI237" i="26"/>
  <c r="LI238" i="26"/>
  <c r="LI239" i="26"/>
  <c r="LI240" i="26"/>
  <c r="LI243" i="26"/>
  <c r="LI244" i="26"/>
  <c r="LI245" i="26"/>
  <c r="LI253" i="26"/>
  <c r="LI254" i="26"/>
  <c r="LI255" i="26"/>
  <c r="LI256" i="26"/>
  <c r="LI260" i="26"/>
  <c r="LI261" i="26"/>
  <c r="LI283" i="26"/>
  <c r="LI285" i="26"/>
  <c r="LI287" i="26"/>
  <c r="LI291" i="26"/>
  <c r="LI250" i="26" a="1"/>
  <c r="LI250" i="26" s="1"/>
  <c r="LI251" i="26"/>
  <c r="LI252" i="26"/>
  <c r="LI266" i="26" a="1"/>
  <c r="LI266" i="26" s="1"/>
  <c r="LI267" i="26"/>
  <c r="LI268" i="26"/>
  <c r="LI269" i="26"/>
  <c r="LI270" i="26"/>
  <c r="LI271" i="26"/>
  <c r="LI272" i="26"/>
  <c r="LI274" i="26"/>
  <c r="LI275" i="26"/>
  <c r="LI276" i="26"/>
  <c r="LI277" i="26"/>
  <c r="LI298" i="26" a="1"/>
  <c r="LI298" i="26" s="1"/>
  <c r="LI301" i="26"/>
  <c r="LI302" i="26"/>
  <c r="LI303" i="26"/>
  <c r="LI304" i="26"/>
  <c r="LI307" i="26"/>
  <c r="LI308" i="26"/>
  <c r="LI309" i="26"/>
  <c r="LI299" i="26"/>
  <c r="LI317" i="26"/>
  <c r="LI318" i="26"/>
  <c r="LI319" i="26"/>
  <c r="LI325" i="26"/>
  <c r="LI316" i="26"/>
  <c r="LI320" i="26"/>
  <c r="LI322" i="26"/>
  <c r="LI323" i="26"/>
  <c r="LI324" i="26"/>
  <c r="LI300" i="26"/>
  <c r="LI314" i="26" a="1"/>
  <c r="LI314" i="26" s="1"/>
  <c r="LI315" i="26"/>
  <c r="LH193" i="26"/>
  <c r="LH177" i="26"/>
  <c r="LH225" i="26"/>
  <c r="LH305" i="26"/>
  <c r="LG294" i="26"/>
  <c r="LG246" i="26"/>
  <c r="LG262" i="26"/>
  <c r="LG278" i="26"/>
  <c r="LL166" i="26"/>
  <c r="LK165" i="26"/>
  <c r="LG326" i="26"/>
  <c r="LH241" i="26"/>
  <c r="LH246" i="26" s="1"/>
  <c r="LH289" i="26"/>
  <c r="LH294" i="26" s="1"/>
  <c r="LH273" i="26"/>
  <c r="LH278" i="26" s="1"/>
  <c r="LH257" i="26"/>
  <c r="LH262" i="26" s="1"/>
  <c r="LH321" i="26"/>
  <c r="LH326" i="26" s="1"/>
  <c r="LG214" i="26"/>
  <c r="LG230" i="26"/>
  <c r="LG310" i="26"/>
  <c r="LF12" i="17"/>
  <c r="LF14" i="17" s="1"/>
  <c r="LD13" i="17"/>
  <c r="LJ210" i="26" l="1"/>
  <c r="LJ194" i="26"/>
  <c r="LJ259" i="26"/>
  <c r="LJ242" i="26"/>
  <c r="LJ226" i="26"/>
  <c r="LI193" i="26"/>
  <c r="LI198" i="26" s="1"/>
  <c r="LI225" i="26"/>
  <c r="LI230" i="26" s="1"/>
  <c r="LK167" i="26"/>
  <c r="LJ175" i="26"/>
  <c r="LJ176" i="26"/>
  <c r="LJ178" i="26"/>
  <c r="LJ179" i="26"/>
  <c r="LJ180" i="26"/>
  <c r="LJ181" i="26"/>
  <c r="LJ291" i="26"/>
  <c r="LJ292" i="26"/>
  <c r="LJ170" i="26" a="1"/>
  <c r="LJ170" i="26" s="1"/>
  <c r="LJ171" i="26"/>
  <c r="LJ172" i="26"/>
  <c r="LJ173" i="26"/>
  <c r="LJ174" i="26"/>
  <c r="LJ186" i="26" a="1"/>
  <c r="LJ186" i="26" s="1"/>
  <c r="LJ187" i="26"/>
  <c r="LJ188" i="26"/>
  <c r="LJ189" i="26"/>
  <c r="LJ190" i="26"/>
  <c r="LJ191" i="26"/>
  <c r="LJ192" i="26"/>
  <c r="LJ195" i="26"/>
  <c r="LJ196" i="26"/>
  <c r="LJ197" i="26"/>
  <c r="LJ283" i="26"/>
  <c r="LJ285" i="26"/>
  <c r="LJ287" i="26"/>
  <c r="LJ288" i="26"/>
  <c r="LJ202" i="26" a="1"/>
  <c r="LJ202" i="26" s="1"/>
  <c r="LJ203" i="26"/>
  <c r="LJ204" i="26"/>
  <c r="LJ205" i="26"/>
  <c r="LJ206" i="26"/>
  <c r="LJ207" i="26"/>
  <c r="LJ208" i="26"/>
  <c r="LJ211" i="26"/>
  <c r="LJ212" i="26"/>
  <c r="LJ213" i="26"/>
  <c r="LJ218" i="26" a="1"/>
  <c r="LJ218" i="26" s="1"/>
  <c r="LJ219" i="26"/>
  <c r="LJ220" i="26"/>
  <c r="LJ221" i="26"/>
  <c r="LJ222" i="26"/>
  <c r="LJ223" i="26"/>
  <c r="LJ224" i="26"/>
  <c r="LJ227" i="26"/>
  <c r="LJ228" i="26"/>
  <c r="LJ229" i="26"/>
  <c r="LJ234" i="26" a="1"/>
  <c r="LJ234" i="26" s="1"/>
  <c r="LJ235" i="26"/>
  <c r="LJ236" i="26"/>
  <c r="LJ237" i="26"/>
  <c r="LJ238" i="26"/>
  <c r="LJ239" i="26"/>
  <c r="LJ240" i="26"/>
  <c r="LJ243" i="26"/>
  <c r="LJ244" i="26"/>
  <c r="LJ245" i="26"/>
  <c r="LJ250" i="26" a="1"/>
  <c r="LJ250" i="26" s="1"/>
  <c r="LJ251" i="26"/>
  <c r="LJ252" i="26"/>
  <c r="LJ254" i="26"/>
  <c r="LJ255" i="26"/>
  <c r="LJ256" i="26"/>
  <c r="LJ260" i="26"/>
  <c r="LJ261" i="26"/>
  <c r="LJ284" i="26"/>
  <c r="LJ286" i="26"/>
  <c r="LJ253" i="26"/>
  <c r="LJ266" i="26" a="1"/>
  <c r="LJ266" i="26" s="1"/>
  <c r="LJ267" i="26"/>
  <c r="LJ268" i="26"/>
  <c r="LJ269" i="26"/>
  <c r="LJ270" i="26"/>
  <c r="LJ271" i="26"/>
  <c r="LJ272" i="26"/>
  <c r="LJ274" i="26"/>
  <c r="LJ275" i="26"/>
  <c r="LJ276" i="26"/>
  <c r="LJ277" i="26"/>
  <c r="LJ300" i="26"/>
  <c r="LJ301" i="26"/>
  <c r="LJ302" i="26"/>
  <c r="LJ303" i="26"/>
  <c r="LJ304" i="26"/>
  <c r="LJ307" i="26"/>
  <c r="LJ308" i="26"/>
  <c r="LJ309" i="26"/>
  <c r="LJ316" i="26"/>
  <c r="LJ320" i="26"/>
  <c r="LJ325" i="26"/>
  <c r="LJ282" i="26" a="1"/>
  <c r="LJ282" i="26" s="1"/>
  <c r="LJ293" i="26"/>
  <c r="LJ299" i="26"/>
  <c r="LJ314" i="26" a="1"/>
  <c r="LJ314" i="26" s="1"/>
  <c r="LJ315" i="26"/>
  <c r="LJ322" i="26"/>
  <c r="LJ323" i="26"/>
  <c r="LJ324" i="26"/>
  <c r="LJ298" i="26" a="1"/>
  <c r="LJ298" i="26" s="1"/>
  <c r="LJ317" i="26"/>
  <c r="LJ318" i="26"/>
  <c r="LJ319" i="26"/>
  <c r="LI289" i="26"/>
  <c r="LI209" i="26"/>
  <c r="LI241" i="26"/>
  <c r="LI273" i="26"/>
  <c r="LH198" i="26"/>
  <c r="LH182" i="26"/>
  <c r="LM166" i="26"/>
  <c r="LL165" i="26"/>
  <c r="LI257" i="26"/>
  <c r="LI305" i="26"/>
  <c r="LI310" i="26" s="1"/>
  <c r="LI321" i="26"/>
  <c r="LI177" i="26"/>
  <c r="LH230" i="26"/>
  <c r="LH310" i="26"/>
  <c r="LG12" i="17"/>
  <c r="LE13" i="17"/>
  <c r="LK210" i="26" l="1"/>
  <c r="LK194" i="26"/>
  <c r="LK259" i="26"/>
  <c r="LK242" i="26"/>
  <c r="LK226" i="26"/>
  <c r="LJ209" i="26"/>
  <c r="LJ214" i="26" s="1"/>
  <c r="LJ273" i="26"/>
  <c r="LJ278" i="26" s="1"/>
  <c r="LL167" i="26"/>
  <c r="LK171" i="26"/>
  <c r="LK174" i="26"/>
  <c r="LK175" i="26"/>
  <c r="LK176" i="26"/>
  <c r="LK178" i="26"/>
  <c r="LK179" i="26"/>
  <c r="LK180" i="26"/>
  <c r="LK181" i="26"/>
  <c r="LK282" i="26" a="1"/>
  <c r="LK282" i="26" s="1"/>
  <c r="LK186" i="26" a="1"/>
  <c r="LK186" i="26" s="1"/>
  <c r="LK187" i="26"/>
  <c r="LK188" i="26"/>
  <c r="LK189" i="26"/>
  <c r="LK190" i="26"/>
  <c r="LK191" i="26"/>
  <c r="LK192" i="26"/>
  <c r="LK195" i="26"/>
  <c r="LK196" i="26"/>
  <c r="LK197" i="26"/>
  <c r="LK286" i="26"/>
  <c r="LK287" i="26"/>
  <c r="LK291" i="26"/>
  <c r="LK292" i="26"/>
  <c r="LK293" i="26"/>
  <c r="LK170" i="26" a="1"/>
  <c r="LK170" i="26" s="1"/>
  <c r="LK172" i="26"/>
  <c r="LK173" i="26"/>
  <c r="LK202" i="26" a="1"/>
  <c r="LK202" i="26" s="1"/>
  <c r="LK203" i="26"/>
  <c r="LK204" i="26"/>
  <c r="LK205" i="26"/>
  <c r="LK206" i="26"/>
  <c r="LK207" i="26"/>
  <c r="LK208" i="26"/>
  <c r="LK211" i="26"/>
  <c r="LK212" i="26"/>
  <c r="LK213" i="26"/>
  <c r="LK218" i="26" a="1"/>
  <c r="LK218" i="26" s="1"/>
  <c r="LK219" i="26"/>
  <c r="LK220" i="26"/>
  <c r="LK221" i="26"/>
  <c r="LK222" i="26"/>
  <c r="LK223" i="26"/>
  <c r="LK224" i="26"/>
  <c r="LK227" i="26"/>
  <c r="LK228" i="26"/>
  <c r="LK229" i="26"/>
  <c r="LK234" i="26" a="1"/>
  <c r="LK234" i="26" s="1"/>
  <c r="LK235" i="26"/>
  <c r="LK236" i="26"/>
  <c r="LK237" i="26"/>
  <c r="LK238" i="26"/>
  <c r="LK239" i="26"/>
  <c r="LK240" i="26"/>
  <c r="LK243" i="26"/>
  <c r="LK244" i="26"/>
  <c r="LK245" i="26"/>
  <c r="LK253" i="26"/>
  <c r="LK254" i="26"/>
  <c r="LK255" i="26"/>
  <c r="LK256" i="26"/>
  <c r="LK260" i="26"/>
  <c r="LK261" i="26"/>
  <c r="LK283" i="26"/>
  <c r="LK285" i="26"/>
  <c r="LK288" i="26"/>
  <c r="LK250" i="26" a="1"/>
  <c r="LK250" i="26" s="1"/>
  <c r="LK251" i="26"/>
  <c r="LK252" i="26"/>
  <c r="LK266" i="26" a="1"/>
  <c r="LK266" i="26" s="1"/>
  <c r="LK267" i="26"/>
  <c r="LK268" i="26"/>
  <c r="LK269" i="26"/>
  <c r="LK270" i="26"/>
  <c r="LK271" i="26"/>
  <c r="LK272" i="26"/>
  <c r="LK274" i="26"/>
  <c r="LK275" i="26"/>
  <c r="LK276" i="26"/>
  <c r="LK277" i="26"/>
  <c r="LK298" i="26" a="1"/>
  <c r="LK298" i="26" s="1"/>
  <c r="LK301" i="26"/>
  <c r="LK302" i="26"/>
  <c r="LK303" i="26"/>
  <c r="LK304" i="26"/>
  <c r="LK307" i="26"/>
  <c r="LK308" i="26"/>
  <c r="LK309" i="26"/>
  <c r="LK325" i="26"/>
  <c r="LK284" i="26"/>
  <c r="LK318" i="26"/>
  <c r="LK319" i="26"/>
  <c r="LK320" i="26"/>
  <c r="LK322" i="26"/>
  <c r="LK323" i="26"/>
  <c r="LK324" i="26"/>
  <c r="LK299" i="26"/>
  <c r="LK300" i="26"/>
  <c r="LK314" i="26" a="1"/>
  <c r="LK314" i="26" s="1"/>
  <c r="LK315" i="26"/>
  <c r="LK316" i="26"/>
  <c r="LK317" i="26"/>
  <c r="LJ177" i="26"/>
  <c r="LJ193" i="26"/>
  <c r="LJ225" i="26"/>
  <c r="LJ257" i="26"/>
  <c r="LJ321" i="26"/>
  <c r="LJ305" i="26"/>
  <c r="LI294" i="26"/>
  <c r="LI214" i="26"/>
  <c r="LI246" i="26"/>
  <c r="LI278" i="26"/>
  <c r="LN166" i="26"/>
  <c r="LM165" i="26"/>
  <c r="LI262" i="26"/>
  <c r="LI326" i="26"/>
  <c r="LJ241" i="26"/>
  <c r="LJ289" i="26"/>
  <c r="LJ294" i="26" s="1"/>
  <c r="LI182" i="26"/>
  <c r="LH12" i="17"/>
  <c r="LH14" i="17" s="1"/>
  <c r="LG14" i="17"/>
  <c r="LF13" i="17"/>
  <c r="LL210" i="26" l="1"/>
  <c r="LL194" i="26"/>
  <c r="LL259" i="26"/>
  <c r="LL242" i="26"/>
  <c r="LL226" i="26"/>
  <c r="LK177" i="26"/>
  <c r="LK182" i="26" s="1"/>
  <c r="LK225" i="26"/>
  <c r="LK230" i="26" s="1"/>
  <c r="LM167" i="26"/>
  <c r="LL170" i="26" a="1"/>
  <c r="LL170" i="26" s="1"/>
  <c r="LL172" i="26"/>
  <c r="LL175" i="26"/>
  <c r="LL176" i="26"/>
  <c r="LL178" i="26"/>
  <c r="LL179" i="26"/>
  <c r="LL180" i="26"/>
  <c r="LL181" i="26"/>
  <c r="LL293" i="26"/>
  <c r="LL173" i="26"/>
  <c r="LL174" i="26"/>
  <c r="LL186" i="26" a="1"/>
  <c r="LL186" i="26" s="1"/>
  <c r="LL187" i="26"/>
  <c r="LL188" i="26"/>
  <c r="LL189" i="26"/>
  <c r="LL190" i="26"/>
  <c r="LL191" i="26"/>
  <c r="LL192" i="26"/>
  <c r="LL195" i="26"/>
  <c r="LL196" i="26"/>
  <c r="LL197" i="26"/>
  <c r="LL283" i="26"/>
  <c r="LL284" i="26"/>
  <c r="LL285" i="26"/>
  <c r="LL288" i="26"/>
  <c r="LL292" i="26"/>
  <c r="LL171" i="26"/>
  <c r="LL202" i="26" a="1"/>
  <c r="LL202" i="26" s="1"/>
  <c r="LL203" i="26"/>
  <c r="LL204" i="26"/>
  <c r="LL205" i="26"/>
  <c r="LL206" i="26"/>
  <c r="LL207" i="26"/>
  <c r="LL208" i="26"/>
  <c r="LL211" i="26"/>
  <c r="LL212" i="26"/>
  <c r="LL213" i="26"/>
  <c r="LL218" i="26" a="1"/>
  <c r="LL218" i="26" s="1"/>
  <c r="LL219" i="26"/>
  <c r="LL220" i="26"/>
  <c r="LL221" i="26"/>
  <c r="LL222" i="26"/>
  <c r="LL223" i="26"/>
  <c r="LL224" i="26"/>
  <c r="LL227" i="26"/>
  <c r="LL228" i="26"/>
  <c r="LL229" i="26"/>
  <c r="LL234" i="26" a="1"/>
  <c r="LL234" i="26" s="1"/>
  <c r="LL235" i="26"/>
  <c r="LL236" i="26"/>
  <c r="LL237" i="26"/>
  <c r="LL238" i="26"/>
  <c r="LL239" i="26"/>
  <c r="LL240" i="26"/>
  <c r="LL243" i="26"/>
  <c r="LL244" i="26"/>
  <c r="LL245" i="26"/>
  <c r="LL252" i="26"/>
  <c r="LL254" i="26"/>
  <c r="LL255" i="26"/>
  <c r="LL256" i="26"/>
  <c r="LL260" i="26"/>
  <c r="LL261" i="26"/>
  <c r="LL282" i="26" a="1"/>
  <c r="LL282" i="26" s="1"/>
  <c r="LL286" i="26"/>
  <c r="LL287" i="26"/>
  <c r="LL291" i="26"/>
  <c r="LL250" i="26" a="1"/>
  <c r="LL250" i="26" s="1"/>
  <c r="LL251" i="26"/>
  <c r="LL253" i="26"/>
  <c r="LL266" i="26" a="1"/>
  <c r="LL266" i="26" s="1"/>
  <c r="LL267" i="26"/>
  <c r="LL268" i="26"/>
  <c r="LL269" i="26"/>
  <c r="LL270" i="26"/>
  <c r="LL271" i="26"/>
  <c r="LL272" i="26"/>
  <c r="LL274" i="26"/>
  <c r="LL275" i="26"/>
  <c r="LL276" i="26"/>
  <c r="LL277" i="26"/>
  <c r="LL301" i="26"/>
  <c r="LL302" i="26"/>
  <c r="LL303" i="26"/>
  <c r="LL304" i="26"/>
  <c r="LL307" i="26"/>
  <c r="LL308" i="26"/>
  <c r="LL309" i="26"/>
  <c r="LL300" i="26"/>
  <c r="LL315" i="26"/>
  <c r="LL318" i="26"/>
  <c r="LL325" i="26"/>
  <c r="LL314" i="26" a="1"/>
  <c r="LL314" i="26" s="1"/>
  <c r="LL316" i="26"/>
  <c r="LL317" i="26"/>
  <c r="LL320" i="26"/>
  <c r="LL322" i="26"/>
  <c r="LL323" i="26"/>
  <c r="LL324" i="26"/>
  <c r="LL298" i="26" a="1"/>
  <c r="LL298" i="26" s="1"/>
  <c r="LL299" i="26"/>
  <c r="LL319" i="26"/>
  <c r="LK209" i="26"/>
  <c r="LK241" i="26"/>
  <c r="LK273" i="26"/>
  <c r="LJ198" i="26"/>
  <c r="LJ230" i="26"/>
  <c r="LJ310" i="26"/>
  <c r="LO166" i="26"/>
  <c r="LN165" i="26"/>
  <c r="LK193" i="26"/>
  <c r="LK198" i="26" s="1"/>
  <c r="LK257" i="26"/>
  <c r="LK262" i="26" s="1"/>
  <c r="LK305" i="26"/>
  <c r="LK310" i="26" s="1"/>
  <c r="LK321" i="26"/>
  <c r="LK326" i="26" s="1"/>
  <c r="LK289" i="26"/>
  <c r="LJ182" i="26"/>
  <c r="LJ262" i="26"/>
  <c r="LJ326" i="26"/>
  <c r="LJ246" i="26"/>
  <c r="LI12" i="17"/>
  <c r="LG13" i="17"/>
  <c r="LM210" i="26" l="1"/>
  <c r="LM194" i="26"/>
  <c r="LM259" i="26"/>
  <c r="LM242" i="26"/>
  <c r="LM226" i="26"/>
  <c r="LL273" i="26"/>
  <c r="LL278" i="26" s="1"/>
  <c r="LL209" i="26"/>
  <c r="LL214" i="26" s="1"/>
  <c r="LN167" i="26"/>
  <c r="LM284" i="26"/>
  <c r="LM173" i="26"/>
  <c r="LM175" i="26"/>
  <c r="LM176" i="26"/>
  <c r="LM178" i="26"/>
  <c r="LM179" i="26"/>
  <c r="LM180" i="26"/>
  <c r="LM181" i="26"/>
  <c r="LM282" i="26" a="1"/>
  <c r="LM282" i="26" s="1"/>
  <c r="LM286" i="26"/>
  <c r="LM288" i="26"/>
  <c r="LM292" i="26"/>
  <c r="LM171" i="26"/>
  <c r="LM172" i="26"/>
  <c r="LM174" i="26"/>
  <c r="LM186" i="26" a="1"/>
  <c r="LM186" i="26" s="1"/>
  <c r="LM187" i="26"/>
  <c r="LM188" i="26"/>
  <c r="LM189" i="26"/>
  <c r="LM190" i="26"/>
  <c r="LM191" i="26"/>
  <c r="LM192" i="26"/>
  <c r="LM195" i="26"/>
  <c r="LM196" i="26"/>
  <c r="LM197" i="26"/>
  <c r="LM283" i="26"/>
  <c r="LM287" i="26"/>
  <c r="LM293" i="26"/>
  <c r="LM170" i="26" a="1"/>
  <c r="LM170" i="26" s="1"/>
  <c r="LM202" i="26" a="1"/>
  <c r="LM202" i="26" s="1"/>
  <c r="LM203" i="26"/>
  <c r="LM204" i="26"/>
  <c r="LM205" i="26"/>
  <c r="LM206" i="26"/>
  <c r="LM207" i="26"/>
  <c r="LM208" i="26"/>
  <c r="LM211" i="26"/>
  <c r="LM212" i="26"/>
  <c r="LM213" i="26"/>
  <c r="LM218" i="26" a="1"/>
  <c r="LM218" i="26" s="1"/>
  <c r="LM219" i="26"/>
  <c r="LM220" i="26"/>
  <c r="LM221" i="26"/>
  <c r="LM222" i="26"/>
  <c r="LM223" i="26"/>
  <c r="LM224" i="26"/>
  <c r="LM227" i="26"/>
  <c r="LM228" i="26"/>
  <c r="LM229" i="26"/>
  <c r="LM234" i="26" a="1"/>
  <c r="LM234" i="26" s="1"/>
  <c r="LM235" i="26"/>
  <c r="LM236" i="26"/>
  <c r="LM237" i="26"/>
  <c r="LM238" i="26"/>
  <c r="LM239" i="26"/>
  <c r="LM240" i="26"/>
  <c r="LM243" i="26"/>
  <c r="LM244" i="26"/>
  <c r="LM245" i="26"/>
  <c r="LM250" i="26" a="1"/>
  <c r="LM250" i="26" s="1"/>
  <c r="LM251" i="26"/>
  <c r="LM253" i="26"/>
  <c r="LM254" i="26"/>
  <c r="LM255" i="26"/>
  <c r="LM256" i="26"/>
  <c r="LM260" i="26"/>
  <c r="LM261" i="26"/>
  <c r="LM285" i="26"/>
  <c r="LM252" i="26"/>
  <c r="LM266" i="26" a="1"/>
  <c r="LM266" i="26" s="1"/>
  <c r="LM267" i="26"/>
  <c r="LM268" i="26"/>
  <c r="LM269" i="26"/>
  <c r="LM270" i="26"/>
  <c r="LM271" i="26"/>
  <c r="LM272" i="26"/>
  <c r="LM274" i="26"/>
  <c r="LM275" i="26"/>
  <c r="LM276" i="26"/>
  <c r="LM277" i="26"/>
  <c r="LM298" i="26" a="1"/>
  <c r="LM298" i="26" s="1"/>
  <c r="LM299" i="26"/>
  <c r="LM300" i="26"/>
  <c r="LM301" i="26"/>
  <c r="LM302" i="26"/>
  <c r="LM303" i="26"/>
  <c r="LM304" i="26"/>
  <c r="LM307" i="26"/>
  <c r="LM308" i="26"/>
  <c r="LM309" i="26"/>
  <c r="LM314" i="26" a="1"/>
  <c r="LM314" i="26" s="1"/>
  <c r="LM316" i="26"/>
  <c r="LM317" i="26"/>
  <c r="LM319" i="26"/>
  <c r="LM320" i="26"/>
  <c r="LM325" i="26"/>
  <c r="LM315" i="26"/>
  <c r="LM322" i="26"/>
  <c r="LM323" i="26"/>
  <c r="LM324" i="26"/>
  <c r="LM291" i="26"/>
  <c r="LM318" i="26"/>
  <c r="LL177" i="26"/>
  <c r="LL193" i="26"/>
  <c r="LL225" i="26"/>
  <c r="LL289" i="26"/>
  <c r="LL257" i="26"/>
  <c r="LL321" i="26"/>
  <c r="LL305" i="26"/>
  <c r="LK214" i="26"/>
  <c r="LK278" i="26"/>
  <c r="LP166" i="26"/>
  <c r="LO165" i="26"/>
  <c r="LK294" i="26"/>
  <c r="LL241" i="26"/>
  <c r="LL246" i="26" s="1"/>
  <c r="LK246" i="26"/>
  <c r="LI14" i="17"/>
  <c r="LJ12" i="17"/>
  <c r="LJ14" i="17" s="1"/>
  <c r="LH13" i="17"/>
  <c r="LN210" i="26" l="1"/>
  <c r="LN194" i="26"/>
  <c r="LN259" i="26"/>
  <c r="LN242" i="26"/>
  <c r="LN226" i="26"/>
  <c r="LM177" i="26"/>
  <c r="LM182" i="26" s="1"/>
  <c r="LM225" i="26"/>
  <c r="LM230" i="26" s="1"/>
  <c r="LO167" i="26"/>
  <c r="LN171" i="26"/>
  <c r="LN174" i="26"/>
  <c r="LN175" i="26"/>
  <c r="LN176" i="26"/>
  <c r="LN178" i="26"/>
  <c r="LN179" i="26"/>
  <c r="LN180" i="26"/>
  <c r="LN181" i="26"/>
  <c r="LN283" i="26"/>
  <c r="LN284" i="26"/>
  <c r="LN285" i="26"/>
  <c r="LN287" i="26"/>
  <c r="LN293" i="26"/>
  <c r="LN170" i="26" a="1"/>
  <c r="LN170" i="26" s="1"/>
  <c r="LN186" i="26" a="1"/>
  <c r="LN186" i="26" s="1"/>
  <c r="LN187" i="26"/>
  <c r="LN188" i="26"/>
  <c r="LN189" i="26"/>
  <c r="LN190" i="26"/>
  <c r="LN191" i="26"/>
  <c r="LN192" i="26"/>
  <c r="LN195" i="26"/>
  <c r="LN196" i="26"/>
  <c r="LN197" i="26"/>
  <c r="LN286" i="26"/>
  <c r="LN292" i="26"/>
  <c r="LN172" i="26"/>
  <c r="LN173" i="26"/>
  <c r="LN202" i="26" a="1"/>
  <c r="LN202" i="26" s="1"/>
  <c r="LN203" i="26"/>
  <c r="LN204" i="26"/>
  <c r="LN205" i="26"/>
  <c r="LN206" i="26"/>
  <c r="LN207" i="26"/>
  <c r="LN208" i="26"/>
  <c r="LN211" i="26"/>
  <c r="LN212" i="26"/>
  <c r="LN213" i="26"/>
  <c r="LN218" i="26" a="1"/>
  <c r="LN218" i="26" s="1"/>
  <c r="LN219" i="26"/>
  <c r="LN220" i="26"/>
  <c r="LN221" i="26"/>
  <c r="LN222" i="26"/>
  <c r="LN223" i="26"/>
  <c r="LN224" i="26"/>
  <c r="LN227" i="26"/>
  <c r="LN228" i="26"/>
  <c r="LN229" i="26"/>
  <c r="LN234" i="26" a="1"/>
  <c r="LN234" i="26" s="1"/>
  <c r="LN235" i="26"/>
  <c r="LN236" i="26"/>
  <c r="LN237" i="26"/>
  <c r="LN238" i="26"/>
  <c r="LN239" i="26"/>
  <c r="LN240" i="26"/>
  <c r="LN243" i="26"/>
  <c r="LN244" i="26"/>
  <c r="LN245" i="26"/>
  <c r="LN252" i="26"/>
  <c r="LN254" i="26"/>
  <c r="LN255" i="26"/>
  <c r="LN256" i="26"/>
  <c r="LN260" i="26"/>
  <c r="LN261" i="26"/>
  <c r="LN282" i="26" a="1"/>
  <c r="LN282" i="26" s="1"/>
  <c r="LN291" i="26"/>
  <c r="LN250" i="26" a="1"/>
  <c r="LN250" i="26" s="1"/>
  <c r="LN251" i="26"/>
  <c r="LN253" i="26"/>
  <c r="LN266" i="26" a="1"/>
  <c r="LN266" i="26" s="1"/>
  <c r="LN267" i="26"/>
  <c r="LN268" i="26"/>
  <c r="LN269" i="26"/>
  <c r="LN270" i="26"/>
  <c r="LN271" i="26"/>
  <c r="LN272" i="26"/>
  <c r="LN274" i="26"/>
  <c r="LN275" i="26"/>
  <c r="LN276" i="26"/>
  <c r="LN277" i="26"/>
  <c r="LN301" i="26"/>
  <c r="LN302" i="26"/>
  <c r="LN303" i="26"/>
  <c r="LN304" i="26"/>
  <c r="LN307" i="26"/>
  <c r="LN308" i="26"/>
  <c r="LN309" i="26"/>
  <c r="LN300" i="26"/>
  <c r="LN315" i="26"/>
  <c r="LN325" i="26"/>
  <c r="LN288" i="26"/>
  <c r="LN317" i="26"/>
  <c r="LN318" i="26"/>
  <c r="LN319" i="26"/>
  <c r="LN320" i="26"/>
  <c r="LN322" i="26"/>
  <c r="LN323" i="26"/>
  <c r="LN324" i="26"/>
  <c r="LN298" i="26" a="1"/>
  <c r="LN298" i="26" s="1"/>
  <c r="LN299" i="26"/>
  <c r="LN314" i="26" a="1"/>
  <c r="LN314" i="26" s="1"/>
  <c r="LN316" i="26"/>
  <c r="LM209" i="26"/>
  <c r="LM241" i="26"/>
  <c r="LM273" i="26"/>
  <c r="LL182" i="26"/>
  <c r="LL198" i="26"/>
  <c r="LL230" i="26"/>
  <c r="LL262" i="26"/>
  <c r="LL326" i="26"/>
  <c r="LL310" i="26"/>
  <c r="LQ166" i="26"/>
  <c r="LP165" i="26"/>
  <c r="LM193" i="26"/>
  <c r="LM198" i="26" s="1"/>
  <c r="LM305" i="26"/>
  <c r="LM289" i="26"/>
  <c r="LM294" i="26" s="1"/>
  <c r="LM257" i="26"/>
  <c r="LM262" i="26" s="1"/>
  <c r="LM321" i="26"/>
  <c r="LM326" i="26" s="1"/>
  <c r="LL294" i="26"/>
  <c r="LK12" i="17"/>
  <c r="LK14" i="17" s="1"/>
  <c r="LI13" i="17"/>
  <c r="LO194" i="26" l="1"/>
  <c r="LO210" i="26"/>
  <c r="LO259" i="26"/>
  <c r="LO242" i="26"/>
  <c r="LO226" i="26"/>
  <c r="LN209" i="26"/>
  <c r="LN214" i="26" s="1"/>
  <c r="LP167" i="26"/>
  <c r="LO170" i="26" a="1"/>
  <c r="LO170" i="26" s="1"/>
  <c r="LO172" i="26"/>
  <c r="LO175" i="26"/>
  <c r="LO176" i="26"/>
  <c r="LO178" i="26"/>
  <c r="LO179" i="26"/>
  <c r="LO180" i="26"/>
  <c r="LO181" i="26"/>
  <c r="LO292" i="26"/>
  <c r="LO173" i="26"/>
  <c r="LO174" i="26"/>
  <c r="LO186" i="26" a="1"/>
  <c r="LO186" i="26" s="1"/>
  <c r="LO187" i="26"/>
  <c r="LO188" i="26"/>
  <c r="LO189" i="26"/>
  <c r="LO190" i="26"/>
  <c r="LO191" i="26"/>
  <c r="LO192" i="26"/>
  <c r="LO195" i="26"/>
  <c r="LO196" i="26"/>
  <c r="LO197" i="26"/>
  <c r="LO282" i="26" a="1"/>
  <c r="LO282" i="26" s="1"/>
  <c r="LO287" i="26"/>
  <c r="LO288" i="26"/>
  <c r="LO291" i="26"/>
  <c r="LO293" i="26"/>
  <c r="LO171" i="26"/>
  <c r="LO202" i="26" a="1"/>
  <c r="LO202" i="26" s="1"/>
  <c r="LO203" i="26"/>
  <c r="LO204" i="26"/>
  <c r="LO205" i="26"/>
  <c r="LO206" i="26"/>
  <c r="LO207" i="26"/>
  <c r="LO208" i="26"/>
  <c r="LO211" i="26"/>
  <c r="LO212" i="26"/>
  <c r="LO213" i="26"/>
  <c r="LO218" i="26" a="1"/>
  <c r="LO218" i="26" s="1"/>
  <c r="LO219" i="26"/>
  <c r="LO220" i="26"/>
  <c r="LO221" i="26"/>
  <c r="LO222" i="26"/>
  <c r="LO223" i="26"/>
  <c r="LO224" i="26"/>
  <c r="LO227" i="26"/>
  <c r="LO228" i="26"/>
  <c r="LO229" i="26"/>
  <c r="LO234" i="26" a="1"/>
  <c r="LO234" i="26" s="1"/>
  <c r="LO235" i="26"/>
  <c r="LO236" i="26"/>
  <c r="LO237" i="26"/>
  <c r="LO238" i="26"/>
  <c r="LO239" i="26"/>
  <c r="LO240" i="26"/>
  <c r="LO243" i="26"/>
  <c r="LO244" i="26"/>
  <c r="LO245" i="26"/>
  <c r="LO251" i="26"/>
  <c r="LO253" i="26"/>
  <c r="LO254" i="26"/>
  <c r="LO255" i="26"/>
  <c r="LO256" i="26"/>
  <c r="LO260" i="26"/>
  <c r="LO261" i="26"/>
  <c r="LO283" i="26"/>
  <c r="LO284" i="26"/>
  <c r="LO286" i="26"/>
  <c r="LO250" i="26" a="1"/>
  <c r="LO250" i="26" s="1"/>
  <c r="LO252" i="26"/>
  <c r="LO266" i="26" a="1"/>
  <c r="LO266" i="26" s="1"/>
  <c r="LO267" i="26"/>
  <c r="LO268" i="26"/>
  <c r="LO269" i="26"/>
  <c r="LO270" i="26"/>
  <c r="LO271" i="26"/>
  <c r="LO272" i="26"/>
  <c r="LO274" i="26"/>
  <c r="LO275" i="26"/>
  <c r="LO276" i="26"/>
  <c r="LO277" i="26"/>
  <c r="LO298" i="26" a="1"/>
  <c r="LO298" i="26" s="1"/>
  <c r="LO300" i="26"/>
  <c r="LO301" i="26"/>
  <c r="LO302" i="26"/>
  <c r="LO303" i="26"/>
  <c r="LO304" i="26"/>
  <c r="LO307" i="26"/>
  <c r="LO308" i="26"/>
  <c r="LO309" i="26"/>
  <c r="LO299" i="26"/>
  <c r="LO317" i="26"/>
  <c r="LO320" i="26"/>
  <c r="LO325" i="26"/>
  <c r="LO314" i="26" a="1"/>
  <c r="LO314" i="26" s="1"/>
  <c r="LO316" i="26"/>
  <c r="LO322" i="26"/>
  <c r="LO323" i="26"/>
  <c r="LO324" i="26"/>
  <c r="LO285" i="26"/>
  <c r="LO315" i="26"/>
  <c r="LO318" i="26"/>
  <c r="LO319" i="26"/>
  <c r="LN177" i="26"/>
  <c r="LN193" i="26"/>
  <c r="LN225" i="26"/>
  <c r="LN289" i="26"/>
  <c r="LN305" i="26"/>
  <c r="LN310" i="26" s="1"/>
  <c r="LM214" i="26"/>
  <c r="LM246" i="26"/>
  <c r="LM278" i="26"/>
  <c r="LR166" i="26"/>
  <c r="LQ165" i="26"/>
  <c r="LN241" i="26"/>
  <c r="LN257" i="26"/>
  <c r="LN273" i="26"/>
  <c r="LN321" i="26"/>
  <c r="LM310" i="26"/>
  <c r="LL12" i="17"/>
  <c r="LJ13" i="17"/>
  <c r="LP210" i="26" l="1"/>
  <c r="LP194" i="26"/>
  <c r="LP259" i="26"/>
  <c r="LP242" i="26"/>
  <c r="LP226" i="26"/>
  <c r="LO225" i="26"/>
  <c r="LO230" i="26" s="1"/>
  <c r="LO193" i="26"/>
  <c r="LO198" i="26" s="1"/>
  <c r="LQ167" i="26"/>
  <c r="LP293" i="26"/>
  <c r="LP174" i="26"/>
  <c r="LP175" i="26"/>
  <c r="LP176" i="26"/>
  <c r="LP178" i="26"/>
  <c r="LP179" i="26"/>
  <c r="LP180" i="26"/>
  <c r="LP181" i="26"/>
  <c r="LP285" i="26"/>
  <c r="LP286" i="26"/>
  <c r="LP291" i="26"/>
  <c r="LP170" i="26" a="1"/>
  <c r="LP170" i="26" s="1"/>
  <c r="LP171" i="26"/>
  <c r="LP172" i="26"/>
  <c r="LP186" i="26" a="1"/>
  <c r="LP186" i="26" s="1"/>
  <c r="LP187" i="26"/>
  <c r="LP188" i="26"/>
  <c r="LP189" i="26"/>
  <c r="LP190" i="26"/>
  <c r="LP191" i="26"/>
  <c r="LP192" i="26"/>
  <c r="LP195" i="26"/>
  <c r="LP196" i="26"/>
  <c r="LP197" i="26"/>
  <c r="LP283" i="26"/>
  <c r="LP284" i="26"/>
  <c r="LP287" i="26"/>
  <c r="LP292" i="26"/>
  <c r="LP173" i="26"/>
  <c r="LP202" i="26" a="1"/>
  <c r="LP202" i="26" s="1"/>
  <c r="LP203" i="26"/>
  <c r="LP204" i="26"/>
  <c r="LP205" i="26"/>
  <c r="LP206" i="26"/>
  <c r="LP207" i="26"/>
  <c r="LP208" i="26"/>
  <c r="LP211" i="26"/>
  <c r="LP212" i="26"/>
  <c r="LP213" i="26"/>
  <c r="LP218" i="26" a="1"/>
  <c r="LP218" i="26" s="1"/>
  <c r="LP219" i="26"/>
  <c r="LP220" i="26"/>
  <c r="LP221" i="26"/>
  <c r="LP222" i="26"/>
  <c r="LP223" i="26"/>
  <c r="LP224" i="26"/>
  <c r="LP227" i="26"/>
  <c r="LP228" i="26"/>
  <c r="LP229" i="26"/>
  <c r="LP234" i="26" a="1"/>
  <c r="LP234" i="26" s="1"/>
  <c r="LP235" i="26"/>
  <c r="LP236" i="26"/>
  <c r="LP237" i="26"/>
  <c r="LP238" i="26"/>
  <c r="LP239" i="26"/>
  <c r="LP240" i="26"/>
  <c r="LP243" i="26"/>
  <c r="LP244" i="26"/>
  <c r="LP245" i="26"/>
  <c r="LP250" i="26" a="1"/>
  <c r="LP250" i="26" s="1"/>
  <c r="LP254" i="26"/>
  <c r="LP255" i="26"/>
  <c r="LP256" i="26"/>
  <c r="LP260" i="26"/>
  <c r="LP261" i="26"/>
  <c r="LP282" i="26" a="1"/>
  <c r="LP282" i="26" s="1"/>
  <c r="LP251" i="26"/>
  <c r="LP252" i="26"/>
  <c r="LP253" i="26"/>
  <c r="LP266" i="26" a="1"/>
  <c r="LP266" i="26" s="1"/>
  <c r="LP267" i="26"/>
  <c r="LP268" i="26"/>
  <c r="LP269" i="26"/>
  <c r="LP270" i="26"/>
  <c r="LP271" i="26"/>
  <c r="LP272" i="26"/>
  <c r="LP274" i="26"/>
  <c r="LP275" i="26"/>
  <c r="LP276" i="26"/>
  <c r="LP277" i="26"/>
  <c r="LP301" i="26"/>
  <c r="LP302" i="26"/>
  <c r="LP303" i="26"/>
  <c r="LP304" i="26"/>
  <c r="LP307" i="26"/>
  <c r="LP308" i="26"/>
  <c r="LP309" i="26"/>
  <c r="LP288" i="26"/>
  <c r="LP314" i="26" a="1"/>
  <c r="LP314" i="26" s="1"/>
  <c r="LP316" i="26"/>
  <c r="LP318" i="26"/>
  <c r="LP319" i="26"/>
  <c r="LP325" i="26"/>
  <c r="LP315" i="26"/>
  <c r="LP320" i="26"/>
  <c r="LP322" i="26"/>
  <c r="LP323" i="26"/>
  <c r="LP324" i="26"/>
  <c r="LP298" i="26" a="1"/>
  <c r="LP298" i="26" s="1"/>
  <c r="LP299" i="26"/>
  <c r="LP300" i="26"/>
  <c r="LP317" i="26"/>
  <c r="LO209" i="26"/>
  <c r="LO241" i="26"/>
  <c r="LO257" i="26"/>
  <c r="LO273" i="26"/>
  <c r="LO321" i="26"/>
  <c r="LN182" i="26"/>
  <c r="LN198" i="26"/>
  <c r="LN230" i="26"/>
  <c r="LN294" i="26"/>
  <c r="LS166" i="26"/>
  <c r="LR165" i="26"/>
  <c r="LN262" i="26"/>
  <c r="LN326" i="26"/>
  <c r="LO305" i="26"/>
  <c r="LO289" i="26"/>
  <c r="LO177" i="26"/>
  <c r="LO182" i="26" s="1"/>
  <c r="LN246" i="26"/>
  <c r="LN278" i="26"/>
  <c r="LL14" i="17"/>
  <c r="LM12" i="17"/>
  <c r="LM14" i="17" s="1"/>
  <c r="LK13" i="17"/>
  <c r="LQ210" i="26" l="1"/>
  <c r="LQ194" i="26"/>
  <c r="LQ259" i="26"/>
  <c r="LQ242" i="26"/>
  <c r="LQ226" i="26"/>
  <c r="LR167" i="26"/>
  <c r="LQ292" i="26"/>
  <c r="LQ175" i="26"/>
  <c r="LQ176" i="26"/>
  <c r="LQ178" i="26"/>
  <c r="LQ179" i="26"/>
  <c r="LQ180" i="26"/>
  <c r="LQ181" i="26"/>
  <c r="LQ282" i="26" a="1"/>
  <c r="LQ282" i="26" s="1"/>
  <c r="LQ173" i="26"/>
  <c r="LQ174" i="26"/>
  <c r="LQ186" i="26" a="1"/>
  <c r="LQ186" i="26" s="1"/>
  <c r="LQ187" i="26"/>
  <c r="LQ188" i="26"/>
  <c r="LQ189" i="26"/>
  <c r="LQ190" i="26"/>
  <c r="LQ191" i="26"/>
  <c r="LQ192" i="26"/>
  <c r="LQ195" i="26"/>
  <c r="LQ196" i="26"/>
  <c r="LQ197" i="26"/>
  <c r="LQ285" i="26"/>
  <c r="LQ286" i="26"/>
  <c r="LQ288" i="26"/>
  <c r="LQ291" i="26"/>
  <c r="LQ293" i="26"/>
  <c r="LQ170" i="26" a="1"/>
  <c r="LQ170" i="26" s="1"/>
  <c r="LQ171" i="26"/>
  <c r="LQ172" i="26"/>
  <c r="LQ202" i="26" a="1"/>
  <c r="LQ202" i="26" s="1"/>
  <c r="LQ203" i="26"/>
  <c r="LQ204" i="26"/>
  <c r="LQ205" i="26"/>
  <c r="LQ206" i="26"/>
  <c r="LQ207" i="26"/>
  <c r="LQ208" i="26"/>
  <c r="LQ211" i="26"/>
  <c r="LQ212" i="26"/>
  <c r="LQ213" i="26"/>
  <c r="LQ218" i="26" a="1"/>
  <c r="LQ218" i="26" s="1"/>
  <c r="LQ219" i="26"/>
  <c r="LQ220" i="26"/>
  <c r="LQ221" i="26"/>
  <c r="LQ222" i="26"/>
  <c r="LQ223" i="26"/>
  <c r="LQ224" i="26"/>
  <c r="LQ227" i="26"/>
  <c r="LQ228" i="26"/>
  <c r="LQ229" i="26"/>
  <c r="LQ234" i="26" a="1"/>
  <c r="LQ234" i="26" s="1"/>
  <c r="LQ235" i="26"/>
  <c r="LQ236" i="26"/>
  <c r="LQ237" i="26"/>
  <c r="LQ238" i="26"/>
  <c r="LQ239" i="26"/>
  <c r="LQ240" i="26"/>
  <c r="LQ243" i="26"/>
  <c r="LQ244" i="26"/>
  <c r="LQ245" i="26"/>
  <c r="LQ252" i="26"/>
  <c r="LQ253" i="26"/>
  <c r="LQ254" i="26"/>
  <c r="LQ255" i="26"/>
  <c r="LQ256" i="26"/>
  <c r="LQ260" i="26"/>
  <c r="LQ261" i="26"/>
  <c r="LQ283" i="26"/>
  <c r="LQ287" i="26"/>
  <c r="LQ250" i="26" a="1"/>
  <c r="LQ250" i="26" s="1"/>
  <c r="LQ251" i="26"/>
  <c r="LQ266" i="26" a="1"/>
  <c r="LQ266" i="26" s="1"/>
  <c r="LQ267" i="26"/>
  <c r="LQ268" i="26"/>
  <c r="LQ269" i="26"/>
  <c r="LQ270" i="26"/>
  <c r="LQ271" i="26"/>
  <c r="LQ272" i="26"/>
  <c r="LQ274" i="26"/>
  <c r="LQ275" i="26"/>
  <c r="LQ276" i="26"/>
  <c r="LQ277" i="26"/>
  <c r="LQ298" i="26" a="1"/>
  <c r="LQ298" i="26" s="1"/>
  <c r="LQ299" i="26"/>
  <c r="LQ301" i="26"/>
  <c r="LQ302" i="26"/>
  <c r="LQ303" i="26"/>
  <c r="LQ304" i="26"/>
  <c r="LQ307" i="26"/>
  <c r="LQ308" i="26"/>
  <c r="LQ309" i="26"/>
  <c r="LQ300" i="26"/>
  <c r="LQ315" i="26"/>
  <c r="LQ317" i="26"/>
  <c r="LQ320" i="26"/>
  <c r="LQ325" i="26"/>
  <c r="LQ316" i="26"/>
  <c r="LQ318" i="26"/>
  <c r="LQ322" i="26"/>
  <c r="LQ323" i="26"/>
  <c r="LQ324" i="26"/>
  <c r="LQ284" i="26"/>
  <c r="LQ314" i="26" a="1"/>
  <c r="LQ314" i="26" s="1"/>
  <c r="LQ319" i="26"/>
  <c r="LP177" i="26"/>
  <c r="LP193" i="26"/>
  <c r="LP225" i="26"/>
  <c r="LP289" i="26"/>
  <c r="LP305" i="26"/>
  <c r="LP310" i="26" s="1"/>
  <c r="LO214" i="26"/>
  <c r="LT166" i="26"/>
  <c r="LS165" i="26"/>
  <c r="LO310" i="26"/>
  <c r="LP209" i="26"/>
  <c r="LP214" i="26" s="1"/>
  <c r="LP241" i="26"/>
  <c r="LP246" i="26" s="1"/>
  <c r="LP273" i="26"/>
  <c r="LP278" i="26" s="1"/>
  <c r="LP257" i="26"/>
  <c r="LP262" i="26" s="1"/>
  <c r="LP321" i="26"/>
  <c r="LP326" i="26" s="1"/>
  <c r="LO246" i="26"/>
  <c r="LO262" i="26"/>
  <c r="LO278" i="26"/>
  <c r="LO326" i="26"/>
  <c r="LO294" i="26"/>
  <c r="LN12" i="17"/>
  <c r="LN14" i="17" s="1"/>
  <c r="LL13" i="17"/>
  <c r="LR194" i="26" l="1"/>
  <c r="LR210" i="26"/>
  <c r="LR259" i="26"/>
  <c r="LR242" i="26"/>
  <c r="LR226" i="26"/>
  <c r="LS167" i="26"/>
  <c r="LR170" i="26" a="1"/>
  <c r="LR170" i="26" s="1"/>
  <c r="LR171" i="26"/>
  <c r="LR172" i="26"/>
  <c r="LR173" i="26"/>
  <c r="LR175" i="26"/>
  <c r="LR176" i="26"/>
  <c r="LR178" i="26"/>
  <c r="LR179" i="26"/>
  <c r="LR180" i="26"/>
  <c r="LR181" i="26"/>
  <c r="LR283" i="26"/>
  <c r="LR293" i="26"/>
  <c r="LR174" i="26"/>
  <c r="LR186" i="26" a="1"/>
  <c r="LR186" i="26" s="1"/>
  <c r="LR187" i="26"/>
  <c r="LR188" i="26"/>
  <c r="LR189" i="26"/>
  <c r="LR190" i="26"/>
  <c r="LR191" i="26"/>
  <c r="LR192" i="26"/>
  <c r="LR195" i="26"/>
  <c r="LR196" i="26"/>
  <c r="LR197" i="26"/>
  <c r="LR287" i="26"/>
  <c r="LR202" i="26" a="1"/>
  <c r="LR202" i="26" s="1"/>
  <c r="LR203" i="26"/>
  <c r="LR204" i="26"/>
  <c r="LR205" i="26"/>
  <c r="LR206" i="26"/>
  <c r="LR207" i="26"/>
  <c r="LR208" i="26"/>
  <c r="LR211" i="26"/>
  <c r="LR212" i="26"/>
  <c r="LR213" i="26"/>
  <c r="LR218" i="26" a="1"/>
  <c r="LR218" i="26" s="1"/>
  <c r="LR219" i="26"/>
  <c r="LR220" i="26"/>
  <c r="LR221" i="26"/>
  <c r="LR222" i="26"/>
  <c r="LR223" i="26"/>
  <c r="LR224" i="26"/>
  <c r="LR227" i="26"/>
  <c r="LR228" i="26"/>
  <c r="LR229" i="26"/>
  <c r="LR234" i="26" a="1"/>
  <c r="LR234" i="26" s="1"/>
  <c r="LR235" i="26"/>
  <c r="LR236" i="26"/>
  <c r="LR237" i="26"/>
  <c r="LR238" i="26"/>
  <c r="LR239" i="26"/>
  <c r="LR240" i="26"/>
  <c r="LR243" i="26"/>
  <c r="LR244" i="26"/>
  <c r="LR245" i="26"/>
  <c r="LR250" i="26" a="1"/>
  <c r="LR250" i="26" s="1"/>
  <c r="LR251" i="26"/>
  <c r="LR254" i="26"/>
  <c r="LR255" i="26"/>
  <c r="LR256" i="26"/>
  <c r="LR260" i="26"/>
  <c r="LR261" i="26"/>
  <c r="LR284" i="26"/>
  <c r="LR285" i="26"/>
  <c r="LR288" i="26"/>
  <c r="LR291" i="26"/>
  <c r="LR252" i="26"/>
  <c r="LR253" i="26"/>
  <c r="LR266" i="26" a="1"/>
  <c r="LR266" i="26" s="1"/>
  <c r="LR267" i="26"/>
  <c r="LR268" i="26"/>
  <c r="LR269" i="26"/>
  <c r="LR270" i="26"/>
  <c r="LR271" i="26"/>
  <c r="LR272" i="26"/>
  <c r="LR274" i="26"/>
  <c r="LR275" i="26"/>
  <c r="LR276" i="26"/>
  <c r="LR277" i="26"/>
  <c r="LR282" i="26" a="1"/>
  <c r="LR282" i="26" s="1"/>
  <c r="LR286" i="26"/>
  <c r="LR300" i="26"/>
  <c r="LR301" i="26"/>
  <c r="LR302" i="26"/>
  <c r="LR303" i="26"/>
  <c r="LR304" i="26"/>
  <c r="LR307" i="26"/>
  <c r="LR308" i="26"/>
  <c r="LR309" i="26"/>
  <c r="LR316" i="26"/>
  <c r="LR318" i="26"/>
  <c r="LR325" i="26"/>
  <c r="LR314" i="26" a="1"/>
  <c r="LR314" i="26" s="1"/>
  <c r="LR315" i="26"/>
  <c r="LR319" i="26"/>
  <c r="LR320" i="26"/>
  <c r="LR322" i="26"/>
  <c r="LR323" i="26"/>
  <c r="LR324" i="26"/>
  <c r="LR292" i="26"/>
  <c r="LR298" i="26" a="1"/>
  <c r="LR298" i="26" s="1"/>
  <c r="LR299" i="26"/>
  <c r="LR317" i="26"/>
  <c r="LQ209" i="26"/>
  <c r="LQ241" i="26"/>
  <c r="LQ273" i="26"/>
  <c r="LP182" i="26"/>
  <c r="LP198" i="26"/>
  <c r="LP230" i="26"/>
  <c r="LU166" i="26"/>
  <c r="LT165" i="26"/>
  <c r="LQ225" i="26"/>
  <c r="LQ230" i="26" s="1"/>
  <c r="LQ257" i="26"/>
  <c r="LQ305" i="26"/>
  <c r="LQ321" i="26"/>
  <c r="LQ289" i="26"/>
  <c r="LQ294" i="26" s="1"/>
  <c r="LQ193" i="26"/>
  <c r="LQ198" i="26" s="1"/>
  <c r="LQ177" i="26"/>
  <c r="LQ182" i="26" s="1"/>
  <c r="LP294" i="26"/>
  <c r="LO12" i="17"/>
  <c r="LM13" i="17"/>
  <c r="LS210" i="26" l="1"/>
  <c r="LS194" i="26"/>
  <c r="LS259" i="26"/>
  <c r="LS242" i="26"/>
  <c r="LS226" i="26"/>
  <c r="LR241" i="26"/>
  <c r="LR246" i="26" s="1"/>
  <c r="LR209" i="26"/>
  <c r="LR214" i="26" s="1"/>
  <c r="LT167" i="26"/>
  <c r="LS174" i="26"/>
  <c r="LS175" i="26"/>
  <c r="LS176" i="26"/>
  <c r="LS178" i="26"/>
  <c r="LS179" i="26"/>
  <c r="LS180" i="26"/>
  <c r="LS181" i="26"/>
  <c r="LS282" i="26" a="1"/>
  <c r="LS282" i="26" s="1"/>
  <c r="LS284" i="26"/>
  <c r="LS286" i="26"/>
  <c r="LS287" i="26"/>
  <c r="LS171" i="26"/>
  <c r="LS186" i="26" a="1"/>
  <c r="LS186" i="26" s="1"/>
  <c r="LS187" i="26"/>
  <c r="LS188" i="26"/>
  <c r="LS189" i="26"/>
  <c r="LS190" i="26"/>
  <c r="LS191" i="26"/>
  <c r="LS192" i="26"/>
  <c r="LS195" i="26"/>
  <c r="LS196" i="26"/>
  <c r="LS197" i="26"/>
  <c r="LS285" i="26"/>
  <c r="LS288" i="26"/>
  <c r="LS291" i="26"/>
  <c r="LS292" i="26"/>
  <c r="LS170" i="26" a="1"/>
  <c r="LS170" i="26" s="1"/>
  <c r="LS172" i="26"/>
  <c r="LS173" i="26"/>
  <c r="LS202" i="26" a="1"/>
  <c r="LS202" i="26" s="1"/>
  <c r="LS203" i="26"/>
  <c r="LS204" i="26"/>
  <c r="LS205" i="26"/>
  <c r="LS206" i="26"/>
  <c r="LS207" i="26"/>
  <c r="LS208" i="26"/>
  <c r="LS211" i="26"/>
  <c r="LS212" i="26"/>
  <c r="LS213" i="26"/>
  <c r="LS218" i="26" a="1"/>
  <c r="LS218" i="26" s="1"/>
  <c r="LS219" i="26"/>
  <c r="LS220" i="26"/>
  <c r="LS221" i="26"/>
  <c r="LS222" i="26"/>
  <c r="LS223" i="26"/>
  <c r="LS224" i="26"/>
  <c r="LS227" i="26"/>
  <c r="LS228" i="26"/>
  <c r="LS229" i="26"/>
  <c r="LS234" i="26" a="1"/>
  <c r="LS234" i="26" s="1"/>
  <c r="LS235" i="26"/>
  <c r="LS236" i="26"/>
  <c r="LS237" i="26"/>
  <c r="LS238" i="26"/>
  <c r="LS239" i="26"/>
  <c r="LS240" i="26"/>
  <c r="LS243" i="26"/>
  <c r="LS244" i="26"/>
  <c r="LS245" i="26"/>
  <c r="LS252" i="26"/>
  <c r="LS253" i="26"/>
  <c r="LS254" i="26"/>
  <c r="LS255" i="26"/>
  <c r="LS256" i="26"/>
  <c r="LS260" i="26"/>
  <c r="LS261" i="26"/>
  <c r="LS283" i="26"/>
  <c r="LS250" i="26" a="1"/>
  <c r="LS250" i="26" s="1"/>
  <c r="LS251" i="26"/>
  <c r="LS266" i="26" a="1"/>
  <c r="LS266" i="26" s="1"/>
  <c r="LS267" i="26"/>
  <c r="LS268" i="26"/>
  <c r="LS269" i="26"/>
  <c r="LS270" i="26"/>
  <c r="LS271" i="26"/>
  <c r="LS272" i="26"/>
  <c r="LS274" i="26"/>
  <c r="LS275" i="26"/>
  <c r="LS276" i="26"/>
  <c r="LS277" i="26"/>
  <c r="LS298" i="26" a="1"/>
  <c r="LS298" i="26" s="1"/>
  <c r="LS301" i="26"/>
  <c r="LS302" i="26"/>
  <c r="LS303" i="26"/>
  <c r="LS304" i="26"/>
  <c r="LS307" i="26"/>
  <c r="LS308" i="26"/>
  <c r="LS309" i="26"/>
  <c r="LS314" i="26" a="1"/>
  <c r="LS314" i="26" s="1"/>
  <c r="LS319" i="26"/>
  <c r="LS320" i="26"/>
  <c r="LS325" i="26"/>
  <c r="LS299" i="26"/>
  <c r="LS317" i="26"/>
  <c r="LS322" i="26"/>
  <c r="LS323" i="26"/>
  <c r="LS324" i="26"/>
  <c r="LS293" i="26"/>
  <c r="LS300" i="26"/>
  <c r="LS315" i="26"/>
  <c r="LS316" i="26"/>
  <c r="LS318" i="26"/>
  <c r="LR193" i="26"/>
  <c r="LR225" i="26"/>
  <c r="LR257" i="26"/>
  <c r="LR289" i="26"/>
  <c r="LR321" i="26"/>
  <c r="LR305" i="26"/>
  <c r="LR310" i="26" s="1"/>
  <c r="LQ214" i="26"/>
  <c r="LQ246" i="26"/>
  <c r="LQ278" i="26"/>
  <c r="LV166" i="26"/>
  <c r="LU165" i="26"/>
  <c r="LQ262" i="26"/>
  <c r="LQ310" i="26"/>
  <c r="LQ326" i="26"/>
  <c r="LR273" i="26"/>
  <c r="LR177" i="26"/>
  <c r="LP12" i="17"/>
  <c r="LP14" i="17" s="1"/>
  <c r="LO14" i="17"/>
  <c r="LN13" i="17"/>
  <c r="LT210" i="26" l="1"/>
  <c r="LT194" i="26"/>
  <c r="LT259" i="26"/>
  <c r="LT242" i="26"/>
  <c r="LT226" i="26"/>
  <c r="LS257" i="26"/>
  <c r="LS262" i="26" s="1"/>
  <c r="LU167" i="26"/>
  <c r="LT283" i="26"/>
  <c r="LT293" i="26"/>
  <c r="LT175" i="26"/>
  <c r="LT176" i="26"/>
  <c r="LT178" i="26"/>
  <c r="LT179" i="26"/>
  <c r="LT180" i="26"/>
  <c r="LT181" i="26"/>
  <c r="LT285" i="26"/>
  <c r="LT292" i="26"/>
  <c r="LT170" i="26" a="1"/>
  <c r="LT170" i="26" s="1"/>
  <c r="LT172" i="26"/>
  <c r="LT173" i="26"/>
  <c r="LT174" i="26"/>
  <c r="LT186" i="26" a="1"/>
  <c r="LT186" i="26" s="1"/>
  <c r="LT187" i="26"/>
  <c r="LT188" i="26"/>
  <c r="LT189" i="26"/>
  <c r="LT190" i="26"/>
  <c r="LT191" i="26"/>
  <c r="LT192" i="26"/>
  <c r="LT195" i="26"/>
  <c r="LT196" i="26"/>
  <c r="LT197" i="26"/>
  <c r="LT287" i="26"/>
  <c r="LT171" i="26"/>
  <c r="LT202" i="26" a="1"/>
  <c r="LT202" i="26" s="1"/>
  <c r="LT203" i="26"/>
  <c r="LT204" i="26"/>
  <c r="LT205" i="26"/>
  <c r="LT206" i="26"/>
  <c r="LT207" i="26"/>
  <c r="LT208" i="26"/>
  <c r="LT211" i="26"/>
  <c r="LT212" i="26"/>
  <c r="LT213" i="26"/>
  <c r="LT218" i="26" a="1"/>
  <c r="LT218" i="26" s="1"/>
  <c r="LT219" i="26"/>
  <c r="LT220" i="26"/>
  <c r="LT221" i="26"/>
  <c r="LT222" i="26"/>
  <c r="LT223" i="26"/>
  <c r="LT224" i="26"/>
  <c r="LT227" i="26"/>
  <c r="LT228" i="26"/>
  <c r="LT229" i="26"/>
  <c r="LT234" i="26" a="1"/>
  <c r="LT234" i="26" s="1"/>
  <c r="LT235" i="26"/>
  <c r="LT236" i="26"/>
  <c r="LT237" i="26"/>
  <c r="LT238" i="26"/>
  <c r="LT239" i="26"/>
  <c r="LT240" i="26"/>
  <c r="LT243" i="26"/>
  <c r="LT244" i="26"/>
  <c r="LT245" i="26"/>
  <c r="LT251" i="26"/>
  <c r="LT254" i="26"/>
  <c r="LT255" i="26"/>
  <c r="LT256" i="26"/>
  <c r="LT260" i="26"/>
  <c r="LT261" i="26"/>
  <c r="LT282" i="26" a="1"/>
  <c r="LT282" i="26" s="1"/>
  <c r="LT284" i="26"/>
  <c r="LT286" i="26"/>
  <c r="LT288" i="26"/>
  <c r="LT250" i="26" a="1"/>
  <c r="LT250" i="26" s="1"/>
  <c r="LT252" i="26"/>
  <c r="LT253" i="26"/>
  <c r="LT266" i="26" a="1"/>
  <c r="LT266" i="26" s="1"/>
  <c r="LT267" i="26"/>
  <c r="LT268" i="26"/>
  <c r="LT269" i="26"/>
  <c r="LT270" i="26"/>
  <c r="LT271" i="26"/>
  <c r="LT272" i="26"/>
  <c r="LT274" i="26"/>
  <c r="LT275" i="26"/>
  <c r="LT276" i="26"/>
  <c r="LT277" i="26"/>
  <c r="LT291" i="26"/>
  <c r="LT301" i="26"/>
  <c r="LT302" i="26"/>
  <c r="LT303" i="26"/>
  <c r="LT304" i="26"/>
  <c r="LT307" i="26"/>
  <c r="LT308" i="26"/>
  <c r="LT309" i="26"/>
  <c r="LT300" i="26"/>
  <c r="LT315" i="26"/>
  <c r="LT317" i="26"/>
  <c r="LT320" i="26"/>
  <c r="LT325" i="26"/>
  <c r="LT316" i="26"/>
  <c r="LT318" i="26"/>
  <c r="LT319" i="26"/>
  <c r="LT322" i="26"/>
  <c r="LT323" i="26"/>
  <c r="LT324" i="26"/>
  <c r="LT298" i="26" a="1"/>
  <c r="LT298" i="26" s="1"/>
  <c r="LT299" i="26"/>
  <c r="LT314" i="26" a="1"/>
  <c r="LT314" i="26" s="1"/>
  <c r="LS177" i="26"/>
  <c r="LS209" i="26"/>
  <c r="LS241" i="26"/>
  <c r="LS273" i="26"/>
  <c r="LR198" i="26"/>
  <c r="LR230" i="26"/>
  <c r="LR294" i="26"/>
  <c r="LW166" i="26"/>
  <c r="LV165" i="26"/>
  <c r="LR182" i="26"/>
  <c r="LS193" i="26"/>
  <c r="LS198" i="26" s="1"/>
  <c r="LS225" i="26"/>
  <c r="LS230" i="26" s="1"/>
  <c r="LS305" i="26"/>
  <c r="LS289" i="26"/>
  <c r="LS294" i="26" s="1"/>
  <c r="LS321" i="26"/>
  <c r="LS326" i="26" s="1"/>
  <c r="LR262" i="26"/>
  <c r="LR326" i="26"/>
  <c r="LR278" i="26"/>
  <c r="LQ12" i="17"/>
  <c r="LO13" i="17"/>
  <c r="LU210" i="26" l="1"/>
  <c r="LU194" i="26"/>
  <c r="LU259" i="26"/>
  <c r="LU242" i="26"/>
  <c r="LU226" i="26"/>
  <c r="LV167" i="26"/>
  <c r="LU170" i="26" a="1"/>
  <c r="LU170" i="26" s="1"/>
  <c r="LU174" i="26"/>
  <c r="LU175" i="26"/>
  <c r="LU176" i="26"/>
  <c r="LU178" i="26"/>
  <c r="LU179" i="26"/>
  <c r="LU180" i="26"/>
  <c r="LU181" i="26"/>
  <c r="LU284" i="26"/>
  <c r="LU286" i="26"/>
  <c r="LU293" i="26"/>
  <c r="LU171" i="26"/>
  <c r="LU186" i="26" a="1"/>
  <c r="LU186" i="26" s="1"/>
  <c r="LU187" i="26"/>
  <c r="LU188" i="26"/>
  <c r="LU189" i="26"/>
  <c r="LU190" i="26"/>
  <c r="LU191" i="26"/>
  <c r="LU192" i="26"/>
  <c r="LU195" i="26"/>
  <c r="LU196" i="26"/>
  <c r="LU197" i="26"/>
  <c r="LU282" i="26" a="1"/>
  <c r="LU282" i="26" s="1"/>
  <c r="LU283" i="26"/>
  <c r="LU288" i="26"/>
  <c r="LU292" i="26"/>
  <c r="LU172" i="26"/>
  <c r="LU173" i="26"/>
  <c r="LU202" i="26" a="1"/>
  <c r="LU202" i="26" s="1"/>
  <c r="LU203" i="26"/>
  <c r="LU204" i="26"/>
  <c r="LU205" i="26"/>
  <c r="LU206" i="26"/>
  <c r="LU207" i="26"/>
  <c r="LU208" i="26"/>
  <c r="LU211" i="26"/>
  <c r="LU212" i="26"/>
  <c r="LU213" i="26"/>
  <c r="LU218" i="26" a="1"/>
  <c r="LU218" i="26" s="1"/>
  <c r="LU219" i="26"/>
  <c r="LU220" i="26"/>
  <c r="LU221" i="26"/>
  <c r="LU222" i="26"/>
  <c r="LU223" i="26"/>
  <c r="LU224" i="26"/>
  <c r="LU227" i="26"/>
  <c r="LU228" i="26"/>
  <c r="LU229" i="26"/>
  <c r="LU234" i="26" a="1"/>
  <c r="LU234" i="26" s="1"/>
  <c r="LU235" i="26"/>
  <c r="LU236" i="26"/>
  <c r="LU237" i="26"/>
  <c r="LU238" i="26"/>
  <c r="LU239" i="26"/>
  <c r="LU240" i="26"/>
  <c r="LU243" i="26"/>
  <c r="LU244" i="26"/>
  <c r="LU245" i="26"/>
  <c r="LU250" i="26" a="1"/>
  <c r="LU250" i="26" s="1"/>
  <c r="LU251" i="26"/>
  <c r="LU252" i="26"/>
  <c r="LU253" i="26"/>
  <c r="LU254" i="26"/>
  <c r="LU255" i="26"/>
  <c r="LU256" i="26"/>
  <c r="LU260" i="26"/>
  <c r="LU261" i="26"/>
  <c r="LU285" i="26"/>
  <c r="LU287" i="26"/>
  <c r="LU291" i="26"/>
  <c r="LU266" i="26" a="1"/>
  <c r="LU266" i="26" s="1"/>
  <c r="LU267" i="26"/>
  <c r="LU268" i="26"/>
  <c r="LU269" i="26"/>
  <c r="LU270" i="26"/>
  <c r="LU271" i="26"/>
  <c r="LU272" i="26"/>
  <c r="LU274" i="26"/>
  <c r="LU275" i="26"/>
  <c r="LU276" i="26"/>
  <c r="LU277" i="26"/>
  <c r="LU298" i="26" a="1"/>
  <c r="LU298" i="26" s="1"/>
  <c r="LU301" i="26"/>
  <c r="LU302" i="26"/>
  <c r="LU303" i="26"/>
  <c r="LU304" i="26"/>
  <c r="LU307" i="26"/>
  <c r="LU308" i="26"/>
  <c r="LU309" i="26"/>
  <c r="LU299" i="26"/>
  <c r="LU315" i="26"/>
  <c r="LU316" i="26"/>
  <c r="LU325" i="26"/>
  <c r="LU314" i="26" a="1"/>
  <c r="LU314" i="26" s="1"/>
  <c r="LU317" i="26"/>
  <c r="LU320" i="26"/>
  <c r="LU322" i="26"/>
  <c r="LU323" i="26"/>
  <c r="LU324" i="26"/>
  <c r="LU300" i="26"/>
  <c r="LU318" i="26"/>
  <c r="LU319" i="26"/>
  <c r="LT193" i="26"/>
  <c r="LT225" i="26"/>
  <c r="LT289" i="26"/>
  <c r="LT257" i="26"/>
  <c r="LT305" i="26"/>
  <c r="LS214" i="26"/>
  <c r="LS246" i="26"/>
  <c r="LX166" i="26"/>
  <c r="LW165" i="26"/>
  <c r="LS310" i="26"/>
  <c r="LT241" i="26"/>
  <c r="LT273" i="26"/>
  <c r="LT278" i="26" s="1"/>
  <c r="LT177" i="26"/>
  <c r="LT182" i="26" s="1"/>
  <c r="LT209" i="26"/>
  <c r="LT214" i="26" s="1"/>
  <c r="LT321" i="26"/>
  <c r="LS182" i="26"/>
  <c r="LS278" i="26"/>
  <c r="LQ14" i="17"/>
  <c r="LR12" i="17"/>
  <c r="LR14" i="17" s="1"/>
  <c r="LP13" i="17"/>
  <c r="LV210" i="26" l="1"/>
  <c r="LV194" i="26"/>
  <c r="LV259" i="26"/>
  <c r="LV242" i="26"/>
  <c r="LV226" i="26"/>
  <c r="LU225" i="26"/>
  <c r="LU230" i="26" s="1"/>
  <c r="LU193" i="26"/>
  <c r="LU198" i="26" s="1"/>
  <c r="LU257" i="26"/>
  <c r="LU262" i="26" s="1"/>
  <c r="LU305" i="26"/>
  <c r="LU310" i="26" s="1"/>
  <c r="LW167" i="26"/>
  <c r="LV292" i="26"/>
  <c r="LV171" i="26"/>
  <c r="LV175" i="26"/>
  <c r="LV176" i="26"/>
  <c r="LV178" i="26"/>
  <c r="LV179" i="26"/>
  <c r="LV180" i="26"/>
  <c r="LV181" i="26"/>
  <c r="LV282" i="26" a="1"/>
  <c r="LV282" i="26" s="1"/>
  <c r="LV283" i="26"/>
  <c r="LV288" i="26"/>
  <c r="LV291" i="26"/>
  <c r="LV172" i="26"/>
  <c r="LV173" i="26"/>
  <c r="LV174" i="26"/>
  <c r="LV186" i="26" a="1"/>
  <c r="LV186" i="26" s="1"/>
  <c r="LV187" i="26"/>
  <c r="LV188" i="26"/>
  <c r="LV189" i="26"/>
  <c r="LV190" i="26"/>
  <c r="LV191" i="26"/>
  <c r="LV192" i="26"/>
  <c r="LV195" i="26"/>
  <c r="LV196" i="26"/>
  <c r="LV197" i="26"/>
  <c r="LV284" i="26"/>
  <c r="LV285" i="26"/>
  <c r="LV287" i="26"/>
  <c r="LV170" i="26" a="1"/>
  <c r="LV170" i="26" s="1"/>
  <c r="LV202" i="26" a="1"/>
  <c r="LV202" i="26" s="1"/>
  <c r="LV203" i="26"/>
  <c r="LV204" i="26"/>
  <c r="LV205" i="26"/>
  <c r="LV206" i="26"/>
  <c r="LV207" i="26"/>
  <c r="LV208" i="26"/>
  <c r="LV211" i="26"/>
  <c r="LV212" i="26"/>
  <c r="LV213" i="26"/>
  <c r="LV218" i="26" a="1"/>
  <c r="LV218" i="26" s="1"/>
  <c r="LV219" i="26"/>
  <c r="LV220" i="26"/>
  <c r="LV221" i="26"/>
  <c r="LV222" i="26"/>
  <c r="LV223" i="26"/>
  <c r="LV224" i="26"/>
  <c r="LV227" i="26"/>
  <c r="LV228" i="26"/>
  <c r="LV229" i="26"/>
  <c r="LV234" i="26" a="1"/>
  <c r="LV234" i="26" s="1"/>
  <c r="LV235" i="26"/>
  <c r="LV236" i="26"/>
  <c r="LV237" i="26"/>
  <c r="LV238" i="26"/>
  <c r="LV239" i="26"/>
  <c r="LV240" i="26"/>
  <c r="LV243" i="26"/>
  <c r="LV244" i="26"/>
  <c r="LV245" i="26"/>
  <c r="LV254" i="26"/>
  <c r="LV255" i="26"/>
  <c r="LV256" i="26"/>
  <c r="LV260" i="26"/>
  <c r="LV261" i="26"/>
  <c r="LV286" i="26"/>
  <c r="LV250" i="26" a="1"/>
  <c r="LV250" i="26" s="1"/>
  <c r="LV251" i="26"/>
  <c r="LV252" i="26"/>
  <c r="LV253" i="26"/>
  <c r="LV266" i="26" a="1"/>
  <c r="LV266" i="26" s="1"/>
  <c r="LV267" i="26"/>
  <c r="LV268" i="26"/>
  <c r="LV269" i="26"/>
  <c r="LV270" i="26"/>
  <c r="LV271" i="26"/>
  <c r="LV272" i="26"/>
  <c r="LV274" i="26"/>
  <c r="LV275" i="26"/>
  <c r="LV276" i="26"/>
  <c r="LV277" i="26"/>
  <c r="LV301" i="26"/>
  <c r="LV302" i="26"/>
  <c r="LV303" i="26"/>
  <c r="LV304" i="26"/>
  <c r="LV307" i="26"/>
  <c r="LV308" i="26"/>
  <c r="LV309" i="26"/>
  <c r="LV300" i="26"/>
  <c r="LV314" i="26" a="1"/>
  <c r="LV314" i="26" s="1"/>
  <c r="LV318" i="26"/>
  <c r="LV319" i="26"/>
  <c r="LV325" i="26"/>
  <c r="LV299" i="26"/>
  <c r="LV315" i="26"/>
  <c r="LV320" i="26"/>
  <c r="LV322" i="26"/>
  <c r="LV323" i="26"/>
  <c r="LV324" i="26"/>
  <c r="LV293" i="26"/>
  <c r="LV298" i="26" a="1"/>
  <c r="LV298" i="26" s="1"/>
  <c r="LV316" i="26"/>
  <c r="LV317" i="26"/>
  <c r="LU177" i="26"/>
  <c r="LU209" i="26"/>
  <c r="LU241" i="26"/>
  <c r="LU273" i="26"/>
  <c r="LT198" i="26"/>
  <c r="LT230" i="26"/>
  <c r="LT294" i="26"/>
  <c r="LT262" i="26"/>
  <c r="LY166" i="26"/>
  <c r="LX165" i="26"/>
  <c r="LT326" i="26"/>
  <c r="LU289" i="26"/>
  <c r="LU321" i="26"/>
  <c r="LT310" i="26"/>
  <c r="LT246" i="26"/>
  <c r="LS12" i="17"/>
  <c r="LS14" i="17" s="1"/>
  <c r="LQ13" i="17"/>
  <c r="LW194" i="26" l="1"/>
  <c r="LW210" i="26"/>
  <c r="LW259" i="26"/>
  <c r="LW242" i="26"/>
  <c r="LW226" i="26"/>
  <c r="LV177" i="26"/>
  <c r="LV182" i="26" s="1"/>
  <c r="LV209" i="26"/>
  <c r="LV214" i="26" s="1"/>
  <c r="LX167" i="26"/>
  <c r="LW172" i="26"/>
  <c r="LW173" i="26"/>
  <c r="LW174" i="26"/>
  <c r="LW175" i="26"/>
  <c r="LW176" i="26"/>
  <c r="LW178" i="26"/>
  <c r="LW179" i="26"/>
  <c r="LW180" i="26"/>
  <c r="LW181" i="26"/>
  <c r="LW292" i="26"/>
  <c r="LW170" i="26" a="1"/>
  <c r="LW170" i="26" s="1"/>
  <c r="LW186" i="26" a="1"/>
  <c r="LW186" i="26" s="1"/>
  <c r="LW187" i="26"/>
  <c r="LW188" i="26"/>
  <c r="LW189" i="26"/>
  <c r="LW190" i="26"/>
  <c r="LW191" i="26"/>
  <c r="LW192" i="26"/>
  <c r="LW195" i="26"/>
  <c r="LW196" i="26"/>
  <c r="LW197" i="26"/>
  <c r="LW283" i="26"/>
  <c r="LW286" i="26"/>
  <c r="LW291" i="26"/>
  <c r="LW293" i="26"/>
  <c r="LW171" i="26"/>
  <c r="LW202" i="26" a="1"/>
  <c r="LW202" i="26" s="1"/>
  <c r="LW203" i="26"/>
  <c r="LW204" i="26"/>
  <c r="LW205" i="26"/>
  <c r="LW206" i="26"/>
  <c r="LW207" i="26"/>
  <c r="LW208" i="26"/>
  <c r="LW211" i="26"/>
  <c r="LW212" i="26"/>
  <c r="LW213" i="26"/>
  <c r="LW285" i="26"/>
  <c r="LW218" i="26" a="1"/>
  <c r="LW218" i="26" s="1"/>
  <c r="LW219" i="26"/>
  <c r="LW220" i="26"/>
  <c r="LW221" i="26"/>
  <c r="LW222" i="26"/>
  <c r="LW223" i="26"/>
  <c r="LW224" i="26"/>
  <c r="LW227" i="26"/>
  <c r="LW228" i="26"/>
  <c r="LW229" i="26"/>
  <c r="LW234" i="26" a="1"/>
  <c r="LW234" i="26" s="1"/>
  <c r="LW235" i="26"/>
  <c r="LW236" i="26"/>
  <c r="LW237" i="26"/>
  <c r="LW238" i="26"/>
  <c r="LW239" i="26"/>
  <c r="LW240" i="26"/>
  <c r="LW243" i="26"/>
  <c r="LW244" i="26"/>
  <c r="LW245" i="26"/>
  <c r="LW250" i="26" a="1"/>
  <c r="LW250" i="26" s="1"/>
  <c r="LW251" i="26"/>
  <c r="LW252" i="26"/>
  <c r="LW254" i="26"/>
  <c r="LW255" i="26"/>
  <c r="LW256" i="26"/>
  <c r="LW260" i="26"/>
  <c r="LW261" i="26"/>
  <c r="LW282" i="26" a="1"/>
  <c r="LW282" i="26" s="1"/>
  <c r="LW284" i="26"/>
  <c r="LW287" i="26"/>
  <c r="LW288" i="26"/>
  <c r="LW253" i="26"/>
  <c r="LW266" i="26" a="1"/>
  <c r="LW266" i="26" s="1"/>
  <c r="LW267" i="26"/>
  <c r="LW268" i="26"/>
  <c r="LW269" i="26"/>
  <c r="LW270" i="26"/>
  <c r="LW271" i="26"/>
  <c r="LW272" i="26"/>
  <c r="LW274" i="26"/>
  <c r="LW275" i="26"/>
  <c r="LW276" i="26"/>
  <c r="LW277" i="26"/>
  <c r="LW298" i="26" a="1"/>
  <c r="LW298" i="26" s="1"/>
  <c r="LW299" i="26"/>
  <c r="LW300" i="26"/>
  <c r="LW301" i="26"/>
  <c r="LW302" i="26"/>
  <c r="LW303" i="26"/>
  <c r="LW304" i="26"/>
  <c r="LW307" i="26"/>
  <c r="LW308" i="26"/>
  <c r="LW309" i="26"/>
  <c r="LW317" i="26"/>
  <c r="LW320" i="26"/>
  <c r="LW325" i="26"/>
  <c r="LW316" i="26"/>
  <c r="LW318" i="26"/>
  <c r="LW319" i="26"/>
  <c r="LW322" i="26"/>
  <c r="LW323" i="26"/>
  <c r="LW324" i="26"/>
  <c r="LW314" i="26" a="1"/>
  <c r="LW314" i="26" s="1"/>
  <c r="LW315" i="26"/>
  <c r="LV289" i="26"/>
  <c r="LV193" i="26"/>
  <c r="LV225" i="26"/>
  <c r="LV257" i="26"/>
  <c r="LV321" i="26"/>
  <c r="LV305" i="26"/>
  <c r="LU182" i="26"/>
  <c r="LU214" i="26"/>
  <c r="LU278" i="26"/>
  <c r="LZ166" i="26"/>
  <c r="LY165" i="26"/>
  <c r="LV241" i="26"/>
  <c r="LV246" i="26" s="1"/>
  <c r="LV273" i="26"/>
  <c r="LU246" i="26"/>
  <c r="LU294" i="26"/>
  <c r="LU326" i="26"/>
  <c r="LT12" i="17"/>
  <c r="LR13" i="17"/>
  <c r="LX210" i="26" l="1"/>
  <c r="LX194" i="26"/>
  <c r="LX259" i="26"/>
  <c r="LX242" i="26"/>
  <c r="LX226" i="26"/>
  <c r="LW193" i="26"/>
  <c r="LW198" i="26" s="1"/>
  <c r="LY167" i="26"/>
  <c r="LX175" i="26"/>
  <c r="LX176" i="26"/>
  <c r="LX178" i="26"/>
  <c r="LX179" i="26"/>
  <c r="LX180" i="26"/>
  <c r="LX181" i="26"/>
  <c r="LX284" i="26"/>
  <c r="LX286" i="26"/>
  <c r="LX287" i="26"/>
  <c r="LX293" i="26"/>
  <c r="LX171" i="26"/>
  <c r="LX174" i="26"/>
  <c r="LX186" i="26" a="1"/>
  <c r="LX186" i="26" s="1"/>
  <c r="LX187" i="26"/>
  <c r="LX188" i="26"/>
  <c r="LX189" i="26"/>
  <c r="LX190" i="26"/>
  <c r="LX191" i="26"/>
  <c r="LX192" i="26"/>
  <c r="LX195" i="26"/>
  <c r="LX196" i="26"/>
  <c r="LX197" i="26"/>
  <c r="LX282" i="26" a="1"/>
  <c r="LX282" i="26" s="1"/>
  <c r="LX285" i="26"/>
  <c r="LX288" i="26"/>
  <c r="LX292" i="26"/>
  <c r="LX170" i="26" a="1"/>
  <c r="LX170" i="26" s="1"/>
  <c r="LX172" i="26"/>
  <c r="LX173" i="26"/>
  <c r="LX202" i="26" a="1"/>
  <c r="LX202" i="26" s="1"/>
  <c r="LX203" i="26"/>
  <c r="LX204" i="26"/>
  <c r="LX205" i="26"/>
  <c r="LX206" i="26"/>
  <c r="LX207" i="26"/>
  <c r="LX208" i="26"/>
  <c r="LX211" i="26"/>
  <c r="LX212" i="26"/>
  <c r="LX213" i="26"/>
  <c r="LX218" i="26" a="1"/>
  <c r="LX218" i="26" s="1"/>
  <c r="LX219" i="26"/>
  <c r="LX220" i="26"/>
  <c r="LX221" i="26"/>
  <c r="LX222" i="26"/>
  <c r="LX223" i="26"/>
  <c r="LX224" i="26"/>
  <c r="LX227" i="26"/>
  <c r="LX228" i="26"/>
  <c r="LX229" i="26"/>
  <c r="LX234" i="26" a="1"/>
  <c r="LX234" i="26" s="1"/>
  <c r="LX235" i="26"/>
  <c r="LX236" i="26"/>
  <c r="LX237" i="26"/>
  <c r="LX238" i="26"/>
  <c r="LX239" i="26"/>
  <c r="LX240" i="26"/>
  <c r="LX243" i="26"/>
  <c r="LX244" i="26"/>
  <c r="LX245" i="26"/>
  <c r="LX253" i="26"/>
  <c r="LX254" i="26"/>
  <c r="LX255" i="26"/>
  <c r="LX256" i="26"/>
  <c r="LX260" i="26"/>
  <c r="LX261" i="26"/>
  <c r="LX250" i="26" a="1"/>
  <c r="LX250" i="26" s="1"/>
  <c r="LX251" i="26"/>
  <c r="LX252" i="26"/>
  <c r="LX266" i="26" a="1"/>
  <c r="LX266" i="26" s="1"/>
  <c r="LX267" i="26"/>
  <c r="LX268" i="26"/>
  <c r="LX269" i="26"/>
  <c r="LX270" i="26"/>
  <c r="LX271" i="26"/>
  <c r="LX272" i="26"/>
  <c r="LX274" i="26"/>
  <c r="LX275" i="26"/>
  <c r="LX276" i="26"/>
  <c r="LX277" i="26"/>
  <c r="LX301" i="26"/>
  <c r="LX302" i="26"/>
  <c r="LX303" i="26"/>
  <c r="LX304" i="26"/>
  <c r="LX307" i="26"/>
  <c r="LX308" i="26"/>
  <c r="LX309" i="26"/>
  <c r="LX299" i="26"/>
  <c r="LX300" i="26"/>
  <c r="LX316" i="26"/>
  <c r="LX319" i="26"/>
  <c r="LX320" i="26"/>
  <c r="LX325" i="26"/>
  <c r="LX291" i="26"/>
  <c r="LX314" i="26" a="1"/>
  <c r="LX314" i="26" s="1"/>
  <c r="LX315" i="26"/>
  <c r="LX317" i="26"/>
  <c r="LX322" i="26"/>
  <c r="LX323" i="26"/>
  <c r="LX324" i="26"/>
  <c r="LX283" i="26"/>
  <c r="LX298" i="26" a="1"/>
  <c r="LX298" i="26" s="1"/>
  <c r="LX318" i="26"/>
  <c r="LW177" i="26"/>
  <c r="LW209" i="26"/>
  <c r="LW241" i="26"/>
  <c r="LW273" i="26"/>
  <c r="LW278" i="26" s="1"/>
  <c r="LV198" i="26"/>
  <c r="LV230" i="26"/>
  <c r="LV262" i="26"/>
  <c r="LV310" i="26"/>
  <c r="MA166" i="26"/>
  <c r="LZ165" i="26"/>
  <c r="LW257" i="26"/>
  <c r="LW305" i="26"/>
  <c r="LW321" i="26"/>
  <c r="LW326" i="26" s="1"/>
  <c r="LW225" i="26"/>
  <c r="LW289" i="26"/>
  <c r="LW294" i="26" s="1"/>
  <c r="LV294" i="26"/>
  <c r="LV326" i="26"/>
  <c r="LV278" i="26"/>
  <c r="LT14" i="17"/>
  <c r="LU12" i="17"/>
  <c r="LU14" i="17" s="1"/>
  <c r="LS13" i="17"/>
  <c r="LY210" i="26" l="1"/>
  <c r="LY194" i="26"/>
  <c r="LY259" i="26"/>
  <c r="LY242" i="26"/>
  <c r="LY226" i="26"/>
  <c r="LX289" i="26"/>
  <c r="LX294" i="26" s="1"/>
  <c r="LZ167" i="26"/>
  <c r="LY292" i="26"/>
  <c r="LY170" i="26" a="1"/>
  <c r="LY170" i="26" s="1"/>
  <c r="LY171" i="26"/>
  <c r="LY174" i="26"/>
  <c r="LY175" i="26"/>
  <c r="LY176" i="26"/>
  <c r="LY178" i="26"/>
  <c r="LY179" i="26"/>
  <c r="LY180" i="26"/>
  <c r="LY181" i="26"/>
  <c r="LY282" i="26" a="1"/>
  <c r="LY282" i="26" s="1"/>
  <c r="LY291" i="26"/>
  <c r="LY172" i="26"/>
  <c r="LY173" i="26"/>
  <c r="LY186" i="26" a="1"/>
  <c r="LY186" i="26" s="1"/>
  <c r="LY187" i="26"/>
  <c r="LY188" i="26"/>
  <c r="LY189" i="26"/>
  <c r="LY190" i="26"/>
  <c r="LY191" i="26"/>
  <c r="LY192" i="26"/>
  <c r="LY195" i="26"/>
  <c r="LY196" i="26"/>
  <c r="LY197" i="26"/>
  <c r="LY284" i="26"/>
  <c r="LY286" i="26"/>
  <c r="LY287" i="26"/>
  <c r="LY288" i="26"/>
  <c r="LY293" i="26"/>
  <c r="LY202" i="26" a="1"/>
  <c r="LY202" i="26" s="1"/>
  <c r="LY203" i="26"/>
  <c r="LY204" i="26"/>
  <c r="LY205" i="26"/>
  <c r="LY206" i="26"/>
  <c r="LY207" i="26"/>
  <c r="LY208" i="26"/>
  <c r="LY211" i="26"/>
  <c r="LY212" i="26"/>
  <c r="LY213" i="26"/>
  <c r="LY218" i="26" a="1"/>
  <c r="LY218" i="26" s="1"/>
  <c r="LY219" i="26"/>
  <c r="LY220" i="26"/>
  <c r="LY221" i="26"/>
  <c r="LY222" i="26"/>
  <c r="LY223" i="26"/>
  <c r="LY224" i="26"/>
  <c r="LY227" i="26"/>
  <c r="LY228" i="26"/>
  <c r="LY229" i="26"/>
  <c r="LY234" i="26" a="1"/>
  <c r="LY234" i="26" s="1"/>
  <c r="LY235" i="26"/>
  <c r="LY236" i="26"/>
  <c r="LY237" i="26"/>
  <c r="LY238" i="26"/>
  <c r="LY239" i="26"/>
  <c r="LY240" i="26"/>
  <c r="LY243" i="26"/>
  <c r="LY244" i="26"/>
  <c r="LY245" i="26"/>
  <c r="LY250" i="26" a="1"/>
  <c r="LY250" i="26" s="1"/>
  <c r="LY251" i="26"/>
  <c r="LY252" i="26"/>
  <c r="LY254" i="26"/>
  <c r="LY255" i="26"/>
  <c r="LY256" i="26"/>
  <c r="LY260" i="26"/>
  <c r="LY261" i="26"/>
  <c r="LY283" i="26"/>
  <c r="LY253" i="26"/>
  <c r="LY266" i="26" a="1"/>
  <c r="LY266" i="26" s="1"/>
  <c r="LY267" i="26"/>
  <c r="LY268" i="26"/>
  <c r="LY269" i="26"/>
  <c r="LY270" i="26"/>
  <c r="LY271" i="26"/>
  <c r="LY272" i="26"/>
  <c r="LY274" i="26"/>
  <c r="LY275" i="26"/>
  <c r="LY276" i="26"/>
  <c r="LY277" i="26"/>
  <c r="LY285" i="26"/>
  <c r="LY298" i="26" a="1"/>
  <c r="LY298" i="26" s="1"/>
  <c r="LY300" i="26"/>
  <c r="LY301" i="26"/>
  <c r="LY302" i="26"/>
  <c r="LY303" i="26"/>
  <c r="LY304" i="26"/>
  <c r="LY307" i="26"/>
  <c r="LY308" i="26"/>
  <c r="LY309" i="26"/>
  <c r="LY314" i="26" a="1"/>
  <c r="LY314" i="26" s="1"/>
  <c r="LY315" i="26"/>
  <c r="LY316" i="26"/>
  <c r="LY325" i="26"/>
  <c r="LY318" i="26"/>
  <c r="LY320" i="26"/>
  <c r="LY322" i="26"/>
  <c r="LY323" i="26"/>
  <c r="LY324" i="26"/>
  <c r="LY299" i="26"/>
  <c r="LY317" i="26"/>
  <c r="LY319" i="26"/>
  <c r="LX193" i="26"/>
  <c r="LX225" i="26"/>
  <c r="LX257" i="26"/>
  <c r="LX321" i="26"/>
  <c r="LX305" i="26"/>
  <c r="LW182" i="26"/>
  <c r="LW214" i="26"/>
  <c r="LW246" i="26"/>
  <c r="MB166" i="26"/>
  <c r="MA165" i="26"/>
  <c r="LX241" i="26"/>
  <c r="LX273" i="26"/>
  <c r="LX177" i="26"/>
  <c r="LX182" i="26" s="1"/>
  <c r="LX209" i="26"/>
  <c r="LX214" i="26" s="1"/>
  <c r="LW262" i="26"/>
  <c r="LW310" i="26"/>
  <c r="LW230" i="26"/>
  <c r="LV12" i="17"/>
  <c r="LV14" i="17" s="1"/>
  <c r="LT13" i="17"/>
  <c r="LZ210" i="26" l="1"/>
  <c r="LZ194" i="26"/>
  <c r="LZ259" i="26"/>
  <c r="LZ242" i="26"/>
  <c r="LZ226" i="26"/>
  <c r="LY193" i="26"/>
  <c r="LY198" i="26" s="1"/>
  <c r="MA167" i="26"/>
  <c r="LZ175" i="26"/>
  <c r="LZ176" i="26"/>
  <c r="LZ178" i="26"/>
  <c r="LZ179" i="26"/>
  <c r="LZ180" i="26"/>
  <c r="LZ181" i="26"/>
  <c r="LZ286" i="26"/>
  <c r="LZ288" i="26"/>
  <c r="LZ174" i="26"/>
  <c r="LZ186" i="26" a="1"/>
  <c r="LZ186" i="26" s="1"/>
  <c r="LZ187" i="26"/>
  <c r="LZ188" i="26"/>
  <c r="LZ189" i="26"/>
  <c r="LZ190" i="26"/>
  <c r="LZ191" i="26"/>
  <c r="LZ192" i="26"/>
  <c r="LZ195" i="26"/>
  <c r="LZ196" i="26"/>
  <c r="LZ197" i="26"/>
  <c r="LZ283" i="26"/>
  <c r="LZ285" i="26"/>
  <c r="LZ292" i="26"/>
  <c r="LZ170" i="26" a="1"/>
  <c r="LZ170" i="26" s="1"/>
  <c r="LZ171" i="26"/>
  <c r="LZ172" i="26"/>
  <c r="LZ173" i="26"/>
  <c r="LZ202" i="26" a="1"/>
  <c r="LZ202" i="26" s="1"/>
  <c r="LZ203" i="26"/>
  <c r="LZ204" i="26"/>
  <c r="LZ205" i="26"/>
  <c r="LZ206" i="26"/>
  <c r="LZ207" i="26"/>
  <c r="LZ208" i="26"/>
  <c r="LZ211" i="26"/>
  <c r="LZ212" i="26"/>
  <c r="LZ213" i="26"/>
  <c r="LZ218" i="26" a="1"/>
  <c r="LZ218" i="26" s="1"/>
  <c r="LZ219" i="26"/>
  <c r="LZ220" i="26"/>
  <c r="LZ221" i="26"/>
  <c r="LZ222" i="26"/>
  <c r="LZ223" i="26"/>
  <c r="LZ224" i="26"/>
  <c r="LZ227" i="26"/>
  <c r="LZ228" i="26"/>
  <c r="LZ229" i="26"/>
  <c r="LZ234" i="26" a="1"/>
  <c r="LZ234" i="26" s="1"/>
  <c r="LZ235" i="26"/>
  <c r="LZ236" i="26"/>
  <c r="LZ237" i="26"/>
  <c r="LZ238" i="26"/>
  <c r="LZ239" i="26"/>
  <c r="LZ240" i="26"/>
  <c r="LZ243" i="26"/>
  <c r="LZ244" i="26"/>
  <c r="LZ245" i="26"/>
  <c r="LZ253" i="26"/>
  <c r="LZ254" i="26"/>
  <c r="LZ255" i="26"/>
  <c r="LZ256" i="26"/>
  <c r="LZ260" i="26"/>
  <c r="LZ261" i="26"/>
  <c r="LZ282" i="26" a="1"/>
  <c r="LZ282" i="26" s="1"/>
  <c r="LZ284" i="26"/>
  <c r="LZ287" i="26"/>
  <c r="LZ291" i="26"/>
  <c r="LZ250" i="26" a="1"/>
  <c r="LZ250" i="26" s="1"/>
  <c r="LZ251" i="26"/>
  <c r="LZ252" i="26"/>
  <c r="LZ266" i="26" a="1"/>
  <c r="LZ266" i="26" s="1"/>
  <c r="LZ267" i="26"/>
  <c r="LZ268" i="26"/>
  <c r="LZ269" i="26"/>
  <c r="LZ270" i="26"/>
  <c r="LZ271" i="26"/>
  <c r="LZ272" i="26"/>
  <c r="LZ274" i="26"/>
  <c r="LZ275" i="26"/>
  <c r="LZ276" i="26"/>
  <c r="LZ277" i="26"/>
  <c r="LZ301" i="26"/>
  <c r="LZ302" i="26"/>
  <c r="LZ303" i="26"/>
  <c r="LZ304" i="26"/>
  <c r="LZ307" i="26"/>
  <c r="LZ308" i="26"/>
  <c r="LZ309" i="26"/>
  <c r="LZ293" i="26"/>
  <c r="LZ317" i="26"/>
  <c r="LZ318" i="26"/>
  <c r="LZ320" i="26"/>
  <c r="LZ325" i="26"/>
  <c r="LZ299" i="26"/>
  <c r="LZ319" i="26"/>
  <c r="LZ322" i="26"/>
  <c r="LZ323" i="26"/>
  <c r="LZ324" i="26"/>
  <c r="LZ298" i="26" a="1"/>
  <c r="LZ298" i="26" s="1"/>
  <c r="LZ300" i="26"/>
  <c r="LZ314" i="26" a="1"/>
  <c r="LZ314" i="26" s="1"/>
  <c r="LZ315" i="26"/>
  <c r="LZ316" i="26"/>
  <c r="LY289" i="26"/>
  <c r="LY241" i="26"/>
  <c r="LY273" i="26"/>
  <c r="LX198" i="26"/>
  <c r="LX326" i="26"/>
  <c r="MC166" i="26"/>
  <c r="MB165" i="26"/>
  <c r="LX278" i="26"/>
  <c r="LY305" i="26"/>
  <c r="LY310" i="26" s="1"/>
  <c r="LY177" i="26"/>
  <c r="LY225" i="26"/>
  <c r="LY230" i="26" s="1"/>
  <c r="LY209" i="26"/>
  <c r="LY257" i="26"/>
  <c r="LY262" i="26" s="1"/>
  <c r="LY321" i="26"/>
  <c r="LY326" i="26" s="1"/>
  <c r="LX230" i="26"/>
  <c r="LX262" i="26"/>
  <c r="LX310" i="26"/>
  <c r="LX246" i="26"/>
  <c r="LW12" i="17"/>
  <c r="LU13" i="17"/>
  <c r="MA194" i="26" l="1"/>
  <c r="MA210" i="26"/>
  <c r="MA259" i="26"/>
  <c r="MA242" i="26"/>
  <c r="MA226" i="26"/>
  <c r="LZ241" i="26"/>
  <c r="LZ246" i="26" s="1"/>
  <c r="MB167" i="26"/>
  <c r="MA173" i="26"/>
  <c r="MA175" i="26"/>
  <c r="MA176" i="26"/>
  <c r="MA178" i="26"/>
  <c r="MA179" i="26"/>
  <c r="MA180" i="26"/>
  <c r="MA181" i="26"/>
  <c r="MA282" i="26" a="1"/>
  <c r="MA282" i="26" s="1"/>
  <c r="MA284" i="26"/>
  <c r="MA285" i="26"/>
  <c r="MA291" i="26"/>
  <c r="MA170" i="26" a="1"/>
  <c r="MA170" i="26" s="1"/>
  <c r="MA171" i="26"/>
  <c r="MA172" i="26"/>
  <c r="MA174" i="26"/>
  <c r="MA186" i="26" a="1"/>
  <c r="MA186" i="26" s="1"/>
  <c r="MA187" i="26"/>
  <c r="MA188" i="26"/>
  <c r="MA189" i="26"/>
  <c r="MA190" i="26"/>
  <c r="MA191" i="26"/>
  <c r="MA192" i="26"/>
  <c r="MA195" i="26"/>
  <c r="MA196" i="26"/>
  <c r="MA197" i="26"/>
  <c r="MA287" i="26"/>
  <c r="MA293" i="26"/>
  <c r="MA202" i="26" a="1"/>
  <c r="MA202" i="26" s="1"/>
  <c r="MA203" i="26"/>
  <c r="MA204" i="26"/>
  <c r="MA205" i="26"/>
  <c r="MA206" i="26"/>
  <c r="MA207" i="26"/>
  <c r="MA208" i="26"/>
  <c r="MA211" i="26"/>
  <c r="MA212" i="26"/>
  <c r="MA213" i="26"/>
  <c r="MA218" i="26" a="1"/>
  <c r="MA218" i="26" s="1"/>
  <c r="MA219" i="26"/>
  <c r="MA220" i="26"/>
  <c r="MA221" i="26"/>
  <c r="MA222" i="26"/>
  <c r="MA223" i="26"/>
  <c r="MA224" i="26"/>
  <c r="MA227" i="26"/>
  <c r="MA228" i="26"/>
  <c r="MA229" i="26"/>
  <c r="MA234" i="26" a="1"/>
  <c r="MA234" i="26" s="1"/>
  <c r="MA235" i="26"/>
  <c r="MA236" i="26"/>
  <c r="MA237" i="26"/>
  <c r="MA238" i="26"/>
  <c r="MA239" i="26"/>
  <c r="MA240" i="26"/>
  <c r="MA243" i="26"/>
  <c r="MA244" i="26"/>
  <c r="MA245" i="26"/>
  <c r="MA251" i="26"/>
  <c r="MA254" i="26"/>
  <c r="MA255" i="26"/>
  <c r="MA256" i="26"/>
  <c r="MA260" i="26"/>
  <c r="MA261" i="26"/>
  <c r="MA286" i="26"/>
  <c r="MA288" i="26"/>
  <c r="MA250" i="26" a="1"/>
  <c r="MA250" i="26" s="1"/>
  <c r="MA252" i="26"/>
  <c r="MA253" i="26"/>
  <c r="MA266" i="26" a="1"/>
  <c r="MA266" i="26" s="1"/>
  <c r="MA267" i="26"/>
  <c r="MA268" i="26"/>
  <c r="MA269" i="26"/>
  <c r="MA270" i="26"/>
  <c r="MA271" i="26"/>
  <c r="MA272" i="26"/>
  <c r="MA274" i="26"/>
  <c r="MA275" i="26"/>
  <c r="MA276" i="26"/>
  <c r="MA277" i="26"/>
  <c r="MA292" i="26"/>
  <c r="MA298" i="26" a="1"/>
  <c r="MA298" i="26" s="1"/>
  <c r="MA299" i="26"/>
  <c r="MA301" i="26"/>
  <c r="MA302" i="26"/>
  <c r="MA303" i="26"/>
  <c r="MA304" i="26"/>
  <c r="MA307" i="26"/>
  <c r="MA308" i="26"/>
  <c r="MA309" i="26"/>
  <c r="MA300" i="26"/>
  <c r="MA316" i="26"/>
  <c r="MA319" i="26"/>
  <c r="MA325" i="26"/>
  <c r="MA283" i="26"/>
  <c r="MA314" i="26" a="1"/>
  <c r="MA314" i="26" s="1"/>
  <c r="MA315" i="26"/>
  <c r="MA320" i="26"/>
  <c r="MA322" i="26"/>
  <c r="MA323" i="26"/>
  <c r="MA324" i="26"/>
  <c r="MA317" i="26"/>
  <c r="MA318" i="26"/>
  <c r="LZ193" i="26"/>
  <c r="LZ177" i="26"/>
  <c r="LZ225" i="26"/>
  <c r="LZ305" i="26"/>
  <c r="LY294" i="26"/>
  <c r="MD166" i="26"/>
  <c r="MC165" i="26"/>
  <c r="LY182" i="26"/>
  <c r="LY214" i="26"/>
  <c r="LZ273" i="26"/>
  <c r="LZ278" i="26" s="1"/>
  <c r="LZ289" i="26"/>
  <c r="LZ294" i="26" s="1"/>
  <c r="LZ321" i="26"/>
  <c r="LZ209" i="26"/>
  <c r="LZ214" i="26" s="1"/>
  <c r="LZ257" i="26"/>
  <c r="LY246" i="26"/>
  <c r="LY278" i="26"/>
  <c r="LW14" i="17"/>
  <c r="LX12" i="17"/>
  <c r="LX14" i="17" s="1"/>
  <c r="LV13" i="17"/>
  <c r="MB210" i="26" l="1"/>
  <c r="MB194" i="26"/>
  <c r="MB259" i="26"/>
  <c r="MB242" i="26"/>
  <c r="MB226" i="26"/>
  <c r="MA193" i="26"/>
  <c r="MA198" i="26" s="1"/>
  <c r="MA177" i="26"/>
  <c r="MA182" i="26" s="1"/>
  <c r="MA225" i="26"/>
  <c r="MA230" i="26" s="1"/>
  <c r="MC167" i="26"/>
  <c r="MB171" i="26"/>
  <c r="MB174" i="26"/>
  <c r="MB175" i="26"/>
  <c r="MB176" i="26"/>
  <c r="MB178" i="26"/>
  <c r="MB179" i="26"/>
  <c r="MB180" i="26"/>
  <c r="MB181" i="26"/>
  <c r="MB283" i="26"/>
  <c r="MB286" i="26"/>
  <c r="MB287" i="26"/>
  <c r="MB288" i="26"/>
  <c r="MB292" i="26"/>
  <c r="MB293" i="26"/>
  <c r="MB173" i="26"/>
  <c r="MB186" i="26" a="1"/>
  <c r="MB186" i="26" s="1"/>
  <c r="MB187" i="26"/>
  <c r="MB188" i="26"/>
  <c r="MB189" i="26"/>
  <c r="MB190" i="26"/>
  <c r="MB191" i="26"/>
  <c r="MB192" i="26"/>
  <c r="MB195" i="26"/>
  <c r="MB196" i="26"/>
  <c r="MB197" i="26"/>
  <c r="MB282" i="26" a="1"/>
  <c r="MB282" i="26" s="1"/>
  <c r="MB285" i="26"/>
  <c r="MB170" i="26" a="1"/>
  <c r="MB170" i="26" s="1"/>
  <c r="MB172" i="26"/>
  <c r="MB202" i="26" a="1"/>
  <c r="MB202" i="26" s="1"/>
  <c r="MB203" i="26"/>
  <c r="MB204" i="26"/>
  <c r="MB205" i="26"/>
  <c r="MB206" i="26"/>
  <c r="MB207" i="26"/>
  <c r="MB208" i="26"/>
  <c r="MB211" i="26"/>
  <c r="MB212" i="26"/>
  <c r="MB213" i="26"/>
  <c r="MB218" i="26" a="1"/>
  <c r="MB218" i="26" s="1"/>
  <c r="MB219" i="26"/>
  <c r="MB220" i="26"/>
  <c r="MB221" i="26"/>
  <c r="MB222" i="26"/>
  <c r="MB223" i="26"/>
  <c r="MB224" i="26"/>
  <c r="MB227" i="26"/>
  <c r="MB228" i="26"/>
  <c r="MB229" i="26"/>
  <c r="MB234" i="26" a="1"/>
  <c r="MB234" i="26" s="1"/>
  <c r="MB235" i="26"/>
  <c r="MB236" i="26"/>
  <c r="MB237" i="26"/>
  <c r="MB238" i="26"/>
  <c r="MB239" i="26"/>
  <c r="MB240" i="26"/>
  <c r="MB243" i="26"/>
  <c r="MB244" i="26"/>
  <c r="MB245" i="26"/>
  <c r="MB250" i="26" a="1"/>
  <c r="MB250" i="26" s="1"/>
  <c r="MB252" i="26"/>
  <c r="MB254" i="26"/>
  <c r="MB255" i="26"/>
  <c r="MB256" i="26"/>
  <c r="MB260" i="26"/>
  <c r="MB261" i="26"/>
  <c r="MB284" i="26"/>
  <c r="MB291" i="26"/>
  <c r="MB251" i="26"/>
  <c r="MB253" i="26"/>
  <c r="MB266" i="26" a="1"/>
  <c r="MB266" i="26" s="1"/>
  <c r="MB267" i="26"/>
  <c r="MB268" i="26"/>
  <c r="MB269" i="26"/>
  <c r="MB270" i="26"/>
  <c r="MB271" i="26"/>
  <c r="MB272" i="26"/>
  <c r="MB274" i="26"/>
  <c r="MB275" i="26"/>
  <c r="MB276" i="26"/>
  <c r="MB277" i="26"/>
  <c r="MB301" i="26"/>
  <c r="MB302" i="26"/>
  <c r="MB303" i="26"/>
  <c r="MB304" i="26"/>
  <c r="MB307" i="26"/>
  <c r="MB308" i="26"/>
  <c r="MB309" i="26"/>
  <c r="MB314" i="26" a="1"/>
  <c r="MB314" i="26" s="1"/>
  <c r="MB315" i="26"/>
  <c r="MB316" i="26"/>
  <c r="MB320" i="26"/>
  <c r="MB317" i="26"/>
  <c r="MB318" i="26"/>
  <c r="MB319" i="26"/>
  <c r="MB322" i="26"/>
  <c r="MB323" i="26"/>
  <c r="MB324" i="26"/>
  <c r="MB325" i="26"/>
  <c r="MB298" i="26" a="1"/>
  <c r="MB298" i="26" s="1"/>
  <c r="MB299" i="26"/>
  <c r="MB300" i="26"/>
  <c r="MA289" i="26"/>
  <c r="MA241" i="26"/>
  <c r="MA273" i="26"/>
  <c r="MA321" i="26"/>
  <c r="LZ198" i="26"/>
  <c r="LZ230" i="26"/>
  <c r="LZ310" i="26"/>
  <c r="ME166" i="26"/>
  <c r="MD165" i="26"/>
  <c r="LZ326" i="26"/>
  <c r="LZ262" i="26"/>
  <c r="MA257" i="26"/>
  <c r="MA305" i="26"/>
  <c r="MA209" i="26"/>
  <c r="LZ182" i="26"/>
  <c r="LY12" i="17"/>
  <c r="LY14" i="17" s="1"/>
  <c r="LW13" i="17"/>
  <c r="MC210" i="26" l="1"/>
  <c r="MC194" i="26"/>
  <c r="MC259" i="26"/>
  <c r="MC242" i="26"/>
  <c r="MC226" i="26"/>
  <c r="MB241" i="26"/>
  <c r="MB246" i="26" s="1"/>
  <c r="MB289" i="26"/>
  <c r="MB294" i="26" s="1"/>
  <c r="MD167" i="26"/>
  <c r="MC170" i="26" a="1"/>
  <c r="MC170" i="26" s="1"/>
  <c r="MC175" i="26"/>
  <c r="MC176" i="26"/>
  <c r="MC178" i="26"/>
  <c r="MC179" i="26"/>
  <c r="MC180" i="26"/>
  <c r="MC181" i="26"/>
  <c r="MC282" i="26" a="1"/>
  <c r="MC282" i="26" s="1"/>
  <c r="MC285" i="26"/>
  <c r="MC171" i="26"/>
  <c r="MC172" i="26"/>
  <c r="MC174" i="26"/>
  <c r="MC186" i="26" a="1"/>
  <c r="MC186" i="26" s="1"/>
  <c r="MC187" i="26"/>
  <c r="MC188" i="26"/>
  <c r="MC189" i="26"/>
  <c r="MC190" i="26"/>
  <c r="MC191" i="26"/>
  <c r="MC192" i="26"/>
  <c r="MC195" i="26"/>
  <c r="MC196" i="26"/>
  <c r="MC197" i="26"/>
  <c r="MC283" i="26"/>
  <c r="MC284" i="26"/>
  <c r="MC287" i="26"/>
  <c r="MC291" i="26"/>
  <c r="MC292" i="26"/>
  <c r="MC293" i="26"/>
  <c r="MC173" i="26"/>
  <c r="MC202" i="26" a="1"/>
  <c r="MC202" i="26" s="1"/>
  <c r="MC203" i="26"/>
  <c r="MC204" i="26"/>
  <c r="MC205" i="26"/>
  <c r="MC206" i="26"/>
  <c r="MC207" i="26"/>
  <c r="MC208" i="26"/>
  <c r="MC211" i="26"/>
  <c r="MC212" i="26"/>
  <c r="MC213" i="26"/>
  <c r="MC218" i="26" a="1"/>
  <c r="MC218" i="26" s="1"/>
  <c r="MC219" i="26"/>
  <c r="MC220" i="26"/>
  <c r="MC221" i="26"/>
  <c r="MC222" i="26"/>
  <c r="MC223" i="26"/>
  <c r="MC224" i="26"/>
  <c r="MC227" i="26"/>
  <c r="MC228" i="26"/>
  <c r="MC229" i="26"/>
  <c r="MC234" i="26" a="1"/>
  <c r="MC234" i="26" s="1"/>
  <c r="MC235" i="26"/>
  <c r="MC236" i="26"/>
  <c r="MC237" i="26"/>
  <c r="MC238" i="26"/>
  <c r="MC239" i="26"/>
  <c r="MC240" i="26"/>
  <c r="MC243" i="26"/>
  <c r="MC244" i="26"/>
  <c r="MC245" i="26"/>
  <c r="MC251" i="26"/>
  <c r="MC253" i="26"/>
  <c r="MC254" i="26"/>
  <c r="MC255" i="26"/>
  <c r="MC256" i="26"/>
  <c r="MC260" i="26"/>
  <c r="MC261" i="26"/>
  <c r="MC288" i="26"/>
  <c r="MC250" i="26" a="1"/>
  <c r="MC250" i="26" s="1"/>
  <c r="MC252" i="26"/>
  <c r="MC266" i="26" a="1"/>
  <c r="MC266" i="26" s="1"/>
  <c r="MC267" i="26"/>
  <c r="MC268" i="26"/>
  <c r="MC269" i="26"/>
  <c r="MC270" i="26"/>
  <c r="MC271" i="26"/>
  <c r="MC272" i="26"/>
  <c r="MC274" i="26"/>
  <c r="MC275" i="26"/>
  <c r="MC276" i="26"/>
  <c r="MC277" i="26"/>
  <c r="MC298" i="26" a="1"/>
  <c r="MC298" i="26" s="1"/>
  <c r="MC300" i="26"/>
  <c r="MC301" i="26"/>
  <c r="MC302" i="26"/>
  <c r="MC303" i="26"/>
  <c r="MC304" i="26"/>
  <c r="MC307" i="26"/>
  <c r="MC308" i="26"/>
  <c r="MC309" i="26"/>
  <c r="MC286" i="26"/>
  <c r="MC317" i="26"/>
  <c r="MC318" i="26"/>
  <c r="MC325" i="26"/>
  <c r="MC314" i="26" a="1"/>
  <c r="MC314" i="26" s="1"/>
  <c r="MC315" i="26"/>
  <c r="MC320" i="26"/>
  <c r="MC322" i="26"/>
  <c r="MC323" i="26"/>
  <c r="MC324" i="26"/>
  <c r="MC299" i="26"/>
  <c r="MC316" i="26"/>
  <c r="MC319" i="26"/>
  <c r="MB193" i="26"/>
  <c r="MB177" i="26"/>
  <c r="MB225" i="26"/>
  <c r="MB257" i="26"/>
  <c r="MB305" i="26"/>
  <c r="MA294" i="26"/>
  <c r="MA246" i="26"/>
  <c r="MA278" i="26"/>
  <c r="MF166" i="26"/>
  <c r="ME165" i="26"/>
  <c r="MA214" i="26"/>
  <c r="MB273" i="26"/>
  <c r="MB209" i="26"/>
  <c r="MB214" i="26" s="1"/>
  <c r="MB321" i="26"/>
  <c r="MB326" i="26" s="1"/>
  <c r="MA326" i="26"/>
  <c r="MA262" i="26"/>
  <c r="MA310" i="26"/>
  <c r="LZ12" i="17"/>
  <c r="LX13" i="17"/>
  <c r="MD194" i="26" l="1"/>
  <c r="MD210" i="26"/>
  <c r="MD259" i="26"/>
  <c r="MD242" i="26"/>
  <c r="MD226" i="26"/>
  <c r="MC225" i="26"/>
  <c r="MC230" i="26" s="1"/>
  <c r="MC193" i="26"/>
  <c r="MC198" i="26" s="1"/>
  <c r="ME167" i="26"/>
  <c r="MD171" i="26"/>
  <c r="MD172" i="26"/>
  <c r="MD174" i="26"/>
  <c r="MD175" i="26"/>
  <c r="MD176" i="26"/>
  <c r="MD178" i="26"/>
  <c r="MD179" i="26"/>
  <c r="MD180" i="26"/>
  <c r="MD181" i="26"/>
  <c r="MD288" i="26"/>
  <c r="MD291" i="26"/>
  <c r="MD292" i="26"/>
  <c r="MD170" i="26" a="1"/>
  <c r="MD170" i="26" s="1"/>
  <c r="MD173" i="26"/>
  <c r="MD186" i="26" a="1"/>
  <c r="MD186" i="26" s="1"/>
  <c r="MD187" i="26"/>
  <c r="MD188" i="26"/>
  <c r="MD189" i="26"/>
  <c r="MD190" i="26"/>
  <c r="MD191" i="26"/>
  <c r="MD192" i="26"/>
  <c r="MD195" i="26"/>
  <c r="MD196" i="26"/>
  <c r="MD197" i="26"/>
  <c r="MD287" i="26"/>
  <c r="MD202" i="26" a="1"/>
  <c r="MD202" i="26" s="1"/>
  <c r="MD203" i="26"/>
  <c r="MD204" i="26"/>
  <c r="MD205" i="26"/>
  <c r="MD206" i="26"/>
  <c r="MD207" i="26"/>
  <c r="MD208" i="26"/>
  <c r="MD211" i="26"/>
  <c r="MD212" i="26"/>
  <c r="MD213" i="26"/>
  <c r="MD218" i="26" a="1"/>
  <c r="MD218" i="26" s="1"/>
  <c r="MD219" i="26"/>
  <c r="MD220" i="26"/>
  <c r="MD221" i="26"/>
  <c r="MD222" i="26"/>
  <c r="MD223" i="26"/>
  <c r="MD224" i="26"/>
  <c r="MD227" i="26"/>
  <c r="MD228" i="26"/>
  <c r="MD229" i="26"/>
  <c r="MD234" i="26" a="1"/>
  <c r="MD234" i="26" s="1"/>
  <c r="MD235" i="26"/>
  <c r="MD236" i="26"/>
  <c r="MD237" i="26"/>
  <c r="MD238" i="26"/>
  <c r="MD239" i="26"/>
  <c r="MD240" i="26"/>
  <c r="MD243" i="26"/>
  <c r="MD244" i="26"/>
  <c r="MD245" i="26"/>
  <c r="MD282" i="26" a="1"/>
  <c r="MD282" i="26" s="1"/>
  <c r="MD250" i="26" a="1"/>
  <c r="MD250" i="26" s="1"/>
  <c r="MD252" i="26"/>
  <c r="MD254" i="26"/>
  <c r="MD255" i="26"/>
  <c r="MD256" i="26"/>
  <c r="MD260" i="26"/>
  <c r="MD261" i="26"/>
  <c r="MD283" i="26"/>
  <c r="MD284" i="26"/>
  <c r="MD285" i="26"/>
  <c r="MD286" i="26"/>
  <c r="MD251" i="26"/>
  <c r="MD253" i="26"/>
  <c r="MD266" i="26" a="1"/>
  <c r="MD266" i="26" s="1"/>
  <c r="MD267" i="26"/>
  <c r="MD268" i="26"/>
  <c r="MD269" i="26"/>
  <c r="MD270" i="26"/>
  <c r="MD271" i="26"/>
  <c r="MD272" i="26"/>
  <c r="MD274" i="26"/>
  <c r="MD275" i="26"/>
  <c r="MD276" i="26"/>
  <c r="MD277" i="26"/>
  <c r="MD301" i="26"/>
  <c r="MD302" i="26"/>
  <c r="MD303" i="26"/>
  <c r="MD304" i="26"/>
  <c r="MD307" i="26"/>
  <c r="MD308" i="26"/>
  <c r="MD309" i="26"/>
  <c r="MD299" i="26"/>
  <c r="MD300" i="26"/>
  <c r="MD316" i="26"/>
  <c r="MD319" i="26"/>
  <c r="MD320" i="26"/>
  <c r="MD293" i="26"/>
  <c r="MD322" i="26"/>
  <c r="MD323" i="26"/>
  <c r="MD324" i="26"/>
  <c r="MD325" i="26"/>
  <c r="MD298" i="26" a="1"/>
  <c r="MD298" i="26" s="1"/>
  <c r="MD314" i="26" a="1"/>
  <c r="MD314" i="26" s="1"/>
  <c r="MD315" i="26"/>
  <c r="MD317" i="26"/>
  <c r="MD318" i="26"/>
  <c r="MC289" i="26"/>
  <c r="MC241" i="26"/>
  <c r="MC273" i="26"/>
  <c r="MB198" i="26"/>
  <c r="MB182" i="26"/>
  <c r="MB230" i="26"/>
  <c r="MG166" i="26"/>
  <c r="MF165" i="26"/>
  <c r="MC257" i="26"/>
  <c r="MC262" i="26" s="1"/>
  <c r="MC305" i="26"/>
  <c r="MC310" i="26" s="1"/>
  <c r="MC321" i="26"/>
  <c r="MC177" i="26"/>
  <c r="MC182" i="26" s="1"/>
  <c r="MC209" i="26"/>
  <c r="MC214" i="26" s="1"/>
  <c r="MB262" i="26"/>
  <c r="MB310" i="26"/>
  <c r="MB278" i="26"/>
  <c r="LZ14" i="17"/>
  <c r="MA12" i="17"/>
  <c r="MA14" i="17" s="1"/>
  <c r="LY13" i="17"/>
  <c r="ME194" i="26" l="1"/>
  <c r="ME210" i="26"/>
  <c r="ME259" i="26"/>
  <c r="ME242" i="26"/>
  <c r="ME226" i="26"/>
  <c r="MD289" i="26"/>
  <c r="MD294" i="26" s="1"/>
  <c r="MD241" i="26"/>
  <c r="MD246" i="26" s="1"/>
  <c r="MF167" i="26"/>
  <c r="ME175" i="26"/>
  <c r="ME176" i="26"/>
  <c r="ME178" i="26"/>
  <c r="ME179" i="26"/>
  <c r="ME180" i="26"/>
  <c r="ME181" i="26"/>
  <c r="ME283" i="26"/>
  <c r="ME285" i="26"/>
  <c r="ME171" i="26"/>
  <c r="ME174" i="26"/>
  <c r="ME186" i="26" a="1"/>
  <c r="ME186" i="26" s="1"/>
  <c r="ME187" i="26"/>
  <c r="ME188" i="26"/>
  <c r="ME189" i="26"/>
  <c r="ME190" i="26"/>
  <c r="ME191" i="26"/>
  <c r="ME192" i="26"/>
  <c r="ME195" i="26"/>
  <c r="ME196" i="26"/>
  <c r="ME197" i="26"/>
  <c r="ME282" i="26" a="1"/>
  <c r="ME282" i="26" s="1"/>
  <c r="ME286" i="26"/>
  <c r="ME287" i="26"/>
  <c r="ME288" i="26"/>
  <c r="ME292" i="26"/>
  <c r="ME293" i="26"/>
  <c r="ME170" i="26" a="1"/>
  <c r="ME170" i="26" s="1"/>
  <c r="ME172" i="26"/>
  <c r="ME173" i="26"/>
  <c r="ME202" i="26" a="1"/>
  <c r="ME202" i="26" s="1"/>
  <c r="ME203" i="26"/>
  <c r="ME204" i="26"/>
  <c r="ME205" i="26"/>
  <c r="ME206" i="26"/>
  <c r="ME207" i="26"/>
  <c r="ME208" i="26"/>
  <c r="ME211" i="26"/>
  <c r="ME212" i="26"/>
  <c r="ME213" i="26"/>
  <c r="ME218" i="26" a="1"/>
  <c r="ME218" i="26" s="1"/>
  <c r="ME219" i="26"/>
  <c r="ME220" i="26"/>
  <c r="ME221" i="26"/>
  <c r="ME222" i="26"/>
  <c r="ME223" i="26"/>
  <c r="ME224" i="26"/>
  <c r="ME227" i="26"/>
  <c r="ME228" i="26"/>
  <c r="ME229" i="26"/>
  <c r="ME234" i="26" a="1"/>
  <c r="ME234" i="26" s="1"/>
  <c r="ME235" i="26"/>
  <c r="ME236" i="26"/>
  <c r="ME237" i="26"/>
  <c r="ME238" i="26"/>
  <c r="ME239" i="26"/>
  <c r="ME240" i="26"/>
  <c r="ME243" i="26"/>
  <c r="ME244" i="26"/>
  <c r="ME245" i="26"/>
  <c r="ME253" i="26"/>
  <c r="ME254" i="26"/>
  <c r="ME255" i="26"/>
  <c r="ME256" i="26"/>
  <c r="ME260" i="26"/>
  <c r="ME261" i="26"/>
  <c r="ME291" i="26"/>
  <c r="ME250" i="26" a="1"/>
  <c r="ME250" i="26" s="1"/>
  <c r="ME251" i="26"/>
  <c r="ME252" i="26"/>
  <c r="ME266" i="26" a="1"/>
  <c r="ME266" i="26" s="1"/>
  <c r="ME267" i="26"/>
  <c r="ME268" i="26"/>
  <c r="ME269" i="26"/>
  <c r="ME270" i="26"/>
  <c r="ME271" i="26"/>
  <c r="ME272" i="26"/>
  <c r="ME274" i="26"/>
  <c r="ME275" i="26"/>
  <c r="ME276" i="26"/>
  <c r="ME277" i="26"/>
  <c r="ME284" i="26"/>
  <c r="ME298" i="26" a="1"/>
  <c r="ME298" i="26" s="1"/>
  <c r="ME301" i="26"/>
  <c r="ME302" i="26"/>
  <c r="ME303" i="26"/>
  <c r="ME304" i="26"/>
  <c r="ME307" i="26"/>
  <c r="ME308" i="26"/>
  <c r="ME309" i="26"/>
  <c r="ME314" i="26" a="1"/>
  <c r="ME314" i="26" s="1"/>
  <c r="ME315" i="26"/>
  <c r="ME325" i="26"/>
  <c r="ME317" i="26"/>
  <c r="ME318" i="26"/>
  <c r="ME320" i="26"/>
  <c r="ME322" i="26"/>
  <c r="ME323" i="26"/>
  <c r="ME324" i="26"/>
  <c r="ME299" i="26"/>
  <c r="ME300" i="26"/>
  <c r="ME316" i="26"/>
  <c r="ME319" i="26"/>
  <c r="MD177" i="26"/>
  <c r="MD193" i="26"/>
  <c r="MD225" i="26"/>
  <c r="MD257" i="26"/>
  <c r="MD305" i="26"/>
  <c r="MD321" i="26"/>
  <c r="MD326" i="26" s="1"/>
  <c r="MC294" i="26"/>
  <c r="MC246" i="26"/>
  <c r="MH166" i="26"/>
  <c r="MG165" i="26"/>
  <c r="MC326" i="26"/>
  <c r="MD209" i="26"/>
  <c r="MD273" i="26"/>
  <c r="MD278" i="26" s="1"/>
  <c r="MC278" i="26"/>
  <c r="MB12" i="17"/>
  <c r="MB14" i="17" s="1"/>
  <c r="LZ13" i="17"/>
  <c r="MF210" i="26" l="1"/>
  <c r="MF194" i="26"/>
  <c r="MF259" i="26"/>
  <c r="MF242" i="26"/>
  <c r="MF226" i="26"/>
  <c r="ME225" i="26"/>
  <c r="ME230" i="26" s="1"/>
  <c r="ME177" i="26"/>
  <c r="ME182" i="26" s="1"/>
  <c r="MG167" i="26"/>
  <c r="MF170" i="26" a="1"/>
  <c r="MF170" i="26" s="1"/>
  <c r="MF171" i="26"/>
  <c r="MF173" i="26"/>
  <c r="MF175" i="26"/>
  <c r="MF176" i="26"/>
  <c r="MF178" i="26"/>
  <c r="MF179" i="26"/>
  <c r="MF180" i="26"/>
  <c r="MF181" i="26"/>
  <c r="MF282" i="26" a="1"/>
  <c r="MF282" i="26" s="1"/>
  <c r="MF284" i="26"/>
  <c r="MF286" i="26"/>
  <c r="MF293" i="26"/>
  <c r="MF172" i="26"/>
  <c r="MF174" i="26"/>
  <c r="MF186" i="26" a="1"/>
  <c r="MF186" i="26" s="1"/>
  <c r="MF187" i="26"/>
  <c r="MF188" i="26"/>
  <c r="MF189" i="26"/>
  <c r="MF190" i="26"/>
  <c r="MF191" i="26"/>
  <c r="MF192" i="26"/>
  <c r="MF195" i="26"/>
  <c r="MF196" i="26"/>
  <c r="MF197" i="26"/>
  <c r="MF291" i="26"/>
  <c r="MF292" i="26"/>
  <c r="MF202" i="26" a="1"/>
  <c r="MF202" i="26" s="1"/>
  <c r="MF203" i="26"/>
  <c r="MF204" i="26"/>
  <c r="MF205" i="26"/>
  <c r="MF206" i="26"/>
  <c r="MF207" i="26"/>
  <c r="MF208" i="26"/>
  <c r="MF211" i="26"/>
  <c r="MF212" i="26"/>
  <c r="MF213" i="26"/>
  <c r="MF218" i="26" a="1"/>
  <c r="MF218" i="26" s="1"/>
  <c r="MF219" i="26"/>
  <c r="MF220" i="26"/>
  <c r="MF221" i="26"/>
  <c r="MF222" i="26"/>
  <c r="MF223" i="26"/>
  <c r="MF224" i="26"/>
  <c r="MF227" i="26"/>
  <c r="MF228" i="26"/>
  <c r="MF229" i="26"/>
  <c r="MF234" i="26" a="1"/>
  <c r="MF234" i="26" s="1"/>
  <c r="MF235" i="26"/>
  <c r="MF236" i="26"/>
  <c r="MF237" i="26"/>
  <c r="MF238" i="26"/>
  <c r="MF239" i="26"/>
  <c r="MF240" i="26"/>
  <c r="MF243" i="26"/>
  <c r="MF244" i="26"/>
  <c r="MF245" i="26"/>
  <c r="MF287" i="26"/>
  <c r="MF251" i="26"/>
  <c r="MF254" i="26"/>
  <c r="MF255" i="26"/>
  <c r="MF256" i="26"/>
  <c r="MF260" i="26"/>
  <c r="MF261" i="26"/>
  <c r="MF283" i="26"/>
  <c r="MF285" i="26"/>
  <c r="MF250" i="26" a="1"/>
  <c r="MF250" i="26" s="1"/>
  <c r="MF252" i="26"/>
  <c r="MF253" i="26"/>
  <c r="MF266" i="26" a="1"/>
  <c r="MF266" i="26" s="1"/>
  <c r="MF267" i="26"/>
  <c r="MF268" i="26"/>
  <c r="MF269" i="26"/>
  <c r="MF270" i="26"/>
  <c r="MF271" i="26"/>
  <c r="MF272" i="26"/>
  <c r="MF274" i="26"/>
  <c r="MF275" i="26"/>
  <c r="MF276" i="26"/>
  <c r="MF277" i="26"/>
  <c r="MF299" i="26"/>
  <c r="MF301" i="26"/>
  <c r="MF302" i="26"/>
  <c r="MF303" i="26"/>
  <c r="MF304" i="26"/>
  <c r="MF307" i="26"/>
  <c r="MF308" i="26"/>
  <c r="MF309" i="26"/>
  <c r="MF300" i="26"/>
  <c r="MF316" i="26"/>
  <c r="MF317" i="26"/>
  <c r="MF318" i="26"/>
  <c r="MF320" i="26"/>
  <c r="MF288" i="26"/>
  <c r="MF314" i="26" a="1"/>
  <c r="MF314" i="26" s="1"/>
  <c r="MF319" i="26"/>
  <c r="MF322" i="26"/>
  <c r="MF323" i="26"/>
  <c r="MF324" i="26"/>
  <c r="MF325" i="26"/>
  <c r="MF298" i="26" a="1"/>
  <c r="MF298" i="26" s="1"/>
  <c r="MF315" i="26"/>
  <c r="ME289" i="26"/>
  <c r="ME209" i="26"/>
  <c r="ME241" i="26"/>
  <c r="ME273" i="26"/>
  <c r="MD182" i="26"/>
  <c r="MD198" i="26"/>
  <c r="MD230" i="26"/>
  <c r="MD262" i="26"/>
  <c r="MD310" i="26"/>
  <c r="MI166" i="26"/>
  <c r="MH165" i="26"/>
  <c r="MD214" i="26"/>
  <c r="ME305" i="26"/>
  <c r="ME257" i="26"/>
  <c r="ME193" i="26"/>
  <c r="ME198" i="26" s="1"/>
  <c r="ME321" i="26"/>
  <c r="MC12" i="17"/>
  <c r="MA13" i="17"/>
  <c r="MG210" i="26" l="1"/>
  <c r="MG194" i="26"/>
  <c r="MG259" i="26"/>
  <c r="MG242" i="26"/>
  <c r="MG226" i="26"/>
  <c r="MH167" i="26"/>
  <c r="MG174" i="26"/>
  <c r="MG175" i="26"/>
  <c r="MG176" i="26"/>
  <c r="MG178" i="26"/>
  <c r="MG179" i="26"/>
  <c r="MG180" i="26"/>
  <c r="MG181" i="26"/>
  <c r="MG285" i="26"/>
  <c r="MG291" i="26"/>
  <c r="MG170" i="26" a="1"/>
  <c r="MG170" i="26" s="1"/>
  <c r="MG171" i="26"/>
  <c r="MG173" i="26"/>
  <c r="MG186" i="26" a="1"/>
  <c r="MG186" i="26" s="1"/>
  <c r="MG187" i="26"/>
  <c r="MG188" i="26"/>
  <c r="MG189" i="26"/>
  <c r="MG190" i="26"/>
  <c r="MG191" i="26"/>
  <c r="MG192" i="26"/>
  <c r="MG195" i="26"/>
  <c r="MG196" i="26"/>
  <c r="MG197" i="26"/>
  <c r="MG283" i="26"/>
  <c r="MG284" i="26"/>
  <c r="MG286" i="26"/>
  <c r="MG288" i="26"/>
  <c r="MG293" i="26"/>
  <c r="MG172" i="26"/>
  <c r="MG202" i="26" a="1"/>
  <c r="MG202" i="26" s="1"/>
  <c r="MG203" i="26"/>
  <c r="MG204" i="26"/>
  <c r="MG205" i="26"/>
  <c r="MG206" i="26"/>
  <c r="MG207" i="26"/>
  <c r="MG208" i="26"/>
  <c r="MG211" i="26"/>
  <c r="MG212" i="26"/>
  <c r="MG213" i="26"/>
  <c r="MG218" i="26" a="1"/>
  <c r="MG218" i="26" s="1"/>
  <c r="MG219" i="26"/>
  <c r="MG220" i="26"/>
  <c r="MG221" i="26"/>
  <c r="MG222" i="26"/>
  <c r="MG223" i="26"/>
  <c r="MG224" i="26"/>
  <c r="MG227" i="26"/>
  <c r="MG228" i="26"/>
  <c r="MG229" i="26"/>
  <c r="MG234" i="26" a="1"/>
  <c r="MG234" i="26" s="1"/>
  <c r="MG235" i="26"/>
  <c r="MG236" i="26"/>
  <c r="MG237" i="26"/>
  <c r="MG238" i="26"/>
  <c r="MG239" i="26"/>
  <c r="MG240" i="26"/>
  <c r="MG243" i="26"/>
  <c r="MG244" i="26"/>
  <c r="MG245" i="26"/>
  <c r="MG250" i="26" a="1"/>
  <c r="MG250" i="26" s="1"/>
  <c r="MG252" i="26"/>
  <c r="MG254" i="26"/>
  <c r="MG255" i="26"/>
  <c r="MG256" i="26"/>
  <c r="MG260" i="26"/>
  <c r="MG261" i="26"/>
  <c r="MG282" i="26" a="1"/>
  <c r="MG282" i="26" s="1"/>
  <c r="MG251" i="26"/>
  <c r="MG253" i="26"/>
  <c r="MG266" i="26" a="1"/>
  <c r="MG266" i="26" s="1"/>
  <c r="MG267" i="26"/>
  <c r="MG268" i="26"/>
  <c r="MG269" i="26"/>
  <c r="MG270" i="26"/>
  <c r="MG271" i="26"/>
  <c r="MG272" i="26"/>
  <c r="MG274" i="26"/>
  <c r="MG275" i="26"/>
  <c r="MG276" i="26"/>
  <c r="MG277" i="26"/>
  <c r="MG298" i="26" a="1"/>
  <c r="MG298" i="26" s="1"/>
  <c r="MG300" i="26"/>
  <c r="MG301" i="26"/>
  <c r="MG302" i="26"/>
  <c r="MG303" i="26"/>
  <c r="MG304" i="26"/>
  <c r="MG307" i="26"/>
  <c r="MG308" i="26"/>
  <c r="MG309" i="26"/>
  <c r="MG316" i="26"/>
  <c r="MG319" i="26"/>
  <c r="MG325" i="26"/>
  <c r="MG287" i="26"/>
  <c r="MG317" i="26"/>
  <c r="MG320" i="26"/>
  <c r="MG322" i="26"/>
  <c r="MG323" i="26"/>
  <c r="MG324" i="26"/>
  <c r="MG292" i="26"/>
  <c r="MG299" i="26"/>
  <c r="MG314" i="26" a="1"/>
  <c r="MG314" i="26" s="1"/>
  <c r="MG315" i="26"/>
  <c r="MG318" i="26"/>
  <c r="MF177" i="26"/>
  <c r="MF193" i="26"/>
  <c r="MF225" i="26"/>
  <c r="MF257" i="26"/>
  <c r="MF305" i="26"/>
  <c r="ME294" i="26"/>
  <c r="ME246" i="26"/>
  <c r="ME278" i="26"/>
  <c r="MJ166" i="26"/>
  <c r="MI165" i="26"/>
  <c r="ME326" i="26"/>
  <c r="MF209" i="26"/>
  <c r="MF214" i="26" s="1"/>
  <c r="MF273" i="26"/>
  <c r="MF278" i="26" s="1"/>
  <c r="MF241" i="26"/>
  <c r="MF246" i="26" s="1"/>
  <c r="MF321" i="26"/>
  <c r="MF289" i="26"/>
  <c r="MF294" i="26" s="1"/>
  <c r="ME214" i="26"/>
  <c r="ME310" i="26"/>
  <c r="ME262" i="26"/>
  <c r="MC14" i="17"/>
  <c r="MD12" i="17"/>
  <c r="MD14" i="17" s="1"/>
  <c r="MB13" i="17"/>
  <c r="MH210" i="26" l="1"/>
  <c r="MH194" i="26"/>
  <c r="MH259" i="26"/>
  <c r="MH242" i="26"/>
  <c r="MH226" i="26"/>
  <c r="MG257" i="26"/>
  <c r="MG262" i="26" s="1"/>
  <c r="MG225" i="26"/>
  <c r="MG230" i="26" s="1"/>
  <c r="MI167" i="26"/>
  <c r="MH293" i="26"/>
  <c r="MH172" i="26"/>
  <c r="MH175" i="26"/>
  <c r="MH176" i="26"/>
  <c r="MH178" i="26"/>
  <c r="MH179" i="26"/>
  <c r="MH180" i="26"/>
  <c r="MH181" i="26"/>
  <c r="MH283" i="26"/>
  <c r="MH171" i="26"/>
  <c r="MH174" i="26"/>
  <c r="MH186" i="26" a="1"/>
  <c r="MH186" i="26" s="1"/>
  <c r="MH187" i="26"/>
  <c r="MH188" i="26"/>
  <c r="MH189" i="26"/>
  <c r="MH190" i="26"/>
  <c r="MH191" i="26"/>
  <c r="MH192" i="26"/>
  <c r="MH195" i="26"/>
  <c r="MH196" i="26"/>
  <c r="MH197" i="26"/>
  <c r="MH282" i="26" a="1"/>
  <c r="MH282" i="26" s="1"/>
  <c r="MH285" i="26"/>
  <c r="MH288" i="26"/>
  <c r="MH292" i="26"/>
  <c r="MH170" i="26" a="1"/>
  <c r="MH170" i="26" s="1"/>
  <c r="MH173" i="26"/>
  <c r="MH202" i="26" a="1"/>
  <c r="MH202" i="26" s="1"/>
  <c r="MH203" i="26"/>
  <c r="MH204" i="26"/>
  <c r="MH205" i="26"/>
  <c r="MH206" i="26"/>
  <c r="MH207" i="26"/>
  <c r="MH208" i="26"/>
  <c r="MH211" i="26"/>
  <c r="MH212" i="26"/>
  <c r="MH213" i="26"/>
  <c r="MH218" i="26" a="1"/>
  <c r="MH218" i="26" s="1"/>
  <c r="MH219" i="26"/>
  <c r="MH220" i="26"/>
  <c r="MH221" i="26"/>
  <c r="MH222" i="26"/>
  <c r="MH223" i="26"/>
  <c r="MH224" i="26"/>
  <c r="MH227" i="26"/>
  <c r="MH228" i="26"/>
  <c r="MH229" i="26"/>
  <c r="MH234" i="26" a="1"/>
  <c r="MH234" i="26" s="1"/>
  <c r="MH235" i="26"/>
  <c r="MH236" i="26"/>
  <c r="MH237" i="26"/>
  <c r="MH238" i="26"/>
  <c r="MH239" i="26"/>
  <c r="MH240" i="26"/>
  <c r="MH243" i="26"/>
  <c r="MH244" i="26"/>
  <c r="MH245" i="26"/>
  <c r="MH251" i="26"/>
  <c r="MH254" i="26"/>
  <c r="MH255" i="26"/>
  <c r="MH256" i="26"/>
  <c r="MH260" i="26"/>
  <c r="MH261" i="26"/>
  <c r="MH284" i="26"/>
  <c r="MH291" i="26"/>
  <c r="MH250" i="26" a="1"/>
  <c r="MH250" i="26" s="1"/>
  <c r="MH252" i="26"/>
  <c r="MH253" i="26"/>
  <c r="MH266" i="26" a="1"/>
  <c r="MH266" i="26" s="1"/>
  <c r="MH267" i="26"/>
  <c r="MH268" i="26"/>
  <c r="MH269" i="26"/>
  <c r="MH270" i="26"/>
  <c r="MH271" i="26"/>
  <c r="MH272" i="26"/>
  <c r="MH274" i="26"/>
  <c r="MH275" i="26"/>
  <c r="MH276" i="26"/>
  <c r="MH277" i="26"/>
  <c r="MH301" i="26"/>
  <c r="MH302" i="26"/>
  <c r="MH303" i="26"/>
  <c r="MH304" i="26"/>
  <c r="MH307" i="26"/>
  <c r="MH308" i="26"/>
  <c r="MH309" i="26"/>
  <c r="MH300" i="26"/>
  <c r="MH314" i="26" a="1"/>
  <c r="MH314" i="26" s="1"/>
  <c r="MH286" i="26"/>
  <c r="MH315" i="26"/>
  <c r="MH318" i="26"/>
  <c r="MH319" i="26"/>
  <c r="MH320" i="26"/>
  <c r="MH322" i="26"/>
  <c r="MH323" i="26"/>
  <c r="MH324" i="26"/>
  <c r="MH325" i="26"/>
  <c r="MH287" i="26"/>
  <c r="MH298" i="26" a="1"/>
  <c r="MH298" i="26" s="1"/>
  <c r="MH299" i="26"/>
  <c r="MH316" i="26"/>
  <c r="MH317" i="26"/>
  <c r="MG209" i="26"/>
  <c r="MG241" i="26"/>
  <c r="MG289" i="26"/>
  <c r="MG273" i="26"/>
  <c r="MG321" i="26"/>
  <c r="MF182" i="26"/>
  <c r="MF198" i="26"/>
  <c r="MF230" i="26"/>
  <c r="MK166" i="26"/>
  <c r="MJ165" i="26"/>
  <c r="MG305" i="26"/>
  <c r="MG310" i="26" s="1"/>
  <c r="MG193" i="26"/>
  <c r="MG177" i="26"/>
  <c r="MG182" i="26" s="1"/>
  <c r="MF262" i="26"/>
  <c r="MF310" i="26"/>
  <c r="MF326" i="26"/>
  <c r="ME12" i="17"/>
  <c r="ME14" i="17" s="1"/>
  <c r="MC13" i="17"/>
  <c r="MI210" i="26" l="1"/>
  <c r="MI194" i="26"/>
  <c r="MI259" i="26"/>
  <c r="MI242" i="26"/>
  <c r="MI226" i="26"/>
  <c r="MH209" i="26"/>
  <c r="MH214" i="26" s="1"/>
  <c r="MJ167" i="26"/>
  <c r="MI170" i="26" a="1"/>
  <c r="MI170" i="26" s="1"/>
  <c r="MI173" i="26"/>
  <c r="MI175" i="26"/>
  <c r="MI176" i="26"/>
  <c r="MI178" i="26"/>
  <c r="MI179" i="26"/>
  <c r="MI180" i="26"/>
  <c r="MI181" i="26"/>
  <c r="MI282" i="26" a="1"/>
  <c r="MI282" i="26" s="1"/>
  <c r="MI284" i="26"/>
  <c r="MI291" i="26"/>
  <c r="MI293" i="26"/>
  <c r="MI171" i="26"/>
  <c r="MI172" i="26"/>
  <c r="MI174" i="26"/>
  <c r="MI186" i="26" a="1"/>
  <c r="MI186" i="26" s="1"/>
  <c r="MI187" i="26"/>
  <c r="MI188" i="26"/>
  <c r="MI189" i="26"/>
  <c r="MI190" i="26"/>
  <c r="MI191" i="26"/>
  <c r="MI192" i="26"/>
  <c r="MI195" i="26"/>
  <c r="MI196" i="26"/>
  <c r="MI197" i="26"/>
  <c r="MI287" i="26"/>
  <c r="MI202" i="26" a="1"/>
  <c r="MI202" i="26" s="1"/>
  <c r="MI203" i="26"/>
  <c r="MI204" i="26"/>
  <c r="MI205" i="26"/>
  <c r="MI206" i="26"/>
  <c r="MI207" i="26"/>
  <c r="MI208" i="26"/>
  <c r="MI211" i="26"/>
  <c r="MI212" i="26"/>
  <c r="MI213" i="26"/>
  <c r="MI218" i="26" a="1"/>
  <c r="MI218" i="26" s="1"/>
  <c r="MI219" i="26"/>
  <c r="MI220" i="26"/>
  <c r="MI221" i="26"/>
  <c r="MI222" i="26"/>
  <c r="MI223" i="26"/>
  <c r="MI224" i="26"/>
  <c r="MI227" i="26"/>
  <c r="MI228" i="26"/>
  <c r="MI229" i="26"/>
  <c r="MI234" i="26" a="1"/>
  <c r="MI234" i="26" s="1"/>
  <c r="MI235" i="26"/>
  <c r="MI236" i="26"/>
  <c r="MI237" i="26"/>
  <c r="MI238" i="26"/>
  <c r="MI239" i="26"/>
  <c r="MI240" i="26"/>
  <c r="MI243" i="26"/>
  <c r="MI244" i="26"/>
  <c r="MI245" i="26"/>
  <c r="MI250" i="26" a="1"/>
  <c r="MI250" i="26" s="1"/>
  <c r="MI253" i="26"/>
  <c r="MI254" i="26"/>
  <c r="MI255" i="26"/>
  <c r="MI256" i="26"/>
  <c r="MI260" i="26"/>
  <c r="MI261" i="26"/>
  <c r="MI283" i="26"/>
  <c r="MI285" i="26"/>
  <c r="MI286" i="26"/>
  <c r="MI288" i="26"/>
  <c r="MI251" i="26"/>
  <c r="MI252" i="26"/>
  <c r="MI266" i="26" a="1"/>
  <c r="MI266" i="26" s="1"/>
  <c r="MI267" i="26"/>
  <c r="MI268" i="26"/>
  <c r="MI269" i="26"/>
  <c r="MI270" i="26"/>
  <c r="MI271" i="26"/>
  <c r="MI272" i="26"/>
  <c r="MI274" i="26"/>
  <c r="MI275" i="26"/>
  <c r="MI276" i="26"/>
  <c r="MI277" i="26"/>
  <c r="MI298" i="26" a="1"/>
  <c r="MI298" i="26" s="1"/>
  <c r="MI299" i="26"/>
  <c r="MI301" i="26"/>
  <c r="MI302" i="26"/>
  <c r="MI303" i="26"/>
  <c r="MI304" i="26"/>
  <c r="MI307" i="26"/>
  <c r="MI308" i="26"/>
  <c r="MI309" i="26"/>
  <c r="MI292" i="26"/>
  <c r="MI316" i="26"/>
  <c r="MI317" i="26"/>
  <c r="MI318" i="26"/>
  <c r="MI320" i="26"/>
  <c r="MI325" i="26"/>
  <c r="MI314" i="26" a="1"/>
  <c r="MI314" i="26" s="1"/>
  <c r="MI315" i="26"/>
  <c r="MI322" i="26"/>
  <c r="MI323" i="26"/>
  <c r="MI324" i="26"/>
  <c r="MI300" i="26"/>
  <c r="MI319" i="26"/>
  <c r="MH193" i="26"/>
  <c r="MH198" i="26" s="1"/>
  <c r="MH177" i="26"/>
  <c r="MH225" i="26"/>
  <c r="MH257" i="26"/>
  <c r="MH305" i="26"/>
  <c r="MG214" i="26"/>
  <c r="MG246" i="26"/>
  <c r="MG294" i="26"/>
  <c r="MG278" i="26"/>
  <c r="ML166" i="26"/>
  <c r="MK165" i="26"/>
  <c r="MH241" i="26"/>
  <c r="MH273" i="26"/>
  <c r="MH321" i="26"/>
  <c r="MH326" i="26" s="1"/>
  <c r="MH289" i="26"/>
  <c r="MG326" i="26"/>
  <c r="MG198" i="26"/>
  <c r="MF12" i="17"/>
  <c r="MD13" i="17"/>
  <c r="MJ210" i="26" l="1"/>
  <c r="MJ194" i="26"/>
  <c r="MJ259" i="26"/>
  <c r="MJ242" i="26"/>
  <c r="MJ226" i="26"/>
  <c r="MK167" i="26"/>
  <c r="MJ171" i="26"/>
  <c r="MJ174" i="26"/>
  <c r="MJ175" i="26"/>
  <c r="MJ176" i="26"/>
  <c r="MJ178" i="26"/>
  <c r="MJ179" i="26"/>
  <c r="MJ180" i="26"/>
  <c r="MJ181" i="26"/>
  <c r="MJ283" i="26"/>
  <c r="MJ287" i="26"/>
  <c r="MJ292" i="26"/>
  <c r="MJ170" i="26" a="1"/>
  <c r="MJ170" i="26" s="1"/>
  <c r="MJ173" i="26"/>
  <c r="MJ186" i="26" a="1"/>
  <c r="MJ186" i="26" s="1"/>
  <c r="MJ187" i="26"/>
  <c r="MJ188" i="26"/>
  <c r="MJ189" i="26"/>
  <c r="MJ190" i="26"/>
  <c r="MJ191" i="26"/>
  <c r="MJ192" i="26"/>
  <c r="MJ195" i="26"/>
  <c r="MJ196" i="26"/>
  <c r="MJ197" i="26"/>
  <c r="MJ282" i="26" a="1"/>
  <c r="MJ282" i="26" s="1"/>
  <c r="MJ284" i="26"/>
  <c r="MJ285" i="26"/>
  <c r="MJ286" i="26"/>
  <c r="MJ288" i="26"/>
  <c r="MJ291" i="26"/>
  <c r="MJ293" i="26"/>
  <c r="MJ172" i="26"/>
  <c r="MJ202" i="26" a="1"/>
  <c r="MJ202" i="26" s="1"/>
  <c r="MJ203" i="26"/>
  <c r="MJ204" i="26"/>
  <c r="MJ205" i="26"/>
  <c r="MJ206" i="26"/>
  <c r="MJ207" i="26"/>
  <c r="MJ208" i="26"/>
  <c r="MJ211" i="26"/>
  <c r="MJ212" i="26"/>
  <c r="MJ213" i="26"/>
  <c r="MJ218" i="26" a="1"/>
  <c r="MJ218" i="26" s="1"/>
  <c r="MJ219" i="26"/>
  <c r="MJ220" i="26"/>
  <c r="MJ221" i="26"/>
  <c r="MJ222" i="26"/>
  <c r="MJ223" i="26"/>
  <c r="MJ224" i="26"/>
  <c r="MJ227" i="26"/>
  <c r="MJ228" i="26"/>
  <c r="MJ229" i="26"/>
  <c r="MJ234" i="26" a="1"/>
  <c r="MJ234" i="26" s="1"/>
  <c r="MJ235" i="26"/>
  <c r="MJ236" i="26"/>
  <c r="MJ237" i="26"/>
  <c r="MJ238" i="26"/>
  <c r="MJ239" i="26"/>
  <c r="MJ240" i="26"/>
  <c r="MJ243" i="26"/>
  <c r="MJ244" i="26"/>
  <c r="MJ245" i="26"/>
  <c r="MJ251" i="26"/>
  <c r="MJ254" i="26"/>
  <c r="MJ255" i="26"/>
  <c r="MJ256" i="26"/>
  <c r="MJ260" i="26"/>
  <c r="MJ261" i="26"/>
  <c r="MJ250" i="26" a="1"/>
  <c r="MJ250" i="26" s="1"/>
  <c r="MJ252" i="26"/>
  <c r="MJ253" i="26"/>
  <c r="MJ266" i="26" a="1"/>
  <c r="MJ266" i="26" s="1"/>
  <c r="MJ267" i="26"/>
  <c r="MJ268" i="26"/>
  <c r="MJ269" i="26"/>
  <c r="MJ270" i="26"/>
  <c r="MJ271" i="26"/>
  <c r="MJ272" i="26"/>
  <c r="MJ274" i="26"/>
  <c r="MJ275" i="26"/>
  <c r="MJ276" i="26"/>
  <c r="MJ277" i="26"/>
  <c r="MJ301" i="26"/>
  <c r="MJ302" i="26"/>
  <c r="MJ303" i="26"/>
  <c r="MJ304" i="26"/>
  <c r="MJ307" i="26"/>
  <c r="MJ308" i="26"/>
  <c r="MJ309" i="26"/>
  <c r="MJ299" i="26"/>
  <c r="MJ300" i="26"/>
  <c r="MJ315" i="26"/>
  <c r="MJ319" i="26"/>
  <c r="MJ320" i="26"/>
  <c r="MJ322" i="26"/>
  <c r="MJ323" i="26"/>
  <c r="MJ324" i="26"/>
  <c r="MJ325" i="26"/>
  <c r="MJ298" i="26" a="1"/>
  <c r="MJ298" i="26" s="1"/>
  <c r="MJ314" i="26" a="1"/>
  <c r="MJ314" i="26" s="1"/>
  <c r="MJ316" i="26"/>
  <c r="MJ317" i="26"/>
  <c r="MJ318" i="26"/>
  <c r="MI289" i="26"/>
  <c r="MI209" i="26"/>
  <c r="MI241" i="26"/>
  <c r="MI273" i="26"/>
  <c r="MI321" i="26"/>
  <c r="MH182" i="26"/>
  <c r="MH230" i="26"/>
  <c r="MH262" i="26"/>
  <c r="MH310" i="26"/>
  <c r="MM166" i="26"/>
  <c r="ML165" i="26"/>
  <c r="MI305" i="26"/>
  <c r="MI177" i="26"/>
  <c r="MI182" i="26" s="1"/>
  <c r="MI257" i="26"/>
  <c r="MI262" i="26" s="1"/>
  <c r="MI193" i="26"/>
  <c r="MI198" i="26" s="1"/>
  <c r="MI225" i="26"/>
  <c r="MI230" i="26" s="1"/>
  <c r="MH246" i="26"/>
  <c r="MH278" i="26"/>
  <c r="MH294" i="26"/>
  <c r="MF14" i="17"/>
  <c r="MG12" i="17"/>
  <c r="MG14" i="17" s="1"/>
  <c r="ME13" i="17"/>
  <c r="MK210" i="26" l="1"/>
  <c r="MK194" i="26"/>
  <c r="MK259" i="26"/>
  <c r="MK242" i="26"/>
  <c r="MK226" i="26"/>
  <c r="ML167" i="26"/>
  <c r="MK172" i="26"/>
  <c r="MK175" i="26"/>
  <c r="MK176" i="26"/>
  <c r="MK178" i="26"/>
  <c r="MK179" i="26"/>
  <c r="MK180" i="26"/>
  <c r="MK181" i="26"/>
  <c r="MK282" i="26" a="1"/>
  <c r="MK282" i="26" s="1"/>
  <c r="MK284" i="26"/>
  <c r="MK171" i="26"/>
  <c r="MK174" i="26"/>
  <c r="MK186" i="26" a="1"/>
  <c r="MK186" i="26" s="1"/>
  <c r="MK187" i="26"/>
  <c r="MK188" i="26"/>
  <c r="MK189" i="26"/>
  <c r="MK190" i="26"/>
  <c r="MK191" i="26"/>
  <c r="MK192" i="26"/>
  <c r="MK195" i="26"/>
  <c r="MK196" i="26"/>
  <c r="MK197" i="26"/>
  <c r="MK285" i="26"/>
  <c r="MK292" i="26"/>
  <c r="MK170" i="26" a="1"/>
  <c r="MK170" i="26" s="1"/>
  <c r="MK173" i="26"/>
  <c r="MK202" i="26" a="1"/>
  <c r="MK202" i="26" s="1"/>
  <c r="MK203" i="26"/>
  <c r="MK204" i="26"/>
  <c r="MK205" i="26"/>
  <c r="MK206" i="26"/>
  <c r="MK207" i="26"/>
  <c r="MK208" i="26"/>
  <c r="MK211" i="26"/>
  <c r="MK212" i="26"/>
  <c r="MK213" i="26"/>
  <c r="MK218" i="26" a="1"/>
  <c r="MK218" i="26" s="1"/>
  <c r="MK219" i="26"/>
  <c r="MK220" i="26"/>
  <c r="MK221" i="26"/>
  <c r="MK222" i="26"/>
  <c r="MK223" i="26"/>
  <c r="MK224" i="26"/>
  <c r="MK227" i="26"/>
  <c r="MK228" i="26"/>
  <c r="MK229" i="26"/>
  <c r="MK234" i="26" a="1"/>
  <c r="MK234" i="26" s="1"/>
  <c r="MK235" i="26"/>
  <c r="MK236" i="26"/>
  <c r="MK237" i="26"/>
  <c r="MK238" i="26"/>
  <c r="MK239" i="26"/>
  <c r="MK240" i="26"/>
  <c r="MK243" i="26"/>
  <c r="MK244" i="26"/>
  <c r="MK245" i="26"/>
  <c r="MK250" i="26" a="1"/>
  <c r="MK250" i="26" s="1"/>
  <c r="MK252" i="26"/>
  <c r="MK254" i="26"/>
  <c r="MK255" i="26"/>
  <c r="MK256" i="26"/>
  <c r="MK260" i="26"/>
  <c r="MK261" i="26"/>
  <c r="MK283" i="26"/>
  <c r="MK287" i="26"/>
  <c r="MK291" i="26"/>
  <c r="MK251" i="26"/>
  <c r="MK253" i="26"/>
  <c r="MK266" i="26" a="1"/>
  <c r="MK266" i="26" s="1"/>
  <c r="MK267" i="26"/>
  <c r="MK268" i="26"/>
  <c r="MK269" i="26"/>
  <c r="MK270" i="26"/>
  <c r="MK271" i="26"/>
  <c r="MK272" i="26"/>
  <c r="MK274" i="26"/>
  <c r="MK275" i="26"/>
  <c r="MK276" i="26"/>
  <c r="MK277" i="26"/>
  <c r="MK298" i="26" a="1"/>
  <c r="MK298" i="26" s="1"/>
  <c r="MK301" i="26"/>
  <c r="MK302" i="26"/>
  <c r="MK303" i="26"/>
  <c r="MK304" i="26"/>
  <c r="MK307" i="26"/>
  <c r="MK308" i="26"/>
  <c r="MK309" i="26"/>
  <c r="MK314" i="26" a="1"/>
  <c r="MK314" i="26" s="1"/>
  <c r="MK316" i="26"/>
  <c r="MK319" i="26"/>
  <c r="MK286" i="26"/>
  <c r="MK317" i="26"/>
  <c r="MK318" i="26"/>
  <c r="MK320" i="26"/>
  <c r="MK322" i="26"/>
  <c r="MK323" i="26"/>
  <c r="MK324" i="26"/>
  <c r="MK325" i="26"/>
  <c r="MK288" i="26"/>
  <c r="MK293" i="26"/>
  <c r="MK299" i="26"/>
  <c r="MK300" i="26"/>
  <c r="MK315" i="26"/>
  <c r="MJ177" i="26"/>
  <c r="MJ257" i="26"/>
  <c r="MJ305" i="26"/>
  <c r="MI214" i="26"/>
  <c r="MI326" i="26"/>
  <c r="MN166" i="26"/>
  <c r="MM165" i="26"/>
  <c r="MJ321" i="26"/>
  <c r="MJ326" i="26" s="1"/>
  <c r="MJ273" i="26"/>
  <c r="MJ278" i="26" s="1"/>
  <c r="MJ193" i="26"/>
  <c r="MJ289" i="26"/>
  <c r="MJ294" i="26" s="1"/>
  <c r="MJ209" i="26"/>
  <c r="MJ214" i="26" s="1"/>
  <c r="MJ225" i="26"/>
  <c r="MJ241" i="26"/>
  <c r="MJ246" i="26" s="1"/>
  <c r="MI294" i="26"/>
  <c r="MI246" i="26"/>
  <c r="MI278" i="26"/>
  <c r="MI310" i="26"/>
  <c r="MH12" i="17"/>
  <c r="MH14" i="17" s="1"/>
  <c r="MF13" i="17"/>
  <c r="ML210" i="26" l="1"/>
  <c r="ML194" i="26"/>
  <c r="ML259" i="26"/>
  <c r="ML242" i="26"/>
  <c r="ML226" i="26"/>
  <c r="MM167" i="26"/>
  <c r="ML171" i="26"/>
  <c r="ML173" i="26"/>
  <c r="ML174" i="26"/>
  <c r="ML175" i="26"/>
  <c r="ML176" i="26"/>
  <c r="ML178" i="26"/>
  <c r="ML179" i="26"/>
  <c r="ML180" i="26"/>
  <c r="ML181" i="26"/>
  <c r="ML283" i="26"/>
  <c r="ML285" i="26"/>
  <c r="ML287" i="26"/>
  <c r="ML288" i="26"/>
  <c r="ML292" i="26"/>
  <c r="ML170" i="26" a="1"/>
  <c r="ML170" i="26" s="1"/>
  <c r="ML186" i="26" a="1"/>
  <c r="ML186" i="26" s="1"/>
  <c r="ML187" i="26"/>
  <c r="ML188" i="26"/>
  <c r="ML189" i="26"/>
  <c r="ML190" i="26"/>
  <c r="ML191" i="26"/>
  <c r="ML192" i="26"/>
  <c r="ML195" i="26"/>
  <c r="ML196" i="26"/>
  <c r="ML197" i="26"/>
  <c r="ML284" i="26"/>
  <c r="ML291" i="26"/>
  <c r="ML293" i="26"/>
  <c r="ML172" i="26"/>
  <c r="ML202" i="26" a="1"/>
  <c r="ML202" i="26" s="1"/>
  <c r="ML203" i="26"/>
  <c r="ML204" i="26"/>
  <c r="ML205" i="26"/>
  <c r="ML206" i="26"/>
  <c r="ML207" i="26"/>
  <c r="ML208" i="26"/>
  <c r="ML211" i="26"/>
  <c r="ML212" i="26"/>
  <c r="ML213" i="26"/>
  <c r="ML218" i="26" a="1"/>
  <c r="ML218" i="26" s="1"/>
  <c r="ML219" i="26"/>
  <c r="ML220" i="26"/>
  <c r="ML221" i="26"/>
  <c r="ML222" i="26"/>
  <c r="ML223" i="26"/>
  <c r="ML224" i="26"/>
  <c r="ML227" i="26"/>
  <c r="ML228" i="26"/>
  <c r="ML229" i="26"/>
  <c r="ML234" i="26" a="1"/>
  <c r="ML234" i="26" s="1"/>
  <c r="ML235" i="26"/>
  <c r="ML236" i="26"/>
  <c r="ML237" i="26"/>
  <c r="ML238" i="26"/>
  <c r="ML239" i="26"/>
  <c r="ML240" i="26"/>
  <c r="ML243" i="26"/>
  <c r="ML244" i="26"/>
  <c r="ML245" i="26"/>
  <c r="ML251" i="26"/>
  <c r="ML253" i="26"/>
  <c r="ML254" i="26"/>
  <c r="ML255" i="26"/>
  <c r="ML256" i="26"/>
  <c r="ML260" i="26"/>
  <c r="ML261" i="26"/>
  <c r="ML282" i="26" a="1"/>
  <c r="ML282" i="26" s="1"/>
  <c r="ML286" i="26"/>
  <c r="ML250" i="26" a="1"/>
  <c r="ML250" i="26" s="1"/>
  <c r="ML252" i="26"/>
  <c r="ML266" i="26" a="1"/>
  <c r="ML266" i="26" s="1"/>
  <c r="ML267" i="26"/>
  <c r="ML268" i="26"/>
  <c r="ML269" i="26"/>
  <c r="ML270" i="26"/>
  <c r="ML271" i="26"/>
  <c r="ML272" i="26"/>
  <c r="ML274" i="26"/>
  <c r="ML275" i="26"/>
  <c r="ML276" i="26"/>
  <c r="ML277" i="26"/>
  <c r="ML298" i="26" a="1"/>
  <c r="ML298" i="26" s="1"/>
  <c r="ML299" i="26"/>
  <c r="ML301" i="26"/>
  <c r="ML302" i="26"/>
  <c r="ML303" i="26"/>
  <c r="ML304" i="26"/>
  <c r="ML307" i="26"/>
  <c r="ML308" i="26"/>
  <c r="ML309" i="26"/>
  <c r="ML300" i="26"/>
  <c r="ML316" i="26"/>
  <c r="ML320" i="26"/>
  <c r="ML325" i="26"/>
  <c r="ML315" i="26"/>
  <c r="ML318" i="26"/>
  <c r="ML319" i="26"/>
  <c r="ML322" i="26"/>
  <c r="ML323" i="26"/>
  <c r="ML324" i="26"/>
  <c r="ML314" i="26" a="1"/>
  <c r="ML314" i="26" s="1"/>
  <c r="ML317" i="26"/>
  <c r="MK273" i="26"/>
  <c r="MK321" i="26"/>
  <c r="MJ182" i="26"/>
  <c r="MJ262" i="26"/>
  <c r="MO166" i="26"/>
  <c r="MN165" i="26"/>
  <c r="MJ198" i="26"/>
  <c r="MJ230" i="26"/>
  <c r="MK225" i="26"/>
  <c r="MK230" i="26" s="1"/>
  <c r="MK241" i="26"/>
  <c r="MK305" i="26"/>
  <c r="MK310" i="26" s="1"/>
  <c r="MK193" i="26"/>
  <c r="MK198" i="26" s="1"/>
  <c r="MK177" i="26"/>
  <c r="MK182" i="26" s="1"/>
  <c r="MK289" i="26"/>
  <c r="MK209" i="26"/>
  <c r="MK214" i="26" s="1"/>
  <c r="MK257" i="26"/>
  <c r="MK262" i="26" s="1"/>
  <c r="MJ310" i="26"/>
  <c r="MI12" i="17"/>
  <c r="MG13" i="17"/>
  <c r="MM194" i="26" l="1"/>
  <c r="MM210" i="26"/>
  <c r="MM259" i="26"/>
  <c r="MM242" i="26"/>
  <c r="MM226" i="26"/>
  <c r="MN167" i="26"/>
  <c r="MM170" i="26" a="1"/>
  <c r="MM170" i="26" s="1"/>
  <c r="MM175" i="26"/>
  <c r="MM176" i="26"/>
  <c r="MM178" i="26"/>
  <c r="MM179" i="26"/>
  <c r="MM180" i="26"/>
  <c r="MM181" i="26"/>
  <c r="MM284" i="26"/>
  <c r="MM291" i="26"/>
  <c r="MM171" i="26"/>
  <c r="MM172" i="26"/>
  <c r="MM174" i="26"/>
  <c r="MM186" i="26" a="1"/>
  <c r="MM186" i="26" s="1"/>
  <c r="MM187" i="26"/>
  <c r="MM188" i="26"/>
  <c r="MM189" i="26"/>
  <c r="MM190" i="26"/>
  <c r="MM191" i="26"/>
  <c r="MM192" i="26"/>
  <c r="MM195" i="26"/>
  <c r="MM196" i="26"/>
  <c r="MM197" i="26"/>
  <c r="MM282" i="26" a="1"/>
  <c r="MM282" i="26" s="1"/>
  <c r="MM286" i="26"/>
  <c r="MM287" i="26"/>
  <c r="MM292" i="26"/>
  <c r="MM173" i="26"/>
  <c r="MM202" i="26" a="1"/>
  <c r="MM202" i="26" s="1"/>
  <c r="MM203" i="26"/>
  <c r="MM204" i="26"/>
  <c r="MM205" i="26"/>
  <c r="MM206" i="26"/>
  <c r="MM207" i="26"/>
  <c r="MM208" i="26"/>
  <c r="MM211" i="26"/>
  <c r="MM212" i="26"/>
  <c r="MM213" i="26"/>
  <c r="MM218" i="26" a="1"/>
  <c r="MM218" i="26" s="1"/>
  <c r="MM219" i="26"/>
  <c r="MM220" i="26"/>
  <c r="MM221" i="26"/>
  <c r="MM222" i="26"/>
  <c r="MM223" i="26"/>
  <c r="MM224" i="26"/>
  <c r="MM227" i="26"/>
  <c r="MM228" i="26"/>
  <c r="MM229" i="26"/>
  <c r="MM234" i="26" a="1"/>
  <c r="MM234" i="26" s="1"/>
  <c r="MM235" i="26"/>
  <c r="MM236" i="26"/>
  <c r="MM237" i="26"/>
  <c r="MM238" i="26"/>
  <c r="MM239" i="26"/>
  <c r="MM240" i="26"/>
  <c r="MM243" i="26"/>
  <c r="MM244" i="26"/>
  <c r="MM245" i="26"/>
  <c r="MM250" i="26" a="1"/>
  <c r="MM250" i="26" s="1"/>
  <c r="MM254" i="26"/>
  <c r="MM255" i="26"/>
  <c r="MM256" i="26"/>
  <c r="MM260" i="26"/>
  <c r="MM261" i="26"/>
  <c r="MM283" i="26"/>
  <c r="MM285" i="26"/>
  <c r="MM288" i="26"/>
  <c r="MM251" i="26"/>
  <c r="MM252" i="26"/>
  <c r="MM253" i="26"/>
  <c r="MM266" i="26" a="1"/>
  <c r="MM266" i="26" s="1"/>
  <c r="MM267" i="26"/>
  <c r="MM268" i="26"/>
  <c r="MM269" i="26"/>
  <c r="MM270" i="26"/>
  <c r="MM271" i="26"/>
  <c r="MM272" i="26"/>
  <c r="MM274" i="26"/>
  <c r="MM275" i="26"/>
  <c r="MM276" i="26"/>
  <c r="MM277" i="26"/>
  <c r="MM301" i="26"/>
  <c r="MM302" i="26"/>
  <c r="MM303" i="26"/>
  <c r="MM304" i="26"/>
  <c r="MM307" i="26"/>
  <c r="MM308" i="26"/>
  <c r="MM309" i="26"/>
  <c r="MM316" i="26"/>
  <c r="MM317" i="26"/>
  <c r="MM318" i="26"/>
  <c r="MM293" i="26"/>
  <c r="MM314" i="26" a="1"/>
  <c r="MM314" i="26" s="1"/>
  <c r="MM319" i="26"/>
  <c r="MM320" i="26"/>
  <c r="MM322" i="26"/>
  <c r="MM323" i="26"/>
  <c r="MM324" i="26"/>
  <c r="MM325" i="26"/>
  <c r="MM298" i="26" a="1"/>
  <c r="MM298" i="26" s="1"/>
  <c r="MM299" i="26"/>
  <c r="MM300" i="26"/>
  <c r="MM315" i="26"/>
  <c r="ML177" i="26"/>
  <c r="ML193" i="26"/>
  <c r="ML225" i="26"/>
  <c r="ML241" i="26"/>
  <c r="ML289" i="26"/>
  <c r="ML305" i="26"/>
  <c r="MK278" i="26"/>
  <c r="MK326" i="26"/>
  <c r="MP166" i="26"/>
  <c r="MO165" i="26"/>
  <c r="MK246" i="26"/>
  <c r="MK294" i="26"/>
  <c r="ML257" i="26"/>
  <c r="ML273" i="26"/>
  <c r="ML321" i="26"/>
  <c r="ML209" i="26"/>
  <c r="MI14" i="17"/>
  <c r="MJ12" i="17"/>
  <c r="MJ14" i="17" s="1"/>
  <c r="MH13" i="17"/>
  <c r="MN210" i="26" l="1"/>
  <c r="MN194" i="26"/>
  <c r="MN259" i="26"/>
  <c r="MN242" i="26"/>
  <c r="MN226" i="26"/>
  <c r="MO167" i="26"/>
  <c r="MN292" i="26"/>
  <c r="MN175" i="26"/>
  <c r="MN176" i="26"/>
  <c r="MN178" i="26"/>
  <c r="MN179" i="26"/>
  <c r="MN180" i="26"/>
  <c r="MN181" i="26"/>
  <c r="MN285" i="26"/>
  <c r="MN286" i="26"/>
  <c r="MN293" i="26"/>
  <c r="MN171" i="26"/>
  <c r="MN173" i="26"/>
  <c r="MN174" i="26"/>
  <c r="MN186" i="26" a="1"/>
  <c r="MN186" i="26" s="1"/>
  <c r="MN187" i="26"/>
  <c r="MN188" i="26"/>
  <c r="MN189" i="26"/>
  <c r="MN190" i="26"/>
  <c r="MN191" i="26"/>
  <c r="MN192" i="26"/>
  <c r="MN195" i="26"/>
  <c r="MN196" i="26"/>
  <c r="MN197" i="26"/>
  <c r="MN288" i="26"/>
  <c r="MN170" i="26" a="1"/>
  <c r="MN170" i="26" s="1"/>
  <c r="MN172" i="26"/>
  <c r="MN202" i="26" a="1"/>
  <c r="MN202" i="26" s="1"/>
  <c r="MN203" i="26"/>
  <c r="MN204" i="26"/>
  <c r="MN205" i="26"/>
  <c r="MN206" i="26"/>
  <c r="MN207" i="26"/>
  <c r="MN208" i="26"/>
  <c r="MN211" i="26"/>
  <c r="MN212" i="26"/>
  <c r="MN213" i="26"/>
  <c r="MN218" i="26" a="1"/>
  <c r="MN218" i="26" s="1"/>
  <c r="MN219" i="26"/>
  <c r="MN220" i="26"/>
  <c r="MN221" i="26"/>
  <c r="MN222" i="26"/>
  <c r="MN223" i="26"/>
  <c r="MN224" i="26"/>
  <c r="MN227" i="26"/>
  <c r="MN228" i="26"/>
  <c r="MN229" i="26"/>
  <c r="MN234" i="26" a="1"/>
  <c r="MN234" i="26" s="1"/>
  <c r="MN235" i="26"/>
  <c r="MN236" i="26"/>
  <c r="MN237" i="26"/>
  <c r="MN238" i="26"/>
  <c r="MN239" i="26"/>
  <c r="MN240" i="26"/>
  <c r="MN243" i="26"/>
  <c r="MN244" i="26"/>
  <c r="MN245" i="26"/>
  <c r="MN251" i="26"/>
  <c r="MN253" i="26"/>
  <c r="MN254" i="26"/>
  <c r="MN255" i="26"/>
  <c r="MN256" i="26"/>
  <c r="MN260" i="26"/>
  <c r="MN261" i="26"/>
  <c r="MN282" i="26" a="1"/>
  <c r="MN282" i="26" s="1"/>
  <c r="MN283" i="26"/>
  <c r="MN284" i="26"/>
  <c r="MN287" i="26"/>
  <c r="MN291" i="26"/>
  <c r="MN250" i="26" a="1"/>
  <c r="MN250" i="26" s="1"/>
  <c r="MN252" i="26"/>
  <c r="MN266" i="26" a="1"/>
  <c r="MN266" i="26" s="1"/>
  <c r="MN267" i="26"/>
  <c r="MN268" i="26"/>
  <c r="MN269" i="26"/>
  <c r="MN270" i="26"/>
  <c r="MN271" i="26"/>
  <c r="MN272" i="26"/>
  <c r="MN274" i="26"/>
  <c r="MN275" i="26"/>
  <c r="MN276" i="26"/>
  <c r="MN277" i="26"/>
  <c r="MN298" i="26" a="1"/>
  <c r="MN298" i="26" s="1"/>
  <c r="MN301" i="26"/>
  <c r="MN302" i="26"/>
  <c r="MN303" i="26"/>
  <c r="MN304" i="26"/>
  <c r="MN307" i="26"/>
  <c r="MN308" i="26"/>
  <c r="MN309" i="26"/>
  <c r="MN300" i="26"/>
  <c r="MN314" i="26" a="1"/>
  <c r="MN314" i="26" s="1"/>
  <c r="MN315" i="26"/>
  <c r="MN319" i="26"/>
  <c r="MN320" i="26"/>
  <c r="MN325" i="26"/>
  <c r="MN317" i="26"/>
  <c r="MN318" i="26"/>
  <c r="MN322" i="26"/>
  <c r="MN323" i="26"/>
  <c r="MN324" i="26"/>
  <c r="MN299" i="26"/>
  <c r="MN316" i="26"/>
  <c r="MM257" i="26"/>
  <c r="MM262" i="26" s="1"/>
  <c r="MM273" i="26"/>
  <c r="MM278" i="26" s="1"/>
  <c r="MM321" i="26"/>
  <c r="MM326" i="26" s="1"/>
  <c r="ML182" i="26"/>
  <c r="ML198" i="26"/>
  <c r="ML230" i="26"/>
  <c r="ML310" i="26"/>
  <c r="MQ166" i="26"/>
  <c r="MP165" i="26"/>
  <c r="ML262" i="26"/>
  <c r="ML214" i="26"/>
  <c r="MM241" i="26"/>
  <c r="MM246" i="26" s="1"/>
  <c r="MM305" i="26"/>
  <c r="MM310" i="26" s="1"/>
  <c r="MM209" i="26"/>
  <c r="MM214" i="26" s="1"/>
  <c r="MM225" i="26"/>
  <c r="MM230" i="26" s="1"/>
  <c r="MM177" i="26"/>
  <c r="MM182" i="26" s="1"/>
  <c r="MM193" i="26"/>
  <c r="MM198" i="26" s="1"/>
  <c r="MM289" i="26"/>
  <c r="MM294" i="26" s="1"/>
  <c r="ML246" i="26"/>
  <c r="ML294" i="26"/>
  <c r="ML278" i="26"/>
  <c r="ML326" i="26"/>
  <c r="MK12" i="17"/>
  <c r="MK14" i="17" s="1"/>
  <c r="MI13" i="17"/>
  <c r="MO210" i="26" l="1"/>
  <c r="MO194" i="26"/>
  <c r="MO259" i="26"/>
  <c r="MO242" i="26"/>
  <c r="MO226" i="26"/>
  <c r="MP167" i="26"/>
  <c r="MO171" i="26"/>
  <c r="MO172" i="26"/>
  <c r="MO173" i="26"/>
  <c r="MO174" i="26"/>
  <c r="MO175" i="26"/>
  <c r="MO176" i="26"/>
  <c r="MO178" i="26"/>
  <c r="MO179" i="26"/>
  <c r="MO180" i="26"/>
  <c r="MO181" i="26"/>
  <c r="MO287" i="26"/>
  <c r="MO288" i="26"/>
  <c r="MO292" i="26"/>
  <c r="MO170" i="26" a="1"/>
  <c r="MO170" i="26" s="1"/>
  <c r="MO186" i="26" a="1"/>
  <c r="MO186" i="26" s="1"/>
  <c r="MO187" i="26"/>
  <c r="MO188" i="26"/>
  <c r="MO189" i="26"/>
  <c r="MO190" i="26"/>
  <c r="MO191" i="26"/>
  <c r="MO192" i="26"/>
  <c r="MO195" i="26"/>
  <c r="MO196" i="26"/>
  <c r="MO197" i="26"/>
  <c r="MO283" i="26"/>
  <c r="MO285" i="26"/>
  <c r="MO291" i="26"/>
  <c r="MO293" i="26"/>
  <c r="MO202" i="26" a="1"/>
  <c r="MO202" i="26" s="1"/>
  <c r="MO203" i="26"/>
  <c r="MO204" i="26"/>
  <c r="MO205" i="26"/>
  <c r="MO206" i="26"/>
  <c r="MO207" i="26"/>
  <c r="MO208" i="26"/>
  <c r="MO211" i="26"/>
  <c r="MO212" i="26"/>
  <c r="MO213" i="26"/>
  <c r="MO282" i="26" a="1"/>
  <c r="MO282" i="26" s="1"/>
  <c r="MO218" i="26" a="1"/>
  <c r="MO218" i="26" s="1"/>
  <c r="MO219" i="26"/>
  <c r="MO220" i="26"/>
  <c r="MO221" i="26"/>
  <c r="MO222" i="26"/>
  <c r="MO223" i="26"/>
  <c r="MO224" i="26"/>
  <c r="MO227" i="26"/>
  <c r="MO228" i="26"/>
  <c r="MO229" i="26"/>
  <c r="MO234" i="26" a="1"/>
  <c r="MO234" i="26" s="1"/>
  <c r="MO235" i="26"/>
  <c r="MO236" i="26"/>
  <c r="MO237" i="26"/>
  <c r="MO238" i="26"/>
  <c r="MO239" i="26"/>
  <c r="MO240" i="26"/>
  <c r="MO243" i="26"/>
  <c r="MO244" i="26"/>
  <c r="MO245" i="26"/>
  <c r="MO250" i="26" a="1"/>
  <c r="MO250" i="26" s="1"/>
  <c r="MO254" i="26"/>
  <c r="MO255" i="26"/>
  <c r="MO256" i="26"/>
  <c r="MO260" i="26"/>
  <c r="MO261" i="26"/>
  <c r="MO286" i="26"/>
  <c r="MO251" i="26"/>
  <c r="MO252" i="26"/>
  <c r="MO253" i="26"/>
  <c r="MO266" i="26" a="1"/>
  <c r="MO266" i="26" s="1"/>
  <c r="MO267" i="26"/>
  <c r="MO268" i="26"/>
  <c r="MO269" i="26"/>
  <c r="MO270" i="26"/>
  <c r="MO271" i="26"/>
  <c r="MO272" i="26"/>
  <c r="MO274" i="26"/>
  <c r="MO275" i="26"/>
  <c r="MO276" i="26"/>
  <c r="MO277" i="26"/>
  <c r="MO298" i="26" a="1"/>
  <c r="MO298" i="26" s="1"/>
  <c r="MO301" i="26"/>
  <c r="MO302" i="26"/>
  <c r="MO303" i="26"/>
  <c r="MO304" i="26"/>
  <c r="MO307" i="26"/>
  <c r="MO308" i="26"/>
  <c r="MO309" i="26"/>
  <c r="MO299" i="26"/>
  <c r="MO316" i="26"/>
  <c r="MO318" i="26"/>
  <c r="MO320" i="26"/>
  <c r="MO284" i="26"/>
  <c r="MO314" i="26" a="1"/>
  <c r="MO314" i="26" s="1"/>
  <c r="MO315" i="26"/>
  <c r="MO319" i="26"/>
  <c r="MO322" i="26"/>
  <c r="MO323" i="26"/>
  <c r="MO324" i="26"/>
  <c r="MO325" i="26"/>
  <c r="MO300" i="26"/>
  <c r="MO317" i="26"/>
  <c r="MN193" i="26"/>
  <c r="MN177" i="26"/>
  <c r="MN209" i="26"/>
  <c r="MN225" i="26"/>
  <c r="MN241" i="26"/>
  <c r="MN305" i="26"/>
  <c r="MR166" i="26"/>
  <c r="MQ165" i="26"/>
  <c r="MN289" i="26"/>
  <c r="MN257" i="26"/>
  <c r="MN273" i="26"/>
  <c r="MN321" i="26"/>
  <c r="ML12" i="17"/>
  <c r="MJ13" i="17"/>
  <c r="MP210" i="26" l="1"/>
  <c r="MP194" i="26"/>
  <c r="MP259" i="26"/>
  <c r="MP242" i="26"/>
  <c r="MP226" i="26"/>
  <c r="MQ167" i="26"/>
  <c r="MP175" i="26"/>
  <c r="MP176" i="26"/>
  <c r="MP178" i="26"/>
  <c r="MP179" i="26"/>
  <c r="MP180" i="26"/>
  <c r="MP181" i="26"/>
  <c r="MP284" i="26"/>
  <c r="MP293" i="26"/>
  <c r="MP171" i="26"/>
  <c r="MP172" i="26"/>
  <c r="MP174" i="26"/>
  <c r="MP186" i="26" a="1"/>
  <c r="MP186" i="26" s="1"/>
  <c r="MP187" i="26"/>
  <c r="MP188" i="26"/>
  <c r="MP189" i="26"/>
  <c r="MP190" i="26"/>
  <c r="MP191" i="26"/>
  <c r="MP192" i="26"/>
  <c r="MP195" i="26"/>
  <c r="MP196" i="26"/>
  <c r="MP197" i="26"/>
  <c r="MP283" i="26"/>
  <c r="MP286" i="26"/>
  <c r="MP287" i="26"/>
  <c r="MP292" i="26"/>
  <c r="MP170" i="26" a="1"/>
  <c r="MP170" i="26" s="1"/>
  <c r="MP173" i="26"/>
  <c r="MP202" i="26" a="1"/>
  <c r="MP202" i="26" s="1"/>
  <c r="MP203" i="26"/>
  <c r="MP204" i="26"/>
  <c r="MP205" i="26"/>
  <c r="MP206" i="26"/>
  <c r="MP207" i="26"/>
  <c r="MP208" i="26"/>
  <c r="MP211" i="26"/>
  <c r="MP212" i="26"/>
  <c r="MP213" i="26"/>
  <c r="MP218" i="26" a="1"/>
  <c r="MP218" i="26" s="1"/>
  <c r="MP219" i="26"/>
  <c r="MP220" i="26"/>
  <c r="MP221" i="26"/>
  <c r="MP222" i="26"/>
  <c r="MP223" i="26"/>
  <c r="MP224" i="26"/>
  <c r="MP227" i="26"/>
  <c r="MP228" i="26"/>
  <c r="MP229" i="26"/>
  <c r="MP234" i="26" a="1"/>
  <c r="MP234" i="26" s="1"/>
  <c r="MP235" i="26"/>
  <c r="MP236" i="26"/>
  <c r="MP237" i="26"/>
  <c r="MP238" i="26"/>
  <c r="MP239" i="26"/>
  <c r="MP240" i="26"/>
  <c r="MP243" i="26"/>
  <c r="MP244" i="26"/>
  <c r="MP245" i="26"/>
  <c r="MP254" i="26"/>
  <c r="MP255" i="26"/>
  <c r="MP256" i="26"/>
  <c r="MP260" i="26"/>
  <c r="MP261" i="26"/>
  <c r="MP282" i="26" a="1"/>
  <c r="MP282" i="26" s="1"/>
  <c r="MP285" i="26"/>
  <c r="MP288" i="26"/>
  <c r="MP291" i="26"/>
  <c r="MP250" i="26" a="1"/>
  <c r="MP250" i="26" s="1"/>
  <c r="MP251" i="26"/>
  <c r="MP252" i="26"/>
  <c r="MP253" i="26"/>
  <c r="MP266" i="26" a="1"/>
  <c r="MP266" i="26" s="1"/>
  <c r="MP267" i="26"/>
  <c r="MP268" i="26"/>
  <c r="MP269" i="26"/>
  <c r="MP270" i="26"/>
  <c r="MP271" i="26"/>
  <c r="MP272" i="26"/>
  <c r="MP274" i="26"/>
  <c r="MP275" i="26"/>
  <c r="MP276" i="26"/>
  <c r="MP277" i="26"/>
  <c r="MP298" i="26" a="1"/>
  <c r="MP298" i="26" s="1"/>
  <c r="MP301" i="26"/>
  <c r="MP302" i="26"/>
  <c r="MP303" i="26"/>
  <c r="MP304" i="26"/>
  <c r="MP307" i="26"/>
  <c r="MP308" i="26"/>
  <c r="MP309" i="26"/>
  <c r="MP300" i="26"/>
  <c r="MP317" i="26"/>
  <c r="MP319" i="26"/>
  <c r="MP325" i="26"/>
  <c r="MP318" i="26"/>
  <c r="MP320" i="26"/>
  <c r="MP322" i="26"/>
  <c r="MP323" i="26"/>
  <c r="MP324" i="26"/>
  <c r="MP299" i="26"/>
  <c r="MP314" i="26" a="1"/>
  <c r="MP314" i="26" s="1"/>
  <c r="MP315" i="26"/>
  <c r="MP316" i="26"/>
  <c r="MN198" i="26"/>
  <c r="MN182" i="26"/>
  <c r="MN214" i="26"/>
  <c r="MN230" i="26"/>
  <c r="MN246" i="26"/>
  <c r="MN310" i="26"/>
  <c r="MS166" i="26"/>
  <c r="MR165" i="26"/>
  <c r="MN294" i="26"/>
  <c r="MN262" i="26"/>
  <c r="MN278" i="26"/>
  <c r="MN326" i="26"/>
  <c r="MO193" i="26"/>
  <c r="MO289" i="26"/>
  <c r="MO241" i="26"/>
  <c r="MO257" i="26"/>
  <c r="MO321" i="26"/>
  <c r="MO326" i="26" s="1"/>
  <c r="MO177" i="26"/>
  <c r="MO182" i="26" s="1"/>
  <c r="MO209" i="26"/>
  <c r="MO214" i="26" s="1"/>
  <c r="MO225" i="26"/>
  <c r="MO230" i="26" s="1"/>
  <c r="MO273" i="26"/>
  <c r="MO278" i="26" s="1"/>
  <c r="MO305" i="26"/>
  <c r="MO310" i="26" s="1"/>
  <c r="ML14" i="17"/>
  <c r="MM12" i="17"/>
  <c r="MM14" i="17" s="1"/>
  <c r="MK13" i="17"/>
  <c r="MQ210" i="26" l="1"/>
  <c r="MQ194" i="26"/>
  <c r="MQ259" i="26"/>
  <c r="MQ242" i="26"/>
  <c r="MQ226" i="26"/>
  <c r="MP177" i="26"/>
  <c r="MP182" i="26" s="1"/>
  <c r="MR167" i="26"/>
  <c r="MQ288" i="26"/>
  <c r="MQ170" i="26" a="1"/>
  <c r="MQ170" i="26" s="1"/>
  <c r="MQ174" i="26"/>
  <c r="MQ175" i="26"/>
  <c r="MQ176" i="26"/>
  <c r="MQ178" i="26"/>
  <c r="MQ179" i="26"/>
  <c r="MQ180" i="26"/>
  <c r="MQ181" i="26"/>
  <c r="MQ283" i="26"/>
  <c r="MQ291" i="26"/>
  <c r="MQ292" i="26"/>
  <c r="MQ171" i="26"/>
  <c r="MQ173" i="26"/>
  <c r="MQ186" i="26" a="1"/>
  <c r="MQ186" i="26" s="1"/>
  <c r="MQ187" i="26"/>
  <c r="MQ188" i="26"/>
  <c r="MQ189" i="26"/>
  <c r="MQ190" i="26"/>
  <c r="MQ191" i="26"/>
  <c r="MQ192" i="26"/>
  <c r="MQ195" i="26"/>
  <c r="MQ196" i="26"/>
  <c r="MQ197" i="26"/>
  <c r="MQ284" i="26"/>
  <c r="MQ285" i="26"/>
  <c r="MQ286" i="26"/>
  <c r="MQ293" i="26"/>
  <c r="MQ172" i="26"/>
  <c r="MQ202" i="26" a="1"/>
  <c r="MQ202" i="26" s="1"/>
  <c r="MQ203" i="26"/>
  <c r="MQ204" i="26"/>
  <c r="MQ205" i="26"/>
  <c r="MQ206" i="26"/>
  <c r="MQ207" i="26"/>
  <c r="MQ208" i="26"/>
  <c r="MQ211" i="26"/>
  <c r="MQ212" i="26"/>
  <c r="MQ213" i="26"/>
  <c r="MQ218" i="26" a="1"/>
  <c r="MQ218" i="26" s="1"/>
  <c r="MQ219" i="26"/>
  <c r="MQ220" i="26"/>
  <c r="MQ221" i="26"/>
  <c r="MQ222" i="26"/>
  <c r="MQ223" i="26"/>
  <c r="MQ224" i="26"/>
  <c r="MQ227" i="26"/>
  <c r="MQ228" i="26"/>
  <c r="MQ229" i="26"/>
  <c r="MQ234" i="26" a="1"/>
  <c r="MQ234" i="26" s="1"/>
  <c r="MQ235" i="26"/>
  <c r="MQ236" i="26"/>
  <c r="MQ237" i="26"/>
  <c r="MQ238" i="26"/>
  <c r="MQ239" i="26"/>
  <c r="MQ240" i="26"/>
  <c r="MQ243" i="26"/>
  <c r="MQ244" i="26"/>
  <c r="MQ245" i="26"/>
  <c r="MQ250" i="26" a="1"/>
  <c r="MQ250" i="26" s="1"/>
  <c r="MQ251" i="26"/>
  <c r="MQ253" i="26"/>
  <c r="MQ254" i="26"/>
  <c r="MQ255" i="26"/>
  <c r="MQ256" i="26"/>
  <c r="MQ260" i="26"/>
  <c r="MQ261" i="26"/>
  <c r="MQ287" i="26"/>
  <c r="MQ252" i="26"/>
  <c r="MQ266" i="26" a="1"/>
  <c r="MQ266" i="26" s="1"/>
  <c r="MQ267" i="26"/>
  <c r="MQ268" i="26"/>
  <c r="MQ269" i="26"/>
  <c r="MQ270" i="26"/>
  <c r="MQ271" i="26"/>
  <c r="MQ272" i="26"/>
  <c r="MQ274" i="26"/>
  <c r="MQ275" i="26"/>
  <c r="MQ276" i="26"/>
  <c r="MQ277" i="26"/>
  <c r="MQ301" i="26"/>
  <c r="MQ302" i="26"/>
  <c r="MQ303" i="26"/>
  <c r="MQ304" i="26"/>
  <c r="MQ307" i="26"/>
  <c r="MQ308" i="26"/>
  <c r="MQ309" i="26"/>
  <c r="MQ314" i="26" a="1"/>
  <c r="MQ314" i="26" s="1"/>
  <c r="MQ315" i="26"/>
  <c r="MQ316" i="26"/>
  <c r="MQ318" i="26"/>
  <c r="MQ320" i="26"/>
  <c r="MQ298" i="26" a="1"/>
  <c r="MQ298" i="26" s="1"/>
  <c r="MQ299" i="26"/>
  <c r="MQ317" i="26"/>
  <c r="MQ319" i="26"/>
  <c r="MQ322" i="26"/>
  <c r="MQ323" i="26"/>
  <c r="MQ324" i="26"/>
  <c r="MQ325" i="26"/>
  <c r="MQ282" i="26" a="1"/>
  <c r="MQ282" i="26" s="1"/>
  <c r="MQ300" i="26"/>
  <c r="MP193" i="26"/>
  <c r="MP241" i="26"/>
  <c r="MP289" i="26"/>
  <c r="MP257" i="26"/>
  <c r="MP321" i="26"/>
  <c r="MT166" i="26"/>
  <c r="MS165" i="26"/>
  <c r="MP209" i="26"/>
  <c r="MP225" i="26"/>
  <c r="MP273" i="26"/>
  <c r="MP305" i="26"/>
  <c r="MO198" i="26"/>
  <c r="MO294" i="26"/>
  <c r="MO246" i="26"/>
  <c r="MO262" i="26"/>
  <c r="MN12" i="17"/>
  <c r="MN14" i="17" s="1"/>
  <c r="ML13" i="17"/>
  <c r="MR210" i="26" l="1"/>
  <c r="MR194" i="26"/>
  <c r="MR259" i="26"/>
  <c r="MR242" i="26"/>
  <c r="MR226" i="26"/>
  <c r="MQ257" i="26"/>
  <c r="MQ262" i="26" s="1"/>
  <c r="MQ193" i="26"/>
  <c r="MQ198" i="26" s="1"/>
  <c r="MS167" i="26"/>
  <c r="MR292" i="26"/>
  <c r="MR171" i="26"/>
  <c r="MR173" i="26"/>
  <c r="MR175" i="26"/>
  <c r="MR176" i="26"/>
  <c r="MR178" i="26"/>
  <c r="MR179" i="26"/>
  <c r="MR180" i="26"/>
  <c r="MR181" i="26"/>
  <c r="MR285" i="26"/>
  <c r="MR287" i="26"/>
  <c r="MR288" i="26"/>
  <c r="MR293" i="26"/>
  <c r="MR170" i="26" a="1"/>
  <c r="MR170" i="26" s="1"/>
  <c r="MR174" i="26"/>
  <c r="MR186" i="26" a="1"/>
  <c r="MR186" i="26" s="1"/>
  <c r="MR187" i="26"/>
  <c r="MR188" i="26"/>
  <c r="MR189" i="26"/>
  <c r="MR190" i="26"/>
  <c r="MR191" i="26"/>
  <c r="MR192" i="26"/>
  <c r="MR195" i="26"/>
  <c r="MR196" i="26"/>
  <c r="MR197" i="26"/>
  <c r="MR282" i="26" a="1"/>
  <c r="MR282" i="26" s="1"/>
  <c r="MR283" i="26"/>
  <c r="MR291" i="26"/>
  <c r="MR172" i="26"/>
  <c r="MR202" i="26" a="1"/>
  <c r="MR202" i="26" s="1"/>
  <c r="MR203" i="26"/>
  <c r="MR204" i="26"/>
  <c r="MR205" i="26"/>
  <c r="MR206" i="26"/>
  <c r="MR207" i="26"/>
  <c r="MR208" i="26"/>
  <c r="MR211" i="26"/>
  <c r="MR212" i="26"/>
  <c r="MR213" i="26"/>
  <c r="MR218" i="26" a="1"/>
  <c r="MR218" i="26" s="1"/>
  <c r="MR219" i="26"/>
  <c r="MR220" i="26"/>
  <c r="MR221" i="26"/>
  <c r="MR222" i="26"/>
  <c r="MR223" i="26"/>
  <c r="MR224" i="26"/>
  <c r="MR227" i="26"/>
  <c r="MR228" i="26"/>
  <c r="MR229" i="26"/>
  <c r="MR234" i="26" a="1"/>
  <c r="MR234" i="26" s="1"/>
  <c r="MR235" i="26"/>
  <c r="MR236" i="26"/>
  <c r="MR237" i="26"/>
  <c r="MR238" i="26"/>
  <c r="MR239" i="26"/>
  <c r="MR240" i="26"/>
  <c r="MR243" i="26"/>
  <c r="MR244" i="26"/>
  <c r="MR245" i="26"/>
  <c r="MR254" i="26"/>
  <c r="MR255" i="26"/>
  <c r="MR256" i="26"/>
  <c r="MR260" i="26"/>
  <c r="MR261" i="26"/>
  <c r="MR284" i="26"/>
  <c r="MR250" i="26" a="1"/>
  <c r="MR250" i="26" s="1"/>
  <c r="MR251" i="26"/>
  <c r="MR252" i="26"/>
  <c r="MR253" i="26"/>
  <c r="MR266" i="26" a="1"/>
  <c r="MR266" i="26" s="1"/>
  <c r="MR267" i="26"/>
  <c r="MR268" i="26"/>
  <c r="MR269" i="26"/>
  <c r="MR270" i="26"/>
  <c r="MR271" i="26"/>
  <c r="MR272" i="26"/>
  <c r="MR274" i="26"/>
  <c r="MR275" i="26"/>
  <c r="MR276" i="26"/>
  <c r="MR277" i="26"/>
  <c r="MR298" i="26" a="1"/>
  <c r="MR298" i="26" s="1"/>
  <c r="MR301" i="26"/>
  <c r="MR302" i="26"/>
  <c r="MR303" i="26"/>
  <c r="MR304" i="26"/>
  <c r="MR307" i="26"/>
  <c r="MR308" i="26"/>
  <c r="MR309" i="26"/>
  <c r="MR286" i="26"/>
  <c r="MR300" i="26"/>
  <c r="MR316" i="26"/>
  <c r="MR317" i="26"/>
  <c r="MR319" i="26"/>
  <c r="MR325" i="26"/>
  <c r="MR314" i="26" a="1"/>
  <c r="MR314" i="26" s="1"/>
  <c r="MR315" i="26"/>
  <c r="MR318" i="26"/>
  <c r="MR320" i="26"/>
  <c r="MR322" i="26"/>
  <c r="MR323" i="26"/>
  <c r="MR324" i="26"/>
  <c r="MR299" i="26"/>
  <c r="MQ177" i="26"/>
  <c r="MQ209" i="26"/>
  <c r="MQ225" i="26"/>
  <c r="MQ273" i="26"/>
  <c r="MQ305" i="26"/>
  <c r="MP326" i="26"/>
  <c r="MU166" i="26"/>
  <c r="MT165" i="26"/>
  <c r="MP214" i="26"/>
  <c r="MP230" i="26"/>
  <c r="MP278" i="26"/>
  <c r="MP310" i="26"/>
  <c r="MQ241" i="26"/>
  <c r="MQ246" i="26" s="1"/>
  <c r="MQ321" i="26"/>
  <c r="MQ326" i="26" s="1"/>
  <c r="MQ289" i="26"/>
  <c r="MQ294" i="26" s="1"/>
  <c r="MP198" i="26"/>
  <c r="MP246" i="26"/>
  <c r="MP294" i="26"/>
  <c r="MP262" i="26"/>
  <c r="MO12" i="17"/>
  <c r="MM13" i="17"/>
  <c r="MS210" i="26" l="1"/>
  <c r="MS194" i="26"/>
  <c r="MS259" i="26"/>
  <c r="MS242" i="26"/>
  <c r="MS226" i="26"/>
  <c r="MR209" i="26"/>
  <c r="MR214" i="26" s="1"/>
  <c r="MR225" i="26"/>
  <c r="MR230" i="26" s="1"/>
  <c r="MT167" i="26"/>
  <c r="MS174" i="26"/>
  <c r="MS175" i="26"/>
  <c r="MS176" i="26"/>
  <c r="MS178" i="26"/>
  <c r="MS179" i="26"/>
  <c r="MS180" i="26"/>
  <c r="MS181" i="26"/>
  <c r="MS284" i="26"/>
  <c r="MS171" i="26"/>
  <c r="MS172" i="26"/>
  <c r="MS186" i="26" a="1"/>
  <c r="MS186" i="26" s="1"/>
  <c r="MS187" i="26"/>
  <c r="MS188" i="26"/>
  <c r="MS189" i="26"/>
  <c r="MS190" i="26"/>
  <c r="MS191" i="26"/>
  <c r="MS192" i="26"/>
  <c r="MS195" i="26"/>
  <c r="MS196" i="26"/>
  <c r="MS197" i="26"/>
  <c r="MS285" i="26"/>
  <c r="MS286" i="26"/>
  <c r="MS288" i="26"/>
  <c r="MS170" i="26" a="1"/>
  <c r="MS170" i="26" s="1"/>
  <c r="MS173" i="26"/>
  <c r="MS202" i="26" a="1"/>
  <c r="MS202" i="26" s="1"/>
  <c r="MS203" i="26"/>
  <c r="MS204" i="26"/>
  <c r="MS205" i="26"/>
  <c r="MS206" i="26"/>
  <c r="MS207" i="26"/>
  <c r="MS208" i="26"/>
  <c r="MS211" i="26"/>
  <c r="MS212" i="26"/>
  <c r="MS213" i="26"/>
  <c r="MS218" i="26" a="1"/>
  <c r="MS218" i="26" s="1"/>
  <c r="MS219" i="26"/>
  <c r="MS220" i="26"/>
  <c r="MS221" i="26"/>
  <c r="MS222" i="26"/>
  <c r="MS223" i="26"/>
  <c r="MS224" i="26"/>
  <c r="MS227" i="26"/>
  <c r="MS228" i="26"/>
  <c r="MS229" i="26"/>
  <c r="MS234" i="26" a="1"/>
  <c r="MS234" i="26" s="1"/>
  <c r="MS235" i="26"/>
  <c r="MS236" i="26"/>
  <c r="MS237" i="26"/>
  <c r="MS238" i="26"/>
  <c r="MS239" i="26"/>
  <c r="MS240" i="26"/>
  <c r="MS243" i="26"/>
  <c r="MS244" i="26"/>
  <c r="MS245" i="26"/>
  <c r="MS250" i="26" a="1"/>
  <c r="MS250" i="26" s="1"/>
  <c r="MS251" i="26"/>
  <c r="MS253" i="26"/>
  <c r="MS254" i="26"/>
  <c r="MS255" i="26"/>
  <c r="MS256" i="26"/>
  <c r="MS260" i="26"/>
  <c r="MS261" i="26"/>
  <c r="MS282" i="26" a="1"/>
  <c r="MS282" i="26" s="1"/>
  <c r="MS283" i="26"/>
  <c r="MS287" i="26"/>
  <c r="MS291" i="26"/>
  <c r="MS252" i="26"/>
  <c r="MS266" i="26" a="1"/>
  <c r="MS266" i="26" s="1"/>
  <c r="MS267" i="26"/>
  <c r="MS268" i="26"/>
  <c r="MS269" i="26"/>
  <c r="MS270" i="26"/>
  <c r="MS271" i="26"/>
  <c r="MS272" i="26"/>
  <c r="MS274" i="26"/>
  <c r="MS275" i="26"/>
  <c r="MS276" i="26"/>
  <c r="MS277" i="26"/>
  <c r="MS293" i="26"/>
  <c r="MS301" i="26"/>
  <c r="MS302" i="26"/>
  <c r="MS303" i="26"/>
  <c r="MS304" i="26"/>
  <c r="MS307" i="26"/>
  <c r="MS308" i="26"/>
  <c r="MS309" i="26"/>
  <c r="MS299" i="26"/>
  <c r="MS318" i="26"/>
  <c r="MS320" i="26"/>
  <c r="MS298" i="26" a="1"/>
  <c r="MS298" i="26" s="1"/>
  <c r="MS317" i="26"/>
  <c r="MS319" i="26"/>
  <c r="MS322" i="26"/>
  <c r="MS323" i="26"/>
  <c r="MS324" i="26"/>
  <c r="MS325" i="26"/>
  <c r="MS292" i="26"/>
  <c r="MS300" i="26"/>
  <c r="MS314" i="26" a="1"/>
  <c r="MS314" i="26" s="1"/>
  <c r="MS315" i="26"/>
  <c r="MS316" i="26"/>
  <c r="MR193" i="26"/>
  <c r="MR289" i="26"/>
  <c r="MR241" i="26"/>
  <c r="MR257" i="26"/>
  <c r="MR321" i="26"/>
  <c r="MQ182" i="26"/>
  <c r="MV166" i="26"/>
  <c r="MU165" i="26"/>
  <c r="MR305" i="26"/>
  <c r="MR310" i="26" s="1"/>
  <c r="MR177" i="26"/>
  <c r="MR182" i="26" s="1"/>
  <c r="MR273" i="26"/>
  <c r="MR278" i="26" s="1"/>
  <c r="MQ214" i="26"/>
  <c r="MQ230" i="26"/>
  <c r="MQ278" i="26"/>
  <c r="MQ310" i="26"/>
  <c r="MO14" i="17"/>
  <c r="MP12" i="17"/>
  <c r="MP14" i="17" s="1"/>
  <c r="MN13" i="17"/>
  <c r="MT210" i="26" l="1"/>
  <c r="MT194" i="26"/>
  <c r="MT259" i="26"/>
  <c r="MT242" i="26"/>
  <c r="MT226" i="26"/>
  <c r="MS257" i="26"/>
  <c r="MS262" i="26" s="1"/>
  <c r="MS241" i="26"/>
  <c r="MS246" i="26" s="1"/>
  <c r="MS321" i="26"/>
  <c r="MS326" i="26" s="1"/>
  <c r="MU167" i="26"/>
  <c r="MT170" i="26" a="1"/>
  <c r="MT170" i="26" s="1"/>
  <c r="MT171" i="26"/>
  <c r="MT172" i="26"/>
  <c r="MT175" i="26"/>
  <c r="MT176" i="26"/>
  <c r="MT178" i="26"/>
  <c r="MT179" i="26"/>
  <c r="MT180" i="26"/>
  <c r="MT181" i="26"/>
  <c r="MT291" i="26"/>
  <c r="MT174" i="26"/>
  <c r="MT186" i="26" a="1"/>
  <c r="MT186" i="26" s="1"/>
  <c r="MT187" i="26"/>
  <c r="MT188" i="26"/>
  <c r="MT189" i="26"/>
  <c r="MT190" i="26"/>
  <c r="MT191" i="26"/>
  <c r="MT192" i="26"/>
  <c r="MT195" i="26"/>
  <c r="MT196" i="26"/>
  <c r="MT197" i="26"/>
  <c r="MT282" i="26" a="1"/>
  <c r="MT282" i="26" s="1"/>
  <c r="MT287" i="26"/>
  <c r="MT292" i="26"/>
  <c r="MT293" i="26"/>
  <c r="MT173" i="26"/>
  <c r="MT202" i="26" a="1"/>
  <c r="MT202" i="26" s="1"/>
  <c r="MT203" i="26"/>
  <c r="MT204" i="26"/>
  <c r="MT205" i="26"/>
  <c r="MT206" i="26"/>
  <c r="MT207" i="26"/>
  <c r="MT208" i="26"/>
  <c r="MT211" i="26"/>
  <c r="MT212" i="26"/>
  <c r="MT213" i="26"/>
  <c r="MT218" i="26" a="1"/>
  <c r="MT218" i="26" s="1"/>
  <c r="MT219" i="26"/>
  <c r="MT220" i="26"/>
  <c r="MT221" i="26"/>
  <c r="MT222" i="26"/>
  <c r="MT223" i="26"/>
  <c r="MT224" i="26"/>
  <c r="MT227" i="26"/>
  <c r="MT228" i="26"/>
  <c r="MT229" i="26"/>
  <c r="MT234" i="26" a="1"/>
  <c r="MT234" i="26" s="1"/>
  <c r="MT235" i="26"/>
  <c r="MT236" i="26"/>
  <c r="MT237" i="26"/>
  <c r="MT238" i="26"/>
  <c r="MT239" i="26"/>
  <c r="MT240" i="26"/>
  <c r="MT243" i="26"/>
  <c r="MT244" i="26"/>
  <c r="MT245" i="26"/>
  <c r="MT283" i="26"/>
  <c r="MT254" i="26"/>
  <c r="MT255" i="26"/>
  <c r="MT256" i="26"/>
  <c r="MT260" i="26"/>
  <c r="MT261" i="26"/>
  <c r="MT284" i="26"/>
  <c r="MT285" i="26"/>
  <c r="MT288" i="26"/>
  <c r="MT250" i="26" a="1"/>
  <c r="MT250" i="26" s="1"/>
  <c r="MT251" i="26"/>
  <c r="MT252" i="26"/>
  <c r="MT253" i="26"/>
  <c r="MT266" i="26" a="1"/>
  <c r="MT266" i="26" s="1"/>
  <c r="MT267" i="26"/>
  <c r="MT268" i="26"/>
  <c r="MT269" i="26"/>
  <c r="MT270" i="26"/>
  <c r="MT271" i="26"/>
  <c r="MT272" i="26"/>
  <c r="MT274" i="26"/>
  <c r="MT275" i="26"/>
  <c r="MT276" i="26"/>
  <c r="MT277" i="26"/>
  <c r="MT286" i="26"/>
  <c r="MT298" i="26" a="1"/>
  <c r="MT298" i="26" s="1"/>
  <c r="MT301" i="26"/>
  <c r="MT302" i="26"/>
  <c r="MT303" i="26"/>
  <c r="MT304" i="26"/>
  <c r="MT307" i="26"/>
  <c r="MT308" i="26"/>
  <c r="MT309" i="26"/>
  <c r="MT300" i="26"/>
  <c r="MT315" i="26"/>
  <c r="MT316" i="26"/>
  <c r="MT317" i="26"/>
  <c r="MT319" i="26"/>
  <c r="MT325" i="26"/>
  <c r="MT299" i="26"/>
  <c r="MT314" i="26" a="1"/>
  <c r="MT314" i="26" s="1"/>
  <c r="MT318" i="26"/>
  <c r="MT320" i="26"/>
  <c r="MT322" i="26"/>
  <c r="MT323" i="26"/>
  <c r="MT324" i="26"/>
  <c r="MS177" i="26"/>
  <c r="MS209" i="26"/>
  <c r="MS225" i="26"/>
  <c r="MS305" i="26"/>
  <c r="MR198" i="26"/>
  <c r="MR294" i="26"/>
  <c r="MR246" i="26"/>
  <c r="MR262" i="26"/>
  <c r="MR326" i="26"/>
  <c r="MW166" i="26"/>
  <c r="MV165" i="26"/>
  <c r="MS289" i="26"/>
  <c r="MS273" i="26"/>
  <c r="MS193" i="26"/>
  <c r="MS198" i="26" s="1"/>
  <c r="MQ12" i="17"/>
  <c r="MQ14" i="17" s="1"/>
  <c r="MO13" i="17"/>
  <c r="MU194" i="26" l="1"/>
  <c r="MU210" i="26"/>
  <c r="MU259" i="26"/>
  <c r="MU242" i="26"/>
  <c r="MU226" i="26"/>
  <c r="MT225" i="26"/>
  <c r="MT230" i="26" s="1"/>
  <c r="MT305" i="26"/>
  <c r="MT310" i="26" s="1"/>
  <c r="MT209" i="26"/>
  <c r="MT214" i="26" s="1"/>
  <c r="MV167" i="26"/>
  <c r="MU287" i="26"/>
  <c r="MU173" i="26"/>
  <c r="MU175" i="26"/>
  <c r="MU176" i="26"/>
  <c r="MU178" i="26"/>
  <c r="MU179" i="26"/>
  <c r="MU180" i="26"/>
  <c r="MU181" i="26"/>
  <c r="MU282" i="26" a="1"/>
  <c r="MU282" i="26" s="1"/>
  <c r="MU283" i="26"/>
  <c r="MU285" i="26"/>
  <c r="MU292" i="26"/>
  <c r="MU293" i="26"/>
  <c r="MU171" i="26"/>
  <c r="MU174" i="26"/>
  <c r="MU186" i="26" a="1"/>
  <c r="MU186" i="26" s="1"/>
  <c r="MU187" i="26"/>
  <c r="MU188" i="26"/>
  <c r="MU189" i="26"/>
  <c r="MU190" i="26"/>
  <c r="MU191" i="26"/>
  <c r="MU192" i="26"/>
  <c r="MU195" i="26"/>
  <c r="MU196" i="26"/>
  <c r="MU197" i="26"/>
  <c r="MU286" i="26"/>
  <c r="MU288" i="26"/>
  <c r="MU291" i="26"/>
  <c r="MU170" i="26" a="1"/>
  <c r="MU170" i="26" s="1"/>
  <c r="MU172" i="26"/>
  <c r="MU202" i="26" a="1"/>
  <c r="MU202" i="26" s="1"/>
  <c r="MU203" i="26"/>
  <c r="MU204" i="26"/>
  <c r="MU205" i="26"/>
  <c r="MU206" i="26"/>
  <c r="MU207" i="26"/>
  <c r="MU208" i="26"/>
  <c r="MU211" i="26"/>
  <c r="MU212" i="26"/>
  <c r="MU213" i="26"/>
  <c r="MU218" i="26" a="1"/>
  <c r="MU218" i="26" s="1"/>
  <c r="MU219" i="26"/>
  <c r="MU220" i="26"/>
  <c r="MU221" i="26"/>
  <c r="MU222" i="26"/>
  <c r="MU223" i="26"/>
  <c r="MU224" i="26"/>
  <c r="MU227" i="26"/>
  <c r="MU228" i="26"/>
  <c r="MU229" i="26"/>
  <c r="MU234" i="26" a="1"/>
  <c r="MU234" i="26" s="1"/>
  <c r="MU235" i="26"/>
  <c r="MU236" i="26"/>
  <c r="MU237" i="26"/>
  <c r="MU238" i="26"/>
  <c r="MU239" i="26"/>
  <c r="MU240" i="26"/>
  <c r="MU243" i="26"/>
  <c r="MU244" i="26"/>
  <c r="MU245" i="26"/>
  <c r="MU253" i="26"/>
  <c r="MU254" i="26"/>
  <c r="MU255" i="26"/>
  <c r="MU256" i="26"/>
  <c r="MU260" i="26"/>
  <c r="MU261" i="26"/>
  <c r="MU250" i="26" a="1"/>
  <c r="MU250" i="26" s="1"/>
  <c r="MU251" i="26"/>
  <c r="MU252" i="26"/>
  <c r="MU266" i="26" a="1"/>
  <c r="MU266" i="26" s="1"/>
  <c r="MU267" i="26"/>
  <c r="MU268" i="26"/>
  <c r="MU269" i="26"/>
  <c r="MU270" i="26"/>
  <c r="MU271" i="26"/>
  <c r="MU272" i="26"/>
  <c r="MU274" i="26"/>
  <c r="MU275" i="26"/>
  <c r="MU276" i="26"/>
  <c r="MU277" i="26"/>
  <c r="MU284" i="26"/>
  <c r="MU301" i="26"/>
  <c r="MU302" i="26"/>
  <c r="MU303" i="26"/>
  <c r="MU304" i="26"/>
  <c r="MU307" i="26"/>
  <c r="MU308" i="26"/>
  <c r="MU309" i="26"/>
  <c r="MU315" i="26"/>
  <c r="MU318" i="26"/>
  <c r="MU320" i="26"/>
  <c r="MU325" i="26"/>
  <c r="MU298" i="26" a="1"/>
  <c r="MU298" i="26" s="1"/>
  <c r="MU319" i="26"/>
  <c r="MU322" i="26"/>
  <c r="MU323" i="26"/>
  <c r="MU324" i="26"/>
  <c r="MU299" i="26"/>
  <c r="MU300" i="26"/>
  <c r="MU314" i="26" a="1"/>
  <c r="MU314" i="26" s="1"/>
  <c r="MU316" i="26"/>
  <c r="MU317" i="26"/>
  <c r="MT193" i="26"/>
  <c r="MT289" i="26"/>
  <c r="MT241" i="26"/>
  <c r="MT257" i="26"/>
  <c r="MT273" i="26"/>
  <c r="MT278" i="26" s="1"/>
  <c r="MT321" i="26"/>
  <c r="MS182" i="26"/>
  <c r="MS214" i="26"/>
  <c r="MS230" i="26"/>
  <c r="MS310" i="26"/>
  <c r="MX166" i="26"/>
  <c r="MW165" i="26"/>
  <c r="MS278" i="26"/>
  <c r="MT177" i="26"/>
  <c r="MS294" i="26"/>
  <c r="MR12" i="17"/>
  <c r="MP13" i="17"/>
  <c r="MV210" i="26" l="1"/>
  <c r="MV194" i="26"/>
  <c r="MV259" i="26"/>
  <c r="MV242" i="26"/>
  <c r="MV226" i="26"/>
  <c r="MU193" i="26"/>
  <c r="MU198" i="26" s="1"/>
  <c r="MU273" i="26"/>
  <c r="MU278" i="26" s="1"/>
  <c r="MW167" i="26"/>
  <c r="MV292" i="26"/>
  <c r="MV171" i="26"/>
  <c r="MV175" i="26"/>
  <c r="MV176" i="26"/>
  <c r="MV178" i="26"/>
  <c r="MV179" i="26"/>
  <c r="MV180" i="26"/>
  <c r="MV181" i="26"/>
  <c r="MV284" i="26"/>
  <c r="MV291" i="26"/>
  <c r="MV170" i="26" a="1"/>
  <c r="MV170" i="26" s="1"/>
  <c r="MV172" i="26"/>
  <c r="MV173" i="26"/>
  <c r="MV174" i="26"/>
  <c r="MV186" i="26" a="1"/>
  <c r="MV186" i="26" s="1"/>
  <c r="MV187" i="26"/>
  <c r="MV188" i="26"/>
  <c r="MV189" i="26"/>
  <c r="MV190" i="26"/>
  <c r="MV191" i="26"/>
  <c r="MV192" i="26"/>
  <c r="MV195" i="26"/>
  <c r="MV196" i="26"/>
  <c r="MV197" i="26"/>
  <c r="MV283" i="26"/>
  <c r="MV285" i="26"/>
  <c r="MV287" i="26"/>
  <c r="MV202" i="26" a="1"/>
  <c r="MV202" i="26" s="1"/>
  <c r="MV203" i="26"/>
  <c r="MV204" i="26"/>
  <c r="MV205" i="26"/>
  <c r="MV206" i="26"/>
  <c r="MV207" i="26"/>
  <c r="MV208" i="26"/>
  <c r="MV211" i="26"/>
  <c r="MV212" i="26"/>
  <c r="MV213" i="26"/>
  <c r="MV218" i="26" a="1"/>
  <c r="MV218" i="26" s="1"/>
  <c r="MV219" i="26"/>
  <c r="MV220" i="26"/>
  <c r="MV221" i="26"/>
  <c r="MV222" i="26"/>
  <c r="MV223" i="26"/>
  <c r="MV224" i="26"/>
  <c r="MV227" i="26"/>
  <c r="MV228" i="26"/>
  <c r="MV229" i="26"/>
  <c r="MV234" i="26" a="1"/>
  <c r="MV234" i="26" s="1"/>
  <c r="MV235" i="26"/>
  <c r="MV236" i="26"/>
  <c r="MV237" i="26"/>
  <c r="MV238" i="26"/>
  <c r="MV239" i="26"/>
  <c r="MV240" i="26"/>
  <c r="MV243" i="26"/>
  <c r="MV244" i="26"/>
  <c r="MV245" i="26"/>
  <c r="MV250" i="26" a="1"/>
  <c r="MV250" i="26" s="1"/>
  <c r="MV251" i="26"/>
  <c r="MV254" i="26"/>
  <c r="MV255" i="26"/>
  <c r="MV256" i="26"/>
  <c r="MV260" i="26"/>
  <c r="MV261" i="26"/>
  <c r="MV282" i="26" a="1"/>
  <c r="MV282" i="26" s="1"/>
  <c r="MV286" i="26"/>
  <c r="MV252" i="26"/>
  <c r="MV253" i="26"/>
  <c r="MV266" i="26" a="1"/>
  <c r="MV266" i="26" s="1"/>
  <c r="MV267" i="26"/>
  <c r="MV268" i="26"/>
  <c r="MV269" i="26"/>
  <c r="MV270" i="26"/>
  <c r="MV271" i="26"/>
  <c r="MV272" i="26"/>
  <c r="MV274" i="26"/>
  <c r="MV275" i="26"/>
  <c r="MV276" i="26"/>
  <c r="MV277" i="26"/>
  <c r="MV298" i="26" a="1"/>
  <c r="MV298" i="26" s="1"/>
  <c r="MV301" i="26"/>
  <c r="MV302" i="26"/>
  <c r="MV303" i="26"/>
  <c r="MV304" i="26"/>
  <c r="MV307" i="26"/>
  <c r="MV308" i="26"/>
  <c r="MV309" i="26"/>
  <c r="MV300" i="26"/>
  <c r="MV316" i="26"/>
  <c r="MV319" i="26"/>
  <c r="MV293" i="26"/>
  <c r="MV314" i="26" a="1"/>
  <c r="MV314" i="26" s="1"/>
  <c r="MV317" i="26"/>
  <c r="MV318" i="26"/>
  <c r="MV320" i="26"/>
  <c r="MV322" i="26"/>
  <c r="MV323" i="26"/>
  <c r="MV324" i="26"/>
  <c r="MV325" i="26"/>
  <c r="MV288" i="26"/>
  <c r="MV299" i="26"/>
  <c r="MV315" i="26"/>
  <c r="MU177" i="26"/>
  <c r="MU209" i="26"/>
  <c r="MU225" i="26"/>
  <c r="MU305" i="26"/>
  <c r="MT198" i="26"/>
  <c r="MT246" i="26"/>
  <c r="MT262" i="26"/>
  <c r="MT326" i="26"/>
  <c r="MY166" i="26"/>
  <c r="MX165" i="26"/>
  <c r="MU241" i="26"/>
  <c r="MU246" i="26" s="1"/>
  <c r="MU257" i="26"/>
  <c r="MU262" i="26" s="1"/>
  <c r="MU321" i="26"/>
  <c r="MU326" i="26" s="1"/>
  <c r="MU289" i="26"/>
  <c r="MU294" i="26" s="1"/>
  <c r="MT294" i="26"/>
  <c r="MT182" i="26"/>
  <c r="MR14" i="17"/>
  <c r="MS12" i="17"/>
  <c r="MS14" i="17" s="1"/>
  <c r="MQ13" i="17"/>
  <c r="MW210" i="26" l="1"/>
  <c r="MW194" i="26"/>
  <c r="MW259" i="26"/>
  <c r="MW242" i="26"/>
  <c r="MW226" i="26"/>
  <c r="MV209" i="26"/>
  <c r="MV214" i="26" s="1"/>
  <c r="MV177" i="26"/>
  <c r="MV182" i="26" s="1"/>
  <c r="MX167" i="26"/>
  <c r="MW174" i="26"/>
  <c r="MW175" i="26"/>
  <c r="MW176" i="26"/>
  <c r="MW178" i="26"/>
  <c r="MW179" i="26"/>
  <c r="MW180" i="26"/>
  <c r="MW181" i="26"/>
  <c r="MW282" i="26" a="1"/>
  <c r="MW282" i="26" s="1"/>
  <c r="MW283" i="26"/>
  <c r="MW287" i="26"/>
  <c r="MW171" i="26"/>
  <c r="MW172" i="26"/>
  <c r="MW173" i="26"/>
  <c r="MW186" i="26" a="1"/>
  <c r="MW186" i="26" s="1"/>
  <c r="MW187" i="26"/>
  <c r="MW188" i="26"/>
  <c r="MW189" i="26"/>
  <c r="MW190" i="26"/>
  <c r="MW191" i="26"/>
  <c r="MW192" i="26"/>
  <c r="MW195" i="26"/>
  <c r="MW196" i="26"/>
  <c r="MW197" i="26"/>
  <c r="MW286" i="26"/>
  <c r="MW288" i="26"/>
  <c r="MW291" i="26"/>
  <c r="MW293" i="26"/>
  <c r="MW170" i="26" a="1"/>
  <c r="MW170" i="26" s="1"/>
  <c r="MW202" i="26" a="1"/>
  <c r="MW202" i="26" s="1"/>
  <c r="MW203" i="26"/>
  <c r="MW204" i="26"/>
  <c r="MW205" i="26"/>
  <c r="MW206" i="26"/>
  <c r="MW207" i="26"/>
  <c r="MW208" i="26"/>
  <c r="MW211" i="26"/>
  <c r="MW212" i="26"/>
  <c r="MW213" i="26"/>
  <c r="MW218" i="26" a="1"/>
  <c r="MW218" i="26" s="1"/>
  <c r="MW219" i="26"/>
  <c r="MW220" i="26"/>
  <c r="MW221" i="26"/>
  <c r="MW222" i="26"/>
  <c r="MW223" i="26"/>
  <c r="MW224" i="26"/>
  <c r="MW227" i="26"/>
  <c r="MW228" i="26"/>
  <c r="MW229" i="26"/>
  <c r="MW234" i="26" a="1"/>
  <c r="MW234" i="26" s="1"/>
  <c r="MW235" i="26"/>
  <c r="MW236" i="26"/>
  <c r="MW237" i="26"/>
  <c r="MW238" i="26"/>
  <c r="MW239" i="26"/>
  <c r="MW240" i="26"/>
  <c r="MW243" i="26"/>
  <c r="MW244" i="26"/>
  <c r="MW245" i="26"/>
  <c r="MW254" i="26"/>
  <c r="MW255" i="26"/>
  <c r="MW256" i="26"/>
  <c r="MW260" i="26"/>
  <c r="MW261" i="26"/>
  <c r="MW284" i="26"/>
  <c r="MW285" i="26"/>
  <c r="MW250" i="26" a="1"/>
  <c r="MW250" i="26" s="1"/>
  <c r="MW251" i="26"/>
  <c r="MW252" i="26"/>
  <c r="MW253" i="26"/>
  <c r="MW266" i="26" a="1"/>
  <c r="MW266" i="26" s="1"/>
  <c r="MW267" i="26"/>
  <c r="MW268" i="26"/>
  <c r="MW269" i="26"/>
  <c r="MW270" i="26"/>
  <c r="MW271" i="26"/>
  <c r="MW272" i="26"/>
  <c r="MW274" i="26"/>
  <c r="MW275" i="26"/>
  <c r="MW276" i="26"/>
  <c r="MW277" i="26"/>
  <c r="MW292" i="26"/>
  <c r="MW299" i="26"/>
  <c r="MW301" i="26"/>
  <c r="MW302" i="26"/>
  <c r="MW303" i="26"/>
  <c r="MW304" i="26"/>
  <c r="MW307" i="26"/>
  <c r="MW308" i="26"/>
  <c r="MW309" i="26"/>
  <c r="MW315" i="26"/>
  <c r="MW317" i="26"/>
  <c r="MW318" i="26"/>
  <c r="MW320" i="26"/>
  <c r="MW325" i="26"/>
  <c r="MW298" i="26" a="1"/>
  <c r="MW298" i="26" s="1"/>
  <c r="MW319" i="26"/>
  <c r="MW322" i="26"/>
  <c r="MW323" i="26"/>
  <c r="MW324" i="26"/>
  <c r="MW300" i="26"/>
  <c r="MW314" i="26" a="1"/>
  <c r="MW314" i="26" s="1"/>
  <c r="MW316" i="26"/>
  <c r="MV193" i="26"/>
  <c r="MV241" i="26"/>
  <c r="MV257" i="26"/>
  <c r="MV289" i="26"/>
  <c r="MV273" i="26"/>
  <c r="MV321" i="26"/>
  <c r="MU214" i="26"/>
  <c r="MU230" i="26"/>
  <c r="MU310" i="26"/>
  <c r="MZ166" i="26"/>
  <c r="MY165" i="26"/>
  <c r="MV225" i="26"/>
  <c r="MV305" i="26"/>
  <c r="MU182" i="26"/>
  <c r="MT12" i="17"/>
  <c r="MT14" i="17" s="1"/>
  <c r="MR13" i="17"/>
  <c r="MX210" i="26" l="1"/>
  <c r="MX194" i="26"/>
  <c r="MX259" i="26"/>
  <c r="MX242" i="26"/>
  <c r="MX226" i="26"/>
  <c r="MW193" i="26"/>
  <c r="MW198" i="26" s="1"/>
  <c r="MY167" i="26"/>
  <c r="MX170" i="26" a="1"/>
  <c r="MX170" i="26" s="1"/>
  <c r="MX171" i="26"/>
  <c r="MX175" i="26"/>
  <c r="MX176" i="26"/>
  <c r="MX178" i="26"/>
  <c r="MX179" i="26"/>
  <c r="MX180" i="26"/>
  <c r="MX181" i="26"/>
  <c r="MX288" i="26"/>
  <c r="MX174" i="26"/>
  <c r="MX186" i="26" a="1"/>
  <c r="MX186" i="26" s="1"/>
  <c r="MX187" i="26"/>
  <c r="MX188" i="26"/>
  <c r="MX189" i="26"/>
  <c r="MX190" i="26"/>
  <c r="MX191" i="26"/>
  <c r="MX192" i="26"/>
  <c r="MX195" i="26"/>
  <c r="MX196" i="26"/>
  <c r="MX197" i="26"/>
  <c r="MX282" i="26" a="1"/>
  <c r="MX282" i="26" s="1"/>
  <c r="MX283" i="26"/>
  <c r="MX284" i="26"/>
  <c r="MX285" i="26"/>
  <c r="MX292" i="26"/>
  <c r="MX293" i="26"/>
  <c r="MX172" i="26"/>
  <c r="MX173" i="26"/>
  <c r="MX202" i="26" a="1"/>
  <c r="MX202" i="26" s="1"/>
  <c r="MX203" i="26"/>
  <c r="MX204" i="26"/>
  <c r="MX205" i="26"/>
  <c r="MX206" i="26"/>
  <c r="MX207" i="26"/>
  <c r="MX208" i="26"/>
  <c r="MX211" i="26"/>
  <c r="MX212" i="26"/>
  <c r="MX213" i="26"/>
  <c r="MX218" i="26" a="1"/>
  <c r="MX218" i="26" s="1"/>
  <c r="MX219" i="26"/>
  <c r="MX220" i="26"/>
  <c r="MX221" i="26"/>
  <c r="MX222" i="26"/>
  <c r="MX223" i="26"/>
  <c r="MX224" i="26"/>
  <c r="MX227" i="26"/>
  <c r="MX228" i="26"/>
  <c r="MX229" i="26"/>
  <c r="MX234" i="26" a="1"/>
  <c r="MX234" i="26" s="1"/>
  <c r="MX235" i="26"/>
  <c r="MX236" i="26"/>
  <c r="MX237" i="26"/>
  <c r="MX238" i="26"/>
  <c r="MX239" i="26"/>
  <c r="MX240" i="26"/>
  <c r="MX243" i="26"/>
  <c r="MX244" i="26"/>
  <c r="MX245" i="26"/>
  <c r="MX250" i="26" a="1"/>
  <c r="MX250" i="26" s="1"/>
  <c r="MX251" i="26"/>
  <c r="MX253" i="26"/>
  <c r="MX254" i="26"/>
  <c r="MX255" i="26"/>
  <c r="MX256" i="26"/>
  <c r="MX260" i="26"/>
  <c r="MX261" i="26"/>
  <c r="MX286" i="26"/>
  <c r="MX287" i="26"/>
  <c r="MX291" i="26"/>
  <c r="MX252" i="26"/>
  <c r="MX266" i="26" a="1"/>
  <c r="MX266" i="26" s="1"/>
  <c r="MX267" i="26"/>
  <c r="MX268" i="26"/>
  <c r="MX269" i="26"/>
  <c r="MX270" i="26"/>
  <c r="MX271" i="26"/>
  <c r="MX272" i="26"/>
  <c r="MX274" i="26"/>
  <c r="MX275" i="26"/>
  <c r="MX276" i="26"/>
  <c r="MX277" i="26"/>
  <c r="MX298" i="26" a="1"/>
  <c r="MX298" i="26" s="1"/>
  <c r="MX301" i="26"/>
  <c r="MX302" i="26"/>
  <c r="MX303" i="26"/>
  <c r="MX304" i="26"/>
  <c r="MX307" i="26"/>
  <c r="MX308" i="26"/>
  <c r="MX309" i="26"/>
  <c r="MX299" i="26"/>
  <c r="MX300" i="26"/>
  <c r="MX315" i="26"/>
  <c r="MX316" i="26"/>
  <c r="MX314" i="26" a="1"/>
  <c r="MX314" i="26" s="1"/>
  <c r="MX317" i="26"/>
  <c r="MX318" i="26"/>
  <c r="MX319" i="26"/>
  <c r="MX320" i="26"/>
  <c r="MX322" i="26"/>
  <c r="MX323" i="26"/>
  <c r="MX324" i="26"/>
  <c r="MX325" i="26"/>
  <c r="MW177" i="26"/>
  <c r="MW209" i="26"/>
  <c r="MW225" i="26"/>
  <c r="MW230" i="26" s="1"/>
  <c r="MW305" i="26"/>
  <c r="MW310" i="26" s="1"/>
  <c r="MV198" i="26"/>
  <c r="MV246" i="26"/>
  <c r="MV262" i="26"/>
  <c r="MV294" i="26"/>
  <c r="MV278" i="26"/>
  <c r="MV326" i="26"/>
  <c r="NA166" i="26"/>
  <c r="MZ165" i="26"/>
  <c r="MW241" i="26"/>
  <c r="MW246" i="26" s="1"/>
  <c r="MW257" i="26"/>
  <c r="MW262" i="26" s="1"/>
  <c r="MW273" i="26"/>
  <c r="MW321" i="26"/>
  <c r="MW289" i="26"/>
  <c r="MW294" i="26" s="1"/>
  <c r="MV230" i="26"/>
  <c r="MV310" i="26"/>
  <c r="MU12" i="17"/>
  <c r="MS13" i="17"/>
  <c r="MY210" i="26" l="1"/>
  <c r="MY194" i="26"/>
  <c r="MY259" i="26"/>
  <c r="MY242" i="26"/>
  <c r="MY226" i="26"/>
  <c r="MZ167" i="26"/>
  <c r="MY172" i="26"/>
  <c r="MY173" i="26"/>
  <c r="MY174" i="26"/>
  <c r="MY175" i="26"/>
  <c r="MY176" i="26"/>
  <c r="MY178" i="26"/>
  <c r="MY179" i="26"/>
  <c r="MY180" i="26"/>
  <c r="MY181" i="26"/>
  <c r="MY287" i="26"/>
  <c r="MY291" i="26"/>
  <c r="MY293" i="26"/>
  <c r="MY170" i="26" a="1"/>
  <c r="MY170" i="26" s="1"/>
  <c r="MY171" i="26"/>
  <c r="MY186" i="26" a="1"/>
  <c r="MY186" i="26" s="1"/>
  <c r="MY187" i="26"/>
  <c r="MY188" i="26"/>
  <c r="MY189" i="26"/>
  <c r="MY190" i="26"/>
  <c r="MY191" i="26"/>
  <c r="MY192" i="26"/>
  <c r="MY195" i="26"/>
  <c r="MY196" i="26"/>
  <c r="MY197" i="26"/>
  <c r="MY283" i="26"/>
  <c r="MY286" i="26"/>
  <c r="MY202" i="26" a="1"/>
  <c r="MY202" i="26" s="1"/>
  <c r="MY203" i="26"/>
  <c r="MY204" i="26"/>
  <c r="MY205" i="26"/>
  <c r="MY206" i="26"/>
  <c r="MY207" i="26"/>
  <c r="MY208" i="26"/>
  <c r="MY211" i="26"/>
  <c r="MY212" i="26"/>
  <c r="MY213" i="26"/>
  <c r="MY284" i="26"/>
  <c r="MY218" i="26" a="1"/>
  <c r="MY218" i="26" s="1"/>
  <c r="MY219" i="26"/>
  <c r="MY220" i="26"/>
  <c r="MY221" i="26"/>
  <c r="MY222" i="26"/>
  <c r="MY223" i="26"/>
  <c r="MY224" i="26"/>
  <c r="MY227" i="26"/>
  <c r="MY228" i="26"/>
  <c r="MY229" i="26"/>
  <c r="MY234" i="26" a="1"/>
  <c r="MY234" i="26" s="1"/>
  <c r="MY235" i="26"/>
  <c r="MY236" i="26"/>
  <c r="MY237" i="26"/>
  <c r="MY238" i="26"/>
  <c r="MY239" i="26"/>
  <c r="MY240" i="26"/>
  <c r="MY243" i="26"/>
  <c r="MY244" i="26"/>
  <c r="MY245" i="26"/>
  <c r="MY254" i="26"/>
  <c r="MY255" i="26"/>
  <c r="MY256" i="26"/>
  <c r="MY260" i="26"/>
  <c r="MY261" i="26"/>
  <c r="MY282" i="26" a="1"/>
  <c r="MY282" i="26" s="1"/>
  <c r="MY285" i="26"/>
  <c r="MY288" i="26"/>
  <c r="MY250" i="26" a="1"/>
  <c r="MY250" i="26" s="1"/>
  <c r="MY251" i="26"/>
  <c r="MY252" i="26"/>
  <c r="MY253" i="26"/>
  <c r="MY266" i="26" a="1"/>
  <c r="MY266" i="26" s="1"/>
  <c r="MY267" i="26"/>
  <c r="MY268" i="26"/>
  <c r="MY269" i="26"/>
  <c r="MY270" i="26"/>
  <c r="MY271" i="26"/>
  <c r="MY272" i="26"/>
  <c r="MY274" i="26"/>
  <c r="MY275" i="26"/>
  <c r="MY276" i="26"/>
  <c r="MY277" i="26"/>
  <c r="MY301" i="26"/>
  <c r="MY302" i="26"/>
  <c r="MY303" i="26"/>
  <c r="MY304" i="26"/>
  <c r="MY307" i="26"/>
  <c r="MY308" i="26"/>
  <c r="MY309" i="26"/>
  <c r="MY316" i="26"/>
  <c r="MY317" i="26"/>
  <c r="MY318" i="26"/>
  <c r="MY319" i="26"/>
  <c r="MY320" i="26"/>
  <c r="MY325" i="26"/>
  <c r="MY298" i="26" a="1"/>
  <c r="MY298" i="26" s="1"/>
  <c r="MY322" i="26"/>
  <c r="MY323" i="26"/>
  <c r="MY324" i="26"/>
  <c r="MY292" i="26"/>
  <c r="MY299" i="26"/>
  <c r="MY300" i="26"/>
  <c r="MY314" i="26" a="1"/>
  <c r="MY314" i="26" s="1"/>
  <c r="MY315" i="26"/>
  <c r="MX193" i="26"/>
  <c r="MX289" i="26"/>
  <c r="MX241" i="26"/>
  <c r="MX257" i="26"/>
  <c r="MX273" i="26"/>
  <c r="MX321" i="26"/>
  <c r="MX326" i="26" s="1"/>
  <c r="MW182" i="26"/>
  <c r="MW214" i="26"/>
  <c r="NB166" i="26"/>
  <c r="NA165" i="26"/>
  <c r="MX177" i="26"/>
  <c r="MX305" i="26"/>
  <c r="MX209" i="26"/>
  <c r="MX225" i="26"/>
  <c r="MW278" i="26"/>
  <c r="MW326" i="26"/>
  <c r="MU14" i="17"/>
  <c r="MV12" i="17"/>
  <c r="MV14" i="17" s="1"/>
  <c r="MT13" i="17"/>
  <c r="MZ210" i="26" l="1"/>
  <c r="MZ194" i="26"/>
  <c r="MZ259" i="26"/>
  <c r="MZ242" i="26"/>
  <c r="MZ226" i="26"/>
  <c r="MY289" i="26"/>
  <c r="MY294" i="26" s="1"/>
  <c r="MY241" i="26"/>
  <c r="MY246" i="26" s="1"/>
  <c r="NA167" i="26"/>
  <c r="MZ175" i="26"/>
  <c r="MZ176" i="26"/>
  <c r="MZ178" i="26"/>
  <c r="MZ179" i="26"/>
  <c r="MZ180" i="26"/>
  <c r="MZ181" i="26"/>
  <c r="MZ282" i="26" a="1"/>
  <c r="MZ282" i="26" s="1"/>
  <c r="MZ292" i="26"/>
  <c r="MZ171" i="26"/>
  <c r="MZ172" i="26"/>
  <c r="MZ173" i="26"/>
  <c r="MZ174" i="26"/>
  <c r="MZ186" i="26" a="1"/>
  <c r="MZ186" i="26" s="1"/>
  <c r="MZ187" i="26"/>
  <c r="MZ188" i="26"/>
  <c r="MZ189" i="26"/>
  <c r="MZ190" i="26"/>
  <c r="MZ191" i="26"/>
  <c r="MZ192" i="26"/>
  <c r="MZ195" i="26"/>
  <c r="MZ196" i="26"/>
  <c r="MZ197" i="26"/>
  <c r="MZ285" i="26"/>
  <c r="MZ287" i="26"/>
  <c r="MZ288" i="26"/>
  <c r="MZ291" i="26"/>
  <c r="MZ170" i="26" a="1"/>
  <c r="MZ170" i="26" s="1"/>
  <c r="MZ202" i="26" a="1"/>
  <c r="MZ202" i="26" s="1"/>
  <c r="MZ203" i="26"/>
  <c r="MZ204" i="26"/>
  <c r="MZ205" i="26"/>
  <c r="MZ206" i="26"/>
  <c r="MZ207" i="26"/>
  <c r="MZ208" i="26"/>
  <c r="MZ211" i="26"/>
  <c r="MZ212" i="26"/>
  <c r="MZ213" i="26"/>
  <c r="MZ286" i="26"/>
  <c r="MZ218" i="26" a="1"/>
  <c r="MZ218" i="26" s="1"/>
  <c r="MZ219" i="26"/>
  <c r="MZ220" i="26"/>
  <c r="MZ221" i="26"/>
  <c r="MZ222" i="26"/>
  <c r="MZ223" i="26"/>
  <c r="MZ224" i="26"/>
  <c r="MZ227" i="26"/>
  <c r="MZ228" i="26"/>
  <c r="MZ229" i="26"/>
  <c r="MZ234" i="26" a="1"/>
  <c r="MZ234" i="26" s="1"/>
  <c r="MZ235" i="26"/>
  <c r="MZ236" i="26"/>
  <c r="MZ237" i="26"/>
  <c r="MZ238" i="26"/>
  <c r="MZ239" i="26"/>
  <c r="MZ240" i="26"/>
  <c r="MZ243" i="26"/>
  <c r="MZ244" i="26"/>
  <c r="MZ245" i="26"/>
  <c r="MZ251" i="26"/>
  <c r="MZ253" i="26"/>
  <c r="MZ254" i="26"/>
  <c r="MZ255" i="26"/>
  <c r="MZ256" i="26"/>
  <c r="MZ260" i="26"/>
  <c r="MZ261" i="26"/>
  <c r="MZ283" i="26"/>
  <c r="MZ284" i="26"/>
  <c r="MZ250" i="26" a="1"/>
  <c r="MZ250" i="26" s="1"/>
  <c r="MZ252" i="26"/>
  <c r="MZ266" i="26" a="1"/>
  <c r="MZ266" i="26" s="1"/>
  <c r="MZ267" i="26"/>
  <c r="MZ268" i="26"/>
  <c r="MZ269" i="26"/>
  <c r="MZ270" i="26"/>
  <c r="MZ271" i="26"/>
  <c r="MZ272" i="26"/>
  <c r="MZ274" i="26"/>
  <c r="MZ275" i="26"/>
  <c r="MZ276" i="26"/>
  <c r="MZ277" i="26"/>
  <c r="MZ293" i="26"/>
  <c r="MZ301" i="26"/>
  <c r="MZ302" i="26"/>
  <c r="MZ303" i="26"/>
  <c r="MZ304" i="26"/>
  <c r="MZ307" i="26"/>
  <c r="MZ308" i="26"/>
  <c r="MZ309" i="26"/>
  <c r="MZ300" i="26"/>
  <c r="MZ314" i="26" a="1"/>
  <c r="MZ314" i="26" s="1"/>
  <c r="MZ319" i="26"/>
  <c r="MZ298" i="26" a="1"/>
  <c r="MZ298" i="26" s="1"/>
  <c r="MZ317" i="26"/>
  <c r="MZ318" i="26"/>
  <c r="MZ320" i="26"/>
  <c r="MZ322" i="26"/>
  <c r="MZ323" i="26"/>
  <c r="MZ324" i="26"/>
  <c r="MZ325" i="26"/>
  <c r="MZ299" i="26"/>
  <c r="MZ315" i="26"/>
  <c r="MZ316" i="26"/>
  <c r="MY177" i="26"/>
  <c r="MY182" i="26" s="1"/>
  <c r="MY209" i="26"/>
  <c r="MY214" i="26" s="1"/>
  <c r="MY225" i="26"/>
  <c r="MY305" i="26"/>
  <c r="MX198" i="26"/>
  <c r="MX294" i="26"/>
  <c r="MX246" i="26"/>
  <c r="MX262" i="26"/>
  <c r="NC166" i="26"/>
  <c r="NB165" i="26"/>
  <c r="MX310" i="26"/>
  <c r="MX230" i="26"/>
  <c r="MY257" i="26"/>
  <c r="MY273" i="26"/>
  <c r="MY278" i="26" s="1"/>
  <c r="MY321" i="26"/>
  <c r="MY193" i="26"/>
  <c r="MY198" i="26" s="1"/>
  <c r="MX278" i="26"/>
  <c r="MX182" i="26"/>
  <c r="MX214" i="26"/>
  <c r="MW12" i="17"/>
  <c r="MW14" i="17" s="1"/>
  <c r="MU13" i="17"/>
  <c r="NA210" i="26" l="1"/>
  <c r="NA194" i="26"/>
  <c r="NA259" i="26"/>
  <c r="NA242" i="26"/>
  <c r="NA226" i="26"/>
  <c r="MZ177" i="26"/>
  <c r="MZ182" i="26" s="1"/>
  <c r="NB167" i="26"/>
  <c r="NA171" i="26"/>
  <c r="NA174" i="26"/>
  <c r="NA175" i="26"/>
  <c r="NA176" i="26"/>
  <c r="NA178" i="26"/>
  <c r="NA179" i="26"/>
  <c r="NA180" i="26"/>
  <c r="NA181" i="26"/>
  <c r="NA283" i="26"/>
  <c r="NA291" i="26"/>
  <c r="NA293" i="26"/>
  <c r="NA186" i="26" a="1"/>
  <c r="NA186" i="26" s="1"/>
  <c r="NA187" i="26"/>
  <c r="NA188" i="26"/>
  <c r="NA189" i="26"/>
  <c r="NA190" i="26"/>
  <c r="NA191" i="26"/>
  <c r="NA192" i="26"/>
  <c r="NA195" i="26"/>
  <c r="NA196" i="26"/>
  <c r="NA197" i="26"/>
  <c r="NA284" i="26"/>
  <c r="NA285" i="26"/>
  <c r="NA286" i="26"/>
  <c r="NA170" i="26" a="1"/>
  <c r="NA170" i="26" s="1"/>
  <c r="NA172" i="26"/>
  <c r="NA173" i="26"/>
  <c r="NA202" i="26" a="1"/>
  <c r="NA202" i="26" s="1"/>
  <c r="NA203" i="26"/>
  <c r="NA204" i="26"/>
  <c r="NA205" i="26"/>
  <c r="NA206" i="26"/>
  <c r="NA207" i="26"/>
  <c r="NA208" i="26"/>
  <c r="NA211" i="26"/>
  <c r="NA212" i="26"/>
  <c r="NA213" i="26"/>
  <c r="NA218" i="26" a="1"/>
  <c r="NA218" i="26" s="1"/>
  <c r="NA219" i="26"/>
  <c r="NA220" i="26"/>
  <c r="NA221" i="26"/>
  <c r="NA222" i="26"/>
  <c r="NA223" i="26"/>
  <c r="NA224" i="26"/>
  <c r="NA227" i="26"/>
  <c r="NA228" i="26"/>
  <c r="NA229" i="26"/>
  <c r="NA234" i="26" a="1"/>
  <c r="NA234" i="26" s="1"/>
  <c r="NA235" i="26"/>
  <c r="NA236" i="26"/>
  <c r="NA237" i="26"/>
  <c r="NA238" i="26"/>
  <c r="NA239" i="26"/>
  <c r="NA240" i="26"/>
  <c r="NA243" i="26"/>
  <c r="NA244" i="26"/>
  <c r="NA245" i="26"/>
  <c r="NA250" i="26" a="1"/>
  <c r="NA250" i="26" s="1"/>
  <c r="NA254" i="26"/>
  <c r="NA255" i="26"/>
  <c r="NA256" i="26"/>
  <c r="NA260" i="26"/>
  <c r="NA261" i="26"/>
  <c r="NA282" i="26" a="1"/>
  <c r="NA282" i="26" s="1"/>
  <c r="NA287" i="26"/>
  <c r="NA251" i="26"/>
  <c r="NA252" i="26"/>
  <c r="NA253" i="26"/>
  <c r="NA266" i="26" a="1"/>
  <c r="NA266" i="26" s="1"/>
  <c r="NA267" i="26"/>
  <c r="NA268" i="26"/>
  <c r="NA269" i="26"/>
  <c r="NA270" i="26"/>
  <c r="NA271" i="26"/>
  <c r="NA272" i="26"/>
  <c r="NA274" i="26"/>
  <c r="NA275" i="26"/>
  <c r="NA276" i="26"/>
  <c r="NA277" i="26"/>
  <c r="NA298" i="26" a="1"/>
  <c r="NA298" i="26" s="1"/>
  <c r="NA299" i="26"/>
  <c r="NA301" i="26"/>
  <c r="NA302" i="26"/>
  <c r="NA303" i="26"/>
  <c r="NA304" i="26"/>
  <c r="NA307" i="26"/>
  <c r="NA308" i="26"/>
  <c r="NA309" i="26"/>
  <c r="NA315" i="26"/>
  <c r="NA316" i="26"/>
  <c r="NA317" i="26"/>
  <c r="NA318" i="26"/>
  <c r="NA320" i="26"/>
  <c r="NA325" i="26"/>
  <c r="NA288" i="26"/>
  <c r="NA292" i="26"/>
  <c r="NA314" i="26" a="1"/>
  <c r="NA314" i="26" s="1"/>
  <c r="NA319" i="26"/>
  <c r="NA322" i="26"/>
  <c r="NA323" i="26"/>
  <c r="NA324" i="26"/>
  <c r="NA300" i="26"/>
  <c r="MZ289" i="26"/>
  <c r="MZ193" i="26"/>
  <c r="MZ241" i="26"/>
  <c r="MZ257" i="26"/>
  <c r="MZ273" i="26"/>
  <c r="MZ321" i="26"/>
  <c r="MZ326" i="26" s="1"/>
  <c r="ND166" i="26"/>
  <c r="NC165" i="26"/>
  <c r="MY326" i="26"/>
  <c r="MZ209" i="26"/>
  <c r="MZ225" i="26"/>
  <c r="MZ230" i="26" s="1"/>
  <c r="MZ305" i="26"/>
  <c r="MZ310" i="26" s="1"/>
  <c r="MY230" i="26"/>
  <c r="MY310" i="26"/>
  <c r="MY262" i="26"/>
  <c r="MX12" i="17"/>
  <c r="MV13" i="17"/>
  <c r="NB210" i="26" l="1"/>
  <c r="NB194" i="26"/>
  <c r="NB259" i="26"/>
  <c r="NB242" i="26"/>
  <c r="NB226" i="26"/>
  <c r="NA257" i="26"/>
  <c r="NA262" i="26" s="1"/>
  <c r="NA193" i="26"/>
  <c r="NA198" i="26" s="1"/>
  <c r="NA225" i="26"/>
  <c r="NA230" i="26" s="1"/>
  <c r="NC167" i="26"/>
  <c r="NB171" i="26"/>
  <c r="NB173" i="26"/>
  <c r="NB175" i="26"/>
  <c r="NB176" i="26"/>
  <c r="NB178" i="26"/>
  <c r="NB179" i="26"/>
  <c r="NB180" i="26"/>
  <c r="NB181" i="26"/>
  <c r="NB282" i="26" a="1"/>
  <c r="NB282" i="26" s="1"/>
  <c r="NB285" i="26"/>
  <c r="NB170" i="26" a="1"/>
  <c r="NB170" i="26" s="1"/>
  <c r="NB172" i="26"/>
  <c r="NB174" i="26"/>
  <c r="NB186" i="26" a="1"/>
  <c r="NB186" i="26" s="1"/>
  <c r="NB187" i="26"/>
  <c r="NB188" i="26"/>
  <c r="NB189" i="26"/>
  <c r="NB190" i="26"/>
  <c r="NB191" i="26"/>
  <c r="NB192" i="26"/>
  <c r="NB195" i="26"/>
  <c r="NB196" i="26"/>
  <c r="NB197" i="26"/>
  <c r="NB283" i="26"/>
  <c r="NB287" i="26"/>
  <c r="NB288" i="26"/>
  <c r="NB292" i="26"/>
  <c r="NB293" i="26"/>
  <c r="NB202" i="26" a="1"/>
  <c r="NB202" i="26" s="1"/>
  <c r="NB203" i="26"/>
  <c r="NB204" i="26"/>
  <c r="NB205" i="26"/>
  <c r="NB206" i="26"/>
  <c r="NB207" i="26"/>
  <c r="NB208" i="26"/>
  <c r="NB211" i="26"/>
  <c r="NB212" i="26"/>
  <c r="NB213" i="26"/>
  <c r="NB218" i="26" a="1"/>
  <c r="NB218" i="26" s="1"/>
  <c r="NB219" i="26"/>
  <c r="NB220" i="26"/>
  <c r="NB221" i="26"/>
  <c r="NB222" i="26"/>
  <c r="NB223" i="26"/>
  <c r="NB224" i="26"/>
  <c r="NB227" i="26"/>
  <c r="NB228" i="26"/>
  <c r="NB229" i="26"/>
  <c r="NB234" i="26" a="1"/>
  <c r="NB234" i="26" s="1"/>
  <c r="NB235" i="26"/>
  <c r="NB236" i="26"/>
  <c r="NB237" i="26"/>
  <c r="NB238" i="26"/>
  <c r="NB239" i="26"/>
  <c r="NB240" i="26"/>
  <c r="NB243" i="26"/>
  <c r="NB244" i="26"/>
  <c r="NB245" i="26"/>
  <c r="NB251" i="26"/>
  <c r="NB253" i="26"/>
  <c r="NB254" i="26"/>
  <c r="NB255" i="26"/>
  <c r="NB256" i="26"/>
  <c r="NB260" i="26"/>
  <c r="NB261" i="26"/>
  <c r="NB286" i="26"/>
  <c r="NB291" i="26"/>
  <c r="NB250" i="26" a="1"/>
  <c r="NB250" i="26" s="1"/>
  <c r="NB252" i="26"/>
  <c r="NB266" i="26" a="1"/>
  <c r="NB266" i="26" s="1"/>
  <c r="NB267" i="26"/>
  <c r="NB268" i="26"/>
  <c r="NB269" i="26"/>
  <c r="NB270" i="26"/>
  <c r="NB271" i="26"/>
  <c r="NB272" i="26"/>
  <c r="NB274" i="26"/>
  <c r="NB275" i="26"/>
  <c r="NB276" i="26"/>
  <c r="NB277" i="26"/>
  <c r="NB301" i="26"/>
  <c r="NB302" i="26"/>
  <c r="NB303" i="26"/>
  <c r="NB304" i="26"/>
  <c r="NB307" i="26"/>
  <c r="NB308" i="26"/>
  <c r="NB309" i="26"/>
  <c r="NB298" i="26" a="1"/>
  <c r="NB298" i="26" s="1"/>
  <c r="NB300" i="26"/>
  <c r="NB315" i="26"/>
  <c r="NB319" i="26"/>
  <c r="NB325" i="26"/>
  <c r="NB317" i="26"/>
  <c r="NB318" i="26"/>
  <c r="NB320" i="26"/>
  <c r="NB322" i="26"/>
  <c r="NB323" i="26"/>
  <c r="NB324" i="26"/>
  <c r="NB284" i="26"/>
  <c r="NB299" i="26"/>
  <c r="NB314" i="26" a="1"/>
  <c r="NB314" i="26" s="1"/>
  <c r="NB316" i="26"/>
  <c r="NA177" i="26"/>
  <c r="NA209" i="26"/>
  <c r="MZ294" i="26"/>
  <c r="MZ198" i="26"/>
  <c r="MZ246" i="26"/>
  <c r="MZ278" i="26"/>
  <c r="NE166" i="26"/>
  <c r="ND165" i="26"/>
  <c r="MZ214" i="26"/>
  <c r="NA241" i="26"/>
  <c r="NA246" i="26" s="1"/>
  <c r="NA289" i="26"/>
  <c r="NA294" i="26" s="1"/>
  <c r="NA273" i="26"/>
  <c r="NA278" i="26" s="1"/>
  <c r="NA321" i="26"/>
  <c r="NA305" i="26"/>
  <c r="MZ262" i="26"/>
  <c r="MX14" i="17"/>
  <c r="MY12" i="17"/>
  <c r="MY14" i="17" s="1"/>
  <c r="MW13" i="17"/>
  <c r="NC210" i="26" l="1"/>
  <c r="NC194" i="26"/>
  <c r="NC259" i="26"/>
  <c r="NC242" i="26"/>
  <c r="NC226" i="26"/>
  <c r="NB209" i="26"/>
  <c r="NB214" i="26" s="1"/>
  <c r="ND167" i="26"/>
  <c r="NC170" i="26" a="1"/>
  <c r="NC170" i="26" s="1"/>
  <c r="NC174" i="26"/>
  <c r="NC175" i="26"/>
  <c r="NC176" i="26"/>
  <c r="NC178" i="26"/>
  <c r="NC179" i="26"/>
  <c r="NC180" i="26"/>
  <c r="NC181" i="26"/>
  <c r="NC286" i="26"/>
  <c r="NC287" i="26"/>
  <c r="NC293" i="26"/>
  <c r="NC171" i="26"/>
  <c r="NC173" i="26"/>
  <c r="NC186" i="26" a="1"/>
  <c r="NC186" i="26" s="1"/>
  <c r="NC187" i="26"/>
  <c r="NC188" i="26"/>
  <c r="NC189" i="26"/>
  <c r="NC190" i="26"/>
  <c r="NC191" i="26"/>
  <c r="NC192" i="26"/>
  <c r="NC195" i="26"/>
  <c r="NC196" i="26"/>
  <c r="NC197" i="26"/>
  <c r="NC282" i="26" a="1"/>
  <c r="NC282" i="26" s="1"/>
  <c r="NC285" i="26"/>
  <c r="NC291" i="26"/>
  <c r="NC172" i="26"/>
  <c r="NC202" i="26" a="1"/>
  <c r="NC202" i="26" s="1"/>
  <c r="NC203" i="26"/>
  <c r="NC204" i="26"/>
  <c r="NC205" i="26"/>
  <c r="NC206" i="26"/>
  <c r="NC207" i="26"/>
  <c r="NC208" i="26"/>
  <c r="NC211" i="26"/>
  <c r="NC212" i="26"/>
  <c r="NC213" i="26"/>
  <c r="NC218" i="26" a="1"/>
  <c r="NC218" i="26" s="1"/>
  <c r="NC219" i="26"/>
  <c r="NC220" i="26"/>
  <c r="NC221" i="26"/>
  <c r="NC222" i="26"/>
  <c r="NC223" i="26"/>
  <c r="NC224" i="26"/>
  <c r="NC227" i="26"/>
  <c r="NC228" i="26"/>
  <c r="NC229" i="26"/>
  <c r="NC234" i="26" a="1"/>
  <c r="NC234" i="26" s="1"/>
  <c r="NC235" i="26"/>
  <c r="NC236" i="26"/>
  <c r="NC237" i="26"/>
  <c r="NC238" i="26"/>
  <c r="NC239" i="26"/>
  <c r="NC240" i="26"/>
  <c r="NC243" i="26"/>
  <c r="NC244" i="26"/>
  <c r="NC245" i="26"/>
  <c r="NC250" i="26" a="1"/>
  <c r="NC250" i="26" s="1"/>
  <c r="NC254" i="26"/>
  <c r="NC255" i="26"/>
  <c r="NC256" i="26"/>
  <c r="NC260" i="26"/>
  <c r="NC261" i="26"/>
  <c r="NC283" i="26"/>
  <c r="NC284" i="26"/>
  <c r="NC288" i="26"/>
  <c r="NC251" i="26"/>
  <c r="NC252" i="26"/>
  <c r="NC253" i="26"/>
  <c r="NC266" i="26" a="1"/>
  <c r="NC266" i="26" s="1"/>
  <c r="NC267" i="26"/>
  <c r="NC268" i="26"/>
  <c r="NC269" i="26"/>
  <c r="NC270" i="26"/>
  <c r="NC271" i="26"/>
  <c r="NC272" i="26"/>
  <c r="NC274" i="26"/>
  <c r="NC275" i="26"/>
  <c r="NC276" i="26"/>
  <c r="NC277" i="26"/>
  <c r="NC301" i="26"/>
  <c r="NC302" i="26"/>
  <c r="NC303" i="26"/>
  <c r="NC304" i="26"/>
  <c r="NC307" i="26"/>
  <c r="NC308" i="26"/>
  <c r="NC309" i="26"/>
  <c r="NC292" i="26"/>
  <c r="NC299" i="26"/>
  <c r="NC316" i="26"/>
  <c r="NC317" i="26"/>
  <c r="NC318" i="26"/>
  <c r="NC298" i="26" a="1"/>
  <c r="NC298" i="26" s="1"/>
  <c r="NC319" i="26"/>
  <c r="NC320" i="26"/>
  <c r="NC322" i="26"/>
  <c r="NC323" i="26"/>
  <c r="NC324" i="26"/>
  <c r="NC325" i="26"/>
  <c r="NC300" i="26"/>
  <c r="NC314" i="26" a="1"/>
  <c r="NC314" i="26" s="1"/>
  <c r="NC315" i="26"/>
  <c r="NB289" i="26"/>
  <c r="NB193" i="26"/>
  <c r="NB225" i="26"/>
  <c r="NB241" i="26"/>
  <c r="NB257" i="26"/>
  <c r="NB273" i="26"/>
  <c r="NB305" i="26"/>
  <c r="NB310" i="26" s="1"/>
  <c r="NB321" i="26"/>
  <c r="NB326" i="26" s="1"/>
  <c r="NA182" i="26"/>
  <c r="NF166" i="26"/>
  <c r="NE165" i="26"/>
  <c r="NA326" i="26"/>
  <c r="NA310" i="26"/>
  <c r="NB177" i="26"/>
  <c r="NA214" i="26"/>
  <c r="MZ12" i="17"/>
  <c r="MZ14" i="17" s="1"/>
  <c r="MX13" i="17"/>
  <c r="ND210" i="26" l="1"/>
  <c r="ND194" i="26"/>
  <c r="ND259" i="26"/>
  <c r="ND242" i="26"/>
  <c r="ND226" i="26"/>
  <c r="NC289" i="26"/>
  <c r="NC294" i="26" s="1"/>
  <c r="NC193" i="26"/>
  <c r="NC198" i="26" s="1"/>
  <c r="NE167" i="26"/>
  <c r="ND172" i="26"/>
  <c r="ND175" i="26"/>
  <c r="ND176" i="26"/>
  <c r="ND178" i="26"/>
  <c r="ND179" i="26"/>
  <c r="ND180" i="26"/>
  <c r="ND181" i="26"/>
  <c r="ND288" i="26"/>
  <c r="ND171" i="26"/>
  <c r="ND174" i="26"/>
  <c r="ND186" i="26" a="1"/>
  <c r="ND186" i="26" s="1"/>
  <c r="ND187" i="26"/>
  <c r="ND188" i="26"/>
  <c r="ND189" i="26"/>
  <c r="ND190" i="26"/>
  <c r="ND191" i="26"/>
  <c r="ND192" i="26"/>
  <c r="ND195" i="26"/>
  <c r="ND196" i="26"/>
  <c r="ND197" i="26"/>
  <c r="ND283" i="26"/>
  <c r="ND284" i="26"/>
  <c r="ND286" i="26"/>
  <c r="ND170" i="26" a="1"/>
  <c r="ND170" i="26" s="1"/>
  <c r="ND173" i="26"/>
  <c r="ND202" i="26" a="1"/>
  <c r="ND202" i="26" s="1"/>
  <c r="ND203" i="26"/>
  <c r="ND204" i="26"/>
  <c r="ND205" i="26"/>
  <c r="ND206" i="26"/>
  <c r="ND207" i="26"/>
  <c r="ND208" i="26"/>
  <c r="ND211" i="26"/>
  <c r="ND212" i="26"/>
  <c r="ND213" i="26"/>
  <c r="ND218" i="26" a="1"/>
  <c r="ND218" i="26" s="1"/>
  <c r="ND219" i="26"/>
  <c r="ND220" i="26"/>
  <c r="ND221" i="26"/>
  <c r="ND222" i="26"/>
  <c r="ND223" i="26"/>
  <c r="ND224" i="26"/>
  <c r="ND227" i="26"/>
  <c r="ND228" i="26"/>
  <c r="ND229" i="26"/>
  <c r="ND234" i="26" a="1"/>
  <c r="ND234" i="26" s="1"/>
  <c r="ND235" i="26"/>
  <c r="ND236" i="26"/>
  <c r="ND237" i="26"/>
  <c r="ND238" i="26"/>
  <c r="ND239" i="26"/>
  <c r="ND240" i="26"/>
  <c r="ND243" i="26"/>
  <c r="ND244" i="26"/>
  <c r="ND245" i="26"/>
  <c r="ND251" i="26"/>
  <c r="ND254" i="26"/>
  <c r="ND255" i="26"/>
  <c r="ND256" i="26"/>
  <c r="ND260" i="26"/>
  <c r="ND261" i="26"/>
  <c r="ND282" i="26" a="1"/>
  <c r="ND282" i="26" s="1"/>
  <c r="ND285" i="26"/>
  <c r="ND291" i="26"/>
  <c r="ND250" i="26" a="1"/>
  <c r="ND250" i="26" s="1"/>
  <c r="ND252" i="26"/>
  <c r="ND253" i="26"/>
  <c r="ND266" i="26" a="1"/>
  <c r="ND266" i="26" s="1"/>
  <c r="ND267" i="26"/>
  <c r="ND268" i="26"/>
  <c r="ND269" i="26"/>
  <c r="ND270" i="26"/>
  <c r="ND271" i="26"/>
  <c r="ND272" i="26"/>
  <c r="ND274" i="26"/>
  <c r="ND275" i="26"/>
  <c r="ND276" i="26"/>
  <c r="ND277" i="26"/>
  <c r="ND292" i="26"/>
  <c r="ND298" i="26" a="1"/>
  <c r="ND298" i="26" s="1"/>
  <c r="ND301" i="26"/>
  <c r="ND302" i="26"/>
  <c r="ND303" i="26"/>
  <c r="ND304" i="26"/>
  <c r="ND307" i="26"/>
  <c r="ND308" i="26"/>
  <c r="ND309" i="26"/>
  <c r="ND293" i="26"/>
  <c r="ND300" i="26"/>
  <c r="ND315" i="26"/>
  <c r="ND319" i="26"/>
  <c r="ND320" i="26"/>
  <c r="ND325" i="26"/>
  <c r="ND314" i="26" a="1"/>
  <c r="ND314" i="26" s="1"/>
  <c r="ND317" i="26"/>
  <c r="ND318" i="26"/>
  <c r="ND322" i="26"/>
  <c r="ND323" i="26"/>
  <c r="ND324" i="26"/>
  <c r="ND287" i="26"/>
  <c r="ND299" i="26"/>
  <c r="ND316" i="26"/>
  <c r="NC177" i="26"/>
  <c r="NC209" i="26"/>
  <c r="NB294" i="26"/>
  <c r="NB198" i="26"/>
  <c r="NB230" i="26"/>
  <c r="NB246" i="26"/>
  <c r="NB262" i="26"/>
  <c r="NB278" i="26"/>
  <c r="NG166" i="26"/>
  <c r="NF165" i="26"/>
  <c r="NC225" i="26"/>
  <c r="NC230" i="26" s="1"/>
  <c r="NC273" i="26"/>
  <c r="NC241" i="26"/>
  <c r="NC246" i="26" s="1"/>
  <c r="NC257" i="26"/>
  <c r="NC262" i="26" s="1"/>
  <c r="NC305" i="26"/>
  <c r="NC321" i="26"/>
  <c r="NB182" i="26"/>
  <c r="NA12" i="17"/>
  <c r="MY13" i="17"/>
  <c r="NE210" i="26" l="1"/>
  <c r="NE194" i="26"/>
  <c r="NE259" i="26"/>
  <c r="NE242" i="26"/>
  <c r="NE226" i="26"/>
  <c r="ND177" i="26"/>
  <c r="ND182" i="26" s="1"/>
  <c r="ND209" i="26"/>
  <c r="ND214" i="26" s="1"/>
  <c r="NF167" i="26"/>
  <c r="NE292" i="26"/>
  <c r="NE173" i="26"/>
  <c r="NE174" i="26"/>
  <c r="NE175" i="26"/>
  <c r="NE176" i="26"/>
  <c r="NE178" i="26"/>
  <c r="NE179" i="26"/>
  <c r="NE180" i="26"/>
  <c r="NE181" i="26"/>
  <c r="NE291" i="26"/>
  <c r="NE170" i="26" a="1"/>
  <c r="NE170" i="26" s="1"/>
  <c r="NE171" i="26"/>
  <c r="NE186" i="26" a="1"/>
  <c r="NE186" i="26" s="1"/>
  <c r="NE187" i="26"/>
  <c r="NE188" i="26"/>
  <c r="NE189" i="26"/>
  <c r="NE190" i="26"/>
  <c r="NE191" i="26"/>
  <c r="NE192" i="26"/>
  <c r="NE195" i="26"/>
  <c r="NE196" i="26"/>
  <c r="NE197" i="26"/>
  <c r="NE282" i="26" a="1"/>
  <c r="NE282" i="26" s="1"/>
  <c r="NE283" i="26"/>
  <c r="NE285" i="26"/>
  <c r="NE288" i="26"/>
  <c r="NE293" i="26"/>
  <c r="NE172" i="26"/>
  <c r="NE202" i="26" a="1"/>
  <c r="NE202" i="26" s="1"/>
  <c r="NE203" i="26"/>
  <c r="NE204" i="26"/>
  <c r="NE205" i="26"/>
  <c r="NE206" i="26"/>
  <c r="NE207" i="26"/>
  <c r="NE208" i="26"/>
  <c r="NE211" i="26"/>
  <c r="NE212" i="26"/>
  <c r="NE213" i="26"/>
  <c r="NE218" i="26" a="1"/>
  <c r="NE218" i="26" s="1"/>
  <c r="NE219" i="26"/>
  <c r="NE220" i="26"/>
  <c r="NE221" i="26"/>
  <c r="NE222" i="26"/>
  <c r="NE223" i="26"/>
  <c r="NE224" i="26"/>
  <c r="NE227" i="26"/>
  <c r="NE228" i="26"/>
  <c r="NE229" i="26"/>
  <c r="NE234" i="26" a="1"/>
  <c r="NE234" i="26" s="1"/>
  <c r="NE235" i="26"/>
  <c r="NE236" i="26"/>
  <c r="NE237" i="26"/>
  <c r="NE238" i="26"/>
  <c r="NE239" i="26"/>
  <c r="NE240" i="26"/>
  <c r="NE243" i="26"/>
  <c r="NE244" i="26"/>
  <c r="NE245" i="26"/>
  <c r="NE284" i="26"/>
  <c r="NE287" i="26"/>
  <c r="NE250" i="26" a="1"/>
  <c r="NE250" i="26" s="1"/>
  <c r="NE253" i="26"/>
  <c r="NE254" i="26"/>
  <c r="NE255" i="26"/>
  <c r="NE256" i="26"/>
  <c r="NE260" i="26"/>
  <c r="NE261" i="26"/>
  <c r="NE286" i="26"/>
  <c r="NE251" i="26"/>
  <c r="NE252" i="26"/>
  <c r="NE266" i="26" a="1"/>
  <c r="NE266" i="26" s="1"/>
  <c r="NE267" i="26"/>
  <c r="NE268" i="26"/>
  <c r="NE269" i="26"/>
  <c r="NE270" i="26"/>
  <c r="NE271" i="26"/>
  <c r="NE272" i="26"/>
  <c r="NE274" i="26"/>
  <c r="NE275" i="26"/>
  <c r="NE276" i="26"/>
  <c r="NE277" i="26"/>
  <c r="NE301" i="26"/>
  <c r="NE302" i="26"/>
  <c r="NE303" i="26"/>
  <c r="NE304" i="26"/>
  <c r="NE307" i="26"/>
  <c r="NE308" i="26"/>
  <c r="NE309" i="26"/>
  <c r="NE298" i="26" a="1"/>
  <c r="NE298" i="26" s="1"/>
  <c r="NE316" i="26"/>
  <c r="NE317" i="26"/>
  <c r="NE318" i="26"/>
  <c r="NE299" i="26"/>
  <c r="NE319" i="26"/>
  <c r="NE320" i="26"/>
  <c r="NE322" i="26"/>
  <c r="NE323" i="26"/>
  <c r="NE324" i="26"/>
  <c r="NE325" i="26"/>
  <c r="NE300" i="26"/>
  <c r="NE314" i="26" a="1"/>
  <c r="NE314" i="26" s="1"/>
  <c r="NE315" i="26"/>
  <c r="ND193" i="26"/>
  <c r="ND225" i="26"/>
  <c r="ND241" i="26"/>
  <c r="ND289" i="26"/>
  <c r="ND257" i="26"/>
  <c r="ND273" i="26"/>
  <c r="ND278" i="26" s="1"/>
  <c r="NC214" i="26"/>
  <c r="NH166" i="26"/>
  <c r="NG165" i="26"/>
  <c r="NC310" i="26"/>
  <c r="NC326" i="26"/>
  <c r="ND305" i="26"/>
  <c r="ND321" i="26"/>
  <c r="ND326" i="26" s="1"/>
  <c r="NC182" i="26"/>
  <c r="NC278" i="26"/>
  <c r="NA14" i="17"/>
  <c r="NB12" i="17"/>
  <c r="NB14" i="17" s="1"/>
  <c r="MZ13" i="17"/>
  <c r="NF210" i="26" l="1"/>
  <c r="NF194" i="26"/>
  <c r="NF259" i="26"/>
  <c r="NF242" i="26"/>
  <c r="NF226" i="26"/>
  <c r="NE257" i="26"/>
  <c r="NE262" i="26" s="1"/>
  <c r="NE273" i="26"/>
  <c r="NE278" i="26" s="1"/>
  <c r="NE225" i="26"/>
  <c r="NE230" i="26" s="1"/>
  <c r="NE241" i="26"/>
  <c r="NE246" i="26" s="1"/>
  <c r="NE193" i="26"/>
  <c r="NE198" i="26" s="1"/>
  <c r="NG167" i="26"/>
  <c r="NF293" i="26"/>
  <c r="NF175" i="26"/>
  <c r="NF176" i="26"/>
  <c r="NF178" i="26"/>
  <c r="NF179" i="26"/>
  <c r="NF180" i="26"/>
  <c r="NF181" i="26"/>
  <c r="NF285" i="26"/>
  <c r="NF292" i="26"/>
  <c r="NF171" i="26"/>
  <c r="NF172" i="26"/>
  <c r="NF173" i="26"/>
  <c r="NF174" i="26"/>
  <c r="NF186" i="26" a="1"/>
  <c r="NF186" i="26" s="1"/>
  <c r="NF187" i="26"/>
  <c r="NF188" i="26"/>
  <c r="NF189" i="26"/>
  <c r="NF190" i="26"/>
  <c r="NF191" i="26"/>
  <c r="NF192" i="26"/>
  <c r="NF195" i="26"/>
  <c r="NF196" i="26"/>
  <c r="NF197" i="26"/>
  <c r="NF282" i="26" a="1"/>
  <c r="NF282" i="26" s="1"/>
  <c r="NF284" i="26"/>
  <c r="NF291" i="26"/>
  <c r="NF170" i="26" a="1"/>
  <c r="NF170" i="26" s="1"/>
  <c r="NF202" i="26" a="1"/>
  <c r="NF202" i="26" s="1"/>
  <c r="NF203" i="26"/>
  <c r="NF204" i="26"/>
  <c r="NF205" i="26"/>
  <c r="NF206" i="26"/>
  <c r="NF207" i="26"/>
  <c r="NF208" i="26"/>
  <c r="NF211" i="26"/>
  <c r="NF212" i="26"/>
  <c r="NF213" i="26"/>
  <c r="NF286" i="26"/>
  <c r="NF218" i="26" a="1"/>
  <c r="NF218" i="26" s="1"/>
  <c r="NF219" i="26"/>
  <c r="NF220" i="26"/>
  <c r="NF221" i="26"/>
  <c r="NF222" i="26"/>
  <c r="NF223" i="26"/>
  <c r="NF224" i="26"/>
  <c r="NF227" i="26"/>
  <c r="NF228" i="26"/>
  <c r="NF229" i="26"/>
  <c r="NF234" i="26" a="1"/>
  <c r="NF234" i="26" s="1"/>
  <c r="NF235" i="26"/>
  <c r="NF236" i="26"/>
  <c r="NF237" i="26"/>
  <c r="NF238" i="26"/>
  <c r="NF239" i="26"/>
  <c r="NF240" i="26"/>
  <c r="NF243" i="26"/>
  <c r="NF244" i="26"/>
  <c r="NF245" i="26"/>
  <c r="NF251" i="26"/>
  <c r="NF254" i="26"/>
  <c r="NF255" i="26"/>
  <c r="NF256" i="26"/>
  <c r="NF260" i="26"/>
  <c r="NF261" i="26"/>
  <c r="NF283" i="26"/>
  <c r="NF287" i="26"/>
  <c r="NF250" i="26" a="1"/>
  <c r="NF250" i="26" s="1"/>
  <c r="NF252" i="26"/>
  <c r="NF253" i="26"/>
  <c r="NF266" i="26" a="1"/>
  <c r="NF266" i="26" s="1"/>
  <c r="NF267" i="26"/>
  <c r="NF268" i="26"/>
  <c r="NF269" i="26"/>
  <c r="NF270" i="26"/>
  <c r="NF271" i="26"/>
  <c r="NF272" i="26"/>
  <c r="NF274" i="26"/>
  <c r="NF275" i="26"/>
  <c r="NF276" i="26"/>
  <c r="NF277" i="26"/>
  <c r="NF301" i="26"/>
  <c r="NF302" i="26"/>
  <c r="NF303" i="26"/>
  <c r="NF304" i="26"/>
  <c r="NF307" i="26"/>
  <c r="NF308" i="26"/>
  <c r="NF309" i="26"/>
  <c r="NF288" i="26"/>
  <c r="NF299" i="26"/>
  <c r="NF319" i="26"/>
  <c r="NF320" i="26"/>
  <c r="NF325" i="26"/>
  <c r="NF298" i="26" a="1"/>
  <c r="NF298" i="26" s="1"/>
  <c r="NF314" i="26" a="1"/>
  <c r="NF314" i="26" s="1"/>
  <c r="NF317" i="26"/>
  <c r="NF318" i="26"/>
  <c r="NF322" i="26"/>
  <c r="NF323" i="26"/>
  <c r="NF324" i="26"/>
  <c r="NF300" i="26"/>
  <c r="NF315" i="26"/>
  <c r="NF316" i="26"/>
  <c r="NE177" i="26"/>
  <c r="NE209" i="26"/>
  <c r="NE305" i="26"/>
  <c r="ND198" i="26"/>
  <c r="ND230" i="26"/>
  <c r="ND246" i="26"/>
  <c r="ND294" i="26"/>
  <c r="ND262" i="26"/>
  <c r="NI166" i="26"/>
  <c r="NH165" i="26"/>
  <c r="NE289" i="26"/>
  <c r="NE321" i="26"/>
  <c r="ND310" i="26"/>
  <c r="NC12" i="17"/>
  <c r="NC14" i="17" s="1"/>
  <c r="NA13" i="17"/>
  <c r="NG194" i="26" l="1"/>
  <c r="NG210" i="26"/>
  <c r="NG259" i="26"/>
  <c r="NG242" i="26"/>
  <c r="NG226" i="26"/>
  <c r="NF177" i="26"/>
  <c r="NF182" i="26" s="1"/>
  <c r="NF209" i="26"/>
  <c r="NF214" i="26" s="1"/>
  <c r="NH167" i="26"/>
  <c r="NG291" i="26"/>
  <c r="NG174" i="26"/>
  <c r="NG175" i="26"/>
  <c r="NG176" i="26"/>
  <c r="NG178" i="26"/>
  <c r="NG179" i="26"/>
  <c r="NG180" i="26"/>
  <c r="NG181" i="26"/>
  <c r="NG282" i="26" a="1"/>
  <c r="NG282" i="26" s="1"/>
  <c r="NG170" i="26" a="1"/>
  <c r="NG170" i="26" s="1"/>
  <c r="NG171" i="26"/>
  <c r="NG186" i="26" a="1"/>
  <c r="NG186" i="26" s="1"/>
  <c r="NG187" i="26"/>
  <c r="NG188" i="26"/>
  <c r="NG189" i="26"/>
  <c r="NG190" i="26"/>
  <c r="NG191" i="26"/>
  <c r="NG192" i="26"/>
  <c r="NG195" i="26"/>
  <c r="NG196" i="26"/>
  <c r="NG197" i="26"/>
  <c r="NG283" i="26"/>
  <c r="NG286" i="26"/>
  <c r="NG287" i="26"/>
  <c r="NG293" i="26"/>
  <c r="NG172" i="26"/>
  <c r="NG173" i="26"/>
  <c r="NG202" i="26" a="1"/>
  <c r="NG202" i="26" s="1"/>
  <c r="NG203" i="26"/>
  <c r="NG204" i="26"/>
  <c r="NG205" i="26"/>
  <c r="NG206" i="26"/>
  <c r="NG207" i="26"/>
  <c r="NG208" i="26"/>
  <c r="NG211" i="26"/>
  <c r="NG212" i="26"/>
  <c r="NG213" i="26"/>
  <c r="NG218" i="26" a="1"/>
  <c r="NG218" i="26" s="1"/>
  <c r="NG219" i="26"/>
  <c r="NG220" i="26"/>
  <c r="NG221" i="26"/>
  <c r="NG222" i="26"/>
  <c r="NG223" i="26"/>
  <c r="NG224" i="26"/>
  <c r="NG227" i="26"/>
  <c r="NG228" i="26"/>
  <c r="NG229" i="26"/>
  <c r="NG234" i="26" a="1"/>
  <c r="NG234" i="26" s="1"/>
  <c r="NG235" i="26"/>
  <c r="NG236" i="26"/>
  <c r="NG237" i="26"/>
  <c r="NG238" i="26"/>
  <c r="NG239" i="26"/>
  <c r="NG240" i="26"/>
  <c r="NG243" i="26"/>
  <c r="NG244" i="26"/>
  <c r="NG245" i="26"/>
  <c r="NG253" i="26"/>
  <c r="NG254" i="26"/>
  <c r="NG255" i="26"/>
  <c r="NG256" i="26"/>
  <c r="NG260" i="26"/>
  <c r="NG261" i="26"/>
  <c r="NG285" i="26"/>
  <c r="NG288" i="26"/>
  <c r="NG250" i="26" a="1"/>
  <c r="NG250" i="26" s="1"/>
  <c r="NG251" i="26"/>
  <c r="NG252" i="26"/>
  <c r="NG266" i="26" a="1"/>
  <c r="NG266" i="26" s="1"/>
  <c r="NG267" i="26"/>
  <c r="NG268" i="26"/>
  <c r="NG269" i="26"/>
  <c r="NG270" i="26"/>
  <c r="NG271" i="26"/>
  <c r="NG272" i="26"/>
  <c r="NG274" i="26"/>
  <c r="NG275" i="26"/>
  <c r="NG276" i="26"/>
  <c r="NG277" i="26"/>
  <c r="NG301" i="26"/>
  <c r="NG302" i="26"/>
  <c r="NG303" i="26"/>
  <c r="NG304" i="26"/>
  <c r="NG307" i="26"/>
  <c r="NG308" i="26"/>
  <c r="NG309" i="26"/>
  <c r="NG298" i="26" a="1"/>
  <c r="NG298" i="26" s="1"/>
  <c r="NG300" i="26"/>
  <c r="NG315" i="26"/>
  <c r="NG316" i="26"/>
  <c r="NG317" i="26"/>
  <c r="NG318" i="26"/>
  <c r="NG284" i="26"/>
  <c r="NG299" i="26"/>
  <c r="NG319" i="26"/>
  <c r="NG320" i="26"/>
  <c r="NG322" i="26"/>
  <c r="NG323" i="26"/>
  <c r="NG324" i="26"/>
  <c r="NG325" i="26"/>
  <c r="NG292" i="26"/>
  <c r="NG314" i="26" a="1"/>
  <c r="NG314" i="26" s="1"/>
  <c r="NF193" i="26"/>
  <c r="NF289" i="26"/>
  <c r="NF225" i="26"/>
  <c r="NF241" i="26"/>
  <c r="NF257" i="26"/>
  <c r="NF273" i="26"/>
  <c r="NE182" i="26"/>
  <c r="NE214" i="26"/>
  <c r="NJ166" i="26"/>
  <c r="NI165" i="26"/>
  <c r="NE326" i="26"/>
  <c r="NF321" i="26"/>
  <c r="NF305" i="26"/>
  <c r="NF310" i="26" s="1"/>
  <c r="NE310" i="26"/>
  <c r="NE294" i="26"/>
  <c r="ND12" i="17"/>
  <c r="NB13" i="17"/>
  <c r="NH210" i="26" l="1"/>
  <c r="NH194" i="26"/>
  <c r="NH259" i="26"/>
  <c r="NH242" i="26"/>
  <c r="NH226" i="26"/>
  <c r="NI167" i="26"/>
  <c r="NH286" i="26"/>
  <c r="NH292" i="26"/>
  <c r="NH171" i="26"/>
  <c r="NH173" i="26"/>
  <c r="NH175" i="26"/>
  <c r="NH176" i="26"/>
  <c r="NH178" i="26"/>
  <c r="NH179" i="26"/>
  <c r="NH180" i="26"/>
  <c r="NH181" i="26"/>
  <c r="NH288" i="26"/>
  <c r="NH293" i="26"/>
  <c r="NH172" i="26"/>
  <c r="NH174" i="26"/>
  <c r="NH186" i="26" a="1"/>
  <c r="NH186" i="26" s="1"/>
  <c r="NH187" i="26"/>
  <c r="NH188" i="26"/>
  <c r="NH189" i="26"/>
  <c r="NH190" i="26"/>
  <c r="NH191" i="26"/>
  <c r="NH192" i="26"/>
  <c r="NH195" i="26"/>
  <c r="NH196" i="26"/>
  <c r="NH197" i="26"/>
  <c r="NH285" i="26"/>
  <c r="NH291" i="26"/>
  <c r="NH170" i="26" a="1"/>
  <c r="NH170" i="26" s="1"/>
  <c r="NH202" i="26" a="1"/>
  <c r="NH202" i="26" s="1"/>
  <c r="NH203" i="26"/>
  <c r="NH204" i="26"/>
  <c r="NH205" i="26"/>
  <c r="NH206" i="26"/>
  <c r="NH207" i="26"/>
  <c r="NH208" i="26"/>
  <c r="NH211" i="26"/>
  <c r="NH212" i="26"/>
  <c r="NH213" i="26"/>
  <c r="NH282" i="26" a="1"/>
  <c r="NH282" i="26" s="1"/>
  <c r="NH218" i="26" a="1"/>
  <c r="NH218" i="26" s="1"/>
  <c r="NH219" i="26"/>
  <c r="NH220" i="26"/>
  <c r="NH221" i="26"/>
  <c r="NH222" i="26"/>
  <c r="NH223" i="26"/>
  <c r="NH224" i="26"/>
  <c r="NH227" i="26"/>
  <c r="NH228" i="26"/>
  <c r="NH229" i="26"/>
  <c r="NH234" i="26" a="1"/>
  <c r="NH234" i="26" s="1"/>
  <c r="NH235" i="26"/>
  <c r="NH236" i="26"/>
  <c r="NH237" i="26"/>
  <c r="NH238" i="26"/>
  <c r="NH239" i="26"/>
  <c r="NH240" i="26"/>
  <c r="NH243" i="26"/>
  <c r="NH244" i="26"/>
  <c r="NH245" i="26"/>
  <c r="NH283" i="26"/>
  <c r="NH250" i="26" a="1"/>
  <c r="NH250" i="26" s="1"/>
  <c r="NH251" i="26"/>
  <c r="NH254" i="26"/>
  <c r="NH255" i="26"/>
  <c r="NH256" i="26"/>
  <c r="NH260" i="26"/>
  <c r="NH261" i="26"/>
  <c r="NH284" i="26"/>
  <c r="NH287" i="26"/>
  <c r="NH252" i="26"/>
  <c r="NH253" i="26"/>
  <c r="NH266" i="26" a="1"/>
  <c r="NH266" i="26" s="1"/>
  <c r="NH267" i="26"/>
  <c r="NH268" i="26"/>
  <c r="NH269" i="26"/>
  <c r="NH270" i="26"/>
  <c r="NH271" i="26"/>
  <c r="NH272" i="26"/>
  <c r="NH274" i="26"/>
  <c r="NH275" i="26"/>
  <c r="NH276" i="26"/>
  <c r="NH277" i="26"/>
  <c r="NH301" i="26"/>
  <c r="NH302" i="26"/>
  <c r="NH303" i="26"/>
  <c r="NH304" i="26"/>
  <c r="NH307" i="26"/>
  <c r="NH308" i="26"/>
  <c r="NH309" i="26"/>
  <c r="NH315" i="26"/>
  <c r="NH319" i="26"/>
  <c r="NH320" i="26"/>
  <c r="NH325" i="26"/>
  <c r="NH298" i="26" a="1"/>
  <c r="NH298" i="26" s="1"/>
  <c r="NH314" i="26" a="1"/>
  <c r="NH314" i="26" s="1"/>
  <c r="NH317" i="26"/>
  <c r="NH318" i="26"/>
  <c r="NH322" i="26"/>
  <c r="NH323" i="26"/>
  <c r="NH324" i="26"/>
  <c r="NH299" i="26"/>
  <c r="NH300" i="26"/>
  <c r="NH316" i="26"/>
  <c r="NG177" i="26"/>
  <c r="NG209" i="26"/>
  <c r="NG321" i="26"/>
  <c r="NF198" i="26"/>
  <c r="NF230" i="26"/>
  <c r="NF246" i="26"/>
  <c r="NF262" i="26"/>
  <c r="NF278" i="26"/>
  <c r="NK166" i="26"/>
  <c r="NK165" i="26" s="1"/>
  <c r="NJ165" i="26"/>
  <c r="NG225" i="26"/>
  <c r="NG230" i="26" s="1"/>
  <c r="NG241" i="26"/>
  <c r="NG246" i="26" s="1"/>
  <c r="NG257" i="26"/>
  <c r="NG262" i="26" s="1"/>
  <c r="NG305" i="26"/>
  <c r="NG289" i="26"/>
  <c r="NG294" i="26" s="1"/>
  <c r="NG193" i="26"/>
  <c r="NG198" i="26" s="1"/>
  <c r="NG273" i="26"/>
  <c r="NG278" i="26" s="1"/>
  <c r="NF294" i="26"/>
  <c r="NF326" i="26"/>
  <c r="ND14" i="17"/>
  <c r="NE12" i="17"/>
  <c r="NE14" i="17" s="1"/>
  <c r="NC13" i="17"/>
  <c r="NI210" i="26" l="1"/>
  <c r="NI194" i="26"/>
  <c r="NI259" i="26"/>
  <c r="NI242" i="26"/>
  <c r="NI226" i="26"/>
  <c r="NJ167" i="26"/>
  <c r="NI170" i="26" a="1"/>
  <c r="NI170" i="26" s="1"/>
  <c r="NI174" i="26"/>
  <c r="NI175" i="26"/>
  <c r="NI176" i="26"/>
  <c r="NI178" i="26"/>
  <c r="NI179" i="26"/>
  <c r="NI180" i="26"/>
  <c r="NI181" i="26"/>
  <c r="NI291" i="26"/>
  <c r="NI292" i="26"/>
  <c r="NI171" i="26"/>
  <c r="NI186" i="26" a="1"/>
  <c r="NI186" i="26" s="1"/>
  <c r="NI187" i="26"/>
  <c r="NI188" i="26"/>
  <c r="NI189" i="26"/>
  <c r="NI190" i="26"/>
  <c r="NI191" i="26"/>
  <c r="NI192" i="26"/>
  <c r="NI195" i="26"/>
  <c r="NI196" i="26"/>
  <c r="NI197" i="26"/>
  <c r="NI282" i="26" a="1"/>
  <c r="NI282" i="26" s="1"/>
  <c r="NI284" i="26"/>
  <c r="NI286" i="26"/>
  <c r="NI287" i="26"/>
  <c r="NI293" i="26"/>
  <c r="NI172" i="26"/>
  <c r="NI173" i="26"/>
  <c r="NI202" i="26" a="1"/>
  <c r="NI202" i="26" s="1"/>
  <c r="NI203" i="26"/>
  <c r="NI204" i="26"/>
  <c r="NI205" i="26"/>
  <c r="NI206" i="26"/>
  <c r="NI207" i="26"/>
  <c r="NI208" i="26"/>
  <c r="NI211" i="26"/>
  <c r="NI212" i="26"/>
  <c r="NI213" i="26"/>
  <c r="NI218" i="26" a="1"/>
  <c r="NI218" i="26" s="1"/>
  <c r="NI219" i="26"/>
  <c r="NI220" i="26"/>
  <c r="NI221" i="26"/>
  <c r="NI222" i="26"/>
  <c r="NI223" i="26"/>
  <c r="NI224" i="26"/>
  <c r="NI227" i="26"/>
  <c r="NI228" i="26"/>
  <c r="NI229" i="26"/>
  <c r="NI234" i="26" a="1"/>
  <c r="NI234" i="26" s="1"/>
  <c r="NI235" i="26"/>
  <c r="NI236" i="26"/>
  <c r="NI237" i="26"/>
  <c r="NI238" i="26"/>
  <c r="NI239" i="26"/>
  <c r="NI240" i="26"/>
  <c r="NI243" i="26"/>
  <c r="NI244" i="26"/>
  <c r="NI245" i="26"/>
  <c r="NI254" i="26"/>
  <c r="NI255" i="26"/>
  <c r="NI256" i="26"/>
  <c r="NI260" i="26"/>
  <c r="NI261" i="26"/>
  <c r="NI283" i="26"/>
  <c r="NI285" i="26"/>
  <c r="NI288" i="26"/>
  <c r="NI250" i="26" a="1"/>
  <c r="NI250" i="26" s="1"/>
  <c r="NI251" i="26"/>
  <c r="NI252" i="26"/>
  <c r="NI253" i="26"/>
  <c r="NI266" i="26" a="1"/>
  <c r="NI266" i="26" s="1"/>
  <c r="NI267" i="26"/>
  <c r="NI268" i="26"/>
  <c r="NI269" i="26"/>
  <c r="NI270" i="26"/>
  <c r="NI271" i="26"/>
  <c r="NI272" i="26"/>
  <c r="NI274" i="26"/>
  <c r="NI275" i="26"/>
  <c r="NI276" i="26"/>
  <c r="NI277" i="26"/>
  <c r="NI301" i="26"/>
  <c r="NI302" i="26"/>
  <c r="NI303" i="26"/>
  <c r="NI304" i="26"/>
  <c r="NI307" i="26"/>
  <c r="NI308" i="26"/>
  <c r="NI309" i="26"/>
  <c r="NI298" i="26" a="1"/>
  <c r="NI298" i="26" s="1"/>
  <c r="NI300" i="26"/>
  <c r="NI317" i="26"/>
  <c r="NI320" i="26"/>
  <c r="NI318" i="26"/>
  <c r="NI319" i="26"/>
  <c r="NI322" i="26"/>
  <c r="NI323" i="26"/>
  <c r="NI324" i="26"/>
  <c r="NI325" i="26"/>
  <c r="NI299" i="26"/>
  <c r="NI314" i="26" a="1"/>
  <c r="NI314" i="26" s="1"/>
  <c r="NI315" i="26"/>
  <c r="NI316" i="26"/>
  <c r="NH193" i="26"/>
  <c r="NH289" i="26"/>
  <c r="NH225" i="26"/>
  <c r="NH241" i="26"/>
  <c r="NH257" i="26"/>
  <c r="NH273" i="26"/>
  <c r="NH305" i="26"/>
  <c r="NH310" i="26" s="1"/>
  <c r="NG182" i="26"/>
  <c r="NG214" i="26"/>
  <c r="NG310" i="26"/>
  <c r="NH321" i="26"/>
  <c r="NH326" i="26" s="1"/>
  <c r="NH177" i="26"/>
  <c r="NH182" i="26" s="1"/>
  <c r="NH209" i="26"/>
  <c r="NH214" i="26" s="1"/>
  <c r="NG326" i="26"/>
  <c r="NF12" i="17"/>
  <c r="NF14" i="17" s="1"/>
  <c r="ND13" i="17"/>
  <c r="NJ210" i="26" l="1"/>
  <c r="NJ194" i="26"/>
  <c r="NJ259" i="26"/>
  <c r="NJ242" i="26"/>
  <c r="NJ226" i="26"/>
  <c r="NI225" i="26"/>
  <c r="NI230" i="26" s="1"/>
  <c r="NI193" i="26"/>
  <c r="NI198" i="26" s="1"/>
  <c r="NK167" i="26"/>
  <c r="NJ172" i="26"/>
  <c r="NJ173" i="26"/>
  <c r="NJ174" i="26"/>
  <c r="NJ175" i="26"/>
  <c r="NJ176" i="26"/>
  <c r="NJ178" i="26"/>
  <c r="NJ179" i="26"/>
  <c r="NJ180" i="26"/>
  <c r="NJ181" i="26"/>
  <c r="NJ288" i="26"/>
  <c r="NJ171" i="26"/>
  <c r="NJ186" i="26" a="1"/>
  <c r="NJ186" i="26" s="1"/>
  <c r="NJ187" i="26"/>
  <c r="NJ188" i="26"/>
  <c r="NJ189" i="26"/>
  <c r="NJ190" i="26"/>
  <c r="NJ191" i="26"/>
  <c r="NJ192" i="26"/>
  <c r="NJ195" i="26"/>
  <c r="NJ196" i="26"/>
  <c r="NJ197" i="26"/>
  <c r="NJ291" i="26"/>
  <c r="NJ170" i="26" a="1"/>
  <c r="NJ170" i="26" s="1"/>
  <c r="NJ202" i="26" a="1"/>
  <c r="NJ202" i="26" s="1"/>
  <c r="NJ203" i="26"/>
  <c r="NJ204" i="26"/>
  <c r="NJ205" i="26"/>
  <c r="NJ206" i="26"/>
  <c r="NJ207" i="26"/>
  <c r="NJ208" i="26"/>
  <c r="NJ211" i="26"/>
  <c r="NJ212" i="26"/>
  <c r="NJ213" i="26"/>
  <c r="NJ284" i="26"/>
  <c r="NJ218" i="26" a="1"/>
  <c r="NJ218" i="26" s="1"/>
  <c r="NJ219" i="26"/>
  <c r="NJ220" i="26"/>
  <c r="NJ221" i="26"/>
  <c r="NJ222" i="26"/>
  <c r="NJ223" i="26"/>
  <c r="NJ224" i="26"/>
  <c r="NJ227" i="26"/>
  <c r="NJ228" i="26"/>
  <c r="NJ229" i="26"/>
  <c r="NJ287" i="26"/>
  <c r="NJ234" i="26" a="1"/>
  <c r="NJ234" i="26" s="1"/>
  <c r="NJ235" i="26"/>
  <c r="NJ236" i="26"/>
  <c r="NJ237" i="26"/>
  <c r="NJ238" i="26"/>
  <c r="NJ239" i="26"/>
  <c r="NJ240" i="26"/>
  <c r="NJ243" i="26"/>
  <c r="NJ244" i="26"/>
  <c r="NJ245" i="26"/>
  <c r="NJ253" i="26"/>
  <c r="NJ254" i="26"/>
  <c r="NJ255" i="26"/>
  <c r="NJ256" i="26"/>
  <c r="NJ260" i="26"/>
  <c r="NJ261" i="26"/>
  <c r="NJ282" i="26" a="1"/>
  <c r="NJ282" i="26" s="1"/>
  <c r="NJ286" i="26"/>
  <c r="NJ250" i="26" a="1"/>
  <c r="NJ250" i="26" s="1"/>
  <c r="NJ251" i="26"/>
  <c r="NJ252" i="26"/>
  <c r="NJ266" i="26" a="1"/>
  <c r="NJ266" i="26" s="1"/>
  <c r="NJ267" i="26"/>
  <c r="NJ268" i="26"/>
  <c r="NJ269" i="26"/>
  <c r="NJ270" i="26"/>
  <c r="NJ271" i="26"/>
  <c r="NJ272" i="26"/>
  <c r="NJ274" i="26"/>
  <c r="NJ275" i="26"/>
  <c r="NJ276" i="26"/>
  <c r="NJ277" i="26"/>
  <c r="NJ285" i="26"/>
  <c r="NJ301" i="26"/>
  <c r="NJ302" i="26"/>
  <c r="NJ303" i="26"/>
  <c r="NJ304" i="26"/>
  <c r="NJ307" i="26"/>
  <c r="NJ308" i="26"/>
  <c r="NJ309" i="26"/>
  <c r="NJ283" i="26"/>
  <c r="NJ299" i="26"/>
  <c r="NJ315" i="26"/>
  <c r="NJ316" i="26"/>
  <c r="NJ318" i="26"/>
  <c r="NJ319" i="26"/>
  <c r="NJ325" i="26"/>
  <c r="NJ298" i="26" a="1"/>
  <c r="NJ298" i="26" s="1"/>
  <c r="NJ317" i="26"/>
  <c r="NJ320" i="26"/>
  <c r="NJ322" i="26"/>
  <c r="NJ323" i="26"/>
  <c r="NJ324" i="26"/>
  <c r="NJ292" i="26"/>
  <c r="NJ293" i="26"/>
  <c r="NJ300" i="26"/>
  <c r="NJ314" i="26" a="1"/>
  <c r="NJ314" i="26" s="1"/>
  <c r="NI321" i="26"/>
  <c r="NH198" i="26"/>
  <c r="NH294" i="26"/>
  <c r="NH230" i="26"/>
  <c r="NH246" i="26"/>
  <c r="NH262" i="26"/>
  <c r="NH278" i="26"/>
  <c r="NI289" i="26"/>
  <c r="NI241" i="26"/>
  <c r="NI246" i="26" s="1"/>
  <c r="NI257" i="26"/>
  <c r="NI262" i="26" s="1"/>
  <c r="NI177" i="26"/>
  <c r="NI209" i="26"/>
  <c r="NI273" i="26"/>
  <c r="NI278" i="26" s="1"/>
  <c r="NI305" i="26"/>
  <c r="NG12" i="17"/>
  <c r="NE13" i="17"/>
  <c r="NK210" i="26" l="1"/>
  <c r="NK194" i="26"/>
  <c r="NK259" i="26"/>
  <c r="NK242" i="26"/>
  <c r="A242" i="26" s="1"/>
  <c r="NK226" i="26"/>
  <c r="A226" i="26" s="1"/>
  <c r="NK292" i="26"/>
  <c r="A292" i="26" s="1"/>
  <c r="NK173" i="26"/>
  <c r="A173" i="26" s="1"/>
  <c r="NK174" i="26"/>
  <c r="AR181" i="26" s="1"/>
  <c r="NK175" i="26"/>
  <c r="A175" i="26" s="1"/>
  <c r="NK176" i="26"/>
  <c r="A176" i="26" s="1"/>
  <c r="NK178" i="26"/>
  <c r="A178" i="26" s="1"/>
  <c r="NK179" i="26"/>
  <c r="A179" i="26" s="1"/>
  <c r="NK180" i="26"/>
  <c r="A180" i="26" s="1"/>
  <c r="NK181" i="26"/>
  <c r="NK287" i="26"/>
  <c r="A287" i="26" s="1"/>
  <c r="A290" i="26"/>
  <c r="NK170" i="26" a="1"/>
  <c r="NK170" i="26" s="1"/>
  <c r="NK171" i="26"/>
  <c r="A171" i="26" s="1"/>
  <c r="NK186" i="26" a="1"/>
  <c r="NK186" i="26" s="1"/>
  <c r="A186" i="26" s="1"/>
  <c r="NK187" i="26"/>
  <c r="A187" i="26" s="1"/>
  <c r="NK188" i="26"/>
  <c r="A188" i="26" s="1"/>
  <c r="NK189" i="26"/>
  <c r="A189" i="26" s="1"/>
  <c r="NK190" i="26"/>
  <c r="I197" i="26" s="1"/>
  <c r="NK191" i="26"/>
  <c r="A191" i="26" s="1"/>
  <c r="NK192" i="26"/>
  <c r="A192" i="26" s="1"/>
  <c r="A194" i="26"/>
  <c r="NK195" i="26"/>
  <c r="NK196" i="26"/>
  <c r="A196" i="26" s="1"/>
  <c r="NK197" i="26"/>
  <c r="NK283" i="26"/>
  <c r="A283" i="26" s="1"/>
  <c r="NK293" i="26"/>
  <c r="NK172" i="26"/>
  <c r="A172" i="26" s="1"/>
  <c r="NK202" i="26" a="1"/>
  <c r="NK202" i="26" s="1"/>
  <c r="NK203" i="26"/>
  <c r="A203" i="26" s="1"/>
  <c r="NK204" i="26"/>
  <c r="A204" i="26" s="1"/>
  <c r="NK205" i="26"/>
  <c r="A205" i="26" s="1"/>
  <c r="NK206" i="26"/>
  <c r="X213" i="26" s="1"/>
  <c r="NK207" i="26"/>
  <c r="A207" i="26" s="1"/>
  <c r="NK208" i="26"/>
  <c r="A208" i="26" s="1"/>
  <c r="A210" i="26"/>
  <c r="NK211" i="26"/>
  <c r="A211" i="26" s="1"/>
  <c r="NK212" i="26"/>
  <c r="A212" i="26" s="1"/>
  <c r="NK213" i="26"/>
  <c r="NK218" i="26" a="1"/>
  <c r="NK218" i="26" s="1"/>
  <c r="A218" i="26" s="1"/>
  <c r="NK219" i="26"/>
  <c r="A219" i="26" s="1"/>
  <c r="NK220" i="26"/>
  <c r="A220" i="26" s="1"/>
  <c r="NK221" i="26"/>
  <c r="A221" i="26" s="1"/>
  <c r="NK222" i="26"/>
  <c r="T229" i="26" s="1"/>
  <c r="T230" i="26" s="1"/>
  <c r="NK223" i="26"/>
  <c r="A223" i="26" s="1"/>
  <c r="NK224" i="26"/>
  <c r="A224" i="26" s="1"/>
  <c r="NK227" i="26"/>
  <c r="A227" i="26" s="1"/>
  <c r="NK228" i="26"/>
  <c r="A228" i="26" s="1"/>
  <c r="NK229" i="26"/>
  <c r="NK234" i="26" a="1"/>
  <c r="NK234" i="26" s="1"/>
  <c r="A234" i="26" s="1"/>
  <c r="NK235" i="26"/>
  <c r="A235" i="26" s="1"/>
  <c r="NK236" i="26"/>
  <c r="A236" i="26" s="1"/>
  <c r="NK237" i="26"/>
  <c r="A237" i="26" s="1"/>
  <c r="NK238" i="26"/>
  <c r="AC245" i="26" s="1"/>
  <c r="AC246" i="26" s="1"/>
  <c r="NK239" i="26"/>
  <c r="A239" i="26" s="1"/>
  <c r="NK240" i="26"/>
  <c r="A240" i="26" s="1"/>
  <c r="NK243" i="26"/>
  <c r="NK244" i="26"/>
  <c r="A244" i="26" s="1"/>
  <c r="NK245" i="26"/>
  <c r="NK250" i="26" a="1"/>
  <c r="NK250" i="26" s="1"/>
  <c r="A250" i="26" s="1"/>
  <c r="NK253" i="26"/>
  <c r="A253" i="26" s="1"/>
  <c r="NK254" i="26"/>
  <c r="AA261" i="26" s="1"/>
  <c r="NK255" i="26"/>
  <c r="A255" i="26" s="1"/>
  <c r="NK256" i="26"/>
  <c r="A256" i="26" s="1"/>
  <c r="A258" i="26"/>
  <c r="NK260" i="26"/>
  <c r="A260" i="26" s="1"/>
  <c r="NK261" i="26"/>
  <c r="NK284" i="26"/>
  <c r="A284" i="26" s="1"/>
  <c r="NK285" i="26"/>
  <c r="A285" i="26" s="1"/>
  <c r="NK286" i="26"/>
  <c r="BY293" i="26" s="1"/>
  <c r="NK288" i="26"/>
  <c r="A288" i="26" s="1"/>
  <c r="NK251" i="26"/>
  <c r="A251" i="26" s="1"/>
  <c r="NK252" i="26"/>
  <c r="A252" i="26" s="1"/>
  <c r="NK266" i="26" a="1"/>
  <c r="NK266" i="26" s="1"/>
  <c r="NK267" i="26"/>
  <c r="A267" i="26" s="1"/>
  <c r="NK268" i="26"/>
  <c r="A268" i="26" s="1"/>
  <c r="NK269" i="26"/>
  <c r="A269" i="26" s="1"/>
  <c r="NK270" i="26"/>
  <c r="NK271" i="26"/>
  <c r="A271" i="26" s="1"/>
  <c r="NK272" i="26"/>
  <c r="A272" i="26" s="1"/>
  <c r="NK274" i="26"/>
  <c r="A274" i="26" s="1"/>
  <c r="NK275" i="26"/>
  <c r="A275" i="26" s="1"/>
  <c r="NK276" i="26"/>
  <c r="A276" i="26" s="1"/>
  <c r="NK277" i="26"/>
  <c r="NK298" i="26" a="1"/>
  <c r="NK298" i="26" s="1"/>
  <c r="NK301" i="26"/>
  <c r="A301" i="26" s="1"/>
  <c r="NK302" i="26"/>
  <c r="BY309" i="26" s="1"/>
  <c r="BY310" i="26" s="1"/>
  <c r="NK303" i="26"/>
  <c r="A303" i="26" s="1"/>
  <c r="NK304" i="26"/>
  <c r="A304" i="26" s="1"/>
  <c r="A306" i="26"/>
  <c r="NK307" i="26"/>
  <c r="NK308" i="26"/>
  <c r="A308" i="26" s="1"/>
  <c r="AD134" i="26" s="1"/>
  <c r="NK309" i="26"/>
  <c r="NK291" i="26"/>
  <c r="NK317" i="26"/>
  <c r="A317" i="26" s="1"/>
  <c r="NK318" i="26"/>
  <c r="A318" i="26" s="1"/>
  <c r="NK320" i="26"/>
  <c r="A320" i="26" s="1"/>
  <c r="NK282" i="26" a="1"/>
  <c r="NK282" i="26" s="1"/>
  <c r="NK299" i="26"/>
  <c r="A299" i="26" s="1"/>
  <c r="NK314" i="26" a="1"/>
  <c r="NK314" i="26" s="1"/>
  <c r="A314" i="26" s="1"/>
  <c r="NK319" i="26"/>
  <c r="A319" i="26" s="1"/>
  <c r="NK322" i="26"/>
  <c r="A322" i="26" s="1"/>
  <c r="NK323" i="26"/>
  <c r="A323" i="26" s="1"/>
  <c r="NK324" i="26"/>
  <c r="A324" i="26" s="1"/>
  <c r="NK325" i="26"/>
  <c r="A325" i="26" s="1"/>
  <c r="NK300" i="26"/>
  <c r="A300" i="26" s="1"/>
  <c r="NK315" i="26"/>
  <c r="A315" i="26" s="1"/>
  <c r="NK316" i="26"/>
  <c r="A316" i="26" s="1"/>
  <c r="NJ193" i="26"/>
  <c r="NJ177" i="26"/>
  <c r="NJ182" i="26" s="1"/>
  <c r="NJ225" i="26"/>
  <c r="NJ241" i="26"/>
  <c r="NJ289" i="26"/>
  <c r="NJ257" i="26"/>
  <c r="NI326" i="26"/>
  <c r="NI182" i="26"/>
  <c r="NI214" i="26"/>
  <c r="NI310" i="26"/>
  <c r="NJ209" i="26"/>
  <c r="NJ214" i="26" s="1"/>
  <c r="NJ273" i="26"/>
  <c r="NJ305" i="26"/>
  <c r="NJ310" i="26" s="1"/>
  <c r="NJ321" i="26"/>
  <c r="NJ326" i="26" s="1"/>
  <c r="NI294" i="26"/>
  <c r="NG14" i="17"/>
  <c r="NH12" i="17"/>
  <c r="NH14" i="17" s="1"/>
  <c r="NI12" i="17"/>
  <c r="NI14" i="17" s="1"/>
  <c r="NF13" i="17"/>
  <c r="AP32" i="18" l="1"/>
  <c r="AA262" i="26"/>
  <c r="E245" i="26"/>
  <c r="E246" i="26" s="1"/>
  <c r="Q245" i="26"/>
  <c r="X214" i="26"/>
  <c r="AM32" i="18"/>
  <c r="I198" i="26"/>
  <c r="X32" i="18"/>
  <c r="AR182" i="26"/>
  <c r="H181" i="26"/>
  <c r="T181" i="26"/>
  <c r="AR229" i="26"/>
  <c r="AR230" i="26" s="1"/>
  <c r="BD229" i="26"/>
  <c r="AQ213" i="26"/>
  <c r="Y213" i="26"/>
  <c r="S213" i="26"/>
  <c r="AE213" i="26"/>
  <c r="H213" i="26"/>
  <c r="H214" i="26" s="1"/>
  <c r="G213" i="26"/>
  <c r="BY294" i="26"/>
  <c r="CN32" i="18"/>
  <c r="J32" i="18" s="1"/>
  <c r="A298" i="26"/>
  <c r="N307" i="26"/>
  <c r="N310" i="26" s="1"/>
  <c r="A282" i="26"/>
  <c r="N291" i="26"/>
  <c r="A174" i="26"/>
  <c r="BF181" i="26"/>
  <c r="K195" i="26"/>
  <c r="NK193" i="26"/>
  <c r="NK198" i="26" s="1"/>
  <c r="A190" i="26"/>
  <c r="BV197" i="26"/>
  <c r="A202" i="26"/>
  <c r="NK209" i="26"/>
  <c r="A206" i="26"/>
  <c r="AC213" i="26"/>
  <c r="A222" i="26"/>
  <c r="AJ229" i="26"/>
  <c r="K243" i="26"/>
  <c r="NK241" i="26"/>
  <c r="A238" i="26"/>
  <c r="BV245" i="26"/>
  <c r="NK257" i="26"/>
  <c r="A254" i="26"/>
  <c r="BV261" i="26"/>
  <c r="A286" i="26"/>
  <c r="BV293" i="26"/>
  <c r="A266" i="26"/>
  <c r="NK273" i="26"/>
  <c r="A270" i="26"/>
  <c r="AY277" i="26"/>
  <c r="K307" i="26"/>
  <c r="NK305" i="26"/>
  <c r="A302" i="26"/>
  <c r="BV309" i="26"/>
  <c r="K291" i="26"/>
  <c r="NK289" i="26"/>
  <c r="NJ198" i="26"/>
  <c r="NJ230" i="26"/>
  <c r="NJ246" i="26"/>
  <c r="NJ262" i="26"/>
  <c r="NJ278" i="26"/>
  <c r="NK225" i="26"/>
  <c r="NK321" i="26"/>
  <c r="NK177" i="26"/>
  <c r="A170" i="26"/>
  <c r="NJ294" i="26"/>
  <c r="NG13" i="17"/>
  <c r="W32" i="18" l="1"/>
  <c r="T32" i="18"/>
  <c r="H182" i="26"/>
  <c r="AF32" i="18"/>
  <c r="Q246" i="26"/>
  <c r="BG32" i="18"/>
  <c r="BD230" i="26"/>
  <c r="BS32" i="18"/>
  <c r="G214" i="26"/>
  <c r="V32" i="18"/>
  <c r="AE214" i="26"/>
  <c r="AT32" i="18"/>
  <c r="S214" i="26"/>
  <c r="AH32" i="18"/>
  <c r="Y214" i="26"/>
  <c r="AN32" i="18"/>
  <c r="AQ214" i="26"/>
  <c r="BF32" i="18"/>
  <c r="AI32" i="18"/>
  <c r="T182" i="26"/>
  <c r="NK246" i="26"/>
  <c r="A241" i="26"/>
  <c r="A193" i="26"/>
  <c r="AC32" i="18"/>
  <c r="N294" i="26"/>
  <c r="NK230" i="26"/>
  <c r="A225" i="26"/>
  <c r="NK182" i="26"/>
  <c r="A177" i="26"/>
  <c r="BF182" i="26"/>
  <c r="A181" i="26"/>
  <c r="BU32" i="18"/>
  <c r="A195" i="26"/>
  <c r="K198" i="26"/>
  <c r="BV198" i="26"/>
  <c r="A197" i="26"/>
  <c r="A209" i="26"/>
  <c r="NK214" i="26"/>
  <c r="AC214" i="26"/>
  <c r="A213" i="26"/>
  <c r="AR32" i="18"/>
  <c r="A229" i="26"/>
  <c r="AJ230" i="26"/>
  <c r="AY32" i="18"/>
  <c r="A243" i="26"/>
  <c r="K246" i="26"/>
  <c r="BV246" i="26"/>
  <c r="A245" i="26"/>
  <c r="K262" i="26"/>
  <c r="A259" i="26"/>
  <c r="BV262" i="26"/>
  <c r="A261" i="26"/>
  <c r="A293" i="26"/>
  <c r="BV294" i="26"/>
  <c r="AY278" i="26"/>
  <c r="A277" i="26"/>
  <c r="BN32" i="18"/>
  <c r="K310" i="26"/>
  <c r="A307" i="26"/>
  <c r="AF134" i="26" s="1"/>
  <c r="A305" i="26"/>
  <c r="NK310" i="26"/>
  <c r="A309" i="26"/>
  <c r="AG134" i="26" s="1"/>
  <c r="BV310" i="26"/>
  <c r="A291" i="26"/>
  <c r="K294" i="26"/>
  <c r="A321" i="26"/>
  <c r="NK326" i="26"/>
  <c r="A326" i="26" s="1"/>
  <c r="NK262" i="26"/>
  <c r="A257" i="26"/>
  <c r="NK278" i="26"/>
  <c r="A273" i="26"/>
  <c r="NK294" i="26"/>
  <c r="A289" i="26"/>
  <c r="Z32" i="18"/>
  <c r="CK32" i="18"/>
  <c r="I32" i="18" s="1"/>
  <c r="NH13" i="17"/>
  <c r="A182" i="26" l="1"/>
  <c r="A230" i="26"/>
  <c r="A294" i="26"/>
  <c r="A214" i="26"/>
  <c r="A278" i="26"/>
  <c r="A198" i="26"/>
  <c r="A246" i="26"/>
  <c r="A310" i="26"/>
  <c r="A262" i="26"/>
  <c r="NI13" i="17"/>
  <c r="C91" i="6" l="1"/>
  <c r="C90" i="6"/>
  <c r="C89" i="6"/>
  <c r="C88" i="6"/>
  <c r="C87" i="6"/>
  <c r="C86" i="6"/>
  <c r="C85" i="6"/>
  <c r="C84" i="6"/>
  <c r="C83" i="6"/>
  <c r="C82" i="6"/>
  <c r="C81" i="6"/>
  <c r="C80" i="6"/>
  <c r="C79" i="6"/>
  <c r="C78" i="6"/>
  <c r="C77" i="6"/>
  <c r="C76" i="6"/>
  <c r="A12" i="12"/>
  <c r="A13" i="12" s="1"/>
  <c r="A14" i="12" s="1"/>
  <c r="A15" i="12" s="1"/>
  <c r="D12" i="6"/>
  <c r="J12" i="6" s="1"/>
  <c r="D24" i="6"/>
  <c r="J24" i="6" s="1"/>
  <c r="D17" i="6"/>
  <c r="J17" i="6" s="1"/>
  <c r="D19" i="6"/>
  <c r="J19" i="6" s="1"/>
  <c r="D18" i="6"/>
  <c r="J18" i="6" s="1"/>
  <c r="D23" i="6"/>
  <c r="D22" i="6"/>
  <c r="D21" i="6"/>
  <c r="J21" i="6" s="1"/>
  <c r="D20" i="6"/>
  <c r="J20" i="6" s="1"/>
  <c r="D11" i="6"/>
  <c r="D10" i="6"/>
  <c r="J10" i="6" s="1"/>
  <c r="D14" i="6"/>
  <c r="J14" i="6" s="1"/>
  <c r="D13" i="6"/>
  <c r="D66" i="6"/>
  <c r="J66" i="6" s="1"/>
  <c r="E66" i="6"/>
  <c r="M66" i="6" s="1"/>
  <c r="D89" i="6" l="1"/>
  <c r="J22" i="6"/>
  <c r="D78" i="6"/>
  <c r="J11" i="6"/>
  <c r="D90" i="6"/>
  <c r="J23" i="6"/>
  <c r="D80" i="6"/>
  <c r="H80" i="6" s="1"/>
  <c r="J13" i="6"/>
  <c r="D133" i="6"/>
  <c r="H133" i="6" s="1"/>
  <c r="D134" i="6"/>
  <c r="H134" i="6" s="1"/>
  <c r="D79" i="6"/>
  <c r="H79" i="6" s="1"/>
  <c r="D91" i="6"/>
  <c r="H91" i="6" s="1"/>
  <c r="D84" i="6"/>
  <c r="D86" i="6"/>
  <c r="H86" i="6" s="1"/>
  <c r="D85" i="6"/>
  <c r="D88" i="6"/>
  <c r="H88" i="6" s="1"/>
  <c r="D87" i="6"/>
  <c r="H87" i="6" s="1"/>
  <c r="D77" i="6"/>
  <c r="D81" i="6"/>
  <c r="H81" i="6" s="1"/>
  <c r="H89" i="6"/>
  <c r="H90" i="6"/>
  <c r="H66" i="6"/>
  <c r="I66" i="6"/>
  <c r="I24" i="6"/>
  <c r="F66" i="6"/>
  <c r="I23" i="6"/>
  <c r="I13" i="6"/>
  <c r="I19" i="6"/>
  <c r="I18" i="6"/>
  <c r="I21" i="6"/>
  <c r="I20" i="6"/>
  <c r="I11" i="6"/>
  <c r="I12" i="6"/>
  <c r="I22" i="6"/>
  <c r="I10" i="6"/>
  <c r="I17" i="6"/>
  <c r="I14" i="6"/>
  <c r="N66" i="6" l="1"/>
  <c r="O66" i="6" s="1"/>
  <c r="Q656" i="5" l="1"/>
  <c r="R656" i="5"/>
  <c r="Q652" i="5"/>
  <c r="R652" i="5"/>
  <c r="Q653" i="5"/>
  <c r="R653" i="5"/>
  <c r="Q654" i="5"/>
  <c r="R654" i="5"/>
  <c r="Q655" i="5"/>
  <c r="R655" i="5"/>
  <c r="Q651" i="5" l="1"/>
  <c r="R651" i="5"/>
  <c r="Q9" i="5"/>
  <c r="R9" i="5"/>
  <c r="Q10" i="5"/>
  <c r="R10" i="5"/>
  <c r="Q11" i="5"/>
  <c r="R11" i="5"/>
  <c r="Q12" i="5"/>
  <c r="R12" i="5"/>
  <c r="Q13" i="5"/>
  <c r="R13" i="5"/>
  <c r="Q14" i="5"/>
  <c r="R14" i="5"/>
  <c r="Q15" i="5"/>
  <c r="R15" i="5"/>
  <c r="Q16" i="5"/>
  <c r="R16" i="5"/>
  <c r="Q17" i="5"/>
  <c r="R17" i="5"/>
  <c r="Q18" i="5"/>
  <c r="R18" i="5"/>
  <c r="Q19" i="5"/>
  <c r="R19" i="5"/>
  <c r="Q20" i="5"/>
  <c r="R20" i="5"/>
  <c r="Q21" i="5"/>
  <c r="R21" i="5"/>
  <c r="Q22" i="5"/>
  <c r="R22" i="5"/>
  <c r="Q23" i="5"/>
  <c r="R23" i="5"/>
  <c r="Q24" i="5"/>
  <c r="R24" i="5"/>
  <c r="Q25" i="5"/>
  <c r="R25" i="5"/>
  <c r="Q26" i="5"/>
  <c r="R26" i="5"/>
  <c r="Q27" i="5"/>
  <c r="R27" i="5"/>
  <c r="Q28" i="5"/>
  <c r="R28" i="5"/>
  <c r="Q29" i="5"/>
  <c r="R29" i="5"/>
  <c r="Q30" i="5"/>
  <c r="R30" i="5"/>
  <c r="Q31" i="5"/>
  <c r="R31" i="5"/>
  <c r="Q32" i="5"/>
  <c r="R32" i="5"/>
  <c r="Q33" i="5"/>
  <c r="R33" i="5"/>
  <c r="Q34" i="5"/>
  <c r="R34" i="5"/>
  <c r="Q35" i="5"/>
  <c r="R35" i="5"/>
  <c r="Q36" i="5"/>
  <c r="R36" i="5"/>
  <c r="Q37" i="5"/>
  <c r="R37" i="5"/>
  <c r="Q38" i="5"/>
  <c r="R38" i="5"/>
  <c r="Q39" i="5"/>
  <c r="R39" i="5"/>
  <c r="Q40" i="5"/>
  <c r="R40" i="5"/>
  <c r="Q41" i="5"/>
  <c r="R41" i="5"/>
  <c r="Q42" i="5"/>
  <c r="R42" i="5"/>
  <c r="Q43" i="5"/>
  <c r="R43" i="5"/>
  <c r="Q44" i="5"/>
  <c r="R44" i="5"/>
  <c r="Q45" i="5"/>
  <c r="R45" i="5"/>
  <c r="Q46" i="5"/>
  <c r="R46" i="5"/>
  <c r="Q47" i="5"/>
  <c r="R47" i="5"/>
  <c r="Q48" i="5"/>
  <c r="R48" i="5"/>
  <c r="Q49" i="5"/>
  <c r="R49" i="5"/>
  <c r="Q50" i="5"/>
  <c r="R50" i="5"/>
  <c r="Q51" i="5"/>
  <c r="R51" i="5"/>
  <c r="Q52" i="5"/>
  <c r="R52" i="5"/>
  <c r="Q53" i="5"/>
  <c r="R53" i="5"/>
  <c r="Q54" i="5"/>
  <c r="R54" i="5"/>
  <c r="Q55" i="5"/>
  <c r="R55" i="5"/>
  <c r="Q56" i="5"/>
  <c r="R56" i="5"/>
  <c r="Q57" i="5"/>
  <c r="R57" i="5"/>
  <c r="Q58" i="5"/>
  <c r="R58" i="5"/>
  <c r="Q59" i="5"/>
  <c r="R59" i="5"/>
  <c r="Q60" i="5"/>
  <c r="R60" i="5"/>
  <c r="Q61" i="5"/>
  <c r="R61" i="5"/>
  <c r="Q62" i="5"/>
  <c r="R62" i="5"/>
  <c r="Q63" i="5"/>
  <c r="R63" i="5"/>
  <c r="Q64" i="5"/>
  <c r="R64" i="5"/>
  <c r="Q65" i="5"/>
  <c r="R65" i="5"/>
  <c r="Q66" i="5"/>
  <c r="R66" i="5"/>
  <c r="Q67" i="5"/>
  <c r="R67" i="5"/>
  <c r="Q68" i="5"/>
  <c r="R68" i="5"/>
  <c r="Q69" i="5"/>
  <c r="R69" i="5"/>
  <c r="Q70" i="5"/>
  <c r="R70" i="5"/>
  <c r="Q71" i="5"/>
  <c r="R71" i="5"/>
  <c r="Q72" i="5"/>
  <c r="R72" i="5"/>
  <c r="Q73" i="5"/>
  <c r="R73" i="5"/>
  <c r="Q74" i="5"/>
  <c r="R74" i="5"/>
  <c r="Q75" i="5"/>
  <c r="R75" i="5"/>
  <c r="Q76" i="5"/>
  <c r="R76" i="5"/>
  <c r="Q77" i="5"/>
  <c r="R77" i="5"/>
  <c r="Q78" i="5"/>
  <c r="R78" i="5"/>
  <c r="Q79" i="5"/>
  <c r="R79" i="5"/>
  <c r="Q80" i="5"/>
  <c r="R80" i="5"/>
  <c r="Q81" i="5"/>
  <c r="R81" i="5"/>
  <c r="Q82" i="5"/>
  <c r="R82" i="5"/>
  <c r="Q83" i="5"/>
  <c r="R83" i="5"/>
  <c r="Q84" i="5"/>
  <c r="R84" i="5"/>
  <c r="Q85" i="5"/>
  <c r="R85" i="5"/>
  <c r="Q86" i="5"/>
  <c r="R86" i="5"/>
  <c r="Q87" i="5"/>
  <c r="R87" i="5"/>
  <c r="Q88" i="5"/>
  <c r="R88" i="5"/>
  <c r="Q89" i="5"/>
  <c r="R89" i="5"/>
  <c r="Q90" i="5"/>
  <c r="R90" i="5"/>
  <c r="Q91" i="5"/>
  <c r="R91" i="5"/>
  <c r="Q92" i="5"/>
  <c r="R92" i="5"/>
  <c r="Q93" i="5"/>
  <c r="R93" i="5"/>
  <c r="Q94" i="5"/>
  <c r="R94" i="5"/>
  <c r="Q95" i="5"/>
  <c r="R95" i="5"/>
  <c r="Q96" i="5"/>
  <c r="R96" i="5"/>
  <c r="Q97" i="5"/>
  <c r="R97" i="5"/>
  <c r="Q98" i="5"/>
  <c r="R98" i="5"/>
  <c r="Q99" i="5"/>
  <c r="R99" i="5"/>
  <c r="Q100" i="5"/>
  <c r="R100" i="5"/>
  <c r="Q101" i="5"/>
  <c r="R101" i="5"/>
  <c r="Q102" i="5"/>
  <c r="R102" i="5"/>
  <c r="Q103" i="5"/>
  <c r="R103" i="5"/>
  <c r="Q104" i="5"/>
  <c r="R104" i="5"/>
  <c r="Q105" i="5"/>
  <c r="R105" i="5"/>
  <c r="Q106" i="5"/>
  <c r="R106" i="5"/>
  <c r="Q107" i="5"/>
  <c r="R107" i="5"/>
  <c r="Q108" i="5"/>
  <c r="R108" i="5"/>
  <c r="Q109" i="5"/>
  <c r="R109" i="5"/>
  <c r="Q110" i="5"/>
  <c r="R110" i="5"/>
  <c r="Q111" i="5"/>
  <c r="R111" i="5"/>
  <c r="Q112" i="5"/>
  <c r="R112" i="5"/>
  <c r="Q113" i="5"/>
  <c r="R113" i="5"/>
  <c r="Q114" i="5"/>
  <c r="R114" i="5"/>
  <c r="Q115" i="5"/>
  <c r="R115" i="5"/>
  <c r="Q116" i="5"/>
  <c r="R116" i="5"/>
  <c r="Q117" i="5"/>
  <c r="R117" i="5"/>
  <c r="Q118" i="5"/>
  <c r="R118" i="5"/>
  <c r="Q119" i="5"/>
  <c r="R119" i="5"/>
  <c r="Q120" i="5"/>
  <c r="R120" i="5"/>
  <c r="Q121" i="5"/>
  <c r="R121" i="5"/>
  <c r="Q122" i="5"/>
  <c r="R122" i="5"/>
  <c r="Q123" i="5"/>
  <c r="R123" i="5"/>
  <c r="Q124" i="5"/>
  <c r="R124" i="5"/>
  <c r="Q125" i="5"/>
  <c r="R125" i="5"/>
  <c r="Q126" i="5"/>
  <c r="R126" i="5"/>
  <c r="Q127" i="5"/>
  <c r="R127" i="5"/>
  <c r="Q128" i="5"/>
  <c r="R128" i="5"/>
  <c r="Q129" i="5"/>
  <c r="R129" i="5"/>
  <c r="Q130" i="5"/>
  <c r="R130" i="5"/>
  <c r="Q131" i="5"/>
  <c r="R131" i="5"/>
  <c r="Q132" i="5"/>
  <c r="R132" i="5"/>
  <c r="Q133" i="5"/>
  <c r="R133" i="5"/>
  <c r="Q134" i="5"/>
  <c r="R134" i="5"/>
  <c r="Q135" i="5"/>
  <c r="R135" i="5"/>
  <c r="Q136" i="5"/>
  <c r="R136" i="5"/>
  <c r="Q137" i="5"/>
  <c r="R137" i="5"/>
  <c r="Q138" i="5"/>
  <c r="R138" i="5"/>
  <c r="Q139" i="5"/>
  <c r="R139" i="5"/>
  <c r="Q140" i="5"/>
  <c r="R140" i="5"/>
  <c r="Q141" i="5"/>
  <c r="R141" i="5"/>
  <c r="Q142" i="5"/>
  <c r="R142" i="5"/>
  <c r="Q143" i="5"/>
  <c r="R143" i="5"/>
  <c r="Q144" i="5"/>
  <c r="R144" i="5"/>
  <c r="Q145" i="5"/>
  <c r="R145" i="5"/>
  <c r="Q146" i="5"/>
  <c r="R146" i="5"/>
  <c r="Q147" i="5"/>
  <c r="R147" i="5"/>
  <c r="Q148" i="5"/>
  <c r="R148" i="5"/>
  <c r="Q149" i="5"/>
  <c r="R149" i="5"/>
  <c r="Q150" i="5"/>
  <c r="R150" i="5"/>
  <c r="Q151" i="5"/>
  <c r="R151" i="5"/>
  <c r="Q152" i="5"/>
  <c r="R152" i="5"/>
  <c r="Q153" i="5"/>
  <c r="R153" i="5"/>
  <c r="Q154" i="5"/>
  <c r="R154" i="5"/>
  <c r="Q155" i="5"/>
  <c r="R155" i="5"/>
  <c r="Q156" i="5"/>
  <c r="R156" i="5"/>
  <c r="Q157" i="5"/>
  <c r="R157" i="5"/>
  <c r="Q158" i="5"/>
  <c r="R158" i="5"/>
  <c r="Q159" i="5"/>
  <c r="R159" i="5"/>
  <c r="Q160" i="5"/>
  <c r="R160" i="5"/>
  <c r="Q161" i="5"/>
  <c r="R161" i="5"/>
  <c r="Q162" i="5"/>
  <c r="R162" i="5"/>
  <c r="Q163" i="5"/>
  <c r="R163" i="5"/>
  <c r="Q164" i="5"/>
  <c r="R164" i="5"/>
  <c r="Q165" i="5"/>
  <c r="R165" i="5"/>
  <c r="Q166" i="5"/>
  <c r="R166" i="5"/>
  <c r="Q167" i="5"/>
  <c r="R167" i="5"/>
  <c r="Q168" i="5"/>
  <c r="R168" i="5"/>
  <c r="Q169" i="5"/>
  <c r="R169" i="5"/>
  <c r="Q170" i="5"/>
  <c r="R170" i="5"/>
  <c r="Q171" i="5"/>
  <c r="R171" i="5"/>
  <c r="Q172" i="5"/>
  <c r="R172" i="5"/>
  <c r="Q173" i="5"/>
  <c r="R173" i="5"/>
  <c r="Q174" i="5"/>
  <c r="R174" i="5"/>
  <c r="Q175" i="5"/>
  <c r="R175" i="5"/>
  <c r="Q176" i="5"/>
  <c r="R176" i="5"/>
  <c r="Q177" i="5"/>
  <c r="R177" i="5"/>
  <c r="Q178" i="5"/>
  <c r="R178" i="5"/>
  <c r="Q179" i="5"/>
  <c r="R179" i="5"/>
  <c r="Q180" i="5"/>
  <c r="R180" i="5"/>
  <c r="Q181" i="5"/>
  <c r="R181" i="5"/>
  <c r="Q182" i="5"/>
  <c r="R182" i="5"/>
  <c r="Q183" i="5"/>
  <c r="R183" i="5"/>
  <c r="Q184" i="5"/>
  <c r="R184" i="5"/>
  <c r="Q185" i="5"/>
  <c r="R185" i="5"/>
  <c r="Q186" i="5"/>
  <c r="R186" i="5"/>
  <c r="Q187" i="5"/>
  <c r="R187" i="5"/>
  <c r="Q188" i="5"/>
  <c r="R188" i="5"/>
  <c r="Q189" i="5"/>
  <c r="R189" i="5"/>
  <c r="Q190" i="5"/>
  <c r="R190" i="5"/>
  <c r="Q191" i="5"/>
  <c r="R191" i="5"/>
  <c r="Q192" i="5"/>
  <c r="R192" i="5"/>
  <c r="Q193" i="5"/>
  <c r="R193" i="5"/>
  <c r="Q194" i="5"/>
  <c r="R194" i="5"/>
  <c r="Q195" i="5"/>
  <c r="R195" i="5"/>
  <c r="Q196" i="5"/>
  <c r="R196" i="5"/>
  <c r="Q197" i="5"/>
  <c r="R197" i="5"/>
  <c r="Q198" i="5"/>
  <c r="R198" i="5"/>
  <c r="Q199" i="5"/>
  <c r="R199" i="5"/>
  <c r="Q200" i="5"/>
  <c r="R200" i="5"/>
  <c r="Q201" i="5"/>
  <c r="R201" i="5"/>
  <c r="Q202" i="5"/>
  <c r="R202" i="5"/>
  <c r="Q203" i="5"/>
  <c r="R203" i="5"/>
  <c r="Q204" i="5"/>
  <c r="R204" i="5"/>
  <c r="Q205" i="5"/>
  <c r="R205" i="5"/>
  <c r="Q206" i="5"/>
  <c r="R206" i="5"/>
  <c r="Q207" i="5"/>
  <c r="R207" i="5"/>
  <c r="Q208" i="5"/>
  <c r="R208" i="5"/>
  <c r="Q209" i="5"/>
  <c r="R209" i="5"/>
  <c r="Q210" i="5"/>
  <c r="R210" i="5"/>
  <c r="Q211" i="5"/>
  <c r="R211" i="5"/>
  <c r="Q212" i="5"/>
  <c r="R212" i="5"/>
  <c r="Q213" i="5"/>
  <c r="R213" i="5"/>
  <c r="Q214" i="5"/>
  <c r="R214" i="5"/>
  <c r="Q215" i="5"/>
  <c r="R215" i="5"/>
  <c r="Q216" i="5"/>
  <c r="R216" i="5"/>
  <c r="Q217" i="5"/>
  <c r="R217" i="5"/>
  <c r="Q218" i="5"/>
  <c r="R218" i="5"/>
  <c r="Q219" i="5"/>
  <c r="R219" i="5"/>
  <c r="Q220" i="5"/>
  <c r="R220" i="5"/>
  <c r="Q221" i="5"/>
  <c r="R221" i="5"/>
  <c r="Q222" i="5"/>
  <c r="R222" i="5"/>
  <c r="Q223" i="5"/>
  <c r="R223" i="5"/>
  <c r="Q224" i="5"/>
  <c r="R224" i="5"/>
  <c r="Q225" i="5"/>
  <c r="R225" i="5"/>
  <c r="Q226" i="5"/>
  <c r="R226" i="5"/>
  <c r="Q227" i="5"/>
  <c r="R227" i="5"/>
  <c r="Q228" i="5"/>
  <c r="R228" i="5"/>
  <c r="Q229" i="5"/>
  <c r="R229" i="5"/>
  <c r="Q230" i="5"/>
  <c r="R230" i="5"/>
  <c r="Q231" i="5"/>
  <c r="R231" i="5"/>
  <c r="Q232" i="5"/>
  <c r="R232" i="5"/>
  <c r="Q233" i="5"/>
  <c r="R233" i="5"/>
  <c r="Q234" i="5"/>
  <c r="R234" i="5"/>
  <c r="Q235" i="5"/>
  <c r="R235" i="5"/>
  <c r="Q236" i="5"/>
  <c r="R236" i="5"/>
  <c r="Q237" i="5"/>
  <c r="R237" i="5"/>
  <c r="Q238" i="5"/>
  <c r="R238" i="5"/>
  <c r="Q239" i="5"/>
  <c r="R239" i="5"/>
  <c r="Q240" i="5"/>
  <c r="R240" i="5"/>
  <c r="Q241" i="5"/>
  <c r="R241" i="5"/>
  <c r="Q242" i="5"/>
  <c r="R242" i="5"/>
  <c r="Q243" i="5"/>
  <c r="R243" i="5"/>
  <c r="Q244" i="5"/>
  <c r="R244" i="5"/>
  <c r="Q245" i="5"/>
  <c r="R245" i="5"/>
  <c r="Q246" i="5"/>
  <c r="R246" i="5"/>
  <c r="Q247" i="5"/>
  <c r="R247" i="5"/>
  <c r="Q248" i="5"/>
  <c r="R248" i="5"/>
  <c r="Q249" i="5"/>
  <c r="R249" i="5"/>
  <c r="Q250" i="5"/>
  <c r="R250" i="5"/>
  <c r="Q251" i="5"/>
  <c r="R251" i="5"/>
  <c r="Q252" i="5"/>
  <c r="R252" i="5"/>
  <c r="Q253" i="5"/>
  <c r="R253" i="5"/>
  <c r="Q254" i="5"/>
  <c r="R254" i="5"/>
  <c r="Q255" i="5"/>
  <c r="R255" i="5"/>
  <c r="Q256" i="5"/>
  <c r="R256" i="5"/>
  <c r="Q257" i="5"/>
  <c r="R257" i="5"/>
  <c r="Q258" i="5"/>
  <c r="R258" i="5"/>
  <c r="Q259" i="5"/>
  <c r="R259" i="5"/>
  <c r="Q260" i="5"/>
  <c r="R260" i="5"/>
  <c r="Q261" i="5"/>
  <c r="R261" i="5"/>
  <c r="Q262" i="5"/>
  <c r="R262" i="5"/>
  <c r="Q263" i="5"/>
  <c r="R263" i="5"/>
  <c r="Q264" i="5"/>
  <c r="R264" i="5"/>
  <c r="Q265" i="5"/>
  <c r="R265" i="5"/>
  <c r="Q266" i="5"/>
  <c r="R266" i="5"/>
  <c r="Q267" i="5"/>
  <c r="R267" i="5"/>
  <c r="Q268" i="5"/>
  <c r="R268" i="5"/>
  <c r="Q269" i="5"/>
  <c r="R269" i="5"/>
  <c r="Q270" i="5"/>
  <c r="R270" i="5"/>
  <c r="Q271" i="5"/>
  <c r="R271" i="5"/>
  <c r="Q272" i="5"/>
  <c r="R272" i="5"/>
  <c r="Q273" i="5"/>
  <c r="R273" i="5"/>
  <c r="Q274" i="5"/>
  <c r="R274" i="5"/>
  <c r="Q275" i="5"/>
  <c r="R275" i="5"/>
  <c r="Q276" i="5"/>
  <c r="R276" i="5"/>
  <c r="Q277" i="5"/>
  <c r="R277" i="5"/>
  <c r="Q278" i="5"/>
  <c r="R278" i="5"/>
  <c r="Q279" i="5"/>
  <c r="R279" i="5"/>
  <c r="Q280" i="5"/>
  <c r="R280" i="5"/>
  <c r="Q281" i="5"/>
  <c r="R281" i="5"/>
  <c r="Q282" i="5"/>
  <c r="R282" i="5"/>
  <c r="Q283" i="5"/>
  <c r="R283" i="5"/>
  <c r="Q284" i="5"/>
  <c r="R284" i="5"/>
  <c r="Q285" i="5"/>
  <c r="R285" i="5"/>
  <c r="Q286" i="5"/>
  <c r="R286" i="5"/>
  <c r="Q287" i="5"/>
  <c r="R287" i="5"/>
  <c r="Q288" i="5"/>
  <c r="R288" i="5"/>
  <c r="Q289" i="5"/>
  <c r="R289" i="5"/>
  <c r="Q290" i="5"/>
  <c r="R290" i="5"/>
  <c r="Q291" i="5"/>
  <c r="R291" i="5"/>
  <c r="Q292" i="5"/>
  <c r="R292" i="5"/>
  <c r="Q293" i="5"/>
  <c r="R293" i="5"/>
  <c r="Q294" i="5"/>
  <c r="R294" i="5"/>
  <c r="Q295" i="5"/>
  <c r="R295" i="5"/>
  <c r="Q296" i="5"/>
  <c r="R296" i="5"/>
  <c r="Q297" i="5"/>
  <c r="R297" i="5"/>
  <c r="Q298" i="5"/>
  <c r="R298" i="5"/>
  <c r="Q299" i="5"/>
  <c r="R299" i="5"/>
  <c r="Q300" i="5"/>
  <c r="R300" i="5"/>
  <c r="Q301" i="5"/>
  <c r="R301" i="5"/>
  <c r="Q302" i="5"/>
  <c r="R302" i="5"/>
  <c r="Q303" i="5"/>
  <c r="R303" i="5"/>
  <c r="Q304" i="5"/>
  <c r="R304" i="5"/>
  <c r="Q305" i="5"/>
  <c r="R305" i="5"/>
  <c r="Q306" i="5"/>
  <c r="R306" i="5"/>
  <c r="Q307" i="5"/>
  <c r="R307" i="5"/>
  <c r="Q308" i="5"/>
  <c r="R308" i="5"/>
  <c r="Q309" i="5"/>
  <c r="R309" i="5"/>
  <c r="Q310" i="5"/>
  <c r="R310" i="5"/>
  <c r="Q311" i="5"/>
  <c r="R311" i="5"/>
  <c r="Q312" i="5"/>
  <c r="R312" i="5"/>
  <c r="Q313" i="5"/>
  <c r="R313" i="5"/>
  <c r="Q314" i="5"/>
  <c r="R314" i="5"/>
  <c r="Q315" i="5"/>
  <c r="R315" i="5"/>
  <c r="Q316" i="5"/>
  <c r="R316" i="5"/>
  <c r="Q317" i="5"/>
  <c r="R317" i="5"/>
  <c r="Q318" i="5"/>
  <c r="R318" i="5"/>
  <c r="Q319" i="5"/>
  <c r="R319" i="5"/>
  <c r="Q320" i="5"/>
  <c r="R320" i="5"/>
  <c r="Q321" i="5"/>
  <c r="R321" i="5"/>
  <c r="Q322" i="5"/>
  <c r="R322" i="5"/>
  <c r="Q323" i="5"/>
  <c r="R323" i="5"/>
  <c r="Q324" i="5"/>
  <c r="R324" i="5"/>
  <c r="Q325" i="5"/>
  <c r="R325" i="5"/>
  <c r="Q326" i="5"/>
  <c r="R326" i="5"/>
  <c r="Q327" i="5"/>
  <c r="R327" i="5"/>
  <c r="Q328" i="5"/>
  <c r="R328" i="5"/>
  <c r="Q329" i="5"/>
  <c r="R329" i="5"/>
  <c r="Q330" i="5"/>
  <c r="R330" i="5"/>
  <c r="Q331" i="5"/>
  <c r="R331" i="5"/>
  <c r="Q332" i="5"/>
  <c r="R332" i="5"/>
  <c r="Q333" i="5"/>
  <c r="R333" i="5"/>
  <c r="Q334" i="5"/>
  <c r="R334" i="5"/>
  <c r="Q335" i="5"/>
  <c r="R335" i="5"/>
  <c r="Q336" i="5"/>
  <c r="R336" i="5"/>
  <c r="Q337" i="5"/>
  <c r="R337" i="5"/>
  <c r="Q338" i="5"/>
  <c r="R338" i="5"/>
  <c r="Q339" i="5"/>
  <c r="R339" i="5"/>
  <c r="Q340" i="5"/>
  <c r="R340" i="5"/>
  <c r="Q341" i="5"/>
  <c r="R341" i="5"/>
  <c r="Q342" i="5"/>
  <c r="R342" i="5"/>
  <c r="Q343" i="5"/>
  <c r="R343" i="5"/>
  <c r="Q344" i="5"/>
  <c r="R344" i="5"/>
  <c r="Q345" i="5"/>
  <c r="R345" i="5"/>
  <c r="Q346" i="5"/>
  <c r="R346" i="5"/>
  <c r="Q347" i="5"/>
  <c r="R347" i="5"/>
  <c r="Q348" i="5"/>
  <c r="R348" i="5"/>
  <c r="Q349" i="5"/>
  <c r="R349" i="5"/>
  <c r="Q350" i="5"/>
  <c r="R350" i="5"/>
  <c r="Q351" i="5"/>
  <c r="R351" i="5"/>
  <c r="Q352" i="5"/>
  <c r="R352" i="5"/>
  <c r="Q353" i="5"/>
  <c r="R353" i="5"/>
  <c r="Q354" i="5"/>
  <c r="R354" i="5"/>
  <c r="Q355" i="5"/>
  <c r="R355" i="5"/>
  <c r="Q356" i="5"/>
  <c r="R356" i="5"/>
  <c r="Q357" i="5"/>
  <c r="R357" i="5"/>
  <c r="Q358" i="5"/>
  <c r="R358" i="5"/>
  <c r="Q359" i="5"/>
  <c r="R359" i="5"/>
  <c r="Q360" i="5"/>
  <c r="R360" i="5"/>
  <c r="Q361" i="5"/>
  <c r="R361" i="5"/>
  <c r="Q362" i="5"/>
  <c r="R362" i="5"/>
  <c r="Q363" i="5"/>
  <c r="R363" i="5"/>
  <c r="Q364" i="5"/>
  <c r="R364" i="5"/>
  <c r="Q365" i="5"/>
  <c r="R365" i="5"/>
  <c r="Q366" i="5"/>
  <c r="R366" i="5"/>
  <c r="Q367" i="5"/>
  <c r="R367" i="5"/>
  <c r="Q368" i="5"/>
  <c r="R368" i="5"/>
  <c r="Q369" i="5"/>
  <c r="R369" i="5"/>
  <c r="Q370" i="5"/>
  <c r="R370" i="5"/>
  <c r="Q371" i="5"/>
  <c r="R371" i="5"/>
  <c r="Q372" i="5"/>
  <c r="R372" i="5"/>
  <c r="Q373" i="5"/>
  <c r="R373" i="5"/>
  <c r="Q374" i="5"/>
  <c r="R374" i="5"/>
  <c r="Q375" i="5"/>
  <c r="R375" i="5"/>
  <c r="Q376" i="5"/>
  <c r="R376" i="5"/>
  <c r="Q377" i="5"/>
  <c r="R377" i="5"/>
  <c r="Q378" i="5"/>
  <c r="R378" i="5"/>
  <c r="Q379" i="5"/>
  <c r="R379" i="5"/>
  <c r="Q380" i="5"/>
  <c r="R380" i="5"/>
  <c r="Q381" i="5"/>
  <c r="R381" i="5"/>
  <c r="Q382" i="5"/>
  <c r="R382" i="5"/>
  <c r="Q383" i="5"/>
  <c r="R383" i="5"/>
  <c r="Q384" i="5"/>
  <c r="R384" i="5"/>
  <c r="Q385" i="5"/>
  <c r="R385" i="5"/>
  <c r="Q386" i="5"/>
  <c r="R386" i="5"/>
  <c r="Q387" i="5"/>
  <c r="R387" i="5"/>
  <c r="Q388" i="5"/>
  <c r="R388" i="5"/>
  <c r="Q389" i="5"/>
  <c r="R389" i="5"/>
  <c r="Q390" i="5"/>
  <c r="R390" i="5"/>
  <c r="Q391" i="5"/>
  <c r="R391" i="5"/>
  <c r="Q392" i="5"/>
  <c r="R392" i="5"/>
  <c r="Q393" i="5"/>
  <c r="R393" i="5"/>
  <c r="Q394" i="5"/>
  <c r="R394" i="5"/>
  <c r="Q395" i="5"/>
  <c r="R395" i="5"/>
  <c r="Q396" i="5"/>
  <c r="R396" i="5"/>
  <c r="Q397" i="5"/>
  <c r="R397" i="5"/>
  <c r="Q398" i="5"/>
  <c r="R398" i="5"/>
  <c r="Q399" i="5"/>
  <c r="R399" i="5"/>
  <c r="Q400" i="5"/>
  <c r="R400" i="5"/>
  <c r="Q401" i="5"/>
  <c r="R401" i="5"/>
  <c r="Q402" i="5"/>
  <c r="R402" i="5"/>
  <c r="Q403" i="5"/>
  <c r="R403" i="5"/>
  <c r="Q404" i="5"/>
  <c r="R404" i="5"/>
  <c r="Q405" i="5"/>
  <c r="R405" i="5"/>
  <c r="Q406" i="5"/>
  <c r="R406" i="5"/>
  <c r="Q407" i="5"/>
  <c r="R407" i="5"/>
  <c r="Q408" i="5"/>
  <c r="R408" i="5"/>
  <c r="Q409" i="5"/>
  <c r="R409" i="5"/>
  <c r="Q410" i="5"/>
  <c r="R410" i="5"/>
  <c r="Q411" i="5"/>
  <c r="R411" i="5"/>
  <c r="Q412" i="5"/>
  <c r="R412" i="5"/>
  <c r="Q413" i="5"/>
  <c r="R413" i="5"/>
  <c r="Q414" i="5"/>
  <c r="R414" i="5"/>
  <c r="Q415" i="5"/>
  <c r="R415" i="5"/>
  <c r="Q416" i="5"/>
  <c r="R416" i="5"/>
  <c r="Q417" i="5"/>
  <c r="R417" i="5"/>
  <c r="Q418" i="5"/>
  <c r="R418" i="5"/>
  <c r="Q419" i="5"/>
  <c r="R419" i="5"/>
  <c r="Q420" i="5"/>
  <c r="R420" i="5"/>
  <c r="Q421" i="5"/>
  <c r="R421" i="5"/>
  <c r="Q422" i="5"/>
  <c r="R422" i="5"/>
  <c r="Q423" i="5"/>
  <c r="R423" i="5"/>
  <c r="Q424" i="5"/>
  <c r="R424" i="5"/>
  <c r="Q425" i="5"/>
  <c r="R425" i="5"/>
  <c r="Q426" i="5"/>
  <c r="R426" i="5"/>
  <c r="Q427" i="5"/>
  <c r="R427" i="5"/>
  <c r="Q428" i="5"/>
  <c r="R428" i="5"/>
  <c r="Q429" i="5"/>
  <c r="R429" i="5"/>
  <c r="Q430" i="5"/>
  <c r="R430" i="5"/>
  <c r="Q431" i="5"/>
  <c r="R431" i="5"/>
  <c r="Q432" i="5"/>
  <c r="R432" i="5"/>
  <c r="Q433" i="5"/>
  <c r="R433" i="5"/>
  <c r="Q434" i="5"/>
  <c r="R434" i="5"/>
  <c r="Q435" i="5"/>
  <c r="R435" i="5"/>
  <c r="Q436" i="5"/>
  <c r="R436" i="5"/>
  <c r="Q437" i="5"/>
  <c r="R437" i="5"/>
  <c r="Q438" i="5"/>
  <c r="R438" i="5"/>
  <c r="Q439" i="5"/>
  <c r="R439" i="5"/>
  <c r="Q440" i="5"/>
  <c r="R440" i="5"/>
  <c r="Q441" i="5"/>
  <c r="R441" i="5"/>
  <c r="Q442" i="5"/>
  <c r="R442" i="5"/>
  <c r="Q443" i="5"/>
  <c r="R443" i="5"/>
  <c r="Q444" i="5"/>
  <c r="R444" i="5"/>
  <c r="Q445" i="5"/>
  <c r="R445" i="5"/>
  <c r="Q446" i="5"/>
  <c r="R446" i="5"/>
  <c r="Q447" i="5"/>
  <c r="R447" i="5"/>
  <c r="Q448" i="5"/>
  <c r="R448" i="5"/>
  <c r="Q449" i="5"/>
  <c r="R449" i="5"/>
  <c r="Q450" i="5"/>
  <c r="R450" i="5"/>
  <c r="Q451" i="5"/>
  <c r="R451" i="5"/>
  <c r="Q452" i="5"/>
  <c r="R452" i="5"/>
  <c r="Q453" i="5"/>
  <c r="R453" i="5"/>
  <c r="Q454" i="5"/>
  <c r="R454" i="5"/>
  <c r="Q455" i="5"/>
  <c r="R455" i="5"/>
  <c r="Q456" i="5"/>
  <c r="R456" i="5"/>
  <c r="Q457" i="5"/>
  <c r="R457" i="5"/>
  <c r="Q458" i="5"/>
  <c r="R458" i="5"/>
  <c r="Q459" i="5"/>
  <c r="R459" i="5"/>
  <c r="Q460" i="5"/>
  <c r="R460" i="5"/>
  <c r="Q461" i="5"/>
  <c r="R461" i="5"/>
  <c r="Q462" i="5"/>
  <c r="R462" i="5"/>
  <c r="Q463" i="5"/>
  <c r="R463" i="5"/>
  <c r="Q464" i="5"/>
  <c r="R464" i="5"/>
  <c r="Q465" i="5"/>
  <c r="R465" i="5"/>
  <c r="Q466" i="5"/>
  <c r="R466" i="5"/>
  <c r="Q467" i="5"/>
  <c r="R467" i="5"/>
  <c r="Q468" i="5"/>
  <c r="R468" i="5"/>
  <c r="Q469" i="5"/>
  <c r="R469" i="5"/>
  <c r="Q470" i="5"/>
  <c r="R470" i="5"/>
  <c r="Q471" i="5"/>
  <c r="R471" i="5"/>
  <c r="Q472" i="5"/>
  <c r="R472" i="5"/>
  <c r="Q473" i="5"/>
  <c r="R473" i="5"/>
  <c r="Q474" i="5"/>
  <c r="R474" i="5"/>
  <c r="Q475" i="5"/>
  <c r="R475" i="5"/>
  <c r="Q476" i="5"/>
  <c r="R476" i="5"/>
  <c r="Q477" i="5"/>
  <c r="R477" i="5"/>
  <c r="Q478" i="5"/>
  <c r="R478" i="5"/>
  <c r="Q479" i="5"/>
  <c r="R479" i="5"/>
  <c r="Q480" i="5"/>
  <c r="R480" i="5"/>
  <c r="Q481" i="5"/>
  <c r="R481" i="5"/>
  <c r="Q482" i="5"/>
  <c r="R482" i="5"/>
  <c r="Q483" i="5"/>
  <c r="R483" i="5"/>
  <c r="Q484" i="5"/>
  <c r="R484" i="5"/>
  <c r="Q485" i="5"/>
  <c r="R485" i="5"/>
  <c r="Q486" i="5"/>
  <c r="R486" i="5"/>
  <c r="Q487" i="5"/>
  <c r="R487" i="5"/>
  <c r="Q488" i="5"/>
  <c r="R488" i="5"/>
  <c r="Q489" i="5"/>
  <c r="R489" i="5"/>
  <c r="Q490" i="5"/>
  <c r="R490" i="5"/>
  <c r="Q491" i="5"/>
  <c r="R491" i="5"/>
  <c r="Q492" i="5"/>
  <c r="R492" i="5"/>
  <c r="Q493" i="5"/>
  <c r="R493" i="5"/>
  <c r="Q494" i="5"/>
  <c r="R494" i="5"/>
  <c r="Q495" i="5"/>
  <c r="R495" i="5"/>
  <c r="Q496" i="5"/>
  <c r="R496" i="5"/>
  <c r="Q497" i="5"/>
  <c r="R497" i="5"/>
  <c r="Q498" i="5"/>
  <c r="R498" i="5"/>
  <c r="Q499" i="5"/>
  <c r="R499" i="5"/>
  <c r="Q500" i="5"/>
  <c r="R500" i="5"/>
  <c r="Q501" i="5"/>
  <c r="R501" i="5"/>
  <c r="Q502" i="5"/>
  <c r="R502" i="5"/>
  <c r="Q503" i="5"/>
  <c r="R503" i="5"/>
  <c r="Q504" i="5"/>
  <c r="R504" i="5"/>
  <c r="Q505" i="5"/>
  <c r="R505" i="5"/>
  <c r="Q506" i="5"/>
  <c r="R506" i="5"/>
  <c r="Q507" i="5"/>
  <c r="R507" i="5"/>
  <c r="Q508" i="5"/>
  <c r="R508" i="5"/>
  <c r="Q509" i="5"/>
  <c r="R509" i="5"/>
  <c r="Q510" i="5"/>
  <c r="R510" i="5"/>
  <c r="Q511" i="5"/>
  <c r="R511" i="5"/>
  <c r="Q512" i="5"/>
  <c r="R512" i="5"/>
  <c r="Q513" i="5"/>
  <c r="R513" i="5"/>
  <c r="Q514" i="5"/>
  <c r="R514" i="5"/>
  <c r="Q515" i="5"/>
  <c r="R515" i="5"/>
  <c r="Q516" i="5"/>
  <c r="R516" i="5"/>
  <c r="Q517" i="5"/>
  <c r="R517" i="5"/>
  <c r="Q518" i="5"/>
  <c r="R518" i="5"/>
  <c r="Q519" i="5"/>
  <c r="R519" i="5"/>
  <c r="Q520" i="5"/>
  <c r="R520" i="5"/>
  <c r="Q521" i="5"/>
  <c r="R521" i="5"/>
  <c r="Q522" i="5"/>
  <c r="R522" i="5"/>
  <c r="Q523" i="5"/>
  <c r="R523" i="5"/>
  <c r="Q524" i="5"/>
  <c r="R524" i="5"/>
  <c r="Q525" i="5"/>
  <c r="R525" i="5"/>
  <c r="Q526" i="5"/>
  <c r="R526" i="5"/>
  <c r="Q527" i="5"/>
  <c r="R527" i="5"/>
  <c r="Q528" i="5"/>
  <c r="R528" i="5"/>
  <c r="Q529" i="5"/>
  <c r="R529" i="5"/>
  <c r="Q530" i="5"/>
  <c r="R530" i="5"/>
  <c r="Q531" i="5"/>
  <c r="R531" i="5"/>
  <c r="Q532" i="5"/>
  <c r="R532" i="5"/>
  <c r="Q533" i="5"/>
  <c r="R533" i="5"/>
  <c r="Q534" i="5"/>
  <c r="R534" i="5"/>
  <c r="Q535" i="5"/>
  <c r="R535" i="5"/>
  <c r="Q536" i="5"/>
  <c r="R536" i="5"/>
  <c r="Q537" i="5"/>
  <c r="R537" i="5"/>
  <c r="Q538" i="5"/>
  <c r="R538" i="5"/>
  <c r="Q539" i="5"/>
  <c r="R539" i="5"/>
  <c r="Q540" i="5"/>
  <c r="R540" i="5"/>
  <c r="Q541" i="5"/>
  <c r="R541" i="5"/>
  <c r="Q542" i="5"/>
  <c r="R542" i="5"/>
  <c r="Q543" i="5"/>
  <c r="R543" i="5"/>
  <c r="Q544" i="5"/>
  <c r="R544" i="5"/>
  <c r="Q545" i="5"/>
  <c r="R545" i="5"/>
  <c r="Q546" i="5"/>
  <c r="R546" i="5"/>
  <c r="Q547" i="5"/>
  <c r="R547" i="5"/>
  <c r="Q548" i="5"/>
  <c r="R548" i="5"/>
  <c r="Q549" i="5"/>
  <c r="R549" i="5"/>
  <c r="Q550" i="5"/>
  <c r="R550" i="5"/>
  <c r="Q551" i="5"/>
  <c r="R551" i="5"/>
  <c r="Q552" i="5"/>
  <c r="R552" i="5"/>
  <c r="Q553" i="5"/>
  <c r="R553" i="5"/>
  <c r="Q554" i="5"/>
  <c r="R554" i="5"/>
  <c r="Q555" i="5"/>
  <c r="R555" i="5"/>
  <c r="Q556" i="5"/>
  <c r="R556" i="5"/>
  <c r="Q557" i="5"/>
  <c r="R557" i="5"/>
  <c r="Q558" i="5"/>
  <c r="R558" i="5"/>
  <c r="Q559" i="5"/>
  <c r="R559" i="5"/>
  <c r="Q560" i="5"/>
  <c r="R560" i="5"/>
  <c r="Q561" i="5"/>
  <c r="R561" i="5"/>
  <c r="Q562" i="5"/>
  <c r="R562" i="5"/>
  <c r="Q563" i="5"/>
  <c r="R563" i="5"/>
  <c r="Q564" i="5"/>
  <c r="R564" i="5"/>
  <c r="Q565" i="5"/>
  <c r="R565" i="5"/>
  <c r="Q566" i="5"/>
  <c r="R566" i="5"/>
  <c r="Q567" i="5"/>
  <c r="R567" i="5"/>
  <c r="Q568" i="5"/>
  <c r="R568" i="5"/>
  <c r="Q569" i="5"/>
  <c r="R569" i="5"/>
  <c r="Q570" i="5"/>
  <c r="R570" i="5"/>
  <c r="Q571" i="5"/>
  <c r="R571" i="5"/>
  <c r="Q572" i="5"/>
  <c r="R572" i="5"/>
  <c r="Q573" i="5"/>
  <c r="R573" i="5"/>
  <c r="Q574" i="5"/>
  <c r="R574" i="5"/>
  <c r="Q575" i="5"/>
  <c r="R575" i="5"/>
  <c r="Q576" i="5"/>
  <c r="R576" i="5"/>
  <c r="Q577" i="5"/>
  <c r="R577" i="5"/>
  <c r="Q578" i="5"/>
  <c r="R578" i="5"/>
  <c r="Q579" i="5"/>
  <c r="R579" i="5"/>
  <c r="Q580" i="5"/>
  <c r="R580" i="5"/>
  <c r="Q581" i="5"/>
  <c r="R581" i="5"/>
  <c r="Q582" i="5"/>
  <c r="R582" i="5"/>
  <c r="Q583" i="5"/>
  <c r="R583" i="5"/>
  <c r="Q584" i="5"/>
  <c r="R584" i="5"/>
  <c r="Q585" i="5"/>
  <c r="R585" i="5"/>
  <c r="Q586" i="5"/>
  <c r="R586" i="5"/>
  <c r="Q587" i="5"/>
  <c r="R587" i="5"/>
  <c r="Q588" i="5"/>
  <c r="R588" i="5"/>
  <c r="Q589" i="5"/>
  <c r="R589" i="5"/>
  <c r="Q590" i="5"/>
  <c r="R590" i="5"/>
  <c r="Q591" i="5"/>
  <c r="R591" i="5"/>
  <c r="Q592" i="5"/>
  <c r="R592" i="5"/>
  <c r="Q593" i="5"/>
  <c r="R593" i="5"/>
  <c r="Q594" i="5"/>
  <c r="R594" i="5"/>
  <c r="Q595" i="5"/>
  <c r="R595" i="5"/>
  <c r="Q596" i="5"/>
  <c r="R596" i="5"/>
  <c r="Q597" i="5"/>
  <c r="R597" i="5"/>
  <c r="Q598" i="5"/>
  <c r="R598" i="5"/>
  <c r="Q599" i="5"/>
  <c r="R599" i="5"/>
  <c r="Q600" i="5"/>
  <c r="R600" i="5"/>
  <c r="Q601" i="5"/>
  <c r="R601" i="5"/>
  <c r="Q602" i="5"/>
  <c r="R602" i="5"/>
  <c r="Q603" i="5"/>
  <c r="R603" i="5"/>
  <c r="Q604" i="5"/>
  <c r="R604" i="5"/>
  <c r="Q605" i="5"/>
  <c r="R605" i="5"/>
  <c r="Q606" i="5"/>
  <c r="R606" i="5"/>
  <c r="Q607" i="5"/>
  <c r="R607" i="5"/>
  <c r="Q608" i="5"/>
  <c r="R608" i="5"/>
  <c r="Q609" i="5"/>
  <c r="R609" i="5"/>
  <c r="Q610" i="5"/>
  <c r="R610" i="5"/>
  <c r="Q611" i="5"/>
  <c r="R611" i="5"/>
  <c r="Q612" i="5"/>
  <c r="R612" i="5"/>
  <c r="Q613" i="5"/>
  <c r="R613" i="5"/>
  <c r="Q614" i="5"/>
  <c r="R614" i="5"/>
  <c r="Q615" i="5"/>
  <c r="R615" i="5"/>
  <c r="Q616" i="5"/>
  <c r="R616" i="5"/>
  <c r="Q617" i="5"/>
  <c r="R617" i="5"/>
  <c r="Q618" i="5"/>
  <c r="R618" i="5"/>
  <c r="Q619" i="5"/>
  <c r="R619" i="5"/>
  <c r="Q620" i="5"/>
  <c r="R620" i="5"/>
  <c r="Q621" i="5"/>
  <c r="R621" i="5"/>
  <c r="Q622" i="5"/>
  <c r="R622" i="5"/>
  <c r="Q623" i="5"/>
  <c r="R623" i="5"/>
  <c r="Q624" i="5"/>
  <c r="R624" i="5"/>
  <c r="Q625" i="5"/>
  <c r="R625" i="5"/>
  <c r="Q626" i="5"/>
  <c r="R626" i="5"/>
  <c r="Q627" i="5"/>
  <c r="R627" i="5"/>
  <c r="Q628" i="5"/>
  <c r="R628" i="5"/>
  <c r="Q629" i="5"/>
  <c r="R629" i="5"/>
  <c r="Q630" i="5"/>
  <c r="R630" i="5"/>
  <c r="Q631" i="5"/>
  <c r="R631" i="5"/>
  <c r="Q632" i="5"/>
  <c r="R632" i="5"/>
  <c r="Q633" i="5"/>
  <c r="R633" i="5"/>
  <c r="Q634" i="5"/>
  <c r="R634" i="5"/>
  <c r="Q635" i="5"/>
  <c r="R635" i="5"/>
  <c r="Q636" i="5"/>
  <c r="R636" i="5"/>
  <c r="Q637" i="5"/>
  <c r="R637" i="5"/>
  <c r="Q638" i="5"/>
  <c r="R638" i="5"/>
  <c r="Q639" i="5"/>
  <c r="R639" i="5"/>
  <c r="Q640" i="5"/>
  <c r="R640" i="5"/>
  <c r="Q641" i="5"/>
  <c r="R641" i="5"/>
  <c r="Q642" i="5"/>
  <c r="R642" i="5"/>
  <c r="Q643" i="5"/>
  <c r="R643" i="5"/>
  <c r="Q644" i="5"/>
  <c r="R644" i="5"/>
  <c r="Q645" i="5"/>
  <c r="R645" i="5"/>
  <c r="Q646" i="5"/>
  <c r="R646" i="5"/>
  <c r="Q647" i="5"/>
  <c r="R647" i="5"/>
  <c r="Q648" i="5"/>
  <c r="R648" i="5"/>
  <c r="Q649" i="5"/>
  <c r="R649" i="5"/>
  <c r="Q650" i="5"/>
  <c r="R650" i="5"/>
  <c r="I146" i="6"/>
  <c r="I147" i="6"/>
  <c r="I151" i="6"/>
  <c r="I142" i="6"/>
  <c r="I155" i="6"/>
  <c r="I148" i="6"/>
  <c r="I156" i="6"/>
  <c r="I157" i="6"/>
  <c r="I149" i="6"/>
  <c r="I140" i="6"/>
  <c r="I153" i="6"/>
  <c r="I154" i="6"/>
  <c r="I161" i="6"/>
  <c r="I152" i="6"/>
  <c r="I141" i="6"/>
  <c r="I158" i="6"/>
  <c r="I144" i="6"/>
  <c r="I145" i="6"/>
  <c r="I304" i="6"/>
  <c r="I159" i="6"/>
  <c r="I160" i="6"/>
  <c r="I363" i="6"/>
  <c r="I162" i="6"/>
  <c r="I163" i="6"/>
  <c r="I772" i="6"/>
  <c r="I165" i="6"/>
  <c r="I166" i="6"/>
  <c r="I167" i="6"/>
  <c r="I168" i="6"/>
  <c r="I169" i="6"/>
  <c r="I170" i="6"/>
  <c r="I542" i="6"/>
  <c r="I172" i="6"/>
  <c r="I173" i="6"/>
  <c r="I174" i="6"/>
  <c r="I175" i="6"/>
  <c r="I176" i="6"/>
  <c r="I177" i="6"/>
  <c r="I178" i="6"/>
  <c r="I179" i="6"/>
  <c r="I180" i="6"/>
  <c r="I181" i="6"/>
  <c r="I182" i="6"/>
  <c r="I183" i="6"/>
  <c r="I184" i="6"/>
  <c r="I185" i="6"/>
  <c r="I186" i="6"/>
  <c r="I187" i="6"/>
  <c r="I188" i="6"/>
  <c r="I189" i="6"/>
  <c r="I190" i="6"/>
  <c r="I191" i="6"/>
  <c r="I192" i="6"/>
  <c r="I193" i="6"/>
  <c r="I194" i="6"/>
  <c r="I195" i="6"/>
  <c r="I196" i="6"/>
  <c r="I197" i="6"/>
  <c r="I198" i="6"/>
  <c r="I199" i="6"/>
  <c r="I200" i="6"/>
  <c r="I201" i="6"/>
  <c r="I202" i="6"/>
  <c r="I203" i="6"/>
  <c r="I204" i="6"/>
  <c r="I205" i="6"/>
  <c r="I206" i="6"/>
  <c r="I210" i="6"/>
  <c r="I208" i="6"/>
  <c r="I209" i="6"/>
  <c r="I387" i="6"/>
  <c r="I211" i="6"/>
  <c r="I212" i="6"/>
  <c r="I213" i="6"/>
  <c r="I214" i="6"/>
  <c r="I215" i="6"/>
  <c r="I216" i="6"/>
  <c r="I217" i="6"/>
  <c r="I218" i="6"/>
  <c r="I219" i="6"/>
  <c r="I220" i="6"/>
  <c r="I221" i="6"/>
  <c r="I222" i="6"/>
  <c r="I223" i="6"/>
  <c r="I224" i="6"/>
  <c r="I225" i="6"/>
  <c r="I226" i="6"/>
  <c r="I227" i="6"/>
  <c r="I228" i="6"/>
  <c r="I229" i="6"/>
  <c r="I230" i="6"/>
  <c r="I231" i="6"/>
  <c r="I232" i="6"/>
  <c r="I233" i="6"/>
  <c r="I450" i="6"/>
  <c r="I235" i="6"/>
  <c r="I236" i="6"/>
  <c r="I237" i="6"/>
  <c r="I238" i="6"/>
  <c r="I234" i="6"/>
  <c r="I240" i="6"/>
  <c r="I241" i="6"/>
  <c r="I242" i="6"/>
  <c r="I243" i="6"/>
  <c r="I244" i="6"/>
  <c r="I245" i="6"/>
  <c r="I246" i="6"/>
  <c r="I723" i="6"/>
  <c r="I248" i="6"/>
  <c r="I249" i="6"/>
  <c r="I250" i="6"/>
  <c r="I251" i="6"/>
  <c r="I252" i="6"/>
  <c r="I239" i="6"/>
  <c r="I254" i="6"/>
  <c r="I255" i="6"/>
  <c r="I256" i="6"/>
  <c r="I257" i="6"/>
  <c r="I258" i="6"/>
  <c r="I259" i="6"/>
  <c r="I260" i="6"/>
  <c r="I261" i="6"/>
  <c r="I262" i="6"/>
  <c r="I263" i="6"/>
  <c r="I264" i="6"/>
  <c r="I265" i="6"/>
  <c r="I266" i="6"/>
  <c r="I267" i="6"/>
  <c r="I268" i="6"/>
  <c r="I269" i="6"/>
  <c r="I270" i="6"/>
  <c r="I247" i="6"/>
  <c r="I272" i="6"/>
  <c r="I273" i="6"/>
  <c r="I274" i="6"/>
  <c r="I275" i="6"/>
  <c r="I276" i="6"/>
  <c r="I366" i="6"/>
  <c r="I278" i="6"/>
  <c r="I739" i="6"/>
  <c r="I280" i="6"/>
  <c r="I281" i="6"/>
  <c r="I282" i="6"/>
  <c r="I587" i="6"/>
  <c r="I284" i="6"/>
  <c r="I285" i="6"/>
  <c r="I286" i="6"/>
  <c r="I287" i="6"/>
  <c r="I288" i="6"/>
  <c r="I289" i="6"/>
  <c r="I290" i="6"/>
  <c r="I291" i="6"/>
  <c r="I292" i="6"/>
  <c r="I293" i="6"/>
  <c r="I294" i="6"/>
  <c r="I747" i="6"/>
  <c r="I296" i="6"/>
  <c r="I297" i="6"/>
  <c r="I298" i="6"/>
  <c r="I299" i="6"/>
  <c r="I300" i="6"/>
  <c r="I253" i="6"/>
  <c r="I310" i="6"/>
  <c r="I271" i="6"/>
  <c r="I451" i="6"/>
  <c r="I305" i="6"/>
  <c r="I306" i="6"/>
  <c r="I307" i="6"/>
  <c r="I308" i="6"/>
  <c r="I309" i="6"/>
  <c r="I409" i="6"/>
  <c r="I311" i="6"/>
  <c r="I686" i="6"/>
  <c r="I313" i="6"/>
  <c r="I314" i="6"/>
  <c r="I315" i="6"/>
  <c r="I316" i="6"/>
  <c r="I317" i="6"/>
  <c r="I318" i="6"/>
  <c r="I319" i="6"/>
  <c r="I320" i="6"/>
  <c r="I321" i="6"/>
  <c r="I322" i="6"/>
  <c r="I323" i="6"/>
  <c r="I324" i="6"/>
  <c r="I325" i="6"/>
  <c r="I418" i="6"/>
  <c r="I327" i="6"/>
  <c r="I328" i="6"/>
  <c r="I329" i="6"/>
  <c r="I330" i="6"/>
  <c r="I591" i="6"/>
  <c r="I332" i="6"/>
  <c r="I333" i="6"/>
  <c r="I334" i="6"/>
  <c r="I335" i="6"/>
  <c r="I336" i="6"/>
  <c r="I337" i="6"/>
  <c r="I338" i="6"/>
  <c r="I339" i="6"/>
  <c r="I340" i="6"/>
  <c r="I341" i="6"/>
  <c r="I342" i="6"/>
  <c r="I343" i="6"/>
  <c r="I344" i="6"/>
  <c r="I345" i="6"/>
  <c r="I456" i="6"/>
  <c r="I597" i="6"/>
  <c r="I348" i="6"/>
  <c r="I349" i="6"/>
  <c r="I350" i="6"/>
  <c r="I351" i="6"/>
  <c r="I352" i="6"/>
  <c r="I353" i="6"/>
  <c r="I354" i="6"/>
  <c r="I355" i="6"/>
  <c r="I356" i="6"/>
  <c r="I357" i="6"/>
  <c r="I358" i="6"/>
  <c r="I359" i="6"/>
  <c r="I360" i="6"/>
  <c r="I361" i="6"/>
  <c r="I362" i="6"/>
  <c r="I598" i="6"/>
  <c r="I364" i="6"/>
  <c r="I365" i="6"/>
  <c r="I312" i="6"/>
  <c r="I367" i="6"/>
  <c r="I368" i="6"/>
  <c r="I369" i="6"/>
  <c r="I370" i="6"/>
  <c r="I371" i="6"/>
  <c r="I372" i="6"/>
  <c r="I373" i="6"/>
  <c r="I374" i="6"/>
  <c r="I375" i="6"/>
  <c r="I376" i="6"/>
  <c r="I377" i="6"/>
  <c r="I463" i="6"/>
  <c r="I600" i="6"/>
  <c r="I380" i="6"/>
  <c r="I381" i="6"/>
  <c r="I382" i="6"/>
  <c r="I383" i="6"/>
  <c r="I384" i="6"/>
  <c r="I385" i="6"/>
  <c r="I386" i="6"/>
  <c r="I488" i="6"/>
  <c r="I388" i="6"/>
  <c r="I389" i="6"/>
  <c r="I390" i="6"/>
  <c r="I752" i="6"/>
  <c r="I392" i="6"/>
  <c r="I393" i="6"/>
  <c r="I394" i="6"/>
  <c r="I605" i="6"/>
  <c r="I396" i="6"/>
  <c r="I397" i="6"/>
  <c r="I398" i="6"/>
  <c r="I399" i="6"/>
  <c r="I400" i="6"/>
  <c r="I401" i="6"/>
  <c r="I402" i="6"/>
  <c r="I489" i="6"/>
  <c r="I404" i="6"/>
  <c r="I405" i="6"/>
  <c r="I406" i="6"/>
  <c r="I407" i="6"/>
  <c r="I408" i="6"/>
  <c r="I808" i="6"/>
  <c r="I410" i="6"/>
  <c r="I411" i="6"/>
  <c r="I412" i="6"/>
  <c r="I413" i="6"/>
  <c r="I414" i="6"/>
  <c r="I415" i="6"/>
  <c r="I416" i="6"/>
  <c r="I417" i="6"/>
  <c r="I391" i="6"/>
  <c r="I491" i="6"/>
  <c r="I420" i="6"/>
  <c r="I378" i="6"/>
  <c r="I422" i="6"/>
  <c r="I423" i="6"/>
  <c r="I424" i="6"/>
  <c r="I425" i="6"/>
  <c r="I426" i="6"/>
  <c r="I427" i="6"/>
  <c r="I428" i="6"/>
  <c r="I429" i="6"/>
  <c r="I430" i="6"/>
  <c r="I431" i="6"/>
  <c r="I432" i="6"/>
  <c r="I433" i="6"/>
  <c r="I434" i="6"/>
  <c r="I435" i="6"/>
  <c r="I436" i="6"/>
  <c r="I437" i="6"/>
  <c r="I438" i="6"/>
  <c r="I439" i="6"/>
  <c r="I440" i="6"/>
  <c r="I441" i="6"/>
  <c r="I442" i="6"/>
  <c r="I443" i="6"/>
  <c r="I444" i="6"/>
  <c r="I445" i="6"/>
  <c r="I446" i="6"/>
  <c r="I447" i="6"/>
  <c r="I448" i="6"/>
  <c r="I449" i="6"/>
  <c r="I395" i="6"/>
  <c r="I495" i="6"/>
  <c r="I452" i="6"/>
  <c r="I453" i="6"/>
  <c r="I454" i="6"/>
  <c r="I455" i="6"/>
  <c r="I687" i="6"/>
  <c r="I457" i="6"/>
  <c r="I458" i="6"/>
  <c r="I459" i="6"/>
  <c r="I460" i="6"/>
  <c r="I461" i="6"/>
  <c r="I462" i="6"/>
  <c r="I347" i="6"/>
  <c r="I464" i="6"/>
  <c r="I465" i="6"/>
  <c r="I466" i="6"/>
  <c r="I499" i="6"/>
  <c r="I468" i="6"/>
  <c r="I469" i="6"/>
  <c r="I470" i="6"/>
  <c r="I471" i="6"/>
  <c r="I472" i="6"/>
  <c r="I473" i="6"/>
  <c r="I474" i="6"/>
  <c r="I475" i="6"/>
  <c r="I476" i="6"/>
  <c r="I477" i="6"/>
  <c r="I478" i="6"/>
  <c r="I143" i="6"/>
  <c r="I480" i="6"/>
  <c r="I481" i="6"/>
  <c r="I482" i="6"/>
  <c r="I483" i="6"/>
  <c r="I484" i="6"/>
  <c r="I485" i="6"/>
  <c r="I486" i="6"/>
  <c r="I164" i="6"/>
  <c r="I150" i="6"/>
  <c r="I207" i="6"/>
  <c r="I490" i="6"/>
  <c r="I171" i="6"/>
  <c r="I492" i="6"/>
  <c r="I493" i="6"/>
  <c r="I494" i="6"/>
  <c r="I277" i="6"/>
  <c r="I496" i="6"/>
  <c r="I497" i="6"/>
  <c r="I498" i="6"/>
  <c r="I507" i="6"/>
  <c r="I500" i="6"/>
  <c r="I501" i="6"/>
  <c r="I502" i="6"/>
  <c r="I503" i="6"/>
  <c r="I504" i="6"/>
  <c r="I505" i="6"/>
  <c r="I506" i="6"/>
  <c r="I635" i="6"/>
  <c r="I508" i="6"/>
  <c r="I509" i="6"/>
  <c r="I510" i="6"/>
  <c r="I511" i="6"/>
  <c r="I512" i="6"/>
  <c r="I513" i="6"/>
  <c r="I514" i="6"/>
  <c r="I515" i="6"/>
  <c r="I516" i="6"/>
  <c r="I517" i="6"/>
  <c r="I518" i="6"/>
  <c r="I519" i="6"/>
  <c r="I520" i="6"/>
  <c r="I521" i="6"/>
  <c r="I467" i="6"/>
  <c r="I523" i="6"/>
  <c r="I524" i="6"/>
  <c r="I279" i="6"/>
  <c r="I526" i="6"/>
  <c r="I283" i="6"/>
  <c r="I528" i="6"/>
  <c r="I529" i="6"/>
  <c r="I530" i="6"/>
  <c r="I531" i="6"/>
  <c r="I532" i="6"/>
  <c r="I533" i="6"/>
  <c r="I534" i="6"/>
  <c r="I535" i="6"/>
  <c r="I536" i="6"/>
  <c r="I537" i="6"/>
  <c r="I538" i="6"/>
  <c r="I539" i="6"/>
  <c r="I540" i="6"/>
  <c r="I541" i="6"/>
  <c r="I326" i="6"/>
  <c r="I543" i="6"/>
  <c r="I544" i="6"/>
  <c r="I545" i="6"/>
  <c r="I546" i="6"/>
  <c r="I547" i="6"/>
  <c r="I548" i="6"/>
  <c r="I549" i="6"/>
  <c r="I550" i="6"/>
  <c r="I551" i="6"/>
  <c r="I552" i="6"/>
  <c r="I553" i="6"/>
  <c r="I554" i="6"/>
  <c r="I555" i="6"/>
  <c r="I556" i="6"/>
  <c r="I557" i="6"/>
  <c r="I558" i="6"/>
  <c r="I559" i="6"/>
  <c r="I560" i="6"/>
  <c r="I561" i="6"/>
  <c r="I562" i="6"/>
  <c r="I563" i="6"/>
  <c r="I564" i="6"/>
  <c r="I565" i="6"/>
  <c r="I566" i="6"/>
  <c r="I567" i="6"/>
  <c r="I568" i="6"/>
  <c r="I569" i="6"/>
  <c r="I570" i="6"/>
  <c r="I571" i="6"/>
  <c r="I572" i="6"/>
  <c r="I573" i="6"/>
  <c r="I574" i="6"/>
  <c r="I575" i="6"/>
  <c r="I576" i="6"/>
  <c r="I577" i="6"/>
  <c r="I578" i="6"/>
  <c r="I579" i="6"/>
  <c r="I580" i="6"/>
  <c r="I581" i="6"/>
  <c r="I582" i="6"/>
  <c r="I583" i="6"/>
  <c r="I584" i="6"/>
  <c r="I585" i="6"/>
  <c r="I586" i="6"/>
  <c r="I651" i="6"/>
  <c r="I588" i="6"/>
  <c r="I589" i="6"/>
  <c r="I590" i="6"/>
  <c r="I295" i="6"/>
  <c r="I592" i="6"/>
  <c r="I593" i="6"/>
  <c r="I594" i="6"/>
  <c r="I595" i="6"/>
  <c r="I596" i="6"/>
  <c r="I379" i="6"/>
  <c r="I419" i="6"/>
  <c r="I599" i="6"/>
  <c r="I696" i="6"/>
  <c r="I601" i="6"/>
  <c r="I602" i="6"/>
  <c r="I603" i="6"/>
  <c r="I604" i="6"/>
  <c r="I301" i="6"/>
  <c r="I606" i="6"/>
  <c r="I607" i="6"/>
  <c r="I608" i="6"/>
  <c r="I609" i="6"/>
  <c r="I610" i="6"/>
  <c r="I611" i="6"/>
  <c r="I612" i="6"/>
  <c r="I613" i="6"/>
  <c r="I614" i="6"/>
  <c r="I615" i="6"/>
  <c r="I616" i="6"/>
  <c r="I617" i="6"/>
  <c r="I618" i="6"/>
  <c r="I619" i="6"/>
  <c r="I620" i="6"/>
  <c r="I621" i="6"/>
  <c r="I622" i="6"/>
  <c r="I623" i="6"/>
  <c r="I624" i="6"/>
  <c r="I625" i="6"/>
  <c r="I626" i="6"/>
  <c r="I627" i="6"/>
  <c r="I628" i="6"/>
  <c r="I629" i="6"/>
  <c r="I630" i="6"/>
  <c r="I631" i="6"/>
  <c r="I632" i="6"/>
  <c r="I633" i="6"/>
  <c r="I634" i="6"/>
  <c r="I654" i="6"/>
  <c r="I636" i="6"/>
  <c r="I637" i="6"/>
  <c r="I638" i="6"/>
  <c r="I639" i="6"/>
  <c r="I640" i="6"/>
  <c r="I641" i="6"/>
  <c r="I642" i="6"/>
  <c r="I643" i="6"/>
  <c r="I644" i="6"/>
  <c r="I645" i="6"/>
  <c r="I646" i="6"/>
  <c r="I647" i="6"/>
  <c r="I648" i="6"/>
  <c r="I649" i="6"/>
  <c r="I650" i="6"/>
  <c r="I658" i="6"/>
  <c r="I652" i="6"/>
  <c r="I653" i="6"/>
  <c r="I331" i="6"/>
  <c r="I655" i="6"/>
  <c r="I656" i="6"/>
  <c r="I657" i="6"/>
  <c r="I403" i="6"/>
  <c r="I659" i="6"/>
  <c r="I660" i="6"/>
  <c r="I661" i="6"/>
  <c r="I662" i="6"/>
  <c r="I663" i="6"/>
  <c r="I664" i="6"/>
  <c r="I665" i="6"/>
  <c r="I479" i="6"/>
  <c r="I667" i="6"/>
  <c r="I668" i="6"/>
  <c r="I669" i="6"/>
  <c r="I670" i="6"/>
  <c r="I671" i="6"/>
  <c r="I672" i="6"/>
  <c r="I673" i="6"/>
  <c r="I674" i="6"/>
  <c r="I675" i="6"/>
  <c r="I676" i="6"/>
  <c r="I677" i="6"/>
  <c r="I678" i="6"/>
  <c r="I679" i="6"/>
  <c r="I680" i="6"/>
  <c r="I681" i="6"/>
  <c r="I682" i="6"/>
  <c r="I683" i="6"/>
  <c r="I684" i="6"/>
  <c r="I685" i="6"/>
  <c r="I346" i="6"/>
  <c r="I302" i="6"/>
  <c r="I688" i="6"/>
  <c r="I689" i="6"/>
  <c r="I690" i="6"/>
  <c r="I691" i="6"/>
  <c r="I692" i="6"/>
  <c r="I693" i="6"/>
  <c r="I694" i="6"/>
  <c r="I695" i="6"/>
  <c r="I710" i="6"/>
  <c r="I697" i="6"/>
  <c r="I698" i="6"/>
  <c r="I699" i="6"/>
  <c r="I700" i="6"/>
  <c r="I701" i="6"/>
  <c r="I702" i="6"/>
  <c r="I703" i="6"/>
  <c r="I704" i="6"/>
  <c r="I705" i="6"/>
  <c r="I706" i="6"/>
  <c r="I707" i="6"/>
  <c r="I708" i="6"/>
  <c r="I709" i="6"/>
  <c r="I421" i="6"/>
  <c r="I711" i="6"/>
  <c r="I712" i="6"/>
  <c r="I713" i="6"/>
  <c r="I714" i="6"/>
  <c r="I715" i="6"/>
  <c r="I716" i="6"/>
  <c r="I717" i="6"/>
  <c r="I718" i="6"/>
  <c r="I303" i="6"/>
  <c r="I720" i="6"/>
  <c r="I721" i="6"/>
  <c r="I722" i="6"/>
  <c r="I522" i="6"/>
  <c r="I724" i="6"/>
  <c r="I725" i="6"/>
  <c r="I726" i="6"/>
  <c r="I727" i="6"/>
  <c r="I728" i="6"/>
  <c r="I729" i="6"/>
  <c r="I730" i="6"/>
  <c r="I731" i="6"/>
  <c r="I732" i="6"/>
  <c r="I733" i="6"/>
  <c r="I734" i="6"/>
  <c r="I735" i="6"/>
  <c r="I736" i="6"/>
  <c r="I737" i="6"/>
  <c r="I738" i="6"/>
  <c r="I525" i="6"/>
  <c r="I740" i="6"/>
  <c r="I741" i="6"/>
  <c r="I742" i="6"/>
  <c r="I743" i="6"/>
  <c r="I744" i="6"/>
  <c r="I745" i="6"/>
  <c r="I746" i="6"/>
  <c r="I666" i="6"/>
  <c r="I748" i="6"/>
  <c r="I749" i="6"/>
  <c r="I750" i="6"/>
  <c r="I751" i="6"/>
  <c r="I487" i="6"/>
  <c r="I753" i="6"/>
  <c r="I754" i="6"/>
  <c r="I527" i="6"/>
  <c r="I756" i="6"/>
  <c r="I757" i="6"/>
  <c r="I758" i="6"/>
  <c r="I759" i="6"/>
  <c r="I760" i="6"/>
  <c r="I761" i="6"/>
  <c r="I762" i="6"/>
  <c r="I763" i="6"/>
  <c r="I764" i="6"/>
  <c r="I765" i="6"/>
  <c r="I766" i="6"/>
  <c r="I767" i="6"/>
  <c r="I768" i="6"/>
  <c r="I769" i="6"/>
  <c r="I770" i="6"/>
  <c r="I771" i="6"/>
  <c r="I755" i="6"/>
  <c r="I773" i="6"/>
  <c r="I774" i="6"/>
  <c r="I775" i="6"/>
  <c r="I776" i="6"/>
  <c r="I777" i="6"/>
  <c r="I778" i="6"/>
  <c r="I779" i="6"/>
  <c r="I780" i="6"/>
  <c r="I781" i="6"/>
  <c r="I782" i="6"/>
  <c r="I783" i="6"/>
  <c r="I784" i="6"/>
  <c r="I785" i="6"/>
  <c r="I786" i="6"/>
  <c r="I787" i="6"/>
  <c r="I788" i="6"/>
  <c r="I789" i="6"/>
  <c r="I790" i="6"/>
  <c r="I791" i="6"/>
  <c r="I792" i="6"/>
  <c r="I793" i="6"/>
  <c r="I794" i="6"/>
  <c r="I795" i="6"/>
  <c r="I796" i="6"/>
  <c r="I797" i="6"/>
  <c r="I798" i="6"/>
  <c r="I799" i="6"/>
  <c r="I800" i="6"/>
  <c r="I801" i="6"/>
  <c r="I802" i="6"/>
  <c r="I803" i="6"/>
  <c r="I804" i="6"/>
  <c r="I805" i="6"/>
  <c r="I806" i="6"/>
  <c r="I807" i="6"/>
  <c r="I719" i="6"/>
  <c r="I809" i="6"/>
  <c r="I810" i="6"/>
  <c r="I811" i="6"/>
  <c r="I812" i="6"/>
  <c r="I813" i="6"/>
  <c r="I814" i="6"/>
  <c r="I815" i="6"/>
  <c r="I816" i="6"/>
  <c r="I817" i="6"/>
  <c r="I818" i="6"/>
  <c r="I819" i="6"/>
  <c r="I820" i="6"/>
  <c r="I821" i="6"/>
  <c r="I822" i="6"/>
  <c r="I823" i="6"/>
  <c r="I824" i="6"/>
  <c r="I825" i="6"/>
  <c r="I826" i="6"/>
  <c r="I827" i="6"/>
  <c r="I828" i="6"/>
  <c r="I829" i="6"/>
  <c r="I830" i="6"/>
  <c r="I831" i="6"/>
  <c r="I832" i="6"/>
  <c r="I833" i="6"/>
  <c r="I834" i="6"/>
  <c r="I835" i="6"/>
  <c r="I836" i="6"/>
  <c r="I837" i="6"/>
  <c r="I838" i="6"/>
  <c r="I839" i="6"/>
  <c r="I840" i="6"/>
  <c r="I841" i="6"/>
  <c r="I842" i="6"/>
  <c r="I843" i="6"/>
  <c r="I844" i="6"/>
  <c r="I845" i="6"/>
  <c r="I846" i="6"/>
  <c r="I847" i="6"/>
  <c r="I848" i="6"/>
  <c r="I849" i="6"/>
  <c r="I850" i="6"/>
  <c r="I851" i="6"/>
  <c r="I852" i="6"/>
  <c r="I853" i="6"/>
  <c r="I854" i="6"/>
  <c r="I855" i="6"/>
  <c r="I856" i="6"/>
  <c r="I857" i="6"/>
  <c r="I858" i="6"/>
  <c r="I859" i="6"/>
  <c r="I860" i="6"/>
  <c r="I861" i="6"/>
  <c r="I862" i="6"/>
  <c r="I863" i="6"/>
  <c r="I864" i="6"/>
  <c r="I865" i="6"/>
  <c r="I866" i="6"/>
  <c r="I867" i="6"/>
  <c r="I868" i="6"/>
  <c r="I869" i="6"/>
  <c r="I870" i="6"/>
  <c r="I871" i="6"/>
  <c r="I872" i="6"/>
  <c r="I873" i="6"/>
  <c r="I874" i="6"/>
  <c r="I875" i="6"/>
  <c r="I876" i="6"/>
  <c r="I877" i="6"/>
  <c r="I878" i="6"/>
  <c r="I879" i="6"/>
  <c r="I880" i="6"/>
  <c r="I881" i="6"/>
  <c r="I882" i="6"/>
  <c r="I883" i="6"/>
  <c r="I884" i="6"/>
  <c r="I885" i="6"/>
  <c r="I886" i="6"/>
  <c r="I887" i="6"/>
  <c r="I888" i="6"/>
  <c r="I889" i="6"/>
  <c r="I890" i="6"/>
  <c r="I891" i="6"/>
  <c r="I892" i="6"/>
  <c r="I893" i="6"/>
  <c r="I894" i="6"/>
  <c r="I895" i="6"/>
  <c r="I896" i="6"/>
  <c r="I897" i="6"/>
  <c r="I898" i="6"/>
  <c r="I899" i="6"/>
  <c r="I900" i="6"/>
  <c r="I901" i="6"/>
  <c r="I902" i="6"/>
  <c r="I903" i="6"/>
  <c r="I904" i="6"/>
  <c r="I905" i="6"/>
  <c r="I906" i="6"/>
  <c r="I907" i="6"/>
  <c r="I908" i="6"/>
  <c r="I909" i="6"/>
  <c r="I910" i="6"/>
  <c r="I911" i="6"/>
  <c r="I912" i="6"/>
  <c r="I913" i="6"/>
  <c r="I914" i="6"/>
  <c r="I915" i="6"/>
  <c r="I916" i="6"/>
  <c r="I917" i="6"/>
  <c r="I918" i="6"/>
  <c r="I919" i="6"/>
  <c r="I920" i="6"/>
  <c r="I921" i="6"/>
  <c r="I922" i="6"/>
  <c r="I923" i="6"/>
  <c r="I924" i="6"/>
  <c r="I925" i="6"/>
  <c r="I926" i="6"/>
  <c r="I927" i="6"/>
  <c r="I928" i="6"/>
  <c r="I929" i="6"/>
  <c r="I930" i="6"/>
  <c r="I931" i="6"/>
  <c r="I932" i="6"/>
  <c r="I933" i="6"/>
  <c r="I934" i="6"/>
  <c r="I935" i="6"/>
  <c r="I936" i="6"/>
  <c r="I937" i="6"/>
  <c r="I938" i="6"/>
  <c r="I939" i="6"/>
  <c r="I940" i="6"/>
  <c r="I941" i="6"/>
  <c r="I942" i="6"/>
  <c r="I943" i="6"/>
  <c r="I944" i="6"/>
  <c r="I945" i="6"/>
  <c r="I946" i="6"/>
  <c r="I947" i="6"/>
  <c r="I948" i="6"/>
  <c r="I949" i="6"/>
  <c r="I950" i="6"/>
  <c r="I951" i="6"/>
  <c r="I952" i="6"/>
  <c r="I953" i="6"/>
  <c r="I954" i="6"/>
  <c r="I955" i="6"/>
  <c r="I956" i="6"/>
  <c r="I957" i="6"/>
  <c r="I958" i="6"/>
  <c r="I959" i="6"/>
  <c r="I960" i="6"/>
  <c r="I961" i="6"/>
  <c r="I962" i="6"/>
  <c r="I963" i="6"/>
  <c r="I964" i="6"/>
  <c r="I965" i="6"/>
  <c r="I966" i="6"/>
  <c r="I967" i="6"/>
  <c r="I968" i="6"/>
  <c r="I969" i="6"/>
  <c r="I970" i="6"/>
  <c r="I971" i="6"/>
  <c r="I972" i="6"/>
  <c r="I973" i="6"/>
  <c r="I974" i="6"/>
  <c r="I975" i="6"/>
  <c r="I976" i="6"/>
  <c r="I977" i="6"/>
  <c r="I978" i="6"/>
  <c r="I979" i="6"/>
  <c r="I980" i="6"/>
  <c r="I981" i="6"/>
  <c r="I982" i="6"/>
  <c r="I983" i="6"/>
  <c r="I984" i="6"/>
  <c r="I985" i="6"/>
  <c r="I986" i="6"/>
  <c r="I987" i="6"/>
  <c r="I988" i="6"/>
  <c r="I989" i="6"/>
  <c r="I990" i="6"/>
  <c r="I991" i="6"/>
  <c r="I992" i="6"/>
  <c r="I993" i="6"/>
  <c r="I994" i="6"/>
  <c r="I995" i="6"/>
  <c r="I996" i="6"/>
  <c r="I997" i="6"/>
  <c r="I998" i="6"/>
  <c r="I999" i="6"/>
  <c r="I1000" i="6"/>
  <c r="I1001" i="6"/>
  <c r="I1002" i="6"/>
  <c r="I1003" i="6"/>
  <c r="I1004" i="6"/>
  <c r="I1005" i="6"/>
  <c r="I1006" i="6"/>
  <c r="I1007" i="6"/>
  <c r="I1008" i="6"/>
  <c r="I1009" i="6"/>
  <c r="I1010" i="6"/>
  <c r="I1011" i="6"/>
  <c r="I1012" i="6"/>
  <c r="I1013" i="6"/>
  <c r="I1014" i="6"/>
  <c r="I1015" i="6"/>
  <c r="I1016" i="6"/>
  <c r="I1017" i="6"/>
  <c r="I1018" i="6"/>
  <c r="I1019" i="6"/>
  <c r="I1020" i="6"/>
  <c r="I1021" i="6"/>
  <c r="I1022" i="6"/>
  <c r="I1023" i="6"/>
  <c r="I1024" i="6"/>
  <c r="I1025" i="6"/>
  <c r="I1026" i="6"/>
  <c r="I1027" i="6"/>
  <c r="I1028" i="6"/>
  <c r="I1029" i="6"/>
  <c r="I1030" i="6"/>
  <c r="I1031" i="6"/>
  <c r="I1032" i="6"/>
  <c r="I1033" i="6"/>
  <c r="I1034" i="6"/>
  <c r="I1035" i="6"/>
  <c r="I1036" i="6"/>
  <c r="I1037" i="6"/>
  <c r="I1038" i="6"/>
  <c r="I1039" i="6"/>
  <c r="I1040" i="6"/>
  <c r="I1041" i="6"/>
  <c r="I1042" i="6"/>
  <c r="I1043" i="6"/>
  <c r="I1044" i="6"/>
  <c r="I1045" i="6"/>
  <c r="I1046" i="6"/>
  <c r="I1047" i="6"/>
  <c r="I1048" i="6"/>
  <c r="I1049" i="6"/>
  <c r="I1050" i="6"/>
  <c r="I1051" i="6"/>
  <c r="I1052" i="6"/>
  <c r="I1053" i="6"/>
  <c r="I1054" i="6"/>
  <c r="I1055" i="6"/>
  <c r="I1056" i="6"/>
  <c r="I1057" i="6"/>
  <c r="I1058" i="6"/>
  <c r="I1059" i="6"/>
  <c r="I1060" i="6"/>
  <c r="I1061" i="6"/>
  <c r="I1062" i="6"/>
  <c r="I1063" i="6"/>
  <c r="I1064" i="6"/>
  <c r="I1065" i="6"/>
  <c r="I1066" i="6"/>
  <c r="I1067" i="6"/>
  <c r="I1068" i="6"/>
  <c r="I1069" i="6"/>
  <c r="I1070" i="6"/>
  <c r="I1071" i="6"/>
  <c r="I1072" i="6"/>
  <c r="I1073" i="6"/>
  <c r="I1074" i="6"/>
  <c r="I1075" i="6"/>
  <c r="I1076" i="6"/>
  <c r="I1077" i="6"/>
  <c r="I1078" i="6"/>
  <c r="I1079" i="6"/>
  <c r="I1080" i="6"/>
  <c r="I1081" i="6"/>
  <c r="I1082" i="6"/>
  <c r="I1083" i="6"/>
  <c r="I1084" i="6"/>
  <c r="I1085" i="6"/>
  <c r="I1086" i="6"/>
  <c r="I1087" i="6"/>
  <c r="I1088" i="6"/>
  <c r="I1089" i="6"/>
  <c r="I1090" i="6"/>
  <c r="I1091" i="6"/>
  <c r="I1092" i="6"/>
  <c r="I1093" i="6"/>
  <c r="I1094" i="6"/>
  <c r="I1095" i="6"/>
  <c r="I1096" i="6"/>
  <c r="I1097" i="6"/>
  <c r="I1098" i="6"/>
  <c r="I1099" i="6"/>
  <c r="I1100" i="6"/>
  <c r="I1101" i="6"/>
  <c r="I1102" i="6"/>
  <c r="I1103" i="6"/>
  <c r="I1104" i="6"/>
  <c r="I1105" i="6"/>
  <c r="I1106" i="6"/>
  <c r="I1107" i="6"/>
  <c r="I1108" i="6"/>
  <c r="I1109" i="6"/>
  <c r="I1110" i="6"/>
  <c r="I1111" i="6"/>
  <c r="I1112" i="6"/>
  <c r="I1113" i="6"/>
  <c r="I1114" i="6"/>
  <c r="I1115" i="6"/>
  <c r="I1116" i="6"/>
  <c r="I1117" i="6"/>
  <c r="I1118" i="6"/>
  <c r="I1119" i="6"/>
  <c r="I1120" i="6"/>
  <c r="I1121" i="6"/>
  <c r="I1122" i="6"/>
  <c r="I1123" i="6"/>
  <c r="I1124" i="6"/>
  <c r="I1125" i="6"/>
  <c r="I1126" i="6"/>
  <c r="I1127" i="6"/>
  <c r="I1128" i="6"/>
  <c r="I1129" i="6"/>
  <c r="I1130" i="6"/>
  <c r="I1131" i="6"/>
  <c r="I1132" i="6"/>
  <c r="I1133" i="6"/>
  <c r="I1134" i="6"/>
  <c r="I1135" i="6"/>
  <c r="I1136" i="6"/>
  <c r="I1137" i="6"/>
  <c r="I1138" i="6"/>
  <c r="I1139" i="6"/>
  <c r="E65" i="6" l="1"/>
  <c r="E62" i="6"/>
  <c r="E58" i="6"/>
  <c r="E45" i="6"/>
  <c r="E31" i="6"/>
  <c r="E49" i="6"/>
  <c r="E42" i="6"/>
  <c r="E27" i="6"/>
  <c r="E33" i="6"/>
  <c r="E57" i="6"/>
  <c r="E30" i="6"/>
  <c r="E63" i="6"/>
  <c r="E50" i="6"/>
  <c r="E32" i="6"/>
  <c r="E60" i="6"/>
  <c r="E59" i="6"/>
  <c r="E35" i="6"/>
  <c r="E55" i="6"/>
  <c r="E47" i="6"/>
  <c r="E40" i="6"/>
  <c r="E46" i="6"/>
  <c r="E53" i="6"/>
  <c r="E39" i="6"/>
  <c r="E56" i="6"/>
  <c r="E43" i="6"/>
  <c r="E64" i="6"/>
  <c r="E51" i="6"/>
  <c r="E34" i="6"/>
  <c r="E48" i="6"/>
  <c r="E38" i="6"/>
  <c r="E41" i="6"/>
  <c r="E44" i="6"/>
  <c r="E26" i="6"/>
  <c r="E61" i="6"/>
  <c r="E54" i="6"/>
  <c r="E29" i="6"/>
  <c r="E36" i="6"/>
  <c r="E25" i="6"/>
  <c r="E52" i="6"/>
  <c r="E28" i="6"/>
  <c r="F18" i="25"/>
  <c r="E22" i="6"/>
  <c r="E10" i="6"/>
  <c r="E14" i="6"/>
  <c r="E13" i="6"/>
  <c r="E24" i="6"/>
  <c r="E11" i="6"/>
  <c r="E12" i="6"/>
  <c r="E23" i="6"/>
  <c r="E20" i="6"/>
  <c r="E17" i="6"/>
  <c r="E18" i="6"/>
  <c r="E19" i="6"/>
  <c r="E21" i="6"/>
  <c r="E16" i="6"/>
  <c r="M16" i="6" s="1"/>
  <c r="E9" i="6"/>
  <c r="E15" i="6"/>
  <c r="D9" i="6"/>
  <c r="D16" i="6"/>
  <c r="D15" i="6"/>
  <c r="J15" i="6" s="1"/>
  <c r="H5" i="6" l="1" a="1"/>
  <c r="H5" i="6" s="1"/>
  <c r="L5" i="6" a="1"/>
  <c r="L5" i="6" s="1"/>
  <c r="J5" i="6" a="1"/>
  <c r="J5" i="6" s="1"/>
  <c r="N5" i="6" a="1"/>
  <c r="N5" i="6" s="1"/>
  <c r="D83" i="6"/>
  <c r="H83" i="6" s="1"/>
  <c r="J16" i="6"/>
  <c r="D76" i="6"/>
  <c r="J9" i="6"/>
  <c r="H4" i="6" s="1" a="1"/>
  <c r="H4" i="6" s="1"/>
  <c r="H36" i="6"/>
  <c r="M36" i="6"/>
  <c r="F36" i="6"/>
  <c r="M56" i="6"/>
  <c r="H56" i="6"/>
  <c r="F56" i="6"/>
  <c r="H63" i="6"/>
  <c r="M63" i="6"/>
  <c r="F63" i="6"/>
  <c r="M54" i="6"/>
  <c r="F54" i="6"/>
  <c r="H54" i="6"/>
  <c r="H39" i="6"/>
  <c r="M39" i="6"/>
  <c r="F39" i="6"/>
  <c r="M30" i="6"/>
  <c r="H30" i="6"/>
  <c r="F30" i="6"/>
  <c r="H61" i="6"/>
  <c r="M61" i="6"/>
  <c r="F61" i="6"/>
  <c r="M53" i="6"/>
  <c r="F53" i="6"/>
  <c r="H53" i="6"/>
  <c r="H57" i="6"/>
  <c r="M57" i="6"/>
  <c r="F57" i="6"/>
  <c r="M43" i="6"/>
  <c r="H43" i="6"/>
  <c r="F43" i="6"/>
  <c r="H26" i="6"/>
  <c r="M26" i="6"/>
  <c r="F26" i="6"/>
  <c r="M47" i="6"/>
  <c r="F47" i="6"/>
  <c r="H47" i="6"/>
  <c r="M55" i="6"/>
  <c r="H55" i="6"/>
  <c r="F55" i="6"/>
  <c r="M48" i="6"/>
  <c r="F48" i="6"/>
  <c r="H48" i="6"/>
  <c r="M35" i="6"/>
  <c r="F35" i="6"/>
  <c r="H35" i="6"/>
  <c r="M31" i="6"/>
  <c r="H31" i="6"/>
  <c r="F31" i="6"/>
  <c r="M33" i="6"/>
  <c r="F33" i="6"/>
  <c r="H33" i="6"/>
  <c r="M40" i="6"/>
  <c r="H40" i="6"/>
  <c r="F40" i="6"/>
  <c r="M42" i="6"/>
  <c r="F42" i="6"/>
  <c r="H42" i="6"/>
  <c r="M38" i="6"/>
  <c r="H38" i="6"/>
  <c r="F38" i="6"/>
  <c r="F49" i="6"/>
  <c r="M49" i="6"/>
  <c r="H49" i="6"/>
  <c r="M28" i="6"/>
  <c r="F28" i="6"/>
  <c r="H28" i="6"/>
  <c r="M34" i="6"/>
  <c r="F34" i="6"/>
  <c r="H34" i="6"/>
  <c r="M59" i="6"/>
  <c r="H59" i="6"/>
  <c r="F59" i="6"/>
  <c r="H45" i="6"/>
  <c r="M45" i="6"/>
  <c r="F45" i="6"/>
  <c r="M29" i="6"/>
  <c r="F29" i="6"/>
  <c r="H29" i="6"/>
  <c r="M46" i="6"/>
  <c r="H46" i="6"/>
  <c r="F46" i="6"/>
  <c r="M44" i="6"/>
  <c r="H44" i="6"/>
  <c r="F44" i="6"/>
  <c r="M41" i="6"/>
  <c r="H41" i="6"/>
  <c r="F41" i="6"/>
  <c r="M52" i="6"/>
  <c r="F52" i="6"/>
  <c r="H52" i="6"/>
  <c r="H51" i="6"/>
  <c r="F51" i="6"/>
  <c r="M51" i="6"/>
  <c r="M60" i="6"/>
  <c r="H60" i="6"/>
  <c r="F60" i="6"/>
  <c r="M58" i="6"/>
  <c r="H58" i="6"/>
  <c r="F58" i="6"/>
  <c r="M50" i="6"/>
  <c r="H50" i="6"/>
  <c r="F50" i="6"/>
  <c r="M27" i="6"/>
  <c r="F27" i="6"/>
  <c r="H27" i="6"/>
  <c r="M25" i="6"/>
  <c r="H25" i="6"/>
  <c r="F25" i="6"/>
  <c r="M64" i="6"/>
  <c r="F64" i="6"/>
  <c r="H64" i="6"/>
  <c r="H32" i="6"/>
  <c r="F32" i="6"/>
  <c r="M32" i="6"/>
  <c r="M62" i="6"/>
  <c r="H62" i="6"/>
  <c r="F62" i="6"/>
  <c r="M65" i="6"/>
  <c r="F65" i="6"/>
  <c r="H65" i="6"/>
  <c r="H84" i="6"/>
  <c r="D82" i="6"/>
  <c r="H82" i="6" s="1"/>
  <c r="M9" i="6"/>
  <c r="E67" i="6"/>
  <c r="K67" i="6"/>
  <c r="D67" i="6"/>
  <c r="H78" i="6"/>
  <c r="H77" i="6"/>
  <c r="H85" i="6"/>
  <c r="H22" i="6"/>
  <c r="F22" i="6"/>
  <c r="M22" i="6"/>
  <c r="F10" i="6"/>
  <c r="H10" i="6"/>
  <c r="M10" i="6"/>
  <c r="M14" i="6"/>
  <c r="H14" i="6"/>
  <c r="F14" i="6"/>
  <c r="H13" i="6"/>
  <c r="M13" i="6"/>
  <c r="F13" i="6"/>
  <c r="M24" i="6"/>
  <c r="F24" i="6"/>
  <c r="H24" i="6"/>
  <c r="M11" i="6"/>
  <c r="H11" i="6"/>
  <c r="F11" i="6"/>
  <c r="F12" i="6"/>
  <c r="M12" i="6"/>
  <c r="H12" i="6"/>
  <c r="F23" i="6"/>
  <c r="M23" i="6"/>
  <c r="H23" i="6"/>
  <c r="F20" i="6"/>
  <c r="M20" i="6"/>
  <c r="H20" i="6"/>
  <c r="F17" i="6"/>
  <c r="M17" i="6"/>
  <c r="H17" i="6"/>
  <c r="M18" i="6"/>
  <c r="F18" i="6"/>
  <c r="H18" i="6"/>
  <c r="H19" i="6"/>
  <c r="M19" i="6"/>
  <c r="F19" i="6"/>
  <c r="F21" i="6"/>
  <c r="M21" i="6"/>
  <c r="H21" i="6"/>
  <c r="I15" i="6"/>
  <c r="M15" i="6"/>
  <c r="F15" i="6"/>
  <c r="H15" i="6"/>
  <c r="F16" i="6"/>
  <c r="I16" i="6"/>
  <c r="H16" i="6"/>
  <c r="F9" i="6"/>
  <c r="H9" i="6"/>
  <c r="I9" i="6"/>
  <c r="G16" i="1" l="1" a="1"/>
  <c r="G16" i="1" s="1"/>
  <c r="K70" i="6"/>
  <c r="K68" i="6"/>
  <c r="N53" i="6"/>
  <c r="O53" i="6" s="1"/>
  <c r="N54" i="6"/>
  <c r="O54" i="6" s="1"/>
  <c r="N60" i="6"/>
  <c r="O60" i="6" s="1"/>
  <c r="N38" i="6"/>
  <c r="O38" i="6" s="1"/>
  <c r="N31" i="6"/>
  <c r="O31" i="6" s="1"/>
  <c r="N41" i="6"/>
  <c r="O41" i="6" s="1"/>
  <c r="N57" i="6"/>
  <c r="O57" i="6" s="1"/>
  <c r="N36" i="6"/>
  <c r="O36" i="6" s="1"/>
  <c r="N34" i="6"/>
  <c r="O34" i="6" s="1"/>
  <c r="N25" i="6"/>
  <c r="O25" i="6" s="1"/>
  <c r="N65" i="6"/>
  <c r="O65" i="6" s="1"/>
  <c r="N51" i="6"/>
  <c r="O51" i="6" s="1"/>
  <c r="N46" i="6"/>
  <c r="O46" i="6" s="1"/>
  <c r="N42" i="6"/>
  <c r="O42" i="6" s="1"/>
  <c r="N49" i="6"/>
  <c r="O49" i="6" s="1"/>
  <c r="N33" i="6"/>
  <c r="O33" i="6" s="1"/>
  <c r="N32" i="6"/>
  <c r="O32" i="6" s="1"/>
  <c r="N64" i="6"/>
  <c r="O64" i="6" s="1"/>
  <c r="N47" i="6"/>
  <c r="O47" i="6" s="1"/>
  <c r="N26" i="6"/>
  <c r="O26" i="6" s="1"/>
  <c r="N59" i="6"/>
  <c r="O59" i="6" s="1"/>
  <c r="N40" i="6"/>
  <c r="O40" i="6" s="1"/>
  <c r="N27" i="6"/>
  <c r="O27" i="6" s="1"/>
  <c r="N44" i="6"/>
  <c r="O44" i="6" s="1"/>
  <c r="N50" i="6"/>
  <c r="O50" i="6" s="1"/>
  <c r="N52" i="6"/>
  <c r="O52" i="6" s="1"/>
  <c r="N29" i="6"/>
  <c r="O29" i="6" s="1"/>
  <c r="N28" i="6"/>
  <c r="O28" i="6" s="1"/>
  <c r="N48" i="6"/>
  <c r="O48" i="6" s="1"/>
  <c r="N43" i="6"/>
  <c r="O43" i="6" s="1"/>
  <c r="N30" i="6"/>
  <c r="O30" i="6" s="1"/>
  <c r="N56" i="6"/>
  <c r="O56" i="6" s="1"/>
  <c r="N63" i="6"/>
  <c r="O63" i="6" s="1"/>
  <c r="N35" i="6"/>
  <c r="O35" i="6" s="1"/>
  <c r="N58" i="6"/>
  <c r="O58" i="6" s="1"/>
  <c r="N45" i="6"/>
  <c r="O45" i="6" s="1"/>
  <c r="N39" i="6"/>
  <c r="O39" i="6" s="1"/>
  <c r="N61" i="6"/>
  <c r="O61" i="6" s="1"/>
  <c r="N62" i="6"/>
  <c r="O62" i="6" s="1"/>
  <c r="N55" i="6"/>
  <c r="O55" i="6" s="1"/>
  <c r="G40" i="6"/>
  <c r="G61" i="6"/>
  <c r="G27" i="6"/>
  <c r="G43" i="6"/>
  <c r="G32" i="6"/>
  <c r="G33" i="6"/>
  <c r="G46" i="6"/>
  <c r="G30" i="6"/>
  <c r="G55" i="6"/>
  <c r="G49" i="6"/>
  <c r="G36" i="6"/>
  <c r="G44" i="6"/>
  <c r="G50" i="6"/>
  <c r="G26" i="6"/>
  <c r="G58" i="6"/>
  <c r="G65" i="6"/>
  <c r="G56" i="6"/>
  <c r="G53" i="6"/>
  <c r="G57" i="6"/>
  <c r="G38" i="6"/>
  <c r="G47" i="6"/>
  <c r="G25" i="6"/>
  <c r="G34" i="6"/>
  <c r="G28" i="6"/>
  <c r="G39" i="6"/>
  <c r="G31" i="6"/>
  <c r="G29" i="6"/>
  <c r="G41" i="6"/>
  <c r="G45" i="6"/>
  <c r="G42" i="6"/>
  <c r="G54" i="6"/>
  <c r="G64" i="6"/>
  <c r="G35" i="6"/>
  <c r="G52" i="6"/>
  <c r="G48" i="6"/>
  <c r="G62" i="6"/>
  <c r="G51" i="6"/>
  <c r="G60" i="6"/>
  <c r="G59" i="6"/>
  <c r="G63" i="6"/>
  <c r="E29" i="15"/>
  <c r="F67" i="6"/>
  <c r="D4" i="25"/>
  <c r="F8" i="12" s="1"/>
  <c r="G26" i="1"/>
  <c r="M67" i="6"/>
  <c r="M68" i="6"/>
  <c r="M69" i="6" s="1"/>
  <c r="M70" i="6"/>
  <c r="I67" i="6"/>
  <c r="C4" i="25" s="1"/>
  <c r="J70" i="6"/>
  <c r="I8" i="12" s="1"/>
  <c r="G28" i="1"/>
  <c r="N22" i="6"/>
  <c r="O22" i="6" s="1"/>
  <c r="N17" i="6"/>
  <c r="O17" i="6" s="1"/>
  <c r="N21" i="6"/>
  <c r="O21" i="6" s="1"/>
  <c r="N10" i="6"/>
  <c r="O10" i="6" s="1"/>
  <c r="N12" i="6"/>
  <c r="O12" i="6" s="1"/>
  <c r="N20" i="6"/>
  <c r="O20" i="6" s="1"/>
  <c r="N23" i="6"/>
  <c r="O23" i="6" s="1"/>
  <c r="N19" i="6"/>
  <c r="O19" i="6" s="1"/>
  <c r="N18" i="6"/>
  <c r="O18" i="6" s="1"/>
  <c r="N9" i="6"/>
  <c r="N16" i="6"/>
  <c r="O16" i="6" s="1"/>
  <c r="N24" i="6"/>
  <c r="O24" i="6" s="1"/>
  <c r="N11" i="6"/>
  <c r="O11" i="6" s="1"/>
  <c r="N13" i="6"/>
  <c r="O13" i="6" s="1"/>
  <c r="N14" i="6"/>
  <c r="O14" i="6" s="1"/>
  <c r="K69" i="6" l="1"/>
  <c r="G39" i="1"/>
  <c r="O9" i="6"/>
  <c r="K20" i="17" l="1"/>
  <c r="C20" i="17"/>
  <c r="E20" i="17"/>
  <c r="I20" i="17"/>
  <c r="G20" i="17"/>
  <c r="H20" i="17"/>
  <c r="M20" i="17"/>
  <c r="D20" i="17"/>
  <c r="F20" i="17"/>
  <c r="L20" i="17"/>
  <c r="J20" i="17"/>
  <c r="B20" i="17"/>
  <c r="R20" i="17"/>
  <c r="S20" i="17"/>
  <c r="P20" i="17"/>
  <c r="U20" i="17"/>
  <c r="W20" i="17"/>
  <c r="X20" i="17"/>
  <c r="Y20" i="17"/>
  <c r="V20" i="17"/>
  <c r="T20" i="17"/>
  <c r="N20" i="17"/>
  <c r="O20" i="17"/>
  <c r="Q20" i="17"/>
  <c r="AG20" i="17"/>
  <c r="Z20" i="17"/>
  <c r="AA20" i="17"/>
  <c r="AB20" i="17"/>
  <c r="AC20" i="17"/>
  <c r="AD20" i="17"/>
  <c r="AH20" i="17"/>
  <c r="AF20" i="17"/>
  <c r="AK20" i="17"/>
  <c r="AE20" i="17"/>
  <c r="AJ20" i="17"/>
  <c r="AI20" i="17"/>
  <c r="AO20" i="17"/>
  <c r="AN20" i="17"/>
  <c r="AU20" i="17"/>
  <c r="AQ20" i="17"/>
  <c r="AP20" i="17"/>
  <c r="AS20" i="17"/>
  <c r="AV20" i="17"/>
  <c r="AL20" i="17"/>
  <c r="AT20" i="17"/>
  <c r="AW20" i="17"/>
  <c r="AR20" i="17"/>
  <c r="AM20" i="17"/>
  <c r="BE20" i="17"/>
  <c r="AY20" i="17"/>
  <c r="BF20" i="17"/>
  <c r="BG20" i="17"/>
  <c r="BC20" i="17"/>
  <c r="BB20" i="17"/>
  <c r="BD20" i="17"/>
  <c r="BA20" i="17"/>
  <c r="BI20" i="17"/>
  <c r="AX20" i="17"/>
  <c r="BH20" i="17"/>
  <c r="AZ20" i="17"/>
  <c r="BN20" i="17"/>
  <c r="BT20" i="17"/>
  <c r="BK20" i="17"/>
  <c r="BM20" i="17"/>
  <c r="BP20" i="17"/>
  <c r="BO20" i="17"/>
  <c r="BJ20" i="17"/>
  <c r="BQ20" i="17"/>
  <c r="BS20" i="17"/>
  <c r="BU20" i="17"/>
  <c r="BR20" i="17"/>
  <c r="BL20" i="17"/>
  <c r="CC20" i="17"/>
  <c r="CE20" i="17"/>
  <c r="CB20" i="17"/>
  <c r="BZ20" i="17"/>
  <c r="CA20" i="17"/>
  <c r="BV20" i="17"/>
  <c r="BY20" i="17"/>
  <c r="BX20" i="17"/>
  <c r="CD20" i="17"/>
  <c r="BW20" i="17"/>
  <c r="CG20" i="17"/>
  <c r="CF20" i="17"/>
  <c r="CQ20" i="17"/>
  <c r="CK20" i="17"/>
  <c r="CM20" i="17"/>
  <c r="CR20" i="17"/>
  <c r="CP20" i="17"/>
  <c r="CO20" i="17"/>
  <c r="CI20" i="17"/>
  <c r="CS20" i="17"/>
  <c r="CJ20" i="17"/>
  <c r="CH20" i="17"/>
  <c r="CL20" i="17"/>
  <c r="CN20" i="17"/>
  <c r="E7" i="5"/>
  <c r="F7" i="5" s="1"/>
  <c r="G7" i="5" s="1"/>
  <c r="H7" i="5" s="1"/>
  <c r="I7" i="5" s="1"/>
  <c r="J7" i="5" s="1"/>
  <c r="K7" i="5" s="1"/>
  <c r="L7" i="5" s="1"/>
  <c r="M7" i="5" s="1"/>
  <c r="N7" i="5" s="1"/>
  <c r="O7" i="5" s="1"/>
  <c r="C7" i="5" s="1"/>
  <c r="H76" i="6"/>
  <c r="E15" i="1"/>
  <c r="E32" i="1" s="1"/>
  <c r="D6" i="5"/>
  <c r="E6" i="5" s="1"/>
  <c r="F6" i="5" s="1"/>
  <c r="G6" i="5" s="1"/>
  <c r="H6" i="5" s="1"/>
  <c r="I6" i="5" s="1"/>
  <c r="J6" i="5" s="1"/>
  <c r="K6" i="5" s="1"/>
  <c r="L6" i="5" s="1"/>
  <c r="M6" i="5" s="1"/>
  <c r="N6" i="5" s="1"/>
  <c r="O6" i="5" s="1"/>
  <c r="AN101" i="11"/>
  <c r="AO101" i="11" s="1"/>
  <c r="AM101" i="11"/>
  <c r="AL101" i="11"/>
  <c r="AL108" i="11" s="1"/>
  <c r="AG101" i="11"/>
  <c r="AF101" i="11"/>
  <c r="AE101" i="11"/>
  <c r="AE108" i="11" s="1"/>
  <c r="AI108" i="11" s="1"/>
  <c r="Z101" i="11"/>
  <c r="Y101" i="11"/>
  <c r="X101" i="11"/>
  <c r="X108" i="11" s="1"/>
  <c r="AB108" i="11" s="1"/>
  <c r="S101" i="11"/>
  <c r="R101" i="11"/>
  <c r="Q101" i="11"/>
  <c r="Q108" i="11" s="1"/>
  <c r="U108" i="11" s="1"/>
  <c r="L101" i="11"/>
  <c r="K101" i="11"/>
  <c r="J101" i="11"/>
  <c r="J108" i="11" s="1"/>
  <c r="N108" i="11" s="1"/>
  <c r="E101" i="11"/>
  <c r="E102" i="11" s="1"/>
  <c r="E108" i="11" s="1"/>
  <c r="D101" i="11"/>
  <c r="D102" i="11" s="1"/>
  <c r="D108" i="11" s="1"/>
  <c r="C101" i="11"/>
  <c r="C108" i="11" s="1"/>
  <c r="G108" i="11" s="1"/>
  <c r="AP100" i="11"/>
  <c r="AO100" i="11"/>
  <c r="AI100" i="11"/>
  <c r="AH100" i="11"/>
  <c r="AB100" i="11"/>
  <c r="AA100" i="11"/>
  <c r="U100" i="11"/>
  <c r="T100" i="11"/>
  <c r="N100" i="11"/>
  <c r="M100" i="11"/>
  <c r="G100" i="11"/>
  <c r="F100" i="11"/>
  <c r="AP99" i="11"/>
  <c r="AO99" i="11"/>
  <c r="AI99" i="11"/>
  <c r="AH99" i="11"/>
  <c r="AB99" i="11"/>
  <c r="AA99" i="11"/>
  <c r="U99" i="11"/>
  <c r="T99" i="11"/>
  <c r="N99" i="11"/>
  <c r="M99" i="11"/>
  <c r="G99" i="11"/>
  <c r="F99" i="11"/>
  <c r="AP98" i="11"/>
  <c r="AO98" i="11"/>
  <c r="AI98" i="11"/>
  <c r="AH98" i="11"/>
  <c r="AB98" i="11"/>
  <c r="AA98" i="11"/>
  <c r="U98" i="11"/>
  <c r="T98" i="11"/>
  <c r="N98" i="11"/>
  <c r="M98" i="11"/>
  <c r="G98" i="11"/>
  <c r="F98" i="11"/>
  <c r="AP97" i="11"/>
  <c r="AO97" i="11"/>
  <c r="AI97" i="11"/>
  <c r="AH97" i="11"/>
  <c r="AB97" i="11"/>
  <c r="AA97" i="11"/>
  <c r="U97" i="11"/>
  <c r="T97" i="11"/>
  <c r="N97" i="11"/>
  <c r="M97" i="11"/>
  <c r="G97" i="11"/>
  <c r="F97" i="11"/>
  <c r="AP96" i="11"/>
  <c r="AO96" i="11"/>
  <c r="AI96" i="11"/>
  <c r="AH96" i="11"/>
  <c r="AB96" i="11"/>
  <c r="AA96" i="11"/>
  <c r="U96" i="11"/>
  <c r="T96" i="11"/>
  <c r="N96" i="11"/>
  <c r="M96" i="11"/>
  <c r="G96" i="11"/>
  <c r="F96" i="11"/>
  <c r="AP95" i="11"/>
  <c r="AO95" i="11"/>
  <c r="AI95" i="11"/>
  <c r="AH95" i="11"/>
  <c r="AB95" i="11"/>
  <c r="AA95" i="11"/>
  <c r="U95" i="11"/>
  <c r="T95" i="11"/>
  <c r="N95" i="11"/>
  <c r="M95" i="11"/>
  <c r="G95" i="11"/>
  <c r="F95" i="11"/>
  <c r="AP94" i="11"/>
  <c r="AO94" i="11"/>
  <c r="AI94" i="11"/>
  <c r="AH94" i="11"/>
  <c r="AB94" i="11"/>
  <c r="AA94" i="11"/>
  <c r="U94" i="11"/>
  <c r="T94" i="11"/>
  <c r="N94" i="11"/>
  <c r="M94" i="11"/>
  <c r="G94" i="11"/>
  <c r="F94" i="11"/>
  <c r="AP93" i="11"/>
  <c r="AO93" i="11"/>
  <c r="AI93" i="11"/>
  <c r="AH93" i="11"/>
  <c r="AB93" i="11"/>
  <c r="AA93" i="11"/>
  <c r="U93" i="11"/>
  <c r="T93" i="11"/>
  <c r="N93" i="11"/>
  <c r="M93" i="11"/>
  <c r="G93" i="11"/>
  <c r="F93" i="11"/>
  <c r="AP92" i="11"/>
  <c r="AO92" i="11"/>
  <c r="AI92" i="11"/>
  <c r="AH92" i="11"/>
  <c r="AB92" i="11"/>
  <c r="AA92" i="11"/>
  <c r="U92" i="11"/>
  <c r="T92" i="11"/>
  <c r="N92" i="11"/>
  <c r="M92" i="11"/>
  <c r="G92" i="11"/>
  <c r="F92" i="11"/>
  <c r="AP91" i="11"/>
  <c r="AO91" i="11"/>
  <c r="AI91" i="11"/>
  <c r="AH91" i="11"/>
  <c r="AB91" i="11"/>
  <c r="AA91" i="11"/>
  <c r="U91" i="11"/>
  <c r="T91" i="11"/>
  <c r="N91" i="11"/>
  <c r="M91" i="11"/>
  <c r="G91" i="11"/>
  <c r="F91" i="11"/>
  <c r="AP90" i="11"/>
  <c r="AO90" i="11"/>
  <c r="AI90" i="11"/>
  <c r="AH90" i="11"/>
  <c r="AB90" i="11"/>
  <c r="AA90" i="11"/>
  <c r="U90" i="11"/>
  <c r="T90" i="11"/>
  <c r="N90" i="11"/>
  <c r="M90" i="11"/>
  <c r="G90" i="11"/>
  <c r="F90" i="11"/>
  <c r="AP89" i="11"/>
  <c r="AO89" i="11"/>
  <c r="AI89" i="11"/>
  <c r="AH89" i="11"/>
  <c r="AB89" i="11"/>
  <c r="AA89" i="11"/>
  <c r="U89" i="11"/>
  <c r="T89" i="11"/>
  <c r="N89" i="11"/>
  <c r="M89" i="11"/>
  <c r="G89" i="11"/>
  <c r="F89" i="11"/>
  <c r="AN85" i="11"/>
  <c r="AM85" i="11"/>
  <c r="AL85" i="11"/>
  <c r="AL107" i="11" s="1"/>
  <c r="AP107" i="11" s="1"/>
  <c r="AG85" i="11"/>
  <c r="AF85" i="11"/>
  <c r="AE85" i="11"/>
  <c r="AE107" i="11" s="1"/>
  <c r="AI107" i="11" s="1"/>
  <c r="Z85" i="11"/>
  <c r="AA85" i="11" s="1"/>
  <c r="Y85" i="11"/>
  <c r="X85" i="11"/>
  <c r="S85" i="11"/>
  <c r="R85" i="11"/>
  <c r="Q85" i="11"/>
  <c r="L85" i="11"/>
  <c r="L86" i="11" s="1"/>
  <c r="K85" i="11"/>
  <c r="K86" i="11" s="1"/>
  <c r="K107" i="11" s="1"/>
  <c r="J85" i="11"/>
  <c r="J107" i="11" s="1"/>
  <c r="N107" i="11" s="1"/>
  <c r="E85" i="11"/>
  <c r="D85" i="11"/>
  <c r="C85" i="11"/>
  <c r="AP84" i="11"/>
  <c r="AO84" i="11"/>
  <c r="AI84" i="11"/>
  <c r="AH84" i="11"/>
  <c r="AB84" i="11"/>
  <c r="AA84" i="11"/>
  <c r="U84" i="11"/>
  <c r="T84" i="11"/>
  <c r="N84" i="11"/>
  <c r="M84" i="11"/>
  <c r="G84" i="11"/>
  <c r="F84" i="11"/>
  <c r="AP83" i="11"/>
  <c r="AO83" i="11"/>
  <c r="AI83" i="11"/>
  <c r="AH83" i="11"/>
  <c r="AB83" i="11"/>
  <c r="AA83" i="11"/>
  <c r="U83" i="11"/>
  <c r="T83" i="11"/>
  <c r="N83" i="11"/>
  <c r="M83" i="11"/>
  <c r="G83" i="11"/>
  <c r="F83" i="11"/>
  <c r="AP82" i="11"/>
  <c r="AO82" i="11"/>
  <c r="AI82" i="11"/>
  <c r="AH82" i="11"/>
  <c r="AB82" i="11"/>
  <c r="AA82" i="11"/>
  <c r="U82" i="11"/>
  <c r="T82" i="11"/>
  <c r="N82" i="11"/>
  <c r="M82" i="11"/>
  <c r="G82" i="11"/>
  <c r="F82" i="11"/>
  <c r="AP81" i="11"/>
  <c r="AO81" i="11"/>
  <c r="AI81" i="11"/>
  <c r="AH81" i="11"/>
  <c r="AB81" i="11"/>
  <c r="AA81" i="11"/>
  <c r="U81" i="11"/>
  <c r="T81" i="11"/>
  <c r="N81" i="11"/>
  <c r="M81" i="11"/>
  <c r="G81" i="11"/>
  <c r="F81" i="11"/>
  <c r="AP80" i="11"/>
  <c r="AO80" i="11"/>
  <c r="AI80" i="11"/>
  <c r="AH80" i="11"/>
  <c r="AB80" i="11"/>
  <c r="AA80" i="11"/>
  <c r="U80" i="11"/>
  <c r="T80" i="11"/>
  <c r="N80" i="11"/>
  <c r="M80" i="11"/>
  <c r="G80" i="11"/>
  <c r="F80" i="11"/>
  <c r="AP79" i="11"/>
  <c r="AO79" i="11"/>
  <c r="AI79" i="11"/>
  <c r="AH79" i="11"/>
  <c r="AB79" i="11"/>
  <c r="AA79" i="11"/>
  <c r="U79" i="11"/>
  <c r="T79" i="11"/>
  <c r="N79" i="11"/>
  <c r="M79" i="11"/>
  <c r="G79" i="11"/>
  <c r="F79" i="11"/>
  <c r="AP78" i="11"/>
  <c r="AO78" i="11"/>
  <c r="AI78" i="11"/>
  <c r="AH78" i="11"/>
  <c r="AB78" i="11"/>
  <c r="AA78" i="11"/>
  <c r="U78" i="11"/>
  <c r="T78" i="11"/>
  <c r="N78" i="11"/>
  <c r="M78" i="11"/>
  <c r="G78" i="11"/>
  <c r="F78" i="11"/>
  <c r="AP77" i="11"/>
  <c r="AO77" i="11"/>
  <c r="AI77" i="11"/>
  <c r="AH77" i="11"/>
  <c r="AB77" i="11"/>
  <c r="AA77" i="11"/>
  <c r="U77" i="11"/>
  <c r="T77" i="11"/>
  <c r="N77" i="11"/>
  <c r="M77" i="11"/>
  <c r="G77" i="11"/>
  <c r="F77" i="11"/>
  <c r="AP76" i="11"/>
  <c r="AO76" i="11"/>
  <c r="AI76" i="11"/>
  <c r="AH76" i="11"/>
  <c r="AB76" i="11"/>
  <c r="AA76" i="11"/>
  <c r="U76" i="11"/>
  <c r="T76" i="11"/>
  <c r="N76" i="11"/>
  <c r="M76" i="11"/>
  <c r="G76" i="11"/>
  <c r="F76" i="11"/>
  <c r="AP75" i="11"/>
  <c r="AO75" i="11"/>
  <c r="AI75" i="11"/>
  <c r="AH75" i="11"/>
  <c r="AB75" i="11"/>
  <c r="AA75" i="11"/>
  <c r="U75" i="11"/>
  <c r="T75" i="11"/>
  <c r="N75" i="11"/>
  <c r="M75" i="11"/>
  <c r="G75" i="11"/>
  <c r="F75" i="11"/>
  <c r="AP74" i="11"/>
  <c r="AO74" i="11"/>
  <c r="AI74" i="11"/>
  <c r="AH74" i="11"/>
  <c r="AB74" i="11"/>
  <c r="AA74" i="11"/>
  <c r="U74" i="11"/>
  <c r="T74" i="11"/>
  <c r="N74" i="11"/>
  <c r="M74" i="11"/>
  <c r="G74" i="11"/>
  <c r="F74" i="11"/>
  <c r="AP73" i="11"/>
  <c r="AO73" i="11"/>
  <c r="AI73" i="11"/>
  <c r="AH73" i="11"/>
  <c r="AB73" i="11"/>
  <c r="AA73" i="11"/>
  <c r="U73" i="11"/>
  <c r="T73" i="11"/>
  <c r="N73" i="11"/>
  <c r="M73" i="11"/>
  <c r="G73" i="11"/>
  <c r="F73" i="11"/>
  <c r="AP72" i="11"/>
  <c r="AO72" i="11"/>
  <c r="AI72" i="11"/>
  <c r="AH72" i="11"/>
  <c r="AB72" i="11"/>
  <c r="AA72" i="11"/>
  <c r="U72" i="11"/>
  <c r="T72" i="11"/>
  <c r="N72" i="11"/>
  <c r="M72" i="11"/>
  <c r="G72" i="11"/>
  <c r="F72" i="11"/>
  <c r="AP71" i="11"/>
  <c r="AO71" i="11"/>
  <c r="AI71" i="11"/>
  <c r="AH71" i="11"/>
  <c r="AB71" i="11"/>
  <c r="AA71" i="11"/>
  <c r="U71" i="11"/>
  <c r="T71" i="11"/>
  <c r="N71" i="11"/>
  <c r="M71" i="11"/>
  <c r="G71" i="11"/>
  <c r="F71" i="11"/>
  <c r="AP70" i="11"/>
  <c r="AO70" i="11"/>
  <c r="AI70" i="11"/>
  <c r="AH70" i="11"/>
  <c r="AB70" i="11"/>
  <c r="AA70" i="11"/>
  <c r="U70" i="11"/>
  <c r="T70" i="11"/>
  <c r="N70" i="11"/>
  <c r="M70" i="11"/>
  <c r="G70" i="11"/>
  <c r="F70" i="11"/>
  <c r="AP69" i="11"/>
  <c r="AO69" i="11"/>
  <c r="AI69" i="11"/>
  <c r="AH69" i="11"/>
  <c r="AB69" i="11"/>
  <c r="AA69" i="11"/>
  <c r="U69" i="11"/>
  <c r="T69" i="11"/>
  <c r="N69" i="11"/>
  <c r="M69" i="11"/>
  <c r="G69" i="11"/>
  <c r="F69" i="11"/>
  <c r="AP68" i="11"/>
  <c r="AO68" i="11"/>
  <c r="AI68" i="11"/>
  <c r="AH68" i="11"/>
  <c r="AB68" i="11"/>
  <c r="AA68" i="11"/>
  <c r="U68" i="11"/>
  <c r="T68" i="11"/>
  <c r="N68" i="11"/>
  <c r="M68" i="11"/>
  <c r="G68" i="11"/>
  <c r="F68" i="11"/>
  <c r="AP67" i="11"/>
  <c r="AO67" i="11"/>
  <c r="AI67" i="11"/>
  <c r="AH67" i="11"/>
  <c r="AB67" i="11"/>
  <c r="AA67" i="11"/>
  <c r="U67" i="11"/>
  <c r="T67" i="11"/>
  <c r="N67" i="11"/>
  <c r="M67" i="11"/>
  <c r="G67" i="11"/>
  <c r="F67" i="11"/>
  <c r="AP66" i="11"/>
  <c r="AO66" i="11"/>
  <c r="AI66" i="11"/>
  <c r="AH66" i="11"/>
  <c r="AB66" i="11"/>
  <c r="AA66" i="11"/>
  <c r="U66" i="11"/>
  <c r="T66" i="11"/>
  <c r="N66" i="11"/>
  <c r="M66" i="11"/>
  <c r="G66" i="11"/>
  <c r="F66" i="11"/>
  <c r="AP65" i="11"/>
  <c r="AO65" i="11"/>
  <c r="AI65" i="11"/>
  <c r="AH65" i="11"/>
  <c r="AB65" i="11"/>
  <c r="AA65" i="11"/>
  <c r="U65" i="11"/>
  <c r="T65" i="11"/>
  <c r="N65" i="11"/>
  <c r="M65" i="11"/>
  <c r="G65" i="11"/>
  <c r="F65" i="11"/>
  <c r="AP64" i="11"/>
  <c r="AO64" i="11"/>
  <c r="AI64" i="11"/>
  <c r="AH64" i="11"/>
  <c r="AB64" i="11"/>
  <c r="AA64" i="11"/>
  <c r="U64" i="11"/>
  <c r="T64" i="11"/>
  <c r="N64" i="11"/>
  <c r="M64" i="11"/>
  <c r="G64" i="11"/>
  <c r="F64" i="11"/>
  <c r="AP63" i="11"/>
  <c r="AO63" i="11"/>
  <c r="AI63" i="11"/>
  <c r="AH63" i="11"/>
  <c r="AB63" i="11"/>
  <c r="AA63" i="11"/>
  <c r="U63" i="11"/>
  <c r="T63" i="11"/>
  <c r="N63" i="11"/>
  <c r="M63" i="11"/>
  <c r="G63" i="11"/>
  <c r="F63" i="11"/>
  <c r="AP62" i="11"/>
  <c r="AO62" i="11"/>
  <c r="AI62" i="11"/>
  <c r="AH62" i="11"/>
  <c r="AB62" i="11"/>
  <c r="AA62" i="11"/>
  <c r="U62" i="11"/>
  <c r="T62" i="11"/>
  <c r="N62" i="11"/>
  <c r="M62" i="11"/>
  <c r="G62" i="11"/>
  <c r="F62" i="11"/>
  <c r="AP61" i="11"/>
  <c r="AO61" i="11"/>
  <c r="AI61" i="11"/>
  <c r="AH61" i="11"/>
  <c r="AB61" i="11"/>
  <c r="AA61" i="11"/>
  <c r="U61" i="11"/>
  <c r="T61" i="11"/>
  <c r="N61" i="11"/>
  <c r="M61" i="11"/>
  <c r="G61" i="11"/>
  <c r="F61" i="11"/>
  <c r="AN57" i="11"/>
  <c r="AM57" i="11"/>
  <c r="AO57" i="11" s="1"/>
  <c r="AL57" i="11"/>
  <c r="AG57" i="11"/>
  <c r="AG58" i="11" s="1"/>
  <c r="AG106" i="11" s="1"/>
  <c r="AF57" i="11"/>
  <c r="AE57" i="11"/>
  <c r="AE106" i="11" s="1"/>
  <c r="AI106" i="11" s="1"/>
  <c r="Z57" i="11"/>
  <c r="Y57" i="11"/>
  <c r="X57" i="11"/>
  <c r="X106" i="11" s="1"/>
  <c r="AB106" i="11" s="1"/>
  <c r="S57" i="11"/>
  <c r="R57" i="11"/>
  <c r="Q57" i="11"/>
  <c r="L57" i="11"/>
  <c r="K57" i="11"/>
  <c r="J57" i="11"/>
  <c r="J106" i="11" s="1"/>
  <c r="E57" i="11"/>
  <c r="D57" i="11"/>
  <c r="C57" i="11"/>
  <c r="AP56" i="11"/>
  <c r="AO56" i="11"/>
  <c r="AI56" i="11"/>
  <c r="AH56" i="11"/>
  <c r="AB56" i="11"/>
  <c r="AA56" i="11"/>
  <c r="U56" i="11"/>
  <c r="T56" i="11"/>
  <c r="N56" i="11"/>
  <c r="M56" i="11"/>
  <c r="G56" i="11"/>
  <c r="F56" i="11"/>
  <c r="AP55" i="11"/>
  <c r="AO55" i="11"/>
  <c r="AI55" i="11"/>
  <c r="AH55" i="11"/>
  <c r="AB55" i="11"/>
  <c r="AA55" i="11"/>
  <c r="U55" i="11"/>
  <c r="T55" i="11"/>
  <c r="N55" i="11"/>
  <c r="M55" i="11"/>
  <c r="G55" i="11"/>
  <c r="F55" i="11"/>
  <c r="AP54" i="11"/>
  <c r="AO54" i="11"/>
  <c r="AI54" i="11"/>
  <c r="AH54" i="11"/>
  <c r="AB54" i="11"/>
  <c r="AA54" i="11"/>
  <c r="U54" i="11"/>
  <c r="T54" i="11"/>
  <c r="N54" i="11"/>
  <c r="M54" i="11"/>
  <c r="G54" i="11"/>
  <c r="F54" i="11"/>
  <c r="AP53" i="11"/>
  <c r="AO53" i="11"/>
  <c r="AI53" i="11"/>
  <c r="AH53" i="11"/>
  <c r="AB53" i="11"/>
  <c r="AA53" i="11"/>
  <c r="U53" i="11"/>
  <c r="T53" i="11"/>
  <c r="N53" i="11"/>
  <c r="M53" i="11"/>
  <c r="G53" i="11"/>
  <c r="F53" i="11"/>
  <c r="AP52" i="11"/>
  <c r="AO52" i="11"/>
  <c r="AI52" i="11"/>
  <c r="AH52" i="11"/>
  <c r="AB52" i="11"/>
  <c r="AA52" i="11"/>
  <c r="U52" i="11"/>
  <c r="T52" i="11"/>
  <c r="N52" i="11"/>
  <c r="M52" i="11"/>
  <c r="G52" i="11"/>
  <c r="F52" i="11"/>
  <c r="AP51" i="11"/>
  <c r="AO51" i="11"/>
  <c r="AI51" i="11"/>
  <c r="AH51" i="11"/>
  <c r="AB51" i="11"/>
  <c r="AA51" i="11"/>
  <c r="U51" i="11"/>
  <c r="T51" i="11"/>
  <c r="N51" i="11"/>
  <c r="M51" i="11"/>
  <c r="G51" i="11"/>
  <c r="F51" i="11"/>
  <c r="AP50" i="11"/>
  <c r="AO50" i="11"/>
  <c r="AI50" i="11"/>
  <c r="AH50" i="11"/>
  <c r="AB50" i="11"/>
  <c r="AA50" i="11"/>
  <c r="U50" i="11"/>
  <c r="T50" i="11"/>
  <c r="N50" i="11"/>
  <c r="M50" i="11"/>
  <c r="G50" i="11"/>
  <c r="F50" i="11"/>
  <c r="AP49" i="11"/>
  <c r="AO49" i="11"/>
  <c r="AI49" i="11"/>
  <c r="AH49" i="11"/>
  <c r="AB49" i="11"/>
  <c r="AA49" i="11"/>
  <c r="U49" i="11"/>
  <c r="T49" i="11"/>
  <c r="N49" i="11"/>
  <c r="M49" i="11"/>
  <c r="G49" i="11"/>
  <c r="F49" i="11"/>
  <c r="AP48" i="11"/>
  <c r="AO48" i="11"/>
  <c r="AI48" i="11"/>
  <c r="AH48" i="11"/>
  <c r="AB48" i="11"/>
  <c r="AA48" i="11"/>
  <c r="U48" i="11"/>
  <c r="T48" i="11"/>
  <c r="N48" i="11"/>
  <c r="M48" i="11"/>
  <c r="G48" i="11"/>
  <c r="F48" i="11"/>
  <c r="AP47" i="11"/>
  <c r="AO47" i="11"/>
  <c r="AI47" i="11"/>
  <c r="AH47" i="11"/>
  <c r="AB47" i="11"/>
  <c r="AA47" i="11"/>
  <c r="U47" i="11"/>
  <c r="T47" i="11"/>
  <c r="N47" i="11"/>
  <c r="M47" i="11"/>
  <c r="G47" i="11"/>
  <c r="F47" i="11"/>
  <c r="AP46" i="11"/>
  <c r="AO46" i="11"/>
  <c r="AI46" i="11"/>
  <c r="AH46" i="11"/>
  <c r="AB46" i="11"/>
  <c r="AA46" i="11"/>
  <c r="U46" i="11"/>
  <c r="T46" i="11"/>
  <c r="N46" i="11"/>
  <c r="M46" i="11"/>
  <c r="G46" i="11"/>
  <c r="F46" i="11"/>
  <c r="AP45" i="11"/>
  <c r="AO45" i="11"/>
  <c r="AI45" i="11"/>
  <c r="AH45" i="11"/>
  <c r="AB45" i="11"/>
  <c r="AA45" i="11"/>
  <c r="U45" i="11"/>
  <c r="T45" i="11"/>
  <c r="N45" i="11"/>
  <c r="M45" i="11"/>
  <c r="G45" i="11"/>
  <c r="F45" i="11"/>
  <c r="AP44" i="11"/>
  <c r="AO44" i="11"/>
  <c r="AI44" i="11"/>
  <c r="AH44" i="11"/>
  <c r="AB44" i="11"/>
  <c r="AA44" i="11"/>
  <c r="U44" i="11"/>
  <c r="T44" i="11"/>
  <c r="N44" i="11"/>
  <c r="M44" i="11"/>
  <c r="G44" i="11"/>
  <c r="F44" i="11"/>
  <c r="AP43" i="11"/>
  <c r="AO43" i="11"/>
  <c r="AI43" i="11"/>
  <c r="AH43" i="11"/>
  <c r="AB43" i="11"/>
  <c r="AA43" i="11"/>
  <c r="U43" i="11"/>
  <c r="T43" i="11"/>
  <c r="N43" i="11"/>
  <c r="M43" i="11"/>
  <c r="G43" i="11"/>
  <c r="F43" i="11"/>
  <c r="AP42" i="11"/>
  <c r="AO42" i="11"/>
  <c r="AI42" i="11"/>
  <c r="AH42" i="11"/>
  <c r="AB42" i="11"/>
  <c r="AA42" i="11"/>
  <c r="U42" i="11"/>
  <c r="T42" i="11"/>
  <c r="N42" i="11"/>
  <c r="M42" i="11"/>
  <c r="G42" i="11"/>
  <c r="F42" i="11"/>
  <c r="AP41" i="11"/>
  <c r="AO41" i="11"/>
  <c r="AI41" i="11"/>
  <c r="AH41" i="11"/>
  <c r="AB41" i="11"/>
  <c r="AA41" i="11"/>
  <c r="U41" i="11"/>
  <c r="T41" i="11"/>
  <c r="N41" i="11"/>
  <c r="M41" i="11"/>
  <c r="G41" i="11"/>
  <c r="F41" i="11"/>
  <c r="AP40" i="11"/>
  <c r="AO40" i="11"/>
  <c r="AI40" i="11"/>
  <c r="AH40" i="11"/>
  <c r="AB40" i="11"/>
  <c r="AA40" i="11"/>
  <c r="U40" i="11"/>
  <c r="T40" i="11"/>
  <c r="N40" i="11"/>
  <c r="M40" i="11"/>
  <c r="G40" i="11"/>
  <c r="F40" i="11"/>
  <c r="AP39" i="11"/>
  <c r="AO39" i="11"/>
  <c r="AI39" i="11"/>
  <c r="AH39" i="11"/>
  <c r="AB39" i="11"/>
  <c r="AA39" i="11"/>
  <c r="U39" i="11"/>
  <c r="T39" i="11"/>
  <c r="N39" i="11"/>
  <c r="M39" i="11"/>
  <c r="G39" i="11"/>
  <c r="F39" i="11"/>
  <c r="AP38" i="11"/>
  <c r="AO38" i="11"/>
  <c r="AI38" i="11"/>
  <c r="AH38" i="11"/>
  <c r="AB38" i="11"/>
  <c r="AA38" i="11"/>
  <c r="U38" i="11"/>
  <c r="T38" i="11"/>
  <c r="N38" i="11"/>
  <c r="M38" i="11"/>
  <c r="G38" i="11"/>
  <c r="F38" i="11"/>
  <c r="AP37" i="11"/>
  <c r="AO37" i="11"/>
  <c r="AI37" i="11"/>
  <c r="AH37" i="11"/>
  <c r="AB37" i="11"/>
  <c r="AA37" i="11"/>
  <c r="U37" i="11"/>
  <c r="T37" i="11"/>
  <c r="N37" i="11"/>
  <c r="M37" i="11"/>
  <c r="G37" i="11"/>
  <c r="F37" i="11"/>
  <c r="AP36" i="11"/>
  <c r="AO36" i="11"/>
  <c r="AI36" i="11"/>
  <c r="AH36" i="11"/>
  <c r="AB36" i="11"/>
  <c r="AA36" i="11"/>
  <c r="U36" i="11"/>
  <c r="T36" i="11"/>
  <c r="N36" i="11"/>
  <c r="M36" i="11"/>
  <c r="G36" i="11"/>
  <c r="F36" i="11"/>
  <c r="AP35" i="11"/>
  <c r="AO35" i="11"/>
  <c r="AI35" i="11"/>
  <c r="AH35" i="11"/>
  <c r="AB35" i="11"/>
  <c r="AA35" i="11"/>
  <c r="U35" i="11"/>
  <c r="T35" i="11"/>
  <c r="N35" i="11"/>
  <c r="M35" i="11"/>
  <c r="G35" i="11"/>
  <c r="F35" i="11"/>
  <c r="AP34" i="11"/>
  <c r="AO34" i="11"/>
  <c r="AI34" i="11"/>
  <c r="AH34" i="11"/>
  <c r="AB34" i="11"/>
  <c r="AA34" i="11"/>
  <c r="U34" i="11"/>
  <c r="T34" i="11"/>
  <c r="N34" i="11"/>
  <c r="M34" i="11"/>
  <c r="G34" i="11"/>
  <c r="F34" i="11"/>
  <c r="AP33" i="11"/>
  <c r="AO33" i="11"/>
  <c r="AI33" i="11"/>
  <c r="AH33" i="11"/>
  <c r="AB33" i="11"/>
  <c r="AA33" i="11"/>
  <c r="U33" i="11"/>
  <c r="T33" i="11"/>
  <c r="N33" i="11"/>
  <c r="M33" i="11"/>
  <c r="G33" i="11"/>
  <c r="F33" i="11"/>
  <c r="AN28" i="11"/>
  <c r="AM28" i="11"/>
  <c r="AM29" i="11" s="1"/>
  <c r="AM105" i="11" s="1"/>
  <c r="AL28" i="11"/>
  <c r="AG28" i="11"/>
  <c r="AF28" i="11"/>
  <c r="AE28" i="11"/>
  <c r="AE105" i="11" s="1"/>
  <c r="AI105" i="11" s="1"/>
  <c r="AI109" i="11" s="1"/>
  <c r="Z28" i="11"/>
  <c r="Y28" i="11"/>
  <c r="X28" i="11"/>
  <c r="S28" i="11"/>
  <c r="R28" i="11"/>
  <c r="Q28" i="11"/>
  <c r="Q105" i="11" s="1"/>
  <c r="L28" i="11"/>
  <c r="K28" i="11"/>
  <c r="J28" i="11"/>
  <c r="J105" i="11" s="1"/>
  <c r="N105" i="11" s="1"/>
  <c r="N109" i="11" s="1"/>
  <c r="E28" i="11"/>
  <c r="D28" i="11"/>
  <c r="C28" i="11"/>
  <c r="C105" i="11" s="1"/>
  <c r="G105" i="11" s="1"/>
  <c r="G109" i="11" s="1"/>
  <c r="AP27" i="11"/>
  <c r="AO27" i="11"/>
  <c r="AI27" i="11"/>
  <c r="AH27" i="11"/>
  <c r="AB27" i="11"/>
  <c r="AA27" i="11"/>
  <c r="U27" i="11"/>
  <c r="T27" i="11"/>
  <c r="N27" i="11"/>
  <c r="M27" i="11"/>
  <c r="G27" i="11"/>
  <c r="F27" i="11"/>
  <c r="AP26" i="11"/>
  <c r="AO26" i="11"/>
  <c r="AI26" i="11"/>
  <c r="AH26" i="11"/>
  <c r="AB26" i="11"/>
  <c r="AA26" i="11"/>
  <c r="U26" i="11"/>
  <c r="T26" i="11"/>
  <c r="N26" i="11"/>
  <c r="M26" i="11"/>
  <c r="G26" i="11"/>
  <c r="F26" i="11"/>
  <c r="AP25" i="11"/>
  <c r="AO25" i="11"/>
  <c r="AI25" i="11"/>
  <c r="AH25" i="11"/>
  <c r="AB25" i="11"/>
  <c r="AA25" i="11"/>
  <c r="U25" i="11"/>
  <c r="T25" i="11"/>
  <c r="N25" i="11"/>
  <c r="M25" i="11"/>
  <c r="G25" i="11"/>
  <c r="F25" i="11"/>
  <c r="AP24" i="11"/>
  <c r="AO24" i="11"/>
  <c r="AI24" i="11"/>
  <c r="AH24" i="11"/>
  <c r="AB24" i="11"/>
  <c r="AA24" i="11"/>
  <c r="U24" i="11"/>
  <c r="T24" i="11"/>
  <c r="N24" i="11"/>
  <c r="M24" i="11"/>
  <c r="G24" i="11"/>
  <c r="F24" i="11"/>
  <c r="AP23" i="11"/>
  <c r="AO23" i="11"/>
  <c r="AI23" i="11"/>
  <c r="AH23" i="11"/>
  <c r="AB23" i="11"/>
  <c r="AA23" i="11"/>
  <c r="U23" i="11"/>
  <c r="T23" i="11"/>
  <c r="N23" i="11"/>
  <c r="M23" i="11"/>
  <c r="G23" i="11"/>
  <c r="F23" i="11"/>
  <c r="AP22" i="11"/>
  <c r="AO22" i="11"/>
  <c r="AI22" i="11"/>
  <c r="AH22" i="11"/>
  <c r="AB22" i="11"/>
  <c r="AA22" i="11"/>
  <c r="U22" i="11"/>
  <c r="T22" i="11"/>
  <c r="N22" i="11"/>
  <c r="M22" i="11"/>
  <c r="G22" i="11"/>
  <c r="F22" i="11"/>
  <c r="AP21" i="11"/>
  <c r="AO21" i="11"/>
  <c r="AI21" i="11"/>
  <c r="AH21" i="11"/>
  <c r="AB21" i="11"/>
  <c r="AA21" i="11"/>
  <c r="U21" i="11"/>
  <c r="T21" i="11"/>
  <c r="N21" i="11"/>
  <c r="M21" i="11"/>
  <c r="G21" i="11"/>
  <c r="F21" i="11"/>
  <c r="AP20" i="11"/>
  <c r="AO20" i="11"/>
  <c r="AI20" i="11"/>
  <c r="AH20" i="11"/>
  <c r="AB20" i="11"/>
  <c r="AA20" i="11"/>
  <c r="U20" i="11"/>
  <c r="T20" i="11"/>
  <c r="N20" i="11"/>
  <c r="M20" i="11"/>
  <c r="G20" i="11"/>
  <c r="F20" i="11"/>
  <c r="AP19" i="11"/>
  <c r="AO19" i="11"/>
  <c r="AI19" i="11"/>
  <c r="AH19" i="11"/>
  <c r="AB19" i="11"/>
  <c r="AA19" i="11"/>
  <c r="U19" i="11"/>
  <c r="T19" i="11"/>
  <c r="N19" i="11"/>
  <c r="M19" i="11"/>
  <c r="G19" i="11"/>
  <c r="F19" i="11"/>
  <c r="AP18" i="11"/>
  <c r="AO18" i="11"/>
  <c r="AI18" i="11"/>
  <c r="AH18" i="11"/>
  <c r="AB18" i="11"/>
  <c r="AA18" i="11"/>
  <c r="U18" i="11"/>
  <c r="T18" i="11"/>
  <c r="N18" i="11"/>
  <c r="M18" i="11"/>
  <c r="G18" i="11"/>
  <c r="F18" i="11"/>
  <c r="AP17" i="11"/>
  <c r="AO17" i="11"/>
  <c r="AI17" i="11"/>
  <c r="AH17" i="11"/>
  <c r="AB17" i="11"/>
  <c r="AA17" i="11"/>
  <c r="U17" i="11"/>
  <c r="T17" i="11"/>
  <c r="N17" i="11"/>
  <c r="M17" i="11"/>
  <c r="G17" i="11"/>
  <c r="F17" i="11"/>
  <c r="AP16" i="11"/>
  <c r="AO16" i="11"/>
  <c r="AI16" i="11"/>
  <c r="AH16" i="11"/>
  <c r="AB16" i="11"/>
  <c r="AA16" i="11"/>
  <c r="U16" i="11"/>
  <c r="T16" i="11"/>
  <c r="N16" i="11"/>
  <c r="M16" i="11"/>
  <c r="G16" i="11"/>
  <c r="F16" i="11"/>
  <c r="AN12" i="11"/>
  <c r="AG12" i="11"/>
  <c r="Z12" i="11"/>
  <c r="S12" i="11"/>
  <c r="L12" i="11"/>
  <c r="E12" i="11"/>
  <c r="AN8" i="11"/>
  <c r="AG8" i="11"/>
  <c r="Z8" i="11"/>
  <c r="S8" i="11"/>
  <c r="L8" i="11"/>
  <c r="E8" i="11"/>
  <c r="AO7" i="11"/>
  <c r="AH7" i="11"/>
  <c r="AA7" i="11"/>
  <c r="T7" i="11"/>
  <c r="M7" i="11"/>
  <c r="F7" i="11"/>
  <c r="AO6" i="11"/>
  <c r="AO8" i="11" s="1"/>
  <c r="AH6" i="11"/>
  <c r="AH8" i="11" s="1"/>
  <c r="AA6" i="11"/>
  <c r="AA8" i="11" s="1"/>
  <c r="T6" i="11"/>
  <c r="T8" i="11" s="1"/>
  <c r="M6" i="11"/>
  <c r="M8" i="11" s="1"/>
  <c r="F6" i="11"/>
  <c r="F8" i="11" s="1"/>
  <c r="Q107" i="11"/>
  <c r="U107" i="11" s="1"/>
  <c r="H32" i="1"/>
  <c r="H39" i="1" s="1"/>
  <c r="H15" i="1"/>
  <c r="B6" i="22" l="1"/>
  <c r="H28" i="1"/>
  <c r="G18" i="6"/>
  <c r="G23" i="6"/>
  <c r="G22" i="6"/>
  <c r="G13" i="6"/>
  <c r="G66" i="6"/>
  <c r="G24" i="6"/>
  <c r="G21" i="6"/>
  <c r="G11" i="6"/>
  <c r="G12" i="6"/>
  <c r="G19" i="6"/>
  <c r="G20" i="6"/>
  <c r="G10" i="6"/>
  <c r="G17" i="6"/>
  <c r="G14" i="6"/>
  <c r="T101" i="11"/>
  <c r="D29" i="11"/>
  <c r="D105" i="11" s="1"/>
  <c r="AO28" i="11"/>
  <c r="W43" i="5"/>
  <c r="X43" i="5"/>
  <c r="X42" i="5"/>
  <c r="W42" i="5"/>
  <c r="X21" i="5"/>
  <c r="E27" i="1" s="1"/>
  <c r="W20" i="5"/>
  <c r="F26" i="1" s="1"/>
  <c r="W21" i="5"/>
  <c r="F27" i="1" s="1"/>
  <c r="C27" i="1" s="1"/>
  <c r="G27" i="1" s="1"/>
  <c r="X20" i="5"/>
  <c r="E26" i="1" s="1"/>
  <c r="W35" i="5"/>
  <c r="F43" i="1" s="1"/>
  <c r="C43" i="1" s="1"/>
  <c r="W31" i="5"/>
  <c r="F38" i="1" s="1"/>
  <c r="W27" i="5"/>
  <c r="F34" i="1" s="1"/>
  <c r="C34" i="1" s="1"/>
  <c r="W17" i="5"/>
  <c r="F23" i="1" s="1"/>
  <c r="W11" i="5"/>
  <c r="F17" i="1" s="1"/>
  <c r="C17" i="1" s="1"/>
  <c r="X38" i="5"/>
  <c r="E45" i="1" s="1"/>
  <c r="X34" i="5"/>
  <c r="E39" i="1" s="1"/>
  <c r="X30" i="5"/>
  <c r="E37" i="1" s="1"/>
  <c r="X26" i="5"/>
  <c r="X16" i="5"/>
  <c r="E22" i="1" s="1"/>
  <c r="X10" i="5"/>
  <c r="W13" i="5"/>
  <c r="F19" i="1" s="1"/>
  <c r="W38" i="5"/>
  <c r="F45" i="1" s="1"/>
  <c r="C45" i="1" s="1"/>
  <c r="W34" i="5"/>
  <c r="F39" i="1" s="1"/>
  <c r="C39" i="1" s="1"/>
  <c r="W30" i="5"/>
  <c r="F37" i="1" s="1"/>
  <c r="W26" i="5"/>
  <c r="W16" i="5"/>
  <c r="F22" i="1" s="1"/>
  <c r="W10" i="5"/>
  <c r="W18" i="5"/>
  <c r="F24" i="1" s="1"/>
  <c r="X37" i="5"/>
  <c r="E44" i="1" s="1"/>
  <c r="X33" i="5"/>
  <c r="E42" i="1" s="1"/>
  <c r="X29" i="5"/>
  <c r="E36" i="1" s="1"/>
  <c r="X22" i="5"/>
  <c r="E28" i="1" s="1"/>
  <c r="X15" i="5"/>
  <c r="E21" i="1" s="1"/>
  <c r="W28" i="5"/>
  <c r="F35" i="1" s="1"/>
  <c r="C35" i="1" s="1"/>
  <c r="W37" i="5"/>
  <c r="F44" i="1" s="1"/>
  <c r="C44" i="1" s="1"/>
  <c r="W33" i="5"/>
  <c r="F42" i="1" s="1"/>
  <c r="C42" i="1" s="1"/>
  <c r="W29" i="5"/>
  <c r="F36" i="1" s="1"/>
  <c r="W22" i="5"/>
  <c r="F28" i="1" s="1"/>
  <c r="C28" i="1" s="1"/>
  <c r="W15" i="5"/>
  <c r="F21" i="1" s="1"/>
  <c r="W32" i="5"/>
  <c r="F41" i="1" s="1"/>
  <c r="C41" i="1" s="1"/>
  <c r="X36" i="5"/>
  <c r="E40" i="1" s="1"/>
  <c r="X32" i="5"/>
  <c r="E41" i="1" s="1"/>
  <c r="X28" i="5"/>
  <c r="E35" i="1" s="1"/>
  <c r="X18" i="5"/>
  <c r="E24" i="1" s="1"/>
  <c r="X13" i="5"/>
  <c r="E19" i="1" s="1"/>
  <c r="W36" i="5"/>
  <c r="F40" i="1" s="1"/>
  <c r="C40" i="1" s="1"/>
  <c r="X35" i="5"/>
  <c r="E43" i="1" s="1"/>
  <c r="X31" i="5"/>
  <c r="E38" i="1" s="1"/>
  <c r="X27" i="5"/>
  <c r="E34" i="1" s="1"/>
  <c r="X17" i="5"/>
  <c r="E23" i="1" s="1"/>
  <c r="X11" i="5"/>
  <c r="E17" i="1" s="1"/>
  <c r="I135" i="6"/>
  <c r="G17" i="1" s="1"/>
  <c r="G15" i="6"/>
  <c r="G16" i="6"/>
  <c r="G9" i="6"/>
  <c r="I15" i="1"/>
  <c r="Y86" i="11"/>
  <c r="Y107" i="11" s="1"/>
  <c r="AF58" i="11"/>
  <c r="AF106" i="11" s="1"/>
  <c r="AH106" i="11" s="1"/>
  <c r="AN58" i="11"/>
  <c r="AF86" i="11"/>
  <c r="AF107" i="11" s="1"/>
  <c r="S102" i="11"/>
  <c r="S108" i="11" s="1"/>
  <c r="R102" i="11"/>
  <c r="R108" i="11" s="1"/>
  <c r="M101" i="11"/>
  <c r="Y58" i="11"/>
  <c r="Y106" i="11" s="1"/>
  <c r="AG102" i="11"/>
  <c r="AG108" i="11" s="1"/>
  <c r="L29" i="11"/>
  <c r="AN29" i="11"/>
  <c r="AN105" i="11" s="1"/>
  <c r="Z86" i="11"/>
  <c r="Z107" i="11" s="1"/>
  <c r="AA107" i="11" s="1"/>
  <c r="AM86" i="11"/>
  <c r="AM107" i="11" s="1"/>
  <c r="Z29" i="11"/>
  <c r="Z105" i="11" s="1"/>
  <c r="L107" i="11"/>
  <c r="M107" i="11" s="1"/>
  <c r="M86" i="11"/>
  <c r="AG29" i="11"/>
  <c r="AG105" i="11" s="1"/>
  <c r="AO105" i="11"/>
  <c r="K58" i="11"/>
  <c r="K106" i="11" s="1"/>
  <c r="Z58" i="11"/>
  <c r="AA58" i="11" s="1"/>
  <c r="T85" i="11"/>
  <c r="AH85" i="11"/>
  <c r="L58" i="11"/>
  <c r="L106" i="11" s="1"/>
  <c r="F85" i="11"/>
  <c r="AH101" i="11"/>
  <c r="M85" i="11"/>
  <c r="Y102" i="11"/>
  <c r="Y108" i="11" s="1"/>
  <c r="K102" i="11"/>
  <c r="K108" i="11" s="1"/>
  <c r="AO85" i="11"/>
  <c r="AF29" i="11"/>
  <c r="AF105" i="11" s="1"/>
  <c r="L102" i="11"/>
  <c r="L108" i="11" s="1"/>
  <c r="AH58" i="11"/>
  <c r="AN106" i="11"/>
  <c r="L105" i="11"/>
  <c r="N106" i="11"/>
  <c r="J109" i="11"/>
  <c r="F108" i="11"/>
  <c r="F101" i="11"/>
  <c r="X107" i="11"/>
  <c r="AB107" i="11" s="1"/>
  <c r="M57" i="11"/>
  <c r="AL105" i="11"/>
  <c r="AP105" i="11" s="1"/>
  <c r="AP109" i="11" s="1"/>
  <c r="AH57" i="11"/>
  <c r="AA101" i="11"/>
  <c r="A103" i="11"/>
  <c r="AF102" i="11"/>
  <c r="AF108" i="11" s="1"/>
  <c r="AH108" i="11" s="1"/>
  <c r="S86" i="11"/>
  <c r="S107" i="11" s="1"/>
  <c r="AN86" i="11"/>
  <c r="X105" i="11"/>
  <c r="AB105" i="11" s="1"/>
  <c r="AB109" i="11" s="1"/>
  <c r="AL106" i="11"/>
  <c r="AP106" i="11" s="1"/>
  <c r="AG86" i="11"/>
  <c r="Y29" i="11"/>
  <c r="Y105" i="11" s="1"/>
  <c r="AM58" i="11"/>
  <c r="AM106" i="11" s="1"/>
  <c r="AA57" i="11"/>
  <c r="AH28" i="11"/>
  <c r="K29" i="11"/>
  <c r="K105" i="11" s="1"/>
  <c r="R86" i="11"/>
  <c r="R107" i="11" s="1"/>
  <c r="F102" i="11"/>
  <c r="T108" i="11"/>
  <c r="AA28" i="11"/>
  <c r="AE109" i="11"/>
  <c r="E58" i="11"/>
  <c r="R11" i="1"/>
  <c r="R13" i="1"/>
  <c r="R12" i="1"/>
  <c r="R10" i="1"/>
  <c r="S29" i="11"/>
  <c r="T28" i="11"/>
  <c r="AP108" i="11"/>
  <c r="I32" i="1"/>
  <c r="I39" i="1" s="1"/>
  <c r="E29" i="11"/>
  <c r="F28" i="11"/>
  <c r="D86" i="11"/>
  <c r="D107" i="11" s="1"/>
  <c r="E86" i="11"/>
  <c r="AM102" i="11"/>
  <c r="AM108" i="11" s="1"/>
  <c r="AN102" i="11"/>
  <c r="M28" i="11"/>
  <c r="C106" i="11"/>
  <c r="S58" i="11"/>
  <c r="Q106" i="11"/>
  <c r="U106" i="11" s="1"/>
  <c r="U105" i="11"/>
  <c r="U109" i="11" s="1"/>
  <c r="T57" i="11"/>
  <c r="R58" i="11"/>
  <c r="R106" i="11" s="1"/>
  <c r="Z102" i="11"/>
  <c r="R29" i="11"/>
  <c r="R105" i="11" s="1"/>
  <c r="D58" i="11"/>
  <c r="C107" i="11"/>
  <c r="G107" i="11" s="1"/>
  <c r="F57" i="11"/>
  <c r="H67" i="6"/>
  <c r="D135" i="6"/>
  <c r="G135" i="6" s="1"/>
  <c r="H135" i="6"/>
  <c r="D5" i="1" l="1"/>
  <c r="Y8" i="12"/>
  <c r="G67" i="6"/>
  <c r="H17" i="1"/>
  <c r="I17" i="1" s="1"/>
  <c r="D17" i="1"/>
  <c r="I28" i="1"/>
  <c r="E29" i="1"/>
  <c r="C26" i="1"/>
  <c r="F29" i="1"/>
  <c r="C29" i="1" s="1"/>
  <c r="H27" i="1"/>
  <c r="G29" i="1"/>
  <c r="D29" i="1" s="1"/>
  <c r="C23" i="1"/>
  <c r="C19" i="1"/>
  <c r="C22" i="1"/>
  <c r="C24" i="1"/>
  <c r="T102" i="11"/>
  <c r="AO29" i="11"/>
  <c r="C37" i="1"/>
  <c r="C38" i="1"/>
  <c r="C21" i="1"/>
  <c r="C36" i="1"/>
  <c r="X12" i="5"/>
  <c r="X14" i="5" s="1"/>
  <c r="X19" i="5" s="1"/>
  <c r="X23" i="5" s="1"/>
  <c r="E16" i="1"/>
  <c r="E18" i="1" s="1"/>
  <c r="E4" i="1" s="1"/>
  <c r="W12" i="5"/>
  <c r="W14" i="5" s="1"/>
  <c r="W19" i="5" s="1"/>
  <c r="W23" i="5" s="1"/>
  <c r="F16" i="1"/>
  <c r="X39" i="5"/>
  <c r="E33" i="1"/>
  <c r="E46" i="1" s="1"/>
  <c r="W39" i="5"/>
  <c r="F33" i="1"/>
  <c r="J15" i="1"/>
  <c r="Z106" i="11"/>
  <c r="AA106" i="11" s="1"/>
  <c r="AA86" i="11"/>
  <c r="M29" i="11"/>
  <c r="AH29" i="11"/>
  <c r="T86" i="11"/>
  <c r="AA105" i="11"/>
  <c r="T107" i="11"/>
  <c r="M108" i="11"/>
  <c r="X109" i="11"/>
  <c r="Y109" i="11" s="1"/>
  <c r="AF109" i="11"/>
  <c r="M58" i="11"/>
  <c r="AH105" i="11"/>
  <c r="M102" i="11"/>
  <c r="M106" i="11"/>
  <c r="L109" i="11"/>
  <c r="AL109" i="11"/>
  <c r="AM109" i="11" s="1"/>
  <c r="K109" i="11"/>
  <c r="A59" i="11"/>
  <c r="E106" i="11"/>
  <c r="AA29" i="11"/>
  <c r="AG107" i="11"/>
  <c r="AH107" i="11" s="1"/>
  <c r="AH109" i="11" s="1"/>
  <c r="AH86" i="11"/>
  <c r="M105" i="11"/>
  <c r="AH102" i="11"/>
  <c r="AO106" i="11"/>
  <c r="AN107" i="11"/>
  <c r="AO107" i="11" s="1"/>
  <c r="AO86" i="11"/>
  <c r="AO58" i="11"/>
  <c r="E105" i="11"/>
  <c r="F29" i="11"/>
  <c r="S10" i="1"/>
  <c r="S13" i="1"/>
  <c r="S11" i="1"/>
  <c r="S12" i="1"/>
  <c r="S106" i="11"/>
  <c r="T106" i="11" s="1"/>
  <c r="T58" i="11"/>
  <c r="J32" i="1"/>
  <c r="J39" i="1" s="1"/>
  <c r="G106" i="11"/>
  <c r="C109" i="11"/>
  <c r="Z108" i="11"/>
  <c r="AA108" i="11" s="1"/>
  <c r="AA109" i="11" s="1"/>
  <c r="AA102" i="11"/>
  <c r="A87" i="11"/>
  <c r="F86" i="11"/>
  <c r="E107" i="11"/>
  <c r="F107" i="11" s="1"/>
  <c r="AN108" i="11"/>
  <c r="AO108" i="11" s="1"/>
  <c r="AO102" i="11"/>
  <c r="T29" i="11"/>
  <c r="S105" i="11"/>
  <c r="T105" i="11" s="1"/>
  <c r="D106" i="11"/>
  <c r="F58" i="11"/>
  <c r="Q109" i="11"/>
  <c r="J28" i="1" l="1"/>
  <c r="I27" i="1"/>
  <c r="J27" i="1" s="1"/>
  <c r="D27" i="1"/>
  <c r="C16" i="1"/>
  <c r="X41" i="5"/>
  <c r="K15" i="1"/>
  <c r="E20" i="1"/>
  <c r="E25" i="1" s="1"/>
  <c r="W41" i="5"/>
  <c r="C33" i="1"/>
  <c r="C46" i="1" s="1"/>
  <c r="G42" i="1" s="1"/>
  <c r="H42" i="1" s="1"/>
  <c r="I42" i="1" s="1"/>
  <c r="J42" i="1" s="1"/>
  <c r="F46" i="1"/>
  <c r="Y13" i="5"/>
  <c r="F18" i="1"/>
  <c r="F4" i="1" s="1"/>
  <c r="M109" i="11"/>
  <c r="F106" i="11"/>
  <c r="AG109" i="11"/>
  <c r="AO109" i="11"/>
  <c r="D109" i="11"/>
  <c r="T109" i="11"/>
  <c r="R109" i="11"/>
  <c r="S109" i="11"/>
  <c r="K32" i="1"/>
  <c r="K39" i="1" s="1"/>
  <c r="T10" i="1"/>
  <c r="T11" i="1"/>
  <c r="T12" i="1"/>
  <c r="T13" i="1"/>
  <c r="Z109" i="11"/>
  <c r="E109" i="11"/>
  <c r="F105" i="11"/>
  <c r="AN109" i="11"/>
  <c r="Y36" i="5"/>
  <c r="K28" i="1" l="1"/>
  <c r="C18" i="1"/>
  <c r="K27" i="1"/>
  <c r="E12" i="1"/>
  <c r="E30" i="1"/>
  <c r="E49" i="1" s="1"/>
  <c r="L15" i="1"/>
  <c r="G35" i="1"/>
  <c r="H35" i="1" s="1"/>
  <c r="I35" i="1" s="1"/>
  <c r="J35" i="1" s="1"/>
  <c r="K35" i="1" s="1"/>
  <c r="G34" i="1"/>
  <c r="H34" i="1" s="1"/>
  <c r="I34" i="1" s="1"/>
  <c r="J34" i="1" s="1"/>
  <c r="K34" i="1" s="1"/>
  <c r="G43" i="1"/>
  <c r="G45" i="1"/>
  <c r="H45" i="1" s="1"/>
  <c r="I45" i="1" s="1"/>
  <c r="J45" i="1" s="1"/>
  <c r="K45" i="1" s="1"/>
  <c r="G33" i="1"/>
  <c r="H33" i="1" s="1"/>
  <c r="I33" i="1" s="1"/>
  <c r="J33" i="1" s="1"/>
  <c r="K33" i="1" s="1"/>
  <c r="G41" i="1"/>
  <c r="H41" i="1" s="1"/>
  <c r="I41" i="1" s="1"/>
  <c r="J41" i="1" s="1"/>
  <c r="K41" i="1" s="1"/>
  <c r="F20" i="1"/>
  <c r="G44" i="1"/>
  <c r="H44" i="1" s="1"/>
  <c r="I44" i="1" s="1"/>
  <c r="J44" i="1" s="1"/>
  <c r="K44" i="1" s="1"/>
  <c r="K42" i="1"/>
  <c r="F109" i="11"/>
  <c r="U11" i="1"/>
  <c r="U12" i="1"/>
  <c r="U13" i="1"/>
  <c r="U10" i="1"/>
  <c r="L32" i="1"/>
  <c r="L39" i="1" s="1"/>
  <c r="F7" i="1" l="1"/>
  <c r="E6" i="1"/>
  <c r="F6" i="1"/>
  <c r="E5" i="1"/>
  <c r="F5" i="1"/>
  <c r="E7" i="1"/>
  <c r="E8" i="1"/>
  <c r="F8" i="1"/>
  <c r="G8" i="1" s="1"/>
  <c r="H8" i="1" s="1"/>
  <c r="I8" i="1" s="1"/>
  <c r="J8" i="1" s="1"/>
  <c r="K8" i="1" s="1"/>
  <c r="L8" i="1" s="1"/>
  <c r="M8" i="1" s="1"/>
  <c r="N8" i="1" s="1"/>
  <c r="O8" i="1" s="1"/>
  <c r="P8" i="1" s="1"/>
  <c r="Q8" i="1" s="1"/>
  <c r="R8" i="1" s="1"/>
  <c r="S8" i="1" s="1"/>
  <c r="T8" i="1" s="1"/>
  <c r="U8" i="1" s="1"/>
  <c r="V8" i="1" s="1"/>
  <c r="W8" i="1" s="1"/>
  <c r="X8" i="1" s="1"/>
  <c r="Y8" i="1" s="1"/>
  <c r="Z8" i="1" s="1"/>
  <c r="L28" i="1"/>
  <c r="D39" i="1"/>
  <c r="L27" i="1"/>
  <c r="H43" i="1"/>
  <c r="I43" i="1" s="1"/>
  <c r="J43" i="1" s="1"/>
  <c r="K43" i="1" s="1"/>
  <c r="L43" i="1" s="1"/>
  <c r="M15" i="1"/>
  <c r="C20" i="1"/>
  <c r="F25" i="1"/>
  <c r="F10" i="1"/>
  <c r="L45" i="1"/>
  <c r="L42" i="1"/>
  <c r="V10" i="1"/>
  <c r="V12" i="1"/>
  <c r="V13" i="1"/>
  <c r="V11" i="1"/>
  <c r="M32" i="1"/>
  <c r="M39" i="1" s="1"/>
  <c r="L44" i="1"/>
  <c r="L41" i="1"/>
  <c r="L34" i="1"/>
  <c r="L35" i="1"/>
  <c r="M28" i="1" l="1"/>
  <c r="M27" i="1"/>
  <c r="C25" i="1"/>
  <c r="F30" i="1"/>
  <c r="N15" i="1"/>
  <c r="F12" i="1"/>
  <c r="M35" i="1"/>
  <c r="M45" i="1"/>
  <c r="M34" i="1"/>
  <c r="M41" i="1"/>
  <c r="M42" i="1"/>
  <c r="M44" i="1"/>
  <c r="M43" i="1"/>
  <c r="N32" i="1"/>
  <c r="N39" i="1" s="1"/>
  <c r="W10" i="1"/>
  <c r="W11" i="1"/>
  <c r="W12" i="1"/>
  <c r="W13" i="1"/>
  <c r="N28" i="1" l="1"/>
  <c r="N27" i="1"/>
  <c r="O15" i="1"/>
  <c r="O29" i="1" s="1"/>
  <c r="F49" i="1"/>
  <c r="C30" i="1"/>
  <c r="N42" i="1"/>
  <c r="N34" i="1"/>
  <c r="X11" i="1"/>
  <c r="X13" i="1"/>
  <c r="X10" i="1"/>
  <c r="X12" i="1"/>
  <c r="O32" i="1"/>
  <c r="O39" i="1" s="1"/>
  <c r="N41" i="1"/>
  <c r="N43" i="1"/>
  <c r="N45" i="1"/>
  <c r="N44" i="1"/>
  <c r="N35" i="1"/>
  <c r="O16" i="1" l="1"/>
  <c r="O23" i="1"/>
  <c r="O17" i="1"/>
  <c r="O19" i="1"/>
  <c r="O28" i="1"/>
  <c r="O37" i="1"/>
  <c r="O36" i="1"/>
  <c r="O26" i="1"/>
  <c r="O38" i="1"/>
  <c r="O47" i="1"/>
  <c r="O27" i="1"/>
  <c r="P15" i="1"/>
  <c r="P29" i="1" s="1"/>
  <c r="O42" i="1"/>
  <c r="O45" i="1"/>
  <c r="O43" i="1"/>
  <c r="O34" i="1"/>
  <c r="O44" i="1"/>
  <c r="O35" i="1"/>
  <c r="O41" i="1"/>
  <c r="Y10" i="1"/>
  <c r="Y13" i="1"/>
  <c r="Y11" i="1"/>
  <c r="Y12" i="1"/>
  <c r="P32" i="1"/>
  <c r="P39" i="1" s="1"/>
  <c r="L33" i="1"/>
  <c r="P16" i="1" l="1"/>
  <c r="P17" i="1"/>
  <c r="P23" i="1"/>
  <c r="P19" i="1"/>
  <c r="P28" i="1"/>
  <c r="P26" i="1"/>
  <c r="P37" i="1"/>
  <c r="P36" i="1"/>
  <c r="P38" i="1"/>
  <c r="P47" i="1"/>
  <c r="P27" i="1"/>
  <c r="Q15" i="1"/>
  <c r="Q29" i="1" s="1"/>
  <c r="P43" i="1"/>
  <c r="Z13" i="1"/>
  <c r="Z11" i="1"/>
  <c r="Z12" i="1"/>
  <c r="Z10" i="1"/>
  <c r="P42" i="1"/>
  <c r="Q32" i="1"/>
  <c r="Q39" i="1" s="1"/>
  <c r="P35" i="1"/>
  <c r="P45" i="1"/>
  <c r="P41" i="1"/>
  <c r="P34" i="1"/>
  <c r="P44" i="1"/>
  <c r="M33" i="1"/>
  <c r="Q16" i="1" l="1"/>
  <c r="Q23" i="1"/>
  <c r="Q17" i="1"/>
  <c r="Q19" i="1"/>
  <c r="Q28" i="1"/>
  <c r="Q37" i="1"/>
  <c r="Q36" i="1"/>
  <c r="Q38" i="1"/>
  <c r="Q26" i="1"/>
  <c r="Q47" i="1"/>
  <c r="Q27" i="1"/>
  <c r="R15" i="1"/>
  <c r="R29" i="1" s="1"/>
  <c r="Q44" i="1"/>
  <c r="Q34" i="1"/>
  <c r="Q35" i="1"/>
  <c r="Q42" i="1"/>
  <c r="R32" i="1"/>
  <c r="R39" i="1" s="1"/>
  <c r="Q45" i="1"/>
  <c r="Q41" i="1"/>
  <c r="AA12" i="1"/>
  <c r="AA11" i="1"/>
  <c r="AA10" i="1"/>
  <c r="AA13" i="1"/>
  <c r="Q43" i="1"/>
  <c r="N33" i="1"/>
  <c r="R16" i="1" l="1"/>
  <c r="R19" i="1"/>
  <c r="R17" i="1"/>
  <c r="R23" i="1"/>
  <c r="R28" i="1"/>
  <c r="R37" i="1"/>
  <c r="R36" i="1"/>
  <c r="R26" i="1"/>
  <c r="R38" i="1"/>
  <c r="R47" i="1"/>
  <c r="R27" i="1"/>
  <c r="R31" i="1"/>
  <c r="R30" i="1"/>
  <c r="R18" i="1"/>
  <c r="R25" i="1"/>
  <c r="R21" i="1"/>
  <c r="R24" i="1"/>
  <c r="S15" i="1"/>
  <c r="S29" i="1" s="1"/>
  <c r="R22" i="1"/>
  <c r="R20" i="1"/>
  <c r="R40" i="1"/>
  <c r="R42" i="1"/>
  <c r="R35" i="1"/>
  <c r="S32" i="1"/>
  <c r="S39" i="1" s="1"/>
  <c r="R45" i="1"/>
  <c r="R46" i="1"/>
  <c r="R44" i="1"/>
  <c r="R50" i="1"/>
  <c r="R41" i="1"/>
  <c r="R43" i="1"/>
  <c r="R34" i="1"/>
  <c r="R33" i="1"/>
  <c r="R49" i="1"/>
  <c r="O33" i="1"/>
  <c r="S16" i="1" l="1"/>
  <c r="S17" i="1"/>
  <c r="S23" i="1"/>
  <c r="S19" i="1"/>
  <c r="S28" i="1"/>
  <c r="S37" i="1"/>
  <c r="S36" i="1"/>
  <c r="S26" i="1"/>
  <c r="S38" i="1"/>
  <c r="S47" i="1"/>
  <c r="S31" i="1"/>
  <c r="S27" i="1"/>
  <c r="S30" i="1"/>
  <c r="S22" i="1"/>
  <c r="S20" i="1"/>
  <c r="S24" i="1"/>
  <c r="S25" i="1"/>
  <c r="S21" i="1"/>
  <c r="S18" i="1"/>
  <c r="T15" i="1"/>
  <c r="T29" i="1" s="1"/>
  <c r="S40" i="1"/>
  <c r="S33" i="1"/>
  <c r="S50" i="1"/>
  <c r="S46" i="1"/>
  <c r="S34" i="1"/>
  <c r="S49" i="1"/>
  <c r="S41" i="1"/>
  <c r="S42" i="1"/>
  <c r="S44" i="1"/>
  <c r="T32" i="1"/>
  <c r="T39" i="1" s="1"/>
  <c r="S35" i="1"/>
  <c r="S43" i="1"/>
  <c r="S45" i="1"/>
  <c r="P33" i="1"/>
  <c r="T16" i="1" l="1"/>
  <c r="T23" i="1"/>
  <c r="T19" i="1"/>
  <c r="T17" i="1"/>
  <c r="T28" i="1"/>
  <c r="T26" i="1"/>
  <c r="T37" i="1"/>
  <c r="T36" i="1"/>
  <c r="T38" i="1"/>
  <c r="T47" i="1"/>
  <c r="T27" i="1"/>
  <c r="T31" i="1"/>
  <c r="T30" i="1"/>
  <c r="T24" i="1"/>
  <c r="T18" i="1"/>
  <c r="T21" i="1"/>
  <c r="U15" i="1"/>
  <c r="U29" i="1" s="1"/>
  <c r="T22" i="1"/>
  <c r="T25" i="1"/>
  <c r="T20" i="1"/>
  <c r="T40" i="1"/>
  <c r="T33" i="1"/>
  <c r="T46" i="1"/>
  <c r="T43" i="1"/>
  <c r="T45" i="1"/>
  <c r="U32" i="1"/>
  <c r="U39" i="1" s="1"/>
  <c r="T41" i="1"/>
  <c r="T35" i="1"/>
  <c r="T42" i="1"/>
  <c r="T49" i="1"/>
  <c r="T50" i="1"/>
  <c r="T44" i="1"/>
  <c r="T34" i="1"/>
  <c r="Q33" i="1"/>
  <c r="U16" i="1" l="1"/>
  <c r="U23" i="1"/>
  <c r="U17" i="1"/>
  <c r="U19" i="1"/>
  <c r="U28" i="1"/>
  <c r="U37" i="1"/>
  <c r="U36" i="1"/>
  <c r="U26" i="1"/>
  <c r="U38" i="1"/>
  <c r="U47" i="1"/>
  <c r="U27" i="1"/>
  <c r="U31" i="1"/>
  <c r="U30" i="1"/>
  <c r="V15" i="1"/>
  <c r="V29" i="1" s="1"/>
  <c r="U21" i="1"/>
  <c r="U22" i="1"/>
  <c r="U20" i="1"/>
  <c r="U24" i="1"/>
  <c r="U25" i="1"/>
  <c r="U18" i="1"/>
  <c r="U40" i="1"/>
  <c r="U46" i="1"/>
  <c r="U44" i="1"/>
  <c r="U34" i="1"/>
  <c r="U45" i="1"/>
  <c r="V32" i="1"/>
  <c r="V39" i="1" s="1"/>
  <c r="U33" i="1"/>
  <c r="U41" i="1"/>
  <c r="U35" i="1"/>
  <c r="U50" i="1"/>
  <c r="U49" i="1"/>
  <c r="U43" i="1"/>
  <c r="U42" i="1"/>
  <c r="V16" i="1" l="1"/>
  <c r="V23" i="1"/>
  <c r="V17" i="1"/>
  <c r="V19" i="1"/>
  <c r="V28" i="1"/>
  <c r="V26" i="1"/>
  <c r="V37" i="1"/>
  <c r="V36" i="1"/>
  <c r="V38" i="1"/>
  <c r="V47" i="1"/>
  <c r="V31" i="1"/>
  <c r="V27" i="1"/>
  <c r="V30" i="1"/>
  <c r="W15" i="1"/>
  <c r="W29" i="1" s="1"/>
  <c r="V24" i="1"/>
  <c r="V22" i="1"/>
  <c r="V18" i="1"/>
  <c r="V25" i="1"/>
  <c r="V21" i="1"/>
  <c r="V20" i="1"/>
  <c r="V40" i="1"/>
  <c r="V34" i="1"/>
  <c r="V45" i="1"/>
  <c r="V41" i="1"/>
  <c r="V33" i="1"/>
  <c r="V42" i="1"/>
  <c r="V35" i="1"/>
  <c r="W32" i="1"/>
  <c r="W39" i="1" s="1"/>
  <c r="V44" i="1"/>
  <c r="V50" i="1"/>
  <c r="V43" i="1"/>
  <c r="V49" i="1"/>
  <c r="V46" i="1"/>
  <c r="W16" i="1" l="1"/>
  <c r="W23" i="1"/>
  <c r="W17" i="1"/>
  <c r="W19" i="1"/>
  <c r="W28" i="1"/>
  <c r="W37" i="1"/>
  <c r="W36" i="1"/>
  <c r="W38" i="1"/>
  <c r="W26" i="1"/>
  <c r="W47" i="1"/>
  <c r="W27" i="1"/>
  <c r="W31" i="1"/>
  <c r="W30" i="1"/>
  <c r="W25" i="1"/>
  <c r="W24" i="1"/>
  <c r="W20" i="1"/>
  <c r="W21" i="1"/>
  <c r="W22" i="1"/>
  <c r="W18" i="1"/>
  <c r="X15" i="1"/>
  <c r="X29" i="1" s="1"/>
  <c r="W40" i="1"/>
  <c r="W34" i="1"/>
  <c r="W42" i="1"/>
  <c r="W35" i="1"/>
  <c r="W46" i="1"/>
  <c r="W33" i="1"/>
  <c r="W45" i="1"/>
  <c r="W50" i="1"/>
  <c r="W49" i="1"/>
  <c r="W41" i="1"/>
  <c r="X32" i="1"/>
  <c r="X39" i="1" s="1"/>
  <c r="W44" i="1"/>
  <c r="W43" i="1"/>
  <c r="X16" i="1" l="1"/>
  <c r="X23" i="1"/>
  <c r="X19" i="1"/>
  <c r="X17" i="1"/>
  <c r="X28" i="1"/>
  <c r="X26" i="1"/>
  <c r="X37" i="1"/>
  <c r="X36" i="1"/>
  <c r="X38" i="1"/>
  <c r="X47" i="1"/>
  <c r="X31" i="1"/>
  <c r="X27" i="1"/>
  <c r="X30" i="1"/>
  <c r="X25" i="1"/>
  <c r="X22" i="1"/>
  <c r="Y15" i="1"/>
  <c r="Y29" i="1" s="1"/>
  <c r="X21" i="1"/>
  <c r="X24" i="1"/>
  <c r="X20" i="1"/>
  <c r="X18" i="1"/>
  <c r="X40" i="1"/>
  <c r="X43" i="1"/>
  <c r="X45" i="1"/>
  <c r="Y32" i="1"/>
  <c r="Y39" i="1" s="1"/>
  <c r="X49" i="1"/>
  <c r="X41" i="1"/>
  <c r="X33" i="1"/>
  <c r="X44" i="1"/>
  <c r="X46" i="1"/>
  <c r="X50" i="1"/>
  <c r="X42" i="1"/>
  <c r="X34" i="1"/>
  <c r="X35" i="1"/>
  <c r="Y16" i="1" l="1"/>
  <c r="Y23" i="1"/>
  <c r="Y17" i="1"/>
  <c r="Y19" i="1"/>
  <c r="Y28" i="1"/>
  <c r="Y37" i="1"/>
  <c r="Y36" i="1"/>
  <c r="Y26" i="1"/>
  <c r="Y38" i="1"/>
  <c r="Y47" i="1"/>
  <c r="Y31" i="1"/>
  <c r="Y27" i="1"/>
  <c r="Y30" i="1"/>
  <c r="Y24" i="1"/>
  <c r="Y21" i="1"/>
  <c r="Y18" i="1"/>
  <c r="Y25" i="1"/>
  <c r="Y20" i="1"/>
  <c r="Z15" i="1"/>
  <c r="Z29" i="1" s="1"/>
  <c r="Y22" i="1"/>
  <c r="Y40" i="1"/>
  <c r="Y45" i="1"/>
  <c r="Y46" i="1"/>
  <c r="Y44" i="1"/>
  <c r="Z32" i="1"/>
  <c r="Z39" i="1" s="1"/>
  <c r="Y34" i="1"/>
  <c r="Y41" i="1"/>
  <c r="Y49" i="1"/>
  <c r="Y33" i="1"/>
  <c r="Y35" i="1"/>
  <c r="Y50" i="1"/>
  <c r="Y43" i="1"/>
  <c r="Y42" i="1"/>
  <c r="Z16" i="1" l="1"/>
  <c r="Z23" i="1"/>
  <c r="Z19" i="1"/>
  <c r="Z17" i="1"/>
  <c r="Z28" i="1"/>
  <c r="Z37" i="1"/>
  <c r="Z36" i="1"/>
  <c r="Z26" i="1"/>
  <c r="Z38" i="1"/>
  <c r="Z47" i="1"/>
  <c r="Z31" i="1"/>
  <c r="Z27" i="1"/>
  <c r="Z30" i="1"/>
  <c r="Z22" i="1"/>
  <c r="Z24" i="1"/>
  <c r="Z20" i="1"/>
  <c r="AA15" i="1"/>
  <c r="Z25" i="1"/>
  <c r="Z18" i="1"/>
  <c r="Z21" i="1"/>
  <c r="Z40" i="1"/>
  <c r="Z44" i="1"/>
  <c r="Z34" i="1"/>
  <c r="Z41" i="1"/>
  <c r="Z33" i="1"/>
  <c r="Z35" i="1"/>
  <c r="Z45" i="1"/>
  <c r="Z46" i="1"/>
  <c r="AA32" i="1"/>
  <c r="AA39" i="1" s="1"/>
  <c r="Z43" i="1"/>
  <c r="Z50" i="1"/>
  <c r="Z42" i="1"/>
  <c r="Z49" i="1"/>
  <c r="AA29" i="1" l="1"/>
  <c r="EO12" i="24"/>
  <c r="EJ12" i="24"/>
  <c r="DN12" i="24"/>
  <c r="DR12" i="24"/>
  <c r="ED12" i="24"/>
  <c r="DW12" i="24"/>
  <c r="DX12" i="24"/>
  <c r="EC12" i="24"/>
  <c r="DZ12" i="24"/>
  <c r="EH12" i="24"/>
  <c r="ES12" i="24"/>
  <c r="EA12" i="24"/>
  <c r="EG12" i="24"/>
  <c r="EI12" i="24"/>
  <c r="DU12" i="24"/>
  <c r="DP12" i="24"/>
  <c r="DM12" i="24"/>
  <c r="DV12" i="24"/>
  <c r="EQ12" i="24"/>
  <c r="EP12" i="24"/>
  <c r="DK12" i="24"/>
  <c r="ER12" i="24"/>
  <c r="DT12" i="24"/>
  <c r="DJ12" i="24"/>
  <c r="DS12" i="24"/>
  <c r="EM12" i="24"/>
  <c r="DL12" i="24"/>
  <c r="EK12" i="24"/>
  <c r="EE12" i="24"/>
  <c r="EN12" i="24"/>
  <c r="EL12" i="24"/>
  <c r="DQ12" i="24"/>
  <c r="DY12" i="24"/>
  <c r="EB12" i="24"/>
  <c r="EF12" i="24"/>
  <c r="DO12" i="24"/>
  <c r="AA16" i="1"/>
  <c r="AA23" i="1"/>
  <c r="AA19" i="1"/>
  <c r="AA17" i="1"/>
  <c r="AA28" i="1"/>
  <c r="AA26" i="1"/>
  <c r="AA37" i="1"/>
  <c r="AA36" i="1"/>
  <c r="AA38" i="1"/>
  <c r="AA47" i="1"/>
  <c r="AA31" i="1"/>
  <c r="AA27" i="1"/>
  <c r="AA30" i="1"/>
  <c r="AA21" i="1"/>
  <c r="AA20" i="1"/>
  <c r="AA18" i="1"/>
  <c r="AA25" i="1"/>
  <c r="AA24" i="1"/>
  <c r="AA22" i="1"/>
  <c r="AA40" i="1"/>
  <c r="AA44" i="1"/>
  <c r="AA43" i="1"/>
  <c r="AA50" i="1"/>
  <c r="AA41" i="1"/>
  <c r="AA35" i="1"/>
  <c r="AA49" i="1"/>
  <c r="AA34" i="1"/>
  <c r="AA33" i="1"/>
  <c r="AA45" i="1"/>
  <c r="AA42" i="1"/>
  <c r="AA46" i="1"/>
  <c r="L12" i="24" l="1"/>
  <c r="M12" i="24"/>
  <c r="O18" i="1" l="1"/>
  <c r="O20" i="1" l="1"/>
  <c r="Q18" i="1"/>
  <c r="P18" i="1"/>
  <c r="O22" i="1" l="1"/>
  <c r="O10" i="1"/>
  <c r="O11" i="1"/>
  <c r="O21" i="1"/>
  <c r="O24" i="1"/>
  <c r="P20" i="1"/>
  <c r="Q20" i="1"/>
  <c r="O25" i="1" l="1"/>
  <c r="O12" i="1" s="1"/>
  <c r="Q24" i="1"/>
  <c r="Q22" i="1"/>
  <c r="Q10" i="1"/>
  <c r="Q11" i="1"/>
  <c r="Q21" i="1"/>
  <c r="P22" i="1"/>
  <c r="P10" i="1"/>
  <c r="P11" i="1"/>
  <c r="P21" i="1"/>
  <c r="P24" i="1"/>
  <c r="O13" i="1" l="1"/>
  <c r="O30" i="1"/>
  <c r="O40" i="1" s="1"/>
  <c r="O46" i="1" s="1"/>
  <c r="O49" i="1" s="1"/>
  <c r="Q25" i="1"/>
  <c r="Q30" i="1" s="1"/>
  <c r="P25" i="1"/>
  <c r="P12" i="1" s="1"/>
  <c r="Q12" i="1" l="1"/>
  <c r="P30" i="1"/>
  <c r="P31" i="1" s="1"/>
  <c r="Q13" i="1"/>
  <c r="P13" i="1"/>
  <c r="Q40" i="1"/>
  <c r="Q46" i="1" s="1"/>
  <c r="Q49" i="1" s="1"/>
  <c r="O50" i="1"/>
  <c r="Q31" i="1" l="1"/>
  <c r="P40" i="1"/>
  <c r="P46" i="1" s="1"/>
  <c r="P49" i="1" s="1"/>
  <c r="P50" i="1" s="1"/>
  <c r="Q50" i="1" l="1"/>
  <c r="J17" i="1" l="1"/>
  <c r="K17" i="1" s="1"/>
  <c r="L17" i="1" s="1"/>
  <c r="M17" i="1" s="1"/>
  <c r="N17" i="1" s="1"/>
  <c r="G36" i="1" l="1"/>
  <c r="H36" i="1" s="1"/>
  <c r="I36" i="1" s="1"/>
  <c r="J36" i="1" s="1"/>
  <c r="K36" i="1" s="1"/>
  <c r="L36" i="1" s="1"/>
  <c r="M36" i="1" s="1"/>
  <c r="N36" i="1" s="1"/>
  <c r="G37" i="1" l="1"/>
  <c r="H37" i="1" s="1"/>
  <c r="I37" i="1" s="1"/>
  <c r="J37" i="1" s="1"/>
  <c r="K37" i="1" s="1"/>
  <c r="L37" i="1" s="1"/>
  <c r="M37" i="1" s="1"/>
  <c r="N37" i="1" s="1"/>
  <c r="G38" i="1" l="1"/>
  <c r="H38" i="1" s="1"/>
  <c r="I38" i="1" s="1"/>
  <c r="J38" i="1" s="1"/>
  <c r="K38" i="1" s="1"/>
  <c r="L38" i="1" s="1"/>
  <c r="M38" i="1" s="1"/>
  <c r="N38" i="1" s="1"/>
  <c r="H26" i="1" l="1"/>
  <c r="H29" i="1" s="1"/>
  <c r="I26" i="1" l="1"/>
  <c r="I29" i="1" s="1"/>
  <c r="J26" i="1" l="1"/>
  <c r="J29" i="1" s="1"/>
  <c r="K26" i="1" l="1"/>
  <c r="K29" i="1" s="1"/>
  <c r="L26" i="1" l="1"/>
  <c r="L29" i="1" s="1"/>
  <c r="M26" i="1" l="1"/>
  <c r="M29" i="1" s="1"/>
  <c r="N26" i="1" l="1"/>
  <c r="N29" i="1" l="1"/>
  <c r="N4" i="6" l="1" a="1"/>
  <c r="N4" i="6" s="1"/>
  <c r="V8" i="12" s="1"/>
  <c r="J4" i="6" a="1"/>
  <c r="J4" i="6" s="1"/>
  <c r="P8" i="12" s="1"/>
  <c r="L4" i="6" a="1"/>
  <c r="L4" i="6" s="1"/>
  <c r="S8" i="12" s="1"/>
  <c r="M8" i="12"/>
  <c r="J68" i="6"/>
  <c r="L8" i="12" s="1"/>
  <c r="J67" i="6"/>
  <c r="N15" i="6"/>
  <c r="N67" i="6" s="1"/>
  <c r="G20" i="1" s="1"/>
  <c r="D20" i="1" s="1"/>
  <c r="J69" i="6" l="1"/>
  <c r="K8" i="12" s="1"/>
  <c r="G22" i="1"/>
  <c r="D22" i="1" s="1"/>
  <c r="D16" i="1"/>
  <c r="H68" i="6"/>
  <c r="H69" i="6"/>
  <c r="O15" i="6"/>
  <c r="H16" i="1" l="1"/>
  <c r="G18" i="1"/>
  <c r="D18" i="1" s="1"/>
  <c r="H70" i="6"/>
  <c r="D4" i="1" s="1"/>
  <c r="G23" i="1" l="1"/>
  <c r="D23" i="1" s="1"/>
  <c r="G19" i="1"/>
  <c r="G4" i="1" s="1"/>
  <c r="H18" i="1"/>
  <c r="I16" i="1"/>
  <c r="G21" i="1"/>
  <c r="D21" i="1" s="1"/>
  <c r="G24" i="1"/>
  <c r="D24" i="1" s="1"/>
  <c r="G10" i="1"/>
  <c r="G11" i="1"/>
  <c r="D19" i="1" l="1"/>
  <c r="H23" i="1"/>
  <c r="H19" i="1"/>
  <c r="G25" i="1"/>
  <c r="D25" i="1" s="1"/>
  <c r="I18" i="1"/>
  <c r="J16" i="1"/>
  <c r="I23" i="1" l="1"/>
  <c r="I19" i="1"/>
  <c r="G13" i="1"/>
  <c r="G12" i="1"/>
  <c r="G30" i="1"/>
  <c r="K16" i="1"/>
  <c r="J18" i="1"/>
  <c r="G40" i="1" l="1"/>
  <c r="D30" i="1"/>
  <c r="J23" i="1"/>
  <c r="J19" i="1"/>
  <c r="L16" i="1"/>
  <c r="M16" i="1" s="1"/>
  <c r="K18" i="1"/>
  <c r="M18" i="1" l="1"/>
  <c r="N16" i="1"/>
  <c r="N18" i="1" s="1"/>
  <c r="D40" i="1"/>
  <c r="D46" i="1" s="1"/>
  <c r="G46" i="1"/>
  <c r="L18" i="1"/>
  <c r="K23" i="1"/>
  <c r="K19" i="1"/>
  <c r="M23" i="1" l="1"/>
  <c r="M19" i="1"/>
  <c r="M20" i="1" s="1"/>
  <c r="N19" i="1"/>
  <c r="N20" i="1" s="1"/>
  <c r="N23" i="1"/>
  <c r="AC12" i="24"/>
  <c r="S12" i="24"/>
  <c r="U12" i="24"/>
  <c r="AA12" i="24"/>
  <c r="R12" i="24"/>
  <c r="T12" i="24"/>
  <c r="V12" i="24"/>
  <c r="AB12" i="24"/>
  <c r="X12" i="24"/>
  <c r="W12" i="24"/>
  <c r="Y12" i="24"/>
  <c r="Z12" i="24"/>
  <c r="G47" i="1"/>
  <c r="G49" i="1"/>
  <c r="L19" i="1"/>
  <c r="L23" i="1"/>
  <c r="M24" i="1" l="1"/>
  <c r="M21" i="1"/>
  <c r="M22" i="1"/>
  <c r="M10" i="1"/>
  <c r="N21" i="1"/>
  <c r="N24" i="1"/>
  <c r="N10" i="1"/>
  <c r="N22" i="1"/>
  <c r="N11" i="1"/>
  <c r="G50" i="1"/>
  <c r="D12" i="24"/>
  <c r="N25" i="1" l="1"/>
  <c r="N12" i="1" s="1"/>
  <c r="M25" i="1"/>
  <c r="H20" i="1"/>
  <c r="N13" i="1" l="1"/>
  <c r="N30" i="1"/>
  <c r="N40" i="1" s="1"/>
  <c r="N46" i="1" s="1"/>
  <c r="N49" i="1" s="1"/>
  <c r="M30" i="1"/>
  <c r="M40" i="1" s="1"/>
  <c r="M46" i="1" s="1"/>
  <c r="M12" i="1"/>
  <c r="H11" i="1"/>
  <c r="H24" i="1"/>
  <c r="H22" i="1"/>
  <c r="H10" i="1"/>
  <c r="H21" i="1"/>
  <c r="CS12" i="24" l="1"/>
  <c r="CT12" i="24"/>
  <c r="CN12" i="24"/>
  <c r="CO12" i="24"/>
  <c r="CV12" i="24"/>
  <c r="CR12" i="24"/>
  <c r="CP12" i="24"/>
  <c r="M49" i="1"/>
  <c r="N50" i="1" s="1"/>
  <c r="M47" i="1"/>
  <c r="CU12" i="24"/>
  <c r="CQ12" i="24"/>
  <c r="CM12" i="24"/>
  <c r="CW12" i="24"/>
  <c r="CL12" i="24"/>
  <c r="DG12" i="24"/>
  <c r="DI12" i="24"/>
  <c r="CX12" i="24"/>
  <c r="DE12" i="24"/>
  <c r="DA12" i="24"/>
  <c r="DF12" i="24"/>
  <c r="DC12" i="24"/>
  <c r="DD12" i="24"/>
  <c r="CY12" i="24"/>
  <c r="DH12" i="24"/>
  <c r="DB12" i="24"/>
  <c r="CZ12" i="24"/>
  <c r="N47" i="1"/>
  <c r="H25" i="1"/>
  <c r="J12" i="24" l="1"/>
  <c r="K12" i="24"/>
  <c r="H30" i="1"/>
  <c r="H12" i="1"/>
  <c r="H13" i="1"/>
  <c r="H40" i="1" l="1"/>
  <c r="H46" i="1" s="1"/>
  <c r="AD12" i="24" l="1"/>
  <c r="AE12" i="24"/>
  <c r="AF12" i="24"/>
  <c r="AG12" i="24"/>
  <c r="AH12" i="24"/>
  <c r="AI12" i="24"/>
  <c r="AJ12" i="24"/>
  <c r="AK12" i="24"/>
  <c r="AL12" i="24"/>
  <c r="AN12" i="24"/>
  <c r="AM12" i="24"/>
  <c r="AO12" i="24"/>
  <c r="H47" i="1"/>
  <c r="H49" i="1"/>
  <c r="J20" i="1"/>
  <c r="I20" i="1"/>
  <c r="K20" i="1"/>
  <c r="L20" i="1"/>
  <c r="L24" i="1" l="1"/>
  <c r="M11" i="1"/>
  <c r="E12" i="24"/>
  <c r="I21" i="1"/>
  <c r="I24" i="1"/>
  <c r="J22" i="1"/>
  <c r="J21" i="1"/>
  <c r="I11" i="1"/>
  <c r="I22" i="1"/>
  <c r="J11" i="1"/>
  <c r="I10" i="1"/>
  <c r="H50" i="1"/>
  <c r="K11" i="1"/>
  <c r="L11" i="1"/>
  <c r="J24" i="1"/>
  <c r="J10" i="1"/>
  <c r="K10" i="1"/>
  <c r="K24" i="1"/>
  <c r="K21" i="1"/>
  <c r="K22" i="1"/>
  <c r="L21" i="1"/>
  <c r="L10" i="1"/>
  <c r="L22" i="1"/>
  <c r="I25" i="1" l="1"/>
  <c r="J25" i="1"/>
  <c r="L25" i="1"/>
  <c r="M13" i="1" s="1"/>
  <c r="K25" i="1"/>
  <c r="J13" i="1" l="1"/>
  <c r="J30" i="1"/>
  <c r="J40" i="1" s="1"/>
  <c r="J46" i="1" s="1"/>
  <c r="J12" i="1"/>
  <c r="I12" i="1"/>
  <c r="I30" i="1"/>
  <c r="I13" i="1"/>
  <c r="L13" i="1"/>
  <c r="L12" i="1"/>
  <c r="L30" i="1"/>
  <c r="L40" i="1" s="1"/>
  <c r="L46" i="1" s="1"/>
  <c r="K12" i="1"/>
  <c r="K13" i="1"/>
  <c r="K30" i="1"/>
  <c r="BB12" i="24" l="1"/>
  <c r="BC12" i="24"/>
  <c r="BD12" i="24"/>
  <c r="BE12" i="24"/>
  <c r="BF12" i="24"/>
  <c r="BG12" i="24"/>
  <c r="BH12" i="24"/>
  <c r="BI12" i="24"/>
  <c r="BJ12" i="24"/>
  <c r="BK12" i="24"/>
  <c r="BL12" i="24"/>
  <c r="BM12" i="24"/>
  <c r="BZ12" i="24"/>
  <c r="CA12" i="24"/>
  <c r="CB12" i="24"/>
  <c r="CC12" i="24"/>
  <c r="CD12" i="24"/>
  <c r="CE12" i="24"/>
  <c r="CF12" i="24"/>
  <c r="CG12" i="24"/>
  <c r="CH12" i="24"/>
  <c r="CI12" i="24"/>
  <c r="CJ12" i="24"/>
  <c r="CK12" i="24"/>
  <c r="I40" i="1"/>
  <c r="I46" i="1" s="1"/>
  <c r="J47" i="1"/>
  <c r="J49" i="1"/>
  <c r="K40" i="1"/>
  <c r="K46" i="1" s="1"/>
  <c r="L47" i="1"/>
  <c r="L49" i="1"/>
  <c r="M50" i="1" s="1"/>
  <c r="G12" i="24" l="1"/>
  <c r="I12" i="24"/>
  <c r="AQ12" i="24"/>
  <c r="AP12" i="24"/>
  <c r="AR12" i="24"/>
  <c r="AS12" i="24"/>
  <c r="AT12" i="24"/>
  <c r="AU12" i="24"/>
  <c r="AV12" i="24"/>
  <c r="AW12" i="24"/>
  <c r="AY12" i="24"/>
  <c r="AX12" i="24"/>
  <c r="BA12" i="24"/>
  <c r="AZ12" i="24"/>
  <c r="BN12" i="24"/>
  <c r="BP12" i="24"/>
  <c r="BO12" i="24"/>
  <c r="BQ12" i="24"/>
  <c r="BR12" i="24"/>
  <c r="BS12" i="24"/>
  <c r="BT12" i="24"/>
  <c r="BU12" i="24"/>
  <c r="BV12" i="24"/>
  <c r="BW12" i="24"/>
  <c r="BX12" i="24"/>
  <c r="BY12" i="24"/>
  <c r="I47" i="1"/>
  <c r="I49" i="1"/>
  <c r="J50" i="1" s="1"/>
  <c r="K47" i="1"/>
  <c r="K49" i="1"/>
  <c r="L50" i="1" s="1"/>
  <c r="O12" i="24" l="1"/>
  <c r="H12" i="24"/>
  <c r="F12" i="24"/>
  <c r="I50" i="1"/>
  <c r="K50" i="1"/>
  <c r="EQ10" i="18" l="1"/>
  <c r="EQ11" i="18" s="1"/>
  <c r="EP6" i="24" s="1"/>
  <c r="EI10" i="18"/>
  <c r="EI11" i="18" s="1"/>
  <c r="A12" i="24"/>
  <c r="DM10" i="18"/>
  <c r="DM11" i="18" s="1"/>
  <c r="DL6" i="24" s="1"/>
  <c r="DF10" i="18"/>
  <c r="DF11" i="18" s="1"/>
  <c r="DE6" i="24" s="1"/>
  <c r="DY10" i="18"/>
  <c r="DY11" i="18" s="1"/>
  <c r="DX6" i="24" s="1"/>
  <c r="EE10" i="18"/>
  <c r="EE11" i="18" s="1"/>
  <c r="ED6" i="24" s="1"/>
  <c r="DW10" i="18"/>
  <c r="DW11" i="18" s="1"/>
  <c r="DV6" i="24" s="1"/>
  <c r="DN10" i="18"/>
  <c r="DN11" i="18" s="1"/>
  <c r="DM6" i="24" s="1"/>
  <c r="DE10" i="18"/>
  <c r="DE11" i="18" s="1"/>
  <c r="DD6" i="24" s="1"/>
  <c r="EK10" i="18"/>
  <c r="EK11" i="18" s="1"/>
  <c r="EJ6" i="24" s="1"/>
  <c r="ED10" i="18"/>
  <c r="ED11" i="18" s="1"/>
  <c r="EC6" i="24" s="1"/>
  <c r="DV10" i="18"/>
  <c r="DV11" i="18" s="1"/>
  <c r="DU6" i="24" s="1"/>
  <c r="DO10" i="18"/>
  <c r="DO11" i="18" s="1"/>
  <c r="DN6" i="24" s="1"/>
  <c r="DI10" i="18"/>
  <c r="DI11" i="18" s="1"/>
  <c r="EA10" i="18"/>
  <c r="EA11" i="18" s="1"/>
  <c r="DZ6" i="24" s="1"/>
  <c r="DS10" i="18"/>
  <c r="DS11" i="18" s="1"/>
  <c r="DR6" i="24" s="1"/>
  <c r="DK10" i="18"/>
  <c r="DK11" i="18" s="1"/>
  <c r="DJ6" i="24" s="1"/>
  <c r="DC10" i="18"/>
  <c r="DC11" i="18" s="1"/>
  <c r="DB6" i="24" s="1"/>
  <c r="EB16" i="18"/>
  <c r="EA8" i="24" s="1"/>
  <c r="ER10" i="18"/>
  <c r="ER11" i="18" s="1"/>
  <c r="EQ6" i="24" s="1"/>
  <c r="DS16" i="18"/>
  <c r="DR8" i="24" s="1"/>
  <c r="EO16" i="18"/>
  <c r="EN8" i="24" s="1"/>
  <c r="DM16" i="18"/>
  <c r="DL8" i="24" s="1"/>
  <c r="EL16" i="18"/>
  <c r="EK8" i="24" s="1"/>
  <c r="ED16" i="18"/>
  <c r="EC8" i="24" s="1"/>
  <c r="DV16" i="18"/>
  <c r="DU8" i="24" s="1"/>
  <c r="DN16" i="18"/>
  <c r="DM8" i="24" s="1"/>
  <c r="DF16" i="18"/>
  <c r="DE8" i="24" s="1"/>
  <c r="EI16" i="18"/>
  <c r="EH8" i="24" s="1"/>
  <c r="DL16" i="18"/>
  <c r="DK8" i="24" s="1"/>
  <c r="DD16" i="18"/>
  <c r="DC8" i="24" s="1"/>
  <c r="DQ10" i="18"/>
  <c r="DQ11" i="18" s="1"/>
  <c r="DP6" i="24" s="1"/>
  <c r="DH10" i="18"/>
  <c r="DH11" i="18" s="1"/>
  <c r="DG6" i="24" s="1"/>
  <c r="CY10" i="18"/>
  <c r="EG10" i="18"/>
  <c r="EG11" i="18" s="1"/>
  <c r="EF6" i="24" s="1"/>
  <c r="EM16" i="18"/>
  <c r="EL8" i="24" s="1"/>
  <c r="DO16" i="18"/>
  <c r="DN8" i="24" s="1"/>
  <c r="DX10" i="18"/>
  <c r="DX11" i="18" s="1"/>
  <c r="CZ10" i="18"/>
  <c r="CZ11" i="18" s="1"/>
  <c r="CY6" i="24" s="1"/>
  <c r="DW16" i="18"/>
  <c r="DV8" i="24" s="1"/>
  <c r="EO10" i="18"/>
  <c r="EO11" i="18" s="1"/>
  <c r="EN6" i="24" s="1"/>
  <c r="EF10" i="18"/>
  <c r="EF11" i="18" s="1"/>
  <c r="EE6" i="24" s="1"/>
  <c r="DE16" i="18"/>
  <c r="DD8" i="24" s="1"/>
  <c r="DJ10" i="18"/>
  <c r="DJ11" i="18" s="1"/>
  <c r="DI6" i="24" s="1"/>
  <c r="EP16" i="18"/>
  <c r="EO8" i="24" s="1"/>
  <c r="EF16" i="18"/>
  <c r="EE8" i="24" s="1"/>
  <c r="DX16" i="18"/>
  <c r="DW8" i="24" s="1"/>
  <c r="DP16" i="18"/>
  <c r="DO8" i="24" s="1"/>
  <c r="CY16" i="18"/>
  <c r="DI16" i="18"/>
  <c r="DH8" i="24" s="1"/>
  <c r="DB16" i="18"/>
  <c r="DA8" i="24" s="1"/>
  <c r="EC10" i="18"/>
  <c r="EC11" i="18" s="1"/>
  <c r="EB6" i="24" s="1"/>
  <c r="DL10" i="18"/>
  <c r="DL11" i="18" s="1"/>
  <c r="DB10" i="18"/>
  <c r="DB11" i="18" s="1"/>
  <c r="DT10" i="18"/>
  <c r="DT11" i="18" s="1"/>
  <c r="DS6" i="24" s="1"/>
  <c r="CY11" i="18" l="1"/>
  <c r="CY18" i="18" s="1"/>
  <c r="CX8" i="24"/>
  <c r="CT16" i="18"/>
  <c r="CS8" i="24" s="1"/>
  <c r="CD16" i="18"/>
  <c r="CC8" i="24" s="1"/>
  <c r="CL10" i="18"/>
  <c r="CL11" i="18" s="1"/>
  <c r="CK6" i="24" s="1"/>
  <c r="CE16" i="18"/>
  <c r="CD8" i="24" s="1"/>
  <c r="CW16" i="18"/>
  <c r="CV8" i="24" s="1"/>
  <c r="CD10" i="18"/>
  <c r="CD11" i="18" s="1"/>
  <c r="CU10" i="18"/>
  <c r="CU11" i="18" s="1"/>
  <c r="CT6" i="24" s="1"/>
  <c r="BX26" i="20"/>
  <c r="BX39" i="20"/>
  <c r="CM33" i="18"/>
  <c r="CO16" i="18"/>
  <c r="CN8" i="24" s="1"/>
  <c r="CV16" i="18"/>
  <c r="CU8" i="24" s="1"/>
  <c r="CE10" i="18"/>
  <c r="CE11" i="18" s="1"/>
  <c r="CP16" i="18"/>
  <c r="CO8" i="24" s="1"/>
  <c r="CP10" i="18"/>
  <c r="CP11" i="18" s="1"/>
  <c r="CQ16" i="18"/>
  <c r="CP8" i="24" s="1"/>
  <c r="CC10" i="18"/>
  <c r="CC11" i="18" s="1"/>
  <c r="CB6" i="24" s="1"/>
  <c r="CR10" i="18"/>
  <c r="CR11" i="18" s="1"/>
  <c r="CQ6" i="24" s="1"/>
  <c r="CK10" i="18"/>
  <c r="CK11" i="18" s="1"/>
  <c r="CJ6" i="24" s="1"/>
  <c r="CO10" i="18"/>
  <c r="CO11" i="18" s="1"/>
  <c r="CG10" i="18"/>
  <c r="CG11" i="18" s="1"/>
  <c r="CF6" i="24" s="1"/>
  <c r="EN10" i="24"/>
  <c r="EN14" i="24" s="1"/>
  <c r="EN56" i="24" s="1"/>
  <c r="DL10" i="24"/>
  <c r="DL14" i="24" s="1"/>
  <c r="DL56" i="24" s="1"/>
  <c r="DM10" i="24"/>
  <c r="DM14" i="24" s="1"/>
  <c r="DM56" i="24" s="1"/>
  <c r="DE10" i="24"/>
  <c r="DE14" i="24" s="1"/>
  <c r="DE56" i="24" s="1"/>
  <c r="DV10" i="24"/>
  <c r="ER16" i="18"/>
  <c r="EQ8" i="24" s="1"/>
  <c r="EJ16" i="18"/>
  <c r="EI8" i="24" s="1"/>
  <c r="DT16" i="18"/>
  <c r="DS8" i="24" s="1"/>
  <c r="CX16" i="18"/>
  <c r="CW8" i="24" s="1"/>
  <c r="CC16" i="18"/>
  <c r="CB8" i="24" s="1"/>
  <c r="CF10" i="18"/>
  <c r="CF11" i="18" s="1"/>
  <c r="CE6" i="24" s="1"/>
  <c r="DD10" i="18"/>
  <c r="DD11" i="18" s="1"/>
  <c r="CL16" i="18"/>
  <c r="CK8" i="24" s="1"/>
  <c r="DR16" i="18"/>
  <c r="DQ8" i="24" s="1"/>
  <c r="CI16" i="18"/>
  <c r="CH8" i="24" s="1"/>
  <c r="EE16" i="18"/>
  <c r="ED8" i="24" s="1"/>
  <c r="CW10" i="18"/>
  <c r="CW11" i="18" s="1"/>
  <c r="DA10" i="18"/>
  <c r="CS10" i="18"/>
  <c r="CS11" i="18" s="1"/>
  <c r="CR6" i="24" s="1"/>
  <c r="EN16" i="18"/>
  <c r="EM8" i="24" s="1"/>
  <c r="EB10" i="18"/>
  <c r="EB11" i="18" s="1"/>
  <c r="CJ10" i="18"/>
  <c r="CJ11" i="18" s="1"/>
  <c r="CI6" i="24" s="1"/>
  <c r="DZ10" i="18"/>
  <c r="DZ11" i="18" s="1"/>
  <c r="DY6" i="24" s="1"/>
  <c r="EP10" i="18"/>
  <c r="EP11" i="18" s="1"/>
  <c r="EI18" i="18"/>
  <c r="EH6" i="24"/>
  <c r="EH10" i="24" s="1"/>
  <c r="EH14" i="24" s="1"/>
  <c r="EH56" i="24" s="1"/>
  <c r="DB18" i="18"/>
  <c r="DA6" i="24"/>
  <c r="DA10" i="24" s="1"/>
  <c r="DA14" i="24" s="1"/>
  <c r="DA56" i="24" s="1"/>
  <c r="DX18" i="18"/>
  <c r="DW6" i="24"/>
  <c r="DL18" i="18"/>
  <c r="DK6" i="24"/>
  <c r="DI18" i="18"/>
  <c r="DH6" i="24"/>
  <c r="DH10" i="24" s="1"/>
  <c r="DH14" i="24" s="1"/>
  <c r="DH56" i="24" s="1"/>
  <c r="DR10" i="24"/>
  <c r="DR14" i="24" s="1"/>
  <c r="DR56" i="24" s="1"/>
  <c r="DU10" i="24"/>
  <c r="DU14" i="24" s="1"/>
  <c r="DU56" i="24" s="1"/>
  <c r="EC10" i="24"/>
  <c r="EC14" i="24" s="1"/>
  <c r="EC56" i="24" s="1"/>
  <c r="EE10" i="24"/>
  <c r="EE14" i="24" s="1"/>
  <c r="EE56" i="24" s="1"/>
  <c r="DD10" i="24"/>
  <c r="DD14" i="24" s="1"/>
  <c r="DD56" i="24" s="1"/>
  <c r="DN10" i="24"/>
  <c r="DN14" i="24" s="1"/>
  <c r="DN56" i="24" s="1"/>
  <c r="CT33" i="18"/>
  <c r="CS16" i="24" s="1"/>
  <c r="CE39" i="20"/>
  <c r="CE26" i="20"/>
  <c r="BW39" i="20"/>
  <c r="BW26" i="20"/>
  <c r="CL33" i="18"/>
  <c r="CK16" i="24" s="1"/>
  <c r="CX33" i="18"/>
  <c r="CW16" i="24" s="1"/>
  <c r="CI39" i="20"/>
  <c r="CI26" i="20"/>
  <c r="CB39" i="20"/>
  <c r="CQ33" i="18"/>
  <c r="CP16" i="24" s="1"/>
  <c r="CB26" i="20"/>
  <c r="BV26" i="20"/>
  <c r="CK33" i="18"/>
  <c r="CJ16" i="24" s="1"/>
  <c r="BV39" i="20"/>
  <c r="CJ33" i="18"/>
  <c r="CI16" i="24" s="1"/>
  <c r="BU39" i="20"/>
  <c r="BU26" i="20"/>
  <c r="BT39" i="20"/>
  <c r="CI33" i="18"/>
  <c r="CH16" i="24" s="1"/>
  <c r="BT26" i="20"/>
  <c r="CH33" i="18"/>
  <c r="CG16" i="24" s="1"/>
  <c r="BS26" i="20"/>
  <c r="BS39" i="20"/>
  <c r="CG33" i="18"/>
  <c r="CF16" i="24" s="1"/>
  <c r="BR39" i="20"/>
  <c r="BR26" i="20"/>
  <c r="CF33" i="18"/>
  <c r="CE16" i="24" s="1"/>
  <c r="BQ39" i="20"/>
  <c r="BQ26" i="20"/>
  <c r="BP39" i="20"/>
  <c r="BP26" i="20"/>
  <c r="CE33" i="18"/>
  <c r="CD16" i="24" s="1"/>
  <c r="CD33" i="18"/>
  <c r="CC16" i="24" s="1"/>
  <c r="BO39" i="20"/>
  <c r="BO26" i="20"/>
  <c r="BN26" i="20"/>
  <c r="CC33" i="18"/>
  <c r="CB16" i="24" s="1"/>
  <c r="BN39" i="20"/>
  <c r="BM39" i="20"/>
  <c r="BM26" i="20"/>
  <c r="CB33" i="18"/>
  <c r="CA16" i="24" s="1"/>
  <c r="BL26" i="20"/>
  <c r="BL39" i="20"/>
  <c r="CA33" i="18"/>
  <c r="CA16" i="18"/>
  <c r="CW33" i="18"/>
  <c r="CV16" i="24" s="1"/>
  <c r="CH39" i="20"/>
  <c r="CH26" i="20"/>
  <c r="BZ39" i="20"/>
  <c r="CO33" i="18"/>
  <c r="CN16" i="24" s="1"/>
  <c r="BZ26" i="20"/>
  <c r="CF39" i="20"/>
  <c r="CU33" i="18"/>
  <c r="CT16" i="24" s="1"/>
  <c r="CF26" i="20"/>
  <c r="BY26" i="20"/>
  <c r="BY39" i="20"/>
  <c r="CN33" i="18"/>
  <c r="CM16" i="24" s="1"/>
  <c r="CM16" i="18"/>
  <c r="ET10" i="18"/>
  <c r="ET11" i="18" s="1"/>
  <c r="ES6" i="24" s="1"/>
  <c r="CA10" i="18"/>
  <c r="CM10" i="18"/>
  <c r="CG39" i="20"/>
  <c r="CV33" i="18"/>
  <c r="CU16" i="24" s="1"/>
  <c r="CG26" i="20"/>
  <c r="CP33" i="18"/>
  <c r="CO16" i="24" s="1"/>
  <c r="CA39" i="20"/>
  <c r="CA26" i="20"/>
  <c r="CC26" i="20"/>
  <c r="CR33" i="18"/>
  <c r="CQ16" i="24" s="1"/>
  <c r="CC39" i="20"/>
  <c r="DS18" i="18"/>
  <c r="DM18" i="18"/>
  <c r="DK16" i="18"/>
  <c r="DJ8" i="24" s="1"/>
  <c r="DC16" i="18"/>
  <c r="DB8" i="24" s="1"/>
  <c r="CH16" i="18"/>
  <c r="CG8" i="24" s="1"/>
  <c r="CH10" i="18"/>
  <c r="CH11" i="18" s="1"/>
  <c r="CG6" i="24" s="1"/>
  <c r="EA16" i="18"/>
  <c r="DZ8" i="24" s="1"/>
  <c r="ET16" i="18"/>
  <c r="ES8" i="24" s="1"/>
  <c r="EK16" i="18"/>
  <c r="EJ8" i="24" s="1"/>
  <c r="EC16" i="18"/>
  <c r="EB8" i="24" s="1"/>
  <c r="DU16" i="18"/>
  <c r="DT8" i="24" s="1"/>
  <c r="CU16" i="18"/>
  <c r="CT8" i="24" s="1"/>
  <c r="CN16" i="18"/>
  <c r="CM8" i="24" s="1"/>
  <c r="CG16" i="18"/>
  <c r="CF8" i="24" s="1"/>
  <c r="EN10" i="18"/>
  <c r="EN11" i="18" s="1"/>
  <c r="EM6" i="24" s="1"/>
  <c r="ED18" i="18"/>
  <c r="DV18" i="18"/>
  <c r="CT10" i="18"/>
  <c r="CT11" i="18" s="1"/>
  <c r="EL10" i="18"/>
  <c r="EL11" i="18" s="1"/>
  <c r="EJ10" i="18"/>
  <c r="EJ11" i="18" s="1"/>
  <c r="EI6" i="24" s="1"/>
  <c r="DR10" i="18"/>
  <c r="DR11" i="18" s="1"/>
  <c r="DQ6" i="24" s="1"/>
  <c r="CX10" i="18"/>
  <c r="CX11" i="18" s="1"/>
  <c r="CW6" i="24" s="1"/>
  <c r="CN10" i="18"/>
  <c r="CN11" i="18" s="1"/>
  <c r="CM6" i="24" s="1"/>
  <c r="DW18" i="18"/>
  <c r="EQ16" i="18"/>
  <c r="EP8" i="24" s="1"/>
  <c r="DZ16" i="18"/>
  <c r="DY8" i="24" s="1"/>
  <c r="DJ16" i="18"/>
  <c r="DI8" i="24" s="1"/>
  <c r="CS16" i="18"/>
  <c r="CR8" i="24" s="1"/>
  <c r="EH16" i="18"/>
  <c r="EG8" i="24" s="1"/>
  <c r="DA16" i="18"/>
  <c r="CZ8" i="24" s="1"/>
  <c r="ES10" i="18"/>
  <c r="ES11" i="18" s="1"/>
  <c r="DG10" i="18"/>
  <c r="DG11" i="18" s="1"/>
  <c r="EO18" i="18"/>
  <c r="DG16" i="18"/>
  <c r="DF8" i="24" s="1"/>
  <c r="CK16" i="18"/>
  <c r="CJ8" i="24" s="1"/>
  <c r="EF18" i="18"/>
  <c r="DN18" i="18"/>
  <c r="DP10" i="18"/>
  <c r="DP11" i="18" s="1"/>
  <c r="DU10" i="18"/>
  <c r="DU11" i="18" s="1"/>
  <c r="DT6" i="24" s="1"/>
  <c r="DH16" i="18"/>
  <c r="DG8" i="24" s="1"/>
  <c r="CZ16" i="18"/>
  <c r="CF16" i="18"/>
  <c r="CE8" i="24" s="1"/>
  <c r="DF18" i="18"/>
  <c r="CI10" i="18"/>
  <c r="CI11" i="18" s="1"/>
  <c r="CH6" i="24" s="1"/>
  <c r="DE18" i="18"/>
  <c r="EG16" i="18"/>
  <c r="EF8" i="24" s="1"/>
  <c r="DY16" i="18"/>
  <c r="DX8" i="24" s="1"/>
  <c r="DQ16" i="18"/>
  <c r="DP8" i="24" s="1"/>
  <c r="CR16" i="18"/>
  <c r="CQ8" i="24" s="1"/>
  <c r="CJ16" i="18"/>
  <c r="CI8" i="24" s="1"/>
  <c r="CB16" i="18"/>
  <c r="CA8" i="24" s="1"/>
  <c r="EM10" i="18"/>
  <c r="EM11" i="18" s="1"/>
  <c r="EH10" i="18"/>
  <c r="EH11" i="18" s="1"/>
  <c r="EG6" i="24" s="1"/>
  <c r="DO18" i="18"/>
  <c r="CV10" i="18"/>
  <c r="CV11" i="18" s="1"/>
  <c r="CQ10" i="18"/>
  <c r="CQ11" i="18" s="1"/>
  <c r="CB10" i="18"/>
  <c r="CB11" i="18" s="1"/>
  <c r="CA6" i="24" s="1"/>
  <c r="ES16" i="18"/>
  <c r="ER8" i="24" s="1"/>
  <c r="CD26" i="20"/>
  <c r="CD39" i="20"/>
  <c r="CS33" i="18"/>
  <c r="CR16" i="24" s="1"/>
  <c r="CX6" i="24" l="1"/>
  <c r="CX10" i="24" s="1"/>
  <c r="CX14" i="24" s="1"/>
  <c r="DA11" i="18"/>
  <c r="K11" i="18" s="1"/>
  <c r="K10" i="18"/>
  <c r="CY8" i="24"/>
  <c r="K16" i="18"/>
  <c r="I10" i="18"/>
  <c r="J10" i="18"/>
  <c r="J16" i="18"/>
  <c r="I16" i="18"/>
  <c r="CL16" i="24"/>
  <c r="J16" i="24" s="1"/>
  <c r="J33" i="18"/>
  <c r="CL8" i="24"/>
  <c r="J8" i="24" s="1"/>
  <c r="BZ16" i="24"/>
  <c r="I16" i="24" s="1"/>
  <c r="I33" i="18"/>
  <c r="BZ8" i="24"/>
  <c r="I8" i="24" s="1"/>
  <c r="CL40" i="24"/>
  <c r="CL43" i="24"/>
  <c r="CS43" i="24"/>
  <c r="CS40" i="24"/>
  <c r="CK40" i="24"/>
  <c r="CK43" i="24"/>
  <c r="CW43" i="24"/>
  <c r="CW40" i="24"/>
  <c r="CP40" i="24"/>
  <c r="CP43" i="24"/>
  <c r="CJ43" i="24"/>
  <c r="CJ40" i="24"/>
  <c r="CI43" i="24"/>
  <c r="CI40" i="24"/>
  <c r="CH40" i="24"/>
  <c r="CH43" i="24"/>
  <c r="CG40" i="24"/>
  <c r="CG43" i="24"/>
  <c r="CF40" i="24"/>
  <c r="CF43" i="24"/>
  <c r="CE43" i="24"/>
  <c r="CE40" i="24"/>
  <c r="CD43" i="24"/>
  <c r="CD40" i="24"/>
  <c r="CC43" i="24"/>
  <c r="CC40" i="24"/>
  <c r="CB43" i="24"/>
  <c r="CB40" i="24"/>
  <c r="CA40" i="24"/>
  <c r="CA43" i="24"/>
  <c r="BZ40" i="24"/>
  <c r="BZ43" i="24"/>
  <c r="CV40" i="24"/>
  <c r="CV43" i="24"/>
  <c r="CN40" i="24"/>
  <c r="CN43" i="24"/>
  <c r="CT43" i="24"/>
  <c r="CT40" i="24"/>
  <c r="CM40" i="24"/>
  <c r="CM43" i="24"/>
  <c r="CU43" i="24"/>
  <c r="CU40" i="24"/>
  <c r="CO43" i="24"/>
  <c r="CO40" i="24"/>
  <c r="CQ43" i="24"/>
  <c r="CQ40" i="24"/>
  <c r="CR40" i="24"/>
  <c r="CR43" i="24"/>
  <c r="DL28" i="18"/>
  <c r="CU21" i="17"/>
  <c r="CC6" i="24"/>
  <c r="CC10" i="24" s="1"/>
  <c r="CC14" i="24" s="1"/>
  <c r="CD18" i="18"/>
  <c r="CD6" i="24"/>
  <c r="CD10" i="24" s="1"/>
  <c r="CD14" i="24" s="1"/>
  <c r="CE18" i="18"/>
  <c r="CO6" i="24"/>
  <c r="CO10" i="24" s="1"/>
  <c r="CO14" i="24" s="1"/>
  <c r="CP18" i="18"/>
  <c r="CO18" i="18"/>
  <c r="CN6" i="24"/>
  <c r="CN10" i="24" s="1"/>
  <c r="CN14" i="24" s="1"/>
  <c r="DI28" i="18"/>
  <c r="CR21" i="17"/>
  <c r="DQ10" i="24"/>
  <c r="DQ14" i="24" s="1"/>
  <c r="DQ56" i="24" s="1"/>
  <c r="CG10" i="24"/>
  <c r="CG14" i="24" s="1"/>
  <c r="CH10" i="24"/>
  <c r="CH14" i="24" s="1"/>
  <c r="DG21" i="17"/>
  <c r="DX28" i="18"/>
  <c r="EM10" i="24"/>
  <c r="EM14" i="24" s="1"/>
  <c r="EM56" i="24" s="1"/>
  <c r="EI10" i="24"/>
  <c r="EI14" i="24" s="1"/>
  <c r="EI56" i="24" s="1"/>
  <c r="CW10" i="24"/>
  <c r="CW14" i="24" s="1"/>
  <c r="CK21" i="17"/>
  <c r="DB28" i="18"/>
  <c r="L8" i="24"/>
  <c r="M8" i="24"/>
  <c r="CI10" i="24"/>
  <c r="CI14" i="24" s="1"/>
  <c r="CE10" i="24"/>
  <c r="CE14" i="24" s="1"/>
  <c r="EI28" i="18"/>
  <c r="DR21" i="17"/>
  <c r="DV14" i="24"/>
  <c r="DV56" i="24" s="1"/>
  <c r="DY10" i="24"/>
  <c r="CR10" i="24"/>
  <c r="CR14" i="24" s="1"/>
  <c r="DW10" i="24"/>
  <c r="DW14" i="24" s="1"/>
  <c r="DW56" i="24" s="1"/>
  <c r="DK10" i="24"/>
  <c r="DK14" i="24" s="1"/>
  <c r="DK56" i="24" s="1"/>
  <c r="DS10" i="24"/>
  <c r="DS14" i="24" s="1"/>
  <c r="DS56" i="24" s="1"/>
  <c r="DT18" i="18"/>
  <c r="DC6" i="24"/>
  <c r="DD18" i="18"/>
  <c r="ED10" i="24"/>
  <c r="ED14" i="24" s="1"/>
  <c r="ED56" i="24" s="1"/>
  <c r="EE18" i="18"/>
  <c r="EO6" i="24"/>
  <c r="EO10" i="24" s="1"/>
  <c r="EO14" i="24" s="1"/>
  <c r="EO56" i="24" s="1"/>
  <c r="EP18" i="18"/>
  <c r="ET18" i="18"/>
  <c r="CH18" i="18"/>
  <c r="EN18" i="18"/>
  <c r="CJ18" i="18"/>
  <c r="EJ18" i="18"/>
  <c r="DR18" i="18"/>
  <c r="CX18" i="18"/>
  <c r="CN18" i="18"/>
  <c r="DZ18" i="18"/>
  <c r="CS18" i="18"/>
  <c r="DU18" i="18"/>
  <c r="CF18" i="18"/>
  <c r="CI18" i="18"/>
  <c r="EH18" i="18"/>
  <c r="EQ10" i="24"/>
  <c r="EQ14" i="24" s="1"/>
  <c r="EQ56" i="24" s="1"/>
  <c r="ER18" i="18"/>
  <c r="CB10" i="24"/>
  <c r="CB14" i="24" s="1"/>
  <c r="CC18" i="18"/>
  <c r="CK10" i="24"/>
  <c r="CK14" i="24" s="1"/>
  <c r="CL18" i="18"/>
  <c r="CV6" i="24"/>
  <c r="CV10" i="24" s="1"/>
  <c r="CV14" i="24" s="1"/>
  <c r="CW18" i="18"/>
  <c r="EA6" i="24"/>
  <c r="EB18" i="18"/>
  <c r="DK18" i="18"/>
  <c r="DJ10" i="24"/>
  <c r="DC18" i="18"/>
  <c r="DB10" i="24"/>
  <c r="DB14" i="24" s="1"/>
  <c r="DB56" i="24" s="1"/>
  <c r="EA18" i="18"/>
  <c r="DZ10" i="24"/>
  <c r="DZ14" i="24" s="1"/>
  <c r="DZ56" i="24" s="1"/>
  <c r="EK18" i="18"/>
  <c r="EJ10" i="24"/>
  <c r="EJ14" i="24" s="1"/>
  <c r="EJ56" i="24" s="1"/>
  <c r="EC18" i="18"/>
  <c r="EB10" i="24"/>
  <c r="EB14" i="24" s="1"/>
  <c r="EB56" i="24" s="1"/>
  <c r="CU18" i="18"/>
  <c r="CT10" i="24"/>
  <c r="CT14" i="24" s="1"/>
  <c r="CG18" i="18"/>
  <c r="CF10" i="24"/>
  <c r="CF14" i="24" s="1"/>
  <c r="CT18" i="18"/>
  <c r="CS6" i="24"/>
  <c r="CS10" i="24" s="1"/>
  <c r="CS14" i="24" s="1"/>
  <c r="EL18" i="18"/>
  <c r="EK6" i="24"/>
  <c r="EK10" i="24" s="1"/>
  <c r="EK14" i="24" s="1"/>
  <c r="EK56" i="24" s="1"/>
  <c r="EQ18" i="18"/>
  <c r="EP10" i="24"/>
  <c r="EP14" i="24" s="1"/>
  <c r="EP56" i="24" s="1"/>
  <c r="DJ18" i="18"/>
  <c r="DI10" i="24"/>
  <c r="DI14" i="24" s="1"/>
  <c r="DI56" i="24" s="1"/>
  <c r="ES18" i="18"/>
  <c r="ER6" i="24"/>
  <c r="ER10" i="24" s="1"/>
  <c r="ER14" i="24" s="1"/>
  <c r="ER56" i="24" s="1"/>
  <c r="DG18" i="18"/>
  <c r="DF6" i="24"/>
  <c r="DF10" i="24" s="1"/>
  <c r="DF14" i="24" s="1"/>
  <c r="DF56" i="24" s="1"/>
  <c r="CK18" i="18"/>
  <c r="CJ10" i="24"/>
  <c r="CJ14" i="24" s="1"/>
  <c r="DP18" i="18"/>
  <c r="DO6" i="24"/>
  <c r="DH18" i="18"/>
  <c r="DG10" i="24"/>
  <c r="DG14" i="24" s="1"/>
  <c r="DG56" i="24" s="1"/>
  <c r="CZ18" i="18"/>
  <c r="EG18" i="18"/>
  <c r="EF10" i="24"/>
  <c r="EF14" i="24" s="1"/>
  <c r="EF56" i="24" s="1"/>
  <c r="DY18" i="18"/>
  <c r="DX10" i="24"/>
  <c r="DX14" i="24" s="1"/>
  <c r="DX56" i="24" s="1"/>
  <c r="DQ18" i="18"/>
  <c r="DP10" i="24"/>
  <c r="DP14" i="24" s="1"/>
  <c r="DP56" i="24" s="1"/>
  <c r="CR18" i="18"/>
  <c r="CQ10" i="24"/>
  <c r="CQ14" i="24" s="1"/>
  <c r="EM18" i="18"/>
  <c r="EL6" i="24"/>
  <c r="EL10" i="24" s="1"/>
  <c r="EL14" i="24" s="1"/>
  <c r="EL56" i="24" s="1"/>
  <c r="CV18" i="18"/>
  <c r="CU6" i="24"/>
  <c r="CU10" i="24" s="1"/>
  <c r="CU14" i="24" s="1"/>
  <c r="CQ18" i="18"/>
  <c r="CP6" i="24"/>
  <c r="CP10" i="24" s="1"/>
  <c r="CP14" i="24" s="1"/>
  <c r="ES10" i="24"/>
  <c r="ES14" i="24" s="1"/>
  <c r="ES56" i="24" s="1"/>
  <c r="CM10" i="24"/>
  <c r="CM14" i="24" s="1"/>
  <c r="DT10" i="24"/>
  <c r="DT14" i="24" s="1"/>
  <c r="DT56" i="24" s="1"/>
  <c r="EG10" i="24"/>
  <c r="EG14" i="24" s="1"/>
  <c r="EG56" i="24" s="1"/>
  <c r="CA10" i="24"/>
  <c r="CA14" i="24" s="1"/>
  <c r="CA11" i="18"/>
  <c r="I11" i="18" s="1"/>
  <c r="CM11" i="18"/>
  <c r="J11" i="18" s="1"/>
  <c r="DB21" i="17"/>
  <c r="DS28" i="18"/>
  <c r="DM28" i="18"/>
  <c r="CV21" i="17"/>
  <c r="CH21" i="17"/>
  <c r="CY28" i="18"/>
  <c r="DM21" i="17"/>
  <c r="ED28" i="18"/>
  <c r="DE21" i="17"/>
  <c r="DV28" i="18"/>
  <c r="DF21" i="17"/>
  <c r="DW28" i="18"/>
  <c r="DX21" i="17"/>
  <c r="EO28" i="18"/>
  <c r="DO21" i="17"/>
  <c r="EF28" i="18"/>
  <c r="CW21" i="17"/>
  <c r="DN28" i="18"/>
  <c r="CO21" i="17"/>
  <c r="DF28" i="18"/>
  <c r="DE28" i="18"/>
  <c r="CN21" i="17"/>
  <c r="CX21" i="17"/>
  <c r="DO28" i="18"/>
  <c r="CB18" i="18"/>
  <c r="CA18" i="24" l="1"/>
  <c r="BN41" i="15"/>
  <c r="CM18" i="24"/>
  <c r="BZ41" i="15"/>
  <c r="CP18" i="24"/>
  <c r="CC41" i="15"/>
  <c r="CU18" i="24"/>
  <c r="CH41" i="15"/>
  <c r="CQ18" i="24"/>
  <c r="CD41" i="15"/>
  <c r="CJ18" i="24"/>
  <c r="BW41" i="15"/>
  <c r="CS18" i="24"/>
  <c r="CF41" i="15"/>
  <c r="CF18" i="24"/>
  <c r="BS41" i="15"/>
  <c r="CT18" i="24"/>
  <c r="CG41" i="15"/>
  <c r="CV18" i="24"/>
  <c r="CI41" i="15"/>
  <c r="CK18" i="24"/>
  <c r="BX41" i="15"/>
  <c r="CB18" i="24"/>
  <c r="BO41" i="15"/>
  <c r="CR18" i="24"/>
  <c r="CE41" i="15"/>
  <c r="CE18" i="24"/>
  <c r="BR41" i="15"/>
  <c r="CI18" i="24"/>
  <c r="BV41" i="15"/>
  <c r="CW18" i="24"/>
  <c r="CJ41" i="15"/>
  <c r="CH18" i="24"/>
  <c r="BU41" i="15"/>
  <c r="CG18" i="24"/>
  <c r="BT41" i="15"/>
  <c r="CN18" i="24"/>
  <c r="CA41" i="15"/>
  <c r="CO18" i="24"/>
  <c r="CB41" i="15"/>
  <c r="CD18" i="24"/>
  <c r="BQ41" i="15"/>
  <c r="CC18" i="24"/>
  <c r="BP41" i="15"/>
  <c r="CY10" i="24"/>
  <c r="CY14" i="24" s="1"/>
  <c r="CY56" i="24" s="1"/>
  <c r="K8" i="24"/>
  <c r="CZ6" i="24"/>
  <c r="DA18" i="18"/>
  <c r="CX56" i="24"/>
  <c r="CL6" i="24"/>
  <c r="BZ6" i="24"/>
  <c r="BZ10" i="24" s="1"/>
  <c r="I43" i="24"/>
  <c r="CL66" i="24"/>
  <c r="J40" i="24"/>
  <c r="CS66" i="24"/>
  <c r="CP66" i="24"/>
  <c r="CJ66" i="24"/>
  <c r="CV66" i="24"/>
  <c r="CN66" i="24"/>
  <c r="CT66" i="24"/>
  <c r="CM66" i="24"/>
  <c r="CU66" i="24"/>
  <c r="CO66" i="24"/>
  <c r="CQ66" i="24"/>
  <c r="CR66" i="24"/>
  <c r="J43" i="24"/>
  <c r="I40" i="24"/>
  <c r="CG66" i="24"/>
  <c r="CD66" i="24"/>
  <c r="CF66" i="24"/>
  <c r="CE66" i="24"/>
  <c r="CB66" i="24"/>
  <c r="CH66" i="24"/>
  <c r="BZ66" i="24"/>
  <c r="CA66" i="24"/>
  <c r="CC66" i="24"/>
  <c r="BM21" i="17"/>
  <c r="CD28" i="18"/>
  <c r="BN21" i="17"/>
  <c r="CE28" i="18"/>
  <c r="CO28" i="18"/>
  <c r="BX21" i="17"/>
  <c r="BY21" i="17"/>
  <c r="CP28" i="18"/>
  <c r="CG28" i="18"/>
  <c r="BP21" i="17"/>
  <c r="DO10" i="24"/>
  <c r="L6" i="24"/>
  <c r="DP21" i="17"/>
  <c r="EG28" i="18"/>
  <c r="DY28" i="18"/>
  <c r="DH21" i="17"/>
  <c r="BU21" i="17"/>
  <c r="CL28" i="18"/>
  <c r="CT21" i="17"/>
  <c r="DK28" i="18"/>
  <c r="DC28" i="18"/>
  <c r="CL21" i="17"/>
  <c r="CC21" i="17"/>
  <c r="CT28" i="18"/>
  <c r="EL28" i="18"/>
  <c r="DU21" i="17"/>
  <c r="EQ28" i="18"/>
  <c r="DZ21" i="17"/>
  <c r="CQ21" i="17"/>
  <c r="DH28" i="18"/>
  <c r="CI21" i="17"/>
  <c r="CZ28" i="18"/>
  <c r="CZ21" i="17"/>
  <c r="DQ28" i="18"/>
  <c r="CA21" i="17"/>
  <c r="CR28" i="18"/>
  <c r="DV21" i="17"/>
  <c r="EM28" i="18"/>
  <c r="CE21" i="17"/>
  <c r="CV28" i="18"/>
  <c r="BZ21" i="17"/>
  <c r="CQ28" i="18"/>
  <c r="EA10" i="24"/>
  <c r="M6" i="24"/>
  <c r="BQ21" i="17"/>
  <c r="CH28" i="18"/>
  <c r="EA28" i="18"/>
  <c r="DJ21" i="17"/>
  <c r="EK28" i="18"/>
  <c r="DT21" i="17"/>
  <c r="EC28" i="18"/>
  <c r="DL21" i="17"/>
  <c r="CD21" i="17"/>
  <c r="CU28" i="18"/>
  <c r="CS21" i="17"/>
  <c r="DJ28" i="18"/>
  <c r="ES28" i="18"/>
  <c r="EB21" i="17"/>
  <c r="DG28" i="18"/>
  <c r="CP21" i="17"/>
  <c r="BT21" i="17"/>
  <c r="CK28" i="18"/>
  <c r="DP28" i="18"/>
  <c r="CY21" i="17"/>
  <c r="DY14" i="24"/>
  <c r="DY56" i="24" s="1"/>
  <c r="DC10" i="24"/>
  <c r="DJ14" i="24"/>
  <c r="DJ56" i="24" s="1"/>
  <c r="DT28" i="18"/>
  <c r="DC21" i="17"/>
  <c r="CM21" i="17"/>
  <c r="DD28" i="18"/>
  <c r="DN21" i="17"/>
  <c r="EE28" i="18"/>
  <c r="EP28" i="18"/>
  <c r="DY21" i="17"/>
  <c r="ET28" i="18"/>
  <c r="EC21" i="17"/>
  <c r="EN28" i="18"/>
  <c r="DW21" i="17"/>
  <c r="CJ28" i="18"/>
  <c r="BS21" i="17"/>
  <c r="EJ28" i="18"/>
  <c r="DS21" i="17"/>
  <c r="DR28" i="18"/>
  <c r="DA21" i="17"/>
  <c r="CX28" i="18"/>
  <c r="CG21" i="17"/>
  <c r="CN28" i="18"/>
  <c r="BW21" i="17"/>
  <c r="DZ28" i="18"/>
  <c r="DI21" i="17"/>
  <c r="CB21" i="17"/>
  <c r="CS28" i="18"/>
  <c r="DU28" i="18"/>
  <c r="DD21" i="17"/>
  <c r="CF28" i="18"/>
  <c r="BO21" i="17"/>
  <c r="CI28" i="18"/>
  <c r="BR21" i="17"/>
  <c r="DQ21" i="17"/>
  <c r="EH28" i="18"/>
  <c r="EA21" i="17"/>
  <c r="ER28" i="18"/>
  <c r="CC28" i="18"/>
  <c r="BL21" i="17"/>
  <c r="CF21" i="17"/>
  <c r="CW28" i="18"/>
  <c r="DK21" i="17"/>
  <c r="EB28" i="18"/>
  <c r="CA18" i="18"/>
  <c r="I18" i="18" s="1"/>
  <c r="CM18" i="18"/>
  <c r="J18" i="18" s="1"/>
  <c r="BK21" i="17"/>
  <c r="CB28" i="18"/>
  <c r="CZ10" i="24" l="1"/>
  <c r="K6" i="24"/>
  <c r="K18" i="18"/>
  <c r="CJ21" i="17"/>
  <c r="DA28" i="18"/>
  <c r="K28" i="18" s="1"/>
  <c r="CL10" i="24"/>
  <c r="J6" i="24"/>
  <c r="I6" i="24"/>
  <c r="CD35" i="18"/>
  <c r="CE35" i="18"/>
  <c r="CO35" i="18"/>
  <c r="CP35" i="18"/>
  <c r="CS35" i="18"/>
  <c r="CG35" i="18"/>
  <c r="EA14" i="24"/>
  <c r="M10" i="24"/>
  <c r="CC35" i="18"/>
  <c r="CI35" i="18"/>
  <c r="CT35" i="18"/>
  <c r="CF35" i="18"/>
  <c r="CW35" i="18"/>
  <c r="DO14" i="24"/>
  <c r="L10" i="24"/>
  <c r="CR35" i="18"/>
  <c r="CQ35" i="18"/>
  <c r="CK35" i="18"/>
  <c r="CL35" i="18"/>
  <c r="CV35" i="18"/>
  <c r="CJ35" i="18"/>
  <c r="CX35" i="18"/>
  <c r="CN35" i="18"/>
  <c r="CH35" i="18"/>
  <c r="CU35" i="18"/>
  <c r="DC14" i="24"/>
  <c r="I10" i="24"/>
  <c r="BZ14" i="24"/>
  <c r="BJ21" i="17"/>
  <c r="CA28" i="18"/>
  <c r="I28" i="18" s="1"/>
  <c r="CM28" i="18"/>
  <c r="J28" i="18" s="1"/>
  <c r="BV21" i="17"/>
  <c r="CB35" i="18"/>
  <c r="BZ18" i="24" l="1"/>
  <c r="I18" i="24" s="1"/>
  <c r="BM41" i="15"/>
  <c r="CZ14" i="24"/>
  <c r="K10" i="24"/>
  <c r="J10" i="24"/>
  <c r="CL14" i="24"/>
  <c r="M14" i="24"/>
  <c r="EA56" i="24"/>
  <c r="M56" i="24" s="1"/>
  <c r="L14" i="24"/>
  <c r="DO56" i="24"/>
  <c r="L56" i="24" s="1"/>
  <c r="DC56" i="24"/>
  <c r="BY33" i="24"/>
  <c r="I14" i="24"/>
  <c r="CA35" i="18"/>
  <c r="I35" i="18" s="1"/>
  <c r="CM35" i="18"/>
  <c r="J35" i="18" s="1"/>
  <c r="K14" i="24" l="1"/>
  <c r="K6" i="20"/>
  <c r="K3" i="20"/>
  <c r="K5" i="20"/>
  <c r="CL18" i="24"/>
  <c r="J18" i="24" s="1"/>
  <c r="BY41" i="15"/>
  <c r="CW33" i="24"/>
  <c r="CZ56" i="24"/>
  <c r="K56" i="24" s="1"/>
  <c r="J14" i="24"/>
  <c r="CK33" i="24"/>
  <c r="BY34" i="24"/>
  <c r="H33" i="24"/>
  <c r="CW34" i="24" l="1"/>
  <c r="J34" i="24" s="1"/>
  <c r="J33" i="24"/>
  <c r="CK34" i="24"/>
  <c r="I34" i="24" s="1"/>
  <c r="I33" i="24"/>
  <c r="H34" i="24"/>
  <c r="CI66" i="24" l="1"/>
  <c r="P31" i="18" l="1"/>
  <c r="H31" i="18"/>
  <c r="E31" i="18"/>
  <c r="D31" i="18"/>
  <c r="G31" i="18"/>
  <c r="F31" i="18"/>
  <c r="D39" i="20"/>
  <c r="D26" i="20"/>
  <c r="D27" i="20" s="1"/>
  <c r="S33" i="18"/>
  <c r="R16" i="24" s="1"/>
  <c r="R40" i="24" l="1"/>
  <c r="A31" i="18"/>
  <c r="D45" i="20"/>
  <c r="E38" i="20" s="1"/>
  <c r="D40" i="20"/>
  <c r="R41" i="24" s="1"/>
  <c r="D42" i="20"/>
  <c r="D32" i="20"/>
  <c r="E25" i="20" s="1"/>
  <c r="R43" i="24"/>
  <c r="D29" i="20"/>
  <c r="P32" i="18"/>
  <c r="E13" i="15" s="1"/>
  <c r="E39" i="20"/>
  <c r="E26" i="20"/>
  <c r="AJ26" i="20"/>
  <c r="AB33" i="18"/>
  <c r="AA16" i="24" s="1"/>
  <c r="AC33" i="18"/>
  <c r="AB16" i="24" s="1"/>
  <c r="AA26" i="20"/>
  <c r="AS33" i="18"/>
  <c r="AR16" i="24" s="1"/>
  <c r="K26" i="20"/>
  <c r="AO33" i="18"/>
  <c r="AN16" i="24" s="1"/>
  <c r="BB26" i="20"/>
  <c r="BF26" i="20"/>
  <c r="T26" i="20"/>
  <c r="O26" i="20"/>
  <c r="AV26" i="20"/>
  <c r="O39" i="20"/>
  <c r="AD26" i="20"/>
  <c r="AN26" i="20"/>
  <c r="AD33" i="18"/>
  <c r="AC16" i="24" s="1"/>
  <c r="AQ33" i="18"/>
  <c r="AP16" i="24" s="1"/>
  <c r="BN33" i="18"/>
  <c r="BM16" i="24" s="1"/>
  <c r="J26" i="20"/>
  <c r="BL33" i="18"/>
  <c r="BK16" i="24" s="1"/>
  <c r="W33" i="18"/>
  <c r="AJ39" i="20"/>
  <c r="AH26" i="20"/>
  <c r="BG26" i="20"/>
  <c r="AF26" i="20"/>
  <c r="AT26" i="20"/>
  <c r="AF33" i="18"/>
  <c r="AE16" i="24" s="1"/>
  <c r="BU33" i="18"/>
  <c r="BT16" i="24" s="1"/>
  <c r="BS33" i="18"/>
  <c r="BR16" i="24" s="1"/>
  <c r="AB26" i="20"/>
  <c r="BY33" i="18"/>
  <c r="BX16" i="24" s="1"/>
  <c r="M26" i="20"/>
  <c r="BH26" i="20"/>
  <c r="AX26" i="20"/>
  <c r="BD26" i="20"/>
  <c r="BQ33" i="18"/>
  <c r="BP16" i="24" s="1"/>
  <c r="BE26" i="20"/>
  <c r="AT33" i="18"/>
  <c r="AS16" i="24" s="1"/>
  <c r="AL26" i="20"/>
  <c r="H26" i="20"/>
  <c r="BB39" i="20"/>
  <c r="X26" i="20"/>
  <c r="F26" i="20"/>
  <c r="AY39" i="20"/>
  <c r="AL39" i="20"/>
  <c r="T33" i="18"/>
  <c r="S16" i="24" s="1"/>
  <c r="W26" i="20"/>
  <c r="G26" i="20"/>
  <c r="Y33" i="18"/>
  <c r="X16" i="24" s="1"/>
  <c r="AW33" i="18"/>
  <c r="AV16" i="24" s="1"/>
  <c r="BO33" i="18"/>
  <c r="BN16" i="24" s="1"/>
  <c r="BW33" i="18"/>
  <c r="BV16" i="24" s="1"/>
  <c r="BC26" i="20"/>
  <c r="AK26" i="20"/>
  <c r="BJ33" i="18"/>
  <c r="BI16" i="24" s="1"/>
  <c r="BC33" i="18"/>
  <c r="BB16" i="24" s="1"/>
  <c r="AV39" i="20"/>
  <c r="S26" i="20"/>
  <c r="AE33" i="18"/>
  <c r="AD16" i="24" s="1"/>
  <c r="BK33" i="18"/>
  <c r="BJ16" i="24" s="1"/>
  <c r="AX33" i="18"/>
  <c r="AW16" i="24" s="1"/>
  <c r="U26" i="20"/>
  <c r="AQ26" i="20"/>
  <c r="AG26" i="20"/>
  <c r="AN33" i="18"/>
  <c r="AM16" i="24" s="1"/>
  <c r="AY26" i="20"/>
  <c r="AV33" i="18"/>
  <c r="AU16" i="24" s="1"/>
  <c r="BI26" i="20"/>
  <c r="BH33" i="18"/>
  <c r="BG16" i="24" s="1"/>
  <c r="BV33" i="18"/>
  <c r="BU16" i="24" s="1"/>
  <c r="X33" i="18"/>
  <c r="W16" i="24" s="1"/>
  <c r="Y39" i="20"/>
  <c r="G32" i="18"/>
  <c r="R26" i="20"/>
  <c r="AD39" i="20"/>
  <c r="BI39" i="20"/>
  <c r="BM33" i="18"/>
  <c r="BL16" i="24" s="1"/>
  <c r="F39" i="20"/>
  <c r="BT33" i="18"/>
  <c r="BS16" i="24" s="1"/>
  <c r="BC39" i="20"/>
  <c r="V33" i="18"/>
  <c r="U16" i="24" s="1"/>
  <c r="AG33" i="18"/>
  <c r="AF16" i="24" s="1"/>
  <c r="BI33" i="18"/>
  <c r="BH16" i="24" s="1"/>
  <c r="AO26" i="20"/>
  <c r="AY33" i="18"/>
  <c r="AX16" i="24" s="1"/>
  <c r="AS26" i="20"/>
  <c r="N26" i="20"/>
  <c r="BA26" i="20"/>
  <c r="AW26" i="20"/>
  <c r="BE33" i="18"/>
  <c r="BD16" i="24" s="1"/>
  <c r="AP26" i="20"/>
  <c r="AP39" i="20"/>
  <c r="Z39" i="20"/>
  <c r="BF39" i="20"/>
  <c r="Z33" i="18"/>
  <c r="Y16" i="24" s="1"/>
  <c r="AT39" i="20"/>
  <c r="BK26" i="20"/>
  <c r="AR33" i="18"/>
  <c r="AQ16" i="24" s="1"/>
  <c r="AP33" i="18"/>
  <c r="AO16" i="24" s="1"/>
  <c r="BA39" i="20"/>
  <c r="L26" i="20"/>
  <c r="AC26" i="20"/>
  <c r="AE26" i="20"/>
  <c r="BA33" i="18"/>
  <c r="AZ16" i="24" s="1"/>
  <c r="BP33" i="18"/>
  <c r="BO16" i="24" s="1"/>
  <c r="Y26" i="20"/>
  <c r="AR26" i="20"/>
  <c r="Q26" i="20"/>
  <c r="AZ26" i="20"/>
  <c r="AM26" i="20"/>
  <c r="BB33" i="18"/>
  <c r="BA16" i="24" s="1"/>
  <c r="H32" i="18"/>
  <c r="P39" i="20"/>
  <c r="BG39" i="20"/>
  <c r="S39" i="20"/>
  <c r="AA39" i="20"/>
  <c r="AN39" i="20"/>
  <c r="BX33" i="18"/>
  <c r="BW16" i="24" s="1"/>
  <c r="AI26" i="20"/>
  <c r="BF33" i="18"/>
  <c r="BE16" i="24" s="1"/>
  <c r="AU26" i="20"/>
  <c r="P26" i="20"/>
  <c r="I26" i="20"/>
  <c r="Z26" i="20"/>
  <c r="BJ26" i="20"/>
  <c r="D32" i="18"/>
  <c r="BR33" i="18"/>
  <c r="BQ16" i="24" s="1"/>
  <c r="AU33" i="18"/>
  <c r="AT16" i="24" s="1"/>
  <c r="BZ33" i="18"/>
  <c r="BY16" i="24" s="1"/>
  <c r="AI33" i="18"/>
  <c r="AH16" i="24" s="1"/>
  <c r="H39" i="20"/>
  <c r="AK39" i="20"/>
  <c r="AW39" i="20"/>
  <c r="BD33" i="18"/>
  <c r="BC16" i="24" s="1"/>
  <c r="AL33" i="18"/>
  <c r="AK16" i="24" s="1"/>
  <c r="V26" i="20"/>
  <c r="AM39" i="20"/>
  <c r="AJ33" i="18"/>
  <c r="AI16" i="24" s="1"/>
  <c r="AE39" i="20"/>
  <c r="F32" i="18"/>
  <c r="AI39" i="20"/>
  <c r="AA33" i="18"/>
  <c r="Z16" i="24" s="1"/>
  <c r="W39" i="20"/>
  <c r="K39" i="20"/>
  <c r="BE39" i="20"/>
  <c r="U33" i="18"/>
  <c r="T16" i="24" s="1"/>
  <c r="AK33" i="18"/>
  <c r="AJ16" i="24" s="1"/>
  <c r="AZ39" i="20"/>
  <c r="N39" i="20"/>
  <c r="AX39" i="20"/>
  <c r="AM33" i="18"/>
  <c r="AL16" i="24" s="1"/>
  <c r="BD39" i="20"/>
  <c r="BK39" i="20"/>
  <c r="AH39" i="20"/>
  <c r="M39" i="20"/>
  <c r="BJ39" i="20"/>
  <c r="AR39" i="20"/>
  <c r="AB39" i="20"/>
  <c r="U39" i="20"/>
  <c r="R39" i="20"/>
  <c r="V39" i="20"/>
  <c r="BH39" i="20"/>
  <c r="L39" i="20"/>
  <c r="AU39" i="20"/>
  <c r="AH33" i="18"/>
  <c r="AG16" i="24" s="1"/>
  <c r="E32" i="18"/>
  <c r="AZ33" i="18"/>
  <c r="BG33" i="18"/>
  <c r="BF16" i="24" s="1"/>
  <c r="AC39" i="20"/>
  <c r="Q39" i="20"/>
  <c r="AG39" i="20"/>
  <c r="I39" i="20"/>
  <c r="AS39" i="20"/>
  <c r="J39" i="20"/>
  <c r="X39" i="20"/>
  <c r="T39" i="20"/>
  <c r="AF39" i="20"/>
  <c r="AQ39" i="20"/>
  <c r="G39" i="20"/>
  <c r="AO39" i="20"/>
  <c r="R66" i="24" l="1"/>
  <c r="BW40" i="24"/>
  <c r="BD40" i="24"/>
  <c r="AZ40" i="24"/>
  <c r="AC40" i="24"/>
  <c r="BO43" i="24"/>
  <c r="BJ40" i="24"/>
  <c r="BR40" i="24"/>
  <c r="AB40" i="24"/>
  <c r="BK43" i="24"/>
  <c r="BN43" i="24"/>
  <c r="BE40" i="24"/>
  <c r="E42" i="20"/>
  <c r="E45" i="20"/>
  <c r="F38" i="20" s="1"/>
  <c r="Y40" i="24"/>
  <c r="BJ43" i="24"/>
  <c r="BU43" i="24"/>
  <c r="BL43" i="24"/>
  <c r="AN40" i="24"/>
  <c r="BG43" i="24"/>
  <c r="BO40" i="24"/>
  <c r="AE43" i="24"/>
  <c r="AD40" i="24"/>
  <c r="AY40" i="24"/>
  <c r="AK43" i="24"/>
  <c r="BI40" i="24"/>
  <c r="S40" i="24"/>
  <c r="E32" i="20"/>
  <c r="F25" i="20" s="1"/>
  <c r="S43" i="24"/>
  <c r="BM40" i="24"/>
  <c r="BM43" i="24"/>
  <c r="BA43" i="24"/>
  <c r="BA40" i="24"/>
  <c r="E40" i="20"/>
  <c r="AZ43" i="24"/>
  <c r="AK40" i="24"/>
  <c r="BW43" i="24"/>
  <c r="AD43" i="24"/>
  <c r="W43" i="24"/>
  <c r="AN43" i="24"/>
  <c r="AV43" i="24"/>
  <c r="AE40" i="24"/>
  <c r="BK40" i="24"/>
  <c r="BF40" i="24"/>
  <c r="BN40" i="24"/>
  <c r="Z40" i="24"/>
  <c r="E33" i="18"/>
  <c r="T40" i="24"/>
  <c r="T43" i="24"/>
  <c r="BQ40" i="24"/>
  <c r="BQ43" i="24"/>
  <c r="AS43" i="24"/>
  <c r="AS40" i="24"/>
  <c r="AG40" i="24"/>
  <c r="AG43" i="24"/>
  <c r="AW43" i="24"/>
  <c r="AW40" i="24"/>
  <c r="A32" i="18"/>
  <c r="E14" i="15"/>
  <c r="E15" i="15"/>
  <c r="E16" i="15" s="1"/>
  <c r="B26" i="20"/>
  <c r="AC43" i="24"/>
  <c r="AV40" i="24"/>
  <c r="AY43" i="24"/>
  <c r="BE43" i="24"/>
  <c r="AB43" i="24"/>
  <c r="G33" i="18"/>
  <c r="BD43" i="24"/>
  <c r="Z43" i="24"/>
  <c r="BF43" i="24"/>
  <c r="BU40" i="24"/>
  <c r="H33" i="18"/>
  <c r="BI43" i="24"/>
  <c r="Y43" i="24"/>
  <c r="D33" i="18"/>
  <c r="BL40" i="24"/>
  <c r="BR43" i="24"/>
  <c r="W40" i="24"/>
  <c r="BG40" i="24"/>
  <c r="V16" i="24"/>
  <c r="P33" i="18"/>
  <c r="AX40" i="24"/>
  <c r="AX43" i="24"/>
  <c r="AM40" i="24"/>
  <c r="AM43" i="24"/>
  <c r="V40" i="24"/>
  <c r="V43" i="24"/>
  <c r="AJ40" i="24"/>
  <c r="AJ43" i="24"/>
  <c r="F33" i="18"/>
  <c r="AY16" i="24"/>
  <c r="F16" i="24" s="1"/>
  <c r="E16" i="24"/>
  <c r="G16" i="24"/>
  <c r="H16" i="24"/>
  <c r="E29" i="20"/>
  <c r="E27" i="20"/>
  <c r="BP43" i="24"/>
  <c r="BP40" i="24"/>
  <c r="AR40" i="24"/>
  <c r="AR43" i="24"/>
  <c r="B39" i="20"/>
  <c r="BT40" i="24"/>
  <c r="BT43" i="24"/>
  <c r="BH40" i="24"/>
  <c r="BH43" i="24"/>
  <c r="BY43" i="24"/>
  <c r="BY40" i="24"/>
  <c r="AO43" i="24"/>
  <c r="AO40" i="24"/>
  <c r="BB43" i="24"/>
  <c r="BB40" i="24"/>
  <c r="BS40" i="24"/>
  <c r="BS43" i="24"/>
  <c r="AA40" i="24"/>
  <c r="AA43" i="24"/>
  <c r="BX43" i="24"/>
  <c r="BX40" i="24"/>
  <c r="AP40" i="24"/>
  <c r="AP43" i="24"/>
  <c r="AI40" i="24"/>
  <c r="AI43" i="24"/>
  <c r="AF43" i="24"/>
  <c r="AF40" i="24"/>
  <c r="BV43" i="24"/>
  <c r="BV40" i="24"/>
  <c r="AQ40" i="24"/>
  <c r="AQ43" i="24"/>
  <c r="AU43" i="24"/>
  <c r="AU40" i="24"/>
  <c r="X40" i="24"/>
  <c r="X43" i="24"/>
  <c r="AL40" i="24"/>
  <c r="AL43" i="24"/>
  <c r="AH43" i="24"/>
  <c r="AH40" i="24"/>
  <c r="AT40" i="24"/>
  <c r="AT43" i="24"/>
  <c r="U40" i="24"/>
  <c r="U43" i="24"/>
  <c r="BC40" i="24"/>
  <c r="BC43" i="24"/>
  <c r="AW66" i="24" l="1"/>
  <c r="BA66" i="24"/>
  <c r="AF66" i="24"/>
  <c r="BW66" i="24"/>
  <c r="O43" i="24"/>
  <c r="O40" i="24"/>
  <c r="E21" i="15" s="1"/>
  <c r="D16" i="24"/>
  <c r="A16" i="24" s="1"/>
  <c r="O16" i="24"/>
  <c r="BO66" i="24"/>
  <c r="AZ66" i="24"/>
  <c r="BD66" i="24"/>
  <c r="AS66" i="24"/>
  <c r="AC66" i="24"/>
  <c r="AO66" i="24"/>
  <c r="S66" i="24"/>
  <c r="AK66" i="24"/>
  <c r="BG66" i="24"/>
  <c r="BJ66" i="24"/>
  <c r="BK66" i="24"/>
  <c r="BN66" i="24"/>
  <c r="BR66" i="24"/>
  <c r="BU66" i="24"/>
  <c r="Y66" i="24"/>
  <c r="BL66" i="24"/>
  <c r="BE66" i="24"/>
  <c r="AB66" i="24"/>
  <c r="F45" i="20"/>
  <c r="G38" i="20" s="1"/>
  <c r="F40" i="20"/>
  <c r="F42" i="20"/>
  <c r="AD66" i="24"/>
  <c r="AN66" i="24"/>
  <c r="AE66" i="24"/>
  <c r="AY66" i="24"/>
  <c r="BI66" i="24"/>
  <c r="F27" i="20"/>
  <c r="F32" i="20"/>
  <c r="G25" i="20" s="1"/>
  <c r="F29" i="20"/>
  <c r="AX66" i="24"/>
  <c r="AM66" i="24"/>
  <c r="BP66" i="24"/>
  <c r="S41" i="24"/>
  <c r="BQ66" i="24"/>
  <c r="AJ66" i="24"/>
  <c r="T66" i="24"/>
  <c r="AG66" i="24"/>
  <c r="AV66" i="24"/>
  <c r="Z66" i="24"/>
  <c r="BF66" i="24"/>
  <c r="W66" i="24"/>
  <c r="A33" i="18"/>
  <c r="V66" i="24"/>
  <c r="BV66" i="24"/>
  <c r="BX66" i="24"/>
  <c r="AU66" i="24"/>
  <c r="AI66" i="24"/>
  <c r="X66" i="24"/>
  <c r="AQ66" i="24"/>
  <c r="AL66" i="24"/>
  <c r="AT66" i="24"/>
  <c r="AA66" i="24"/>
  <c r="E40" i="24"/>
  <c r="D43" i="24"/>
  <c r="BC66" i="24"/>
  <c r="BB66" i="24"/>
  <c r="G40" i="24"/>
  <c r="AP66" i="24"/>
  <c r="F40" i="24"/>
  <c r="D40" i="24"/>
  <c r="U66" i="24"/>
  <c r="H43" i="24"/>
  <c r="AR66" i="24"/>
  <c r="BH66" i="24"/>
  <c r="G43" i="24"/>
  <c r="BS66" i="24"/>
  <c r="F43" i="24"/>
  <c r="E43" i="24"/>
  <c r="AH66" i="24"/>
  <c r="BT66" i="24"/>
  <c r="H40" i="24"/>
  <c r="T41" i="24" l="1"/>
  <c r="G42" i="20"/>
  <c r="G40" i="20"/>
  <c r="G45" i="20"/>
  <c r="H38" i="20" s="1"/>
  <c r="G32" i="20"/>
  <c r="H25" i="20" s="1"/>
  <c r="G27" i="20"/>
  <c r="G29" i="20"/>
  <c r="A43" i="24"/>
  <c r="A40" i="24"/>
  <c r="U41" i="24" l="1"/>
  <c r="H40" i="20"/>
  <c r="H42" i="20"/>
  <c r="H45" i="20"/>
  <c r="I38" i="20" s="1"/>
  <c r="I42" i="20" s="1"/>
  <c r="H29" i="20"/>
  <c r="H32" i="20"/>
  <c r="I25" i="20" s="1"/>
  <c r="H27" i="20"/>
  <c r="I45" i="20" l="1"/>
  <c r="J38" i="20" s="1"/>
  <c r="I40" i="20"/>
  <c r="V41" i="24"/>
  <c r="I27" i="20"/>
  <c r="I32" i="20"/>
  <c r="J25" i="20" s="1"/>
  <c r="I29" i="20"/>
  <c r="W41" i="24" l="1"/>
  <c r="J40" i="20"/>
  <c r="J42" i="20"/>
  <c r="J45" i="20"/>
  <c r="K38" i="20" s="1"/>
  <c r="K40" i="20" s="1"/>
  <c r="J32" i="20"/>
  <c r="K25" i="20" s="1"/>
  <c r="J29" i="20"/>
  <c r="J27" i="20"/>
  <c r="X41" i="24" l="1"/>
  <c r="K42" i="20"/>
  <c r="K45" i="20"/>
  <c r="L38" i="20" s="1"/>
  <c r="L40" i="20" s="1"/>
  <c r="K32" i="20"/>
  <c r="L25" i="20" s="1"/>
  <c r="K27" i="20"/>
  <c r="Y41" i="24" s="1"/>
  <c r="K29" i="20"/>
  <c r="L45" i="20" l="1"/>
  <c r="M38" i="20" s="1"/>
  <c r="L42" i="20"/>
  <c r="L32" i="20"/>
  <c r="M25" i="20" s="1"/>
  <c r="L27" i="20"/>
  <c r="Z41" i="24" s="1"/>
  <c r="L29" i="20"/>
  <c r="M40" i="20" l="1"/>
  <c r="M42" i="20"/>
  <c r="M45" i="20"/>
  <c r="N38" i="20" s="1"/>
  <c r="M27" i="20"/>
  <c r="M29" i="20"/>
  <c r="M32" i="20"/>
  <c r="N25" i="20" s="1"/>
  <c r="AA41" i="24" l="1"/>
  <c r="N40" i="20"/>
  <c r="N42" i="20"/>
  <c r="N45" i="20"/>
  <c r="O38" i="20" s="1"/>
  <c r="N27" i="20"/>
  <c r="N29" i="20"/>
  <c r="N32" i="20"/>
  <c r="O25" i="20" s="1"/>
  <c r="AB41" i="24" l="1"/>
  <c r="O45" i="20"/>
  <c r="P38" i="20" s="1"/>
  <c r="O40" i="20"/>
  <c r="O42" i="20"/>
  <c r="O32" i="20"/>
  <c r="P25" i="20" s="1"/>
  <c r="O29" i="20"/>
  <c r="O27" i="20"/>
  <c r="P40" i="20" l="1"/>
  <c r="P42" i="20"/>
  <c r="P45" i="20"/>
  <c r="Q38" i="20" s="1"/>
  <c r="AC41" i="24"/>
  <c r="P32" i="20"/>
  <c r="Q25" i="20" s="1"/>
  <c r="P27" i="20"/>
  <c r="P29" i="20"/>
  <c r="D41" i="24" l="1"/>
  <c r="AD41" i="24"/>
  <c r="Q40" i="20"/>
  <c r="Q42" i="20"/>
  <c r="Q45" i="20"/>
  <c r="R38" i="20" s="1"/>
  <c r="R45" i="20" s="1"/>
  <c r="S38" i="20" s="1"/>
  <c r="Q29" i="20"/>
  <c r="Q32" i="20"/>
  <c r="R25" i="20" s="1"/>
  <c r="Q27" i="20"/>
  <c r="AE41" i="24" l="1"/>
  <c r="R40" i="20"/>
  <c r="R42" i="20"/>
  <c r="R32" i="20"/>
  <c r="S25" i="20" s="1"/>
  <c r="R27" i="20"/>
  <c r="R29" i="20"/>
  <c r="S42" i="20"/>
  <c r="S40" i="20"/>
  <c r="S45" i="20"/>
  <c r="T38" i="20" s="1"/>
  <c r="AF41" i="24" l="1"/>
  <c r="S32" i="20"/>
  <c r="T25" i="20" s="1"/>
  <c r="S27" i="20"/>
  <c r="AG41" i="24" s="1"/>
  <c r="S29" i="20"/>
  <c r="T40" i="20"/>
  <c r="T42" i="20"/>
  <c r="T45" i="20"/>
  <c r="U38" i="20" s="1"/>
  <c r="T32" i="20" l="1"/>
  <c r="U25" i="20" s="1"/>
  <c r="T27" i="20"/>
  <c r="AH41" i="24" s="1"/>
  <c r="T29" i="20"/>
  <c r="U42" i="20"/>
  <c r="U40" i="20"/>
  <c r="U45" i="20"/>
  <c r="V38" i="20" s="1"/>
  <c r="U27" i="20" l="1"/>
  <c r="AI41" i="24" s="1"/>
  <c r="U32" i="20"/>
  <c r="V25" i="20" s="1"/>
  <c r="U29" i="20"/>
  <c r="V42" i="20"/>
  <c r="V40" i="20"/>
  <c r="V45" i="20"/>
  <c r="W38" i="20" s="1"/>
  <c r="V32" i="20" l="1"/>
  <c r="W25" i="20" s="1"/>
  <c r="V29" i="20"/>
  <c r="V27" i="20"/>
  <c r="AJ41" i="24" s="1"/>
  <c r="W42" i="20"/>
  <c r="W40" i="20"/>
  <c r="W45" i="20"/>
  <c r="X38" i="20" s="1"/>
  <c r="W27" i="20" l="1"/>
  <c r="AK41" i="24" s="1"/>
  <c r="W32" i="20"/>
  <c r="X25" i="20" s="1"/>
  <c r="W29" i="20"/>
  <c r="X42" i="20"/>
  <c r="X40" i="20"/>
  <c r="X45" i="20"/>
  <c r="Y38" i="20" s="1"/>
  <c r="X32" i="20" l="1"/>
  <c r="Y25" i="20" s="1"/>
  <c r="X27" i="20"/>
  <c r="AL41" i="24" s="1"/>
  <c r="X29" i="20"/>
  <c r="Y40" i="20"/>
  <c r="Y42" i="20"/>
  <c r="Y45" i="20"/>
  <c r="Z38" i="20" s="1"/>
  <c r="Y29" i="20" l="1"/>
  <c r="Y32" i="20"/>
  <c r="Z25" i="20" s="1"/>
  <c r="Y27" i="20"/>
  <c r="AM41" i="24" s="1"/>
  <c r="Z40" i="20"/>
  <c r="Z42" i="20"/>
  <c r="Z45" i="20"/>
  <c r="AA38" i="20" s="1"/>
  <c r="Z27" i="20" l="1"/>
  <c r="AN41" i="24" s="1"/>
  <c r="Z32" i="20"/>
  <c r="AA25" i="20" s="1"/>
  <c r="Z29" i="20"/>
  <c r="AA42" i="20"/>
  <c r="AA40" i="20"/>
  <c r="AA45" i="20"/>
  <c r="AB38" i="20" s="1"/>
  <c r="AA32" i="20" l="1"/>
  <c r="AB25" i="20" s="1"/>
  <c r="AA29" i="20"/>
  <c r="AA27" i="20"/>
  <c r="AO41" i="24" s="1"/>
  <c r="AB42" i="20"/>
  <c r="AB40" i="20"/>
  <c r="E41" i="24" l="1"/>
  <c r="AB29" i="20"/>
  <c r="AB27" i="20"/>
  <c r="AP41" i="24" s="1"/>
  <c r="AB32" i="20"/>
  <c r="AC25" i="20" s="1"/>
  <c r="AB41" i="20"/>
  <c r="AB45" i="20" s="1"/>
  <c r="AC38" i="20" s="1"/>
  <c r="AC32" i="20" l="1"/>
  <c r="AD25" i="20" s="1"/>
  <c r="AC27" i="20"/>
  <c r="AC29" i="20"/>
  <c r="AC40" i="20"/>
  <c r="AC42" i="20"/>
  <c r="AD32" i="20" l="1"/>
  <c r="AE25" i="20" s="1"/>
  <c r="AD27" i="20"/>
  <c r="AD29" i="20"/>
  <c r="AQ41" i="24"/>
  <c r="AC41" i="20"/>
  <c r="AE32" i="20" l="1"/>
  <c r="AF25" i="20" s="1"/>
  <c r="AE29" i="20"/>
  <c r="AE27" i="20"/>
  <c r="AC45" i="20"/>
  <c r="AD38" i="20" s="1"/>
  <c r="AF27" i="20" l="1"/>
  <c r="AF32" i="20"/>
  <c r="AG25" i="20" s="1"/>
  <c r="AF29" i="20"/>
  <c r="AD42" i="20"/>
  <c r="AD40" i="20"/>
  <c r="AG29" i="20" l="1"/>
  <c r="AG32" i="20"/>
  <c r="AH25" i="20" s="1"/>
  <c r="AG27" i="20"/>
  <c r="AR41" i="24"/>
  <c r="AD41" i="20"/>
  <c r="AH29" i="20" l="1"/>
  <c r="AH27" i="20"/>
  <c r="AH32" i="20"/>
  <c r="AI25" i="20" s="1"/>
  <c r="AD45" i="20"/>
  <c r="AE38" i="20" s="1"/>
  <c r="AI27" i="20" l="1"/>
  <c r="AI32" i="20"/>
  <c r="AJ25" i="20" s="1"/>
  <c r="AI29" i="20"/>
  <c r="AE42" i="20"/>
  <c r="AE40" i="20"/>
  <c r="AJ32" i="20" l="1"/>
  <c r="AK25" i="20" s="1"/>
  <c r="AJ29" i="20"/>
  <c r="AJ27" i="20"/>
  <c r="AS41" i="24"/>
  <c r="AE41" i="20"/>
  <c r="AK32" i="20" l="1"/>
  <c r="AL25" i="20" s="1"/>
  <c r="AK29" i="20"/>
  <c r="AK27" i="20"/>
  <c r="AE45" i="20"/>
  <c r="AF38" i="20" s="1"/>
  <c r="AL29" i="20" l="1"/>
  <c r="AL32" i="20"/>
  <c r="AM25" i="20" s="1"/>
  <c r="AL27" i="20"/>
  <c r="AF42" i="20"/>
  <c r="AF40" i="20"/>
  <c r="AM27" i="20" l="1"/>
  <c r="AM32" i="20"/>
  <c r="AN25" i="20" s="1"/>
  <c r="AN27" i="20" s="1"/>
  <c r="AM29" i="20"/>
  <c r="AT41" i="24"/>
  <c r="AF41" i="20"/>
  <c r="AN29" i="20" l="1"/>
  <c r="AF45" i="20"/>
  <c r="AG38" i="20" s="1"/>
  <c r="AN28" i="20" l="1"/>
  <c r="AN32" i="20" s="1"/>
  <c r="AO25" i="20" s="1"/>
  <c r="AO27" i="20" s="1"/>
  <c r="AG42" i="20"/>
  <c r="AG40" i="20"/>
  <c r="AO29" i="20" l="1"/>
  <c r="AU41" i="24"/>
  <c r="AG41" i="20"/>
  <c r="AO28" i="20" l="1"/>
  <c r="AO32" i="20" s="1"/>
  <c r="AP25" i="20" s="1"/>
  <c r="AG45" i="20"/>
  <c r="AH38" i="20" s="1"/>
  <c r="AP27" i="20" l="1"/>
  <c r="AP29" i="20"/>
  <c r="AH42" i="20"/>
  <c r="AH40" i="20"/>
  <c r="AP28" i="20" l="1"/>
  <c r="AV41" i="24"/>
  <c r="AH41" i="20"/>
  <c r="AP32" i="20" l="1"/>
  <c r="AQ25" i="20" s="1"/>
  <c r="AH45" i="20"/>
  <c r="AI38" i="20" s="1"/>
  <c r="AQ27" i="20" l="1"/>
  <c r="AQ29" i="20"/>
  <c r="AI40" i="20"/>
  <c r="AI42" i="20"/>
  <c r="AQ28" i="20" l="1"/>
  <c r="AW41" i="24"/>
  <c r="AI41" i="20"/>
  <c r="AQ32" i="20" l="1"/>
  <c r="AR25" i="20" s="1"/>
  <c r="AI45" i="20"/>
  <c r="AJ38" i="20" s="1"/>
  <c r="AR27" i="20" l="1"/>
  <c r="AR29" i="20"/>
  <c r="AJ42" i="20"/>
  <c r="AJ40" i="20"/>
  <c r="AR28" i="20" l="1"/>
  <c r="AX41" i="24"/>
  <c r="AJ41" i="20"/>
  <c r="AR32" i="20" l="1"/>
  <c r="AS25" i="20" s="1"/>
  <c r="AS27" i="20" s="1"/>
  <c r="AJ45" i="20"/>
  <c r="AK38" i="20" s="1"/>
  <c r="AS29" i="20" l="1"/>
  <c r="AK40" i="20"/>
  <c r="AK42" i="20"/>
  <c r="AS28" i="20" l="1"/>
  <c r="AY41" i="24"/>
  <c r="AK41" i="20"/>
  <c r="AS32" i="20" l="1"/>
  <c r="AT25" i="20" s="1"/>
  <c r="AK45" i="20"/>
  <c r="AL38" i="20" s="1"/>
  <c r="AT29" i="20" l="1"/>
  <c r="AT27" i="20"/>
  <c r="AL40" i="20"/>
  <c r="AL42" i="20"/>
  <c r="AT28" i="20" l="1"/>
  <c r="AZ41" i="24"/>
  <c r="AL41" i="20"/>
  <c r="AT32" i="20" l="1"/>
  <c r="AU25" i="20" s="1"/>
  <c r="AL45" i="20"/>
  <c r="AM38" i="20" s="1"/>
  <c r="AU27" i="20" l="1"/>
  <c r="AU29" i="20"/>
  <c r="AM40" i="20"/>
  <c r="AM42" i="20"/>
  <c r="AU28" i="20" l="1"/>
  <c r="BA41" i="24"/>
  <c r="AM41" i="20"/>
  <c r="F41" i="24" l="1"/>
  <c r="AU32" i="20"/>
  <c r="AV25" i="20" s="1"/>
  <c r="AM45" i="20"/>
  <c r="AN38" i="20" s="1"/>
  <c r="AV27" i="20" l="1"/>
  <c r="AV29" i="20"/>
  <c r="AN40" i="20"/>
  <c r="AN42" i="20"/>
  <c r="AV28" i="20" l="1"/>
  <c r="BB41" i="24"/>
  <c r="AN41" i="20"/>
  <c r="AV32" i="20" l="1"/>
  <c r="AW25" i="20" s="1"/>
  <c r="AN45" i="20"/>
  <c r="AO38" i="20" s="1"/>
  <c r="AW27" i="20" l="1"/>
  <c r="AW29" i="20"/>
  <c r="AO40" i="20"/>
  <c r="AO42" i="20"/>
  <c r="AW28" i="20" l="1"/>
  <c r="BC41" i="24"/>
  <c r="AO41" i="20"/>
  <c r="AW32" i="20" l="1"/>
  <c r="AX25" i="20" s="1"/>
  <c r="AO45" i="20"/>
  <c r="AP38" i="20" s="1"/>
  <c r="AX29" i="20" l="1"/>
  <c r="AX27" i="20"/>
  <c r="AP40" i="20"/>
  <c r="AP42" i="20"/>
  <c r="AX28" i="20" l="1"/>
  <c r="BD41" i="24"/>
  <c r="AP41" i="20"/>
  <c r="AX32" i="20" l="1"/>
  <c r="AY25" i="20" s="1"/>
  <c r="AP45" i="20"/>
  <c r="AQ38" i="20" s="1"/>
  <c r="AY27" i="20" l="1"/>
  <c r="AY29" i="20"/>
  <c r="AQ40" i="20"/>
  <c r="AQ42" i="20"/>
  <c r="AY28" i="20" l="1"/>
  <c r="AY30" i="20" s="1"/>
  <c r="AY31" i="20" s="1"/>
  <c r="BE41" i="24"/>
  <c r="AQ41" i="20"/>
  <c r="AY32" i="20" l="1"/>
  <c r="AZ25" i="20" s="1"/>
  <c r="AQ45" i="20"/>
  <c r="AR38" i="20" s="1"/>
  <c r="AZ27" i="20" l="1"/>
  <c r="AZ29" i="20"/>
  <c r="AR40" i="20"/>
  <c r="AR42" i="20"/>
  <c r="AZ28" i="20" l="1"/>
  <c r="BF41" i="24"/>
  <c r="AR41" i="20"/>
  <c r="AZ32" i="20" l="1"/>
  <c r="BA25" i="20" s="1"/>
  <c r="AR45" i="20"/>
  <c r="AS38" i="20" s="1"/>
  <c r="BA29" i="20" l="1"/>
  <c r="BA27" i="20"/>
  <c r="AS40" i="20"/>
  <c r="AS42" i="20"/>
  <c r="BA28" i="20" l="1"/>
  <c r="BG41" i="24"/>
  <c r="AS41" i="20"/>
  <c r="BA32" i="20" l="1"/>
  <c r="BB25" i="20" s="1"/>
  <c r="AS45" i="20"/>
  <c r="AT38" i="20" s="1"/>
  <c r="BB27" i="20" l="1"/>
  <c r="BB29" i="20"/>
  <c r="AT40" i="20"/>
  <c r="AT42" i="20"/>
  <c r="BB28" i="20" l="1"/>
  <c r="BH41" i="24"/>
  <c r="AT41" i="20"/>
  <c r="BB32" i="20" l="1"/>
  <c r="BC25" i="20" s="1"/>
  <c r="AT45" i="20"/>
  <c r="AU38" i="20" s="1"/>
  <c r="BC29" i="20" l="1"/>
  <c r="BC27" i="20"/>
  <c r="AU40" i="20"/>
  <c r="AU42" i="20"/>
  <c r="BC28" i="20" l="1"/>
  <c r="BI41" i="24"/>
  <c r="AU41" i="20"/>
  <c r="BC32" i="20" l="1"/>
  <c r="BD25" i="20" s="1"/>
  <c r="AU45" i="20"/>
  <c r="AV38" i="20" s="1"/>
  <c r="BD27" i="20" l="1"/>
  <c r="BD29" i="20"/>
  <c r="AV42" i="20"/>
  <c r="AV40" i="20"/>
  <c r="BD28" i="20" l="1"/>
  <c r="BJ41" i="24"/>
  <c r="AV41" i="20"/>
  <c r="BD32" i="20" l="1"/>
  <c r="BE25" i="20" s="1"/>
  <c r="AV45" i="20"/>
  <c r="AW38" i="20" s="1"/>
  <c r="BE29" i="20" l="1"/>
  <c r="BE27" i="20"/>
  <c r="AW40" i="20"/>
  <c r="AW42" i="20"/>
  <c r="BE28" i="20" l="1"/>
  <c r="BK41" i="24"/>
  <c r="AW41" i="20"/>
  <c r="BE32" i="20" l="1"/>
  <c r="BF25" i="20" s="1"/>
  <c r="AW45" i="20"/>
  <c r="AX38" i="20" s="1"/>
  <c r="BF27" i="20" l="1"/>
  <c r="BF29" i="20"/>
  <c r="AX40" i="20"/>
  <c r="AX42" i="20"/>
  <c r="BF28" i="20" l="1"/>
  <c r="BL41" i="24"/>
  <c r="AX41" i="20"/>
  <c r="BF32" i="20" l="1"/>
  <c r="BG25" i="20" s="1"/>
  <c r="AX45" i="20"/>
  <c r="AY38" i="20" s="1"/>
  <c r="BG27" i="20" l="1"/>
  <c r="BG29" i="20"/>
  <c r="AY40" i="20"/>
  <c r="AY42" i="20"/>
  <c r="BG28" i="20" l="1"/>
  <c r="BM41" i="24"/>
  <c r="AY41" i="20"/>
  <c r="AY43" i="20" s="1"/>
  <c r="G41" i="24" l="1"/>
  <c r="AY44" i="20"/>
  <c r="BM44" i="24" s="1"/>
  <c r="BM42" i="24"/>
  <c r="BG32" i="20"/>
  <c r="BH25" i="20" s="1"/>
  <c r="AY45" i="20"/>
  <c r="AZ38" i="20" s="1"/>
  <c r="G44" i="24" l="1"/>
  <c r="G42" i="24"/>
  <c r="BH27" i="20"/>
  <c r="BH29" i="20"/>
  <c r="AZ42" i="20"/>
  <c r="AZ40" i="20"/>
  <c r="BH28" i="20" l="1"/>
  <c r="BN41" i="24"/>
  <c r="AZ41" i="20"/>
  <c r="BH32" i="20" l="1"/>
  <c r="BI25" i="20" s="1"/>
  <c r="AZ45" i="20"/>
  <c r="BA38" i="20" s="1"/>
  <c r="BI27" i="20" l="1"/>
  <c r="BI29" i="20"/>
  <c r="BA40" i="20"/>
  <c r="BA42" i="20"/>
  <c r="BI28" i="20" l="1"/>
  <c r="BO41" i="24"/>
  <c r="BA41" i="20"/>
  <c r="BI32" i="20" l="1"/>
  <c r="BJ25" i="20" s="1"/>
  <c r="BA45" i="20"/>
  <c r="BB38" i="20" s="1"/>
  <c r="BJ27" i="20" l="1"/>
  <c r="BJ29" i="20"/>
  <c r="BB40" i="20"/>
  <c r="BB42" i="20"/>
  <c r="BJ28" i="20" l="1"/>
  <c r="BP41" i="24"/>
  <c r="BB41" i="20"/>
  <c r="BJ32" i="20" l="1"/>
  <c r="BK25" i="20" s="1"/>
  <c r="BB45" i="20"/>
  <c r="BC38" i="20" s="1"/>
  <c r="BK29" i="20" l="1"/>
  <c r="BK27" i="20"/>
  <c r="BC40" i="20"/>
  <c r="BC42" i="20"/>
  <c r="BK28" i="20" l="1"/>
  <c r="BQ41" i="24"/>
  <c r="BC41" i="20"/>
  <c r="BK30" i="20" l="1"/>
  <c r="BC45" i="20"/>
  <c r="BD38" i="20" s="1"/>
  <c r="BK32" i="20" l="1"/>
  <c r="BL25" i="20" s="1"/>
  <c r="BK31" i="20"/>
  <c r="BD42" i="20"/>
  <c r="BD40" i="20"/>
  <c r="BL27" i="20" l="1"/>
  <c r="BL29" i="20"/>
  <c r="BR41" i="24"/>
  <c r="BD41" i="20"/>
  <c r="BL28" i="20" l="1"/>
  <c r="BD45" i="20"/>
  <c r="BE38" i="20" s="1"/>
  <c r="BL32" i="20" l="1"/>
  <c r="BM25" i="20" s="1"/>
  <c r="BE42" i="20"/>
  <c r="BE40" i="20"/>
  <c r="BM27" i="20" l="1"/>
  <c r="BM29" i="20"/>
  <c r="BS41" i="24"/>
  <c r="BE41" i="20"/>
  <c r="BM28" i="20" l="1"/>
  <c r="BE45" i="20"/>
  <c r="BF38" i="20" s="1"/>
  <c r="BM32" i="20" l="1"/>
  <c r="BN25" i="20" s="1"/>
  <c r="BF40" i="20"/>
  <c r="BF42" i="20"/>
  <c r="BN29" i="20" l="1"/>
  <c r="BN27" i="20"/>
  <c r="BT41" i="24"/>
  <c r="BF41" i="20"/>
  <c r="BN28" i="20" l="1"/>
  <c r="BF45" i="20"/>
  <c r="BG38" i="20" s="1"/>
  <c r="BN32" i="20" l="1"/>
  <c r="BO25" i="20" s="1"/>
  <c r="BG40" i="20"/>
  <c r="BG42" i="20"/>
  <c r="BO27" i="20" l="1"/>
  <c r="BO29" i="20"/>
  <c r="BU41" i="24"/>
  <c r="BG41" i="20"/>
  <c r="BO28" i="20" l="1"/>
  <c r="BG45" i="20"/>
  <c r="BH38" i="20" s="1"/>
  <c r="BO32" i="20" l="1"/>
  <c r="BP25" i="20" s="1"/>
  <c r="BH42" i="20"/>
  <c r="BH40" i="20"/>
  <c r="BP27" i="20" l="1"/>
  <c r="BP29" i="20"/>
  <c r="BV41" i="24"/>
  <c r="BH41" i="20"/>
  <c r="BP28" i="20" l="1"/>
  <c r="BH45" i="20"/>
  <c r="BI38" i="20" s="1"/>
  <c r="BP32" i="20" l="1"/>
  <c r="BQ25" i="20" s="1"/>
  <c r="BI40" i="20"/>
  <c r="BI42" i="20"/>
  <c r="BQ27" i="20" l="1"/>
  <c r="BQ29" i="20"/>
  <c r="BW41" i="24"/>
  <c r="BI41" i="20"/>
  <c r="BQ28" i="20" l="1"/>
  <c r="BI45" i="20"/>
  <c r="BJ38" i="20" s="1"/>
  <c r="BQ32" i="20" l="1"/>
  <c r="BR25" i="20" s="1"/>
  <c r="BJ40" i="20"/>
  <c r="BJ42" i="20"/>
  <c r="BR27" i="20" l="1"/>
  <c r="BR29" i="20"/>
  <c r="BX41" i="24"/>
  <c r="BJ41" i="20"/>
  <c r="BR28" i="20" l="1"/>
  <c r="BJ45" i="20"/>
  <c r="BK38" i="20" s="1"/>
  <c r="BR32" i="20" l="1"/>
  <c r="BS25" i="20" s="1"/>
  <c r="BK40" i="20"/>
  <c r="BK42" i="20"/>
  <c r="BS29" i="20" l="1"/>
  <c r="BS27" i="20"/>
  <c r="BY41" i="24"/>
  <c r="BK41" i="20"/>
  <c r="H41" i="24" l="1"/>
  <c r="BS28" i="20"/>
  <c r="BK43" i="20"/>
  <c r="BS32" i="20" l="1"/>
  <c r="BT25" i="20" s="1"/>
  <c r="BK45" i="20"/>
  <c r="BL38" i="20" s="1"/>
  <c r="BK44" i="20"/>
  <c r="BY42" i="24"/>
  <c r="BT29" i="20" l="1"/>
  <c r="BT27" i="20"/>
  <c r="BL42" i="20"/>
  <c r="BL40" i="20"/>
  <c r="BY44" i="24"/>
  <c r="H42" i="24"/>
  <c r="P8" i="18"/>
  <c r="S10" i="18"/>
  <c r="BT28" i="20" l="1"/>
  <c r="BL41" i="20"/>
  <c r="BZ41" i="24"/>
  <c r="H44" i="24"/>
  <c r="BY66" i="24"/>
  <c r="A8" i="18"/>
  <c r="S11" i="18"/>
  <c r="BT32" i="20" l="1"/>
  <c r="BU25" i="20" s="1"/>
  <c r="BL45" i="20"/>
  <c r="BM38" i="20" s="1"/>
  <c r="R6" i="24"/>
  <c r="BU29" i="20" l="1"/>
  <c r="BU27" i="20"/>
  <c r="BM42" i="20"/>
  <c r="BM40" i="20"/>
  <c r="BU28" i="20" l="1"/>
  <c r="BM41" i="20"/>
  <c r="CA41" i="24"/>
  <c r="BU10" i="18"/>
  <c r="BU11" i="18" s="1"/>
  <c r="BR10" i="18"/>
  <c r="BR11" i="18" s="1"/>
  <c r="W10" i="18"/>
  <c r="AS10" i="18"/>
  <c r="Z10" i="18"/>
  <c r="Z11" i="18" s="1"/>
  <c r="AO10" i="18"/>
  <c r="AO11" i="18" s="1"/>
  <c r="AL10" i="18"/>
  <c r="AL11" i="18" s="1"/>
  <c r="AK6" i="24" s="1"/>
  <c r="AI10" i="18"/>
  <c r="AI11" i="18" s="1"/>
  <c r="AH10" i="18"/>
  <c r="AH11" i="18" s="1"/>
  <c r="AG6" i="24" s="1"/>
  <c r="BI10" i="18"/>
  <c r="BI11" i="18" s="1"/>
  <c r="BH6" i="24" s="1"/>
  <c r="BP10" i="18"/>
  <c r="BP11" i="18" s="1"/>
  <c r="BO6" i="24" s="1"/>
  <c r="AQ10" i="18"/>
  <c r="AE10" i="18"/>
  <c r="BO10" i="18"/>
  <c r="BY10" i="18"/>
  <c r="BY11" i="18" s="1"/>
  <c r="AZ10" i="18"/>
  <c r="AZ11" i="18" s="1"/>
  <c r="AY6" i="24" s="1"/>
  <c r="AV10" i="18"/>
  <c r="AV11" i="18" s="1"/>
  <c r="AU6" i="24" s="1"/>
  <c r="BQ10" i="18"/>
  <c r="BQ11" i="18" s="1"/>
  <c r="BP6" i="24" s="1"/>
  <c r="AD10" i="18"/>
  <c r="AD11" i="18" s="1"/>
  <c r="BC10" i="18"/>
  <c r="P9" i="18"/>
  <c r="BE10" i="18"/>
  <c r="BE11" i="18" s="1"/>
  <c r="BD6" i="24" s="1"/>
  <c r="AF10" i="18"/>
  <c r="AF11" i="18" s="1"/>
  <c r="AE6" i="24" s="1"/>
  <c r="Y10" i="18"/>
  <c r="Y11" i="18" s="1"/>
  <c r="X6" i="24" s="1"/>
  <c r="BT10" i="18"/>
  <c r="BT11" i="18" s="1"/>
  <c r="BS6" i="24" s="1"/>
  <c r="BW10" i="18"/>
  <c r="BW11" i="18" s="1"/>
  <c r="BF10" i="18"/>
  <c r="BF11" i="18" s="1"/>
  <c r="BS10" i="18"/>
  <c r="BS11" i="18" s="1"/>
  <c r="BR6" i="24" s="1"/>
  <c r="AB10" i="18"/>
  <c r="AB11" i="18" s="1"/>
  <c r="AA6" i="24" s="1"/>
  <c r="BV10" i="18"/>
  <c r="BV11" i="18" s="1"/>
  <c r="BU6" i="24" s="1"/>
  <c r="BN10" i="18"/>
  <c r="BN11" i="18" s="1"/>
  <c r="AY10" i="18"/>
  <c r="AY11" i="18" s="1"/>
  <c r="AA10" i="18"/>
  <c r="AA11" i="18" s="1"/>
  <c r="Z6" i="24" s="1"/>
  <c r="BG10" i="18"/>
  <c r="BG11" i="18" s="1"/>
  <c r="BF6" i="24" s="1"/>
  <c r="BM10" i="18"/>
  <c r="BM11" i="18" s="1"/>
  <c r="BL6" i="24" s="1"/>
  <c r="U10" i="18"/>
  <c r="U11" i="18" s="1"/>
  <c r="T6" i="24" s="1"/>
  <c r="AK10" i="18"/>
  <c r="AK11" i="18" s="1"/>
  <c r="AJ6" i="24" s="1"/>
  <c r="AX10" i="18"/>
  <c r="AX11" i="18" s="1"/>
  <c r="AW6" i="24" s="1"/>
  <c r="AW10" i="18"/>
  <c r="AW11" i="18" s="1"/>
  <c r="AU10" i="18"/>
  <c r="AU11" i="18" s="1"/>
  <c r="AT6" i="24" s="1"/>
  <c r="T10" i="18"/>
  <c r="BX10" i="18"/>
  <c r="BX11" i="18" s="1"/>
  <c r="BW6" i="24" s="1"/>
  <c r="X10" i="18"/>
  <c r="X11" i="18" s="1"/>
  <c r="W6" i="24" s="1"/>
  <c r="BZ10" i="18"/>
  <c r="BZ11" i="18" s="1"/>
  <c r="BY6" i="24" s="1"/>
  <c r="AP10" i="18"/>
  <c r="AP11" i="18" s="1"/>
  <c r="AJ10" i="18"/>
  <c r="AJ11" i="18" s="1"/>
  <c r="AI6" i="24" s="1"/>
  <c r="BB10" i="18"/>
  <c r="BB11" i="18" s="1"/>
  <c r="BA6" i="24" s="1"/>
  <c r="BA10" i="18"/>
  <c r="BA11" i="18" s="1"/>
  <c r="AZ6" i="24" s="1"/>
  <c r="BH10" i="18"/>
  <c r="BH11" i="18" s="1"/>
  <c r="BG6" i="24" s="1"/>
  <c r="BJ10" i="18"/>
  <c r="BJ11" i="18" s="1"/>
  <c r="BI6" i="24" s="1"/>
  <c r="V10" i="18"/>
  <c r="V11" i="18" s="1"/>
  <c r="AN10" i="18"/>
  <c r="AN11" i="18" s="1"/>
  <c r="AM6" i="24" s="1"/>
  <c r="BD10" i="18"/>
  <c r="BK10" i="18"/>
  <c r="BK11" i="18" s="1"/>
  <c r="AM10" i="18"/>
  <c r="AM11" i="18" s="1"/>
  <c r="AL6" i="24" s="1"/>
  <c r="AT10" i="18"/>
  <c r="AT11" i="18" s="1"/>
  <c r="BL10" i="18"/>
  <c r="BL11" i="18" s="1"/>
  <c r="BK6" i="24" s="1"/>
  <c r="AR10" i="18"/>
  <c r="AR11" i="18" s="1"/>
  <c r="AG10" i="18"/>
  <c r="AG11" i="18" s="1"/>
  <c r="AF6" i="24" s="1"/>
  <c r="AC10" i="18"/>
  <c r="AC11" i="18" s="1"/>
  <c r="H10" i="18" l="1"/>
  <c r="AQ11" i="18"/>
  <c r="F10" i="18"/>
  <c r="AE11" i="18"/>
  <c r="E10" i="18"/>
  <c r="BC11" i="18"/>
  <c r="G10" i="18"/>
  <c r="T11" i="18"/>
  <c r="D10" i="18"/>
  <c r="BU32" i="20"/>
  <c r="BV25" i="20" s="1"/>
  <c r="BM45" i="20"/>
  <c r="BN38" i="20" s="1"/>
  <c r="A9" i="18"/>
  <c r="BD11" i="18"/>
  <c r="AQ6" i="24"/>
  <c r="AV6" i="24"/>
  <c r="BT6" i="24"/>
  <c r="BQ6" i="24"/>
  <c r="W11" i="18"/>
  <c r="P10" i="18"/>
  <c r="AS11" i="18"/>
  <c r="Y6" i="24"/>
  <c r="AN6" i="24"/>
  <c r="AH6" i="24"/>
  <c r="BO11" i="18"/>
  <c r="H11" i="18" s="1"/>
  <c r="BX6" i="24"/>
  <c r="AC6" i="24"/>
  <c r="BV6" i="24"/>
  <c r="BE6" i="24"/>
  <c r="BM6" i="24"/>
  <c r="AX6" i="24"/>
  <c r="AO6" i="24"/>
  <c r="U6" i="24"/>
  <c r="BJ6" i="24"/>
  <c r="AS6" i="24"/>
  <c r="AB6" i="24"/>
  <c r="G11" i="18" l="1"/>
  <c r="BB6" i="24"/>
  <c r="F11" i="18"/>
  <c r="AP6" i="24"/>
  <c r="E11" i="18"/>
  <c r="AD6" i="24"/>
  <c r="E6" i="24" s="1"/>
  <c r="D11" i="18"/>
  <c r="S6" i="24"/>
  <c r="BV29" i="20"/>
  <c r="BV27" i="20"/>
  <c r="BN42" i="20"/>
  <c r="BN40" i="20"/>
  <c r="BC6" i="24"/>
  <c r="P11" i="18"/>
  <c r="A10" i="18"/>
  <c r="V6" i="24"/>
  <c r="AR6" i="24"/>
  <c r="BN6" i="24"/>
  <c r="A11" i="18" l="1"/>
  <c r="G6" i="24"/>
  <c r="D6" i="24"/>
  <c r="O6" i="24"/>
  <c r="BV28" i="20"/>
  <c r="BN41" i="20"/>
  <c r="CB41" i="24"/>
  <c r="F6" i="24"/>
  <c r="H6" i="24"/>
  <c r="BV32" i="20" l="1"/>
  <c r="BW25" i="20" s="1"/>
  <c r="BN45" i="20"/>
  <c r="BO38" i="20" s="1"/>
  <c r="A6" i="24"/>
  <c r="P14" i="18"/>
  <c r="S16" i="18"/>
  <c r="BW29" i="20" l="1"/>
  <c r="BW27" i="20"/>
  <c r="BO40" i="20"/>
  <c r="BO42" i="20"/>
  <c r="A14" i="18"/>
  <c r="R8" i="24"/>
  <c r="S18" i="18"/>
  <c r="R10" i="24" l="1"/>
  <c r="BW28" i="20"/>
  <c r="BO41" i="20"/>
  <c r="CC41" i="24"/>
  <c r="B21" i="17"/>
  <c r="S28" i="18"/>
  <c r="R14" i="24" l="1"/>
  <c r="E41" i="15" s="1"/>
  <c r="BW30" i="20"/>
  <c r="BO45" i="20"/>
  <c r="BP38" i="20" s="1"/>
  <c r="S35" i="18"/>
  <c r="T16" i="18"/>
  <c r="AO16" i="18"/>
  <c r="AO18" i="18" s="1"/>
  <c r="BP16" i="18"/>
  <c r="BO8" i="24" s="1"/>
  <c r="BO10" i="24" s="1"/>
  <c r="BO14" i="24" s="1"/>
  <c r="BB41" i="15" s="1"/>
  <c r="AP16" i="18"/>
  <c r="AP18" i="18" s="1"/>
  <c r="BE16" i="18"/>
  <c r="BE18" i="18" s="1"/>
  <c r="BO16" i="18"/>
  <c r="AE16" i="18"/>
  <c r="BK16" i="18"/>
  <c r="BK18" i="18" s="1"/>
  <c r="BD16" i="18"/>
  <c r="BD18" i="18" s="1"/>
  <c r="BI16" i="18"/>
  <c r="BI18" i="18" s="1"/>
  <c r="BU16" i="18"/>
  <c r="BZ16" i="18"/>
  <c r="AX16" i="18"/>
  <c r="BT16" i="18"/>
  <c r="BT18" i="18" s="1"/>
  <c r="AZ16" i="18"/>
  <c r="AZ18" i="18" s="1"/>
  <c r="BX16" i="18"/>
  <c r="BX18" i="18" s="1"/>
  <c r="AU16" i="18"/>
  <c r="BS16" i="18"/>
  <c r="BC16" i="18"/>
  <c r="W16" i="18"/>
  <c r="V8" i="24" s="1"/>
  <c r="V10" i="24" s="1"/>
  <c r="V14" i="24" s="1"/>
  <c r="I41" i="15" s="1"/>
  <c r="BN16" i="18"/>
  <c r="BN18" i="18" s="1"/>
  <c r="AG16" i="18"/>
  <c r="AJ16" i="18"/>
  <c r="AM16" i="18"/>
  <c r="AH16" i="18"/>
  <c r="AG8" i="24" s="1"/>
  <c r="BH16" i="18"/>
  <c r="AB16" i="18"/>
  <c r="AA8" i="24" s="1"/>
  <c r="AA10" i="24" s="1"/>
  <c r="AA14" i="24" s="1"/>
  <c r="N41" i="15" s="1"/>
  <c r="BQ16" i="18"/>
  <c r="U16" i="18"/>
  <c r="U18" i="18" s="1"/>
  <c r="U28" i="18" s="1"/>
  <c r="AN16" i="18"/>
  <c r="BJ16" i="18"/>
  <c r="BW16" i="18"/>
  <c r="BM16" i="18"/>
  <c r="AV16" i="18"/>
  <c r="AU8" i="24" s="1"/>
  <c r="AU10" i="24" s="1"/>
  <c r="AU14" i="24" s="1"/>
  <c r="AH41" i="15" s="1"/>
  <c r="BY16" i="18"/>
  <c r="BF16" i="18"/>
  <c r="AY16" i="18"/>
  <c r="AS16" i="18"/>
  <c r="Z16" i="18"/>
  <c r="Z18" i="18" s="1"/>
  <c r="X16" i="18"/>
  <c r="X18" i="18" s="1"/>
  <c r="AF16" i="18"/>
  <c r="AF18" i="18" s="1"/>
  <c r="AQ16" i="18"/>
  <c r="AK16" i="18"/>
  <c r="AR16" i="18"/>
  <c r="AA16" i="18"/>
  <c r="AA18" i="18" s="1"/>
  <c r="AC16" i="18"/>
  <c r="AB8" i="24" s="1"/>
  <c r="AB10" i="24" s="1"/>
  <c r="AB14" i="24" s="1"/>
  <c r="O41" i="15" s="1"/>
  <c r="BG16" i="18"/>
  <c r="BG18" i="18" s="1"/>
  <c r="BV16" i="18"/>
  <c r="BV18" i="18" s="1"/>
  <c r="BB16" i="18"/>
  <c r="BB18" i="18" s="1"/>
  <c r="AW16" i="18"/>
  <c r="BA16" i="18"/>
  <c r="AZ8" i="24" s="1"/>
  <c r="AZ10" i="24" s="1"/>
  <c r="AZ14" i="24" s="1"/>
  <c r="AT16" i="18"/>
  <c r="BL16" i="18"/>
  <c r="BL18" i="18" s="1"/>
  <c r="AD16" i="18"/>
  <c r="AC8" i="24" s="1"/>
  <c r="AC10" i="24" s="1"/>
  <c r="AC14" i="24" s="1"/>
  <c r="P41" i="15" s="1"/>
  <c r="V16" i="18"/>
  <c r="V18" i="18" s="1"/>
  <c r="Y16" i="18"/>
  <c r="Y18" i="18" s="1"/>
  <c r="AL16" i="18"/>
  <c r="BR16" i="18"/>
  <c r="BR18" i="18" s="1"/>
  <c r="AI16" i="18"/>
  <c r="P15" i="18"/>
  <c r="AZ18" i="24" l="1"/>
  <c r="AM41" i="15"/>
  <c r="R18" i="24"/>
  <c r="AJ18" i="18"/>
  <c r="AI8" i="24"/>
  <c r="AI10" i="24" s="1"/>
  <c r="AI14" i="24" s="1"/>
  <c r="AU18" i="18"/>
  <c r="AT8" i="24"/>
  <c r="AT10" i="24" s="1"/>
  <c r="AT14" i="24" s="1"/>
  <c r="E16" i="18"/>
  <c r="BM18" i="18"/>
  <c r="BL8" i="24"/>
  <c r="BL10" i="24" s="1"/>
  <c r="BL14" i="24" s="1"/>
  <c r="G16" i="18"/>
  <c r="F16" i="18"/>
  <c r="AG18" i="18"/>
  <c r="AF8" i="24"/>
  <c r="AF10" i="24" s="1"/>
  <c r="AF14" i="24" s="1"/>
  <c r="E5" i="15"/>
  <c r="T18" i="18"/>
  <c r="D16" i="18"/>
  <c r="BO18" i="18"/>
  <c r="H16" i="18"/>
  <c r="BA18" i="18"/>
  <c r="AE8" i="24"/>
  <c r="AE10" i="24" s="1"/>
  <c r="AE14" i="24" s="1"/>
  <c r="BD8" i="24"/>
  <c r="BD10" i="24" s="1"/>
  <c r="BD14" i="24" s="1"/>
  <c r="AY8" i="24"/>
  <c r="AY10" i="24" s="1"/>
  <c r="AY14" i="24" s="1"/>
  <c r="BQ8" i="24"/>
  <c r="BQ10" i="24" s="1"/>
  <c r="BQ14" i="24" s="1"/>
  <c r="S8" i="24"/>
  <c r="AB18" i="18"/>
  <c r="AC18" i="18"/>
  <c r="BW8" i="24"/>
  <c r="BW10" i="24" s="1"/>
  <c r="BW14" i="24" s="1"/>
  <c r="X8" i="24"/>
  <c r="X10" i="24" s="1"/>
  <c r="X14" i="24" s="1"/>
  <c r="AN8" i="24"/>
  <c r="AN10" i="24" s="1"/>
  <c r="AN14" i="24" s="1"/>
  <c r="T8" i="24"/>
  <c r="T10" i="24" s="1"/>
  <c r="T14" i="24" s="1"/>
  <c r="G41" i="15" s="1"/>
  <c r="BM8" i="24"/>
  <c r="BM10" i="24" s="1"/>
  <c r="BM14" i="24" s="1"/>
  <c r="BW32" i="20"/>
  <c r="BX25" i="20" s="1"/>
  <c r="BW31" i="20"/>
  <c r="B31" i="20" s="1"/>
  <c r="BU8" i="24"/>
  <c r="BU10" i="24" s="1"/>
  <c r="BU14" i="24" s="1"/>
  <c r="W8" i="24"/>
  <c r="W10" i="24" s="1"/>
  <c r="W14" i="24" s="1"/>
  <c r="AO8" i="24"/>
  <c r="AO10" i="24" s="1"/>
  <c r="AO14" i="24" s="1"/>
  <c r="W18" i="18"/>
  <c r="F21" i="17" s="1"/>
  <c r="BJ8" i="24"/>
  <c r="BJ10" i="24" s="1"/>
  <c r="BJ14" i="24" s="1"/>
  <c r="U8" i="24"/>
  <c r="U10" i="24" s="1"/>
  <c r="U14" i="24" s="1"/>
  <c r="Z8" i="24"/>
  <c r="Z10" i="24" s="1"/>
  <c r="Z14" i="24" s="1"/>
  <c r="BS8" i="24"/>
  <c r="BS10" i="24" s="1"/>
  <c r="BS14" i="24" s="1"/>
  <c r="BN8" i="24"/>
  <c r="BN10" i="24" s="1"/>
  <c r="BN14" i="24" s="1"/>
  <c r="BA41" i="15" s="1"/>
  <c r="AD18" i="18"/>
  <c r="AD28" i="18" s="1"/>
  <c r="BA8" i="24"/>
  <c r="BA10" i="24" s="1"/>
  <c r="BA14" i="24" s="1"/>
  <c r="AV18" i="18"/>
  <c r="Y8" i="24"/>
  <c r="Y10" i="24" s="1"/>
  <c r="Y14" i="24" s="1"/>
  <c r="BK8" i="24"/>
  <c r="BK10" i="24" s="1"/>
  <c r="BK14" i="24" s="1"/>
  <c r="BF8" i="24"/>
  <c r="BF10" i="24" s="1"/>
  <c r="BF14" i="24" s="1"/>
  <c r="AH18" i="18"/>
  <c r="Q21" i="17" s="1"/>
  <c r="BH8" i="24"/>
  <c r="BH10" i="24" s="1"/>
  <c r="BH14" i="24" s="1"/>
  <c r="BC8" i="24"/>
  <c r="BC10" i="24" s="1"/>
  <c r="BC14" i="24" s="1"/>
  <c r="AE18" i="18"/>
  <c r="AD8" i="24"/>
  <c r="AD10" i="24" s="1"/>
  <c r="AD14" i="24" s="1"/>
  <c r="BU18" i="18"/>
  <c r="BD21" i="17" s="1"/>
  <c r="BT8" i="24"/>
  <c r="BT10" i="24" s="1"/>
  <c r="BT14" i="24" s="1"/>
  <c r="BP8" i="24"/>
  <c r="BP10" i="24" s="1"/>
  <c r="BP14" i="24" s="1"/>
  <c r="BC41" i="15" s="1"/>
  <c r="BQ18" i="18"/>
  <c r="BY18" i="18"/>
  <c r="BH21" i="17" s="1"/>
  <c r="BX8" i="24"/>
  <c r="BX10" i="24" s="1"/>
  <c r="BX14" i="24" s="1"/>
  <c r="AK18" i="18"/>
  <c r="AJ8" i="24"/>
  <c r="AJ10" i="24" s="1"/>
  <c r="AJ14" i="24" s="1"/>
  <c r="AT18" i="18"/>
  <c r="AT28" i="18" s="1"/>
  <c r="AT35" i="18" s="1"/>
  <c r="AS8" i="24"/>
  <c r="AS10" i="24" s="1"/>
  <c r="AS14" i="24" s="1"/>
  <c r="BZ18" i="18"/>
  <c r="BI21" i="17" s="1"/>
  <c r="BY8" i="24"/>
  <c r="BY10" i="24" s="1"/>
  <c r="BY14" i="24" s="1"/>
  <c r="BJ18" i="18"/>
  <c r="BI8" i="24"/>
  <c r="BI10" i="24" s="1"/>
  <c r="BI14" i="24" s="1"/>
  <c r="AY18" i="18"/>
  <c r="AX8" i="24"/>
  <c r="AX10" i="24" s="1"/>
  <c r="AX14" i="24" s="1"/>
  <c r="AQ8" i="24"/>
  <c r="AQ10" i="24" s="1"/>
  <c r="AQ14" i="24" s="1"/>
  <c r="AR18" i="18"/>
  <c r="AK8" i="24"/>
  <c r="AK10" i="24" s="1"/>
  <c r="AK14" i="24" s="1"/>
  <c r="AL18" i="18"/>
  <c r="AW8" i="24"/>
  <c r="AW10" i="24" s="1"/>
  <c r="AW14" i="24" s="1"/>
  <c r="AX18" i="18"/>
  <c r="BC18" i="18"/>
  <c r="BB8" i="24"/>
  <c r="BB10" i="24" s="1"/>
  <c r="BB14" i="24" s="1"/>
  <c r="BH18" i="18"/>
  <c r="BG8" i="24"/>
  <c r="BG10" i="24" s="1"/>
  <c r="BG14" i="24" s="1"/>
  <c r="AR8" i="24"/>
  <c r="AS18" i="18"/>
  <c r="AW18" i="18"/>
  <c r="AV8" i="24"/>
  <c r="AV10" i="24" s="1"/>
  <c r="AV14" i="24" s="1"/>
  <c r="AI18" i="18"/>
  <c r="AH8" i="24"/>
  <c r="AH10" i="24" s="1"/>
  <c r="AH14" i="24" s="1"/>
  <c r="BP42" i="20"/>
  <c r="BP40" i="20"/>
  <c r="BS18" i="18"/>
  <c r="BR8" i="24"/>
  <c r="BR10" i="24" s="1"/>
  <c r="AL8" i="24"/>
  <c r="AL10" i="24" s="1"/>
  <c r="AL14" i="24" s="1"/>
  <c r="AM18" i="18"/>
  <c r="AN18" i="18"/>
  <c r="AM8" i="24"/>
  <c r="AM10" i="24" s="1"/>
  <c r="AM14" i="24" s="1"/>
  <c r="AQ18" i="18"/>
  <c r="AP8" i="24"/>
  <c r="AP10" i="24" s="1"/>
  <c r="AP14" i="24" s="1"/>
  <c r="BE28" i="18"/>
  <c r="AN21" i="17"/>
  <c r="BT28" i="18"/>
  <c r="BC21" i="17"/>
  <c r="BV8" i="24"/>
  <c r="BV10" i="24" s="1"/>
  <c r="BV14" i="24" s="1"/>
  <c r="BW18" i="18"/>
  <c r="BF18" i="18"/>
  <c r="BE8" i="24"/>
  <c r="Z28" i="18"/>
  <c r="I21" i="17"/>
  <c r="BG28" i="18"/>
  <c r="BG35" i="18" s="1"/>
  <c r="AP21" i="17"/>
  <c r="A15" i="18"/>
  <c r="BP18" i="18"/>
  <c r="AP28" i="18"/>
  <c r="Y21" i="17"/>
  <c r="AA28" i="18"/>
  <c r="J21" i="17"/>
  <c r="BI28" i="18"/>
  <c r="BI35" i="18" s="1"/>
  <c r="AR21" i="17"/>
  <c r="O21" i="17"/>
  <c r="AF28" i="18"/>
  <c r="AO28" i="18"/>
  <c r="X21" i="17"/>
  <c r="U35" i="18"/>
  <c r="AM21" i="17"/>
  <c r="BD28" i="18"/>
  <c r="AZ28" i="18"/>
  <c r="AI21" i="17"/>
  <c r="BG21" i="17"/>
  <c r="BX28" i="18"/>
  <c r="BN28" i="18"/>
  <c r="AW21" i="17"/>
  <c r="AA18" i="24"/>
  <c r="BO18" i="24"/>
  <c r="P16" i="18"/>
  <c r="BE21" i="17"/>
  <c r="BV28" i="18"/>
  <c r="AK21" i="17"/>
  <c r="BB28" i="18"/>
  <c r="AU21" i="17"/>
  <c r="BL28" i="18"/>
  <c r="AG10" i="24"/>
  <c r="G21" i="17"/>
  <c r="X28" i="18"/>
  <c r="AT21" i="17"/>
  <c r="BK28" i="18"/>
  <c r="AB18" i="24"/>
  <c r="D21" i="17"/>
  <c r="E21" i="17"/>
  <c r="V28" i="18"/>
  <c r="H21" i="17"/>
  <c r="Y28" i="18"/>
  <c r="BA21" i="17"/>
  <c r="BR28" i="18"/>
  <c r="AU18" i="24"/>
  <c r="AC18" i="24"/>
  <c r="V18" i="24"/>
  <c r="BV18" i="24" l="1"/>
  <c r="BI41" i="15"/>
  <c r="AP18" i="24"/>
  <c r="AC41" i="15"/>
  <c r="AM18" i="24"/>
  <c r="Z41" i="15"/>
  <c r="AL18" i="24"/>
  <c r="Y41" i="15"/>
  <c r="AH18" i="24"/>
  <c r="U41" i="15"/>
  <c r="AV18" i="24"/>
  <c r="AI41" i="15"/>
  <c r="BG18" i="24"/>
  <c r="AT41" i="15"/>
  <c r="BB18" i="24"/>
  <c r="AO41" i="15"/>
  <c r="AW18" i="24"/>
  <c r="AJ41" i="15"/>
  <c r="AK18" i="24"/>
  <c r="X41" i="15"/>
  <c r="AQ18" i="24"/>
  <c r="AD41" i="15"/>
  <c r="AX18" i="24"/>
  <c r="AK41" i="15"/>
  <c r="BI18" i="24"/>
  <c r="AV41" i="15"/>
  <c r="BY18" i="24"/>
  <c r="BL41" i="15"/>
  <c r="AS18" i="24"/>
  <c r="AF41" i="15"/>
  <c r="AJ18" i="24"/>
  <c r="W41" i="15"/>
  <c r="BX18" i="24"/>
  <c r="BK41" i="15"/>
  <c r="BT18" i="24"/>
  <c r="BG41" i="15"/>
  <c r="AD18" i="24"/>
  <c r="Q41" i="15"/>
  <c r="BC18" i="24"/>
  <c r="AP41" i="15"/>
  <c r="BH18" i="24"/>
  <c r="AU41" i="15"/>
  <c r="BF18" i="24"/>
  <c r="AS41" i="15"/>
  <c r="BK18" i="24"/>
  <c r="AX41" i="15"/>
  <c r="Y18" i="24"/>
  <c r="L41" i="15"/>
  <c r="BA18" i="24"/>
  <c r="AN41" i="15"/>
  <c r="BS18" i="24"/>
  <c r="BF41" i="15"/>
  <c r="Z18" i="24"/>
  <c r="M41" i="15"/>
  <c r="U18" i="24"/>
  <c r="H41" i="15"/>
  <c r="BJ18" i="24"/>
  <c r="AW41" i="15"/>
  <c r="AO18" i="24"/>
  <c r="AB41" i="15"/>
  <c r="W18" i="24"/>
  <c r="J41" i="15"/>
  <c r="BU18" i="24"/>
  <c r="BH41" i="15"/>
  <c r="BM18" i="24"/>
  <c r="AZ41" i="15"/>
  <c r="AN18" i="24"/>
  <c r="AA41" i="15"/>
  <c r="X18" i="24"/>
  <c r="K41" i="15"/>
  <c r="BW18" i="24"/>
  <c r="BJ41" i="15"/>
  <c r="BQ18" i="24"/>
  <c r="BD41" i="15"/>
  <c r="AY18" i="24"/>
  <c r="AL41" i="15"/>
  <c r="BD18" i="24"/>
  <c r="AQ41" i="15"/>
  <c r="AE18" i="24"/>
  <c r="R41" i="15"/>
  <c r="AF18" i="24"/>
  <c r="S41" i="15"/>
  <c r="BL18" i="24"/>
  <c r="AY41" i="15"/>
  <c r="AT18" i="24"/>
  <c r="AG41" i="15"/>
  <c r="AI18" i="24"/>
  <c r="V41" i="15"/>
  <c r="R48" i="24"/>
  <c r="AJ28" i="18"/>
  <c r="S21" i="17"/>
  <c r="AU28" i="18"/>
  <c r="AD21" i="17"/>
  <c r="AN28" i="18"/>
  <c r="W21" i="17"/>
  <c r="AV21" i="17"/>
  <c r="BM28" i="18"/>
  <c r="BA28" i="18"/>
  <c r="AJ21" i="17"/>
  <c r="T21" i="17"/>
  <c r="AK28" i="18"/>
  <c r="P21" i="17"/>
  <c r="AG28" i="18"/>
  <c r="T28" i="18"/>
  <c r="C21" i="17"/>
  <c r="BO28" i="18"/>
  <c r="AX21" i="17"/>
  <c r="K21" i="17"/>
  <c r="AB28" i="18"/>
  <c r="L21" i="17"/>
  <c r="AC28" i="18"/>
  <c r="G18" i="18"/>
  <c r="AB21" i="17"/>
  <c r="AS28" i="18"/>
  <c r="D18" i="18"/>
  <c r="H18" i="18"/>
  <c r="S10" i="24"/>
  <c r="D10" i="24" s="1"/>
  <c r="O8" i="24"/>
  <c r="AE28" i="18"/>
  <c r="E18" i="18"/>
  <c r="AI28" i="18"/>
  <c r="R21" i="17"/>
  <c r="AQ28" i="18"/>
  <c r="Z21" i="17"/>
  <c r="F18" i="18"/>
  <c r="AA35" i="18"/>
  <c r="BU28" i="18"/>
  <c r="M21" i="17"/>
  <c r="AH28" i="18"/>
  <c r="AC21" i="17"/>
  <c r="D8" i="24"/>
  <c r="W28" i="18"/>
  <c r="BY28" i="18"/>
  <c r="BX29" i="20"/>
  <c r="BX27" i="20"/>
  <c r="BZ28" i="18"/>
  <c r="N21" i="17"/>
  <c r="AE21" i="17"/>
  <c r="AV28" i="18"/>
  <c r="E8" i="24"/>
  <c r="H8" i="24"/>
  <c r="BN18" i="24"/>
  <c r="AZ21" i="17"/>
  <c r="BQ28" i="18"/>
  <c r="AS21" i="17"/>
  <c r="BJ28" i="18"/>
  <c r="AY28" i="18"/>
  <c r="AH21" i="17"/>
  <c r="AG21" i="17"/>
  <c r="AX28" i="18"/>
  <c r="BC28" i="18"/>
  <c r="AL21" i="17"/>
  <c r="BS28" i="18"/>
  <c r="BS35" i="18" s="1"/>
  <c r="BB21" i="17"/>
  <c r="AA21" i="17"/>
  <c r="AR28" i="18"/>
  <c r="AL28" i="18"/>
  <c r="U21" i="17"/>
  <c r="AQ21" i="17"/>
  <c r="BH28" i="18"/>
  <c r="BH35" i="18" s="1"/>
  <c r="F8" i="24"/>
  <c r="AR10" i="24"/>
  <c r="Z35" i="18"/>
  <c r="AW28" i="18"/>
  <c r="AF21" i="17"/>
  <c r="BR14" i="24"/>
  <c r="H10" i="24"/>
  <c r="AO21" i="17"/>
  <c r="BF28" i="18"/>
  <c r="BP41" i="20"/>
  <c r="CD41" i="24"/>
  <c r="AM28" i="18"/>
  <c r="V21" i="17"/>
  <c r="AP35" i="18"/>
  <c r="BE35" i="18"/>
  <c r="BT35" i="18"/>
  <c r="BW28" i="18"/>
  <c r="BF21" i="17"/>
  <c r="G8" i="24"/>
  <c r="BE10" i="24"/>
  <c r="BP28" i="18"/>
  <c r="AY21" i="17"/>
  <c r="AF35" i="18"/>
  <c r="A16" i="18"/>
  <c r="P18" i="18"/>
  <c r="AO35" i="18"/>
  <c r="AD35" i="18"/>
  <c r="T18" i="24"/>
  <c r="BD35" i="18"/>
  <c r="AZ35" i="18"/>
  <c r="BX35" i="18"/>
  <c r="BN35" i="18"/>
  <c r="BP18" i="24"/>
  <c r="BV35" i="18"/>
  <c r="BB35" i="18"/>
  <c r="BL35" i="18"/>
  <c r="E10" i="24"/>
  <c r="AG14" i="24"/>
  <c r="T41" i="15" s="1"/>
  <c r="X35" i="18"/>
  <c r="BK35" i="18"/>
  <c r="V35" i="18"/>
  <c r="Y35" i="18"/>
  <c r="BR35" i="18"/>
  <c r="BM33" i="24" l="1"/>
  <c r="BE41" i="15"/>
  <c r="R62" i="24"/>
  <c r="R56" i="24"/>
  <c r="R57" i="24" s="1"/>
  <c r="AJ35" i="18"/>
  <c r="AU35" i="18"/>
  <c r="AN35" i="18"/>
  <c r="BA35" i="18"/>
  <c r="BM35" i="18"/>
  <c r="AB35" i="18"/>
  <c r="D28" i="18"/>
  <c r="AK35" i="18"/>
  <c r="T35" i="18"/>
  <c r="AC35" i="18"/>
  <c r="AS35" i="18"/>
  <c r="BU35" i="18"/>
  <c r="BJ35" i="18"/>
  <c r="AG35" i="18"/>
  <c r="BO35" i="18"/>
  <c r="BZ35" i="18"/>
  <c r="E28" i="18"/>
  <c r="AE35" i="18"/>
  <c r="AI35" i="18"/>
  <c r="F28" i="18"/>
  <c r="AQ35" i="18"/>
  <c r="O10" i="24"/>
  <c r="S14" i="24"/>
  <c r="F41" i="15" s="1"/>
  <c r="AH35" i="18"/>
  <c r="BY35" i="18"/>
  <c r="BC35" i="18"/>
  <c r="G28" i="18"/>
  <c r="H28" i="18"/>
  <c r="AY35" i="18"/>
  <c r="W35" i="18"/>
  <c r="B4" i="22"/>
  <c r="BX28" i="20"/>
  <c r="A18" i="18"/>
  <c r="AX35" i="18"/>
  <c r="A8" i="24"/>
  <c r="AV35" i="18"/>
  <c r="F3" i="20"/>
  <c r="B49" i="20" s="1"/>
  <c r="BQ35" i="18"/>
  <c r="G10" i="24"/>
  <c r="BE14" i="24"/>
  <c r="AR41" i="15" s="1"/>
  <c r="AR35" i="18"/>
  <c r="AL35" i="18"/>
  <c r="F10" i="24"/>
  <c r="AR14" i="24"/>
  <c r="AE41" i="15" s="1"/>
  <c r="BR18" i="24"/>
  <c r="H14" i="24"/>
  <c r="I59" i="15" s="1"/>
  <c r="AW35" i="18"/>
  <c r="BF35" i="18"/>
  <c r="BP45" i="20"/>
  <c r="BQ38" i="20" s="1"/>
  <c r="AM35" i="18"/>
  <c r="BW35" i="18"/>
  <c r="P28" i="18"/>
  <c r="BP35" i="18"/>
  <c r="E14" i="24"/>
  <c r="F59" i="15" s="1"/>
  <c r="AG18" i="24"/>
  <c r="O33" i="24" l="1"/>
  <c r="BM34" i="24"/>
  <c r="G33" i="24"/>
  <c r="A33" i="24" s="1"/>
  <c r="H15" i="15" s="1"/>
  <c r="H18" i="24"/>
  <c r="I6" i="20"/>
  <c r="J6" i="20" s="1"/>
  <c r="I5" i="20"/>
  <c r="J5" i="20" s="1"/>
  <c r="D35" i="18"/>
  <c r="G35" i="18"/>
  <c r="D14" i="24"/>
  <c r="I12" i="25" s="1"/>
  <c r="E4" i="15" s="1"/>
  <c r="O14" i="24"/>
  <c r="S18" i="24"/>
  <c r="BX32" i="20"/>
  <c r="BY25" i="20" s="1"/>
  <c r="F35" i="18"/>
  <c r="E35" i="18"/>
  <c r="A10" i="24"/>
  <c r="BE18" i="24"/>
  <c r="G14" i="24"/>
  <c r="H59" i="15" s="1"/>
  <c r="F14" i="24"/>
  <c r="AR18" i="24"/>
  <c r="A28" i="18"/>
  <c r="BQ42" i="20"/>
  <c r="BQ40" i="20"/>
  <c r="H35" i="18"/>
  <c r="P35" i="18"/>
  <c r="E18" i="24"/>
  <c r="H14" i="15" l="1"/>
  <c r="G34" i="24"/>
  <c r="A34" i="24" s="1"/>
  <c r="H17" i="15" s="1"/>
  <c r="O34" i="24"/>
  <c r="BM66" i="24"/>
  <c r="H16" i="15"/>
  <c r="H18" i="15"/>
  <c r="D18" i="24"/>
  <c r="G18" i="24"/>
  <c r="F18" i="24"/>
  <c r="E59" i="15"/>
  <c r="E6" i="15"/>
  <c r="O18" i="24"/>
  <c r="S48" i="24"/>
  <c r="BY27" i="20"/>
  <c r="BY29" i="20"/>
  <c r="A14" i="24"/>
  <c r="G59" i="15"/>
  <c r="A35" i="18"/>
  <c r="BQ41" i="20"/>
  <c r="CE41" i="24"/>
  <c r="A18" i="24" l="1"/>
  <c r="S62" i="24"/>
  <c r="S56" i="24"/>
  <c r="S57" i="24" s="1"/>
  <c r="BY28" i="20"/>
  <c r="BQ45" i="20"/>
  <c r="BR38" i="20" s="1"/>
  <c r="T48" i="24" l="1"/>
  <c r="BY32" i="20"/>
  <c r="BZ25" i="20" s="1"/>
  <c r="BR42" i="20"/>
  <c r="BR40" i="20"/>
  <c r="T56" i="24" l="1"/>
  <c r="T57" i="24" s="1"/>
  <c r="T62" i="24"/>
  <c r="BZ27" i="20"/>
  <c r="BZ29" i="20"/>
  <c r="BR41" i="20"/>
  <c r="CF41" i="24"/>
  <c r="U48" i="24" l="1"/>
  <c r="BZ28" i="20"/>
  <c r="BR45" i="20"/>
  <c r="BS38" i="20" s="1"/>
  <c r="U56" i="24" l="1"/>
  <c r="U57" i="24" s="1"/>
  <c r="U62" i="24"/>
  <c r="V48" i="24" s="1"/>
  <c r="BZ32" i="20"/>
  <c r="CA25" i="20" s="1"/>
  <c r="BS42" i="20"/>
  <c r="BS40" i="20"/>
  <c r="V56" i="24" l="1"/>
  <c r="V57" i="24" s="1"/>
  <c r="V62" i="24"/>
  <c r="CA27" i="20"/>
  <c r="CA29" i="20"/>
  <c r="BS41" i="20"/>
  <c r="CG41" i="24"/>
  <c r="W48" i="24" l="1"/>
  <c r="CA28" i="20"/>
  <c r="BS45" i="20"/>
  <c r="BT38" i="20" s="1"/>
  <c r="W56" i="24" l="1"/>
  <c r="W57" i="24" s="1"/>
  <c r="W62" i="24"/>
  <c r="CA32" i="20"/>
  <c r="CB25" i="20" s="1"/>
  <c r="BT42" i="20"/>
  <c r="BT40" i="20"/>
  <c r="X48" i="24" l="1"/>
  <c r="CB29" i="20"/>
  <c r="CB27" i="20"/>
  <c r="BT41" i="20"/>
  <c r="CH41" i="24"/>
  <c r="X56" i="24" l="1"/>
  <c r="X57" i="24" s="1"/>
  <c r="X62" i="24"/>
  <c r="Y48" i="24" s="1"/>
  <c r="CB28" i="20"/>
  <c r="BT45" i="20"/>
  <c r="BU38" i="20" s="1"/>
  <c r="Y56" i="24" l="1"/>
  <c r="Y57" i="24" s="1"/>
  <c r="Y62" i="24"/>
  <c r="CB32" i="20"/>
  <c r="CC25" i="20" s="1"/>
  <c r="BU42" i="20"/>
  <c r="BU40" i="20"/>
  <c r="Z48" i="24" l="1"/>
  <c r="Z62" i="24" s="1"/>
  <c r="CC27" i="20"/>
  <c r="CC29" i="20"/>
  <c r="BU41" i="20"/>
  <c r="CI41" i="24"/>
  <c r="CC28" i="20" l="1"/>
  <c r="CC32" i="20" s="1"/>
  <c r="CD25" i="20" s="1"/>
  <c r="Z56" i="24"/>
  <c r="Z57" i="24" s="1"/>
  <c r="AA48" i="24"/>
  <c r="BU45" i="20"/>
  <c r="BV38" i="20" s="1"/>
  <c r="CD27" i="20" l="1"/>
  <c r="CD29" i="20"/>
  <c r="AA56" i="24"/>
  <c r="AA57" i="24" s="1"/>
  <c r="AA62" i="24"/>
  <c r="AB48" i="24" s="1"/>
  <c r="BV42" i="20"/>
  <c r="BV40" i="20"/>
  <c r="CD28" i="20" l="1"/>
  <c r="CD32" i="20" s="1"/>
  <c r="CE25" i="20" s="1"/>
  <c r="AB62" i="24"/>
  <c r="AC48" i="24" s="1"/>
  <c r="AB56" i="24"/>
  <c r="AB57" i="24" s="1"/>
  <c r="BV41" i="20"/>
  <c r="CJ41" i="24"/>
  <c r="CE27" i="20" l="1"/>
  <c r="CE29" i="20"/>
  <c r="D48" i="24"/>
  <c r="AC62" i="24"/>
  <c r="AC56" i="24"/>
  <c r="AC57" i="24" s="1"/>
  <c r="BV45" i="20"/>
  <c r="BW38" i="20" s="1"/>
  <c r="D56" i="24" l="1"/>
  <c r="CE28" i="20"/>
  <c r="CE32" i="20" s="1"/>
  <c r="CF25" i="20" s="1"/>
  <c r="AD48" i="24"/>
  <c r="BW42" i="20"/>
  <c r="BW40" i="20"/>
  <c r="CF29" i="20" l="1"/>
  <c r="CF27" i="20"/>
  <c r="AD56" i="24"/>
  <c r="AD57" i="24" s="1"/>
  <c r="AD62" i="24"/>
  <c r="AE48" i="24" s="1"/>
  <c r="BW41" i="20"/>
  <c r="CK41" i="24"/>
  <c r="AE62" i="24" l="1"/>
  <c r="AE56" i="24"/>
  <c r="AE57" i="24" s="1"/>
  <c r="CF28" i="20"/>
  <c r="CF32" i="20" s="1"/>
  <c r="CG25" i="20" s="1"/>
  <c r="I41" i="24"/>
  <c r="J59" i="15" s="1"/>
  <c r="BW43" i="20"/>
  <c r="BW45" i="20" s="1"/>
  <c r="BX38" i="20" s="1"/>
  <c r="AF48" i="24" l="1"/>
  <c r="CG27" i="20"/>
  <c r="CG29" i="20"/>
  <c r="BX42" i="20"/>
  <c r="BX40" i="20"/>
  <c r="BW44" i="20"/>
  <c r="CK42" i="24"/>
  <c r="CG28" i="20" l="1"/>
  <c r="CG32" i="20" s="1"/>
  <c r="CH25" i="20" s="1"/>
  <c r="AF56" i="24"/>
  <c r="AF57" i="24" s="1"/>
  <c r="AF62" i="24"/>
  <c r="AG48" i="24" s="1"/>
  <c r="CL41" i="24"/>
  <c r="BX41" i="20"/>
  <c r="B44" i="20"/>
  <c r="CK44" i="24"/>
  <c r="O44" i="24" s="1"/>
  <c r="I42" i="24"/>
  <c r="CH29" i="20" l="1"/>
  <c r="CH27" i="20"/>
  <c r="AG56" i="24"/>
  <c r="AG57" i="24" s="1"/>
  <c r="AG62" i="24"/>
  <c r="AH48" i="24" s="1"/>
  <c r="AH56" i="24" s="1"/>
  <c r="AH57" i="24" s="1"/>
  <c r="BX45" i="20"/>
  <c r="BY38" i="20" s="1"/>
  <c r="I44" i="24"/>
  <c r="A44" i="24" s="1"/>
  <c r="CK66" i="24"/>
  <c r="CH28" i="20" l="1"/>
  <c r="CH32" i="20" s="1"/>
  <c r="CI25" i="20" s="1"/>
  <c r="AH62" i="24"/>
  <c r="AI48" i="24" s="1"/>
  <c r="BY42" i="20"/>
  <c r="BY40" i="20"/>
  <c r="CI27" i="20" l="1"/>
  <c r="CI29" i="20"/>
  <c r="B29" i="20" s="1"/>
  <c r="AI56" i="24"/>
  <c r="AI57" i="24" s="1"/>
  <c r="AI62" i="24"/>
  <c r="CM41" i="24"/>
  <c r="BY41" i="20"/>
  <c r="B27" i="20" l="1"/>
  <c r="CI28" i="20"/>
  <c r="AJ48" i="24"/>
  <c r="BY45" i="20"/>
  <c r="BZ38" i="20" s="1"/>
  <c r="B28" i="20" l="1"/>
  <c r="CI30" i="20"/>
  <c r="AJ56" i="24"/>
  <c r="AJ57" i="24" s="1"/>
  <c r="AJ62" i="24"/>
  <c r="AK48" i="24" s="1"/>
  <c r="BZ42" i="20"/>
  <c r="BZ40" i="20"/>
  <c r="CI32" i="20" l="1"/>
  <c r="CJ25" i="20" s="1"/>
  <c r="CJ32" i="20" s="1"/>
  <c r="CK25" i="20" s="1"/>
  <c r="CK32" i="20" s="1"/>
  <c r="CL25" i="20" s="1"/>
  <c r="B30" i="20"/>
  <c r="B23" i="20" s="1"/>
  <c r="AK56" i="24"/>
  <c r="AK57" i="24" s="1"/>
  <c r="AK62" i="24"/>
  <c r="AL48" i="24" s="1"/>
  <c r="CN41" i="24"/>
  <c r="BZ41" i="20"/>
  <c r="AL56" i="24" l="1"/>
  <c r="AL57" i="24" s="1"/>
  <c r="AL62" i="24"/>
  <c r="CL32" i="20"/>
  <c r="CM25" i="20" s="1"/>
  <c r="BZ45" i="20"/>
  <c r="CA38" i="20" s="1"/>
  <c r="AM48" i="24" l="1"/>
  <c r="AM62" i="24" s="1"/>
  <c r="CM32" i="20"/>
  <c r="CN25" i="20" s="1"/>
  <c r="CN32" i="20" s="1"/>
  <c r="CO25" i="20" s="1"/>
  <c r="CO32" i="20" s="1"/>
  <c r="CP25" i="20" s="1"/>
  <c r="CP32" i="20" s="1"/>
  <c r="CQ25" i="20" s="1"/>
  <c r="CA42" i="20"/>
  <c r="CA40" i="20"/>
  <c r="AM56" i="24" l="1"/>
  <c r="AM57" i="24" s="1"/>
  <c r="AN48" i="24"/>
  <c r="CQ32" i="20"/>
  <c r="CR25" i="20" s="1"/>
  <c r="CR32" i="20" s="1"/>
  <c r="CS25" i="20" s="1"/>
  <c r="CO41" i="24"/>
  <c r="CA41" i="20"/>
  <c r="AN56" i="24" l="1"/>
  <c r="AN57" i="24" s="1"/>
  <c r="AN62" i="24"/>
  <c r="CS32" i="20"/>
  <c r="CT25" i="20" s="1"/>
  <c r="CA45" i="20"/>
  <c r="CB38" i="20" s="1"/>
  <c r="AO48" i="24" l="1"/>
  <c r="AO62" i="24" s="1"/>
  <c r="CT32" i="20"/>
  <c r="CU25" i="20" s="1"/>
  <c r="CB40" i="20"/>
  <c r="CB42" i="20"/>
  <c r="E48" i="24" l="1"/>
  <c r="AO56" i="24"/>
  <c r="AO57" i="24" s="1"/>
  <c r="AP48" i="24"/>
  <c r="CU32" i="20"/>
  <c r="CV25" i="20" s="1"/>
  <c r="CP41" i="24"/>
  <c r="CB41" i="20"/>
  <c r="AP56" i="24" l="1"/>
  <c r="AP57" i="24" s="1"/>
  <c r="AP62" i="24"/>
  <c r="AQ48" i="24" s="1"/>
  <c r="E56" i="24"/>
  <c r="CV32" i="20"/>
  <c r="CW25" i="20" s="1"/>
  <c r="CB45" i="20"/>
  <c r="CC38" i="20" s="1"/>
  <c r="AQ56" i="24" l="1"/>
  <c r="AQ57" i="24" s="1"/>
  <c r="AQ62" i="24"/>
  <c r="CW32" i="20"/>
  <c r="CX25" i="20" s="1"/>
  <c r="CC42" i="20"/>
  <c r="CC40" i="20"/>
  <c r="AR48" i="24" l="1"/>
  <c r="CX32" i="20"/>
  <c r="CY25" i="20" s="1"/>
  <c r="CQ41" i="24"/>
  <c r="CC41" i="20"/>
  <c r="CC45" i="20" s="1"/>
  <c r="CD38" i="20" s="1"/>
  <c r="AR56" i="24" l="1"/>
  <c r="AR57" i="24" s="1"/>
  <c r="AR62" i="24"/>
  <c r="CY32" i="20"/>
  <c r="CZ25" i="20" s="1"/>
  <c r="CZ32" i="20" s="1"/>
  <c r="DA25" i="20" s="1"/>
  <c r="CD40" i="20"/>
  <c r="CD42" i="20"/>
  <c r="AS48" i="24" l="1"/>
  <c r="DA32" i="20"/>
  <c r="DB25" i="20" s="1"/>
  <c r="CR41" i="24"/>
  <c r="CD41" i="20"/>
  <c r="CD45" i="20" s="1"/>
  <c r="CE38" i="20" s="1"/>
  <c r="AS56" i="24" l="1"/>
  <c r="AS57" i="24" s="1"/>
  <c r="AS62" i="24"/>
  <c r="AT48" i="24"/>
  <c r="DB32" i="20"/>
  <c r="DC25" i="20" s="1"/>
  <c r="CE42" i="20"/>
  <c r="CE40" i="20"/>
  <c r="AT56" i="24" l="1"/>
  <c r="AT57" i="24" s="1"/>
  <c r="AT62" i="24"/>
  <c r="DC32" i="20"/>
  <c r="DD25" i="20" s="1"/>
  <c r="DD32" i="20" s="1"/>
  <c r="DE25" i="20" s="1"/>
  <c r="DE32" i="20" s="1"/>
  <c r="DF25" i="20" s="1"/>
  <c r="DF32" i="20" s="1"/>
  <c r="DG25" i="20" s="1"/>
  <c r="DG32" i="20" s="1"/>
  <c r="DH25" i="20" s="1"/>
  <c r="DH32" i="20" s="1"/>
  <c r="DI25" i="20" s="1"/>
  <c r="DI32" i="20" s="1"/>
  <c r="DJ25" i="20" s="1"/>
  <c r="DJ32" i="20" s="1"/>
  <c r="DK25" i="20" s="1"/>
  <c r="DK32" i="20" s="1"/>
  <c r="DL25" i="20" s="1"/>
  <c r="CS41" i="24"/>
  <c r="CE41" i="20"/>
  <c r="CE45" i="20" s="1"/>
  <c r="CF38" i="20" s="1"/>
  <c r="AU48" i="24" l="1"/>
  <c r="DL32" i="20"/>
  <c r="DM25" i="20" s="1"/>
  <c r="CF40" i="20"/>
  <c r="CF42" i="20"/>
  <c r="AU56" i="24" l="1"/>
  <c r="AU57" i="24" s="1"/>
  <c r="AU62" i="24"/>
  <c r="AV48" i="24" s="1"/>
  <c r="DM32" i="20"/>
  <c r="DN25" i="20" s="1"/>
  <c r="CT41" i="24"/>
  <c r="CF41" i="20"/>
  <c r="CF45" i="20" s="1"/>
  <c r="CG38" i="20" s="1"/>
  <c r="DN32" i="20" l="1"/>
  <c r="DO25" i="20" s="1"/>
  <c r="AV56" i="24"/>
  <c r="AV57" i="24" s="1"/>
  <c r="AV62" i="24"/>
  <c r="CG42" i="20"/>
  <c r="CG40" i="20"/>
  <c r="DO32" i="20" l="1"/>
  <c r="DP25" i="20" s="1"/>
  <c r="AW48" i="24"/>
  <c r="CU41" i="24"/>
  <c r="CG41" i="20"/>
  <c r="CG45" i="20" s="1"/>
  <c r="CH38" i="20" s="1"/>
  <c r="DP32" i="20" l="1"/>
  <c r="DQ25" i="20" s="1"/>
  <c r="AW56" i="24"/>
  <c r="AW57" i="24" s="1"/>
  <c r="AW62" i="24"/>
  <c r="CH40" i="20"/>
  <c r="CH42" i="20"/>
  <c r="DQ32" i="20" l="1"/>
  <c r="DR25" i="20" s="1"/>
  <c r="AX48" i="24"/>
  <c r="AX62" i="24" s="1"/>
  <c r="CV41" i="24"/>
  <c r="CH41" i="20"/>
  <c r="CH45" i="20" s="1"/>
  <c r="CI38" i="20" s="1"/>
  <c r="DR32" i="20" l="1"/>
  <c r="DS25" i="20" s="1"/>
  <c r="AX56" i="24"/>
  <c r="AX57" i="24" s="1"/>
  <c r="AY48" i="24"/>
  <c r="CI42" i="20"/>
  <c r="B42" i="20" s="1"/>
  <c r="CI40" i="20"/>
  <c r="DS32" i="20" l="1"/>
  <c r="DT25" i="20" s="1"/>
  <c r="DT32" i="20" s="1"/>
  <c r="DU25" i="20" s="1"/>
  <c r="DU32" i="20" s="1"/>
  <c r="DV25" i="20" s="1"/>
  <c r="DV32" i="20" s="1"/>
  <c r="DW25" i="20" s="1"/>
  <c r="DW32" i="20" s="1"/>
  <c r="DX25" i="20" s="1"/>
  <c r="AY56" i="24"/>
  <c r="AY57" i="24" s="1"/>
  <c r="AY62" i="24"/>
  <c r="CW41" i="24"/>
  <c r="O41" i="24" s="1"/>
  <c r="CI41" i="20"/>
  <c r="B40" i="20"/>
  <c r="DX32" i="20" l="1"/>
  <c r="DY25" i="20" s="1"/>
  <c r="AZ48" i="24"/>
  <c r="AZ62" i="24" s="1"/>
  <c r="B41" i="20"/>
  <c r="CI43" i="20"/>
  <c r="J41" i="24"/>
  <c r="DY32" i="20" l="1"/>
  <c r="DZ25" i="20" s="1"/>
  <c r="DZ32" i="20" s="1"/>
  <c r="EA25" i="20" s="1"/>
  <c r="EA32" i="20" s="1"/>
  <c r="EB25" i="20" s="1"/>
  <c r="EB32" i="20" s="1"/>
  <c r="EC25" i="20" s="1"/>
  <c r="EC32" i="20" s="1"/>
  <c r="ED25" i="20" s="1"/>
  <c r="ED32" i="20" s="1"/>
  <c r="EE25" i="20" s="1"/>
  <c r="AZ56" i="24"/>
  <c r="AZ57" i="24" s="1"/>
  <c r="BA48" i="24"/>
  <c r="K59" i="15"/>
  <c r="A41" i="24"/>
  <c r="B43" i="20"/>
  <c r="B36" i="20" s="1"/>
  <c r="CW42" i="24"/>
  <c r="O42" i="24" s="1"/>
  <c r="CI45" i="20"/>
  <c r="CJ38" i="20" s="1"/>
  <c r="CJ45" i="20" s="1"/>
  <c r="CK38" i="20" s="1"/>
  <c r="CK45" i="20" s="1"/>
  <c r="CL38" i="20" s="1"/>
  <c r="CL45" i="20" s="1"/>
  <c r="CM38" i="20" s="1"/>
  <c r="CM45" i="20" s="1"/>
  <c r="CN38" i="20" s="1"/>
  <c r="CN45" i="20" s="1"/>
  <c r="CO38" i="20" s="1"/>
  <c r="CO45" i="20" s="1"/>
  <c r="CP38" i="20" s="1"/>
  <c r="CP45" i="20" s="1"/>
  <c r="CQ38" i="20" s="1"/>
  <c r="CQ45" i="20" s="1"/>
  <c r="CR38" i="20" s="1"/>
  <c r="CR45" i="20" s="1"/>
  <c r="CS38" i="20" s="1"/>
  <c r="CS45" i="20" s="1"/>
  <c r="CT38" i="20" s="1"/>
  <c r="CT45" i="20" s="1"/>
  <c r="CU38" i="20" s="1"/>
  <c r="CU45" i="20" s="1"/>
  <c r="CV38" i="20" s="1"/>
  <c r="CV45" i="20" s="1"/>
  <c r="CW38" i="20" s="1"/>
  <c r="CW45" i="20" s="1"/>
  <c r="CX38" i="20" s="1"/>
  <c r="CX45" i="20" s="1"/>
  <c r="CY38" i="20" s="1"/>
  <c r="CY45" i="20" s="1"/>
  <c r="CZ38" i="20" s="1"/>
  <c r="CZ45" i="20" s="1"/>
  <c r="DA38" i="20" s="1"/>
  <c r="DA45" i="20" s="1"/>
  <c r="DB38" i="20" s="1"/>
  <c r="DB45" i="20" s="1"/>
  <c r="DC38" i="20" s="1"/>
  <c r="DC45" i="20" s="1"/>
  <c r="DD38" i="20" s="1"/>
  <c r="DD45" i="20" s="1"/>
  <c r="DE38" i="20" s="1"/>
  <c r="DE45" i="20" s="1"/>
  <c r="DF38" i="20" s="1"/>
  <c r="DF45" i="20" s="1"/>
  <c r="DG38" i="20" s="1"/>
  <c r="DG45" i="20" s="1"/>
  <c r="DH38" i="20" s="1"/>
  <c r="DH45" i="20" s="1"/>
  <c r="DI38" i="20" s="1"/>
  <c r="DI45" i="20" s="1"/>
  <c r="DJ38" i="20" s="1"/>
  <c r="DJ45" i="20" s="1"/>
  <c r="DK38" i="20" s="1"/>
  <c r="DK45" i="20" s="1"/>
  <c r="DL38" i="20" s="1"/>
  <c r="DL45" i="20" s="1"/>
  <c r="DM38" i="20" s="1"/>
  <c r="DM45" i="20" s="1"/>
  <c r="DN38" i="20" s="1"/>
  <c r="DN45" i="20" s="1"/>
  <c r="DO38" i="20" s="1"/>
  <c r="DO45" i="20" s="1"/>
  <c r="DP38" i="20" s="1"/>
  <c r="DP45" i="20" s="1"/>
  <c r="DQ38" i="20" s="1"/>
  <c r="DQ45" i="20" s="1"/>
  <c r="DR38" i="20" s="1"/>
  <c r="DR45" i="20" s="1"/>
  <c r="DS38" i="20" s="1"/>
  <c r="DS45" i="20" s="1"/>
  <c r="DT38" i="20" s="1"/>
  <c r="DT45" i="20" s="1"/>
  <c r="DU38" i="20" s="1"/>
  <c r="DU45" i="20" s="1"/>
  <c r="DV38" i="20" s="1"/>
  <c r="DV45" i="20" s="1"/>
  <c r="DW38" i="20" s="1"/>
  <c r="DW45" i="20" s="1"/>
  <c r="DX38" i="20" s="1"/>
  <c r="DX45" i="20" s="1"/>
  <c r="DY38" i="20" s="1"/>
  <c r="DY45" i="20" s="1"/>
  <c r="DZ38" i="20" s="1"/>
  <c r="DZ45" i="20" s="1"/>
  <c r="EA38" i="20" s="1"/>
  <c r="EA45" i="20" s="1"/>
  <c r="EB38" i="20" s="1"/>
  <c r="EB45" i="20" s="1"/>
  <c r="EC38" i="20" s="1"/>
  <c r="EC45" i="20" s="1"/>
  <c r="ED38" i="20" s="1"/>
  <c r="ED45" i="20" s="1"/>
  <c r="EE38" i="20" s="1"/>
  <c r="EE32" i="20" l="1"/>
  <c r="B25" i="20"/>
  <c r="BA56" i="24"/>
  <c r="BA57" i="24" s="1"/>
  <c r="F48" i="24"/>
  <c r="BA62" i="24"/>
  <c r="EE45" i="20"/>
  <c r="B38" i="20"/>
  <c r="J42" i="24"/>
  <c r="A42" i="24" s="1"/>
  <c r="CW66" i="24"/>
  <c r="F56" i="24" l="1"/>
  <c r="BB48" i="24"/>
  <c r="BB56" i="24" l="1"/>
  <c r="BB57" i="24" s="1"/>
  <c r="BB62" i="24"/>
  <c r="BC48" i="24" s="1"/>
  <c r="BC56" i="24" l="1"/>
  <c r="BC57" i="24" s="1"/>
  <c r="BC62" i="24"/>
  <c r="BD48" i="24" l="1"/>
  <c r="BD56" i="24" l="1"/>
  <c r="BD57" i="24" s="1"/>
  <c r="BD62" i="24"/>
  <c r="BE48" i="24" l="1"/>
  <c r="BE56" i="24" l="1"/>
  <c r="BE57" i="24" s="1"/>
  <c r="BE62" i="24"/>
  <c r="BF48" i="24" l="1"/>
  <c r="BF56" i="24" l="1"/>
  <c r="BF57" i="24" s="1"/>
  <c r="BF62" i="24"/>
  <c r="BG48" i="24" l="1"/>
  <c r="BG62" i="24" s="1"/>
  <c r="BG56" i="24" l="1"/>
  <c r="BG57" i="24" s="1"/>
  <c r="BH48" i="24"/>
  <c r="BH56" i="24" l="1"/>
  <c r="BH57" i="24" s="1"/>
  <c r="BH62" i="24"/>
  <c r="BI48" i="24" l="1"/>
  <c r="BI62" i="24" s="1"/>
  <c r="BI56" i="24" l="1"/>
  <c r="BI57" i="24" s="1"/>
  <c r="BJ48" i="24"/>
  <c r="BJ56" i="24" l="1"/>
  <c r="BJ57" i="24" s="1"/>
  <c r="BJ62" i="24"/>
  <c r="BK48" i="24" l="1"/>
  <c r="BK62" i="24" s="1"/>
  <c r="BK56" i="24" l="1"/>
  <c r="BK57" i="24" s="1"/>
  <c r="BL48" i="24"/>
  <c r="BL56" i="24" l="1"/>
  <c r="BL57" i="24" s="1"/>
  <c r="BL62" i="24"/>
  <c r="BM48" i="24" l="1"/>
  <c r="BM62" i="24" s="1"/>
  <c r="G48" i="24" l="1"/>
  <c r="BM56" i="24"/>
  <c r="BM57" i="24" s="1"/>
  <c r="BN48" i="24"/>
  <c r="G56" i="24" l="1"/>
  <c r="BN56" i="24"/>
  <c r="BN57" i="24" s="1"/>
  <c r="BN62" i="24"/>
  <c r="BO48" i="24" l="1"/>
  <c r="BO56" i="24" l="1"/>
  <c r="BO57" i="24" s="1"/>
  <c r="BO62" i="24"/>
  <c r="BP48" i="24" l="1"/>
  <c r="BP56" i="24" l="1"/>
  <c r="BP57" i="24" s="1"/>
  <c r="BP62" i="24"/>
  <c r="BQ48" i="24" s="1"/>
  <c r="BQ56" i="24" l="1"/>
  <c r="BQ57" i="24" s="1"/>
  <c r="BQ62" i="24"/>
  <c r="BR48" i="24" l="1"/>
  <c r="BR62" i="24" s="1"/>
  <c r="BR56" i="24" l="1"/>
  <c r="BR57" i="24" s="1"/>
  <c r="BS48" i="24"/>
  <c r="Q30" i="24"/>
  <c r="O30" i="24" s="1"/>
  <c r="BS56" i="24" l="1"/>
  <c r="BS57" i="24" s="1"/>
  <c r="BS62" i="24"/>
  <c r="Q36" i="24"/>
  <c r="C30" i="24"/>
  <c r="A30" i="24" s="1"/>
  <c r="BT48" i="24" l="1"/>
  <c r="BT62" i="24" s="1"/>
  <c r="C36" i="24"/>
  <c r="Q50" i="24"/>
  <c r="BT56" i="24" l="1"/>
  <c r="BT57" i="24" s="1"/>
  <c r="BU48" i="24"/>
  <c r="Q55" i="24"/>
  <c r="C50" i="24"/>
  <c r="BU56" i="24" l="1"/>
  <c r="BU57" i="24" s="1"/>
  <c r="BU62" i="24"/>
  <c r="C55" i="24"/>
  <c r="BV48" i="24" l="1"/>
  <c r="BV62" i="24" s="1"/>
  <c r="BV56" i="24" l="1"/>
  <c r="BV57" i="24" s="1"/>
  <c r="BW48" i="24"/>
  <c r="BW56" i="24" l="1"/>
  <c r="BW57" i="24" s="1"/>
  <c r="BW62" i="24"/>
  <c r="BX48" i="24" l="1"/>
  <c r="Q59" i="24"/>
  <c r="C53" i="24"/>
  <c r="BX56" i="24" l="1"/>
  <c r="BX57" i="24" s="1"/>
  <c r="BX62" i="24"/>
  <c r="C59" i="24"/>
  <c r="D53" i="24" s="1"/>
  <c r="R53" i="24"/>
  <c r="BY48" i="24" l="1"/>
  <c r="BY62" i="24" s="1"/>
  <c r="H48" i="24" l="1"/>
  <c r="BY56" i="24"/>
  <c r="BY57" i="24" s="1"/>
  <c r="BZ48" i="24"/>
  <c r="H56" i="24" l="1"/>
  <c r="BZ56" i="24"/>
  <c r="BZ62" i="24"/>
  <c r="E57" i="24"/>
  <c r="CA48" i="24" l="1"/>
  <c r="CA62" i="24" s="1"/>
  <c r="CB48" i="24" l="1"/>
  <c r="CA56" i="24"/>
  <c r="CB56" i="24" l="1"/>
  <c r="CB62" i="24"/>
  <c r="CC48" i="24"/>
  <c r="CC62" i="24" l="1"/>
  <c r="CD48" i="24" s="1"/>
  <c r="CC56" i="24"/>
  <c r="CD56" i="24" l="1"/>
  <c r="CD62" i="24"/>
  <c r="CE48" i="24" l="1"/>
  <c r="CE62" i="24" s="1"/>
  <c r="CF48" i="24" l="1"/>
  <c r="CE56" i="24"/>
  <c r="CF56" i="24" l="1"/>
  <c r="CF62" i="24"/>
  <c r="CG48" i="24" l="1"/>
  <c r="CG62" i="24" s="1"/>
  <c r="CH48" i="24" l="1"/>
  <c r="CG56" i="24"/>
  <c r="CH56" i="24" l="1"/>
  <c r="CH62" i="24"/>
  <c r="CI48" i="24" l="1"/>
  <c r="CI56" i="24" l="1"/>
  <c r="CI62" i="24"/>
  <c r="CJ48" i="24" s="1"/>
  <c r="CJ62" i="24" l="1"/>
  <c r="CK48" i="24" s="1"/>
  <c r="CJ56" i="24"/>
  <c r="CK62" i="24" l="1"/>
  <c r="CL48" i="24" s="1"/>
  <c r="CK56" i="24"/>
  <c r="I48" i="24"/>
  <c r="I56" i="24" l="1"/>
  <c r="CL56" i="24"/>
  <c r="CL62" i="24"/>
  <c r="CM48" i="24" l="1"/>
  <c r="CM62" i="24" s="1"/>
  <c r="CM56" i="24" l="1"/>
  <c r="CN48" i="24"/>
  <c r="CN56" i="24" l="1"/>
  <c r="CN62" i="24"/>
  <c r="CO48" i="24" l="1"/>
  <c r="CO56" i="24" l="1"/>
  <c r="CO62" i="24"/>
  <c r="CP48" i="24" s="1"/>
  <c r="CP56" i="24" l="1"/>
  <c r="CP62" i="24"/>
  <c r="CQ48" i="24" l="1"/>
  <c r="CQ56" i="24" l="1"/>
  <c r="CQ62" i="24"/>
  <c r="CR48" i="24" s="1"/>
  <c r="CS48" i="24"/>
  <c r="CR62" i="24" l="1"/>
  <c r="CS62" i="24" s="1"/>
  <c r="CR56" i="24"/>
  <c r="CS56" i="24"/>
  <c r="CT48" i="24" l="1"/>
  <c r="CT62" i="24" s="1"/>
  <c r="CU48" i="24" l="1"/>
  <c r="CT56" i="24"/>
  <c r="CU56" i="24" l="1"/>
  <c r="CU62" i="24"/>
  <c r="CV48" i="24" l="1"/>
  <c r="CV62" i="24" s="1"/>
  <c r="CW48" i="24" l="1"/>
  <c r="CV56" i="24"/>
  <c r="O48" i="24" l="1"/>
  <c r="J48" i="24"/>
  <c r="A48" i="24" s="1"/>
  <c r="B5" i="22" s="1"/>
  <c r="CW56" i="24"/>
  <c r="CW62" i="24"/>
  <c r="CX62" i="24" s="1"/>
  <c r="CY62" i="24" s="1"/>
  <c r="CZ62" i="24" s="1"/>
  <c r="DA62" i="24" s="1"/>
  <c r="DB62" i="24" s="1"/>
  <c r="DC62" i="24" s="1"/>
  <c r="DD62" i="24" s="1"/>
  <c r="DE62" i="24" s="1"/>
  <c r="DF62" i="24" s="1"/>
  <c r="DG62" i="24" s="1"/>
  <c r="DH62" i="24" s="1"/>
  <c r="DI62" i="24" s="1"/>
  <c r="DJ62" i="24" s="1"/>
  <c r="DK62" i="24" s="1"/>
  <c r="DL62" i="24" s="1"/>
  <c r="DM62" i="24" s="1"/>
  <c r="DN62" i="24" s="1"/>
  <c r="DO62" i="24" s="1"/>
  <c r="DP62" i="24" s="1"/>
  <c r="DQ62" i="24" s="1"/>
  <c r="DR62" i="24" s="1"/>
  <c r="DS62" i="24" s="1"/>
  <c r="DT62" i="24" s="1"/>
  <c r="DU62" i="24" s="1"/>
  <c r="DV62" i="24" s="1"/>
  <c r="DW62" i="24" s="1"/>
  <c r="DX62" i="24" s="1"/>
  <c r="DY62" i="24" s="1"/>
  <c r="DZ62" i="24" s="1"/>
  <c r="EA62" i="24" s="1"/>
  <c r="EB62" i="24" s="1"/>
  <c r="EC62" i="24" s="1"/>
  <c r="ED62" i="24" s="1"/>
  <c r="EE62" i="24" s="1"/>
  <c r="EF62" i="24" s="1"/>
  <c r="EG62" i="24" s="1"/>
  <c r="EH62" i="24" s="1"/>
  <c r="EI62" i="24" s="1"/>
  <c r="EJ62" i="24" s="1"/>
  <c r="EK62" i="24" s="1"/>
  <c r="EL62" i="24" s="1"/>
  <c r="EM62" i="24" s="1"/>
  <c r="EN62" i="24" s="1"/>
  <c r="EO62" i="24" s="1"/>
  <c r="EP62" i="24" s="1"/>
  <c r="EQ62" i="24" s="1"/>
  <c r="ER62" i="24" s="1"/>
  <c r="ES62" i="24" s="1"/>
  <c r="E33" i="15" l="1"/>
  <c r="J56" i="24"/>
  <c r="J57" i="24"/>
  <c r="F24" i="25" l="1"/>
  <c r="Q56" i="24"/>
  <c r="O56" i="24" l="1"/>
  <c r="C56" i="24"/>
  <c r="A56" i="24" s="1"/>
  <c r="I57" i="24" l="1"/>
  <c r="F57" i="24"/>
  <c r="H57" i="24"/>
  <c r="G57" i="24"/>
  <c r="D57" i="24" l="1"/>
  <c r="E31" i="15"/>
  <c r="F23" i="25" s="1"/>
  <c r="E36" i="15" l="1"/>
  <c r="E24" i="15" s="1"/>
  <c r="E22" i="15" s="1"/>
  <c r="EC24" i="24" s="1"/>
  <c r="EC65" i="24" s="1"/>
  <c r="Q57" i="24"/>
  <c r="C57" i="24" s="1"/>
  <c r="A57" i="24" s="1"/>
  <c r="F27" i="25"/>
  <c r="G23" i="25" s="1"/>
  <c r="CS24" i="24" l="1"/>
  <c r="CQ24" i="24"/>
  <c r="CE24" i="24"/>
  <c r="CE36" i="24" s="1"/>
  <c r="CE50" i="24" s="1"/>
  <c r="CE54" i="24" s="1"/>
  <c r="AU24" i="24"/>
  <c r="AT24" i="24"/>
  <c r="AT65" i="24" s="1"/>
  <c r="DE24" i="24"/>
  <c r="DE36" i="24" s="1"/>
  <c r="DE50" i="24" s="1"/>
  <c r="DE54" i="24" s="1"/>
  <c r="AV24" i="24"/>
  <c r="AV65" i="24" s="1"/>
  <c r="EA24" i="24"/>
  <c r="EA65" i="24" s="1"/>
  <c r="BT24" i="24"/>
  <c r="BT36" i="24" s="1"/>
  <c r="BT50" i="24" s="1"/>
  <c r="BT54" i="24" s="1"/>
  <c r="CF24" i="24"/>
  <c r="CF65" i="24" s="1"/>
  <c r="EM24" i="24"/>
  <c r="EM65" i="24" s="1"/>
  <c r="BF24" i="24"/>
  <c r="BF65" i="24" s="1"/>
  <c r="BS24" i="24"/>
  <c r="DP24" i="24"/>
  <c r="AI24" i="24"/>
  <c r="AI36" i="24" s="1"/>
  <c r="AI50" i="24" s="1"/>
  <c r="AI54" i="24" s="1"/>
  <c r="DB24" i="24"/>
  <c r="DM24" i="24"/>
  <c r="DM36" i="24" s="1"/>
  <c r="DM50" i="24" s="1"/>
  <c r="DM54" i="24" s="1"/>
  <c r="DA24" i="24"/>
  <c r="DA65" i="24" s="1"/>
  <c r="DO24" i="24"/>
  <c r="DO36" i="24" s="1"/>
  <c r="DO50" i="24" s="1"/>
  <c r="DO54" i="24" s="1"/>
  <c r="CO24" i="24"/>
  <c r="CO36" i="24" s="1"/>
  <c r="CO50" i="24" s="1"/>
  <c r="CO54" i="24" s="1"/>
  <c r="DN24" i="24"/>
  <c r="DN36" i="24" s="1"/>
  <c r="DN50" i="24" s="1"/>
  <c r="DN54" i="24" s="1"/>
  <c r="CC24" i="24"/>
  <c r="CC65" i="24" s="1"/>
  <c r="CD24" i="24"/>
  <c r="CD65" i="24" s="1"/>
  <c r="Q60" i="24"/>
  <c r="C60" i="24" s="1"/>
  <c r="O57" i="24"/>
  <c r="BQ24" i="24"/>
  <c r="BQ36" i="24" s="1"/>
  <c r="BQ50" i="24" s="1"/>
  <c r="BQ54" i="24" s="1"/>
  <c r="U24" i="24"/>
  <c r="U36" i="24" s="1"/>
  <c r="U50" i="24" s="1"/>
  <c r="U54" i="24" s="1"/>
  <c r="Y24" i="24"/>
  <c r="Y65" i="24" s="1"/>
  <c r="AJ24" i="24"/>
  <c r="AJ36" i="24" s="1"/>
  <c r="AJ50" i="24" s="1"/>
  <c r="AJ54" i="24" s="1"/>
  <c r="BP24" i="24"/>
  <c r="BP36" i="24" s="1"/>
  <c r="BP50" i="24" s="1"/>
  <c r="BP54" i="24" s="1"/>
  <c r="AE24" i="24"/>
  <c r="AE36" i="24" s="1"/>
  <c r="AE50" i="24" s="1"/>
  <c r="AE54" i="24" s="1"/>
  <c r="CR24" i="24"/>
  <c r="CR36" i="24" s="1"/>
  <c r="CR50" i="24" s="1"/>
  <c r="CR54" i="24" s="1"/>
  <c r="DC24" i="24"/>
  <c r="DC36" i="24" s="1"/>
  <c r="DC50" i="24" s="1"/>
  <c r="DC54" i="24" s="1"/>
  <c r="DK24" i="24"/>
  <c r="DK36" i="24" s="1"/>
  <c r="DK50" i="24" s="1"/>
  <c r="DK54" i="24" s="1"/>
  <c r="S24" i="24"/>
  <c r="S36" i="24" s="1"/>
  <c r="S50" i="24" s="1"/>
  <c r="S54" i="24" s="1"/>
  <c r="EH24" i="24"/>
  <c r="EH36" i="24" s="1"/>
  <c r="EH50" i="24" s="1"/>
  <c r="EH54" i="24" s="1"/>
  <c r="DV24" i="24"/>
  <c r="DV65" i="24" s="1"/>
  <c r="CK24" i="24"/>
  <c r="CK65" i="24" s="1"/>
  <c r="CX24" i="24"/>
  <c r="R24" i="24"/>
  <c r="R36" i="24" s="1"/>
  <c r="CB24" i="24"/>
  <c r="CB36" i="24" s="1"/>
  <c r="CB50" i="24" s="1"/>
  <c r="CB54" i="24" s="1"/>
  <c r="CW24" i="24"/>
  <c r="CW65" i="24" s="1"/>
  <c r="BD24" i="24"/>
  <c r="BD65" i="24" s="1"/>
  <c r="EF24" i="24"/>
  <c r="EF36" i="24" s="1"/>
  <c r="EF50" i="24" s="1"/>
  <c r="EF54" i="24" s="1"/>
  <c r="AR24" i="24"/>
  <c r="AR36" i="24" s="1"/>
  <c r="AR50" i="24" s="1"/>
  <c r="AR54" i="24" s="1"/>
  <c r="DT24" i="24"/>
  <c r="DT36" i="24" s="1"/>
  <c r="DT50" i="24" s="1"/>
  <c r="DT54" i="24" s="1"/>
  <c r="AF24" i="24"/>
  <c r="AF65" i="24" s="1"/>
  <c r="DH24" i="24"/>
  <c r="DH65" i="24" s="1"/>
  <c r="BX24" i="24"/>
  <c r="BX36" i="24" s="1"/>
  <c r="BX50" i="24" s="1"/>
  <c r="BX54" i="24" s="1"/>
  <c r="BE24" i="24"/>
  <c r="BE65" i="24" s="1"/>
  <c r="EI24" i="24"/>
  <c r="EI36" i="24" s="1"/>
  <c r="EI50" i="24" s="1"/>
  <c r="EI54" i="24" s="1"/>
  <c r="CL24" i="24"/>
  <c r="CL65" i="24" s="1"/>
  <c r="CV24" i="24"/>
  <c r="CV36" i="24" s="1"/>
  <c r="CV50" i="24" s="1"/>
  <c r="CV54" i="24" s="1"/>
  <c r="EB24" i="24"/>
  <c r="EB36" i="24" s="1"/>
  <c r="EB50" i="24" s="1"/>
  <c r="EB54" i="24" s="1"/>
  <c r="X24" i="24"/>
  <c r="X65" i="24" s="1"/>
  <c r="EO24" i="24"/>
  <c r="EO65" i="24" s="1"/>
  <c r="EL24" i="24"/>
  <c r="EL36" i="24" s="1"/>
  <c r="EL50" i="24" s="1"/>
  <c r="EL54" i="24" s="1"/>
  <c r="AG24" i="24"/>
  <c r="AG36" i="24" s="1"/>
  <c r="AG50" i="24" s="1"/>
  <c r="AG54" i="24" s="1"/>
  <c r="DW24" i="24"/>
  <c r="DW36" i="24" s="1"/>
  <c r="DW50" i="24" s="1"/>
  <c r="DW54" i="24" s="1"/>
  <c r="AD24" i="24"/>
  <c r="AD36" i="24" s="1"/>
  <c r="CJ24" i="24"/>
  <c r="CJ36" i="24" s="1"/>
  <c r="CJ50" i="24" s="1"/>
  <c r="CJ54" i="24" s="1"/>
  <c r="DZ24" i="24"/>
  <c r="DZ36" i="24" s="1"/>
  <c r="DZ50" i="24" s="1"/>
  <c r="DZ54" i="24" s="1"/>
  <c r="W24" i="24"/>
  <c r="W36" i="24" s="1"/>
  <c r="W50" i="24" s="1"/>
  <c r="W54" i="24" s="1"/>
  <c r="BU24" i="24"/>
  <c r="BU36" i="24" s="1"/>
  <c r="BU50" i="24" s="1"/>
  <c r="BU54" i="24" s="1"/>
  <c r="BR24" i="24"/>
  <c r="BR36" i="24" s="1"/>
  <c r="BR50" i="24" s="1"/>
  <c r="BR54" i="24" s="1"/>
  <c r="EJ24" i="24"/>
  <c r="EJ36" i="24" s="1"/>
  <c r="EJ50" i="24" s="1"/>
  <c r="EJ54" i="24" s="1"/>
  <c r="CY24" i="24"/>
  <c r="CY65" i="24" s="1"/>
  <c r="ES24" i="24"/>
  <c r="ES36" i="24" s="1"/>
  <c r="ES50" i="24" s="1"/>
  <c r="ES54" i="24" s="1"/>
  <c r="DS24" i="24"/>
  <c r="DS65" i="24" s="1"/>
  <c r="AK24" i="24"/>
  <c r="AK65" i="24" s="1"/>
  <c r="DX24" i="24"/>
  <c r="DX36" i="24" s="1"/>
  <c r="DX50" i="24" s="1"/>
  <c r="DX54" i="24" s="1"/>
  <c r="CA24" i="24"/>
  <c r="CA65" i="24" s="1"/>
  <c r="EG24" i="24"/>
  <c r="EG36" i="24" s="1"/>
  <c r="EG50" i="24" s="1"/>
  <c r="EG54" i="24" s="1"/>
  <c r="DG24" i="24"/>
  <c r="DG36" i="24" s="1"/>
  <c r="DG50" i="24" s="1"/>
  <c r="DG54" i="24" s="1"/>
  <c r="DQ24" i="24"/>
  <c r="DQ36" i="24" s="1"/>
  <c r="DQ50" i="24" s="1"/>
  <c r="DQ54" i="24" s="1"/>
  <c r="EN24" i="24"/>
  <c r="EN36" i="24" s="1"/>
  <c r="EN50" i="24" s="1"/>
  <c r="EN54" i="24" s="1"/>
  <c r="EK24" i="24"/>
  <c r="EK65" i="24" s="1"/>
  <c r="DL24" i="24"/>
  <c r="DL36" i="24" s="1"/>
  <c r="DL50" i="24" s="1"/>
  <c r="DL54" i="24" s="1"/>
  <c r="BO24" i="24"/>
  <c r="BO65" i="24" s="1"/>
  <c r="DU24" i="24"/>
  <c r="DU36" i="24" s="1"/>
  <c r="DU50" i="24" s="1"/>
  <c r="DU54" i="24" s="1"/>
  <c r="CI24" i="24"/>
  <c r="CI36" i="24" s="1"/>
  <c r="CI50" i="24" s="1"/>
  <c r="CI54" i="24" s="1"/>
  <c r="BG24" i="24"/>
  <c r="BG65" i="24" s="1"/>
  <c r="AH24" i="24"/>
  <c r="AH36" i="24" s="1"/>
  <c r="AH50" i="24" s="1"/>
  <c r="AH54" i="24" s="1"/>
  <c r="CP24" i="24"/>
  <c r="CP65" i="24" s="1"/>
  <c r="AW24" i="24"/>
  <c r="AW36" i="24" s="1"/>
  <c r="AW50" i="24" s="1"/>
  <c r="AW54" i="24" s="1"/>
  <c r="V24" i="24"/>
  <c r="V65" i="24" s="1"/>
  <c r="DD24" i="24"/>
  <c r="DD65" i="24" s="1"/>
  <c r="DY24" i="24"/>
  <c r="DY36" i="24" s="1"/>
  <c r="DY50" i="24" s="1"/>
  <c r="DY54" i="24" s="1"/>
  <c r="CN24" i="24"/>
  <c r="CN65" i="24" s="1"/>
  <c r="AQ24" i="24"/>
  <c r="AQ36" i="24" s="1"/>
  <c r="AQ50" i="24" s="1"/>
  <c r="AQ54" i="24" s="1"/>
  <c r="DI24" i="24"/>
  <c r="DI65" i="24" s="1"/>
  <c r="EQ24" i="24"/>
  <c r="EQ65" i="24" s="1"/>
  <c r="EE24" i="24"/>
  <c r="EE65" i="24" s="1"/>
  <c r="AC24" i="24"/>
  <c r="AC36" i="24" s="1"/>
  <c r="AC50" i="24" s="1"/>
  <c r="AC54" i="24" s="1"/>
  <c r="BK24" i="24"/>
  <c r="BK36" i="24" s="1"/>
  <c r="BK50" i="24" s="1"/>
  <c r="BK54" i="24" s="1"/>
  <c r="AY24" i="24"/>
  <c r="AY36" i="24" s="1"/>
  <c r="AY50" i="24" s="1"/>
  <c r="AY54" i="24" s="1"/>
  <c r="AS24" i="24"/>
  <c r="AS36" i="24" s="1"/>
  <c r="AS50" i="24" s="1"/>
  <c r="AS54" i="24" s="1"/>
  <c r="T24" i="24"/>
  <c r="T65" i="24" s="1"/>
  <c r="DJ24" i="24"/>
  <c r="DJ36" i="24" s="1"/>
  <c r="ER24" i="24"/>
  <c r="ER36" i="24" s="1"/>
  <c r="ER50" i="24" s="1"/>
  <c r="ER54" i="24" s="1"/>
  <c r="BW24" i="24"/>
  <c r="BW36" i="24" s="1"/>
  <c r="BW50" i="24" s="1"/>
  <c r="BW54" i="24" s="1"/>
  <c r="CZ24" i="24"/>
  <c r="CZ36" i="24" s="1"/>
  <c r="CZ50" i="24" s="1"/>
  <c r="CZ54" i="24" s="1"/>
  <c r="CM24" i="24"/>
  <c r="CM36" i="24" s="1"/>
  <c r="CM50" i="24" s="1"/>
  <c r="CM54" i="24" s="1"/>
  <c r="BZ24" i="24"/>
  <c r="BZ65" i="24" s="1"/>
  <c r="BY24" i="24"/>
  <c r="BY36" i="24" s="1"/>
  <c r="BY50" i="24" s="1"/>
  <c r="BY54" i="24" s="1"/>
  <c r="BL24" i="24"/>
  <c r="BL36" i="24" s="1"/>
  <c r="BL50" i="24" s="1"/>
  <c r="BL54" i="24" s="1"/>
  <c r="EP24" i="24"/>
  <c r="EP36" i="24" s="1"/>
  <c r="EP50" i="24" s="1"/>
  <c r="EP54" i="24" s="1"/>
  <c r="BN24" i="24"/>
  <c r="BN36" i="24" s="1"/>
  <c r="BM24" i="24"/>
  <c r="BM36" i="24" s="1"/>
  <c r="BM50" i="24" s="1"/>
  <c r="BM54" i="24" s="1"/>
  <c r="AZ24" i="24"/>
  <c r="AZ36" i="24" s="1"/>
  <c r="AZ50" i="24" s="1"/>
  <c r="AZ54" i="24" s="1"/>
  <c r="ED24" i="24"/>
  <c r="BB24" i="24"/>
  <c r="BB36" i="24" s="1"/>
  <c r="BA24" i="24"/>
  <c r="BA36" i="24" s="1"/>
  <c r="BA50" i="24" s="1"/>
  <c r="BA54" i="24" s="1"/>
  <c r="AN24" i="24"/>
  <c r="AN36" i="24" s="1"/>
  <c r="AN50" i="24" s="1"/>
  <c r="AN54" i="24" s="1"/>
  <c r="DR24" i="24"/>
  <c r="BC24" i="24"/>
  <c r="BC36" i="24" s="1"/>
  <c r="BC50" i="24" s="1"/>
  <c r="BC54" i="24" s="1"/>
  <c r="AP24" i="24"/>
  <c r="AP65" i="24" s="1"/>
  <c r="AO24" i="24"/>
  <c r="AO65" i="24" s="1"/>
  <c r="AB24" i="24"/>
  <c r="AB36" i="24" s="1"/>
  <c r="AB50" i="24" s="1"/>
  <c r="AB54" i="24" s="1"/>
  <c r="DF24" i="24"/>
  <c r="DF36" i="24" s="1"/>
  <c r="DF50" i="24" s="1"/>
  <c r="DF54" i="24" s="1"/>
  <c r="CH24" i="24"/>
  <c r="CH36" i="24" s="1"/>
  <c r="CH50" i="24" s="1"/>
  <c r="CH54" i="24" s="1"/>
  <c r="BJ24" i="24"/>
  <c r="BJ36" i="24" s="1"/>
  <c r="BJ50" i="24" s="1"/>
  <c r="BJ54" i="24" s="1"/>
  <c r="AX24" i="24"/>
  <c r="AX36" i="24" s="1"/>
  <c r="AX50" i="24" s="1"/>
  <c r="AX54" i="24" s="1"/>
  <c r="CU24" i="24"/>
  <c r="CU36" i="24" s="1"/>
  <c r="CU50" i="24" s="1"/>
  <c r="CU54" i="24" s="1"/>
  <c r="BV24" i="24"/>
  <c r="BV36" i="24" s="1"/>
  <c r="BV50" i="24" s="1"/>
  <c r="BV54" i="24" s="1"/>
  <c r="AL24" i="24"/>
  <c r="AL65" i="24" s="1"/>
  <c r="Z24" i="24"/>
  <c r="Z36" i="24" s="1"/>
  <c r="Z50" i="24" s="1"/>
  <c r="Z54" i="24" s="1"/>
  <c r="AM24" i="24"/>
  <c r="AM36" i="24" s="1"/>
  <c r="AM50" i="24" s="1"/>
  <c r="AM54" i="24" s="1"/>
  <c r="CG24" i="24"/>
  <c r="CG36" i="24" s="1"/>
  <c r="CG50" i="24" s="1"/>
  <c r="CG54" i="24" s="1"/>
  <c r="AA24" i="24"/>
  <c r="AA36" i="24" s="1"/>
  <c r="AA50" i="24" s="1"/>
  <c r="AA54" i="24" s="1"/>
  <c r="BH24" i="24"/>
  <c r="BH65" i="24" s="1"/>
  <c r="BI24" i="24"/>
  <c r="BI65" i="24" s="1"/>
  <c r="EC36" i="24"/>
  <c r="EC50" i="24" s="1"/>
  <c r="EC54" i="24" s="1"/>
  <c r="CT24" i="24"/>
  <c r="CT65" i="24" s="1"/>
  <c r="G18" i="25"/>
  <c r="G19" i="25"/>
  <c r="G20" i="25"/>
  <c r="G21" i="25"/>
  <c r="G22" i="25"/>
  <c r="G24" i="25"/>
  <c r="G17" i="25"/>
  <c r="E7" i="15"/>
  <c r="B18" i="25"/>
  <c r="G25" i="25"/>
  <c r="G26" i="25"/>
  <c r="CS65" i="24" l="1"/>
  <c r="CS36" i="24"/>
  <c r="CS50" i="24" s="1"/>
  <c r="CS54" i="24" s="1"/>
  <c r="CQ65" i="24"/>
  <c r="CQ36" i="24"/>
  <c r="CQ50" i="24" s="1"/>
  <c r="CQ54" i="24" s="1"/>
  <c r="AU36" i="24"/>
  <c r="AU50" i="24" s="1"/>
  <c r="AU54" i="24" s="1"/>
  <c r="AU65" i="24"/>
  <c r="DB36" i="24"/>
  <c r="DB50" i="24" s="1"/>
  <c r="DB54" i="24" s="1"/>
  <c r="DB65" i="24"/>
  <c r="BS36" i="24"/>
  <c r="BS50" i="24" s="1"/>
  <c r="BS54" i="24" s="1"/>
  <c r="BS65" i="24"/>
  <c r="DP36" i="24"/>
  <c r="DP50" i="24" s="1"/>
  <c r="DP54" i="24" s="1"/>
  <c r="DP65" i="24"/>
  <c r="CX65" i="24"/>
  <c r="CX36" i="24"/>
  <c r="CX50" i="24" s="1"/>
  <c r="DM65" i="24"/>
  <c r="DE65" i="24"/>
  <c r="DO65" i="24"/>
  <c r="AV36" i="24"/>
  <c r="AV50" i="24" s="1"/>
  <c r="AV54" i="24" s="1"/>
  <c r="CE65" i="24"/>
  <c r="DA36" i="24"/>
  <c r="DA50" i="24" s="1"/>
  <c r="DA54" i="24" s="1"/>
  <c r="AI65" i="24"/>
  <c r="CO65" i="24"/>
  <c r="BT65" i="24"/>
  <c r="BF36" i="24"/>
  <c r="BF50" i="24" s="1"/>
  <c r="BF54" i="24" s="1"/>
  <c r="EM36" i="24"/>
  <c r="EM50" i="24" s="1"/>
  <c r="EM54" i="24" s="1"/>
  <c r="AT36" i="24"/>
  <c r="AT50" i="24" s="1"/>
  <c r="AT54" i="24" s="1"/>
  <c r="CF36" i="24"/>
  <c r="CF50" i="24" s="1"/>
  <c r="CF54" i="24" s="1"/>
  <c r="EA36" i="24"/>
  <c r="EA50" i="24" s="1"/>
  <c r="EA54" i="24" s="1"/>
  <c r="DN65" i="24"/>
  <c r="CC36" i="24"/>
  <c r="CC50" i="24" s="1"/>
  <c r="CC54" i="24" s="1"/>
  <c r="CD36" i="24"/>
  <c r="CD50" i="24" s="1"/>
  <c r="CD54" i="24" s="1"/>
  <c r="Y36" i="24"/>
  <c r="Y50" i="24" s="1"/>
  <c r="Y54" i="24" s="1"/>
  <c r="U65" i="24"/>
  <c r="AJ65" i="24"/>
  <c r="DV36" i="24"/>
  <c r="DV50" i="24" s="1"/>
  <c r="AE65" i="24"/>
  <c r="CL36" i="24"/>
  <c r="CL50" i="24" s="1"/>
  <c r="CR65" i="24"/>
  <c r="DC65" i="24"/>
  <c r="EH65" i="24"/>
  <c r="BQ65" i="24"/>
  <c r="DK65" i="24"/>
  <c r="BP65" i="24"/>
  <c r="S65" i="24"/>
  <c r="R65" i="24"/>
  <c r="EK36" i="24"/>
  <c r="EK50" i="24" s="1"/>
  <c r="EK54" i="24" s="1"/>
  <c r="CW36" i="24"/>
  <c r="CW50" i="24" s="1"/>
  <c r="CW54" i="24" s="1"/>
  <c r="EB65" i="24"/>
  <c r="AQ65" i="24"/>
  <c r="EJ65" i="24"/>
  <c r="DL65" i="24"/>
  <c r="BD36" i="24"/>
  <c r="BD50" i="24" s="1"/>
  <c r="BD54" i="24" s="1"/>
  <c r="BR65" i="24"/>
  <c r="EF65" i="24"/>
  <c r="CK36" i="24"/>
  <c r="CK50" i="24" s="1"/>
  <c r="CK54" i="24" s="1"/>
  <c r="CV65" i="24"/>
  <c r="CB65" i="24"/>
  <c r="CN36" i="24"/>
  <c r="CN50" i="24" s="1"/>
  <c r="CN54" i="24" s="1"/>
  <c r="BU65" i="24"/>
  <c r="DT65" i="24"/>
  <c r="DH36" i="24"/>
  <c r="DH50" i="24" s="1"/>
  <c r="DH54" i="24" s="1"/>
  <c r="BE36" i="24"/>
  <c r="BE50" i="24" s="1"/>
  <c r="BE54" i="24" s="1"/>
  <c r="AF36" i="24"/>
  <c r="AF50" i="24" s="1"/>
  <c r="AF54" i="24" s="1"/>
  <c r="BX65" i="24"/>
  <c r="V36" i="24"/>
  <c r="V50" i="24" s="1"/>
  <c r="V54" i="24" s="1"/>
  <c r="DG65" i="24"/>
  <c r="DY65" i="24"/>
  <c r="EI65" i="24"/>
  <c r="AR65" i="24"/>
  <c r="EN65" i="24"/>
  <c r="DQ65" i="24"/>
  <c r="DD36" i="24"/>
  <c r="DD50" i="24" s="1"/>
  <c r="DD54" i="24" s="1"/>
  <c r="DZ65" i="24"/>
  <c r="X36" i="24"/>
  <c r="X50" i="24" s="1"/>
  <c r="X54" i="24" s="1"/>
  <c r="CY36" i="24"/>
  <c r="CY50" i="24" s="1"/>
  <c r="CY54" i="24" s="1"/>
  <c r="ES65" i="24"/>
  <c r="DU65" i="24"/>
  <c r="AG65" i="24"/>
  <c r="W65" i="24"/>
  <c r="EO36" i="24"/>
  <c r="EO50" i="24" s="1"/>
  <c r="EO54" i="24" s="1"/>
  <c r="DI36" i="24"/>
  <c r="DI50" i="24" s="1"/>
  <c r="DI54" i="24" s="1"/>
  <c r="DS36" i="24"/>
  <c r="DS50" i="24" s="1"/>
  <c r="DS54" i="24" s="1"/>
  <c r="BO36" i="24"/>
  <c r="BO50" i="24" s="1"/>
  <c r="BO54" i="24" s="1"/>
  <c r="EQ36" i="24"/>
  <c r="EQ50" i="24" s="1"/>
  <c r="EQ54" i="24" s="1"/>
  <c r="EE36" i="24"/>
  <c r="EE50" i="24" s="1"/>
  <c r="EE54" i="24" s="1"/>
  <c r="EL65" i="24"/>
  <c r="AK36" i="24"/>
  <c r="AK50" i="24" s="1"/>
  <c r="AK54" i="24" s="1"/>
  <c r="CJ65" i="24"/>
  <c r="AW65" i="24"/>
  <c r="CP36" i="24"/>
  <c r="CP50" i="24" s="1"/>
  <c r="CP54" i="24" s="1"/>
  <c r="DX65" i="24"/>
  <c r="BG36" i="24"/>
  <c r="BG50" i="24" s="1"/>
  <c r="BG54" i="24" s="1"/>
  <c r="AD65" i="24"/>
  <c r="AH65" i="24"/>
  <c r="CI65" i="24"/>
  <c r="EG65" i="24"/>
  <c r="DW65" i="24"/>
  <c r="CA36" i="24"/>
  <c r="CA50" i="24" s="1"/>
  <c r="CA54" i="24" s="1"/>
  <c r="M24" i="24"/>
  <c r="T36" i="24"/>
  <c r="T50" i="24" s="1"/>
  <c r="T54" i="24" s="1"/>
  <c r="L24" i="24"/>
  <c r="AS65" i="24"/>
  <c r="AC65" i="24"/>
  <c r="ER65" i="24"/>
  <c r="AY65" i="24"/>
  <c r="DJ65" i="24"/>
  <c r="BK65" i="24"/>
  <c r="BW65" i="24"/>
  <c r="BZ36" i="24"/>
  <c r="BZ50" i="24" s="1"/>
  <c r="BC65" i="24"/>
  <c r="CZ65" i="24"/>
  <c r="AN65" i="24"/>
  <c r="DR36" i="24"/>
  <c r="DR50" i="24" s="1"/>
  <c r="DR54" i="24" s="1"/>
  <c r="DR65" i="24"/>
  <c r="BY65" i="24"/>
  <c r="CM65" i="24"/>
  <c r="AP36" i="24"/>
  <c r="AP50" i="24" s="1"/>
  <c r="BL65" i="24"/>
  <c r="AO36" i="24"/>
  <c r="AO50" i="24" s="1"/>
  <c r="AO54" i="24" s="1"/>
  <c r="K24" i="24"/>
  <c r="AZ65" i="24"/>
  <c r="BN65" i="24"/>
  <c r="EP65" i="24"/>
  <c r="Z65" i="24"/>
  <c r="BM65" i="24"/>
  <c r="ED65" i="24"/>
  <c r="BJ65" i="24"/>
  <c r="DF65" i="24"/>
  <c r="CG65" i="24"/>
  <c r="ED36" i="24"/>
  <c r="ED50" i="24" s="1"/>
  <c r="ED54" i="24" s="1"/>
  <c r="BA65" i="24"/>
  <c r="CU65" i="24"/>
  <c r="BB65" i="24"/>
  <c r="AB65" i="24"/>
  <c r="AX65" i="24"/>
  <c r="AL36" i="24"/>
  <c r="AL50" i="24" s="1"/>
  <c r="AL54" i="24" s="1"/>
  <c r="CH65" i="24"/>
  <c r="F24" i="24"/>
  <c r="H24" i="24"/>
  <c r="E24" i="24"/>
  <c r="AM65" i="24"/>
  <c r="I24" i="24"/>
  <c r="D24" i="24"/>
  <c r="D62" i="24" s="1"/>
  <c r="G24" i="24"/>
  <c r="O24" i="24"/>
  <c r="BI36" i="24"/>
  <c r="BI50" i="24" s="1"/>
  <c r="BI54" i="24" s="1"/>
  <c r="BH36" i="24"/>
  <c r="BH50" i="24" s="1"/>
  <c r="BH54" i="24" s="1"/>
  <c r="AA65" i="24"/>
  <c r="BV65" i="24"/>
  <c r="J24" i="24"/>
  <c r="CT36" i="24"/>
  <c r="CT50" i="24" s="1"/>
  <c r="CT54" i="24" s="1"/>
  <c r="BB50" i="24"/>
  <c r="K4" i="20"/>
  <c r="E8" i="15"/>
  <c r="I4" i="20"/>
  <c r="J4" i="20" s="1"/>
  <c r="B27" i="25"/>
  <c r="C17" i="25" s="1"/>
  <c r="BN50" i="24"/>
  <c r="G27" i="25"/>
  <c r="R50" i="24"/>
  <c r="DJ50" i="24"/>
  <c r="AD50" i="24"/>
  <c r="F36" i="24" l="1"/>
  <c r="I36" i="24"/>
  <c r="K36" i="24"/>
  <c r="H36" i="24"/>
  <c r="D36" i="24"/>
  <c r="E62" i="24" s="1"/>
  <c r="L36" i="24"/>
  <c r="D63" i="24"/>
  <c r="M36" i="24"/>
  <c r="E36" i="24"/>
  <c r="H7" i="15"/>
  <c r="H1" i="17" s="1"/>
  <c r="H8" i="15"/>
  <c r="J1" i="25" s="1"/>
  <c r="A24" i="24"/>
  <c r="G36" i="24"/>
  <c r="J36" i="24"/>
  <c r="O36" i="24"/>
  <c r="BB54" i="24"/>
  <c r="G50" i="24"/>
  <c r="K50" i="24"/>
  <c r="CX54" i="24"/>
  <c r="L50" i="24"/>
  <c r="DJ54" i="24"/>
  <c r="M50" i="24"/>
  <c r="DV54" i="24"/>
  <c r="C18" i="25"/>
  <c r="C27" i="25" s="1"/>
  <c r="R54" i="24"/>
  <c r="O50" i="24"/>
  <c r="D50" i="24"/>
  <c r="BN54" i="24"/>
  <c r="H50" i="24"/>
  <c r="AD54" i="24"/>
  <c r="E50" i="24"/>
  <c r="AP54" i="24"/>
  <c r="F50" i="24"/>
  <c r="BZ54" i="24"/>
  <c r="I50" i="24"/>
  <c r="CL54" i="24"/>
  <c r="J50" i="24"/>
  <c r="F62" i="24" l="1"/>
  <c r="G62" i="24"/>
  <c r="H62" i="24"/>
  <c r="H1" i="21"/>
  <c r="H1" i="25"/>
  <c r="J1" i="5" s="1"/>
  <c r="I1" i="18"/>
  <c r="H1" i="20"/>
  <c r="H1" i="26"/>
  <c r="J1" i="20"/>
  <c r="J1" i="26"/>
  <c r="J1" i="17"/>
  <c r="J1" i="21"/>
  <c r="K1" i="18"/>
  <c r="M62" i="24"/>
  <c r="J62" i="24"/>
  <c r="I62" i="24"/>
  <c r="A36" i="24"/>
  <c r="L62" i="24"/>
  <c r="K62" i="24"/>
  <c r="J54" i="24"/>
  <c r="K54" i="24"/>
  <c r="F54" i="24"/>
  <c r="H54" i="24"/>
  <c r="E54" i="24"/>
  <c r="L54" i="24"/>
  <c r="I54" i="24"/>
  <c r="A50" i="24"/>
  <c r="G63" i="24"/>
  <c r="M63" i="24"/>
  <c r="I63" i="24"/>
  <c r="J63" i="24"/>
  <c r="F63" i="24"/>
  <c r="H63" i="24"/>
  <c r="K63" i="24"/>
  <c r="L63" i="24"/>
  <c r="E63" i="24"/>
  <c r="O54" i="24"/>
  <c r="R55" i="24"/>
  <c r="R58" i="24" s="1"/>
  <c r="D54" i="24"/>
  <c r="M54" i="24"/>
  <c r="K1" i="24"/>
  <c r="L1" i="5"/>
  <c r="M1" i="12"/>
  <c r="G54" i="24"/>
  <c r="H9" i="15" l="1"/>
  <c r="I1" i="24"/>
  <c r="J1" i="6" s="1"/>
  <c r="J1" i="12"/>
  <c r="H4" i="15"/>
  <c r="R59" i="24"/>
  <c r="R60" i="24"/>
  <c r="K1" i="1"/>
  <c r="L1" i="6"/>
  <c r="A54" i="24"/>
  <c r="I1" i="1" l="1"/>
  <c r="S53" i="24"/>
  <c r="S55" i="24" l="1"/>
  <c r="S58" i="24" l="1"/>
  <c r="S59" i="24" l="1"/>
  <c r="S60" i="24"/>
  <c r="T53" i="24" l="1"/>
  <c r="T55" i="24" l="1"/>
  <c r="T58" i="24" s="1"/>
  <c r="T60" i="24" l="1"/>
  <c r="T59" i="24"/>
  <c r="U53" i="24" l="1"/>
  <c r="U55" i="24" l="1"/>
  <c r="U58" i="24" s="1"/>
  <c r="U60" i="24" l="1"/>
  <c r="U59" i="24"/>
  <c r="V53" i="24" l="1"/>
  <c r="V55" i="24" l="1"/>
  <c r="V58" i="24" l="1"/>
  <c r="V60" i="24" s="1"/>
  <c r="V59" i="24" l="1"/>
  <c r="W53" i="24" l="1"/>
  <c r="W55" i="24" l="1"/>
  <c r="W58" i="24" s="1"/>
  <c r="W59" i="24" s="1"/>
  <c r="X53" i="24" s="1"/>
  <c r="X55" i="24" l="1"/>
  <c r="X58" i="24" s="1"/>
  <c r="X59" i="24" s="1"/>
  <c r="Y53" i="24" s="1"/>
  <c r="W60" i="24"/>
  <c r="Y55" i="24" l="1"/>
  <c r="Y58" i="24" s="1"/>
  <c r="Y59" i="24" s="1"/>
  <c r="Z53" i="24" s="1"/>
  <c r="X60" i="24"/>
  <c r="Z55" i="24" l="1"/>
  <c r="Y60" i="24"/>
  <c r="Z58" i="24" l="1"/>
  <c r="Z59" i="24" s="1"/>
  <c r="AA53" i="24" s="1"/>
  <c r="Z60" i="24" l="1"/>
  <c r="AA55" i="24"/>
  <c r="AA58" i="24" l="1"/>
  <c r="AA59" i="24" s="1"/>
  <c r="AB53" i="24" s="1"/>
  <c r="AA60" i="24" l="1"/>
  <c r="AB55" i="24"/>
  <c r="AB58" i="24" l="1"/>
  <c r="AB59" i="24" s="1"/>
  <c r="AC53" i="24" s="1"/>
  <c r="AC55" i="24" l="1"/>
  <c r="AC58" i="24" s="1"/>
  <c r="AC59" i="24" s="1"/>
  <c r="AB60" i="24"/>
  <c r="AD53" i="24" l="1"/>
  <c r="D59" i="24"/>
  <c r="AC60" i="24"/>
  <c r="AD55" i="24" l="1"/>
  <c r="AD58" i="24" s="1"/>
  <c r="AD59" i="24" s="1"/>
  <c r="AE53" i="24" s="1"/>
  <c r="E53" i="24"/>
  <c r="AE55" i="24" l="1"/>
  <c r="AD60" i="24"/>
  <c r="AE58" i="24" l="1"/>
  <c r="AE60" i="24" s="1"/>
  <c r="AE59" i="24" l="1"/>
  <c r="AF53" i="24" s="1"/>
  <c r="AF55" i="24" l="1"/>
  <c r="AF58" i="24" l="1"/>
  <c r="AF60" i="24" s="1"/>
  <c r="AF59" i="24" l="1"/>
  <c r="AG53" i="24" s="1"/>
  <c r="AG55" i="24" l="1"/>
  <c r="AG58" i="24" l="1"/>
  <c r="AG59" i="24" l="1"/>
  <c r="AH53" i="24" s="1"/>
  <c r="AG60" i="24"/>
  <c r="AH55" i="24" l="1"/>
  <c r="AH58" i="24" l="1"/>
  <c r="AH59" i="24" s="1"/>
  <c r="AI53" i="24" s="1"/>
  <c r="AI55" i="24" l="1"/>
  <c r="AH60" i="24"/>
  <c r="AI58" i="24" l="1"/>
  <c r="AI59" i="24" s="1"/>
  <c r="AJ53" i="24" s="1"/>
  <c r="AJ55" i="24" l="1"/>
  <c r="AI60" i="24"/>
  <c r="AJ58" i="24" l="1"/>
  <c r="AJ59" i="24" s="1"/>
  <c r="AK53" i="24" s="1"/>
  <c r="AK55" i="24" l="1"/>
  <c r="AK58" i="24" s="1"/>
  <c r="AK59" i="24" s="1"/>
  <c r="AL53" i="24" s="1"/>
  <c r="AJ60" i="24"/>
  <c r="AL55" i="24" l="1"/>
  <c r="AK60" i="24"/>
  <c r="AL58" i="24" l="1"/>
  <c r="AL59" i="24" s="1"/>
  <c r="AM53" i="24" s="1"/>
  <c r="AM55" i="24" l="1"/>
  <c r="AL60" i="24"/>
  <c r="AM58" i="24" l="1"/>
  <c r="AM59" i="24" s="1"/>
  <c r="AN53" i="24" s="1"/>
  <c r="AN55" i="24" l="1"/>
  <c r="AM60" i="24"/>
  <c r="AN58" i="24" l="1"/>
  <c r="AN59" i="24" s="1"/>
  <c r="AO53" i="24" s="1"/>
  <c r="AO55" i="24" l="1"/>
  <c r="AN60" i="24"/>
  <c r="AO58" i="24" l="1"/>
  <c r="AO59" i="24" s="1"/>
  <c r="AP53" i="24" l="1"/>
  <c r="E59" i="24"/>
  <c r="AO60" i="24"/>
  <c r="F53" i="24" l="1"/>
  <c r="AP55" i="24"/>
  <c r="AP58" i="24" l="1"/>
  <c r="AP59" i="24" l="1"/>
  <c r="AQ53" i="24" s="1"/>
  <c r="AP60" i="24"/>
  <c r="AQ55" i="24" l="1"/>
  <c r="AQ58" i="24" s="1"/>
  <c r="AQ59" i="24" l="1"/>
  <c r="AR53" i="24" s="1"/>
  <c r="AQ60" i="24"/>
  <c r="AR55" i="24" l="1"/>
  <c r="AR58" i="24" s="1"/>
  <c r="AR59" i="24" l="1"/>
  <c r="AS53" i="24" s="1"/>
  <c r="AR60" i="24"/>
  <c r="AS55" i="24" l="1"/>
  <c r="AS58" i="24" s="1"/>
  <c r="AS60" i="24" l="1"/>
  <c r="AS59" i="24"/>
  <c r="AT53" i="24" s="1"/>
  <c r="AT55" i="24" l="1"/>
  <c r="AT58" i="24" s="1"/>
  <c r="AT59" i="24" s="1"/>
  <c r="AU53" i="24" s="1"/>
  <c r="AU55" i="24" l="1"/>
  <c r="AT60" i="24"/>
  <c r="AU58" i="24" l="1"/>
  <c r="AU59" i="24" s="1"/>
  <c r="AV53" i="24" s="1"/>
  <c r="AV55" i="24" l="1"/>
  <c r="AV58" i="24" s="1"/>
  <c r="AV59" i="24" s="1"/>
  <c r="AW53" i="24" s="1"/>
  <c r="AU60" i="24"/>
  <c r="AW55" i="24" l="1"/>
  <c r="AW58" i="24" s="1"/>
  <c r="AW59" i="24" s="1"/>
  <c r="AX53" i="24" s="1"/>
  <c r="AV60" i="24"/>
  <c r="AX55" i="24" l="1"/>
  <c r="AX58" i="24" s="1"/>
  <c r="AX59" i="24" s="1"/>
  <c r="AY53" i="24" s="1"/>
  <c r="AW60" i="24"/>
  <c r="AY55" i="24" l="1"/>
  <c r="AY58" i="24" s="1"/>
  <c r="AY59" i="24" s="1"/>
  <c r="AZ53" i="24" s="1"/>
  <c r="AX60" i="24"/>
  <c r="AZ55" i="24" l="1"/>
  <c r="AY60" i="24"/>
  <c r="AZ58" i="24" l="1"/>
  <c r="AZ59" i="24" s="1"/>
  <c r="BA53" i="24" s="1"/>
  <c r="AZ60" i="24" l="1"/>
  <c r="BA55" i="24"/>
  <c r="BA58" i="24" s="1"/>
  <c r="BA59" i="24" s="1"/>
  <c r="BB53" i="24" l="1"/>
  <c r="F59" i="24"/>
  <c r="BA60" i="24"/>
  <c r="G53" i="24" l="1"/>
  <c r="BB55" i="24"/>
  <c r="BB58" i="24" l="1"/>
  <c r="BB59" i="24" l="1"/>
  <c r="BC53" i="24" s="1"/>
  <c r="BB60" i="24"/>
  <c r="BC55" i="24" l="1"/>
  <c r="BC58" i="24" l="1"/>
  <c r="BC60" i="24" s="1"/>
  <c r="BC59" i="24" l="1"/>
  <c r="BD53" i="24" s="1"/>
  <c r="BD55" i="24" l="1"/>
  <c r="BD58" i="24" s="1"/>
  <c r="BD59" i="24" l="1"/>
  <c r="BE53" i="24" s="1"/>
  <c r="BD60" i="24"/>
  <c r="BE55" i="24" l="1"/>
  <c r="BE58" i="24" l="1"/>
  <c r="BE59" i="24" l="1"/>
  <c r="BF53" i="24" s="1"/>
  <c r="BE60" i="24"/>
  <c r="BF55" i="24" l="1"/>
  <c r="BF58" i="24" l="1"/>
  <c r="BF59" i="24" l="1"/>
  <c r="BG53" i="24" s="1"/>
  <c r="BF60" i="24"/>
  <c r="BG55" i="24" l="1"/>
  <c r="BG58" i="24" l="1"/>
  <c r="BG59" i="24" s="1"/>
  <c r="BH53" i="24" s="1"/>
  <c r="BH55" i="24" l="1"/>
  <c r="BG60" i="24"/>
  <c r="BH58" i="24" l="1"/>
  <c r="BH59" i="24" s="1"/>
  <c r="BI53" i="24" s="1"/>
  <c r="BI55" i="24" l="1"/>
  <c r="BH60" i="24"/>
  <c r="BI58" i="24" l="1"/>
  <c r="BI59" i="24" s="1"/>
  <c r="BJ53" i="24" s="1"/>
  <c r="BJ55" i="24" l="1"/>
  <c r="BI60" i="24"/>
  <c r="BJ58" i="24" l="1"/>
  <c r="BJ59" i="24" s="1"/>
  <c r="BK53" i="24" s="1"/>
  <c r="BK55" i="24" l="1"/>
  <c r="BK58" i="24" s="1"/>
  <c r="BK59" i="24" s="1"/>
  <c r="BL53" i="24" s="1"/>
  <c r="BJ60" i="24"/>
  <c r="BL55" i="24" l="1"/>
  <c r="BL58" i="24" s="1"/>
  <c r="BL59" i="24" s="1"/>
  <c r="BM53" i="24" s="1"/>
  <c r="BK60" i="24"/>
  <c r="BM55" i="24" l="1"/>
  <c r="BM58" i="24" s="1"/>
  <c r="BM59" i="24" s="1"/>
  <c r="BL60" i="24"/>
  <c r="BN53" i="24" l="1"/>
  <c r="G59" i="24"/>
  <c r="BM60" i="24"/>
  <c r="H53" i="24" l="1"/>
  <c r="BN55" i="24"/>
  <c r="BN58" i="24" l="1"/>
  <c r="BN59" i="24" l="1"/>
  <c r="BO53" i="24" s="1"/>
  <c r="BN60" i="24"/>
  <c r="BO55" i="24" l="1"/>
  <c r="BO58" i="24" l="1"/>
  <c r="BO59" i="24" l="1"/>
  <c r="BP53" i="24" s="1"/>
  <c r="BO60" i="24"/>
  <c r="BP55" i="24" l="1"/>
  <c r="BP58" i="24" l="1"/>
  <c r="BP60" i="24" s="1"/>
  <c r="BP59" i="24" l="1"/>
  <c r="BQ53" i="24" s="1"/>
  <c r="BQ55" i="24" l="1"/>
  <c r="BQ58" i="24" l="1"/>
  <c r="BQ60" i="24" s="1"/>
  <c r="BQ59" i="24" l="1"/>
  <c r="BR53" i="24" s="1"/>
  <c r="BR55" i="24" l="1"/>
  <c r="BR58" i="24" l="1"/>
  <c r="BR59" i="24" l="1"/>
  <c r="BS53" i="24" s="1"/>
  <c r="BR60" i="24"/>
  <c r="BS55" i="24" l="1"/>
  <c r="BS58" i="24" s="1"/>
  <c r="BS59" i="24" s="1"/>
  <c r="BT53" i="24" s="1"/>
  <c r="BT55" i="24" l="1"/>
  <c r="BS60" i="24"/>
  <c r="BT58" i="24" l="1"/>
  <c r="BT59" i="24" s="1"/>
  <c r="BU53" i="24" s="1"/>
  <c r="BU55" i="24" l="1"/>
  <c r="BU58" i="24" s="1"/>
  <c r="BU59" i="24" s="1"/>
  <c r="BV53" i="24" s="1"/>
  <c r="BT60" i="24"/>
  <c r="BV55" i="24" l="1"/>
  <c r="BV58" i="24" s="1"/>
  <c r="BV59" i="24" s="1"/>
  <c r="BW53" i="24" s="1"/>
  <c r="BU60" i="24"/>
  <c r="BW55" i="24" l="1"/>
  <c r="BV60" i="24"/>
  <c r="BW58" i="24" l="1"/>
  <c r="BW59" i="24" s="1"/>
  <c r="BX53" i="24" s="1"/>
  <c r="BX55" i="24" l="1"/>
  <c r="BW60" i="24"/>
  <c r="BX58" i="24" l="1"/>
  <c r="BX59" i="24" s="1"/>
  <c r="BY53" i="24" s="1"/>
  <c r="BY58" i="24" l="1"/>
  <c r="BY59" i="24" s="1"/>
  <c r="BY55" i="24"/>
  <c r="BX60" i="24"/>
  <c r="BZ53" i="24" l="1"/>
  <c r="H59" i="24"/>
  <c r="BY60" i="24"/>
  <c r="I53" i="24" l="1"/>
  <c r="BZ55" i="24"/>
  <c r="BZ58" i="24" l="1"/>
  <c r="BZ59" i="24" l="1"/>
  <c r="CA53" i="24" s="1"/>
  <c r="BZ60" i="24"/>
  <c r="CA55" i="24" l="1"/>
  <c r="CA58" i="24" s="1"/>
  <c r="CA59" i="24" s="1"/>
  <c r="CB53" i="24" s="1"/>
  <c r="CB55" i="24" l="1"/>
  <c r="CA60" i="24"/>
  <c r="CB58" i="24" l="1"/>
  <c r="CB60" i="24" s="1"/>
  <c r="CB59" i="24" l="1"/>
  <c r="CC53" i="24" s="1"/>
  <c r="CC55" i="24" l="1"/>
  <c r="CC58" i="24" l="1"/>
  <c r="CC59" i="24" l="1"/>
  <c r="CD53" i="24" s="1"/>
  <c r="CC60" i="24"/>
  <c r="CD55" i="24" l="1"/>
  <c r="CD58" i="24" l="1"/>
  <c r="CD59" i="24" s="1"/>
  <c r="CE53" i="24" s="1"/>
  <c r="CE55" i="24" l="1"/>
  <c r="CD60" i="24"/>
  <c r="CE58" i="24" l="1"/>
  <c r="CE59" i="24" s="1"/>
  <c r="CF53" i="24" s="1"/>
  <c r="CF55" i="24" l="1"/>
  <c r="CE60" i="24"/>
  <c r="CF58" i="24" l="1"/>
  <c r="CF59" i="24" s="1"/>
  <c r="CG53" i="24" s="1"/>
  <c r="CF60" i="24" l="1"/>
  <c r="CG55" i="24"/>
  <c r="CG58" i="24" l="1"/>
  <c r="CG59" i="24" s="1"/>
  <c r="CH53" i="24" s="1"/>
  <c r="CH55" i="24" l="1"/>
  <c r="CH58" i="24" s="1"/>
  <c r="CH59" i="24" s="1"/>
  <c r="CI53" i="24" s="1"/>
  <c r="CG60" i="24"/>
  <c r="CI55" i="24" l="1"/>
  <c r="CI58" i="24" s="1"/>
  <c r="CI59" i="24" s="1"/>
  <c r="CJ53" i="24" s="1"/>
  <c r="CH60" i="24"/>
  <c r="CJ55" i="24" l="1"/>
  <c r="CJ58" i="24" s="1"/>
  <c r="CJ59" i="24" s="1"/>
  <c r="CK53" i="24" s="1"/>
  <c r="CI60" i="24"/>
  <c r="CK55" i="24" l="1"/>
  <c r="CK58" i="24" s="1"/>
  <c r="CK59" i="24" s="1"/>
  <c r="CJ60" i="24"/>
  <c r="CL53" i="24" l="1"/>
  <c r="I59" i="24"/>
  <c r="J53" i="24" s="1"/>
  <c r="CK60" i="24"/>
  <c r="CL55" i="24" l="1"/>
  <c r="CL58" i="24" s="1"/>
  <c r="CL59" i="24" s="1"/>
  <c r="CM53" i="24" s="1"/>
  <c r="CM55" i="24" l="1"/>
  <c r="CM58" i="24" s="1"/>
  <c r="CM59" i="24" s="1"/>
  <c r="CN53" i="24" s="1"/>
  <c r="CL60" i="24"/>
  <c r="CN55" i="24" l="1"/>
  <c r="CM60" i="24"/>
  <c r="CN58" i="24" l="1"/>
  <c r="CN59" i="24" l="1"/>
  <c r="CO53" i="24" s="1"/>
  <c r="CN60" i="24"/>
  <c r="CO55" i="24" l="1"/>
  <c r="CO58" i="24" l="1"/>
  <c r="CO59" i="24" l="1"/>
  <c r="CP53" i="24" s="1"/>
  <c r="CO60" i="24"/>
  <c r="CP55" i="24" l="1"/>
  <c r="CP58" i="24" l="1"/>
  <c r="CP60" i="24" s="1"/>
  <c r="CP59" i="24" l="1"/>
  <c r="CQ53" i="24" s="1"/>
  <c r="CQ55" i="24" l="1"/>
  <c r="CQ58" i="24" l="1"/>
  <c r="CQ59" i="24" s="1"/>
  <c r="CR53" i="24" s="1"/>
  <c r="CR55" i="24" l="1"/>
  <c r="CQ60" i="24"/>
  <c r="CR58" i="24" l="1"/>
  <c r="CR59" i="24" s="1"/>
  <c r="CS53" i="24" s="1"/>
  <c r="CR60" i="24" l="1"/>
  <c r="CS55" i="24"/>
  <c r="CS58" i="24" l="1"/>
  <c r="CS59" i="24" s="1"/>
  <c r="CT53" i="24" s="1"/>
  <c r="CT55" i="24" l="1"/>
  <c r="CT58" i="24" s="1"/>
  <c r="CT59" i="24" s="1"/>
  <c r="CU53" i="24" s="1"/>
  <c r="CS60" i="24"/>
  <c r="CU55" i="24" l="1"/>
  <c r="CT60" i="24"/>
  <c r="CU58" i="24" l="1"/>
  <c r="CU59" i="24" s="1"/>
  <c r="CV53" i="24" s="1"/>
  <c r="CV55" i="24" l="1"/>
  <c r="CV58" i="24" s="1"/>
  <c r="CV59" i="24" s="1"/>
  <c r="CW53" i="24" s="1"/>
  <c r="CU60" i="24"/>
  <c r="CW55" i="24" l="1"/>
  <c r="CV60" i="24"/>
  <c r="CW58" i="24" l="1"/>
  <c r="CW59" i="24" s="1"/>
  <c r="CX53" i="24" l="1"/>
  <c r="J59" i="24"/>
  <c r="K53" i="24" s="1"/>
  <c r="CW60" i="24"/>
  <c r="CX55" i="24" l="1"/>
  <c r="CX58" i="24" l="1"/>
  <c r="CX59" i="24" l="1"/>
  <c r="CY53" i="24" s="1"/>
  <c r="CX60" i="24"/>
  <c r="CY55" i="24" l="1"/>
  <c r="CY58" i="24" s="1"/>
  <c r="CY59" i="24" s="1"/>
  <c r="CZ53" i="24" s="1"/>
  <c r="CZ55" i="24" l="1"/>
  <c r="CY60" i="24"/>
  <c r="CZ58" i="24" l="1"/>
  <c r="CZ59" i="24" l="1"/>
  <c r="DA53" i="24" s="1"/>
  <c r="CZ60" i="24"/>
  <c r="DA55" i="24" l="1"/>
  <c r="DA58" i="24" l="1"/>
  <c r="DA59" i="24" l="1"/>
  <c r="DB53" i="24" s="1"/>
  <c r="DA60" i="24"/>
  <c r="DB55" i="24" l="1"/>
  <c r="DB58" i="24" l="1"/>
  <c r="DB59" i="24" s="1"/>
  <c r="DC53" i="24" s="1"/>
  <c r="DC55" i="24" l="1"/>
  <c r="DB60" i="24"/>
  <c r="DC58" i="24" l="1"/>
  <c r="DC59" i="24" s="1"/>
  <c r="DD53" i="24" s="1"/>
  <c r="DD55" i="24" l="1"/>
  <c r="DD58" i="24" s="1"/>
  <c r="DD59" i="24" s="1"/>
  <c r="DE53" i="24" s="1"/>
  <c r="DC60" i="24"/>
  <c r="DE55" i="24" l="1"/>
  <c r="DD60" i="24"/>
  <c r="DE58" i="24" l="1"/>
  <c r="DE59" i="24" s="1"/>
  <c r="DF53" i="24" s="1"/>
  <c r="DF55" i="24" l="1"/>
  <c r="DF58" i="24" s="1"/>
  <c r="DF59" i="24" s="1"/>
  <c r="DG53" i="24" s="1"/>
  <c r="DE60" i="24"/>
  <c r="DG55" i="24" l="1"/>
  <c r="DF60" i="24"/>
  <c r="DG58" i="24" l="1"/>
  <c r="DG59" i="24" s="1"/>
  <c r="DH53" i="24" s="1"/>
  <c r="DH55" i="24" l="1"/>
  <c r="DG60" i="24"/>
  <c r="DH58" i="24" l="1"/>
  <c r="DH59" i="24" s="1"/>
  <c r="DI53" i="24" s="1"/>
  <c r="DI55" i="24" l="1"/>
  <c r="DH60" i="24"/>
  <c r="DI58" i="24" l="1"/>
  <c r="DI59" i="24" s="1"/>
  <c r="DI60" i="24" l="1"/>
  <c r="DJ53" i="24"/>
  <c r="K59" i="24"/>
  <c r="L53" i="24" s="1"/>
  <c r="DJ55" i="24" l="1"/>
  <c r="DJ58" i="24" s="1"/>
  <c r="DJ59" i="24" s="1"/>
  <c r="DK53" i="24" s="1"/>
  <c r="DK55" i="24" l="1"/>
  <c r="DJ60" i="24"/>
  <c r="DK58" i="24" l="1"/>
  <c r="DK59" i="24" l="1"/>
  <c r="DL53" i="24" s="1"/>
  <c r="DK60" i="24"/>
  <c r="DL55" i="24" l="1"/>
  <c r="DL58" i="24" l="1"/>
  <c r="DL59" i="24" l="1"/>
  <c r="DM53" i="24" s="1"/>
  <c r="DL60" i="24"/>
  <c r="DM55" i="24" l="1"/>
  <c r="DM58" i="24" s="1"/>
  <c r="DM60" i="24" l="1"/>
  <c r="DM59" i="24"/>
  <c r="DN53" i="24" s="1"/>
  <c r="DN55" i="24" l="1"/>
  <c r="DN58" i="24" s="1"/>
  <c r="DN59" i="24" s="1"/>
  <c r="DO53" i="24" s="1"/>
  <c r="DO55" i="24" l="1"/>
  <c r="DO58" i="24" s="1"/>
  <c r="DO59" i="24" s="1"/>
  <c r="DP53" i="24" s="1"/>
  <c r="DN60" i="24"/>
  <c r="DP55" i="24" l="1"/>
  <c r="DO60" i="24"/>
  <c r="DP58" i="24" l="1"/>
  <c r="DP59" i="24" s="1"/>
  <c r="DQ53" i="24" s="1"/>
  <c r="DQ55" i="24" l="1"/>
  <c r="DP60" i="24"/>
  <c r="DQ58" i="24" l="1"/>
  <c r="DQ59" i="24" s="1"/>
  <c r="DR53" i="24" s="1"/>
  <c r="DR55" i="24" l="1"/>
  <c r="DQ60" i="24"/>
  <c r="DR58" i="24" l="1"/>
  <c r="DR59" i="24" s="1"/>
  <c r="DS53" i="24" s="1"/>
  <c r="DS55" i="24" l="1"/>
  <c r="DR60" i="24"/>
  <c r="DS58" i="24" l="1"/>
  <c r="DS59" i="24" s="1"/>
  <c r="DT53" i="24" s="1"/>
  <c r="DT55" i="24" l="1"/>
  <c r="DS60" i="24"/>
  <c r="DT58" i="24" l="1"/>
  <c r="DT59" i="24" s="1"/>
  <c r="DU53" i="24" s="1"/>
  <c r="DU55" i="24" l="1"/>
  <c r="DT60" i="24"/>
  <c r="DU58" i="24" l="1"/>
  <c r="DU59" i="24" s="1"/>
  <c r="DV53" i="24" l="1"/>
  <c r="L59" i="24"/>
  <c r="M53" i="24" s="1"/>
  <c r="A53" i="24" s="1"/>
  <c r="DU60" i="24"/>
  <c r="DV55" i="24" l="1"/>
  <c r="DV58" i="24" l="1"/>
  <c r="DV59" i="24" l="1"/>
  <c r="DW53" i="24" s="1"/>
  <c r="DV60" i="24"/>
  <c r="DW55" i="24" l="1"/>
  <c r="DW58" i="24" s="1"/>
  <c r="DW60" i="24" l="1"/>
  <c r="DW59" i="24"/>
  <c r="DX53" i="24" s="1"/>
  <c r="DX55" i="24" l="1"/>
  <c r="DX58" i="24" l="1"/>
  <c r="DX59" i="24" l="1"/>
  <c r="DY53" i="24" s="1"/>
  <c r="DX60" i="24"/>
  <c r="DY55" i="24" l="1"/>
  <c r="DY58" i="24" s="1"/>
  <c r="DY59" i="24" s="1"/>
  <c r="DZ53" i="24" s="1"/>
  <c r="DZ55" i="24" l="1"/>
  <c r="DY60" i="24"/>
  <c r="DZ58" i="24" l="1"/>
  <c r="DZ59" i="24" s="1"/>
  <c r="EA53" i="24" s="1"/>
  <c r="EA55" i="24" l="1"/>
  <c r="DZ60" i="24"/>
  <c r="EA58" i="24" l="1"/>
  <c r="EA59" i="24" s="1"/>
  <c r="EB53" i="24" s="1"/>
  <c r="EB55" i="24" l="1"/>
  <c r="EA60" i="24"/>
  <c r="EB58" i="24" l="1"/>
  <c r="EB59" i="24" s="1"/>
  <c r="EC53" i="24" s="1"/>
  <c r="EC55" i="24" l="1"/>
  <c r="EB60" i="24"/>
  <c r="EC58" i="24" l="1"/>
  <c r="EC59" i="24" s="1"/>
  <c r="ED53" i="24" s="1"/>
  <c r="ED55" i="24" l="1"/>
  <c r="EC60" i="24"/>
  <c r="ED58" i="24" l="1"/>
  <c r="ED59" i="24" s="1"/>
  <c r="EE53" i="24" s="1"/>
  <c r="EE55" i="24" l="1"/>
  <c r="ED60" i="24"/>
  <c r="EE58" i="24" l="1"/>
  <c r="EE59" i="24" s="1"/>
  <c r="EF53" i="24" s="1"/>
  <c r="EF55" i="24" l="1"/>
  <c r="EE60" i="24"/>
  <c r="EF58" i="24" l="1"/>
  <c r="EF59" i="24" s="1"/>
  <c r="EG53" i="24" s="1"/>
  <c r="EG55" i="24" l="1"/>
  <c r="EF60" i="24"/>
  <c r="EG58" i="24" l="1"/>
  <c r="EG59" i="24" s="1"/>
  <c r="EH53" i="24" l="1"/>
  <c r="M59" i="24"/>
  <c r="A59" i="24" s="1"/>
  <c r="EG60" i="24"/>
  <c r="EH55" i="24" l="1"/>
  <c r="EH58" i="24" l="1"/>
  <c r="EH59" i="24" s="1"/>
  <c r="EI53" i="24" s="1"/>
  <c r="EI55" i="24" l="1"/>
  <c r="EH60" i="24"/>
  <c r="EI58" i="24" l="1"/>
  <c r="EI59" i="24" s="1"/>
  <c r="EJ53" i="24" s="1"/>
  <c r="EJ55" i="24" l="1"/>
  <c r="EI60" i="24"/>
  <c r="EJ58" i="24" l="1"/>
  <c r="EJ59" i="24" s="1"/>
  <c r="EK53" i="24" s="1"/>
  <c r="EK55" i="24" l="1"/>
  <c r="EJ60" i="24"/>
  <c r="EK58" i="24" l="1"/>
  <c r="EK59" i="24" s="1"/>
  <c r="EL53" i="24" s="1"/>
  <c r="EL55" i="24" l="1"/>
  <c r="EK60" i="24"/>
  <c r="EL58" i="24" l="1"/>
  <c r="EL59" i="24" s="1"/>
  <c r="EM53" i="24" s="1"/>
  <c r="EM55" i="24" l="1"/>
  <c r="EL60" i="24"/>
  <c r="EM58" i="24" l="1"/>
  <c r="EM59" i="24" s="1"/>
  <c r="EN53" i="24" s="1"/>
  <c r="EN55" i="24" l="1"/>
  <c r="EM60" i="24"/>
  <c r="EN58" i="24" l="1"/>
  <c r="EN59" i="24" s="1"/>
  <c r="EO53" i="24" s="1"/>
  <c r="EO55" i="24" l="1"/>
  <c r="EN60" i="24"/>
  <c r="EO58" i="24" l="1"/>
  <c r="EO59" i="24" s="1"/>
  <c r="EP53" i="24" s="1"/>
  <c r="EP55" i="24" l="1"/>
  <c r="EO60" i="24"/>
  <c r="EP58" i="24" l="1"/>
  <c r="EP59" i="24" s="1"/>
  <c r="EQ53" i="24" s="1"/>
  <c r="EQ55" i="24" l="1"/>
  <c r="EP60" i="24"/>
  <c r="EQ58" i="24" l="1"/>
  <c r="EQ59" i="24" s="1"/>
  <c r="ER53" i="24" s="1"/>
  <c r="ER55" i="24" l="1"/>
  <c r="EQ60" i="24"/>
  <c r="ER58" i="24" l="1"/>
  <c r="ER59" i="24" s="1"/>
  <c r="ES53" i="24" s="1"/>
  <c r="ES55" i="24" l="1"/>
  <c r="O53" i="24"/>
  <c r="ER60" i="24"/>
  <c r="O55" i="24" l="1"/>
  <c r="D55" i="24"/>
  <c r="E55" i="24"/>
  <c r="F55" i="24"/>
  <c r="G55" i="24"/>
  <c r="H55" i="24"/>
  <c r="I55" i="24"/>
  <c r="J55" i="24"/>
  <c r="K55" i="24"/>
  <c r="L55" i="24"/>
  <c r="M55" i="24"/>
  <c r="ES58" i="24"/>
  <c r="A55" i="24" l="1"/>
  <c r="D58" i="24"/>
  <c r="O58" i="24"/>
  <c r="E58" i="24"/>
  <c r="F58" i="24"/>
  <c r="G58" i="24"/>
  <c r="H58" i="24"/>
  <c r="I58" i="24"/>
  <c r="J58" i="24"/>
  <c r="K58" i="24"/>
  <c r="L58" i="24"/>
  <c r="M58" i="24"/>
  <c r="ES59" i="24"/>
  <c r="O59" i="24" s="1"/>
  <c r="ES60" i="24"/>
  <c r="O60" i="24" l="1"/>
  <c r="B3" i="22"/>
  <c r="H2" i="15"/>
  <c r="H3" i="15"/>
  <c r="D60" i="24"/>
  <c r="E60" i="24"/>
  <c r="F60" i="24"/>
  <c r="G60" i="24"/>
  <c r="H60" i="24"/>
  <c r="I60" i="24"/>
  <c r="J60" i="24"/>
  <c r="K60" i="24"/>
  <c r="L60" i="24"/>
  <c r="M60" i="24"/>
  <c r="A58" i="24"/>
  <c r="A60" i="24" l="1"/>
  <c r="B2" i="22" s="1"/>
  <c r="F1" i="18"/>
  <c r="E1" i="25"/>
  <c r="E1" i="21"/>
  <c r="E1" i="17"/>
  <c r="E1" i="20"/>
  <c r="E1" i="26"/>
  <c r="D1" i="18"/>
  <c r="C1" i="25"/>
  <c r="C1" i="17"/>
  <c r="C1" i="20"/>
  <c r="C1" i="26"/>
  <c r="O66" i="24"/>
  <c r="O65" i="24"/>
  <c r="C1" i="21"/>
  <c r="H22" i="15" l="1"/>
  <c r="D1" i="24"/>
  <c r="E1" i="5"/>
  <c r="E1" i="12"/>
  <c r="F1" i="24"/>
  <c r="G1" i="12"/>
  <c r="G1" i="5"/>
  <c r="H21" i="15"/>
  <c r="F1" i="1" l="1"/>
  <c r="G1" i="6"/>
  <c r="D1" i="1"/>
  <c r="E1"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<sst xmlns="http://schemas.openxmlformats.org/spreadsheetml/2006/main" count="4738" uniqueCount="2072">
  <si>
    <t>Checks</t>
  </si>
  <si>
    <t>Monthly CF Equal Annual CF</t>
  </si>
  <si>
    <t>Equity Investment = Sum of All Negative Cash Flows</t>
  </si>
  <si>
    <t>Expenses Sheet Row 26,27 Formula(Property Tax+Mngt Fee) = Row 21,22 Value(Property Tax+Mngt Fee)</t>
  </si>
  <si>
    <t>Net Working Capital Equals Working Capital Distributed</t>
  </si>
  <si>
    <t>Underwriting Notes &amp; Assumptions</t>
  </si>
  <si>
    <t>General Modeling Notes</t>
  </si>
  <si>
    <t>1. We have used the Rent comps from Hello Data and added the screenshot for the rent comps as well.</t>
  </si>
  <si>
    <t>2. We made a change on Rent page to choose from either of Comps or RR market rent in Col L. Also you can compare the rents of Classic vs renovated in the Rows F5 to O6.</t>
  </si>
  <si>
    <t>3. We have added a switch for the Taxes in the Pro Forma Assumptions to choose between T12 taxes and taxes on Reassessed value.</t>
  </si>
  <si>
    <t>4. Broker numbers are not added as there was no Broker OM available.</t>
  </si>
  <si>
    <t>Our Assumptions</t>
  </si>
  <si>
    <t>General Assumptions</t>
  </si>
  <si>
    <t>1. General assumptions (including market rent growth, expense growth, tax growth, and property management fees) are consistent with those applied in the prior model.</t>
  </si>
  <si>
    <t>2. For financing, we have a 3 year I/O period and all in rate of 5.41% (5 year Treasury Yield of 4.007% + 1.40% spread).</t>
  </si>
  <si>
    <t>Asking Price and Exit Assumptions</t>
  </si>
  <si>
    <t>1. The asking price is not provided on Landlinq or Broker OM. A valuation has been inferred using an assumed cap rate of approximately 5%.</t>
  </si>
  <si>
    <t>2. Exit year has been assumed to be 5 years and exit cap rate to be 5.75%.</t>
  </si>
  <si>
    <t>Expenses</t>
  </si>
  <si>
    <t>1.We used the similar expenses per unit for our projections based on T12 &amp; T3.</t>
  </si>
  <si>
    <t>2. We have taken the 3 story assumption for Insurance.</t>
  </si>
  <si>
    <t>Taxes</t>
  </si>
  <si>
    <t>1. We have calculated Y1 taxes on the 2026 assessed values with the next assessment estimated to be next year.</t>
  </si>
  <si>
    <t>Questions to Brokers</t>
  </si>
  <si>
    <t>1. The Pizzeria Sapienza lease mentions a component of Percentage rent. We will require the Sales numbers and estimates to calculate the Percentage rent.</t>
  </si>
  <si>
    <t>Question to the team Catalyst</t>
  </si>
  <si>
    <t>Summary Details</t>
  </si>
  <si>
    <t>Levered Return Metrics</t>
  </si>
  <si>
    <t>Retail/Office Rent Roll (Consolidated)</t>
  </si>
  <si>
    <t>Sensitivity Intervals</t>
  </si>
  <si>
    <t>Tenant</t>
  </si>
  <si>
    <t>Percentage of Base Rent</t>
  </si>
  <si>
    <t>Purchase Price</t>
  </si>
  <si>
    <t>IRR</t>
  </si>
  <si>
    <t>Suite</t>
  </si>
  <si>
    <t>SF</t>
  </si>
  <si>
    <t>In-Place Rent/SF</t>
  </si>
  <si>
    <t>Reimbursement</t>
  </si>
  <si>
    <t>Expiration</t>
  </si>
  <si>
    <t>Hold Period</t>
  </si>
  <si>
    <t>Purchase Price Per SF</t>
  </si>
  <si>
    <t>Equity Multiple</t>
  </si>
  <si>
    <t>Exit Cap</t>
  </si>
  <si>
    <t>Going-In Cap Rate</t>
  </si>
  <si>
    <t>Average Cash-on-Cash Return</t>
  </si>
  <si>
    <t>Going-In DSCR</t>
  </si>
  <si>
    <t>Chart Metrics</t>
  </si>
  <si>
    <t>Going-In Debt Yield</t>
  </si>
  <si>
    <t>Unlevered Return Metrics</t>
  </si>
  <si>
    <t>Metric</t>
  </si>
  <si>
    <t>Net Operating Income</t>
  </si>
  <si>
    <t>Total Cost</t>
  </si>
  <si>
    <t>All-In Basis Per SF</t>
  </si>
  <si>
    <t>Capital Budget Breakdown</t>
  </si>
  <si>
    <t>Common Area Capital Budget</t>
  </si>
  <si>
    <t>Sale Details</t>
  </si>
  <si>
    <t>Common Area Capital Budget Per SF</t>
  </si>
  <si>
    <t>Sale Date</t>
  </si>
  <si>
    <t>TI/LC Costs</t>
  </si>
  <si>
    <t>Exit Cap Rate</t>
  </si>
  <si>
    <t>Total/Weighted Average</t>
  </si>
  <si>
    <t>TI/LC Costs Per SF</t>
  </si>
  <si>
    <t>Cap Rate Expansion Per Year</t>
  </si>
  <si>
    <t>Total Capital Costs</t>
  </si>
  <si>
    <t>Sale Price</t>
  </si>
  <si>
    <t>Total Capital Costs Per SF</t>
  </si>
  <si>
    <t>Sale Price Per SF</t>
  </si>
  <si>
    <t>Month Construction Starts</t>
  </si>
  <si>
    <t>Costs of Sale</t>
  </si>
  <si>
    <t>Month Construction Ends</t>
  </si>
  <si>
    <t>Value CAGR</t>
  </si>
  <si>
    <t>Total Sources</t>
  </si>
  <si>
    <t>IRR Partitioning</t>
  </si>
  <si>
    <t>Acquisition/Mezzanine Loan Proceeds</t>
  </si>
  <si>
    <t>From Sale/Financing</t>
  </si>
  <si>
    <t>Equity</t>
  </si>
  <si>
    <t>From Operating CF</t>
  </si>
  <si>
    <t>Total Uses</t>
  </si>
  <si>
    <t>Acquisition Fee</t>
  </si>
  <si>
    <t>Other Costs</t>
  </si>
  <si>
    <t>Construction Management Fee</t>
  </si>
  <si>
    <t>TI / LC Costs</t>
  </si>
  <si>
    <t>Construction Expenses</t>
  </si>
  <si>
    <t>Operating Shortfalls</t>
  </si>
  <si>
    <t>Working Capital</t>
  </si>
  <si>
    <t>Loan Fees</t>
  </si>
  <si>
    <t>Month</t>
  </si>
  <si>
    <t>Month Ending</t>
  </si>
  <si>
    <t>Net Rental Income</t>
  </si>
  <si>
    <t>Positive</t>
  </si>
  <si>
    <t>CAM Reimbursements</t>
  </si>
  <si>
    <t>Percentage Rent</t>
  </si>
  <si>
    <t>Effective Gross Revenue</t>
  </si>
  <si>
    <t>Property Taxes</t>
  </si>
  <si>
    <t>Negative</t>
  </si>
  <si>
    <t>Monthly</t>
  </si>
  <si>
    <t>Quarterly</t>
  </si>
  <si>
    <t>Tenant Improvements</t>
  </si>
  <si>
    <t>Annually</t>
  </si>
  <si>
    <t>Leasing Commissions</t>
  </si>
  <si>
    <t>Additional Loan Proceeds</t>
  </si>
  <si>
    <t>Debt Service</t>
  </si>
  <si>
    <t>Working Capital Distributed</t>
  </si>
  <si>
    <t>Total Levered Cash Flow</t>
  </si>
  <si>
    <t>Year Ending</t>
  </si>
  <si>
    <t>DSCR</t>
  </si>
  <si>
    <t>Year</t>
  </si>
  <si>
    <t>Total Other Income</t>
  </si>
  <si>
    <t>Total Operating Expenses</t>
  </si>
  <si>
    <t>Total TI/LC Expenses</t>
  </si>
  <si>
    <t>Total Cash Flow Before Debt Service</t>
  </si>
  <si>
    <t>Capital Reserves</t>
  </si>
  <si>
    <t>Partnership Expenses</t>
  </si>
  <si>
    <t>Asset Management Fee</t>
  </si>
  <si>
    <t>Acquisition Information</t>
  </si>
  <si>
    <t>Closing Costs</t>
  </si>
  <si>
    <t>Sale Information</t>
  </si>
  <si>
    <t>Sale Proceeds</t>
  </si>
  <si>
    <t>Total Unlevered Cash Flow</t>
  </si>
  <si>
    <t>Loan Information</t>
  </si>
  <si>
    <t>Acquisition Loan/Refinance Proceeds</t>
  </si>
  <si>
    <t>Loan Payoff</t>
  </si>
  <si>
    <t>Prepayment Penalties</t>
  </si>
  <si>
    <t>Working Capital Contributed</t>
  </si>
  <si>
    <t>Investor Distributions</t>
  </si>
  <si>
    <t>Beginning Cash Balance</t>
  </si>
  <si>
    <t>Positive Cash Flow</t>
  </si>
  <si>
    <t>Project-Level Cash Flow</t>
  </si>
  <si>
    <t>Capital Contributions</t>
  </si>
  <si>
    <t>Operating Shortfall Reserve</t>
  </si>
  <si>
    <t>TI/LC Reserve</t>
  </si>
  <si>
    <t>Capital Distributions</t>
  </si>
  <si>
    <t>Ending Cash Balance</t>
  </si>
  <si>
    <t>Total Investor Cash Flow</t>
  </si>
  <si>
    <t>Unlevered Cash-on-Cash Return</t>
  </si>
  <si>
    <t>Working Capital Ending Balance</t>
  </si>
  <si>
    <t>Levered Cash-on-Cash Return</t>
  </si>
  <si>
    <t>CF From Operations</t>
  </si>
  <si>
    <t>CF From Sale/Financing</t>
  </si>
  <si>
    <t>The Ascher</t>
  </si>
  <si>
    <t>MF - Office - Retail</t>
  </si>
  <si>
    <t>Net Leasable Area</t>
  </si>
  <si>
    <t>Units/Suites</t>
  </si>
  <si>
    <t>Multifamily</t>
  </si>
  <si>
    <t>Retail/Office</t>
  </si>
  <si>
    <t>Property Details</t>
  </si>
  <si>
    <t>Parking Information</t>
  </si>
  <si>
    <t>Year Built</t>
  </si>
  <si>
    <t>2015/2017</t>
  </si>
  <si>
    <t>Uncovered Spaces</t>
  </si>
  <si>
    <t>Cost of Exit (Brokerage)</t>
  </si>
  <si>
    <t>Land Square Footage</t>
  </si>
  <si>
    <t>Covered Spaces</t>
  </si>
  <si>
    <t>Exit Year / Month</t>
  </si>
  <si>
    <t>Number of Stories</t>
  </si>
  <si>
    <t>Total Spaces</t>
  </si>
  <si>
    <t>FAR</t>
  </si>
  <si>
    <t>Total Spaces Per 1,000 SF</t>
  </si>
  <si>
    <t>Street Address</t>
  </si>
  <si>
    <t>620 &amp; 640 N. Church St</t>
  </si>
  <si>
    <t>City/State/Zip</t>
  </si>
  <si>
    <t>Charlotte, NC 28202</t>
  </si>
  <si>
    <t>Project-Level Fees</t>
  </si>
  <si>
    <t>Frequency</t>
  </si>
  <si>
    <t>Escrow Closing Date</t>
  </si>
  <si>
    <t>Source of Fund</t>
  </si>
  <si>
    <t>Amount</t>
  </si>
  <si>
    <t>Usage of Fund</t>
  </si>
  <si>
    <t>Debt</t>
  </si>
  <si>
    <t>Loan Processing Fees</t>
  </si>
  <si>
    <t>Acquisition Fees</t>
  </si>
  <si>
    <t>Other Closing Cost</t>
  </si>
  <si>
    <t>Construction Management Fees</t>
  </si>
  <si>
    <t>Total</t>
  </si>
  <si>
    <t>Pro forma Assumptions</t>
  </si>
  <si>
    <t>Retail / Office</t>
  </si>
  <si>
    <t>Rent Increase (Y2 Onwards)</t>
  </si>
  <si>
    <t>Other Income Increase (Y2)</t>
  </si>
  <si>
    <t>Expense Increase (Year 2 Onwards)</t>
  </si>
  <si>
    <t>Property Management Fee</t>
  </si>
  <si>
    <t>Replacement Reserve (Per Unit)</t>
  </si>
  <si>
    <t>RE Taxes Distribution</t>
  </si>
  <si>
    <t>Property Tax Rate</t>
  </si>
  <si>
    <t>Assessed Value</t>
  </si>
  <si>
    <t>Fixed Charge Assessments</t>
  </si>
  <si>
    <t>Less Credits</t>
  </si>
  <si>
    <t>Total Property Taxes</t>
  </si>
  <si>
    <t>Property Tax Growth Rates</t>
  </si>
  <si>
    <t>Property Tax Information</t>
  </si>
  <si>
    <t>Current Assessed Value</t>
  </si>
  <si>
    <t>Year of Reassessment</t>
  </si>
  <si>
    <t>*Reassessment takes place every 4 years in Mecklenberg county with the last assessment in 2023.</t>
  </si>
  <si>
    <t>Percentage of Value Assessed</t>
  </si>
  <si>
    <t>Tax Links:</t>
  </si>
  <si>
    <t>Link</t>
  </si>
  <si>
    <t>Reassessed Upon Sale</t>
  </si>
  <si>
    <t>Tax Amount (Mannual override)</t>
  </si>
  <si>
    <t>Capital Budget</t>
  </si>
  <si>
    <t>Item</t>
  </si>
  <si>
    <t>Per SF</t>
  </si>
  <si>
    <t>Month Start</t>
  </si>
  <si>
    <t>Month End</t>
  </si>
  <si>
    <t>Total Months</t>
  </si>
  <si>
    <t>Roofing</t>
  </si>
  <si>
    <t>Exterior Painting</t>
  </si>
  <si>
    <t>Landscaping</t>
  </si>
  <si>
    <t>Parking Lots</t>
  </si>
  <si>
    <t>Sidewalks</t>
  </si>
  <si>
    <t>Trash Enclosures</t>
  </si>
  <si>
    <t>Fences</t>
  </si>
  <si>
    <t>Plumbing</t>
  </si>
  <si>
    <t>HVAC</t>
  </si>
  <si>
    <t>Signage</t>
  </si>
  <si>
    <t>Electrical</t>
  </si>
  <si>
    <t>Lighting</t>
  </si>
  <si>
    <t>Subtotal</t>
  </si>
  <si>
    <t>Contingency</t>
  </si>
  <si>
    <t>Acquisition</t>
  </si>
  <si>
    <t>Mezzanine</t>
  </si>
  <si>
    <t>Refinancing</t>
  </si>
  <si>
    <t>Max Proceeds</t>
  </si>
  <si>
    <t>Loan Amount</t>
  </si>
  <si>
    <t>LTV</t>
  </si>
  <si>
    <t>Size By</t>
  </si>
  <si>
    <t>LTC</t>
  </si>
  <si>
    <t>Max LTV</t>
  </si>
  <si>
    <t>Max LTC</t>
  </si>
  <si>
    <t>Debt Yield</t>
  </si>
  <si>
    <t>Minimum DSCR</t>
  </si>
  <si>
    <t>Minimum Debt Yield</t>
  </si>
  <si>
    <t>Fixed/Floating</t>
  </si>
  <si>
    <t>Floating</t>
  </si>
  <si>
    <t>Fixed</t>
  </si>
  <si>
    <t>Fixed Interest Rate Index</t>
  </si>
  <si>
    <t>Interest Rate Spread</t>
  </si>
  <si>
    <t>All-In Interest Rate</t>
  </si>
  <si>
    <t>Cap Rate Used For Valuation</t>
  </si>
  <si>
    <t>% of Construction/TI/LC Costs Funded By Loan</t>
  </si>
  <si>
    <t>*Acq/Mezz must be equal to or less than 100%</t>
  </si>
  <si>
    <t>Interest Only Period</t>
  </si>
  <si>
    <t>Loan Fee (as % of Proceeds)</t>
  </si>
  <si>
    <t>Prepayment Window</t>
  </si>
  <si>
    <t>Prepayment Penalty (% of Outstanding Balance)</t>
  </si>
  <si>
    <t>Amortization</t>
  </si>
  <si>
    <t>Term</t>
  </si>
  <si>
    <t>CF Code</t>
  </si>
  <si>
    <t>Check</t>
  </si>
  <si>
    <t>Acquisition Financing</t>
  </si>
  <si>
    <t>Date</t>
  </si>
  <si>
    <t>Starting Loan Balance</t>
  </si>
  <si>
    <t>ALP</t>
  </si>
  <si>
    <t>TLP</t>
  </si>
  <si>
    <t>Total Loan Payment</t>
  </si>
  <si>
    <t>PP</t>
  </si>
  <si>
    <t>Principal Payment</t>
  </si>
  <si>
    <t>IP</t>
  </si>
  <si>
    <t>Interest Payment</t>
  </si>
  <si>
    <t>LP</t>
  </si>
  <si>
    <t>PRP</t>
  </si>
  <si>
    <t>Prepayment Penalty</t>
  </si>
  <si>
    <t>Ending Balance</t>
  </si>
  <si>
    <t>Interest Rate</t>
  </si>
  <si>
    <t>Mezzanine Financing</t>
  </si>
  <si>
    <t>U.S. Treasury Yields Forward Curves</t>
  </si>
  <si>
    <t>5 Year</t>
  </si>
  <si>
    <t>Quarter</t>
  </si>
  <si>
    <t>Revenue</t>
  </si>
  <si>
    <t>Base Rental Revenue</t>
  </si>
  <si>
    <t>Free Rent</t>
  </si>
  <si>
    <t>Credit Loss</t>
  </si>
  <si>
    <t>Other Income</t>
  </si>
  <si>
    <t>Operating Expenses</t>
  </si>
  <si>
    <t>TI/LC Expenses</t>
  </si>
  <si>
    <t>Commercial Current Lease / Assumptions</t>
  </si>
  <si>
    <t>In-Place Tenant Details</t>
  </si>
  <si>
    <t>Reimbursement Structure</t>
  </si>
  <si>
    <t>Rent Escalation Schedule</t>
  </si>
  <si>
    <t>Re-Leasing Assumptions</t>
  </si>
  <si>
    <t>Re-Leasing Reimbursement Structure</t>
  </si>
  <si>
    <t>Re-Leasing Costs</t>
  </si>
  <si>
    <t>Suite Number</t>
  </si>
  <si>
    <t>Tenant Name</t>
  </si>
  <si>
    <t>Start Date</t>
  </si>
  <si>
    <t>End Date</t>
  </si>
  <si>
    <t>Pro Rata Share</t>
  </si>
  <si>
    <t>Reimbursements</t>
  </si>
  <si>
    <t>Expense</t>
  </si>
  <si>
    <t>Reimburse For MG</t>
  </si>
  <si>
    <t>Reimburse For BYS</t>
  </si>
  <si>
    <t>BYS Amount</t>
  </si>
  <si>
    <t>Amount/SF/Year</t>
  </si>
  <si>
    <t>Renewal Probability</t>
  </si>
  <si>
    <t>Lease Term (New)</t>
  </si>
  <si>
    <t>Lease Term (Renewal)</t>
  </si>
  <si>
    <t>Downtime</t>
  </si>
  <si>
    <t>Free Rent (New)</t>
  </si>
  <si>
    <t>Free Rent (Renewal)</t>
  </si>
  <si>
    <t>Market Rent (New)</t>
  </si>
  <si>
    <t>Market Rent (Renewal)</t>
  </si>
  <si>
    <t>Market Rent Growth/Year</t>
  </si>
  <si>
    <t>TI/SF (New)</t>
  </si>
  <si>
    <t>TI/SF (Renewal)</t>
  </si>
  <si>
    <t>Annual TI Growth</t>
  </si>
  <si>
    <t>New LCs (Years 1-5)</t>
  </si>
  <si>
    <t>New LCs (Years 6+)</t>
  </si>
  <si>
    <t>Renewal LCs (Years 1-5)</t>
  </si>
  <si>
    <t>Renewal LCs (Years 6+)</t>
  </si>
  <si>
    <t>Annual Sales</t>
  </si>
  <si>
    <t>Health Ratio</t>
  </si>
  <si>
    <t>% Rent</t>
  </si>
  <si>
    <t>Breakpoint</t>
  </si>
  <si>
    <t>Sales Growth/Year</t>
  </si>
  <si>
    <t>Health PC Reserve</t>
  </si>
  <si>
    <t>NNN</t>
  </si>
  <si>
    <t>Insurance</t>
  </si>
  <si>
    <t>CAM</t>
  </si>
  <si>
    <t>Management Fee</t>
  </si>
  <si>
    <t>Other</t>
  </si>
  <si>
    <t>x</t>
  </si>
  <si>
    <t>Uptown Veterinary Hospital</t>
  </si>
  <si>
    <t>TI Alocation Start Month</t>
  </si>
  <si>
    <t>TI Alocation End Month</t>
  </si>
  <si>
    <t>Indigo Tea and Coffee Co. Grounds, LLC</t>
  </si>
  <si>
    <t>Raghav Sundaresh</t>
  </si>
  <si>
    <t>Pizzeria Sapienza CLT, LLC</t>
  </si>
  <si>
    <t>Suite / Tenant</t>
  </si>
  <si>
    <t>BRR</t>
  </si>
  <si>
    <t>In-Place Base Rent</t>
  </si>
  <si>
    <t>In-Place Reimbursements</t>
  </si>
  <si>
    <t>PR</t>
  </si>
  <si>
    <t>Total Percentage Rent</t>
  </si>
  <si>
    <t>FR</t>
  </si>
  <si>
    <t>Up-Front Free Rent</t>
  </si>
  <si>
    <t>Re-Leasing Base Rent</t>
  </si>
  <si>
    <t>Re-Leasing Free Rent</t>
  </si>
  <si>
    <t>Re-Leasing Reimbursements</t>
  </si>
  <si>
    <t>Total Suite Operating Cash Flow</t>
  </si>
  <si>
    <t>TI</t>
  </si>
  <si>
    <t>Up-Front Tenant Improvements</t>
  </si>
  <si>
    <t>LC</t>
  </si>
  <si>
    <t>Up-Front Leasing Commissions</t>
  </si>
  <si>
    <t>Re-Leasing Tenant Improvements</t>
  </si>
  <si>
    <t>Re-Leasing Leasing Commissions</t>
  </si>
  <si>
    <t>Total Net Suite Cash Flow</t>
  </si>
  <si>
    <t>FSG</t>
  </si>
  <si>
    <t>Base Year Stop</t>
  </si>
  <si>
    <t>MG</t>
  </si>
  <si>
    <t>Binary Functions</t>
  </si>
  <si>
    <t>T-12 Operating Expenses</t>
  </si>
  <si>
    <t>Hold Period Operating Expenses</t>
  </si>
  <si>
    <t>Per SF/Year</t>
  </si>
  <si>
    <t>Multifamily Rental Assumptions</t>
  </si>
  <si>
    <t>T3</t>
  </si>
  <si>
    <t>T12</t>
  </si>
  <si>
    <t>Loss to Lease</t>
  </si>
  <si>
    <t>Vacancy</t>
  </si>
  <si>
    <t>Concession/Discount</t>
  </si>
  <si>
    <t>Bad Debt</t>
  </si>
  <si>
    <t>Non Revenue Units</t>
  </si>
  <si>
    <t>Average Rent (GRP)</t>
  </si>
  <si>
    <t>GRP Increases</t>
  </si>
  <si>
    <t>Economic Occupancy</t>
  </si>
  <si>
    <t>GEI Increases</t>
  </si>
  <si>
    <t>Income</t>
  </si>
  <si>
    <t>Per Unit (T12)</t>
  </si>
  <si>
    <t>Per Unit Y1</t>
  </si>
  <si>
    <t xml:space="preserve">Market Rent Potential </t>
  </si>
  <si>
    <t>Renovation Premium</t>
  </si>
  <si>
    <t>Total Market Rent Potential</t>
  </si>
  <si>
    <t>Scheduled Rental Income</t>
  </si>
  <si>
    <t xml:space="preserve">Bad Debt </t>
  </si>
  <si>
    <t>Gross Effective Income</t>
  </si>
  <si>
    <t>Utility Reimbursements</t>
  </si>
  <si>
    <t>Other Reimbursements</t>
  </si>
  <si>
    <t xml:space="preserve">Other Income </t>
  </si>
  <si>
    <t>Total Operating Revenue</t>
  </si>
  <si>
    <t>Repair &amp; Maintenance</t>
  </si>
  <si>
    <t>Cleaning &amp; Decorating</t>
  </si>
  <si>
    <t>Contract &amp; Services</t>
  </si>
  <si>
    <t>Utility Electricity</t>
  </si>
  <si>
    <t>Utility- Water/Sewage</t>
  </si>
  <si>
    <t>Utility- Gas, Telephone &amp; Others</t>
  </si>
  <si>
    <t>RE Taxes</t>
  </si>
  <si>
    <t>Property Mangement fees</t>
  </si>
  <si>
    <t>Marketing</t>
  </si>
  <si>
    <t>Payroll</t>
  </si>
  <si>
    <t>General &amp; Administrative</t>
  </si>
  <si>
    <t>Other taxes/Permit license</t>
  </si>
  <si>
    <t>Expense Ratio</t>
  </si>
  <si>
    <t>Net Operating Income (NOI)</t>
  </si>
  <si>
    <t>% Increase in NOI</t>
  </si>
  <si>
    <t>Questions for Team Catalyst</t>
  </si>
  <si>
    <t>Rent Roll Analysis</t>
  </si>
  <si>
    <t>Rent Roll as on</t>
  </si>
  <si>
    <t>Avg Rent as per RR</t>
  </si>
  <si>
    <t>The Ascher (North)</t>
  </si>
  <si>
    <t>Studio</t>
  </si>
  <si>
    <t>1 Bed</t>
  </si>
  <si>
    <t>2 Bed</t>
  </si>
  <si>
    <t>3 Bed</t>
  </si>
  <si>
    <t>Rent Schedule</t>
  </si>
  <si>
    <t>The Ascher (South)</t>
  </si>
  <si>
    <t>Type</t>
  </si>
  <si>
    <t>Units</t>
  </si>
  <si>
    <t>Occupied</t>
  </si>
  <si>
    <t>Vacant/Model</t>
  </si>
  <si>
    <t>Unit Mix %</t>
  </si>
  <si>
    <t>Occupancy %</t>
  </si>
  <si>
    <t>Square Feet</t>
  </si>
  <si>
    <t>MR - Based on RR</t>
  </si>
  <si>
    <t>MR - Based on Comps</t>
  </si>
  <si>
    <t>RR/Comps</t>
  </si>
  <si>
    <t>Effective Rent</t>
  </si>
  <si>
    <t>GRP</t>
  </si>
  <si>
    <t>GRP/unit</t>
  </si>
  <si>
    <t>S1</t>
  </si>
  <si>
    <t>490ae10a</t>
  </si>
  <si>
    <t>S2-ADA</t>
  </si>
  <si>
    <t>490ae10b</t>
  </si>
  <si>
    <t>S3</t>
  </si>
  <si>
    <t>490ae10c</t>
  </si>
  <si>
    <t>S4</t>
  </si>
  <si>
    <t>490ae10d</t>
  </si>
  <si>
    <t>S5</t>
  </si>
  <si>
    <t>490ae10e</t>
  </si>
  <si>
    <t>A1</t>
  </si>
  <si>
    <t>490aa10a</t>
  </si>
  <si>
    <t>A2</t>
  </si>
  <si>
    <t>490aa10b</t>
  </si>
  <si>
    <t>A3</t>
  </si>
  <si>
    <t>490aa10c</t>
  </si>
  <si>
    <t>A4</t>
  </si>
  <si>
    <t>490aa10d</t>
  </si>
  <si>
    <t>A5-ADA</t>
  </si>
  <si>
    <t>490aa10e</t>
  </si>
  <si>
    <t>A6</t>
  </si>
  <si>
    <t>490aa10f</t>
  </si>
  <si>
    <t>A7</t>
  </si>
  <si>
    <t>490aa10g</t>
  </si>
  <si>
    <t>A9</t>
  </si>
  <si>
    <t>490aa10h</t>
  </si>
  <si>
    <t>A8</t>
  </si>
  <si>
    <t>490aa10i</t>
  </si>
  <si>
    <t>A10</t>
  </si>
  <si>
    <t>490aa10j</t>
  </si>
  <si>
    <t>A11</t>
  </si>
  <si>
    <t>490aa10k</t>
  </si>
  <si>
    <t>A12</t>
  </si>
  <si>
    <t>490aa10l</t>
  </si>
  <si>
    <t>B2-ADA</t>
  </si>
  <si>
    <t>490ab20a</t>
  </si>
  <si>
    <t>B1</t>
  </si>
  <si>
    <t>490ab20b</t>
  </si>
  <si>
    <t>B3</t>
  </si>
  <si>
    <t>490ab20c</t>
  </si>
  <si>
    <t>C1</t>
  </si>
  <si>
    <t>490ac30a</t>
  </si>
  <si>
    <t>C2</t>
  </si>
  <si>
    <t>490ac30b</t>
  </si>
  <si>
    <t>490ac30c</t>
  </si>
  <si>
    <t>C4</t>
  </si>
  <si>
    <t>490ac30d</t>
  </si>
  <si>
    <t>C5</t>
  </si>
  <si>
    <t>490ac30e</t>
  </si>
  <si>
    <t>C6</t>
  </si>
  <si>
    <t>490ac30f</t>
  </si>
  <si>
    <t>C7</t>
  </si>
  <si>
    <t>490ac30g</t>
  </si>
  <si>
    <t>C8</t>
  </si>
  <si>
    <t>490ac30h</t>
  </si>
  <si>
    <t>490be10a</t>
  </si>
  <si>
    <t>490be10b</t>
  </si>
  <si>
    <t>490be10c</t>
  </si>
  <si>
    <t>490be10d</t>
  </si>
  <si>
    <t>490be10e</t>
  </si>
  <si>
    <t>490ba10a</t>
  </si>
  <si>
    <t>490ba10b</t>
  </si>
  <si>
    <t>490ba10c</t>
  </si>
  <si>
    <t>490ba10d</t>
  </si>
  <si>
    <t>490ba10e</t>
  </si>
  <si>
    <t>490ba10f</t>
  </si>
  <si>
    <t>490ba10g</t>
  </si>
  <si>
    <t>490ba10h</t>
  </si>
  <si>
    <t>490ba10i</t>
  </si>
  <si>
    <t>490ba10j</t>
  </si>
  <si>
    <t>490ba10k</t>
  </si>
  <si>
    <t>490ba10l</t>
  </si>
  <si>
    <t>490bb20a</t>
  </si>
  <si>
    <t>490bb20b</t>
  </si>
  <si>
    <t>490bb20c</t>
  </si>
  <si>
    <t>490bc30a</t>
  </si>
  <si>
    <t>490bc30b</t>
  </si>
  <si>
    <t>490bc30c</t>
  </si>
  <si>
    <t>490bc30d</t>
  </si>
  <si>
    <t>490bc30e</t>
  </si>
  <si>
    <t>490bc30f</t>
  </si>
  <si>
    <t>490bc30g</t>
  </si>
  <si>
    <t>490bc30h</t>
  </si>
  <si>
    <t>MRP</t>
  </si>
  <si>
    <t>Rent per Unit</t>
  </si>
  <si>
    <t>Rent per Sq ft</t>
  </si>
  <si>
    <t>Loss/(Gain) to lease</t>
  </si>
  <si>
    <t>Average sq ft</t>
  </si>
  <si>
    <t>Renovation Rent Premium and Cost Schdule</t>
  </si>
  <si>
    <t>Cost Per Unit</t>
  </si>
  <si>
    <t>Premium Per Unit</t>
  </si>
  <si>
    <t>Unit type</t>
  </si>
  <si>
    <t>Unit</t>
  </si>
  <si>
    <t>Unit Type</t>
  </si>
  <si>
    <t>Sq Ft</t>
  </si>
  <si>
    <t>Market Rent</t>
  </si>
  <si>
    <t>Lease Rent</t>
  </si>
  <si>
    <t>Occupancy</t>
  </si>
  <si>
    <t>0302</t>
  </si>
  <si>
    <t>VACANT</t>
  </si>
  <si>
    <t>0202</t>
  </si>
  <si>
    <t>Bailey Scarlett</t>
  </si>
  <si>
    <t>0204</t>
  </si>
  <si>
    <t>S0204</t>
  </si>
  <si>
    <t>0205</t>
  </si>
  <si>
    <t>Matthew Carroll</t>
  </si>
  <si>
    <t>0206</t>
  </si>
  <si>
    <t>Iveyana Burton-Johnson</t>
  </si>
  <si>
    <t>0207</t>
  </si>
  <si>
    <t>Caprice Mikel</t>
  </si>
  <si>
    <t>0208</t>
  </si>
  <si>
    <t>Dominique Rouse</t>
  </si>
  <si>
    <t>0209</t>
  </si>
  <si>
    <t>Charlie Jenkins</t>
  </si>
  <si>
    <t>0301</t>
  </si>
  <si>
    <t>Timothy Anderson</t>
  </si>
  <si>
    <t>S0304</t>
  </si>
  <si>
    <t>0201</t>
  </si>
  <si>
    <t>0304</t>
  </si>
  <si>
    <t>Dacson Gonzalez Peraza</t>
  </si>
  <si>
    <t>0305</t>
  </si>
  <si>
    <t>kelsey hawkins</t>
  </si>
  <si>
    <t>0306</t>
  </si>
  <si>
    <t>Austin Israel</t>
  </si>
  <si>
    <t>0307</t>
  </si>
  <si>
    <t>Janique Brown</t>
  </si>
  <si>
    <t>0308</t>
  </si>
  <si>
    <t>Kaitlyn Crenshaw</t>
  </si>
  <si>
    <t>0309</t>
  </si>
  <si>
    <t>Joseph Deralus</t>
  </si>
  <si>
    <t>0203</t>
  </si>
  <si>
    <t>0402</t>
  </si>
  <si>
    <t>Rebekah Cheney</t>
  </si>
  <si>
    <t>0403</t>
  </si>
  <si>
    <t>Aianna Bronson</t>
  </si>
  <si>
    <t>0303</t>
  </si>
  <si>
    <t>0405</t>
  </si>
  <si>
    <t>Antonio Townes</t>
  </si>
  <si>
    <t>0406</t>
  </si>
  <si>
    <t>Tristan Rosado</t>
  </si>
  <si>
    <t>S0303</t>
  </si>
  <si>
    <t>0408</t>
  </si>
  <si>
    <t>Laney Obermueller</t>
  </si>
  <si>
    <t>0409</t>
  </si>
  <si>
    <t>Kevin Ransom</t>
  </si>
  <si>
    <t>0410</t>
  </si>
  <si>
    <t>Francesca Gaston</t>
  </si>
  <si>
    <t>0411</t>
  </si>
  <si>
    <t>Josh Stewart</t>
  </si>
  <si>
    <t>0412</t>
  </si>
  <si>
    <t>Sara Tall</t>
  </si>
  <si>
    <t>0413</t>
  </si>
  <si>
    <t>Bryan Braddy</t>
  </si>
  <si>
    <t>S0307</t>
  </si>
  <si>
    <t>0415</t>
  </si>
  <si>
    <t>Jason Skara</t>
  </si>
  <si>
    <t>0416</t>
  </si>
  <si>
    <t>Richard Croffut</t>
  </si>
  <si>
    <t>0501</t>
  </si>
  <si>
    <t>Malik Thompson</t>
  </si>
  <si>
    <t>0502</t>
  </si>
  <si>
    <t>Nasir Thomas</t>
  </si>
  <si>
    <t>0503</t>
  </si>
  <si>
    <t>Sidiek Sidiek</t>
  </si>
  <si>
    <t>0504</t>
  </si>
  <si>
    <t>Alaysha Williams</t>
  </si>
  <si>
    <t>0505</t>
  </si>
  <si>
    <t>Cort Asante</t>
  </si>
  <si>
    <t>0506</t>
  </si>
  <si>
    <t>Sonia Sarit hurtado</t>
  </si>
  <si>
    <t>0507</t>
  </si>
  <si>
    <t>Connor Hall</t>
  </si>
  <si>
    <t>0508</t>
  </si>
  <si>
    <t>Corry Wilkerson</t>
  </si>
  <si>
    <t>0509</t>
  </si>
  <si>
    <t>Gebeyehu Kassa</t>
  </si>
  <si>
    <t>0510</t>
  </si>
  <si>
    <t>AahLarrion Robeson</t>
  </si>
  <si>
    <t>0511</t>
  </si>
  <si>
    <t>Markyce Glover</t>
  </si>
  <si>
    <t>0512</t>
  </si>
  <si>
    <t>Jada Bennett</t>
  </si>
  <si>
    <t>0513</t>
  </si>
  <si>
    <t>Walter Sawyers</t>
  </si>
  <si>
    <t>0514</t>
  </si>
  <si>
    <t>JaMere Daniels</t>
  </si>
  <si>
    <t>0515</t>
  </si>
  <si>
    <t>Gerardo Rodriguez</t>
  </si>
  <si>
    <t>0516</t>
  </si>
  <si>
    <t>Pranesh Anandani</t>
  </si>
  <si>
    <t>0601</t>
  </si>
  <si>
    <t>Ruslan Millinhton</t>
  </si>
  <si>
    <t>0602</t>
  </si>
  <si>
    <t>Bhardwaja Miriyala</t>
  </si>
  <si>
    <t>0603</t>
  </si>
  <si>
    <t>Julian Primus</t>
  </si>
  <si>
    <t>0604</t>
  </si>
  <si>
    <t>Malcolm Gilbert</t>
  </si>
  <si>
    <t>0605</t>
  </si>
  <si>
    <t>Joshua Adams</t>
  </si>
  <si>
    <t>0606</t>
  </si>
  <si>
    <t>Ben Swecker</t>
  </si>
  <si>
    <t>(blank)</t>
  </si>
  <si>
    <t>0607</t>
  </si>
  <si>
    <t>Tyler Chang</t>
  </si>
  <si>
    <t>Grand Total</t>
  </si>
  <si>
    <t>0608</t>
  </si>
  <si>
    <t>Hannah Cardwell</t>
  </si>
  <si>
    <t>0609</t>
  </si>
  <si>
    <t>Terence Wade</t>
  </si>
  <si>
    <t>0610</t>
  </si>
  <si>
    <t>Deepak Manchanda</t>
  </si>
  <si>
    <t>0611</t>
  </si>
  <si>
    <t>Jorge Vela</t>
  </si>
  <si>
    <t>0612</t>
  </si>
  <si>
    <t>Jessica Henderson</t>
  </si>
  <si>
    <t>0613</t>
  </si>
  <si>
    <t>Sai Pratheek Banda</t>
  </si>
  <si>
    <t>0614</t>
  </si>
  <si>
    <t>Raven Anderson</t>
  </si>
  <si>
    <t>0615</t>
  </si>
  <si>
    <t>Alycia Walton</t>
  </si>
  <si>
    <t>0616</t>
  </si>
  <si>
    <t>Oluwatomisin Oshadiya</t>
  </si>
  <si>
    <t>0701</t>
  </si>
  <si>
    <t>Angie Thach</t>
  </si>
  <si>
    <t>S0305</t>
  </si>
  <si>
    <t>0703</t>
  </si>
  <si>
    <t>Puthimon Ruckpoung</t>
  </si>
  <si>
    <t>0704</t>
  </si>
  <si>
    <t>Jesus Garcia Galan</t>
  </si>
  <si>
    <t>0702</t>
  </si>
  <si>
    <t>0706</t>
  </si>
  <si>
    <t>Ilysha McMillan</t>
  </si>
  <si>
    <t>0707</t>
  </si>
  <si>
    <t>Amber Olson</t>
  </si>
  <si>
    <t>0708</t>
  </si>
  <si>
    <t>Christian Thomas</t>
  </si>
  <si>
    <t>0709</t>
  </si>
  <si>
    <t>Dayshawn Collins</t>
  </si>
  <si>
    <t>0710</t>
  </si>
  <si>
    <t>James Dantono</t>
  </si>
  <si>
    <t>0711</t>
  </si>
  <si>
    <t>Donashia Green</t>
  </si>
  <si>
    <t>0712</t>
  </si>
  <si>
    <t>Mary Jacques</t>
  </si>
  <si>
    <t>0713</t>
  </si>
  <si>
    <t>DeTroy Burris</t>
  </si>
  <si>
    <t>0714</t>
  </si>
  <si>
    <t>Michael Costa Jr</t>
  </si>
  <si>
    <t>0715</t>
  </si>
  <si>
    <t>Octavious Davis</t>
  </si>
  <si>
    <t>0716</t>
  </si>
  <si>
    <t>Jordan Shaw</t>
  </si>
  <si>
    <t>0801</t>
  </si>
  <si>
    <t>Fernando Roa</t>
  </si>
  <si>
    <t>0802</t>
  </si>
  <si>
    <t>Andrea Johnson</t>
  </si>
  <si>
    <t>0803</t>
  </si>
  <si>
    <t>Beatrice Savior</t>
  </si>
  <si>
    <t>0804</t>
  </si>
  <si>
    <t>Anthony Shaw</t>
  </si>
  <si>
    <t>0805</t>
  </si>
  <si>
    <t>Jaylon Cosby</t>
  </si>
  <si>
    <t>0806</t>
  </si>
  <si>
    <t>Olga Galban</t>
  </si>
  <si>
    <t>0807</t>
  </si>
  <si>
    <t>Ashley-Laren Smalls</t>
  </si>
  <si>
    <t>0808</t>
  </si>
  <si>
    <t>Iyashia Davis</t>
  </si>
  <si>
    <t>0809</t>
  </si>
  <si>
    <t>Damian Nixon</t>
  </si>
  <si>
    <t>0810</t>
  </si>
  <si>
    <t>Ricardo Rojas</t>
  </si>
  <si>
    <t>0811</t>
  </si>
  <si>
    <t>Madara Smite-Ozola</t>
  </si>
  <si>
    <t>0812</t>
  </si>
  <si>
    <t>Peter Radulski</t>
  </si>
  <si>
    <t>0902</t>
  </si>
  <si>
    <t>0814</t>
  </si>
  <si>
    <t>Linh Lam</t>
  </si>
  <si>
    <t>0815</t>
  </si>
  <si>
    <t>Arianna Davis</t>
  </si>
  <si>
    <t>0816</t>
  </si>
  <si>
    <t>Kimberly Duncan</t>
  </si>
  <si>
    <t>0901</t>
  </si>
  <si>
    <t>Tijuana Bussey</t>
  </si>
  <si>
    <t>0916</t>
  </si>
  <si>
    <t>0903</t>
  </si>
  <si>
    <t>Steve Shelton</t>
  </si>
  <si>
    <t>0904</t>
  </si>
  <si>
    <t>Loran Washington</t>
  </si>
  <si>
    <t>0905</t>
  </si>
  <si>
    <t>Kendra Morgan</t>
  </si>
  <si>
    <t>0906</t>
  </si>
  <si>
    <t>Nolan Dahm</t>
  </si>
  <si>
    <t>0907</t>
  </si>
  <si>
    <t>Marcus Smith</t>
  </si>
  <si>
    <t>0908</t>
  </si>
  <si>
    <t>Najawa Huntley</t>
  </si>
  <si>
    <t>0909</t>
  </si>
  <si>
    <t>Rawan Mohamed</t>
  </si>
  <si>
    <t>1102</t>
  </si>
  <si>
    <t>0911</t>
  </si>
  <si>
    <t>Jessica Nikouyeh</t>
  </si>
  <si>
    <t>0912</t>
  </si>
  <si>
    <t>Joaquin Lopez</t>
  </si>
  <si>
    <t>0913</t>
  </si>
  <si>
    <t>Quiniya Edwards</t>
  </si>
  <si>
    <t>0914</t>
  </si>
  <si>
    <t>Rigo Ranjel-Hermosillo</t>
  </si>
  <si>
    <t>0915</t>
  </si>
  <si>
    <t>Sonia Ferrer</t>
  </si>
  <si>
    <t>1216</t>
  </si>
  <si>
    <t>1001</t>
  </si>
  <si>
    <t>Anthony Mcneil</t>
  </si>
  <si>
    <t>1002</t>
  </si>
  <si>
    <t>Leon Buncum</t>
  </si>
  <si>
    <t>1003</t>
  </si>
  <si>
    <t>Franklin Walker</t>
  </si>
  <si>
    <t>1004</t>
  </si>
  <si>
    <t>Christy Calfee</t>
  </si>
  <si>
    <t>1005</t>
  </si>
  <si>
    <t>Cayleigh Byrnes</t>
  </si>
  <si>
    <t>1006</t>
  </si>
  <si>
    <t>Lisa Hackney</t>
  </si>
  <si>
    <t>1007</t>
  </si>
  <si>
    <t>Gavin Tanley</t>
  </si>
  <si>
    <t>1008</t>
  </si>
  <si>
    <t>Hector Molina</t>
  </si>
  <si>
    <t>1009</t>
  </si>
  <si>
    <t>Caesar Menendez</t>
  </si>
  <si>
    <t>1010</t>
  </si>
  <si>
    <t>Mattie Boston</t>
  </si>
  <si>
    <t>1011</t>
  </si>
  <si>
    <t>Rosalyn Mazoway</t>
  </si>
  <si>
    <t>1012</t>
  </si>
  <si>
    <t>Monaeya Crockett</t>
  </si>
  <si>
    <t>1013</t>
  </si>
  <si>
    <t>Bryce Mobley</t>
  </si>
  <si>
    <t>1014</t>
  </si>
  <si>
    <t>Zarian Morris</t>
  </si>
  <si>
    <t>1015</t>
  </si>
  <si>
    <t>Aniket Beedikar</t>
  </si>
  <si>
    <t>1016</t>
  </si>
  <si>
    <t>Alexis Moore</t>
  </si>
  <si>
    <t>1101</t>
  </si>
  <si>
    <t>Jessica Bronson</t>
  </si>
  <si>
    <t>1302</t>
  </si>
  <si>
    <t>1103</t>
  </si>
  <si>
    <t>Tyshique Prescod</t>
  </si>
  <si>
    <t>1104</t>
  </si>
  <si>
    <t>Ashir Alam</t>
  </si>
  <si>
    <t>1105</t>
  </si>
  <si>
    <t>Bashiya Passamuntu</t>
  </si>
  <si>
    <t>1106</t>
  </si>
  <si>
    <t>Havana Lopez</t>
  </si>
  <si>
    <t>1107</t>
  </si>
  <si>
    <t>Alexander Schust</t>
  </si>
  <si>
    <t>S0402</t>
  </si>
  <si>
    <t>1109</t>
  </si>
  <si>
    <t>Alexis Garcia</t>
  </si>
  <si>
    <t>S0516</t>
  </si>
  <si>
    <t>1111</t>
  </si>
  <si>
    <t>Reece Gordon</t>
  </si>
  <si>
    <t>1112</t>
  </si>
  <si>
    <t>Daniel Segal</t>
  </si>
  <si>
    <t>1113</t>
  </si>
  <si>
    <t>Chante Bell</t>
  </si>
  <si>
    <t>S0602</t>
  </si>
  <si>
    <t>1115</t>
  </si>
  <si>
    <t>Raycron Williams</t>
  </si>
  <si>
    <t>1116</t>
  </si>
  <si>
    <t>Jalea Earvin</t>
  </si>
  <si>
    <t>1201</t>
  </si>
  <si>
    <t>Bright Eto</t>
  </si>
  <si>
    <t>1202</t>
  </si>
  <si>
    <t>Preksha Raheja</t>
  </si>
  <si>
    <t>1203</t>
  </si>
  <si>
    <t>Tiffany Lewis</t>
  </si>
  <si>
    <t>1204</t>
  </si>
  <si>
    <t>Nathaniel Nicandro</t>
  </si>
  <si>
    <t>1205</t>
  </si>
  <si>
    <t>Poojith Gannamaneni</t>
  </si>
  <si>
    <t>1206</t>
  </si>
  <si>
    <t>Erik Reyes orduna</t>
  </si>
  <si>
    <t>1207</t>
  </si>
  <si>
    <t>Benjamin Satinoff</t>
  </si>
  <si>
    <t>1208</t>
  </si>
  <si>
    <t>April Black</t>
  </si>
  <si>
    <t>1209</t>
  </si>
  <si>
    <t>Ishita Jain</t>
  </si>
  <si>
    <t>S1002</t>
  </si>
  <si>
    <t>1211</t>
  </si>
  <si>
    <t>Mark Cicenia</t>
  </si>
  <si>
    <t>1212</t>
  </si>
  <si>
    <t>Christal Saunders</t>
  </si>
  <si>
    <t>1213</t>
  </si>
  <si>
    <t>Vernon Holden</t>
  </si>
  <si>
    <t>1214</t>
  </si>
  <si>
    <t>Rory Bostwick</t>
  </si>
  <si>
    <t>1215</t>
  </si>
  <si>
    <t>Eden Holyfield</t>
  </si>
  <si>
    <t>S1016</t>
  </si>
  <si>
    <t>S1602</t>
  </si>
  <si>
    <t>S1802</t>
  </si>
  <si>
    <t>0401</t>
  </si>
  <si>
    <t>1304</t>
  </si>
  <si>
    <t>Sarah Medhin</t>
  </si>
  <si>
    <t>1305</t>
  </si>
  <si>
    <t>Kevin Hendricks</t>
  </si>
  <si>
    <t>1306</t>
  </si>
  <si>
    <t>Nancy Adams</t>
  </si>
  <si>
    <t>1307</t>
  </si>
  <si>
    <t>Varun Vinjamuri</t>
  </si>
  <si>
    <t>1308</t>
  </si>
  <si>
    <t>Julian Mitchell</t>
  </si>
  <si>
    <t>1301</t>
  </si>
  <si>
    <t>1310</t>
  </si>
  <si>
    <t>Marisa Scott</t>
  </si>
  <si>
    <t>1701</t>
  </si>
  <si>
    <t>1312</t>
  </si>
  <si>
    <t>Mya Daniel</t>
  </si>
  <si>
    <t>1313</t>
  </si>
  <si>
    <t>Jonathan Bartruff</t>
  </si>
  <si>
    <t>1314</t>
  </si>
  <si>
    <t>Lester Rolle</t>
  </si>
  <si>
    <t>1315</t>
  </si>
  <si>
    <t>Robert Gantt</t>
  </si>
  <si>
    <t>1316</t>
  </si>
  <si>
    <t>Emperatriz Frazzetto</t>
  </si>
  <si>
    <t>1401</t>
  </si>
  <si>
    <t>Abigail Darby</t>
  </si>
  <si>
    <t>1402</t>
  </si>
  <si>
    <t>Tremaine Rae</t>
  </si>
  <si>
    <t>1403</t>
  </si>
  <si>
    <t>Oleh Kechur</t>
  </si>
  <si>
    <t>1404</t>
  </si>
  <si>
    <t>Angelina Goussakov</t>
  </si>
  <si>
    <t>1405</t>
  </si>
  <si>
    <t>Malayah Montgomery</t>
  </si>
  <si>
    <t>1406</t>
  </si>
  <si>
    <t>Holly Plyler</t>
  </si>
  <si>
    <t>1407</t>
  </si>
  <si>
    <t>Michelle Myers</t>
  </si>
  <si>
    <t>1408</t>
  </si>
  <si>
    <t>Kelley Wiggins</t>
  </si>
  <si>
    <t>S0701</t>
  </si>
  <si>
    <t>1410</t>
  </si>
  <si>
    <t>Denise Venatori</t>
  </si>
  <si>
    <t>1411</t>
  </si>
  <si>
    <t>Joshua Solomon</t>
  </si>
  <si>
    <t>1412</t>
  </si>
  <si>
    <t>Lawrence Burns</t>
  </si>
  <si>
    <t>1413</t>
  </si>
  <si>
    <t>David Cartman</t>
  </si>
  <si>
    <t>S1401</t>
  </si>
  <si>
    <t>1415</t>
  </si>
  <si>
    <t>Korey Kuhlman</t>
  </si>
  <si>
    <t>1416</t>
  </si>
  <si>
    <t>Vinay Partap Singh</t>
  </si>
  <si>
    <t>1501</t>
  </si>
  <si>
    <t>Nicole Williams</t>
  </si>
  <si>
    <t>1502</t>
  </si>
  <si>
    <t>Kylee Patterson</t>
  </si>
  <si>
    <t>1503</t>
  </si>
  <si>
    <t>NyAsia Davis</t>
  </si>
  <si>
    <t>1504</t>
  </si>
  <si>
    <t>Frederico Laux</t>
  </si>
  <si>
    <t>1505</t>
  </si>
  <si>
    <t>Ankit Goyal</t>
  </si>
  <si>
    <t>1506</t>
  </si>
  <si>
    <t>Nathan Wells</t>
  </si>
  <si>
    <t>1507</t>
  </si>
  <si>
    <t>Saadiq Horton</t>
  </si>
  <si>
    <t>1508</t>
  </si>
  <si>
    <t>Ashley Bailey</t>
  </si>
  <si>
    <t>1509</t>
  </si>
  <si>
    <t>Latricia Burns</t>
  </si>
  <si>
    <t>1510</t>
  </si>
  <si>
    <t>Stephen Newman</t>
  </si>
  <si>
    <t>1511</t>
  </si>
  <si>
    <t>Chris Ham</t>
  </si>
  <si>
    <t>1512</t>
  </si>
  <si>
    <t>Adrian Martinez</t>
  </si>
  <si>
    <t>S1601</t>
  </si>
  <si>
    <t>2302</t>
  </si>
  <si>
    <t>1515</t>
  </si>
  <si>
    <t>Willotteonia Wallace</t>
  </si>
  <si>
    <t>1516</t>
  </si>
  <si>
    <t>Wendy Glod</t>
  </si>
  <si>
    <t>1601</t>
  </si>
  <si>
    <t>Abhishek Chittaluri</t>
  </si>
  <si>
    <t>1602</t>
  </si>
  <si>
    <t>Daniel Mizera</t>
  </si>
  <si>
    <t>1603</t>
  </si>
  <si>
    <t>Patrick Kelley</t>
  </si>
  <si>
    <t>1604</t>
  </si>
  <si>
    <t>Hilary RINEHART</t>
  </si>
  <si>
    <t>1605</t>
  </si>
  <si>
    <t>Adrian Nesbitt</t>
  </si>
  <si>
    <t>1606</t>
  </si>
  <si>
    <t>JahQuil Player</t>
  </si>
  <si>
    <t>1607</t>
  </si>
  <si>
    <t>Francis john Sanchez</t>
  </si>
  <si>
    <t>1608</t>
  </si>
  <si>
    <t>Zaire Holmes</t>
  </si>
  <si>
    <t>1609</t>
  </si>
  <si>
    <t>Victoria X</t>
  </si>
  <si>
    <t>1610</t>
  </si>
  <si>
    <t>Christopher Lawson</t>
  </si>
  <si>
    <t>1611</t>
  </si>
  <si>
    <t>William Garriga Valdes</t>
  </si>
  <si>
    <t>1612</t>
  </si>
  <si>
    <t>Victor Batista da Silva</t>
  </si>
  <si>
    <t>1613</t>
  </si>
  <si>
    <t>Charles Draper</t>
  </si>
  <si>
    <t>0404</t>
  </si>
  <si>
    <t>1615</t>
  </si>
  <si>
    <t>Foussein Bagayoko</t>
  </si>
  <si>
    <t>1616</t>
  </si>
  <si>
    <t>Mikal Dillard</t>
  </si>
  <si>
    <t>1108</t>
  </si>
  <si>
    <t>1702</t>
  </si>
  <si>
    <t>Zachary Percival</t>
  </si>
  <si>
    <t>1703</t>
  </si>
  <si>
    <t>Shawn Moser</t>
  </si>
  <si>
    <t>1704</t>
  </si>
  <si>
    <t>Jerry Kiser</t>
  </si>
  <si>
    <t>1705</t>
  </si>
  <si>
    <t>Simone Stovall</t>
  </si>
  <si>
    <t>1706</t>
  </si>
  <si>
    <t>PHILLIP HUDSON</t>
  </si>
  <si>
    <t>1707</t>
  </si>
  <si>
    <t>Tyler Fay</t>
  </si>
  <si>
    <t>1708</t>
  </si>
  <si>
    <t>James Lyday</t>
  </si>
  <si>
    <t>1709</t>
  </si>
  <si>
    <t>Elisha Oliver</t>
  </si>
  <si>
    <t>1710</t>
  </si>
  <si>
    <t>Malcolm Floyd</t>
  </si>
  <si>
    <t>1711</t>
  </si>
  <si>
    <t>Aaron Khan</t>
  </si>
  <si>
    <t>1712</t>
  </si>
  <si>
    <t>Carla Bowman</t>
  </si>
  <si>
    <t>2008</t>
  </si>
  <si>
    <t>S1008</t>
  </si>
  <si>
    <t>1715</t>
  </si>
  <si>
    <t>Taj Heyward</t>
  </si>
  <si>
    <t>1716</t>
  </si>
  <si>
    <t>Cody Hill</t>
  </si>
  <si>
    <t>1801</t>
  </si>
  <si>
    <t>Monquarius Mungo</t>
  </si>
  <si>
    <t>1802</t>
  </si>
  <si>
    <t>Tyler Jennings</t>
  </si>
  <si>
    <t>1803</t>
  </si>
  <si>
    <t>Leornard Molapisi</t>
  </si>
  <si>
    <t>1804</t>
  </si>
  <si>
    <t>Uday Anand</t>
  </si>
  <si>
    <t>1805</t>
  </si>
  <si>
    <t>Deyandra Burke</t>
  </si>
  <si>
    <t>0705</t>
  </si>
  <si>
    <t>1807</t>
  </si>
  <si>
    <t>Matthew Maybouer</t>
  </si>
  <si>
    <t>1808</t>
  </si>
  <si>
    <t>Mamadou Dionne</t>
  </si>
  <si>
    <t>1809</t>
  </si>
  <si>
    <t>Caleb Smith</t>
  </si>
  <si>
    <t>2005</t>
  </si>
  <si>
    <t>1811</t>
  </si>
  <si>
    <t>Qinzheng Xu</t>
  </si>
  <si>
    <t>1812</t>
  </si>
  <si>
    <t>Kimberly Swinton</t>
  </si>
  <si>
    <t>1813</t>
  </si>
  <si>
    <t>Erin Williams</t>
  </si>
  <si>
    <t>2205</t>
  </si>
  <si>
    <t>1815</t>
  </si>
  <si>
    <t>Michael DeVaul</t>
  </si>
  <si>
    <t>1816</t>
  </si>
  <si>
    <t>Aeliyah Roberson</t>
  </si>
  <si>
    <t>1901</t>
  </si>
  <si>
    <t>Caleb Hendren</t>
  </si>
  <si>
    <t>1902</t>
  </si>
  <si>
    <t>Christopher Daniels</t>
  </si>
  <si>
    <t>1903</t>
  </si>
  <si>
    <t>Samantha Scherpf</t>
  </si>
  <si>
    <t>1904</t>
  </si>
  <si>
    <t>Maranda Moore</t>
  </si>
  <si>
    <t>1905</t>
  </si>
  <si>
    <t>Chayce Jowers</t>
  </si>
  <si>
    <t>S1405</t>
  </si>
  <si>
    <t>1907</t>
  </si>
  <si>
    <t>Evan Capozzi</t>
  </si>
  <si>
    <t>1908</t>
  </si>
  <si>
    <t>Gopal Mamtani</t>
  </si>
  <si>
    <t>1909</t>
  </si>
  <si>
    <t>Marqulos Ricketts</t>
  </si>
  <si>
    <t>1910</t>
  </si>
  <si>
    <t>Adeleine Grubb</t>
  </si>
  <si>
    <t>1911</t>
  </si>
  <si>
    <t>Dexter Harding</t>
  </si>
  <si>
    <t>1309</t>
  </si>
  <si>
    <t>1913</t>
  </si>
  <si>
    <t>Shawn Rigney</t>
  </si>
  <si>
    <t>1914</t>
  </si>
  <si>
    <t>Matthew Freiberg</t>
  </si>
  <si>
    <t>1915</t>
  </si>
  <si>
    <t>Jenna Herman</t>
  </si>
  <si>
    <t>1916</t>
  </si>
  <si>
    <t>Simone Silvera</t>
  </si>
  <si>
    <t>2001</t>
  </si>
  <si>
    <t>Brittney Paige</t>
  </si>
  <si>
    <t>2002</t>
  </si>
  <si>
    <t>Sadie Schwab</t>
  </si>
  <si>
    <t>2003</t>
  </si>
  <si>
    <t>Karim Ramadan</t>
  </si>
  <si>
    <t>2004</t>
  </si>
  <si>
    <t>Jackson Coleman</t>
  </si>
  <si>
    <t>1409</t>
  </si>
  <si>
    <t>S1009</t>
  </si>
  <si>
    <t>2007</t>
  </si>
  <si>
    <t>Felix Lavallee Morissette</t>
  </si>
  <si>
    <t>S1709</t>
  </si>
  <si>
    <t>2009</t>
  </si>
  <si>
    <t>Frederick Royer</t>
  </si>
  <si>
    <t>2010</t>
  </si>
  <si>
    <t>Jonathan Walls</t>
  </si>
  <si>
    <t>2011</t>
  </si>
  <si>
    <t>Norah Teah</t>
  </si>
  <si>
    <t>2012</t>
  </si>
  <si>
    <t>Austin Pope</t>
  </si>
  <si>
    <t>2013</t>
  </si>
  <si>
    <t>Scott Morgan</t>
  </si>
  <si>
    <t>2014</t>
  </si>
  <si>
    <t>Valerie Stephens</t>
  </si>
  <si>
    <t>2015</t>
  </si>
  <si>
    <t>Jalen Armstrong</t>
  </si>
  <si>
    <t>2016</t>
  </si>
  <si>
    <t>Nada Chourafi</t>
  </si>
  <si>
    <t>2101</t>
  </si>
  <si>
    <t>Gennifer Whitehead</t>
  </si>
  <si>
    <t>2102</t>
  </si>
  <si>
    <t>Jayden Evans</t>
  </si>
  <si>
    <t>2103</t>
  </si>
  <si>
    <t>Evan Hendrickson</t>
  </si>
  <si>
    <t>2104</t>
  </si>
  <si>
    <t>Sean Burks Jr</t>
  </si>
  <si>
    <t>2105</t>
  </si>
  <si>
    <t>Ebony Wright</t>
  </si>
  <si>
    <t>2106</t>
  </si>
  <si>
    <t>Kashaun Henry</t>
  </si>
  <si>
    <t>2107</t>
  </si>
  <si>
    <t>Doctor Miller</t>
  </si>
  <si>
    <t>2108</t>
  </si>
  <si>
    <t>Andrew Jackson</t>
  </si>
  <si>
    <t>2109</t>
  </si>
  <si>
    <t>Brian Harrison</t>
  </si>
  <si>
    <t>2110</t>
  </si>
  <si>
    <t>Morgana Elias</t>
  </si>
  <si>
    <t>2111</t>
  </si>
  <si>
    <t>Shawn Roberts</t>
  </si>
  <si>
    <t>2112</t>
  </si>
  <si>
    <t>Jeremiah McMurray</t>
  </si>
  <si>
    <t>2113</t>
  </si>
  <si>
    <t>Gabriela Frias</t>
  </si>
  <si>
    <t>2114</t>
  </si>
  <si>
    <t>Guadalupe De Andres y Martinez</t>
  </si>
  <si>
    <t>2115</t>
  </si>
  <si>
    <t>Sumish Sathyan</t>
  </si>
  <si>
    <t>2116</t>
  </si>
  <si>
    <t>Adrian Ki-ser</t>
  </si>
  <si>
    <t>2201</t>
  </si>
  <si>
    <t>Christian Coleman</t>
  </si>
  <si>
    <t>2202</t>
  </si>
  <si>
    <t>Joseph Smith</t>
  </si>
  <si>
    <t>2203</t>
  </si>
  <si>
    <t>Cristian Perdomo</t>
  </si>
  <si>
    <t>2204</t>
  </si>
  <si>
    <t>Rashad King</t>
  </si>
  <si>
    <t>0813</t>
  </si>
  <si>
    <t>1303</t>
  </si>
  <si>
    <t>2207</t>
  </si>
  <si>
    <t>Cameron Wieman</t>
  </si>
  <si>
    <t>2208</t>
  </si>
  <si>
    <t>Ishmel Brundage</t>
  </si>
  <si>
    <t>2209</t>
  </si>
  <si>
    <t>Shannel Blackwood-Simmon</t>
  </si>
  <si>
    <t>2210</t>
  </si>
  <si>
    <t>Camden Tatum</t>
  </si>
  <si>
    <t>1513</t>
  </si>
  <si>
    <t>2212</t>
  </si>
  <si>
    <t>James Joyner</t>
  </si>
  <si>
    <t>2213</t>
  </si>
  <si>
    <t>Berihu Abdulkadir</t>
  </si>
  <si>
    <t>2214</t>
  </si>
  <si>
    <t>Nickolus Mallory</t>
  </si>
  <si>
    <t>2215</t>
  </si>
  <si>
    <t>Munscha Bhatti</t>
  </si>
  <si>
    <t>2216</t>
  </si>
  <si>
    <t>Javoughn Perkins</t>
  </si>
  <si>
    <t>2301</t>
  </si>
  <si>
    <t>Denaysia Cannon</t>
  </si>
  <si>
    <t>1713</t>
  </si>
  <si>
    <t>2303</t>
  </si>
  <si>
    <t>Camron Jones</t>
  </si>
  <si>
    <t>2304</t>
  </si>
  <si>
    <t>Erin Mann</t>
  </si>
  <si>
    <t>2305</t>
  </si>
  <si>
    <t>Michael Carter</t>
  </si>
  <si>
    <t>S0513</t>
  </si>
  <si>
    <t>2307</t>
  </si>
  <si>
    <t>Noa Vossebeld</t>
  </si>
  <si>
    <t>2308</t>
  </si>
  <si>
    <t>Barry Neal</t>
  </si>
  <si>
    <t>2309</t>
  </si>
  <si>
    <t>Rachel Francois</t>
  </si>
  <si>
    <t>2310</t>
  </si>
  <si>
    <t>David DAngelo</t>
  </si>
  <si>
    <t>2311</t>
  </si>
  <si>
    <t>Philip Capron</t>
  </si>
  <si>
    <t>2312</t>
  </si>
  <si>
    <t>Miguel Gonzalez</t>
  </si>
  <si>
    <t>2313</t>
  </si>
  <si>
    <t>Rondrell Sanford</t>
  </si>
  <si>
    <t>2314</t>
  </si>
  <si>
    <t>Tiffany McGee</t>
  </si>
  <si>
    <t>S0201</t>
  </si>
  <si>
    <t>Toni Corley</t>
  </si>
  <si>
    <t>S0202</t>
  </si>
  <si>
    <t>Hannah Smith</t>
  </si>
  <si>
    <t>S0203</t>
  </si>
  <si>
    <t>Damon Davis</t>
  </si>
  <si>
    <t>S1413</t>
  </si>
  <si>
    <t>S0205</t>
  </si>
  <si>
    <t>Hemalatha Vaddipalli</t>
  </si>
  <si>
    <t>S0206</t>
  </si>
  <si>
    <t>Sadie Baxter</t>
  </si>
  <si>
    <t>S0207</t>
  </si>
  <si>
    <t>Devon Jackson</t>
  </si>
  <si>
    <t>S0208</t>
  </si>
  <si>
    <t>Franklin Soluto</t>
  </si>
  <si>
    <t>S0209</t>
  </si>
  <si>
    <t>Wanda Alexander</t>
  </si>
  <si>
    <t>S0301</t>
  </si>
  <si>
    <t>Brayley Hewitt</t>
  </si>
  <si>
    <t>S0302</t>
  </si>
  <si>
    <t>Cheryse Fulton</t>
  </si>
  <si>
    <t>S2003</t>
  </si>
  <si>
    <t>MODEL</t>
  </si>
  <si>
    <t>1806</t>
  </si>
  <si>
    <t>1906</t>
  </si>
  <si>
    <t>S0306</t>
  </si>
  <si>
    <t>Joseph Yanke</t>
  </si>
  <si>
    <t>2006</t>
  </si>
  <si>
    <t>S0308</t>
  </si>
  <si>
    <t>Garrett Moody</t>
  </si>
  <si>
    <t>S0309</t>
  </si>
  <si>
    <t>Danielle Dansby</t>
  </si>
  <si>
    <t>S0401</t>
  </si>
  <si>
    <t>Rhami Shkeir</t>
  </si>
  <si>
    <t>2206</t>
  </si>
  <si>
    <t>S0403</t>
  </si>
  <si>
    <t>Torri Weathers</t>
  </si>
  <si>
    <t>S0404</t>
  </si>
  <si>
    <t>Rohan Jacob</t>
  </si>
  <si>
    <t>S0405</t>
  </si>
  <si>
    <t>Jasmine White</t>
  </si>
  <si>
    <t>2306</t>
  </si>
  <si>
    <t>S0407</t>
  </si>
  <si>
    <t>Jonathan Morton</t>
  </si>
  <si>
    <t>S0408</t>
  </si>
  <si>
    <t>Thomas Mayo</t>
  </si>
  <si>
    <t>S0409</t>
  </si>
  <si>
    <t>Alexa Rusu</t>
  </si>
  <si>
    <t>S0410</t>
  </si>
  <si>
    <t>Diamond Williams</t>
  </si>
  <si>
    <t>S0411</t>
  </si>
  <si>
    <t>Rhee Kang</t>
  </si>
  <si>
    <t>S0412</t>
  </si>
  <si>
    <t>Taylor Rackley</t>
  </si>
  <si>
    <t>S0413</t>
  </si>
  <si>
    <t>Chau Giang Pham</t>
  </si>
  <si>
    <t>S0406</t>
  </si>
  <si>
    <t>S0415</t>
  </si>
  <si>
    <t>Kelly Collins</t>
  </si>
  <si>
    <t>S0416</t>
  </si>
  <si>
    <t>Sheetal Konda Devendra</t>
  </si>
  <si>
    <t>S0501</t>
  </si>
  <si>
    <t>David Arambula</t>
  </si>
  <si>
    <t>S0502</t>
  </si>
  <si>
    <t>Jeffrey Buchbinder</t>
  </si>
  <si>
    <t>S0503</t>
  </si>
  <si>
    <t>Shakiya Morrison</t>
  </si>
  <si>
    <t>S0504</t>
  </si>
  <si>
    <t>Gwyneth Morse</t>
  </si>
  <si>
    <t>S0505</t>
  </si>
  <si>
    <t>Trezur Leftridge</t>
  </si>
  <si>
    <t>S0506</t>
  </si>
  <si>
    <t>Stephanie Guerra</t>
  </si>
  <si>
    <t>S0507</t>
  </si>
  <si>
    <t>James Sprengeler</t>
  </si>
  <si>
    <t>S0508</t>
  </si>
  <si>
    <t>Shayla Hughes</t>
  </si>
  <si>
    <t>S0509</t>
  </si>
  <si>
    <t>Anna King</t>
  </si>
  <si>
    <t>S0510</t>
  </si>
  <si>
    <t>Diego Alejandro Ramos Villegas</t>
  </si>
  <si>
    <t>S0511</t>
  </si>
  <si>
    <t>Bre Smith</t>
  </si>
  <si>
    <t>S0512</t>
  </si>
  <si>
    <t>Valeriia Zarutska</t>
  </si>
  <si>
    <t>S1806</t>
  </si>
  <si>
    <t>S0514</t>
  </si>
  <si>
    <t>Teneika Williams</t>
  </si>
  <si>
    <t>S0515</t>
  </si>
  <si>
    <t>Dawelki Tapia</t>
  </si>
  <si>
    <t>S1906</t>
  </si>
  <si>
    <t>S0601</t>
  </si>
  <si>
    <t>Jeffrey Manrique</t>
  </si>
  <si>
    <t>S2006</t>
  </si>
  <si>
    <t>S0603</t>
  </si>
  <si>
    <t>Deepika Samineni</t>
  </si>
  <si>
    <t>S0604</t>
  </si>
  <si>
    <t>Mangaiyarkarasi Nagarajan</t>
  </si>
  <si>
    <t>S0605</t>
  </si>
  <si>
    <t>Meredith Corley</t>
  </si>
  <si>
    <t>S0606</t>
  </si>
  <si>
    <t>Louis Maier V</t>
  </si>
  <si>
    <t>S0607</t>
  </si>
  <si>
    <t>Nicholas Couillard</t>
  </si>
  <si>
    <t>S0608</t>
  </si>
  <si>
    <t>Brittany Dewey</t>
  </si>
  <si>
    <t>S0609</t>
  </si>
  <si>
    <t>Parks Webster</t>
  </si>
  <si>
    <t>S0610</t>
  </si>
  <si>
    <t>Benjamin Sharrer</t>
  </si>
  <si>
    <t>S0611</t>
  </si>
  <si>
    <t>Vijaya Oggu</t>
  </si>
  <si>
    <t>S0612</t>
  </si>
  <si>
    <t>Maria Swengbe</t>
  </si>
  <si>
    <t>S0613</t>
  </si>
  <si>
    <t>Alexis Morales</t>
  </si>
  <si>
    <t>S0614</t>
  </si>
  <si>
    <t>Jaylan Gray</t>
  </si>
  <si>
    <t>S0615</t>
  </si>
  <si>
    <t>Leah Hixon</t>
  </si>
  <si>
    <t>S0616</t>
  </si>
  <si>
    <t>Rasheda Mills</t>
  </si>
  <si>
    <t>0414</t>
  </si>
  <si>
    <t>S0702</t>
  </si>
  <si>
    <t>Darrell Tuck</t>
  </si>
  <si>
    <t>S0703</t>
  </si>
  <si>
    <t>Melody Blankenbiller</t>
  </si>
  <si>
    <t>S0704</t>
  </si>
  <si>
    <t>Jeffrey Jude</t>
  </si>
  <si>
    <t>S0705</t>
  </si>
  <si>
    <t>Jordany Chery</t>
  </si>
  <si>
    <t>S0706</t>
  </si>
  <si>
    <t>Ursula Davis</t>
  </si>
  <si>
    <t>S0707</t>
  </si>
  <si>
    <t>Luis Zambrano</t>
  </si>
  <si>
    <t>S0708</t>
  </si>
  <si>
    <t>Jonathan Myers</t>
  </si>
  <si>
    <t>S0709</t>
  </si>
  <si>
    <t>Peyton Murphy</t>
  </si>
  <si>
    <t>S0710</t>
  </si>
  <si>
    <t>Nathan Seymour</t>
  </si>
  <si>
    <t>S0711</t>
  </si>
  <si>
    <t>Craig Tantillo</t>
  </si>
  <si>
    <t>S0712</t>
  </si>
  <si>
    <t>Kirstie Hall</t>
  </si>
  <si>
    <t>S0713</t>
  </si>
  <si>
    <t>Alayna Rathburn</t>
  </si>
  <si>
    <t>S0714</t>
  </si>
  <si>
    <t>Richelle Wallace</t>
  </si>
  <si>
    <t>S0715</t>
  </si>
  <si>
    <t>Taylor King</t>
  </si>
  <si>
    <t>S0716</t>
  </si>
  <si>
    <t>Natasha Shirawadekar</t>
  </si>
  <si>
    <t>S0801</t>
  </si>
  <si>
    <t>Elizabeth Coleman</t>
  </si>
  <si>
    <t>S0802</t>
  </si>
  <si>
    <t>Jourdn David</t>
  </si>
  <si>
    <t>S0803</t>
  </si>
  <si>
    <t>Eric Hutchins</t>
  </si>
  <si>
    <t>S0804</t>
  </si>
  <si>
    <t>Anthony Camp</t>
  </si>
  <si>
    <t>S0805</t>
  </si>
  <si>
    <t>Tricka Johnson</t>
  </si>
  <si>
    <t>S0806</t>
  </si>
  <si>
    <t>Mikell Green</t>
  </si>
  <si>
    <t>S0807</t>
  </si>
  <si>
    <t>Laketa Byrum</t>
  </si>
  <si>
    <t>S0808</t>
  </si>
  <si>
    <t>Miesha Alvin</t>
  </si>
  <si>
    <t>S0809</t>
  </si>
  <si>
    <t>Evynne Stafford</t>
  </si>
  <si>
    <t>S0810</t>
  </si>
  <si>
    <t>Cezara Maria Elena Rusu</t>
  </si>
  <si>
    <t>S0811</t>
  </si>
  <si>
    <t>Charles Richardson</t>
  </si>
  <si>
    <t>S0812</t>
  </si>
  <si>
    <t>Whitney Cain</t>
  </si>
  <si>
    <t>S0813</t>
  </si>
  <si>
    <t>Nixonette Wright</t>
  </si>
  <si>
    <t>S0814</t>
  </si>
  <si>
    <t>Edith Smith</t>
  </si>
  <si>
    <t>S0815</t>
  </si>
  <si>
    <t>Roger Davis Jr</t>
  </si>
  <si>
    <t>S0816</t>
  </si>
  <si>
    <t>Nithin Gudavalli</t>
  </si>
  <si>
    <t>S0901</t>
  </si>
  <si>
    <t>Kacey Foster</t>
  </si>
  <si>
    <t>S0902</t>
  </si>
  <si>
    <t>Adam Whitt</t>
  </si>
  <si>
    <t>S0903</t>
  </si>
  <si>
    <t>Dino Crnalic</t>
  </si>
  <si>
    <t>S0904</t>
  </si>
  <si>
    <t>Nidia Juarez menendez</t>
  </si>
  <si>
    <t>S0905</t>
  </si>
  <si>
    <t>Victoria DiPietro</t>
  </si>
  <si>
    <t>S0906</t>
  </si>
  <si>
    <t>Nakiyah Boyce</t>
  </si>
  <si>
    <t>S0907</t>
  </si>
  <si>
    <t>Kendel Godfrey</t>
  </si>
  <si>
    <t>S0908</t>
  </si>
  <si>
    <t>Naman Mehra</t>
  </si>
  <si>
    <t>S0909</t>
  </si>
  <si>
    <t>Jocelyn Logan</t>
  </si>
  <si>
    <t>S0910</t>
  </si>
  <si>
    <t>Victoria Vescova</t>
  </si>
  <si>
    <t>S0911</t>
  </si>
  <si>
    <t>Mikala VANDENBROUCKE</t>
  </si>
  <si>
    <t>S0912</t>
  </si>
  <si>
    <t>Pranav Jainani</t>
  </si>
  <si>
    <t>S0913</t>
  </si>
  <si>
    <t>Milton McSwain</t>
  </si>
  <si>
    <t>1114</t>
  </si>
  <si>
    <t>S0915</t>
  </si>
  <si>
    <t>Julia Fagg</t>
  </si>
  <si>
    <t>S0916</t>
  </si>
  <si>
    <t>John Gregory</t>
  </si>
  <si>
    <t>S1001</t>
  </si>
  <si>
    <t>Penny Bond</t>
  </si>
  <si>
    <t>1414</t>
  </si>
  <si>
    <t>S1003</t>
  </si>
  <si>
    <t>Aryan Saluja</t>
  </si>
  <si>
    <t>S1004</t>
  </si>
  <si>
    <t>Jeremiah McCollin</t>
  </si>
  <si>
    <t>S1005</t>
  </si>
  <si>
    <t>Damaris Jacome</t>
  </si>
  <si>
    <t>S1006</t>
  </si>
  <si>
    <t>Tzeghai Lloyd</t>
  </si>
  <si>
    <t>S1007</t>
  </si>
  <si>
    <t>Clayton Maynard</t>
  </si>
  <si>
    <t>1514</t>
  </si>
  <si>
    <t>1614</t>
  </si>
  <si>
    <t>S1010</t>
  </si>
  <si>
    <t>Conrad Jones</t>
  </si>
  <si>
    <t>1714</t>
  </si>
  <si>
    <t>S1012</t>
  </si>
  <si>
    <t>Makailah Hackett</t>
  </si>
  <si>
    <t>S1013</t>
  </si>
  <si>
    <t>Celina Boyce</t>
  </si>
  <si>
    <t>S1014</t>
  </si>
  <si>
    <t>Sishira Ithigani</t>
  </si>
  <si>
    <t>S1015</t>
  </si>
  <si>
    <t>Janeva Tyree</t>
  </si>
  <si>
    <t>1814</t>
  </si>
  <si>
    <t>S1101</t>
  </si>
  <si>
    <t>Ray Jacobs</t>
  </si>
  <si>
    <t>S1102</t>
  </si>
  <si>
    <t>Daniela Palacio</t>
  </si>
  <si>
    <t>S1103</t>
  </si>
  <si>
    <t>Kirk Donaldson</t>
  </si>
  <si>
    <t>S1104</t>
  </si>
  <si>
    <t>John Roman Lopez</t>
  </si>
  <si>
    <t>S1105</t>
  </si>
  <si>
    <t>Bryce Blanton</t>
  </si>
  <si>
    <t>S1106</t>
  </si>
  <si>
    <t>Tiarra Bailey</t>
  </si>
  <si>
    <t>S1107</t>
  </si>
  <si>
    <t>Ali Ubayid</t>
  </si>
  <si>
    <t>S1108</t>
  </si>
  <si>
    <t>Samantha Goncalves Huskey</t>
  </si>
  <si>
    <t>S1109</t>
  </si>
  <si>
    <t>Done Prunty</t>
  </si>
  <si>
    <t>S1110</t>
  </si>
  <si>
    <t>Robin White</t>
  </si>
  <si>
    <t>S1111</t>
  </si>
  <si>
    <t>Acie Freeman</t>
  </si>
  <si>
    <t>S1112</t>
  </si>
  <si>
    <t>Nautica Edge</t>
  </si>
  <si>
    <t>S1113</t>
  </si>
  <si>
    <t>Benjamin Nash</t>
  </si>
  <si>
    <t>S1114</t>
  </si>
  <si>
    <t>Maggie Bauer</t>
  </si>
  <si>
    <t>S1115</t>
  </si>
  <si>
    <t>Travers Hicks</t>
  </si>
  <si>
    <t>S1116</t>
  </si>
  <si>
    <t>Kalani Ritchie</t>
  </si>
  <si>
    <t>S1201</t>
  </si>
  <si>
    <t>Tyonna Butler-Foster</t>
  </si>
  <si>
    <t>S1202</t>
  </si>
  <si>
    <t>Deonna Williams</t>
  </si>
  <si>
    <t>S1203</t>
  </si>
  <si>
    <t>Darrius Jones</t>
  </si>
  <si>
    <t>S1204</t>
  </si>
  <si>
    <t>Terrell Barnett</t>
  </si>
  <si>
    <t>S1205</t>
  </si>
  <si>
    <t>Philipp Reich</t>
  </si>
  <si>
    <t>S1206</t>
  </si>
  <si>
    <t>Shana Johnson</t>
  </si>
  <si>
    <t>S1207</t>
  </si>
  <si>
    <t>Ashlyn Scanlon</t>
  </si>
  <si>
    <t>S1208</t>
  </si>
  <si>
    <t>Sindhu Reddy Sadhu</t>
  </si>
  <si>
    <t>S1209</t>
  </si>
  <si>
    <t>Alexander Martin</t>
  </si>
  <si>
    <t>S1210</t>
  </si>
  <si>
    <t>Regan Sauls</t>
  </si>
  <si>
    <t>S1211</t>
  </si>
  <si>
    <t>Markel Moore</t>
  </si>
  <si>
    <t>S1212</t>
  </si>
  <si>
    <t>Steve Tacher</t>
  </si>
  <si>
    <t>S1213</t>
  </si>
  <si>
    <t>Detra Harrison</t>
  </si>
  <si>
    <t>S0414</t>
  </si>
  <si>
    <t>S1215</t>
  </si>
  <si>
    <t>Orlando King</t>
  </si>
  <si>
    <t>S1216</t>
  </si>
  <si>
    <t>Jennifer King</t>
  </si>
  <si>
    <t>S1301</t>
  </si>
  <si>
    <t>Chandra Garrett</t>
  </si>
  <si>
    <t>S1302</t>
  </si>
  <si>
    <t>Tyler Rycek</t>
  </si>
  <si>
    <t>S1303</t>
  </si>
  <si>
    <t>Maaliyah Gaston</t>
  </si>
  <si>
    <t>S1304</t>
  </si>
  <si>
    <t>William Oden</t>
  </si>
  <si>
    <t>S1305</t>
  </si>
  <si>
    <t>Michelda Gabriel</t>
  </si>
  <si>
    <t>S1306</t>
  </si>
  <si>
    <t>Miguel Rosales</t>
  </si>
  <si>
    <t>S1307</t>
  </si>
  <si>
    <t>Donovan Caronna</t>
  </si>
  <si>
    <t>S1308</t>
  </si>
  <si>
    <t>Danika Foy</t>
  </si>
  <si>
    <t>S1309</t>
  </si>
  <si>
    <t>Kendra Smith</t>
  </si>
  <si>
    <t>S1310</t>
  </si>
  <si>
    <t>Shabir Ahmad Zahiri</t>
  </si>
  <si>
    <t>S1311</t>
  </si>
  <si>
    <t>Manasi Subramanium</t>
  </si>
  <si>
    <t>S1312</t>
  </si>
  <si>
    <t>Ajay Patel</t>
  </si>
  <si>
    <t>S1313</t>
  </si>
  <si>
    <t>Hamdullah Petek</t>
  </si>
  <si>
    <t>S0914</t>
  </si>
  <si>
    <t>S1315</t>
  </si>
  <si>
    <t>Cortez Hudson</t>
  </si>
  <si>
    <t>S1316</t>
  </si>
  <si>
    <t>Jaylin Taylor</t>
  </si>
  <si>
    <t>S1214</t>
  </si>
  <si>
    <t>S1402</t>
  </si>
  <si>
    <t>Lawson Dooling</t>
  </si>
  <si>
    <t>S1403</t>
  </si>
  <si>
    <t>Donald Watson Jr</t>
  </si>
  <si>
    <t>S1404</t>
  </si>
  <si>
    <t>Marcus Washington</t>
  </si>
  <si>
    <t>S1314</t>
  </si>
  <si>
    <t>S1406</t>
  </si>
  <si>
    <t>Gameel Herbert</t>
  </si>
  <si>
    <t>S1407</t>
  </si>
  <si>
    <t>Stephanie Vigil-Flores</t>
  </si>
  <si>
    <t>S1408</t>
  </si>
  <si>
    <t>Antwaun Scott</t>
  </si>
  <si>
    <t>S1409</t>
  </si>
  <si>
    <t>Heather Cox</t>
  </si>
  <si>
    <t>S1410</t>
  </si>
  <si>
    <t>Elif Engin</t>
  </si>
  <si>
    <t>S1411</t>
  </si>
  <si>
    <t>Hannah Arledge</t>
  </si>
  <si>
    <t>S1412</t>
  </si>
  <si>
    <t>Jasmine Nitti</t>
  </si>
  <si>
    <t>S1914</t>
  </si>
  <si>
    <t>S1414</t>
  </si>
  <si>
    <t>Iris Siles Peralta</t>
  </si>
  <si>
    <t>S1415</t>
  </si>
  <si>
    <t>Spencer Pope</t>
  </si>
  <si>
    <t>S1416</t>
  </si>
  <si>
    <t>Aayush Mody</t>
  </si>
  <si>
    <t>S1501</t>
  </si>
  <si>
    <t>Shareese Weldon</t>
  </si>
  <si>
    <t>S1502</t>
  </si>
  <si>
    <t>Tabion Oglesby</t>
  </si>
  <si>
    <t>S1503</t>
  </si>
  <si>
    <t>Brandon Pena</t>
  </si>
  <si>
    <t>S1504</t>
  </si>
  <si>
    <t>Torri Thompson</t>
  </si>
  <si>
    <t>S1505</t>
  </si>
  <si>
    <t>Quashawn Woods</t>
  </si>
  <si>
    <t>S1506</t>
  </si>
  <si>
    <t>Adriani Perez</t>
  </si>
  <si>
    <t>S1507</t>
  </si>
  <si>
    <t>Kirsten Patterson</t>
  </si>
  <si>
    <t>S1508</t>
  </si>
  <si>
    <t>Nancy Awwad</t>
  </si>
  <si>
    <t>S1509</t>
  </si>
  <si>
    <t>Juan Ruiz</t>
  </si>
  <si>
    <t>S1510</t>
  </si>
  <si>
    <t>Dylan Drazdik</t>
  </si>
  <si>
    <t>S1511</t>
  </si>
  <si>
    <t>Siddhesh Chandrakant Borhade</t>
  </si>
  <si>
    <t>S1512</t>
  </si>
  <si>
    <t>Jessica Forte</t>
  </si>
  <si>
    <t>S1513</t>
  </si>
  <si>
    <t>Felix Greene</t>
  </si>
  <si>
    <t>S1514</t>
  </si>
  <si>
    <t>Pedro Martins</t>
  </si>
  <si>
    <t>S1515</t>
  </si>
  <si>
    <t>Simon Mayo</t>
  </si>
  <si>
    <t>S1516</t>
  </si>
  <si>
    <t>Maceo Paige</t>
  </si>
  <si>
    <t>1311</t>
  </si>
  <si>
    <t>2211</t>
  </si>
  <si>
    <t>S1603</t>
  </si>
  <si>
    <t>Dylan Leon</t>
  </si>
  <si>
    <t>S1604</t>
  </si>
  <si>
    <t>Orlannymar Mendoza</t>
  </si>
  <si>
    <t>S1605</t>
  </si>
  <si>
    <t>James Clark</t>
  </si>
  <si>
    <t>S1606</t>
  </si>
  <si>
    <t>Jahnavi Kanneganti</t>
  </si>
  <si>
    <t>S1607</t>
  </si>
  <si>
    <t>Antonio Thompson</t>
  </si>
  <si>
    <t>S1608</t>
  </si>
  <si>
    <t>Oral Varcciann</t>
  </si>
  <si>
    <t>S1609</t>
  </si>
  <si>
    <t>Raymond Watsula</t>
  </si>
  <si>
    <t>S1610</t>
  </si>
  <si>
    <t>Alejandra Villanueva Lopez</t>
  </si>
  <si>
    <t>S1011</t>
  </si>
  <si>
    <t>S1612</t>
  </si>
  <si>
    <t>Devaun Diggs</t>
  </si>
  <si>
    <t>S1613</t>
  </si>
  <si>
    <t>Andrew Pride</t>
  </si>
  <si>
    <t>S1614</t>
  </si>
  <si>
    <t>Ihuoma Atanga</t>
  </si>
  <si>
    <t>S1615</t>
  </si>
  <si>
    <t>Ariel Fis batista</t>
  </si>
  <si>
    <t>S1616</t>
  </si>
  <si>
    <t>Andrew Inyangetor</t>
  </si>
  <si>
    <t>S1701</t>
  </si>
  <si>
    <t>Joe Reddick</t>
  </si>
  <si>
    <t>S1702</t>
  </si>
  <si>
    <t>Taneka Lennon</t>
  </si>
  <si>
    <t>S1703</t>
  </si>
  <si>
    <t>Margarito Montano</t>
  </si>
  <si>
    <t>S1704</t>
  </si>
  <si>
    <t>Juan Serrano</t>
  </si>
  <si>
    <t>S1705</t>
  </si>
  <si>
    <t>Brittney Keller</t>
  </si>
  <si>
    <t>S1706</t>
  </si>
  <si>
    <t>Asa Williams</t>
  </si>
  <si>
    <t>S1707</t>
  </si>
  <si>
    <t>Evan Comer</t>
  </si>
  <si>
    <t>S1708</t>
  </si>
  <si>
    <t>Jeffery Martin</t>
  </si>
  <si>
    <t>S1611</t>
  </si>
  <si>
    <t>S1710</t>
  </si>
  <si>
    <t>Pierre Hailey</t>
  </si>
  <si>
    <t>S1711</t>
  </si>
  <si>
    <t>Louis Wilson</t>
  </si>
  <si>
    <t>S1712</t>
  </si>
  <si>
    <t>Ricco Hairston</t>
  </si>
  <si>
    <t>S1713</t>
  </si>
  <si>
    <t>Walter Zamora Alvarado</t>
  </si>
  <si>
    <t>S1714</t>
  </si>
  <si>
    <t>Zachary Boykin</t>
  </si>
  <si>
    <t>S1715</t>
  </si>
  <si>
    <t>Quinn Williams</t>
  </si>
  <si>
    <t>S1716</t>
  </si>
  <si>
    <t>Michelle Smith</t>
  </si>
  <si>
    <t>S1801</t>
  </si>
  <si>
    <t>David Vine</t>
  </si>
  <si>
    <t>S2311</t>
  </si>
  <si>
    <t>S1803</t>
  </si>
  <si>
    <t>Dwayne Reynolds</t>
  </si>
  <si>
    <t>S1804</t>
  </si>
  <si>
    <t>Michael Jenkins</t>
  </si>
  <si>
    <t>S1805</t>
  </si>
  <si>
    <t>Magdalen Nosowski</t>
  </si>
  <si>
    <t>0910</t>
  </si>
  <si>
    <t>S1807</t>
  </si>
  <si>
    <t>Elena McDermott</t>
  </si>
  <si>
    <t>S1808</t>
  </si>
  <si>
    <t>Reginald Brown jr</t>
  </si>
  <si>
    <t>S1809</t>
  </si>
  <si>
    <t>Rodolfo Romero</t>
  </si>
  <si>
    <t>S1810</t>
  </si>
  <si>
    <t>Gaybreel Floyd</t>
  </si>
  <si>
    <t>S1811</t>
  </si>
  <si>
    <t>Aaron Turner</t>
  </si>
  <si>
    <t>S1812</t>
  </si>
  <si>
    <t>JORGE GUTIERREZ</t>
  </si>
  <si>
    <t>S1813</t>
  </si>
  <si>
    <t>Cristian Penate</t>
  </si>
  <si>
    <t>S1814</t>
  </si>
  <si>
    <t>Daniel Fernandez Olivera</t>
  </si>
  <si>
    <t>S1815</t>
  </si>
  <si>
    <t>Brittany Coulsting</t>
  </si>
  <si>
    <t>S1816</t>
  </si>
  <si>
    <t>Kerry Shipman</t>
  </si>
  <si>
    <t>S1901</t>
  </si>
  <si>
    <t>Savannah Barnett</t>
  </si>
  <si>
    <t>S1902</t>
  </si>
  <si>
    <t>Quinton Jones</t>
  </si>
  <si>
    <t>S1903</t>
  </si>
  <si>
    <t>Joyce Henderson</t>
  </si>
  <si>
    <t>S1904</t>
  </si>
  <si>
    <t>Serena Johnson</t>
  </si>
  <si>
    <t>S1905</t>
  </si>
  <si>
    <t>Hakim Martin</t>
  </si>
  <si>
    <t>1110</t>
  </si>
  <si>
    <t>S1907</t>
  </si>
  <si>
    <t>Luis Solano</t>
  </si>
  <si>
    <t>S1908</t>
  </si>
  <si>
    <t>Kaytlyn Odessa Stackhouse-Walker</t>
  </si>
  <si>
    <t>S1909</t>
  </si>
  <si>
    <t>Zacharias Lloyd</t>
  </si>
  <si>
    <t>S1910</t>
  </si>
  <si>
    <t>Quincy Drye</t>
  </si>
  <si>
    <t>S1911</t>
  </si>
  <si>
    <t>Sabrina Glinski</t>
  </si>
  <si>
    <t>S1912</t>
  </si>
  <si>
    <t>Oriana Betancourt</t>
  </si>
  <si>
    <t>S1913</t>
  </si>
  <si>
    <t>Bodrick Nsimpasi</t>
  </si>
  <si>
    <t>1210</t>
  </si>
  <si>
    <t>S1915</t>
  </si>
  <si>
    <t>Curtis Barnette</t>
  </si>
  <si>
    <t>S1916</t>
  </si>
  <si>
    <t>Alexander Bryant</t>
  </si>
  <si>
    <t>S2001</t>
  </si>
  <si>
    <t>Zachariah Gery</t>
  </si>
  <si>
    <t>S2002</t>
  </si>
  <si>
    <t>Cameron Ardrey</t>
  </si>
  <si>
    <t>1810</t>
  </si>
  <si>
    <t>S2004</t>
  </si>
  <si>
    <t>Bryson Brown</t>
  </si>
  <si>
    <t>S2005</t>
  </si>
  <si>
    <t>Daryl Napper</t>
  </si>
  <si>
    <t>S2107</t>
  </si>
  <si>
    <t>S2007</t>
  </si>
  <si>
    <t>Andrew Rocco</t>
  </si>
  <si>
    <t>S2008</t>
  </si>
  <si>
    <t>Solecia Ingram</t>
  </si>
  <si>
    <t>S2009</t>
  </si>
  <si>
    <t>Jhony Cruz Serrano</t>
  </si>
  <si>
    <t>S2010</t>
  </si>
  <si>
    <t>Sanjeev Malik</t>
  </si>
  <si>
    <t>S2011</t>
  </si>
  <si>
    <t>Christopher Corley</t>
  </si>
  <si>
    <t>S2012</t>
  </si>
  <si>
    <t>Ana B Cueto Martinez</t>
  </si>
  <si>
    <t>S2013</t>
  </si>
  <si>
    <t>Ethan Morris</t>
  </si>
  <si>
    <t>S2014</t>
  </si>
  <si>
    <t>PREM CHAND ALURI</t>
  </si>
  <si>
    <t>S2015</t>
  </si>
  <si>
    <t>Hanna Zhdan</t>
  </si>
  <si>
    <t>S2016</t>
  </si>
  <si>
    <t>Akshita Bokadia</t>
  </si>
  <si>
    <t>S2101</t>
  </si>
  <si>
    <t>Keymoni Jenkins</t>
  </si>
  <si>
    <t>S2102</t>
  </si>
  <si>
    <t>Antonio Ancrum</t>
  </si>
  <si>
    <t>S2103</t>
  </si>
  <si>
    <t>Ricardo Maikoo</t>
  </si>
  <si>
    <t>S2104</t>
  </si>
  <si>
    <t>Terrell Murphy</t>
  </si>
  <si>
    <t>S2105</t>
  </si>
  <si>
    <t>Stephon Boose</t>
  </si>
  <si>
    <t>S2106</t>
  </si>
  <si>
    <t>Yasmina Abi-Aad</t>
  </si>
  <si>
    <t>0407</t>
  </si>
  <si>
    <t>S2108</t>
  </si>
  <si>
    <t>Justin Goudelock</t>
  </si>
  <si>
    <t>S2109</t>
  </si>
  <si>
    <t>Lyle Andrews</t>
  </si>
  <si>
    <t>S2110</t>
  </si>
  <si>
    <t>Kristie Hazel</t>
  </si>
  <si>
    <t>S2111</t>
  </si>
  <si>
    <t>Bryana Smith</t>
  </si>
  <si>
    <t>S2112</t>
  </si>
  <si>
    <t>Martrell Mosley</t>
  </si>
  <si>
    <t>S2113</t>
  </si>
  <si>
    <t>Aundre Cole</t>
  </si>
  <si>
    <t>S2114</t>
  </si>
  <si>
    <t>Dorionte Hines</t>
  </si>
  <si>
    <t>S2115</t>
  </si>
  <si>
    <t>Farooq Yousuf</t>
  </si>
  <si>
    <t>S2116</t>
  </si>
  <si>
    <t>Kurt Williams</t>
  </si>
  <si>
    <t>S2201</t>
  </si>
  <si>
    <t>Nathan Randle</t>
  </si>
  <si>
    <t>S2202</t>
  </si>
  <si>
    <t>Emily Vogel</t>
  </si>
  <si>
    <t>S2203</t>
  </si>
  <si>
    <t>Austin Stover</t>
  </si>
  <si>
    <t>S2204</t>
  </si>
  <si>
    <t>Luis Santiago</t>
  </si>
  <si>
    <t>S2205</t>
  </si>
  <si>
    <t>JaKhari McMullen</t>
  </si>
  <si>
    <t>S2206</t>
  </si>
  <si>
    <t>Jaiden Jackson</t>
  </si>
  <si>
    <t>S2207</t>
  </si>
  <si>
    <t>Vlad Bonar</t>
  </si>
  <si>
    <t>S2208</t>
  </si>
  <si>
    <t>Dennis Arnett</t>
  </si>
  <si>
    <t>S2209</t>
  </si>
  <si>
    <t>Ayush Shah</t>
  </si>
  <si>
    <t>S2210</t>
  </si>
  <si>
    <t>Tyjaan King</t>
  </si>
  <si>
    <t>S2211</t>
  </si>
  <si>
    <t>Zachary Smith</t>
  </si>
  <si>
    <t>S2212</t>
  </si>
  <si>
    <t>Nashyra Buster</t>
  </si>
  <si>
    <t>S2213</t>
  </si>
  <si>
    <t>jerry butler</t>
  </si>
  <si>
    <t>S2214</t>
  </si>
  <si>
    <t>Sherrick Belt</t>
  </si>
  <si>
    <t>S2215</t>
  </si>
  <si>
    <t>Edward Berkowitz</t>
  </si>
  <si>
    <t>S2216</t>
  </si>
  <si>
    <t>Anthony Harris</t>
  </si>
  <si>
    <t>S2301</t>
  </si>
  <si>
    <t>Yanaisa Rivers</t>
  </si>
  <si>
    <t>S2302</t>
  </si>
  <si>
    <t>Heather Sexton</t>
  </si>
  <si>
    <t>S2303</t>
  </si>
  <si>
    <t>Mallory Beck</t>
  </si>
  <si>
    <t>S2304</t>
  </si>
  <si>
    <t>Jaries Thomas</t>
  </si>
  <si>
    <t>S2305</t>
  </si>
  <si>
    <t>Christopher Monroy</t>
  </si>
  <si>
    <t>S2306</t>
  </si>
  <si>
    <t>Bryan Day</t>
  </si>
  <si>
    <t>S2307</t>
  </si>
  <si>
    <t>Hailey Adams</t>
  </si>
  <si>
    <t>S2308</t>
  </si>
  <si>
    <t>Joshua Johnson</t>
  </si>
  <si>
    <t>S2309</t>
  </si>
  <si>
    <t>Eldrick Gunter</t>
  </si>
  <si>
    <t>S2310</t>
  </si>
  <si>
    <t>Linda Capote</t>
  </si>
  <si>
    <t>1912</t>
  </si>
  <si>
    <t>S2312</t>
  </si>
  <si>
    <t>Lindsay Cooper</t>
  </si>
  <si>
    <t>S2313</t>
  </si>
  <si>
    <t>Juan Manuel Diaz</t>
  </si>
  <si>
    <t>S2314</t>
  </si>
  <si>
    <t>Giuseppe Bernal</t>
  </si>
  <si>
    <t>Historical Analysis</t>
  </si>
  <si>
    <t>Category</t>
  </si>
  <si>
    <t>Summary</t>
  </si>
  <si>
    <t>REVENUE</t>
  </si>
  <si>
    <t xml:space="preserve">1 - Market Rent Potential </t>
  </si>
  <si>
    <t>Operating Incomes</t>
  </si>
  <si>
    <t>Net Effective Rent</t>
  </si>
  <si>
    <t>2 - Increase in Rent from Renovation</t>
  </si>
  <si>
    <t>3 - Loss to Lease</t>
  </si>
  <si>
    <t>Increase in Market Rent Potential from Renovation</t>
  </si>
  <si>
    <t>Potential Rent</t>
  </si>
  <si>
    <t>4 - Vacancy</t>
  </si>
  <si>
    <t>Gross Market Potential Rent</t>
  </si>
  <si>
    <t>5 - Concession/Discount</t>
  </si>
  <si>
    <t>Gain / Loss to Lease</t>
  </si>
  <si>
    <t xml:space="preserve">6 - Bad Debt </t>
  </si>
  <si>
    <t>Gross Rent Potential</t>
  </si>
  <si>
    <t xml:space="preserve">  Total Potential Rent</t>
  </si>
  <si>
    <t>7 - Non Revenue Units</t>
  </si>
  <si>
    <t>8 - Utility Reimbursements</t>
  </si>
  <si>
    <t>Recurring Concessions</t>
  </si>
  <si>
    <t>9 - Other Reimbursements</t>
  </si>
  <si>
    <t>Non-Recurring Concessions</t>
  </si>
  <si>
    <t>10 - Other Income</t>
  </si>
  <si>
    <t>Loss to Vacancy</t>
  </si>
  <si>
    <t>11 - Repair &amp; Maintenance</t>
  </si>
  <si>
    <t>Loss to Admin</t>
  </si>
  <si>
    <t>12 - Cleaning &amp; Decorating</t>
  </si>
  <si>
    <t>Loss to Models</t>
  </si>
  <si>
    <t>13 - Contract &amp; Services</t>
  </si>
  <si>
    <t>Bad Debt - Base Rent Write Off</t>
  </si>
  <si>
    <t>14 - Utility- Electricity</t>
  </si>
  <si>
    <t xml:space="preserve">  Total Net Effective Rent</t>
  </si>
  <si>
    <t>15 - Utility- Water</t>
  </si>
  <si>
    <t>16 - Utility- Others</t>
  </si>
  <si>
    <t>Apt Rental Revenue</t>
  </si>
  <si>
    <t>17 - Marketing</t>
  </si>
  <si>
    <t>Base Rent</t>
  </si>
  <si>
    <t>18 - Payroll</t>
  </si>
  <si>
    <t>Employee Units</t>
  </si>
  <si>
    <t>19 - RE Taxes</t>
  </si>
  <si>
    <t>Bad Debt - Base Rent Reserve</t>
  </si>
  <si>
    <t>20 - Insurance</t>
  </si>
  <si>
    <t xml:space="preserve">  Total Apt Rental Revenue</t>
  </si>
  <si>
    <t>21 - Property Mangement fees</t>
  </si>
  <si>
    <t>Utility- Electricity</t>
  </si>
  <si>
    <t>22 - General &amp; Administrative Expenses</t>
  </si>
  <si>
    <t>Utility- Water</t>
  </si>
  <si>
    <t>Other Rental Revenue</t>
  </si>
  <si>
    <t>23 - Other taxes/Permit license fees</t>
  </si>
  <si>
    <t>Utility- Others</t>
  </si>
  <si>
    <t>Parking Revenue</t>
  </si>
  <si>
    <t>24 - NOI</t>
  </si>
  <si>
    <t>Storage Revenue</t>
  </si>
  <si>
    <t>MTM Premium</t>
  </si>
  <si>
    <t>Pet Premium</t>
  </si>
  <si>
    <t xml:space="preserve">  Total Other Rental Revenue</t>
  </si>
  <si>
    <t>General &amp; Administrative Expenses</t>
  </si>
  <si>
    <t>Other Revenue</t>
  </si>
  <si>
    <t>Other taxes/Permit license fees</t>
  </si>
  <si>
    <t>Damages/Cleaning Fees</t>
  </si>
  <si>
    <t>Bad Debt - Other Operating Revenue Reserve</t>
  </si>
  <si>
    <t>Bad Debt - Other Operating Revenue Write Off</t>
  </si>
  <si>
    <t>Bad Debt - Other Rental Revenue Recoveries</t>
  </si>
  <si>
    <t>Replacement Reserve</t>
  </si>
  <si>
    <t>Common Area Facilities Revenue</t>
  </si>
  <si>
    <t>NOI as per T 12</t>
  </si>
  <si>
    <t>Residential Fees - Amenities</t>
  </si>
  <si>
    <t>NSF</t>
  </si>
  <si>
    <t>Administration Fees</t>
  </si>
  <si>
    <t>Application Fees</t>
  </si>
  <si>
    <t>Communications / Cable Revenue</t>
  </si>
  <si>
    <t>Termination Fees / Lease Buyout</t>
  </si>
  <si>
    <t>Vending and Other Revenue</t>
  </si>
  <si>
    <t>Late Fees</t>
  </si>
  <si>
    <t>Other Operating Revenue</t>
  </si>
  <si>
    <t>Interest Income (Property Level)</t>
  </si>
  <si>
    <t>Interest Income - Other 1</t>
  </si>
  <si>
    <t xml:space="preserve">  Total Other Revenue</t>
  </si>
  <si>
    <t>Retail Revenue</t>
  </si>
  <si>
    <t>Retail CAM Revenue</t>
  </si>
  <si>
    <t>Retail Other Revenue</t>
  </si>
  <si>
    <t xml:space="preserve">  Total Retail Revenue</t>
  </si>
  <si>
    <t>Reimbursement  Revenue</t>
  </si>
  <si>
    <t>Trash Reimbursement</t>
  </si>
  <si>
    <t>Common Area Expense Reimbursement</t>
  </si>
  <si>
    <t>RE Insurance Reimbursement</t>
  </si>
  <si>
    <t>Utility Expense Reimbursement</t>
  </si>
  <si>
    <t>Water &amp; Sewer Reimbursement</t>
  </si>
  <si>
    <t>Pest Control Reimbursement</t>
  </si>
  <si>
    <t>Bad Debt - Tenant Reimbursement Reserve</t>
  </si>
  <si>
    <t>Bad Debt - Tenant Reimbursement Write Off</t>
  </si>
  <si>
    <t xml:space="preserve">  Total Reimbursement Revenue</t>
  </si>
  <si>
    <t>TOTAL REVENUE</t>
  </si>
  <si>
    <t>OPERATING EXPENSES</t>
  </si>
  <si>
    <t>Controllable Expenses</t>
  </si>
  <si>
    <t>Maintenance Salaries</t>
  </si>
  <si>
    <t>Administrative Salaries</t>
  </si>
  <si>
    <t>Bonuses</t>
  </si>
  <si>
    <t>Payroll Taxes</t>
  </si>
  <si>
    <t>Insurance Benefits</t>
  </si>
  <si>
    <t>401K Contributions</t>
  </si>
  <si>
    <t>Workers Compensation</t>
  </si>
  <si>
    <t>Temporary Personnel Salaries</t>
  </si>
  <si>
    <t xml:space="preserve">  Total Payroll</t>
  </si>
  <si>
    <t>Utilities</t>
  </si>
  <si>
    <t>Trash Removal Service Contract</t>
  </si>
  <si>
    <t>Electricity - Building</t>
  </si>
  <si>
    <t>Electricity - Common Area</t>
  </si>
  <si>
    <t>Gas &amp; Fuel - Common Area</t>
  </si>
  <si>
    <t>Water &amp; Sewer - Common Area</t>
  </si>
  <si>
    <t>Cable / Internet Services - Master Agreement</t>
  </si>
  <si>
    <t>Other Utility</t>
  </si>
  <si>
    <t>Electricity - Vacant</t>
  </si>
  <si>
    <t xml:space="preserve">  Total Utilities</t>
  </si>
  <si>
    <t>Turnover Expenses</t>
  </si>
  <si>
    <t>Other Turnover Expenses</t>
  </si>
  <si>
    <t>Unit Cleaning</t>
  </si>
  <si>
    <t>Unit Painting</t>
  </si>
  <si>
    <t>Carpet Cleaning and Repair</t>
  </si>
  <si>
    <t xml:space="preserve">  Total Turnover Expenses</t>
  </si>
  <si>
    <t>Contracted Services</t>
  </si>
  <si>
    <t>Fire / Life Safety Contract</t>
  </si>
  <si>
    <t>HVAC Contract</t>
  </si>
  <si>
    <t>Elevator / Escalator Contract</t>
  </si>
  <si>
    <t>Fitness Center Facilities</t>
  </si>
  <si>
    <t>Janitorial Service Contract</t>
  </si>
  <si>
    <t>Exterior Landscape Contract</t>
  </si>
  <si>
    <t>Pest Control Service Contract</t>
  </si>
  <si>
    <t xml:space="preserve">  Total Contracted Services</t>
  </si>
  <si>
    <t>Repairs &amp; Maintenance</t>
  </si>
  <si>
    <t>Windows Screens &amp; Doors</t>
  </si>
  <si>
    <t>Interior Building R&amp;M</t>
  </si>
  <si>
    <t>Electrical R&amp;M</t>
  </si>
  <si>
    <t>Fire / Life Safety Equipment R&amp;M</t>
  </si>
  <si>
    <t>Plumbing R&amp;M</t>
  </si>
  <si>
    <t>HVAC Supplies and Repairs</t>
  </si>
  <si>
    <t>Elevator / Escalator R&amp;M</t>
  </si>
  <si>
    <t>Engineer/Maintenance Supplies and Equipment</t>
  </si>
  <si>
    <t>Parking Access Gates / Garage Doors</t>
  </si>
  <si>
    <t>Key &amp; Locks</t>
  </si>
  <si>
    <t>Other Building R&amp;M</t>
  </si>
  <si>
    <t>Residential Unit Appliance R&amp;M</t>
  </si>
  <si>
    <t>Pool Facilities</t>
  </si>
  <si>
    <t>Other Common Area R&amp;M</t>
  </si>
  <si>
    <t>Janitorial Supplies</t>
  </si>
  <si>
    <t>Residential Resident Services</t>
  </si>
  <si>
    <t>Exterior Landscape Supplies and Repairs</t>
  </si>
  <si>
    <t xml:space="preserve">  Total Repairs &amp; Maintenance</t>
  </si>
  <si>
    <t>Total R&amp;M - CAM Revenue (retail)</t>
  </si>
  <si>
    <t>Leasing &amp; Marketing</t>
  </si>
  <si>
    <t>Advertising and Marketing Expenses</t>
  </si>
  <si>
    <t>Tenant Functions / Events</t>
  </si>
  <si>
    <t>Tenant Retention / Promo Costs</t>
  </si>
  <si>
    <t>Branding Expenses</t>
  </si>
  <si>
    <t>Marketing Technologies</t>
  </si>
  <si>
    <t>Prospect Refreshments</t>
  </si>
  <si>
    <t>Internet Advertising</t>
  </si>
  <si>
    <t xml:space="preserve">  Total Leasing &amp; Marketing Expense</t>
  </si>
  <si>
    <t>Administrative On-Site Office Expenses</t>
  </si>
  <si>
    <t>Answering Service</t>
  </si>
  <si>
    <t>Training &amp; Education</t>
  </si>
  <si>
    <t>Employee Recognition</t>
  </si>
  <si>
    <t>Office Supplies &amp; Equipment</t>
  </si>
  <si>
    <t>Credit Verification Fees</t>
  </si>
  <si>
    <t>Banking Fees/Charges</t>
  </si>
  <si>
    <t>Computer Services/Fees</t>
  </si>
  <si>
    <t>Telephone</t>
  </si>
  <si>
    <t>Cell Phone</t>
  </si>
  <si>
    <t>Cable/Internet Svc</t>
  </si>
  <si>
    <t>Uniforms</t>
  </si>
  <si>
    <t>Dues and Subscriptions</t>
  </si>
  <si>
    <t>Other General and Administrative Expense</t>
  </si>
  <si>
    <t>Legal Fees - Tenant Litigation</t>
  </si>
  <si>
    <t>Legal Fees - Other</t>
  </si>
  <si>
    <t xml:space="preserve">  Total General &amp; Administrative</t>
  </si>
  <si>
    <t xml:space="preserve">  Total Controllable Expenses</t>
  </si>
  <si>
    <t>Non-Controllable Expenses</t>
  </si>
  <si>
    <t>Management Fees</t>
  </si>
  <si>
    <t>3rd Party Property Management Fees</t>
  </si>
  <si>
    <t xml:space="preserve">  Total Management Fee</t>
  </si>
  <si>
    <t>RE Insurance - Property / Taxes</t>
  </si>
  <si>
    <t>RE Insurance - Liability</t>
  </si>
  <si>
    <t>RE Insurance - Pollution</t>
  </si>
  <si>
    <t xml:space="preserve">  Total Insurance</t>
  </si>
  <si>
    <t>Real Estate &amp; Property Tax</t>
  </si>
  <si>
    <t>Real Estate Taxes</t>
  </si>
  <si>
    <t>Real Estate Tax Advisory / Consulting Fees</t>
  </si>
  <si>
    <t>Personal Property Taxes / Business Licences</t>
  </si>
  <si>
    <t xml:space="preserve">  Total Taxes</t>
  </si>
  <si>
    <t xml:space="preserve">  Total Non-Controllable Expenses</t>
  </si>
  <si>
    <t xml:space="preserve">  TOTAL OPERATING EXPENSES</t>
  </si>
  <si>
    <t>Non-Operating Expenses</t>
  </si>
  <si>
    <t>Other Non-Operating Expenses</t>
  </si>
  <si>
    <t>Legal Fees - Property</t>
  </si>
  <si>
    <t xml:space="preserve">  Total Other Non-Operating Expenses</t>
  </si>
  <si>
    <t xml:space="preserve">  Total Non-Operating Expenses</t>
  </si>
  <si>
    <t xml:space="preserve"> NET OPERATING INCOME</t>
  </si>
  <si>
    <t>Property Id</t>
  </si>
  <si>
    <t>Map #</t>
  </si>
  <si>
    <t>Building Name</t>
  </si>
  <si>
    <t>Link to Website</t>
  </si>
  <si>
    <t>Address</t>
  </si>
  <si>
    <t>Stories</t>
  </si>
  <si>
    <t>Yr Blt/Ren</t>
  </si>
  <si>
    <t>Avg SF</t>
  </si>
  <si>
    <t>mi Away</t>
  </si>
  <si>
    <t>Rent/SF</t>
  </si>
  <si>
    <t>Rent/Unit</t>
  </si>
  <si>
    <t>SqFT</t>
  </si>
  <si>
    <t>Rent Psf</t>
  </si>
  <si>
    <t>1 beds</t>
  </si>
  <si>
    <t>SqFt</t>
  </si>
  <si>
    <t>2 Beds</t>
  </si>
  <si>
    <t>3 Beds</t>
  </si>
  <si>
    <t>Occ %</t>
  </si>
  <si>
    <t>Concess %</t>
  </si>
  <si>
    <t>#Studio</t>
  </si>
  <si>
    <t>#1 Beds</t>
  </si>
  <si>
    <t>#2 Beds</t>
  </si>
  <si>
    <t>#3 Beds</t>
  </si>
  <si>
    <t>Neighborhood</t>
  </si>
  <si>
    <t>Subject Property</t>
  </si>
  <si>
    <t>Actual rents from Rent Roll</t>
  </si>
  <si>
    <t>Comps</t>
  </si>
  <si>
    <t>Bell Uptown Charlotte</t>
  </si>
  <si>
    <t>355 West Martin Luther King Boulevard
Charlotte, NC 28202</t>
  </si>
  <si>
    <t>The Francis</t>
  </si>
  <si>
    <t>400 East Brooklyn Village Avenue
Charlotte, NC 28202</t>
  </si>
  <si>
    <t>500 West Trade</t>
  </si>
  <si>
    <t>500 West Trade Street
Charlotte, NC 28202</t>
  </si>
  <si>
    <t>Uptown 550</t>
  </si>
  <si>
    <t>550 East Brooklyn Village Avenue
Charlotte, NC 28202</t>
  </si>
  <si>
    <t>Alta Purl</t>
  </si>
  <si>
    <t>1018 North Caldwell Street
Charlotte, NC 28206</t>
  </si>
  <si>
    <t>Sqft</t>
  </si>
  <si>
    <t>PSF</t>
  </si>
  <si>
    <t>1 Beds</t>
  </si>
  <si>
    <t>A.</t>
  </si>
  <si>
    <t>Avg Rent of Comps</t>
  </si>
  <si>
    <t>B.</t>
  </si>
  <si>
    <t>Subject Prop Rent</t>
  </si>
  <si>
    <t>Actual rents from the RR.</t>
  </si>
  <si>
    <t>C.</t>
  </si>
  <si>
    <t>C=A-B</t>
  </si>
  <si>
    <t>*Source - Costar</t>
  </si>
  <si>
    <t>Comp 1</t>
  </si>
  <si>
    <t>Comp 2</t>
  </si>
  <si>
    <t>Comp 3</t>
  </si>
  <si>
    <t>Comp 4</t>
  </si>
  <si>
    <t>Comp 5</t>
  </si>
  <si>
    <t>Comp 6</t>
  </si>
  <si>
    <t>PIN/Parcel ID</t>
  </si>
  <si>
    <t>Built in:</t>
  </si>
  <si>
    <t>Last Sales Date</t>
  </si>
  <si>
    <t>Managed By:</t>
  </si>
  <si>
    <t>Price / Unit</t>
  </si>
  <si>
    <t xml:space="preserve">Price / </t>
  </si>
  <si>
    <t>Rent Survey Date:</t>
  </si>
  <si>
    <t>Year Assessed</t>
  </si>
  <si>
    <t>Per Unit</t>
  </si>
  <si>
    <t>Occupancy:</t>
  </si>
  <si>
    <t>Land</t>
  </si>
  <si>
    <t>Last Rent Increase:</t>
  </si>
  <si>
    <t>Improvements</t>
  </si>
  <si>
    <t>Concessions?</t>
  </si>
  <si>
    <t>Income Restricted?</t>
  </si>
  <si>
    <t>Tax District</t>
  </si>
  <si>
    <t>Tax Credit?</t>
  </si>
  <si>
    <t>Zoning</t>
  </si>
  <si>
    <t>Building Style</t>
  </si>
  <si>
    <t>Acres</t>
  </si>
  <si>
    <t>Distance from Subject</t>
  </si>
  <si>
    <t>Density</t>
  </si>
  <si>
    <t>% of Mix</t>
  </si>
  <si>
    <t>0x1</t>
  </si>
  <si>
    <t>Average</t>
  </si>
  <si>
    <t>Proforma</t>
  </si>
  <si>
    <t>One Bedroom</t>
  </si>
  <si>
    <t>1x1</t>
  </si>
  <si>
    <t>Two Bedroom</t>
  </si>
  <si>
    <t>2x2</t>
  </si>
  <si>
    <t>Three Bedroom</t>
  </si>
  <si>
    <t>3x2</t>
  </si>
  <si>
    <t>Property Mix Total</t>
  </si>
  <si>
    <t>Rent</t>
  </si>
  <si>
    <t>Efficiency</t>
  </si>
  <si>
    <t>1 Bedroom</t>
  </si>
  <si>
    <t>2 Bedroom</t>
  </si>
  <si>
    <t xml:space="preserve">3 Bedroom </t>
  </si>
  <si>
    <t>Total/Average</t>
  </si>
  <si>
    <t>Notes:</t>
  </si>
  <si>
    <t>3. Market Rents (For new and renewal leases) have been taken as $34.27 as per Colliers' 2025 Q4 Retail Report for the Downtown submarket (Over 10K Sqft).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</si>
</sst>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4">
    <numFmt numFmtId="6" formatCode="&quot;$&quot;#,##0_);[Red]\(&quot;$&quot;#,##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quot;$&quot;\ * #,##0_ ;_ &quot;$&quot;\ * \-#,##0_ ;_ &quot;$&quot;\ * &quot;-&quot;_ ;_ @_ "/>
    <numFmt numFmtId="165" formatCode="_ * #,##0_ ;_ * \-#,##0_ ;_ * &quot;-&quot;_ ;_ @_ "/>
    <numFmt numFmtId="166" formatCode="_ &quot;$&quot;\ * #,##0.00_ ;_ &quot;$&quot;\ * \-#,##0.00_ ;_ &quot;$&quot;\ * &quot;-&quot;??_ ;_ @_ "/>
    <numFmt numFmtId="167" formatCode="_ * #,##0.00_ ;_ * \-#,##0.00_ ;_ * &quot;-&quot;??_ ;_ @_ "/>
    <numFmt numFmtId="168" formatCode="&quot;Year&quot;\ #"/>
    <numFmt numFmtId="169" formatCode="&quot;Year&quot;\ 0"/>
    <numFmt numFmtId="170" formatCode="&quot;$&quot;#,##0.00"/>
    <numFmt numFmtId="171" formatCode="#,##0_);\(#,##0\);\-"/>
    <numFmt numFmtId="172" formatCode="&quot;$&quot;#,##0"/>
    <numFmt numFmtId="173" formatCode="##\ &quot;Month&quot;"/>
    <numFmt numFmtId="174" formatCode="_(* #,##0_);_(* \(#,##0\);_(* &quot;-&quot;??_);_(@_)"/>
    <numFmt numFmtId="175" formatCode="0.0%"/>
    <numFmt numFmtId="176" formatCode="&quot;$&quot;\ 0.00\ &quot;/ sq ft&quot;"/>
    <numFmt numFmtId="177" formatCode="[$-409]mmm\-yy;@"/>
    <numFmt numFmtId="178" formatCode="[$-409]mmmm\ d\,\ yyyy;@"/>
    <numFmt numFmtId="179" formatCode="&quot;$ &quot;00.00&quot; MM&quot;"/>
    <numFmt numFmtId="180" formatCode="&quot;S&quot;0"/>
    <numFmt numFmtId="181" formatCode="#,##0.0000000"/>
    <numFmt numFmtId="182" formatCode="#,##0_);\(#,##0\);_(&quot;-&quot;_);\ @_)"/>
    <numFmt numFmtId="183" formatCode="\ @_)"/>
    <numFmt numFmtId="184" formatCode="#,##0\ &quot;sf&quot;_);\(#,##0\ &quot;sf&quot;\)_);_(&quot;-&quot;_);\ @_)"/>
    <numFmt numFmtId="185" formatCode="#,##0\ &quot;BR&quot;_);\(#,##0\);&quot;Studio&quot;_);\ @_)"/>
    <numFmt numFmtId="186" formatCode="#,##0.0_);\(#,##0.0\);_(&quot;-&quot;_);\ @_)"/>
    <numFmt numFmtId="187" formatCode="&quot;$&quot;\ #,##0_);\(&quot;$&quot;\ #,##0\);_(&quot;-&quot;_);\ @_)"/>
    <numFmt numFmtId="188" formatCode="[$-409]mmm\ d\,\ yyyy_);[Red]&quot;must be date&quot;;[Red]&quot;must be date&quot;;[Red]&quot;must be date&quot;"/>
    <numFmt numFmtId="189" formatCode="#,##0\ &quot;months&quot;_);\(#,##0\ &quot;months&quot;\)_);_(&quot;-&quot;_);\ @_)"/>
    <numFmt numFmtId="190" formatCode="\$##,###,###,##0.00_);[Red]\(\$##,###,###,##0.00\)"/>
    <numFmt numFmtId="191" formatCode="\$##,###,###,##0_);[Red]\(\$##,###,###,##0\)"/>
    <numFmt numFmtId="192" formatCode="#,##0.0%_);[Red]\-#,##0.0%"/>
    <numFmt numFmtId="193" formatCode="##,###,###,##0_);[Red]\(##,###,###,##0\)"/>
    <numFmt numFmtId="194" formatCode="##,###,###,##0.00_);[Red]\(##,###,###,##0.00\)"/>
    <numFmt numFmtId="195" formatCode="0\ &quot;Months&quot;"/>
    <numFmt numFmtId="196" formatCode="0.00&quot;x&quot;"/>
    <numFmt numFmtId="197" formatCode="#0.00%_);\(#0.00%\)"/>
    <numFmt numFmtId="198" formatCode="&quot;Month&quot;\ 0"/>
    <numFmt numFmtId="199" formatCode="&quot;Yes&quot;;;&quot;No&quot;"/>
    <numFmt numFmtId="200" formatCode="0\ &quot;Years&quot;"/>
    <numFmt numFmtId="201" formatCode="0.000%"/>
  </numFmts>
  <fonts count="57" x14ac:knownFonts="1">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2"/>
      <color theme="0"/>
      <name val="Calibri"/>
      <family val="2"/>
      <scheme val="minor"/>
    </font>
    <font>
      <sz val="11"/>
      <color theme="4" tint="-0.249977111117893"/>
      <name val="Calibri"/>
      <family val="2"/>
      <scheme val="minor"/>
    </font>
    <font>
      <sz val="10"/>
      <name val="Arial"/>
      <family val="2"/>
    </font>
    <font>
      <b/>
      <sz val="14"/>
      <name val="Arial"/>
      <family val="2"/>
    </font>
    <font>
      <sz val="14"/>
      <name val="Arial"/>
      <family val="2"/>
    </font>
    <font>
      <sz val="10"/>
      <name val="Arial"/>
      <family val="2"/>
    </font>
    <font>
      <sz val="12"/>
      <color indexed="16"/>
      <name val="Arial"/>
      <family val="2"/>
    </font>
    <font>
      <b/>
      <sz val="10"/>
      <name val="Arial"/>
      <family val="2"/>
    </font>
    <font>
      <sz val="10"/>
      <color indexed="16"/>
      <name val="Arial"/>
      <family val="2"/>
    </font>
    <font>
      <b/>
      <sz val="10"/>
      <color indexed="16"/>
      <name val="Arial"/>
      <family val="2"/>
    </font>
    <font>
      <sz val="11"/>
      <name val="Calibri"/>
      <family val="2"/>
    </font>
    <font>
      <sz val="11"/>
      <color theme="8" tint="-0.249977111117893"/>
      <name val="Calibri"/>
      <family val="2"/>
      <scheme val="minor"/>
    </font>
    <font>
      <u/>
      <sz val="10"/>
      <color theme="10"/>
      <name val="Arial"/>
      <family val="2"/>
    </font>
    <font>
      <sz val="11"/>
      <color theme="1"/>
      <name val="Calibri"/>
      <family val="2"/>
      <scheme val="minor"/>
    </font>
    <font>
      <sz val="11"/>
      <name val="Calibri"/>
      <family val="2"/>
      <scheme val="minor"/>
    </font>
    <font>
      <sz val="10"/>
      <color theme="1"/>
      <name val="Arial"/>
      <family val="2"/>
    </font>
    <font>
      <b/>
      <i/>
      <sz val="11"/>
      <color theme="1"/>
      <name val="Calibri"/>
      <family val="2"/>
      <scheme val="minor"/>
    </font>
    <font>
      <b/>
      <sz val="11"/>
      <name val="Calibri"/>
      <family val="2"/>
      <scheme val="minor"/>
    </font>
    <font>
      <b/>
      <u/>
      <sz val="11"/>
      <color theme="1"/>
      <name val="Calibri"/>
      <family val="2"/>
      <scheme val="minor"/>
    </font>
    <font>
      <i/>
      <sz val="11"/>
      <color theme="1"/>
      <name val="Calibri"/>
      <family val="2"/>
      <scheme val="minor"/>
    </font>
    <font>
      <sz val="11"/>
      <color rgb="FF2100EA"/>
      <name val="Calibri"/>
      <family val="2"/>
      <scheme val="minor"/>
    </font>
    <font>
      <b/>
      <sz val="11"/>
      <color rgb="FF2100EA"/>
      <name val="Calibri"/>
      <family val="2"/>
      <scheme val="minor"/>
    </font>
    <font>
      <b/>
      <sz val="14"/>
      <color theme="0"/>
      <name val="Calibri"/>
      <family val="2"/>
      <scheme val="minor"/>
    </font>
    <font>
      <sz val="11"/>
      <color rgb="FFFF0000"/>
      <name val="Calibri"/>
      <family val="2"/>
      <scheme val="minor"/>
    </font>
    <font>
      <sz val="11"/>
      <name val="Calibri"/>
      <family val="2"/>
    </font>
    <font>
      <sz val="10"/>
      <name val="Arial"/>
      <family val="2"/>
    </font>
    <font>
      <sz val="10"/>
      <color rgb="FF000000"/>
      <name val="Times New Roman"/>
      <family val="1"/>
    </font>
    <font>
      <b/>
      <sz val="11"/>
      <name val="Calibri"/>
      <family val="2"/>
    </font>
    <font>
      <sz val="10"/>
      <color theme="1"/>
      <name val="Calibri"/>
      <family val="2"/>
      <scheme val="minor"/>
    </font>
    <font>
      <i/>
      <sz val="10"/>
      <color theme="1"/>
      <name val="Calibri"/>
      <family val="2"/>
      <scheme val="minor"/>
    </font>
    <font>
      <b/>
      <sz val="11"/>
      <color rgb="FF0559B3"/>
      <name val="Calibri"/>
      <family val="2"/>
    </font>
    <font>
      <b/>
      <u/>
      <sz val="11"/>
      <color rgb="FF0559B3"/>
      <name val="Calibri"/>
      <family val="2"/>
    </font>
    <font>
      <b/>
      <i/>
      <sz val="10"/>
      <color rgb="FF0559B3"/>
      <name val="Calibri"/>
      <family val="2"/>
    </font>
    <font>
      <b/>
      <sz val="10"/>
      <color theme="0"/>
      <name val="Franklin Gothic Book"/>
      <family val="2"/>
    </font>
    <font>
      <sz val="10"/>
      <color theme="1"/>
      <name val="Franklin Gothic Book"/>
      <family val="2"/>
    </font>
    <font>
      <sz val="10"/>
      <color indexed="12"/>
      <name val="Franklin Gothic Book"/>
      <family val="2"/>
    </font>
    <font>
      <sz val="10"/>
      <color indexed="8"/>
      <name val="Franklin Gothic Book"/>
      <family val="2"/>
    </font>
    <font>
      <b/>
      <sz val="10"/>
      <color theme="1"/>
      <name val="Franklin Gothic Book"/>
      <family val="2"/>
    </font>
    <font>
      <u/>
      <sz val="10"/>
      <color theme="1"/>
      <name val="Franklin Gothic Book"/>
      <family val="2"/>
    </font>
    <font>
      <sz val="10"/>
      <name val="Franklin Gothic Book"/>
      <family val="2"/>
    </font>
    <font>
      <sz val="10"/>
      <color theme="0"/>
      <name val="Franklin Gothic Book"/>
      <family val="2"/>
    </font>
    <font>
      <b/>
      <i/>
      <sz val="10"/>
      <color theme="0"/>
      <name val="Franklin Gothic Book"/>
      <family val="2"/>
    </font>
    <font>
      <i/>
      <sz val="10"/>
      <color theme="1"/>
      <name val="Franklin Gothic Book"/>
      <family val="2"/>
    </font>
    <font>
      <b/>
      <i/>
      <sz val="10"/>
      <color theme="1"/>
      <name val="Franklin Gothic Book"/>
      <family val="2"/>
    </font>
    <font>
      <b/>
      <sz val="10"/>
      <color indexed="8"/>
      <name val="Franklin Gothic Book"/>
      <family val="2"/>
    </font>
    <font>
      <sz val="10"/>
      <color rgb="FFFFFFFF"/>
      <name val="Arial"/>
      <family val="2"/>
    </font>
    <font>
      <i/>
      <sz val="10"/>
      <color theme="0"/>
      <name val="Franklin Gothic Book"/>
      <family val="2"/>
    </font>
    <font>
      <sz val="14"/>
      <color theme="0"/>
      <name val="Calibri"/>
      <family val="2"/>
      <scheme val="minor"/>
    </font>
    <font>
      <sz val="12"/>
      <color theme="0"/>
      <name val="Calibri"/>
      <family val="2"/>
      <scheme val="minor"/>
    </font>
    <font>
      <sz val="12"/>
      <name val="Calibri"/>
      <family val="2"/>
      <scheme val="minor"/>
    </font>
    <font>
      <sz val="10"/>
      <color rgb="FF2100EA"/>
      <name val="Franklin Gothic Book"/>
      <family val="2"/>
    </font>
    <font>
      <sz val="10"/>
      <color rgb="FFFF0000"/>
      <name val="Franklin Gothic Book"/>
      <family val="2"/>
    </font>
    <font>
      <b/>
      <u/>
      <sz val="11"/>
      <color theme="0"/>
      <name val="Calibri"/>
      <family val="2"/>
      <scheme val="minor"/>
    </font>
  </fonts>
  <fills count="24">
    <fill>
      <patternFill patternType="none"/>
    </fill>
    <fill>
      <patternFill patternType="gray125"/>
    </fill>
    <fill>
      <patternFill patternType="solid">
        <fgColor theme="4" tint="-0.499984740745262"/>
        <bgColor indexed="64"/>
      </patternFill>
    </fill>
    <fill>
      <patternFill patternType="solid">
        <fgColor theme="0" tint="-4.9989318521683403E-2"/>
        <bgColor indexed="64"/>
      </patternFill>
    </fill>
    <fill>
      <patternFill patternType="solid">
        <fgColor theme="2"/>
        <bgColor indexed="64"/>
      </patternFill>
    </fill>
    <fill>
      <patternFill patternType="solid">
        <fgColor theme="6" tint="0.79998168889431442"/>
        <bgColor indexed="64"/>
      </patternFill>
    </fill>
    <fill>
      <patternFill patternType="solid">
        <fgColor rgb="FFD3D3D3"/>
        <bgColor indexed="64"/>
      </patternFill>
    </fill>
    <fill>
      <patternFill patternType="solid">
        <fgColor theme="0" tint="-0.14999847407452621"/>
        <bgColor indexed="64"/>
      </patternFill>
    </fill>
    <fill>
      <patternFill patternType="solid">
        <fgColor indexed="9"/>
        <bgColor indexed="64"/>
      </patternFill>
    </fill>
    <fill>
      <patternFill patternType="solid">
        <fgColor theme="0"/>
        <bgColor indexed="64"/>
      </patternFill>
    </fill>
    <fill>
      <patternFill patternType="solid">
        <fgColor rgb="FFFFFF99"/>
        <bgColor indexed="64"/>
      </patternFill>
    </fill>
    <fill>
      <patternFill patternType="solid">
        <fgColor indexed="22"/>
        <bgColor indexed="64"/>
      </patternFill>
    </fill>
    <fill>
      <patternFill patternType="solid">
        <fgColor theme="7"/>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EAEAEA"/>
        <bgColor theme="4"/>
      </patternFill>
    </fill>
    <fill>
      <patternFill patternType="solid">
        <fgColor rgb="FFFFFF00"/>
        <bgColor indexed="64"/>
      </patternFill>
    </fill>
    <fill>
      <patternFill patternType="solid">
        <fgColor rgb="FFFFFF00"/>
        <bgColor theme="4"/>
      </patternFill>
    </fill>
    <fill>
      <patternFill patternType="solid">
        <fgColor rgb="FF92D050"/>
        <bgColor indexed="64"/>
      </patternFill>
    </fill>
    <fill>
      <patternFill patternType="solid">
        <fgColor theme="7" tint="0.39997558519241921"/>
        <bgColor theme="4"/>
      </patternFill>
    </fill>
    <fill>
      <patternFill patternType="solid">
        <fgColor rgb="FFFFFFFF"/>
        <bgColor theme="4"/>
      </patternFill>
    </fill>
    <fill>
      <patternFill patternType="solid">
        <fgColor theme="9" tint="-0.499984740745262"/>
        <bgColor indexed="64"/>
      </patternFill>
    </fill>
    <fill>
      <patternFill patternType="solid">
        <fgColor rgb="FF3E3E3E"/>
        <bgColor indexed="64"/>
      </patternFill>
    </fill>
    <fill>
      <patternFill patternType="solid">
        <fgColor theme="0" tint="-0.249977111117893"/>
        <bgColor indexed="64"/>
      </patternFill>
    </fill>
  </fills>
  <borders count="75">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top/>
      <bottom style="medium">
        <color indexed="64"/>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double">
        <color indexed="64"/>
      </bottom>
      <diagonal/>
    </border>
    <border>
      <left/>
      <right style="medium">
        <color indexed="64"/>
      </right>
      <top style="thin">
        <color indexed="64"/>
      </top>
      <bottom style="double">
        <color indexed="64"/>
      </bottom>
      <diagonal/>
    </border>
    <border>
      <left style="thin">
        <color indexed="64"/>
      </left>
      <right style="thin">
        <color indexed="64"/>
      </right>
      <top style="medium">
        <color indexed="64"/>
      </top>
      <bottom/>
      <diagonal/>
    </border>
    <border>
      <left style="thin">
        <color indexed="64"/>
      </left>
      <right style="thin">
        <color indexed="64"/>
      </right>
      <top style="thin">
        <color indexed="64"/>
      </top>
      <bottom style="medium">
        <color indexed="64"/>
      </bottom>
      <diagonal/>
    </border>
    <border>
      <left/>
      <right/>
      <top/>
      <bottom style="double">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medium">
        <color rgb="FF3E3E3E"/>
      </left>
      <right/>
      <top style="medium">
        <color rgb="FF3E3E3E"/>
      </top>
      <bottom/>
      <diagonal/>
    </border>
    <border>
      <left/>
      <right/>
      <top style="medium">
        <color rgb="FF3E3E3E"/>
      </top>
      <bottom/>
      <diagonal/>
    </border>
    <border>
      <left style="medium">
        <color rgb="FF3E3E3E"/>
      </left>
      <right/>
      <top/>
      <bottom/>
      <diagonal/>
    </border>
    <border>
      <left style="medium">
        <color rgb="FF3E3E3E"/>
      </left>
      <right/>
      <top/>
      <bottom style="medium">
        <color rgb="FF3E3E3E"/>
      </bottom>
      <diagonal/>
    </border>
    <border>
      <left/>
      <right/>
      <top/>
      <bottom style="medium">
        <color rgb="FF3E3E3E"/>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style="medium">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double">
        <color indexed="64"/>
      </top>
      <bottom style="medium">
        <color indexed="64"/>
      </bottom>
      <diagonal/>
    </border>
    <border>
      <left/>
      <right/>
      <top style="double">
        <color indexed="64"/>
      </top>
      <bottom style="medium">
        <color indexed="64"/>
      </bottom>
      <diagonal/>
    </border>
    <border>
      <left/>
      <right style="medium">
        <color indexed="64"/>
      </right>
      <top style="double">
        <color indexed="64"/>
      </top>
      <bottom style="medium">
        <color indexed="64"/>
      </bottom>
      <diagonal/>
    </border>
    <border>
      <left style="thin">
        <color indexed="64"/>
      </left>
      <right style="medium">
        <color indexed="64"/>
      </right>
      <top style="medium">
        <color indexed="64"/>
      </top>
      <bottom style="thin">
        <color indexed="64"/>
      </bottom>
      <diagonal/>
    </border>
    <border>
      <left/>
      <right style="dotted">
        <color indexed="64"/>
      </right>
      <top style="medium">
        <color indexed="64"/>
      </top>
      <bottom/>
      <diagonal/>
    </border>
    <border>
      <left/>
      <right style="dotted">
        <color indexed="64"/>
      </right>
      <top/>
      <bottom/>
      <diagonal/>
    </border>
    <border>
      <left/>
      <right style="dotted">
        <color indexed="64"/>
      </right>
      <top/>
      <bottom style="medium">
        <color indexed="64"/>
      </bottom>
      <diagonal/>
    </border>
  </borders>
  <cellStyleXfs count="49">
    <xf numFmtId="0" fontId="0" fillId="0" borderId="0"/>
    <xf numFmtId="0" fontId="6"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44" fontId="9" fillId="0" borderId="0" applyFont="0" applyFill="0" applyBorder="0" applyAlignment="0" applyProtection="0"/>
    <xf numFmtId="9" fontId="9" fillId="0" borderId="0" applyFont="0" applyFill="0" applyBorder="0" applyAlignment="0" applyProtection="0"/>
    <xf numFmtId="0" fontId="14" fillId="0" borderId="0"/>
    <xf numFmtId="9" fontId="6"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41" fontId="6" fillId="0" borderId="0" applyFont="0" applyFill="0" applyBorder="0" applyAlignment="0" applyProtection="0"/>
    <xf numFmtId="0" fontId="16" fillId="0" borderId="0" applyNumberFormat="0" applyFill="0" applyBorder="0" applyAlignment="0" applyProtection="0"/>
    <xf numFmtId="43" fontId="17" fillId="0" borderId="0" applyFont="0" applyFill="0" applyBorder="0" applyAlignment="0" applyProtection="0"/>
    <xf numFmtId="9" fontId="17" fillId="0" borderId="0" applyFont="0" applyFill="0" applyBorder="0" applyAlignment="0" applyProtection="0"/>
    <xf numFmtId="44" fontId="17" fillId="0" borderId="0" applyFont="0" applyFill="0" applyBorder="0" applyAlignment="0" applyProtection="0"/>
    <xf numFmtId="9" fontId="19" fillId="0" borderId="0" applyFont="0" applyFill="0" applyBorder="0" applyAlignment="0" applyProtection="0"/>
    <xf numFmtId="166" fontId="19" fillId="0" borderId="0" applyFont="0" applyFill="0" applyBorder="0" applyAlignment="0" applyProtection="0"/>
    <xf numFmtId="164" fontId="19" fillId="0" borderId="0" applyFont="0" applyFill="0" applyBorder="0" applyAlignment="0" applyProtection="0"/>
    <xf numFmtId="167" fontId="19" fillId="0" borderId="0" applyFont="0" applyFill="0" applyBorder="0" applyAlignment="0" applyProtection="0"/>
    <xf numFmtId="165" fontId="19" fillId="0" borderId="0" applyFont="0" applyFill="0" applyBorder="0" applyAlignment="0" applyProtection="0"/>
    <xf numFmtId="166" fontId="19" fillId="0" borderId="0" applyFont="0" applyFill="0" applyBorder="0" applyAlignment="0" applyProtection="0"/>
    <xf numFmtId="167" fontId="19" fillId="0" borderId="0" applyFont="0" applyFill="0" applyBorder="0" applyAlignment="0" applyProtection="0"/>
    <xf numFmtId="166" fontId="19" fillId="0" borderId="0" applyFont="0" applyFill="0" applyBorder="0" applyAlignment="0" applyProtection="0"/>
    <xf numFmtId="167" fontId="19" fillId="0" borderId="0" applyFont="0" applyFill="0" applyBorder="0" applyAlignment="0" applyProtection="0"/>
    <xf numFmtId="44" fontId="6" fillId="0" borderId="0" applyFont="0" applyFill="0" applyBorder="0" applyAlignment="0" applyProtection="0"/>
    <xf numFmtId="43"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28" fillId="0" borderId="0"/>
    <xf numFmtId="0" fontId="29" fillId="0" borderId="0">
      <alignment wrapText="1"/>
    </xf>
    <xf numFmtId="0" fontId="30" fillId="0" borderId="0"/>
    <xf numFmtId="44" fontId="6" fillId="0" borderId="0" applyFont="0" applyFill="0" applyBorder="0" applyAlignment="0" applyProtection="0"/>
    <xf numFmtId="43" fontId="6" fillId="0" borderId="0" applyFont="0" applyFill="0" applyBorder="0" applyAlignment="0" applyProtection="0"/>
    <xf numFmtId="182" fontId="32" fillId="0" borderId="0" applyFill="0" applyBorder="0" applyAlignment="0" applyProtection="0"/>
    <xf numFmtId="183" fontId="32" fillId="0" borderId="0" applyFill="0" applyBorder="0" applyAlignment="0" applyProtection="0"/>
    <xf numFmtId="184" fontId="32" fillId="0" borderId="0" applyFill="0" applyBorder="0" applyAlignment="0" applyProtection="0"/>
    <xf numFmtId="185" fontId="32" fillId="0" borderId="0" applyFill="0" applyBorder="0" applyAlignment="0" applyProtection="0"/>
    <xf numFmtId="186" fontId="32" fillId="0" borderId="0" applyFill="0" applyBorder="0" applyAlignment="0" applyProtection="0"/>
    <xf numFmtId="187" fontId="32" fillId="0" borderId="0" applyFill="0" applyBorder="0" applyAlignment="0" applyProtection="0"/>
    <xf numFmtId="188" fontId="32" fillId="0" borderId="0" applyFill="0" applyBorder="0" applyAlignment="0" applyProtection="0"/>
    <xf numFmtId="189" fontId="32" fillId="0" borderId="0" applyFill="0" applyBorder="0" applyAlignment="0" applyProtection="0"/>
  </cellStyleXfs>
  <cellXfs count="866">
    <xf numFmtId="0" fontId="0" fillId="0" borderId="0" xfId="0"/>
    <xf numFmtId="0" fontId="1" fillId="2" borderId="13" xfId="0" applyFont="1" applyFill="1" applyBorder="1"/>
    <xf numFmtId="0" fontId="3" fillId="2" borderId="14" xfId="0" applyFont="1" applyFill="1" applyBorder="1"/>
    <xf numFmtId="0" fontId="5" fillId="0" borderId="0" xfId="0" applyFont="1"/>
    <xf numFmtId="37" fontId="2" fillId="0" borderId="2" xfId="0" applyNumberFormat="1" applyFont="1" applyBorder="1"/>
    <xf numFmtId="0" fontId="1" fillId="2" borderId="31" xfId="0" applyFont="1" applyFill="1" applyBorder="1" applyAlignment="1">
      <alignment horizontal="center"/>
    </xf>
    <xf numFmtId="0" fontId="1" fillId="2" borderId="19" xfId="0" applyFont="1" applyFill="1" applyBorder="1"/>
    <xf numFmtId="0" fontId="1" fillId="2" borderId="32" xfId="0" applyFont="1" applyFill="1" applyBorder="1" applyAlignment="1">
      <alignment horizontal="center"/>
    </xf>
    <xf numFmtId="0" fontId="1" fillId="2" borderId="33" xfId="0" applyFont="1" applyFill="1" applyBorder="1" applyAlignment="1">
      <alignment horizontal="center"/>
    </xf>
    <xf numFmtId="4" fontId="2" fillId="0" borderId="20" xfId="0" applyNumberFormat="1" applyFont="1" applyBorder="1"/>
    <xf numFmtId="0" fontId="7" fillId="0" borderId="0" xfId="1" applyFont="1"/>
    <xf numFmtId="0" fontId="6" fillId="0" borderId="0" xfId="1"/>
    <xf numFmtId="38" fontId="8" fillId="8" borderId="0" xfId="1" applyNumberFormat="1" applyFont="1" applyFill="1" applyAlignment="1">
      <alignment horizontal="left" vertical="center"/>
    </xf>
    <xf numFmtId="38" fontId="8" fillId="8" borderId="0" xfId="1" applyNumberFormat="1" applyFont="1" applyFill="1" applyAlignment="1">
      <alignment horizontal="right" vertical="center"/>
    </xf>
    <xf numFmtId="0" fontId="9" fillId="8" borderId="28" xfId="2" applyFill="1" applyBorder="1"/>
    <xf numFmtId="3" fontId="10" fillId="9" borderId="28" xfId="2" applyNumberFormat="1" applyFont="1" applyFill="1" applyBorder="1" applyAlignment="1">
      <alignment horizontal="center"/>
    </xf>
    <xf numFmtId="0" fontId="9" fillId="8" borderId="28" xfId="3" applyFill="1" applyBorder="1" applyAlignment="1">
      <alignment vertical="center"/>
    </xf>
    <xf numFmtId="0" fontId="10" fillId="10" borderId="28" xfId="2" applyFont="1" applyFill="1" applyBorder="1" applyAlignment="1">
      <alignment horizontal="center"/>
    </xf>
    <xf numFmtId="3" fontId="11" fillId="0" borderId="0" xfId="3" applyNumberFormat="1" applyFont="1" applyAlignment="1">
      <alignment horizontal="center"/>
    </xf>
    <xf numFmtId="0" fontId="11" fillId="8" borderId="28" xfId="2" applyFont="1" applyFill="1" applyBorder="1"/>
    <xf numFmtId="14" fontId="11" fillId="0" borderId="0" xfId="4" applyNumberFormat="1" applyFont="1" applyFill="1" applyBorder="1" applyAlignment="1">
      <alignment horizontal="center"/>
    </xf>
    <xf numFmtId="0" fontId="11" fillId="0" borderId="0" xfId="4" applyNumberFormat="1" applyFont="1" applyFill="1" applyBorder="1" applyAlignment="1">
      <alignment horizontal="center"/>
    </xf>
    <xf numFmtId="172" fontId="12" fillId="10" borderId="28" xfId="2" applyNumberFormat="1" applyFont="1" applyFill="1" applyBorder="1" applyAlignment="1">
      <alignment horizontal="center"/>
    </xf>
    <xf numFmtId="0" fontId="11" fillId="9" borderId="28" xfId="4" applyNumberFormat="1" applyFont="1" applyFill="1" applyBorder="1" applyAlignment="1">
      <alignment horizontal="center"/>
    </xf>
    <xf numFmtId="3" fontId="11" fillId="0" borderId="0" xfId="4" applyNumberFormat="1" applyFont="1" applyFill="1" applyBorder="1" applyAlignment="1">
      <alignment horizontal="center"/>
    </xf>
    <xf numFmtId="172" fontId="11" fillId="10" borderId="28" xfId="4" applyNumberFormat="1" applyFont="1" applyFill="1" applyBorder="1" applyAlignment="1">
      <alignment horizontal="center"/>
    </xf>
    <xf numFmtId="172" fontId="11" fillId="9" borderId="28" xfId="4" applyNumberFormat="1" applyFont="1" applyFill="1" applyBorder="1" applyAlignment="1">
      <alignment horizontal="center"/>
    </xf>
    <xf numFmtId="3" fontId="9" fillId="0" borderId="0" xfId="3" applyNumberFormat="1" applyAlignment="1">
      <alignment horizontal="center"/>
    </xf>
    <xf numFmtId="4" fontId="11" fillId="0" borderId="0" xfId="4" applyNumberFormat="1" applyFont="1" applyFill="1" applyBorder="1" applyAlignment="1">
      <alignment horizontal="center"/>
    </xf>
    <xf numFmtId="4" fontId="11" fillId="10" borderId="28" xfId="4" applyNumberFormat="1" applyFont="1" applyFill="1" applyBorder="1" applyAlignment="1">
      <alignment horizontal="center"/>
    </xf>
    <xf numFmtId="0" fontId="9" fillId="8" borderId="0" xfId="2" applyFill="1"/>
    <xf numFmtId="0" fontId="13" fillId="0" borderId="0" xfId="5" applyFont="1" applyAlignment="1">
      <alignment horizontal="center"/>
    </xf>
    <xf numFmtId="0" fontId="13" fillId="0" borderId="0" xfId="5" applyFont="1" applyAlignment="1">
      <alignment horizontal="center" vertical="center"/>
    </xf>
    <xf numFmtId="0" fontId="13" fillId="11" borderId="28" xfId="6" applyFont="1" applyFill="1" applyBorder="1" applyAlignment="1">
      <alignment horizontal="center"/>
    </xf>
    <xf numFmtId="0" fontId="13" fillId="11" borderId="28" xfId="7" applyFont="1" applyFill="1" applyBorder="1" applyAlignment="1">
      <alignment horizontal="center" vertical="center"/>
    </xf>
    <xf numFmtId="0" fontId="13" fillId="11" borderId="2" xfId="8" applyFont="1" applyFill="1" applyBorder="1" applyAlignment="1">
      <alignment horizontal="center" vertical="center"/>
    </xf>
    <xf numFmtId="6" fontId="9" fillId="0" borderId="0" xfId="5" applyNumberFormat="1" applyAlignment="1">
      <alignment horizontal="center" vertical="center"/>
    </xf>
    <xf numFmtId="49" fontId="9" fillId="10" borderId="30" xfId="6" applyNumberFormat="1" applyFill="1" applyBorder="1" applyAlignment="1">
      <alignment horizontal="left" vertical="center"/>
    </xf>
    <xf numFmtId="3" fontId="9" fillId="10" borderId="28" xfId="7" applyNumberFormat="1" applyFill="1" applyBorder="1" applyAlignment="1">
      <alignment horizontal="center" vertical="center"/>
    </xf>
    <xf numFmtId="38" fontId="9" fillId="10" borderId="28" xfId="7" applyNumberFormat="1" applyFill="1" applyBorder="1" applyAlignment="1">
      <alignment horizontal="center" vertical="center"/>
    </xf>
    <xf numFmtId="6" fontId="9" fillId="10" borderId="28" xfId="7" applyNumberFormat="1" applyFill="1" applyBorder="1" applyAlignment="1">
      <alignment horizontal="center" vertical="center"/>
    </xf>
    <xf numFmtId="0" fontId="11" fillId="0" borderId="0" xfId="1" applyFont="1"/>
    <xf numFmtId="49" fontId="11" fillId="0" borderId="0" xfId="5" applyNumberFormat="1" applyFont="1" applyAlignment="1">
      <alignment horizontal="left" vertical="center"/>
    </xf>
    <xf numFmtId="3" fontId="11" fillId="0" borderId="0" xfId="5" applyNumberFormat="1" applyFont="1" applyAlignment="1">
      <alignment horizontal="center"/>
    </xf>
    <xf numFmtId="3" fontId="11" fillId="0" borderId="0" xfId="5" applyNumberFormat="1" applyFont="1" applyAlignment="1">
      <alignment horizontal="center" vertical="center"/>
    </xf>
    <xf numFmtId="172" fontId="11" fillId="0" borderId="0" xfId="9" applyNumberFormat="1" applyFont="1" applyFill="1" applyBorder="1" applyAlignment="1">
      <alignment horizontal="center" vertical="center"/>
    </xf>
    <xf numFmtId="170" fontId="11" fillId="0" borderId="0" xfId="9" applyNumberFormat="1" applyFont="1" applyFill="1" applyBorder="1" applyAlignment="1">
      <alignment horizontal="center" vertical="center"/>
    </xf>
    <xf numFmtId="9" fontId="11" fillId="0" borderId="0" xfId="5" applyNumberFormat="1" applyFont="1" applyAlignment="1">
      <alignment horizontal="center" vertical="center"/>
    </xf>
    <xf numFmtId="6" fontId="11" fillId="0" borderId="0" xfId="5" applyNumberFormat="1" applyFont="1" applyAlignment="1">
      <alignment horizontal="center" vertical="center"/>
    </xf>
    <xf numFmtId="49" fontId="11" fillId="0" borderId="0" xfId="5" applyNumberFormat="1" applyFont="1" applyAlignment="1">
      <alignment horizontal="left"/>
    </xf>
    <xf numFmtId="4" fontId="11" fillId="0" borderId="0" xfId="5" applyNumberFormat="1" applyFont="1" applyAlignment="1">
      <alignment horizontal="center"/>
    </xf>
    <xf numFmtId="9" fontId="6" fillId="0" borderId="0" xfId="1" applyNumberFormat="1"/>
    <xf numFmtId="9" fontId="13" fillId="0" borderId="0" xfId="5" applyNumberFormat="1" applyFont="1" applyAlignment="1">
      <alignment horizontal="center" vertical="center"/>
    </xf>
    <xf numFmtId="44" fontId="13" fillId="11" borderId="2" xfId="9" applyFont="1" applyFill="1" applyBorder="1" applyAlignment="1">
      <alignment horizontal="center" vertical="center"/>
    </xf>
    <xf numFmtId="9" fontId="13" fillId="11" borderId="2" xfId="8" applyNumberFormat="1" applyFont="1" applyFill="1" applyBorder="1" applyAlignment="1">
      <alignment horizontal="center" vertical="center"/>
    </xf>
    <xf numFmtId="6" fontId="6" fillId="0" borderId="0" xfId="1" applyNumberFormat="1"/>
    <xf numFmtId="4" fontId="9" fillId="0" borderId="0" xfId="5" applyNumberFormat="1" applyAlignment="1">
      <alignment horizontal="center"/>
    </xf>
    <xf numFmtId="3" fontId="9" fillId="0" borderId="0" xfId="5" applyNumberFormat="1" applyAlignment="1">
      <alignment horizontal="center" vertical="center"/>
    </xf>
    <xf numFmtId="38" fontId="9" fillId="0" borderId="0" xfId="5" applyNumberFormat="1" applyAlignment="1">
      <alignment horizontal="center" vertical="center"/>
    </xf>
    <xf numFmtId="9" fontId="9" fillId="0" borderId="0" xfId="5" applyNumberFormat="1" applyAlignment="1">
      <alignment horizontal="center" vertical="center"/>
    </xf>
    <xf numFmtId="6" fontId="11" fillId="0" borderId="0" xfId="1" applyNumberFormat="1" applyFont="1"/>
    <xf numFmtId="38" fontId="11" fillId="0" borderId="0" xfId="5" applyNumberFormat="1" applyFont="1" applyAlignment="1">
      <alignment horizontal="center" vertical="center"/>
    </xf>
    <xf numFmtId="44" fontId="0" fillId="0" borderId="0" xfId="9" applyFont="1" applyFill="1" applyBorder="1" applyAlignment="1">
      <alignment horizontal="center"/>
    </xf>
    <xf numFmtId="0" fontId="13" fillId="11" borderId="1" xfId="8" applyFont="1" applyFill="1" applyBorder="1" applyAlignment="1">
      <alignment horizontal="left" vertical="center"/>
    </xf>
    <xf numFmtId="0" fontId="9" fillId="8" borderId="30" xfId="8" applyFill="1" applyBorder="1" applyAlignment="1">
      <alignment horizontal="left" vertical="center"/>
    </xf>
    <xf numFmtId="3" fontId="9" fillId="8" borderId="28" xfId="8" applyNumberFormat="1" applyFill="1" applyBorder="1" applyAlignment="1">
      <alignment horizontal="center" vertical="center"/>
    </xf>
    <xf numFmtId="38" fontId="9" fillId="8" borderId="28" xfId="8" applyNumberFormat="1" applyFill="1" applyBorder="1" applyAlignment="1">
      <alignment horizontal="center" vertical="center"/>
    </xf>
    <xf numFmtId="6" fontId="9" fillId="8" borderId="28" xfId="8" applyNumberFormat="1" applyFill="1" applyBorder="1" applyAlignment="1">
      <alignment horizontal="center" vertical="center"/>
    </xf>
    <xf numFmtId="0" fontId="11" fillId="8" borderId="30" xfId="8" applyFont="1" applyFill="1" applyBorder="1" applyAlignment="1">
      <alignment horizontal="left" vertical="center"/>
    </xf>
    <xf numFmtId="3" fontId="11" fillId="8" borderId="28" xfId="8" applyNumberFormat="1" applyFont="1" applyFill="1" applyBorder="1" applyAlignment="1">
      <alignment horizontal="center" vertical="center"/>
    </xf>
    <xf numFmtId="38" fontId="11" fillId="8" borderId="28" xfId="8" applyNumberFormat="1" applyFont="1" applyFill="1" applyBorder="1" applyAlignment="1">
      <alignment horizontal="center" vertical="center"/>
    </xf>
    <xf numFmtId="172" fontId="11" fillId="8" borderId="28" xfId="8" applyNumberFormat="1" applyFont="1" applyFill="1" applyBorder="1" applyAlignment="1">
      <alignment horizontal="center" vertical="center"/>
    </xf>
    <xf numFmtId="170" fontId="11" fillId="8" borderId="28" xfId="9" applyNumberFormat="1" applyFont="1" applyFill="1" applyBorder="1" applyAlignment="1">
      <alignment horizontal="center" vertical="center"/>
    </xf>
    <xf numFmtId="9" fontId="11" fillId="8" borderId="28" xfId="10" applyFont="1" applyFill="1" applyBorder="1" applyAlignment="1">
      <alignment horizontal="center" vertical="center"/>
    </xf>
    <xf numFmtId="174" fontId="0" fillId="0" borderId="0" xfId="18" applyNumberFormat="1" applyFont="1"/>
    <xf numFmtId="0" fontId="1" fillId="2" borderId="2" xfId="0" applyFont="1" applyFill="1" applyBorder="1" applyAlignment="1">
      <alignment horizontal="center"/>
    </xf>
    <xf numFmtId="4" fontId="2" fillId="0" borderId="2" xfId="0" applyNumberFormat="1" applyFont="1" applyBorder="1"/>
    <xf numFmtId="0" fontId="1" fillId="2" borderId="4" xfId="0" applyFont="1" applyFill="1" applyBorder="1"/>
    <xf numFmtId="0" fontId="1" fillId="2" borderId="4" xfId="0" applyFont="1" applyFill="1" applyBorder="1" applyAlignment="1">
      <alignment horizontal="center"/>
    </xf>
    <xf numFmtId="0" fontId="1" fillId="2" borderId="16" xfId="0" applyFont="1" applyFill="1" applyBorder="1" applyAlignment="1">
      <alignment horizontal="center"/>
    </xf>
    <xf numFmtId="0" fontId="1" fillId="2" borderId="5" xfId="0" applyFont="1" applyFill="1" applyBorder="1" applyAlignment="1">
      <alignment horizontal="center"/>
    </xf>
    <xf numFmtId="0" fontId="2" fillId="0" borderId="36" xfId="0" applyFont="1" applyBorder="1"/>
    <xf numFmtId="0" fontId="2" fillId="0" borderId="37" xfId="0" applyFont="1" applyBorder="1"/>
    <xf numFmtId="0" fontId="2" fillId="0" borderId="34" xfId="0" applyFont="1" applyBorder="1"/>
    <xf numFmtId="0" fontId="2" fillId="0" borderId="40" xfId="0" applyFont="1" applyBorder="1"/>
    <xf numFmtId="0" fontId="20" fillId="0" borderId="0" xfId="0" applyFont="1"/>
    <xf numFmtId="0" fontId="1" fillId="2" borderId="38" xfId="0" applyFont="1" applyFill="1" applyBorder="1" applyAlignment="1">
      <alignment horizontal="center"/>
    </xf>
    <xf numFmtId="0" fontId="1" fillId="2" borderId="24" xfId="0" applyFont="1" applyFill="1" applyBorder="1" applyAlignment="1">
      <alignment horizontal="center"/>
    </xf>
    <xf numFmtId="0" fontId="18" fillId="4" borderId="0" xfId="0" applyFont="1" applyFill="1"/>
    <xf numFmtId="1" fontId="18" fillId="4" borderId="7" xfId="0" applyNumberFormat="1" applyFont="1" applyFill="1" applyBorder="1"/>
    <xf numFmtId="0" fontId="2" fillId="0" borderId="0" xfId="0" applyFont="1" applyAlignment="1">
      <alignment horizontal="center"/>
    </xf>
    <xf numFmtId="37" fontId="2" fillId="0" borderId="26" xfId="0" applyNumberFormat="1" applyFont="1" applyBorder="1"/>
    <xf numFmtId="0" fontId="2" fillId="0" borderId="43" xfId="0" applyFont="1" applyBorder="1"/>
    <xf numFmtId="4" fontId="2" fillId="0" borderId="26" xfId="0" applyNumberFormat="1" applyFont="1" applyBorder="1"/>
    <xf numFmtId="0" fontId="3" fillId="0" borderId="0" xfId="0" applyFont="1"/>
    <xf numFmtId="0" fontId="3" fillId="2" borderId="4" xfId="0" applyFont="1" applyFill="1" applyBorder="1"/>
    <xf numFmtId="176" fontId="0" fillId="0" borderId="0" xfId="20" applyNumberFormat="1" applyFont="1" applyBorder="1"/>
    <xf numFmtId="176" fontId="0" fillId="0" borderId="7" xfId="20" applyNumberFormat="1" applyFont="1" applyBorder="1"/>
    <xf numFmtId="171" fontId="2" fillId="3" borderId="2" xfId="0" applyNumberFormat="1" applyFont="1" applyFill="1" applyBorder="1"/>
    <xf numFmtId="3" fontId="2" fillId="3" borderId="26" xfId="0" applyNumberFormat="1" applyFont="1" applyFill="1" applyBorder="1"/>
    <xf numFmtId="37" fontId="2" fillId="3" borderId="26" xfId="0" applyNumberFormat="1" applyFont="1" applyFill="1" applyBorder="1"/>
    <xf numFmtId="37" fontId="2" fillId="0" borderId="35" xfId="0" applyNumberFormat="1" applyFont="1" applyBorder="1"/>
    <xf numFmtId="37" fontId="2" fillId="0" borderId="44" xfId="0" applyNumberFormat="1" applyFont="1" applyBorder="1"/>
    <xf numFmtId="10" fontId="18" fillId="0" borderId="24" xfId="0" applyNumberFormat="1" applyFont="1" applyBorder="1" applyAlignment="1">
      <alignment horizontal="center"/>
    </xf>
    <xf numFmtId="0" fontId="1" fillId="2" borderId="14" xfId="0" applyFont="1" applyFill="1" applyBorder="1" applyAlignment="1">
      <alignment horizontal="center"/>
    </xf>
    <xf numFmtId="0" fontId="1" fillId="2" borderId="16" xfId="0" applyFont="1" applyFill="1" applyBorder="1" applyAlignment="1">
      <alignment horizontal="left"/>
    </xf>
    <xf numFmtId="174" fontId="0" fillId="3" borderId="0" xfId="18" applyNumberFormat="1" applyFont="1" applyFill="1"/>
    <xf numFmtId="0" fontId="0" fillId="0" borderId="6" xfId="0" applyBorder="1"/>
    <xf numFmtId="0" fontId="0" fillId="13" borderId="6" xfId="0" applyFill="1" applyBorder="1"/>
    <xf numFmtId="0" fontId="1" fillId="2" borderId="1" xfId="0" applyFont="1" applyFill="1" applyBorder="1"/>
    <xf numFmtId="0" fontId="1" fillId="2" borderId="2" xfId="0" applyFont="1" applyFill="1" applyBorder="1"/>
    <xf numFmtId="0" fontId="1" fillId="2" borderId="1" xfId="0" applyFont="1" applyFill="1" applyBorder="1" applyAlignment="1">
      <alignment horizontal="left"/>
    </xf>
    <xf numFmtId="168" fontId="1" fillId="2" borderId="2" xfId="0" applyNumberFormat="1" applyFont="1" applyFill="1" applyBorder="1" applyAlignment="1">
      <alignment horizontal="center"/>
    </xf>
    <xf numFmtId="168" fontId="1" fillId="2" borderId="3" xfId="0" applyNumberFormat="1" applyFont="1" applyFill="1" applyBorder="1" applyAlignment="1">
      <alignment horizontal="center"/>
    </xf>
    <xf numFmtId="0" fontId="1" fillId="2" borderId="34" xfId="0" applyFont="1" applyFill="1" applyBorder="1" applyAlignment="1">
      <alignment horizontal="left"/>
    </xf>
    <xf numFmtId="168" fontId="1" fillId="2" borderId="35" xfId="0" applyNumberFormat="1" applyFont="1" applyFill="1" applyBorder="1" applyAlignment="1">
      <alignment horizontal="center"/>
    </xf>
    <xf numFmtId="0" fontId="1" fillId="2" borderId="0" xfId="0" applyFont="1" applyFill="1"/>
    <xf numFmtId="0" fontId="0" fillId="13" borderId="8" xfId="0" applyFill="1" applyBorder="1"/>
    <xf numFmtId="171" fontId="2" fillId="3" borderId="20" xfId="0" applyNumberFormat="1" applyFont="1" applyFill="1" applyBorder="1"/>
    <xf numFmtId="37" fontId="2" fillId="0" borderId="20" xfId="0" applyNumberFormat="1" applyFont="1" applyBorder="1"/>
    <xf numFmtId="37" fontId="2" fillId="0" borderId="37" xfId="0" applyNumberFormat="1" applyFont="1" applyBorder="1"/>
    <xf numFmtId="0" fontId="1" fillId="2" borderId="13" xfId="0" applyFont="1" applyFill="1" applyBorder="1" applyAlignment="1">
      <alignment horizontal="left"/>
    </xf>
    <xf numFmtId="168" fontId="1" fillId="2" borderId="14" xfId="0" applyNumberFormat="1" applyFont="1" applyFill="1" applyBorder="1" applyAlignment="1">
      <alignment horizontal="center"/>
    </xf>
    <xf numFmtId="168" fontId="1" fillId="2" borderId="15" xfId="0" applyNumberFormat="1" applyFont="1" applyFill="1" applyBorder="1" applyAlignment="1">
      <alignment horizontal="center"/>
    </xf>
    <xf numFmtId="37" fontId="2" fillId="3" borderId="20" xfId="0" applyNumberFormat="1" applyFont="1" applyFill="1" applyBorder="1"/>
    <xf numFmtId="37" fontId="2" fillId="0" borderId="0" xfId="0" applyNumberFormat="1" applyFont="1"/>
    <xf numFmtId="0" fontId="3" fillId="2" borderId="16" xfId="0" applyFont="1" applyFill="1" applyBorder="1" applyAlignment="1">
      <alignment horizontal="left" vertical="center"/>
    </xf>
    <xf numFmtId="0" fontId="3" fillId="2" borderId="16" xfId="0" applyFont="1" applyFill="1" applyBorder="1"/>
    <xf numFmtId="0" fontId="3" fillId="2" borderId="5" xfId="0" applyFont="1" applyFill="1" applyBorder="1"/>
    <xf numFmtId="0" fontId="3" fillId="2" borderId="6" xfId="0" applyFont="1" applyFill="1" applyBorder="1"/>
    <xf numFmtId="0" fontId="4" fillId="2" borderId="0" xfId="0" applyFont="1" applyFill="1"/>
    <xf numFmtId="0" fontId="3" fillId="2" borderId="0" xfId="0" applyFont="1" applyFill="1"/>
    <xf numFmtId="0" fontId="3" fillId="2" borderId="7" xfId="0" applyFont="1" applyFill="1" applyBorder="1"/>
    <xf numFmtId="0" fontId="3" fillId="2" borderId="8" xfId="0" applyFont="1" applyFill="1" applyBorder="1"/>
    <xf numFmtId="0" fontId="3" fillId="2" borderId="17" xfId="0" applyFont="1" applyFill="1" applyBorder="1"/>
    <xf numFmtId="0" fontId="3" fillId="2" borderId="9" xfId="0" applyFont="1" applyFill="1" applyBorder="1"/>
    <xf numFmtId="0" fontId="1" fillId="2" borderId="45" xfId="0" applyFont="1" applyFill="1" applyBorder="1" applyAlignment="1">
      <alignment horizontal="left"/>
    </xf>
    <xf numFmtId="0" fontId="1" fillId="2" borderId="5" xfId="0" applyFont="1" applyFill="1" applyBorder="1" applyAlignment="1">
      <alignment horizontal="left"/>
    </xf>
    <xf numFmtId="10" fontId="0" fillId="0" borderId="0" xfId="19" applyNumberFormat="1" applyFont="1" applyBorder="1"/>
    <xf numFmtId="0" fontId="2" fillId="13" borderId="40" xfId="0" applyFont="1" applyFill="1" applyBorder="1"/>
    <xf numFmtId="3" fontId="2" fillId="0" borderId="46" xfId="0" applyNumberFormat="1" applyFont="1" applyBorder="1"/>
    <xf numFmtId="10" fontId="2" fillId="0" borderId="17" xfId="19" applyNumberFormat="1" applyFont="1" applyBorder="1"/>
    <xf numFmtId="37" fontId="24" fillId="0" borderId="0" xfId="0" applyNumberFormat="1" applyFont="1"/>
    <xf numFmtId="0" fontId="24" fillId="0" borderId="7" xfId="0" applyFont="1" applyBorder="1"/>
    <xf numFmtId="0" fontId="24" fillId="0" borderId="6" xfId="0" applyFont="1" applyBorder="1"/>
    <xf numFmtId="0" fontId="18" fillId="0" borderId="6" xfId="0" applyFont="1" applyBorder="1"/>
    <xf numFmtId="0" fontId="18" fillId="0" borderId="0" xfId="0" applyFont="1"/>
    <xf numFmtId="3" fontId="24" fillId="0" borderId="0" xfId="0" applyNumberFormat="1" applyFont="1"/>
    <xf numFmtId="0" fontId="24" fillId="0" borderId="0" xfId="0" applyFont="1" applyAlignment="1">
      <alignment horizontal="center"/>
    </xf>
    <xf numFmtId="0" fontId="24" fillId="0" borderId="0" xfId="0" applyFont="1"/>
    <xf numFmtId="175" fontId="24" fillId="5" borderId="7" xfId="0" applyNumberFormat="1" applyFont="1" applyFill="1" applyBorder="1"/>
    <xf numFmtId="0" fontId="0" fillId="0" borderId="14" xfId="0" applyBorder="1"/>
    <xf numFmtId="0" fontId="0" fillId="0" borderId="15" xfId="0" applyBorder="1"/>
    <xf numFmtId="0" fontId="0" fillId="13" borderId="36" xfId="0" applyFill="1" applyBorder="1"/>
    <xf numFmtId="0" fontId="0" fillId="13" borderId="20" xfId="0" applyFill="1" applyBorder="1"/>
    <xf numFmtId="0" fontId="0" fillId="13" borderId="38" xfId="0" applyFill="1" applyBorder="1"/>
    <xf numFmtId="0" fontId="0" fillId="13" borderId="24" xfId="0" applyFill="1" applyBorder="1"/>
    <xf numFmtId="10" fontId="0" fillId="3" borderId="0" xfId="0" applyNumberFormat="1" applyFill="1" applyAlignment="1">
      <alignment horizontal="center"/>
    </xf>
    <xf numFmtId="170" fontId="0" fillId="0" borderId="0" xfId="0" applyNumberFormat="1"/>
    <xf numFmtId="0" fontId="0" fillId="13" borderId="22" xfId="0" applyFill="1" applyBorder="1"/>
    <xf numFmtId="0" fontId="0" fillId="3" borderId="0" xfId="0" applyFill="1" applyAlignment="1">
      <alignment horizontal="center"/>
    </xf>
    <xf numFmtId="0" fontId="0" fillId="13" borderId="23" xfId="0" applyFill="1" applyBorder="1"/>
    <xf numFmtId="0" fontId="0" fillId="0" borderId="24" xfId="0" applyBorder="1"/>
    <xf numFmtId="0" fontId="0" fillId="3" borderId="24" xfId="0" applyFill="1" applyBorder="1" applyAlignment="1">
      <alignment horizontal="center"/>
    </xf>
    <xf numFmtId="10" fontId="0" fillId="3" borderId="24" xfId="0" applyNumberFormat="1" applyFill="1" applyBorder="1" applyAlignment="1">
      <alignment horizontal="center"/>
    </xf>
    <xf numFmtId="10" fontId="0" fillId="0" borderId="0" xfId="0" applyNumberFormat="1"/>
    <xf numFmtId="171" fontId="0" fillId="3" borderId="0" xfId="0" applyNumberFormat="1" applyFill="1"/>
    <xf numFmtId="37" fontId="0" fillId="0" borderId="0" xfId="0" applyNumberFormat="1"/>
    <xf numFmtId="37" fontId="0" fillId="0" borderId="7" xfId="0" applyNumberFormat="1" applyBorder="1"/>
    <xf numFmtId="1" fontId="0" fillId="3" borderId="0" xfId="0" applyNumberFormat="1" applyFill="1"/>
    <xf numFmtId="171" fontId="0" fillId="0" borderId="0" xfId="0" applyNumberFormat="1"/>
    <xf numFmtId="171" fontId="0" fillId="0" borderId="7" xfId="0" applyNumberFormat="1" applyBorder="1"/>
    <xf numFmtId="37" fontId="0" fillId="3" borderId="0" xfId="0" applyNumberFormat="1" applyFill="1"/>
    <xf numFmtId="0" fontId="0" fillId="0" borderId="7" xfId="0" applyBorder="1"/>
    <xf numFmtId="37" fontId="0" fillId="3" borderId="20" xfId="0" applyNumberFormat="1" applyFill="1" applyBorder="1"/>
    <xf numFmtId="37" fontId="0" fillId="0" borderId="20" xfId="0" applyNumberFormat="1" applyBorder="1"/>
    <xf numFmtId="37" fontId="0" fillId="0" borderId="37" xfId="0" applyNumberFormat="1" applyBorder="1"/>
    <xf numFmtId="37" fontId="0" fillId="3" borderId="24" xfId="0" applyNumberFormat="1" applyFill="1" applyBorder="1"/>
    <xf numFmtId="37" fontId="0" fillId="0" borderId="24" xfId="0" applyNumberFormat="1" applyBorder="1"/>
    <xf numFmtId="37" fontId="0" fillId="0" borderId="39" xfId="0" applyNumberFormat="1" applyBorder="1"/>
    <xf numFmtId="0" fontId="0" fillId="4" borderId="0" xfId="0" applyFill="1"/>
    <xf numFmtId="10" fontId="0" fillId="4" borderId="0" xfId="0" applyNumberFormat="1" applyFill="1"/>
    <xf numFmtId="3" fontId="0" fillId="0" borderId="0" xfId="0" applyNumberFormat="1"/>
    <xf numFmtId="0" fontId="0" fillId="0" borderId="20" xfId="0" applyBorder="1"/>
    <xf numFmtId="10" fontId="0" fillId="0" borderId="7" xfId="0" applyNumberFormat="1" applyBorder="1"/>
    <xf numFmtId="0" fontId="0" fillId="0" borderId="17" xfId="0" applyBorder="1"/>
    <xf numFmtId="0" fontId="0" fillId="0" borderId="9" xfId="0" applyBorder="1"/>
    <xf numFmtId="0" fontId="0" fillId="0" borderId="0" xfId="0" applyAlignment="1">
      <alignment horizontal="right"/>
    </xf>
    <xf numFmtId="10" fontId="0" fillId="0" borderId="0" xfId="0" applyNumberFormat="1" applyAlignment="1">
      <alignment horizontal="center"/>
    </xf>
    <xf numFmtId="0" fontId="0" fillId="0" borderId="0" xfId="0" applyAlignment="1">
      <alignment horizontal="center"/>
    </xf>
    <xf numFmtId="0" fontId="0" fillId="2" borderId="20" xfId="0" applyFill="1" applyBorder="1"/>
    <xf numFmtId="0" fontId="0" fillId="0" borderId="13" xfId="0" applyBorder="1"/>
    <xf numFmtId="10" fontId="0" fillId="0" borderId="14" xfId="0" applyNumberFormat="1" applyBorder="1"/>
    <xf numFmtId="3" fontId="0" fillId="0" borderId="14" xfId="0" applyNumberFormat="1" applyBorder="1"/>
    <xf numFmtId="0" fontId="0" fillId="3" borderId="4" xfId="0" applyFill="1" applyBorder="1"/>
    <xf numFmtId="3" fontId="0" fillId="0" borderId="16" xfId="0" applyNumberFormat="1" applyBorder="1"/>
    <xf numFmtId="0" fontId="0" fillId="3" borderId="16" xfId="0" applyFill="1" applyBorder="1" applyAlignment="1">
      <alignment horizontal="right"/>
    </xf>
    <xf numFmtId="3" fontId="0" fillId="0" borderId="5" xfId="0" applyNumberFormat="1" applyBorder="1"/>
    <xf numFmtId="0" fontId="0" fillId="3" borderId="6" xfId="0" applyFill="1" applyBorder="1"/>
    <xf numFmtId="0" fontId="0" fillId="3" borderId="0" xfId="0" applyFill="1" applyAlignment="1">
      <alignment horizontal="right"/>
    </xf>
    <xf numFmtId="0" fontId="0" fillId="3" borderId="8" xfId="0" applyFill="1" applyBorder="1" applyAlignment="1">
      <alignment horizontal="right"/>
    </xf>
    <xf numFmtId="3" fontId="0" fillId="0" borderId="17" xfId="0" applyNumberFormat="1" applyBorder="1" applyAlignment="1">
      <alignment horizontal="right"/>
    </xf>
    <xf numFmtId="0" fontId="0" fillId="3" borderId="17" xfId="0" applyFill="1" applyBorder="1" applyAlignment="1">
      <alignment horizontal="right"/>
    </xf>
    <xf numFmtId="3" fontId="0" fillId="0" borderId="17" xfId="0" applyNumberFormat="1" applyBorder="1"/>
    <xf numFmtId="3" fontId="0" fillId="0" borderId="9" xfId="0" applyNumberFormat="1" applyBorder="1"/>
    <xf numFmtId="0" fontId="0" fillId="0" borderId="16" xfId="0" applyBorder="1"/>
    <xf numFmtId="0" fontId="0" fillId="0" borderId="25" xfId="0" applyBorder="1"/>
    <xf numFmtId="0" fontId="0" fillId="0" borderId="4" xfId="0" applyBorder="1"/>
    <xf numFmtId="0" fontId="0" fillId="0" borderId="43" xfId="0" applyBorder="1"/>
    <xf numFmtId="3" fontId="0" fillId="0" borderId="27" xfId="0" applyNumberFormat="1" applyBorder="1"/>
    <xf numFmtId="3" fontId="0" fillId="0" borderId="29" xfId="0" applyNumberFormat="1" applyBorder="1"/>
    <xf numFmtId="0" fontId="0" fillId="0" borderId="0" xfId="0" applyAlignment="1">
      <alignment horizontal="center" vertical="center"/>
    </xf>
    <xf numFmtId="173" fontId="0" fillId="0" borderId="0" xfId="0" applyNumberFormat="1"/>
    <xf numFmtId="0" fontId="0" fillId="13" borderId="10" xfId="0" applyFill="1" applyBorder="1"/>
    <xf numFmtId="0" fontId="0" fillId="13" borderId="11" xfId="0" applyFill="1" applyBorder="1"/>
    <xf numFmtId="4" fontId="0" fillId="0" borderId="0" xfId="0" applyNumberFormat="1"/>
    <xf numFmtId="0" fontId="0" fillId="0" borderId="35" xfId="0" applyBorder="1"/>
    <xf numFmtId="0" fontId="0" fillId="14" borderId="11" xfId="0" applyFill="1" applyBorder="1"/>
    <xf numFmtId="0" fontId="0" fillId="0" borderId="44" xfId="0" applyBorder="1"/>
    <xf numFmtId="4" fontId="0" fillId="0" borderId="7" xfId="0" applyNumberFormat="1" applyBorder="1"/>
    <xf numFmtId="0" fontId="0" fillId="12" borderId="12" xfId="0" applyFill="1" applyBorder="1"/>
    <xf numFmtId="4" fontId="0" fillId="0" borderId="26" xfId="0" applyNumberFormat="1" applyBorder="1"/>
    <xf numFmtId="0" fontId="0" fillId="0" borderId="39" xfId="0" applyBorder="1"/>
    <xf numFmtId="4" fontId="0" fillId="0" borderId="41" xfId="0" applyNumberFormat="1" applyBorder="1"/>
    <xf numFmtId="0" fontId="0" fillId="0" borderId="42" xfId="0" applyBorder="1"/>
    <xf numFmtId="4" fontId="0" fillId="0" borderId="14" xfId="0" applyNumberFormat="1" applyBorder="1"/>
    <xf numFmtId="181" fontId="0" fillId="0" borderId="0" xfId="0" applyNumberFormat="1"/>
    <xf numFmtId="0" fontId="21" fillId="0" borderId="0" xfId="0" applyFont="1" applyAlignment="1">
      <alignment horizontal="center" vertical="center"/>
    </xf>
    <xf numFmtId="177" fontId="21" fillId="6" borderId="1" xfId="0" applyNumberFormat="1" applyFont="1" applyFill="1" applyBorder="1" applyAlignment="1">
      <alignment horizontal="center" vertical="center"/>
    </xf>
    <xf numFmtId="17" fontId="25" fillId="6" borderId="2" xfId="0" applyNumberFormat="1" applyFont="1" applyFill="1" applyBorder="1" applyAlignment="1">
      <alignment horizontal="right" vertical="center"/>
    </xf>
    <xf numFmtId="17" fontId="21" fillId="6" borderId="2" xfId="0" applyNumberFormat="1" applyFont="1" applyFill="1" applyBorder="1" applyAlignment="1">
      <alignment horizontal="right" vertical="center"/>
    </xf>
    <xf numFmtId="17" fontId="21" fillId="6" borderId="2" xfId="0" applyNumberFormat="1" applyFont="1" applyFill="1" applyBorder="1" applyAlignment="1">
      <alignment horizontal="left" vertical="center"/>
    </xf>
    <xf numFmtId="0" fontId="21" fillId="6" borderId="2" xfId="0" applyFont="1" applyFill="1" applyBorder="1" applyAlignment="1">
      <alignment horizontal="center" vertical="center"/>
    </xf>
    <xf numFmtId="0" fontId="21" fillId="6" borderId="2" xfId="0" applyFont="1" applyFill="1" applyBorder="1" applyAlignment="1">
      <alignment horizontal="left" vertical="center"/>
    </xf>
    <xf numFmtId="0" fontId="21" fillId="6" borderId="3" xfId="0" applyFont="1" applyFill="1" applyBorder="1" applyAlignment="1">
      <alignment horizontal="center" vertical="center"/>
    </xf>
    <xf numFmtId="0" fontId="21" fillId="6" borderId="1" xfId="0" applyFont="1" applyFill="1" applyBorder="1" applyAlignment="1">
      <alignment horizontal="centerContinuous" vertical="center"/>
    </xf>
    <xf numFmtId="0" fontId="21" fillId="6" borderId="2" xfId="0" applyFont="1" applyFill="1" applyBorder="1" applyAlignment="1">
      <alignment horizontal="centerContinuous" vertical="center"/>
    </xf>
    <xf numFmtId="0" fontId="21" fillId="6" borderId="3" xfId="0" applyFont="1" applyFill="1" applyBorder="1" applyAlignment="1">
      <alignment horizontal="centerContinuous" vertical="center"/>
    </xf>
    <xf numFmtId="0" fontId="21" fillId="9" borderId="0" xfId="0" applyFont="1" applyFill="1" applyAlignment="1">
      <alignment horizontal="right" vertical="center" wrapText="1"/>
    </xf>
    <xf numFmtId="0" fontId="21" fillId="9" borderId="0" xfId="0" applyFont="1" applyFill="1" applyAlignment="1">
      <alignment wrapText="1"/>
    </xf>
    <xf numFmtId="49" fontId="18" fillId="0" borderId="0" xfId="11" applyNumberFormat="1" applyFont="1" applyAlignment="1">
      <alignment horizontal="left" vertical="center"/>
    </xf>
    <xf numFmtId="39" fontId="18" fillId="0" borderId="17" xfId="11" applyNumberFormat="1" applyFont="1" applyBorder="1"/>
    <xf numFmtId="39" fontId="18" fillId="0" borderId="6" xfId="11" applyNumberFormat="1" applyFont="1" applyBorder="1"/>
    <xf numFmtId="39" fontId="18" fillId="0" borderId="7" xfId="11" applyNumberFormat="1" applyFont="1" applyBorder="1"/>
    <xf numFmtId="49" fontId="21" fillId="0" borderId="0" xfId="11" applyNumberFormat="1" applyFont="1" applyAlignment="1">
      <alignment horizontal="right" vertical="center"/>
    </xf>
    <xf numFmtId="0" fontId="18" fillId="0" borderId="0" xfId="11" applyFont="1"/>
    <xf numFmtId="39" fontId="18" fillId="0" borderId="0" xfId="11" applyNumberFormat="1" applyFont="1"/>
    <xf numFmtId="49" fontId="21" fillId="0" borderId="0" xfId="11" applyNumberFormat="1" applyFont="1" applyAlignment="1">
      <alignment horizontal="left" vertical="center"/>
    </xf>
    <xf numFmtId="39" fontId="18" fillId="0" borderId="0" xfId="0" applyNumberFormat="1" applyFont="1" applyAlignment="1">
      <alignment horizontal="right" vertical="center"/>
    </xf>
    <xf numFmtId="49" fontId="18" fillId="0" borderId="0" xfId="0" applyNumberFormat="1" applyFont="1" applyAlignment="1">
      <alignment horizontal="right" vertical="center"/>
    </xf>
    <xf numFmtId="39" fontId="18" fillId="0" borderId="8" xfId="11" applyNumberFormat="1" applyFont="1" applyBorder="1"/>
    <xf numFmtId="39" fontId="18" fillId="0" borderId="9" xfId="11" applyNumberFormat="1" applyFont="1" applyBorder="1"/>
    <xf numFmtId="37" fontId="2" fillId="3" borderId="2" xfId="0" applyNumberFormat="1" applyFont="1" applyFill="1" applyBorder="1"/>
    <xf numFmtId="10" fontId="0" fillId="3" borderId="0" xfId="19" applyNumberFormat="1" applyFont="1" applyFill="1" applyAlignment="1">
      <alignment horizontal="center"/>
    </xf>
    <xf numFmtId="10" fontId="0" fillId="0" borderId="24" xfId="0" applyNumberFormat="1" applyBorder="1" applyAlignment="1">
      <alignment horizontal="center"/>
    </xf>
    <xf numFmtId="3" fontId="1" fillId="2" borderId="2" xfId="0" applyNumberFormat="1" applyFont="1" applyFill="1" applyBorder="1" applyAlignment="1">
      <alignment horizontal="center"/>
    </xf>
    <xf numFmtId="3" fontId="1" fillId="2" borderId="3" xfId="0" applyNumberFormat="1" applyFont="1" applyFill="1" applyBorder="1" applyAlignment="1">
      <alignment horizontal="center"/>
    </xf>
    <xf numFmtId="172" fontId="0" fillId="3" borderId="7" xfId="18" applyNumberFormat="1" applyFont="1" applyFill="1" applyBorder="1" applyAlignment="1"/>
    <xf numFmtId="172" fontId="0" fillId="3" borderId="9" xfId="18" applyNumberFormat="1" applyFont="1" applyFill="1" applyBorder="1" applyAlignment="1"/>
    <xf numFmtId="0" fontId="27" fillId="0" borderId="0" xfId="0" applyFont="1"/>
    <xf numFmtId="37" fontId="2" fillId="0" borderId="26" xfId="0" applyNumberFormat="1" applyFont="1" applyBorder="1" applyAlignment="1">
      <alignment horizontal="center"/>
    </xf>
    <xf numFmtId="37" fontId="2" fillId="0" borderId="47" xfId="0" applyNumberFormat="1" applyFont="1" applyBorder="1"/>
    <xf numFmtId="10" fontId="23" fillId="0" borderId="0" xfId="19" applyNumberFormat="1" applyFont="1"/>
    <xf numFmtId="174" fontId="23" fillId="0" borderId="0" xfId="18" applyNumberFormat="1" applyFont="1" applyFill="1"/>
    <xf numFmtId="37" fontId="27" fillId="0" borderId="24" xfId="0" applyNumberFormat="1" applyFont="1" applyBorder="1" applyAlignment="1">
      <alignment horizontal="left"/>
    </xf>
    <xf numFmtId="177" fontId="24" fillId="0" borderId="0" xfId="0" applyNumberFormat="1" applyFont="1" applyAlignment="1">
      <alignment horizontal="center"/>
    </xf>
    <xf numFmtId="0" fontId="18" fillId="9" borderId="0" xfId="0" applyFont="1" applyFill="1" applyAlignment="1">
      <alignment horizontal="right" vertical="center" wrapText="1"/>
    </xf>
    <xf numFmtId="0" fontId="18" fillId="9" borderId="0" xfId="0" applyFont="1" applyFill="1" applyAlignment="1">
      <alignment wrapText="1"/>
    </xf>
    <xf numFmtId="4" fontId="18" fillId="9" borderId="0" xfId="0" applyNumberFormat="1" applyFont="1" applyFill="1" applyAlignment="1">
      <alignment wrapText="1"/>
    </xf>
    <xf numFmtId="4" fontId="21" fillId="9" borderId="0" xfId="0" applyNumberFormat="1" applyFont="1" applyFill="1" applyAlignment="1">
      <alignment wrapText="1"/>
    </xf>
    <xf numFmtId="39" fontId="21" fillId="0" borderId="0" xfId="0" applyNumberFormat="1" applyFont="1" applyAlignment="1">
      <alignment horizontal="right" vertical="center"/>
    </xf>
    <xf numFmtId="0" fontId="18" fillId="0" borderId="0" xfId="0" applyFont="1" applyAlignment="1">
      <alignment horizontal="right" vertical="center" wrapText="1"/>
    </xf>
    <xf numFmtId="0" fontId="1" fillId="2" borderId="14" xfId="0" applyFont="1" applyFill="1" applyBorder="1" applyAlignment="1">
      <alignment horizontal="right"/>
    </xf>
    <xf numFmtId="0" fontId="0" fillId="2" borderId="15" xfId="0" applyFill="1" applyBorder="1"/>
    <xf numFmtId="0" fontId="1" fillId="2" borderId="15" xfId="0" applyFont="1" applyFill="1" applyBorder="1" applyAlignment="1">
      <alignment horizontal="right"/>
    </xf>
    <xf numFmtId="41" fontId="14" fillId="0" borderId="0" xfId="0" applyNumberFormat="1" applyFont="1" applyAlignment="1">
      <alignment horizontal="left"/>
    </xf>
    <xf numFmtId="0" fontId="18" fillId="0" borderId="0" xfId="0" applyFont="1" applyAlignment="1">
      <alignment horizontal="left" vertical="center"/>
    </xf>
    <xf numFmtId="4" fontId="18" fillId="0" borderId="0" xfId="0" applyNumberFormat="1" applyFont="1" applyAlignment="1">
      <alignment horizontal="right" vertical="center"/>
    </xf>
    <xf numFmtId="0" fontId="21" fillId="0" borderId="0" xfId="0" applyFont="1" applyAlignment="1">
      <alignment horizontal="left" vertical="center"/>
    </xf>
    <xf numFmtId="4" fontId="21" fillId="0" borderId="0" xfId="0" applyNumberFormat="1" applyFont="1" applyAlignment="1">
      <alignment horizontal="right" vertical="center"/>
    </xf>
    <xf numFmtId="0" fontId="18" fillId="0" borderId="0" xfId="0" applyFont="1" applyAlignment="1">
      <alignment vertical="center"/>
    </xf>
    <xf numFmtId="0" fontId="21" fillId="0" borderId="0" xfId="0" applyFont="1" applyAlignment="1">
      <alignment horizontal="right" vertical="center"/>
    </xf>
    <xf numFmtId="41" fontId="31" fillId="0" borderId="0" xfId="0" applyNumberFormat="1" applyFont="1" applyAlignment="1">
      <alignment horizontal="left"/>
    </xf>
    <xf numFmtId="39" fontId="21" fillId="0" borderId="6" xfId="11" applyNumberFormat="1" applyFont="1" applyBorder="1"/>
    <xf numFmtId="39" fontId="21" fillId="0" borderId="7" xfId="11" applyNumberFormat="1" applyFont="1" applyBorder="1"/>
    <xf numFmtId="9" fontId="23" fillId="0" borderId="0" xfId="19" applyFont="1"/>
    <xf numFmtId="9" fontId="23" fillId="0" borderId="7" xfId="19" applyFont="1" applyBorder="1"/>
    <xf numFmtId="0" fontId="23" fillId="0" borderId="6" xfId="0" applyFont="1" applyBorder="1"/>
    <xf numFmtId="37" fontId="24" fillId="0" borderId="20" xfId="0" applyNumberFormat="1" applyFont="1" applyBorder="1"/>
    <xf numFmtId="37" fontId="24" fillId="0" borderId="24" xfId="0" applyNumberFormat="1" applyFont="1" applyBorder="1"/>
    <xf numFmtId="171" fontId="24" fillId="0" borderId="0" xfId="0" applyNumberFormat="1" applyFont="1"/>
    <xf numFmtId="0" fontId="0" fillId="0" borderId="6" xfId="0" applyBorder="1" applyAlignment="1">
      <alignment horizontal="left" indent="1"/>
    </xf>
    <xf numFmtId="0" fontId="2" fillId="7" borderId="6" xfId="0" applyFont="1" applyFill="1" applyBorder="1"/>
    <xf numFmtId="0" fontId="0" fillId="7" borderId="0" xfId="0" applyFill="1"/>
    <xf numFmtId="170" fontId="6" fillId="10" borderId="28" xfId="9" applyNumberFormat="1" applyFont="1" applyFill="1" applyBorder="1" applyAlignment="1">
      <alignment horizontal="center" vertical="center"/>
    </xf>
    <xf numFmtId="9" fontId="6" fillId="10" borderId="28" xfId="10" applyFont="1" applyFill="1" applyBorder="1" applyAlignment="1">
      <alignment horizontal="center" vertical="center"/>
    </xf>
    <xf numFmtId="44" fontId="6" fillId="0" borderId="0" xfId="9" applyFont="1" applyFill="1" applyBorder="1" applyAlignment="1">
      <alignment horizontal="center" vertical="center"/>
    </xf>
    <xf numFmtId="170" fontId="6" fillId="9" borderId="28" xfId="9" applyNumberFormat="1" applyFont="1" applyFill="1" applyBorder="1" applyAlignment="1">
      <alignment horizontal="center" vertical="center"/>
    </xf>
    <xf numFmtId="9" fontId="6" fillId="8" borderId="28" xfId="10" applyFont="1" applyFill="1" applyBorder="1" applyAlignment="1">
      <alignment horizontal="center" vertical="center"/>
    </xf>
    <xf numFmtId="1" fontId="24" fillId="0" borderId="6" xfId="0" applyNumberFormat="1" applyFont="1" applyBorder="1"/>
    <xf numFmtId="0" fontId="34" fillId="15" borderId="0" xfId="0" applyFont="1" applyFill="1" applyAlignment="1">
      <alignment horizontal="center"/>
    </xf>
    <xf numFmtId="0" fontId="34" fillId="0" borderId="0" xfId="0" applyFont="1" applyAlignment="1">
      <alignment horizontal="center"/>
    </xf>
    <xf numFmtId="0" fontId="35" fillId="16" borderId="4" xfId="0" applyFont="1" applyFill="1" applyBorder="1" applyAlignment="1">
      <alignment horizontal="centerContinuous"/>
    </xf>
    <xf numFmtId="0" fontId="34" fillId="16" borderId="16" xfId="0" applyFont="1" applyFill="1" applyBorder="1" applyAlignment="1">
      <alignment horizontal="centerContinuous"/>
    </xf>
    <xf numFmtId="0" fontId="34" fillId="16" borderId="5" xfId="0" applyFont="1" applyFill="1" applyBorder="1" applyAlignment="1">
      <alignment horizontal="centerContinuous"/>
    </xf>
    <xf numFmtId="190" fontId="2" fillId="17" borderId="8" xfId="0" applyNumberFormat="1" applyFont="1" applyFill="1" applyBorder="1" applyAlignment="1">
      <alignment horizontal="right"/>
    </xf>
    <xf numFmtId="191" fontId="2" fillId="17" borderId="17" xfId="0" applyNumberFormat="1" applyFont="1" applyFill="1" applyBorder="1" applyAlignment="1">
      <alignment horizontal="right"/>
    </xf>
    <xf numFmtId="192" fontId="2" fillId="17" borderId="9" xfId="0" applyNumberFormat="1" applyFont="1" applyFill="1" applyBorder="1" applyAlignment="1">
      <alignment horizontal="right"/>
    </xf>
    <xf numFmtId="0" fontId="34" fillId="18" borderId="4" xfId="0" applyFont="1" applyFill="1" applyBorder="1" applyAlignment="1">
      <alignment horizontal="center"/>
    </xf>
    <xf numFmtId="0" fontId="34" fillId="18" borderId="16" xfId="0" applyFont="1" applyFill="1" applyBorder="1" applyAlignment="1">
      <alignment horizontal="center"/>
    </xf>
    <xf numFmtId="0" fontId="35" fillId="18" borderId="5" xfId="0" applyFont="1" applyFill="1" applyBorder="1" applyAlignment="1">
      <alignment horizontal="center"/>
    </xf>
    <xf numFmtId="0" fontId="2" fillId="19" borderId="13" xfId="0" applyFont="1" applyFill="1" applyBorder="1" applyAlignment="1">
      <alignment horizontal="center"/>
    </xf>
    <xf numFmtId="193" fontId="2" fillId="19" borderId="14" xfId="0" applyNumberFormat="1" applyFont="1" applyFill="1" applyBorder="1" applyAlignment="1">
      <alignment horizontal="center"/>
    </xf>
    <xf numFmtId="0" fontId="2" fillId="19" borderId="14" xfId="0" applyFont="1" applyFill="1" applyBorder="1" applyAlignment="1">
      <alignment horizontal="center"/>
    </xf>
    <xf numFmtId="193" fontId="2" fillId="19" borderId="14" xfId="0" applyNumberFormat="1" applyFont="1" applyFill="1" applyBorder="1" applyAlignment="1">
      <alignment horizontal="right"/>
    </xf>
    <xf numFmtId="0" fontId="2" fillId="19" borderId="14" xfId="0" applyFont="1" applyFill="1" applyBorder="1" applyAlignment="1">
      <alignment horizontal="right"/>
    </xf>
    <xf numFmtId="0" fontId="2" fillId="19" borderId="15" xfId="0" applyFont="1" applyFill="1" applyBorder="1" applyAlignment="1">
      <alignment horizontal="center"/>
    </xf>
    <xf numFmtId="0" fontId="0" fillId="20" borderId="0" xfId="0" applyFill="1" applyAlignment="1">
      <alignment horizontal="center"/>
    </xf>
    <xf numFmtId="193" fontId="0" fillId="20" borderId="0" xfId="0" applyNumberFormat="1" applyFill="1" applyAlignment="1">
      <alignment horizontal="center"/>
    </xf>
    <xf numFmtId="193" fontId="0" fillId="20" borderId="0" xfId="0" applyNumberFormat="1" applyFill="1" applyAlignment="1">
      <alignment horizontal="right"/>
    </xf>
    <xf numFmtId="192" fontId="0" fillId="20" borderId="0" xfId="0" applyNumberFormat="1" applyFill="1" applyAlignment="1">
      <alignment horizontal="right"/>
    </xf>
    <xf numFmtId="0" fontId="0" fillId="20" borderId="0" xfId="0" applyFill="1" applyAlignment="1">
      <alignment horizontal="right"/>
    </xf>
    <xf numFmtId="194" fontId="0" fillId="20" borderId="0" xfId="0" applyNumberFormat="1" applyFill="1" applyAlignment="1">
      <alignment horizontal="right"/>
    </xf>
    <xf numFmtId="190" fontId="0" fillId="20" borderId="0" xfId="0" applyNumberFormat="1" applyFill="1" applyAlignment="1">
      <alignment horizontal="right"/>
    </xf>
    <xf numFmtId="191" fontId="0" fillId="20" borderId="0" xfId="0" applyNumberFormat="1" applyFill="1" applyAlignment="1">
      <alignment horizontal="right"/>
    </xf>
    <xf numFmtId="0" fontId="2" fillId="18" borderId="4" xfId="0" applyFont="1" applyFill="1" applyBorder="1" applyAlignment="1">
      <alignment horizontal="center"/>
    </xf>
    <xf numFmtId="193" fontId="2" fillId="0" borderId="16" xfId="0" applyNumberFormat="1" applyFont="1" applyBorder="1" applyAlignment="1">
      <alignment horizontal="center"/>
    </xf>
    <xf numFmtId="0" fontId="0" fillId="0" borderId="4" xfId="0" applyBorder="1" applyAlignment="1">
      <alignment horizontal="center"/>
    </xf>
    <xf numFmtId="193" fontId="0" fillId="0" borderId="16" xfId="0" applyNumberFormat="1" applyBorder="1" applyAlignment="1">
      <alignment horizontal="center"/>
    </xf>
    <xf numFmtId="0" fontId="0" fillId="0" borderId="16" xfId="0" applyBorder="1" applyAlignment="1">
      <alignment horizontal="center"/>
    </xf>
    <xf numFmtId="193" fontId="0" fillId="0" borderId="16" xfId="0" applyNumberFormat="1" applyBorder="1" applyAlignment="1">
      <alignment horizontal="right"/>
    </xf>
    <xf numFmtId="192" fontId="0" fillId="0" borderId="16" xfId="0" applyNumberFormat="1" applyBorder="1" applyAlignment="1">
      <alignment horizontal="right"/>
    </xf>
    <xf numFmtId="0" fontId="0" fillId="0" borderId="16" xfId="0" applyBorder="1" applyAlignment="1">
      <alignment horizontal="right"/>
    </xf>
    <xf numFmtId="194" fontId="0" fillId="0" borderId="16" xfId="0" applyNumberFormat="1" applyBorder="1" applyAlignment="1">
      <alignment horizontal="right"/>
    </xf>
    <xf numFmtId="190" fontId="0" fillId="0" borderId="16" xfId="0" applyNumberFormat="1" applyBorder="1" applyAlignment="1">
      <alignment horizontal="right"/>
    </xf>
    <xf numFmtId="191" fontId="0" fillId="0" borderId="16" xfId="0" applyNumberFormat="1" applyBorder="1" applyAlignment="1">
      <alignment horizontal="right"/>
    </xf>
    <xf numFmtId="0" fontId="0" fillId="0" borderId="5" xfId="0" applyBorder="1" applyAlignment="1">
      <alignment horizontal="center"/>
    </xf>
    <xf numFmtId="0" fontId="0" fillId="0" borderId="6" xfId="0" applyBorder="1" applyAlignment="1">
      <alignment horizontal="center"/>
    </xf>
    <xf numFmtId="193" fontId="0" fillId="0" borderId="0" xfId="0" applyNumberFormat="1" applyAlignment="1">
      <alignment horizontal="center"/>
    </xf>
    <xf numFmtId="193" fontId="0" fillId="0" borderId="0" xfId="0" applyNumberFormat="1" applyAlignment="1">
      <alignment horizontal="right"/>
    </xf>
    <xf numFmtId="192" fontId="0" fillId="0" borderId="0" xfId="0" applyNumberFormat="1" applyAlignment="1">
      <alignment horizontal="right"/>
    </xf>
    <xf numFmtId="194" fontId="0" fillId="0" borderId="0" xfId="0" applyNumberFormat="1" applyAlignment="1">
      <alignment horizontal="right"/>
    </xf>
    <xf numFmtId="190" fontId="0" fillId="0" borderId="0" xfId="0" applyNumberFormat="1" applyAlignment="1">
      <alignment horizontal="right"/>
    </xf>
    <xf numFmtId="191" fontId="0" fillId="0" borderId="0" xfId="0" applyNumberFormat="1" applyAlignment="1">
      <alignment horizontal="right"/>
    </xf>
    <xf numFmtId="0" fontId="0" fillId="0" borderId="7" xfId="0" applyBorder="1" applyAlignment="1">
      <alignment horizontal="center"/>
    </xf>
    <xf numFmtId="0" fontId="0" fillId="0" borderId="8" xfId="0" applyBorder="1" applyAlignment="1">
      <alignment horizontal="center"/>
    </xf>
    <xf numFmtId="193" fontId="0" fillId="0" borderId="17" xfId="0" applyNumberFormat="1" applyBorder="1" applyAlignment="1">
      <alignment horizontal="center"/>
    </xf>
    <xf numFmtId="0" fontId="0" fillId="0" borderId="17" xfId="0" applyBorder="1" applyAlignment="1">
      <alignment horizontal="center"/>
    </xf>
    <xf numFmtId="193" fontId="0" fillId="0" borderId="17" xfId="0" applyNumberFormat="1" applyBorder="1" applyAlignment="1">
      <alignment horizontal="right"/>
    </xf>
    <xf numFmtId="192" fontId="0" fillId="0" borderId="17" xfId="0" applyNumberFormat="1" applyBorder="1" applyAlignment="1">
      <alignment horizontal="right"/>
    </xf>
    <xf numFmtId="0" fontId="0" fillId="0" borderId="17" xfId="0" applyBorder="1" applyAlignment="1">
      <alignment horizontal="right"/>
    </xf>
    <xf numFmtId="194" fontId="0" fillId="0" borderId="17" xfId="0" applyNumberFormat="1" applyBorder="1" applyAlignment="1">
      <alignment horizontal="right"/>
    </xf>
    <xf numFmtId="190" fontId="0" fillId="0" borderId="17" xfId="0" applyNumberFormat="1" applyBorder="1" applyAlignment="1">
      <alignment horizontal="right"/>
    </xf>
    <xf numFmtId="191" fontId="0" fillId="0" borderId="17" xfId="0" applyNumberFormat="1" applyBorder="1" applyAlignment="1">
      <alignment horizontal="right"/>
    </xf>
    <xf numFmtId="0" fontId="36" fillId="15" borderId="4" xfId="0" applyFont="1" applyFill="1" applyBorder="1" applyAlignment="1">
      <alignment horizontal="center"/>
    </xf>
    <xf numFmtId="0" fontId="34" fillId="15" borderId="48" xfId="0" applyFont="1" applyFill="1" applyBorder="1" applyAlignment="1">
      <alignment horizontal="center"/>
    </xf>
    <xf numFmtId="0" fontId="34" fillId="15" borderId="49" xfId="0" applyFont="1" applyFill="1" applyBorder="1" applyAlignment="1">
      <alignment horizontal="center"/>
    </xf>
    <xf numFmtId="0" fontId="17" fillId="0" borderId="36" xfId="0" applyFont="1" applyBorder="1" applyAlignment="1">
      <alignment horizontal="right"/>
    </xf>
    <xf numFmtId="0" fontId="17" fillId="0" borderId="20" xfId="0" applyFont="1" applyBorder="1"/>
    <xf numFmtId="174" fontId="33" fillId="0" borderId="27" xfId="18" applyNumberFormat="1" applyFont="1" applyBorder="1"/>
    <xf numFmtId="174" fontId="0" fillId="0" borderId="22" xfId="18" applyNumberFormat="1" applyFont="1" applyBorder="1"/>
    <xf numFmtId="174" fontId="0" fillId="0" borderId="29" xfId="18" applyNumberFormat="1" applyFont="1" applyBorder="1"/>
    <xf numFmtId="0" fontId="17" fillId="0" borderId="6" xfId="0" applyFont="1" applyBorder="1" applyAlignment="1">
      <alignment horizontal="right"/>
    </xf>
    <xf numFmtId="0" fontId="17" fillId="0" borderId="0" xfId="0" applyFont="1"/>
    <xf numFmtId="174" fontId="33" fillId="0" borderId="29" xfId="18" applyNumberFormat="1" applyFont="1" applyFill="1" applyBorder="1"/>
    <xf numFmtId="174" fontId="0" fillId="0" borderId="0" xfId="18" applyNumberFormat="1" applyFont="1" applyFill="1"/>
    <xf numFmtId="174" fontId="0" fillId="0" borderId="22" xfId="18" applyNumberFormat="1" applyFont="1" applyFill="1" applyBorder="1"/>
    <xf numFmtId="174" fontId="0" fillId="0" borderId="29" xfId="18" applyNumberFormat="1" applyFont="1" applyFill="1" applyBorder="1"/>
    <xf numFmtId="192" fontId="2" fillId="0" borderId="0" xfId="0" applyNumberFormat="1" applyFont="1" applyAlignment="1">
      <alignment horizontal="left"/>
    </xf>
    <xf numFmtId="0" fontId="17" fillId="0" borderId="8" xfId="0" applyFont="1" applyBorder="1" applyAlignment="1">
      <alignment horizontal="right"/>
    </xf>
    <xf numFmtId="0" fontId="17" fillId="0" borderId="17" xfId="0" applyFont="1" applyBorder="1" applyAlignment="1">
      <alignment horizontal="right"/>
    </xf>
    <xf numFmtId="174" fontId="33" fillId="0" borderId="50" xfId="18" applyNumberFormat="1" applyFont="1" applyBorder="1"/>
    <xf numFmtId="174" fontId="0" fillId="0" borderId="17" xfId="18" applyNumberFormat="1" applyFont="1" applyBorder="1"/>
    <xf numFmtId="174" fontId="0" fillId="0" borderId="51" xfId="18" applyNumberFormat="1" applyFont="1" applyBorder="1"/>
    <xf numFmtId="174" fontId="0" fillId="0" borderId="50" xfId="18" applyNumberFormat="1" applyFont="1" applyBorder="1"/>
    <xf numFmtId="192" fontId="17" fillId="0" borderId="0" xfId="0" applyNumberFormat="1" applyFont="1" applyAlignment="1">
      <alignment horizontal="left"/>
    </xf>
    <xf numFmtId="193" fontId="23" fillId="0" borderId="0" xfId="0" applyNumberFormat="1" applyFont="1" applyAlignment="1">
      <alignment horizontal="left"/>
    </xf>
    <xf numFmtId="193" fontId="2" fillId="19" borderId="15" xfId="0" applyNumberFormat="1" applyFont="1" applyFill="1" applyBorder="1" applyAlignment="1">
      <alignment horizontal="right"/>
    </xf>
    <xf numFmtId="192" fontId="2" fillId="19" borderId="13" xfId="0" applyNumberFormat="1" applyFont="1" applyFill="1" applyBorder="1" applyAlignment="1">
      <alignment horizontal="right"/>
    </xf>
    <xf numFmtId="0" fontId="24" fillId="0" borderId="7" xfId="0" applyFont="1" applyBorder="1" applyAlignment="1">
      <alignment horizontal="right"/>
    </xf>
    <xf numFmtId="37" fontId="18" fillId="0" borderId="0" xfId="0" applyNumberFormat="1" applyFont="1"/>
    <xf numFmtId="10" fontId="24" fillId="3" borderId="24" xfId="0" applyNumberFormat="1" applyFont="1" applyFill="1" applyBorder="1" applyAlignment="1">
      <alignment horizontal="center"/>
    </xf>
    <xf numFmtId="0" fontId="37" fillId="2" borderId="1" xfId="0" applyFont="1" applyFill="1" applyBorder="1" applyAlignment="1">
      <alignment horizontal="centerContinuous"/>
    </xf>
    <xf numFmtId="0" fontId="37" fillId="2" borderId="3" xfId="0" applyFont="1" applyFill="1" applyBorder="1" applyAlignment="1">
      <alignment horizontal="centerContinuous"/>
    </xf>
    <xf numFmtId="0" fontId="38" fillId="0" borderId="0" xfId="0" applyFont="1"/>
    <xf numFmtId="0" fontId="37" fillId="21" borderId="1" xfId="0" applyFont="1" applyFill="1" applyBorder="1" applyAlignment="1">
      <alignment horizontal="centerContinuous"/>
    </xf>
    <xf numFmtId="0" fontId="37" fillId="21" borderId="3" xfId="0" applyFont="1" applyFill="1" applyBorder="1" applyAlignment="1">
      <alignment horizontal="centerContinuous"/>
    </xf>
    <xf numFmtId="0" fontId="37" fillId="21" borderId="2" xfId="0" applyFont="1" applyFill="1" applyBorder="1" applyAlignment="1">
      <alignment horizontal="centerContinuous"/>
    </xf>
    <xf numFmtId="0" fontId="37" fillId="2" borderId="2" xfId="0" applyFont="1" applyFill="1" applyBorder="1" applyAlignment="1">
      <alignment horizontal="centerContinuous"/>
    </xf>
    <xf numFmtId="0" fontId="37" fillId="2" borderId="1" xfId="0" applyFont="1" applyFill="1" applyBorder="1" applyAlignment="1">
      <alignment horizontal="center"/>
    </xf>
    <xf numFmtId="0" fontId="37" fillId="2" borderId="3" xfId="0" applyFont="1" applyFill="1" applyBorder="1" applyAlignment="1">
      <alignment horizontal="center"/>
    </xf>
    <xf numFmtId="0" fontId="38" fillId="7" borderId="27" xfId="0" applyFont="1" applyFill="1" applyBorder="1" applyAlignment="1">
      <alignment horizontal="right"/>
    </xf>
    <xf numFmtId="6" fontId="40" fillId="0" borderId="27" xfId="0" applyNumberFormat="1" applyFont="1" applyBorder="1" applyAlignment="1">
      <alignment horizontal="center"/>
    </xf>
    <xf numFmtId="10" fontId="40" fillId="14" borderId="27" xfId="0" applyNumberFormat="1" applyFont="1" applyFill="1" applyBorder="1" applyAlignment="1">
      <alignment horizontal="center"/>
    </xf>
    <xf numFmtId="0" fontId="38" fillId="7" borderId="19" xfId="0" applyFont="1" applyFill="1" applyBorder="1"/>
    <xf numFmtId="0" fontId="38" fillId="7" borderId="20" xfId="0" applyFont="1" applyFill="1" applyBorder="1"/>
    <xf numFmtId="0" fontId="41" fillId="7" borderId="20" xfId="0" applyFont="1" applyFill="1" applyBorder="1" applyAlignment="1">
      <alignment horizontal="centerContinuous"/>
    </xf>
    <xf numFmtId="0" fontId="41" fillId="7" borderId="21" xfId="0" applyFont="1" applyFill="1" applyBorder="1" applyAlignment="1">
      <alignment horizontal="centerContinuous"/>
    </xf>
    <xf numFmtId="0" fontId="42" fillId="7" borderId="1" xfId="0" applyFont="1" applyFill="1" applyBorder="1" applyAlignment="1">
      <alignment horizontal="center"/>
    </xf>
    <xf numFmtId="0" fontId="42" fillId="7" borderId="2" xfId="0" applyFont="1" applyFill="1" applyBorder="1" applyAlignment="1">
      <alignment horizontal="center"/>
    </xf>
    <xf numFmtId="0" fontId="42" fillId="7" borderId="3" xfId="0" applyFont="1" applyFill="1" applyBorder="1" applyAlignment="1">
      <alignment horizontal="center"/>
    </xf>
    <xf numFmtId="195" fontId="39" fillId="0" borderId="27" xfId="0" applyNumberFormat="1" applyFont="1" applyBorder="1" applyAlignment="1">
      <alignment horizontal="center"/>
    </xf>
    <xf numFmtId="0" fontId="38" fillId="0" borderId="22" xfId="0" applyFont="1" applyBorder="1" applyAlignment="1">
      <alignment horizontal="center"/>
    </xf>
    <xf numFmtId="9" fontId="38" fillId="0" borderId="18" xfId="19" applyFont="1" applyBorder="1" applyAlignment="1">
      <alignment horizontal="center"/>
    </xf>
    <xf numFmtId="0" fontId="38" fillId="7" borderId="29" xfId="0" applyFont="1" applyFill="1" applyBorder="1" applyAlignment="1">
      <alignment horizontal="right"/>
    </xf>
    <xf numFmtId="172" fontId="38" fillId="0" borderId="29" xfId="0" applyNumberFormat="1" applyFont="1" applyBorder="1" applyAlignment="1">
      <alignment horizontal="center"/>
    </xf>
    <xf numFmtId="196" fontId="38" fillId="14" borderId="29" xfId="0" applyNumberFormat="1" applyFont="1" applyFill="1" applyBorder="1" applyAlignment="1">
      <alignment horizontal="center"/>
    </xf>
    <xf numFmtId="0" fontId="38" fillId="7" borderId="22" xfId="0" applyFont="1" applyFill="1" applyBorder="1"/>
    <xf numFmtId="10" fontId="38" fillId="14" borderId="28" xfId="0" applyNumberFormat="1" applyFont="1" applyFill="1" applyBorder="1" applyAlignment="1">
      <alignment horizontal="center"/>
    </xf>
    <xf numFmtId="195" fontId="38" fillId="14" borderId="28" xfId="0" applyNumberFormat="1" applyFont="1" applyFill="1" applyBorder="1" applyAlignment="1">
      <alignment horizontal="center"/>
    </xf>
    <xf numFmtId="195" fontId="39" fillId="14" borderId="28" xfId="0" applyNumberFormat="1" applyFont="1" applyFill="1" applyBorder="1" applyAlignment="1">
      <alignment horizontal="center"/>
    </xf>
    <xf numFmtId="0" fontId="38" fillId="0" borderId="19" xfId="0" applyFont="1" applyBorder="1" applyAlignment="1">
      <alignment horizontal="center"/>
    </xf>
    <xf numFmtId="0" fontId="38" fillId="0" borderId="20" xfId="0" applyFont="1" applyBorder="1" applyAlignment="1">
      <alignment horizontal="center"/>
    </xf>
    <xf numFmtId="3" fontId="38" fillId="0" borderId="20" xfId="0" applyNumberFormat="1" applyFont="1" applyBorder="1" applyAlignment="1">
      <alignment horizontal="center"/>
    </xf>
    <xf numFmtId="8" fontId="38" fillId="0" borderId="20" xfId="0" applyNumberFormat="1" applyFont="1" applyBorder="1" applyAlignment="1">
      <alignment horizontal="center"/>
    </xf>
    <xf numFmtId="14" fontId="38" fillId="0" borderId="21" xfId="0" applyNumberFormat="1" applyFont="1" applyBorder="1" applyAlignment="1">
      <alignment horizontal="center"/>
    </xf>
    <xf numFmtId="0" fontId="38" fillId="7" borderId="30" xfId="0" applyFont="1" applyFill="1" applyBorder="1" applyAlignment="1">
      <alignment horizontal="right"/>
    </xf>
    <xf numFmtId="197" fontId="39" fillId="0" borderId="30" xfId="19" applyNumberFormat="1" applyFont="1" applyBorder="1" applyAlignment="1">
      <alignment horizontal="center"/>
    </xf>
    <xf numFmtId="197" fontId="40" fillId="0" borderId="29" xfId="19" applyNumberFormat="1" applyFont="1" applyBorder="1" applyAlignment="1">
      <alignment horizontal="center"/>
    </xf>
    <xf numFmtId="197" fontId="40" fillId="14" borderId="30" xfId="19" applyNumberFormat="1" applyFont="1" applyFill="1" applyBorder="1" applyAlignment="1">
      <alignment horizontal="center"/>
    </xf>
    <xf numFmtId="0" fontId="38" fillId="0" borderId="28" xfId="0" applyFont="1" applyBorder="1"/>
    <xf numFmtId="0" fontId="38" fillId="0" borderId="0" xfId="0" applyFont="1" applyAlignment="1">
      <alignment horizontal="center"/>
    </xf>
    <xf numFmtId="3" fontId="38" fillId="0" borderId="0" xfId="0" applyNumberFormat="1" applyFont="1" applyAlignment="1">
      <alignment horizontal="center"/>
    </xf>
    <xf numFmtId="8" fontId="38" fillId="0" borderId="0" xfId="0" applyNumberFormat="1" applyFont="1" applyAlignment="1">
      <alignment horizontal="center"/>
    </xf>
    <xf numFmtId="14" fontId="38" fillId="0" borderId="18" xfId="0" applyNumberFormat="1" applyFont="1" applyBorder="1" applyAlignment="1">
      <alignment horizontal="center"/>
    </xf>
    <xf numFmtId="196" fontId="40" fillId="0" borderId="29" xfId="0" applyNumberFormat="1" applyFont="1" applyBorder="1" applyAlignment="1">
      <alignment horizontal="center"/>
    </xf>
    <xf numFmtId="0" fontId="41" fillId="7" borderId="22" xfId="0" applyFont="1" applyFill="1" applyBorder="1"/>
    <xf numFmtId="10" fontId="39" fillId="14" borderId="28" xfId="0" applyNumberFormat="1" applyFont="1" applyFill="1" applyBorder="1" applyAlignment="1">
      <alignment horizontal="center"/>
    </xf>
    <xf numFmtId="0" fontId="38" fillId="7" borderId="28" xfId="0" applyFont="1" applyFill="1" applyBorder="1" applyAlignment="1">
      <alignment horizontal="right"/>
    </xf>
    <xf numFmtId="0" fontId="39" fillId="0" borderId="28" xfId="0" applyFont="1" applyBorder="1" applyAlignment="1">
      <alignment horizontal="center"/>
    </xf>
    <xf numFmtId="6" fontId="40" fillId="0" borderId="29" xfId="0" applyNumberFormat="1" applyFont="1" applyBorder="1" applyAlignment="1">
      <alignment horizontal="center"/>
    </xf>
    <xf numFmtId="6" fontId="40" fillId="0" borderId="30" xfId="0" applyNumberFormat="1" applyFont="1" applyBorder="1" applyAlignment="1">
      <alignment horizontal="center"/>
    </xf>
    <xf numFmtId="0" fontId="38" fillId="7" borderId="23" xfId="0" applyFont="1" applyFill="1" applyBorder="1"/>
    <xf numFmtId="0" fontId="38" fillId="0" borderId="23" xfId="0" applyFont="1" applyBorder="1" applyAlignment="1">
      <alignment horizontal="center"/>
    </xf>
    <xf numFmtId="9" fontId="38" fillId="0" borderId="25" xfId="19" applyFont="1" applyBorder="1" applyAlignment="1">
      <alignment horizontal="center"/>
    </xf>
    <xf numFmtId="14" fontId="40" fillId="0" borderId="27" xfId="0" applyNumberFormat="1" applyFont="1" applyBorder="1" applyAlignment="1">
      <alignment horizontal="center"/>
    </xf>
    <xf numFmtId="0" fontId="38" fillId="0" borderId="24" xfId="0" applyFont="1" applyBorder="1" applyAlignment="1">
      <alignment horizontal="center"/>
    </xf>
    <xf numFmtId="3" fontId="38" fillId="0" borderId="24" xfId="0" applyNumberFormat="1" applyFont="1" applyBorder="1" applyAlignment="1">
      <alignment horizontal="center"/>
    </xf>
    <xf numFmtId="8" fontId="38" fillId="0" borderId="24" xfId="0" applyNumberFormat="1" applyFont="1" applyBorder="1" applyAlignment="1">
      <alignment horizontal="center"/>
    </xf>
    <xf numFmtId="14" fontId="38" fillId="0" borderId="25" xfId="0" applyNumberFormat="1" applyFont="1" applyBorder="1" applyAlignment="1">
      <alignment horizontal="center"/>
    </xf>
    <xf numFmtId="172" fontId="40" fillId="0" borderId="29" xfId="19" applyNumberFormat="1" applyFont="1" applyBorder="1" applyAlignment="1">
      <alignment horizontal="center"/>
    </xf>
    <xf numFmtId="197" fontId="38" fillId="0" borderId="29" xfId="19" applyNumberFormat="1" applyFont="1" applyBorder="1" applyAlignment="1">
      <alignment horizontal="center"/>
    </xf>
    <xf numFmtId="0" fontId="38" fillId="7" borderId="1" xfId="0" applyFont="1" applyFill="1" applyBorder="1"/>
    <xf numFmtId="0" fontId="41" fillId="7" borderId="3" xfId="0" applyFont="1" applyFill="1" applyBorder="1" applyAlignment="1">
      <alignment horizontal="right"/>
    </xf>
    <xf numFmtId="3" fontId="41" fillId="0" borderId="2" xfId="0" applyNumberFormat="1" applyFont="1" applyBorder="1" applyAlignment="1">
      <alignment horizontal="center"/>
    </xf>
    <xf numFmtId="170" fontId="41" fillId="0" borderId="2" xfId="0" applyNumberFormat="1" applyFont="1" applyBorder="1" applyAlignment="1">
      <alignment horizontal="center"/>
    </xf>
    <xf numFmtId="0" fontId="38" fillId="0" borderId="2" xfId="0" applyFont="1" applyBorder="1" applyAlignment="1">
      <alignment horizontal="center"/>
    </xf>
    <xf numFmtId="14" fontId="41" fillId="0" borderId="3" xfId="0" applyNumberFormat="1" applyFont="1" applyBorder="1" applyAlignment="1">
      <alignment horizontal="center"/>
    </xf>
    <xf numFmtId="6" fontId="39" fillId="0" borderId="27" xfId="0" applyNumberFormat="1" applyFont="1" applyBorder="1" applyAlignment="1">
      <alignment horizontal="center"/>
    </xf>
    <xf numFmtId="198" fontId="40" fillId="0" borderId="29" xfId="0" applyNumberFormat="1" applyFont="1" applyBorder="1" applyAlignment="1">
      <alignment horizontal="center"/>
    </xf>
    <xf numFmtId="198" fontId="40" fillId="0" borderId="30" xfId="0" applyNumberFormat="1" applyFont="1" applyBorder="1" applyAlignment="1">
      <alignment horizontal="center"/>
    </xf>
    <xf numFmtId="197" fontId="40" fillId="0" borderId="30" xfId="19" applyNumberFormat="1" applyFont="1" applyBorder="1" applyAlignment="1">
      <alignment horizontal="center"/>
    </xf>
    <xf numFmtId="6" fontId="39" fillId="0" borderId="29" xfId="0" applyNumberFormat="1" applyFont="1" applyBorder="1" applyAlignment="1">
      <alignment horizontal="center"/>
    </xf>
    <xf numFmtId="10" fontId="40" fillId="0" borderId="27" xfId="19" applyNumberFormat="1" applyFont="1" applyBorder="1" applyAlignment="1">
      <alignment horizontal="center"/>
    </xf>
    <xf numFmtId="10" fontId="38" fillId="0" borderId="30" xfId="19" applyNumberFormat="1" applyFont="1" applyBorder="1" applyAlignment="1">
      <alignment horizontal="center"/>
    </xf>
    <xf numFmtId="0" fontId="41" fillId="7" borderId="28" xfId="0" applyFont="1" applyFill="1" applyBorder="1" applyAlignment="1">
      <alignment horizontal="right"/>
    </xf>
    <xf numFmtId="172" fontId="41" fillId="0" borderId="28" xfId="0" applyNumberFormat="1" applyFont="1" applyBorder="1" applyAlignment="1">
      <alignment horizontal="center"/>
    </xf>
    <xf numFmtId="10" fontId="39" fillId="0" borderId="28" xfId="0" applyNumberFormat="1" applyFont="1" applyBorder="1" applyAlignment="1">
      <alignment horizontal="center"/>
    </xf>
    <xf numFmtId="10" fontId="39" fillId="0" borderId="30" xfId="0" applyNumberFormat="1" applyFont="1" applyBorder="1" applyAlignment="1">
      <alignment horizontal="center"/>
    </xf>
    <xf numFmtId="0" fontId="44" fillId="2" borderId="19" xfId="0" applyFont="1" applyFill="1" applyBorder="1" applyAlignment="1">
      <alignment horizontal="right"/>
    </xf>
    <xf numFmtId="0" fontId="44" fillId="2" borderId="20" xfId="0" applyFont="1" applyFill="1" applyBorder="1" applyAlignment="1">
      <alignment horizontal="center"/>
    </xf>
    <xf numFmtId="0" fontId="44" fillId="2" borderId="21" xfId="0" applyFont="1" applyFill="1" applyBorder="1" applyAlignment="1">
      <alignment horizontal="center"/>
    </xf>
    <xf numFmtId="0" fontId="44" fillId="2" borderId="23" xfId="0" applyFont="1" applyFill="1" applyBorder="1" applyAlignment="1">
      <alignment horizontal="right"/>
    </xf>
    <xf numFmtId="14" fontId="44" fillId="2" borderId="24" xfId="0" applyNumberFormat="1" applyFont="1" applyFill="1" applyBorder="1" applyAlignment="1">
      <alignment horizontal="center"/>
    </xf>
    <xf numFmtId="14" fontId="44" fillId="2" borderId="25" xfId="0" applyNumberFormat="1" applyFont="1" applyFill="1" applyBorder="1" applyAlignment="1">
      <alignment horizontal="center"/>
    </xf>
    <xf numFmtId="0" fontId="38" fillId="7" borderId="19" xfId="0" applyFont="1" applyFill="1" applyBorder="1" applyAlignment="1">
      <alignment horizontal="right"/>
    </xf>
    <xf numFmtId="0" fontId="38" fillId="0" borderId="21" xfId="0" applyFont="1" applyBorder="1"/>
    <xf numFmtId="0" fontId="38" fillId="7" borderId="22" xfId="0" applyFont="1" applyFill="1" applyBorder="1" applyAlignment="1">
      <alignment horizontal="right"/>
    </xf>
    <xf numFmtId="0" fontId="38" fillId="0" borderId="18" xfId="0" applyFont="1" applyBorder="1"/>
    <xf numFmtId="38" fontId="38" fillId="0" borderId="0" xfId="0" applyNumberFormat="1" applyFont="1"/>
    <xf numFmtId="0" fontId="38" fillId="7" borderId="23" xfId="0" applyFont="1" applyFill="1" applyBorder="1" applyAlignment="1">
      <alignment horizontal="right"/>
    </xf>
    <xf numFmtId="0" fontId="38" fillId="0" borderId="25" xfId="0" applyFont="1" applyBorder="1"/>
    <xf numFmtId="0" fontId="44" fillId="2" borderId="1" xfId="0" applyFont="1" applyFill="1" applyBorder="1" applyAlignment="1">
      <alignment horizontal="right"/>
    </xf>
    <xf numFmtId="14" fontId="44" fillId="2" borderId="2" xfId="0" applyNumberFormat="1" applyFont="1" applyFill="1" applyBorder="1" applyAlignment="1">
      <alignment horizontal="center"/>
    </xf>
    <xf numFmtId="14" fontId="44" fillId="2" borderId="3" xfId="0" applyNumberFormat="1" applyFont="1" applyFill="1" applyBorder="1" applyAlignment="1">
      <alignment horizontal="center"/>
    </xf>
    <xf numFmtId="196" fontId="38" fillId="0" borderId="2" xfId="0" applyNumberFormat="1" applyFont="1" applyBorder="1" applyAlignment="1">
      <alignment horizontal="center"/>
    </xf>
    <xf numFmtId="196" fontId="38" fillId="0" borderId="3" xfId="0" applyNumberFormat="1" applyFont="1" applyBorder="1" applyAlignment="1">
      <alignment horizontal="center"/>
    </xf>
    <xf numFmtId="0" fontId="38" fillId="7" borderId="28" xfId="0" applyFont="1" applyFill="1" applyBorder="1" applyAlignment="1">
      <alignment horizontal="center"/>
    </xf>
    <xf numFmtId="0" fontId="39" fillId="0" borderId="28" xfId="0" quotePrefix="1" applyFont="1" applyBorder="1" applyAlignment="1">
      <alignment horizontal="center"/>
    </xf>
    <xf numFmtId="3" fontId="39" fillId="0" borderId="28" xfId="0" applyNumberFormat="1" applyFont="1" applyBorder="1" applyAlignment="1">
      <alignment horizontal="center"/>
    </xf>
    <xf numFmtId="14" fontId="38" fillId="0" borderId="28" xfId="0" applyNumberFormat="1" applyFont="1" applyBorder="1" applyAlignment="1">
      <alignment horizontal="center"/>
    </xf>
    <xf numFmtId="10" fontId="38" fillId="0" borderId="28" xfId="0" applyNumberFormat="1" applyFont="1" applyBorder="1" applyAlignment="1">
      <alignment horizontal="center"/>
    </xf>
    <xf numFmtId="0" fontId="40" fillId="7" borderId="28" xfId="0" applyFont="1" applyFill="1" applyBorder="1" applyAlignment="1">
      <alignment horizontal="center"/>
    </xf>
    <xf numFmtId="199" fontId="39" fillId="0" borderId="28" xfId="0" applyNumberFormat="1" applyFont="1" applyBorder="1" applyAlignment="1">
      <alignment horizontal="center"/>
    </xf>
    <xf numFmtId="6" fontId="39" fillId="0" borderId="28" xfId="0" applyNumberFormat="1" applyFont="1" applyBorder="1" applyAlignment="1">
      <alignment horizontal="center"/>
    </xf>
    <xf numFmtId="14" fontId="39" fillId="0" borderId="28" xfId="0" applyNumberFormat="1" applyFont="1" applyBorder="1" applyAlignment="1">
      <alignment horizontal="center"/>
    </xf>
    <xf numFmtId="170" fontId="39" fillId="0" borderId="28" xfId="0" applyNumberFormat="1" applyFont="1" applyBorder="1" applyAlignment="1">
      <alignment horizontal="center"/>
    </xf>
    <xf numFmtId="9" fontId="39" fillId="0" borderId="28" xfId="0" applyNumberFormat="1" applyFont="1" applyBorder="1" applyAlignment="1">
      <alignment horizontal="center"/>
    </xf>
    <xf numFmtId="200" fontId="39" fillId="0" borderId="28" xfId="0" applyNumberFormat="1" applyFont="1" applyBorder="1" applyAlignment="1">
      <alignment horizontal="center"/>
    </xf>
    <xf numFmtId="195" fontId="39" fillId="0" borderId="28" xfId="0" applyNumberFormat="1" applyFont="1" applyBorder="1" applyAlignment="1">
      <alignment horizontal="center"/>
    </xf>
    <xf numFmtId="8" fontId="39" fillId="0" borderId="28" xfId="0" applyNumberFormat="1" applyFont="1" applyBorder="1" applyAlignment="1">
      <alignment horizontal="center"/>
    </xf>
    <xf numFmtId="197" fontId="39" fillId="0" borderId="28" xfId="19" applyNumberFormat="1" applyFont="1" applyBorder="1" applyAlignment="1">
      <alignment horizontal="center"/>
    </xf>
    <xf numFmtId="197" fontId="40" fillId="0" borderId="28" xfId="19" applyNumberFormat="1" applyFont="1" applyBorder="1" applyAlignment="1">
      <alignment horizontal="center"/>
    </xf>
    <xf numFmtId="170" fontId="38" fillId="0" borderId="0" xfId="0" applyNumberFormat="1" applyFont="1"/>
    <xf numFmtId="0" fontId="37" fillId="2" borderId="19" xfId="0" applyFont="1" applyFill="1" applyBorder="1" applyAlignment="1">
      <alignment horizontal="center"/>
    </xf>
    <xf numFmtId="0" fontId="37" fillId="2" borderId="20" xfId="0" applyFont="1" applyFill="1" applyBorder="1" applyAlignment="1">
      <alignment horizontal="center"/>
    </xf>
    <xf numFmtId="0" fontId="45" fillId="2" borderId="20" xfId="0" applyFont="1" applyFill="1" applyBorder="1" applyAlignment="1">
      <alignment horizontal="right"/>
    </xf>
    <xf numFmtId="0" fontId="37" fillId="2" borderId="21" xfId="0" applyFont="1" applyFill="1" applyBorder="1" applyAlignment="1">
      <alignment horizontal="center"/>
    </xf>
    <xf numFmtId="0" fontId="37" fillId="2" borderId="22" xfId="0" applyFont="1" applyFill="1" applyBorder="1" applyAlignment="1">
      <alignment horizontal="center"/>
    </xf>
    <xf numFmtId="0" fontId="37" fillId="2" borderId="0" xfId="0" applyFont="1" applyFill="1" applyAlignment="1">
      <alignment horizontal="center"/>
    </xf>
    <xf numFmtId="0" fontId="45" fillId="2" borderId="0" xfId="0" applyFont="1" applyFill="1" applyAlignment="1">
      <alignment horizontal="right"/>
    </xf>
    <xf numFmtId="0" fontId="37" fillId="2" borderId="18" xfId="0" applyFont="1" applyFill="1" applyBorder="1" applyAlignment="1">
      <alignment horizontal="center"/>
    </xf>
    <xf numFmtId="0" fontId="37" fillId="2" borderId="23" xfId="0" applyFont="1" applyFill="1" applyBorder="1" applyAlignment="1">
      <alignment horizontal="center"/>
    </xf>
    <xf numFmtId="0" fontId="37" fillId="2" borderId="24" xfId="0" applyFont="1" applyFill="1" applyBorder="1" applyAlignment="1">
      <alignment horizontal="center"/>
    </xf>
    <xf numFmtId="0" fontId="45" fillId="2" borderId="24" xfId="0" applyFont="1" applyFill="1" applyBorder="1" applyAlignment="1">
      <alignment horizontal="right"/>
    </xf>
    <xf numFmtId="14" fontId="37" fillId="2" borderId="24" xfId="0" applyNumberFormat="1" applyFont="1" applyFill="1" applyBorder="1" applyAlignment="1">
      <alignment horizontal="center"/>
    </xf>
    <xf numFmtId="14" fontId="37" fillId="2" borderId="25" xfId="0" applyNumberFormat="1" applyFont="1" applyFill="1" applyBorder="1" applyAlignment="1">
      <alignment horizontal="center"/>
    </xf>
    <xf numFmtId="0" fontId="41" fillId="7" borderId="20" xfId="0" applyFont="1" applyFill="1" applyBorder="1" applyAlignment="1">
      <alignment horizontal="right"/>
    </xf>
    <xf numFmtId="0" fontId="38" fillId="7" borderId="21" xfId="0" applyFont="1" applyFill="1" applyBorder="1"/>
    <xf numFmtId="0" fontId="41" fillId="7" borderId="24" xfId="0" applyFont="1" applyFill="1" applyBorder="1"/>
    <xf numFmtId="0" fontId="41" fillId="7" borderId="24" xfId="0" applyFont="1" applyFill="1" applyBorder="1" applyAlignment="1">
      <alignment horizontal="right"/>
    </xf>
    <xf numFmtId="0" fontId="38" fillId="7" borderId="24" xfId="0" applyFont="1" applyFill="1" applyBorder="1"/>
    <xf numFmtId="0" fontId="38" fillId="7" borderId="25" xfId="0" applyFont="1" applyFill="1" applyBorder="1"/>
    <xf numFmtId="38" fontId="46" fillId="0" borderId="27" xfId="0" applyNumberFormat="1" applyFont="1" applyBorder="1" applyAlignment="1">
      <alignment horizontal="center"/>
    </xf>
    <xf numFmtId="0" fontId="38" fillId="0" borderId="0" xfId="0" applyFont="1" applyAlignment="1">
      <alignment horizontal="right"/>
    </xf>
    <xf numFmtId="38" fontId="38" fillId="0" borderId="0" xfId="0" applyNumberFormat="1" applyFont="1" applyAlignment="1">
      <alignment horizontal="center"/>
    </xf>
    <xf numFmtId="38" fontId="38" fillId="0" borderId="21" xfId="0" applyNumberFormat="1" applyFont="1" applyBorder="1" applyAlignment="1">
      <alignment horizontal="center"/>
    </xf>
    <xf numFmtId="38" fontId="46" fillId="0" borderId="29" xfId="0" applyNumberFormat="1" applyFont="1" applyBorder="1" applyAlignment="1">
      <alignment horizontal="center"/>
    </xf>
    <xf numFmtId="38" fontId="38" fillId="0" borderId="18" xfId="0" applyNumberFormat="1" applyFont="1" applyBorder="1" applyAlignment="1">
      <alignment horizontal="center"/>
    </xf>
    <xf numFmtId="38" fontId="47" fillId="0" borderId="28" xfId="0" applyNumberFormat="1" applyFont="1" applyBorder="1" applyAlignment="1">
      <alignment horizontal="center"/>
    </xf>
    <xf numFmtId="0" fontId="41" fillId="0" borderId="2" xfId="0" applyFont="1" applyBorder="1" applyAlignment="1">
      <alignment horizontal="right"/>
    </xf>
    <xf numFmtId="38" fontId="41" fillId="0" borderId="2" xfId="0" applyNumberFormat="1" applyFont="1" applyBorder="1" applyAlignment="1">
      <alignment horizontal="center"/>
    </xf>
    <xf numFmtId="38" fontId="41" fillId="0" borderId="3" xfId="0" applyNumberFormat="1" applyFont="1" applyBorder="1" applyAlignment="1">
      <alignment horizontal="center"/>
    </xf>
    <xf numFmtId="0" fontId="41" fillId="0" borderId="2" xfId="0" applyFont="1" applyBorder="1"/>
    <xf numFmtId="0" fontId="44" fillId="2" borderId="28" xfId="0" applyFont="1" applyFill="1" applyBorder="1" applyAlignment="1">
      <alignment horizontal="center"/>
    </xf>
    <xf numFmtId="0" fontId="38" fillId="0" borderId="27" xfId="0" applyFont="1" applyBorder="1" applyAlignment="1">
      <alignment horizontal="center"/>
    </xf>
    <xf numFmtId="0" fontId="38" fillId="0" borderId="29" xfId="0" applyFont="1" applyBorder="1" applyAlignment="1">
      <alignment horizontal="center"/>
    </xf>
    <xf numFmtId="0" fontId="38" fillId="0" borderId="30" xfId="0" applyFont="1" applyBorder="1" applyAlignment="1">
      <alignment horizontal="center"/>
    </xf>
    <xf numFmtId="3" fontId="38" fillId="0" borderId="28" xfId="0" applyNumberFormat="1" applyFont="1" applyBorder="1" applyAlignment="1">
      <alignment horizontal="center"/>
    </xf>
    <xf numFmtId="169" fontId="37" fillId="2" borderId="2" xfId="0" applyNumberFormat="1" applyFont="1" applyFill="1" applyBorder="1" applyAlignment="1">
      <alignment horizontal="center"/>
    </xf>
    <xf numFmtId="169" fontId="37" fillId="2" borderId="3" xfId="0" applyNumberFormat="1" applyFont="1" applyFill="1" applyBorder="1" applyAlignment="1">
      <alignment horizontal="center"/>
    </xf>
    <xf numFmtId="0" fontId="38" fillId="7" borderId="1" xfId="0" applyFont="1" applyFill="1" applyBorder="1" applyAlignment="1">
      <alignment horizontal="center"/>
    </xf>
    <xf numFmtId="0" fontId="38" fillId="7" borderId="2" xfId="0" applyFont="1" applyFill="1" applyBorder="1" applyAlignment="1">
      <alignment horizontal="center"/>
    </xf>
    <xf numFmtId="0" fontId="38" fillId="7" borderId="3" xfId="0" applyFont="1" applyFill="1" applyBorder="1" applyAlignment="1">
      <alignment horizontal="center"/>
    </xf>
    <xf numFmtId="6" fontId="39" fillId="0" borderId="21" xfId="0" applyNumberFormat="1" applyFont="1" applyBorder="1" applyAlignment="1">
      <alignment horizontal="center"/>
    </xf>
    <xf numFmtId="6" fontId="39" fillId="0" borderId="18" xfId="0" applyNumberFormat="1" applyFont="1" applyBorder="1" applyAlignment="1">
      <alignment horizontal="center"/>
    </xf>
    <xf numFmtId="10" fontId="40" fillId="0" borderId="30" xfId="0" applyNumberFormat="1" applyFont="1" applyBorder="1" applyAlignment="1">
      <alignment horizontal="center"/>
    </xf>
    <xf numFmtId="8" fontId="41" fillId="0" borderId="2" xfId="0" applyNumberFormat="1" applyFont="1" applyBorder="1" applyAlignment="1">
      <alignment horizontal="center"/>
    </xf>
    <xf numFmtId="6" fontId="41" fillId="0" borderId="3" xfId="0" applyNumberFormat="1" applyFont="1" applyBorder="1" applyAlignment="1">
      <alignment horizontal="center"/>
    </xf>
    <xf numFmtId="6" fontId="39" fillId="0" borderId="30" xfId="0" applyNumberFormat="1" applyFont="1" applyBorder="1" applyAlignment="1">
      <alignment horizontal="center"/>
    </xf>
    <xf numFmtId="172" fontId="48" fillId="0" borderId="30" xfId="0" applyNumberFormat="1" applyFont="1" applyBorder="1" applyAlignment="1">
      <alignment horizontal="center"/>
    </xf>
    <xf numFmtId="10" fontId="39" fillId="0" borderId="18" xfId="0" applyNumberFormat="1" applyFont="1" applyBorder="1" applyAlignment="1">
      <alignment horizontal="center"/>
    </xf>
    <xf numFmtId="169" fontId="39" fillId="0" borderId="18" xfId="0" applyNumberFormat="1" applyFont="1" applyBorder="1" applyAlignment="1">
      <alignment horizontal="center"/>
    </xf>
    <xf numFmtId="9" fontId="39" fillId="0" borderId="18" xfId="19" applyFont="1" applyBorder="1" applyAlignment="1">
      <alignment horizontal="center"/>
    </xf>
    <xf numFmtId="199" fontId="39" fillId="0" borderId="25" xfId="0" applyNumberFormat="1" applyFont="1" applyBorder="1" applyAlignment="1">
      <alignment horizontal="center"/>
    </xf>
    <xf numFmtId="0" fontId="37" fillId="2" borderId="1" xfId="0" applyFont="1" applyFill="1" applyBorder="1" applyAlignment="1">
      <alignment horizontal="right"/>
    </xf>
    <xf numFmtId="0" fontId="37" fillId="2" borderId="2" xfId="0" applyFont="1" applyFill="1" applyBorder="1" applyAlignment="1">
      <alignment horizontal="center"/>
    </xf>
    <xf numFmtId="0" fontId="37" fillId="2" borderId="19" xfId="0" applyFont="1" applyFill="1" applyBorder="1" applyAlignment="1">
      <alignment horizontal="right"/>
    </xf>
    <xf numFmtId="14" fontId="37" fillId="2" borderId="20" xfId="0" applyNumberFormat="1" applyFont="1" applyFill="1" applyBorder="1" applyAlignment="1">
      <alignment horizontal="center"/>
    </xf>
    <xf numFmtId="14" fontId="37" fillId="2" borderId="21" xfId="0" applyNumberFormat="1" applyFont="1" applyFill="1" applyBorder="1" applyAlignment="1">
      <alignment horizontal="center"/>
    </xf>
    <xf numFmtId="38" fontId="38" fillId="0" borderId="19" xfId="0" applyNumberFormat="1" applyFont="1" applyBorder="1" applyAlignment="1">
      <alignment horizontal="center"/>
    </xf>
    <xf numFmtId="38" fontId="38" fillId="0" borderId="20" xfId="0" applyNumberFormat="1" applyFont="1" applyBorder="1" applyAlignment="1">
      <alignment horizontal="center"/>
    </xf>
    <xf numFmtId="38" fontId="38" fillId="0" borderId="22" xfId="0" applyNumberFormat="1" applyFont="1" applyBorder="1" applyAlignment="1">
      <alignment horizontal="center"/>
    </xf>
    <xf numFmtId="38" fontId="38" fillId="0" borderId="23" xfId="0" applyNumberFormat="1" applyFont="1" applyBorder="1" applyAlignment="1">
      <alignment horizontal="center"/>
    </xf>
    <xf numFmtId="38" fontId="38" fillId="0" borderId="24" xfId="0" applyNumberFormat="1" applyFont="1" applyBorder="1" applyAlignment="1">
      <alignment horizontal="center"/>
    </xf>
    <xf numFmtId="38" fontId="38" fillId="0" borderId="25" xfId="0" applyNumberFormat="1" applyFont="1" applyBorder="1" applyAlignment="1">
      <alignment horizontal="center"/>
    </xf>
    <xf numFmtId="0" fontId="41" fillId="7" borderId="29" xfId="0" applyFont="1" applyFill="1" applyBorder="1" applyAlignment="1">
      <alignment horizontal="right"/>
    </xf>
    <xf numFmtId="38" fontId="38" fillId="0" borderId="2" xfId="0" applyNumberFormat="1" applyFont="1" applyBorder="1" applyAlignment="1">
      <alignment horizontal="center"/>
    </xf>
    <xf numFmtId="0" fontId="38" fillId="0" borderId="20" xfId="0" applyFont="1" applyBorder="1" applyAlignment="1">
      <alignment horizontal="right"/>
    </xf>
    <xf numFmtId="0" fontId="41" fillId="7" borderId="27" xfId="0" applyFont="1" applyFill="1" applyBorder="1" applyAlignment="1">
      <alignment horizontal="right"/>
    </xf>
    <xf numFmtId="172" fontId="38" fillId="0" borderId="0" xfId="0" applyNumberFormat="1" applyFont="1" applyAlignment="1">
      <alignment horizontal="center"/>
    </xf>
    <xf numFmtId="10" fontId="38" fillId="0" borderId="2" xfId="19" applyNumberFormat="1" applyFont="1" applyBorder="1" applyAlignment="1">
      <alignment horizontal="center"/>
    </xf>
    <xf numFmtId="10" fontId="38" fillId="0" borderId="3" xfId="19" applyNumberFormat="1" applyFont="1" applyBorder="1" applyAlignment="1">
      <alignment horizontal="center"/>
    </xf>
    <xf numFmtId="10" fontId="38" fillId="0" borderId="0" xfId="19" applyNumberFormat="1" applyFont="1" applyAlignment="1">
      <alignment horizontal="center"/>
    </xf>
    <xf numFmtId="0" fontId="37" fillId="2" borderId="2" xfId="0" applyFont="1" applyFill="1" applyBorder="1"/>
    <xf numFmtId="0" fontId="37" fillId="2" borderId="3" xfId="0" applyFont="1" applyFill="1" applyBorder="1"/>
    <xf numFmtId="6" fontId="38" fillId="0" borderId="19" xfId="0" applyNumberFormat="1" applyFont="1" applyBorder="1"/>
    <xf numFmtId="6" fontId="38" fillId="0" borderId="20" xfId="0" applyNumberFormat="1" applyFont="1" applyBorder="1"/>
    <xf numFmtId="6" fontId="38" fillId="0" borderId="21" xfId="0" applyNumberFormat="1" applyFont="1" applyBorder="1"/>
    <xf numFmtId="172" fontId="38" fillId="0" borderId="19" xfId="0" applyNumberFormat="1" applyFont="1" applyBorder="1" applyAlignment="1">
      <alignment horizontal="center"/>
    </xf>
    <xf numFmtId="172" fontId="38" fillId="0" borderId="20" xfId="0" applyNumberFormat="1" applyFont="1" applyBorder="1" applyAlignment="1">
      <alignment horizontal="center"/>
    </xf>
    <xf numFmtId="0" fontId="39" fillId="0" borderId="22" xfId="0" applyFont="1" applyBorder="1" applyAlignment="1">
      <alignment horizontal="center"/>
    </xf>
    <xf numFmtId="0" fontId="39" fillId="0" borderId="0" xfId="0" applyFont="1" applyAlignment="1">
      <alignment horizontal="center"/>
    </xf>
    <xf numFmtId="0" fontId="39" fillId="0" borderId="18" xfId="0" applyFont="1" applyBorder="1" applyAlignment="1">
      <alignment horizontal="center"/>
    </xf>
    <xf numFmtId="172" fontId="38" fillId="0" borderId="22" xfId="0" applyNumberFormat="1" applyFont="1" applyBorder="1" applyAlignment="1">
      <alignment horizontal="center"/>
    </xf>
    <xf numFmtId="172" fontId="38" fillId="0" borderId="18" xfId="0" applyNumberFormat="1" applyFont="1" applyBorder="1" applyAlignment="1">
      <alignment horizontal="center"/>
    </xf>
    <xf numFmtId="9" fontId="39" fillId="0" borderId="22" xfId="0" applyNumberFormat="1" applyFont="1" applyBorder="1" applyAlignment="1">
      <alignment horizontal="center"/>
    </xf>
    <xf numFmtId="9" fontId="39" fillId="0" borderId="0" xfId="0" applyNumberFormat="1" applyFont="1" applyAlignment="1">
      <alignment horizontal="center"/>
    </xf>
    <xf numFmtId="9" fontId="39" fillId="0" borderId="18" xfId="0" applyNumberFormat="1" applyFont="1" applyBorder="1" applyAlignment="1">
      <alignment horizontal="center"/>
    </xf>
    <xf numFmtId="172" fontId="38" fillId="0" borderId="23" xfId="0" applyNumberFormat="1" applyFont="1" applyBorder="1" applyAlignment="1">
      <alignment horizontal="center"/>
    </xf>
    <xf numFmtId="196" fontId="39" fillId="0" borderId="22" xfId="0" applyNumberFormat="1" applyFont="1" applyBorder="1" applyAlignment="1">
      <alignment horizontal="center"/>
    </xf>
    <xf numFmtId="196" fontId="39" fillId="0" borderId="0" xfId="0" applyNumberFormat="1" applyFont="1" applyAlignment="1">
      <alignment horizontal="center"/>
    </xf>
    <xf numFmtId="196" fontId="39" fillId="0" borderId="18" xfId="0" applyNumberFormat="1" applyFont="1" applyBorder="1" applyAlignment="1">
      <alignment horizontal="center"/>
    </xf>
    <xf numFmtId="10" fontId="39" fillId="0" borderId="22" xfId="0" applyNumberFormat="1" applyFont="1" applyBorder="1" applyAlignment="1">
      <alignment horizontal="center"/>
    </xf>
    <xf numFmtId="10" fontId="39" fillId="0" borderId="0" xfId="0" applyNumberFormat="1" applyFont="1" applyAlignment="1">
      <alignment horizontal="center"/>
    </xf>
    <xf numFmtId="10" fontId="40" fillId="0" borderId="22" xfId="0" applyNumberFormat="1" applyFont="1" applyBorder="1" applyAlignment="1">
      <alignment horizontal="center"/>
    </xf>
    <xf numFmtId="10" fontId="40" fillId="0" borderId="0" xfId="0" applyNumberFormat="1" applyFont="1" applyAlignment="1">
      <alignment horizontal="center"/>
    </xf>
    <xf numFmtId="10" fontId="40" fillId="0" borderId="18" xfId="0" applyNumberFormat="1" applyFont="1" applyBorder="1" applyAlignment="1">
      <alignment horizontal="center"/>
    </xf>
    <xf numFmtId="0" fontId="46" fillId="0" borderId="0" xfId="0" applyFont="1"/>
    <xf numFmtId="195" fontId="39" fillId="0" borderId="22" xfId="0" applyNumberFormat="1" applyFont="1" applyBorder="1" applyAlignment="1">
      <alignment horizontal="center"/>
    </xf>
    <xf numFmtId="195" fontId="39" fillId="0" borderId="0" xfId="0" applyNumberFormat="1" applyFont="1" applyAlignment="1">
      <alignment horizontal="center"/>
    </xf>
    <xf numFmtId="195" fontId="39" fillId="0" borderId="18" xfId="0" applyNumberFormat="1" applyFont="1" applyBorder="1" applyAlignment="1">
      <alignment horizontal="center"/>
    </xf>
    <xf numFmtId="200" fontId="39" fillId="0" borderId="22" xfId="0" applyNumberFormat="1" applyFont="1" applyBorder="1" applyAlignment="1">
      <alignment horizontal="center"/>
    </xf>
    <xf numFmtId="200" fontId="39" fillId="0" borderId="0" xfId="0" applyNumberFormat="1" applyFont="1" applyAlignment="1">
      <alignment horizontal="center"/>
    </xf>
    <xf numFmtId="200" fontId="39" fillId="0" borderId="18" xfId="0" applyNumberFormat="1" applyFont="1" applyBorder="1" applyAlignment="1">
      <alignment horizontal="center"/>
    </xf>
    <xf numFmtId="195" fontId="39" fillId="0" borderId="23" xfId="0" applyNumberFormat="1" applyFont="1" applyBorder="1" applyAlignment="1">
      <alignment horizontal="center"/>
    </xf>
    <xf numFmtId="195" fontId="40" fillId="0" borderId="24" xfId="0" applyNumberFormat="1" applyFont="1" applyBorder="1" applyAlignment="1">
      <alignment horizontal="center"/>
    </xf>
    <xf numFmtId="195" fontId="39" fillId="0" borderId="25" xfId="0" applyNumberFormat="1" applyFont="1" applyBorder="1" applyAlignment="1">
      <alignment horizontal="center"/>
    </xf>
    <xf numFmtId="0" fontId="37" fillId="2" borderId="1" xfId="0" applyFont="1" applyFill="1" applyBorder="1"/>
    <xf numFmtId="8" fontId="38" fillId="0" borderId="28" xfId="0" applyNumberFormat="1" applyFont="1" applyBorder="1" applyAlignment="1">
      <alignment horizontal="center"/>
    </xf>
    <xf numFmtId="0" fontId="41" fillId="7" borderId="19" xfId="0" applyFont="1" applyFill="1" applyBorder="1" applyAlignment="1">
      <alignment horizontal="center"/>
    </xf>
    <xf numFmtId="0" fontId="41" fillId="7" borderId="20" xfId="0" applyFont="1" applyFill="1" applyBorder="1" applyAlignment="1">
      <alignment horizontal="center"/>
    </xf>
    <xf numFmtId="0" fontId="41" fillId="7" borderId="21" xfId="0" applyFont="1" applyFill="1" applyBorder="1" applyAlignment="1">
      <alignment horizontal="center"/>
    </xf>
    <xf numFmtId="0" fontId="41" fillId="7" borderId="30" xfId="0" applyFont="1" applyFill="1" applyBorder="1" applyAlignment="1">
      <alignment horizontal="right"/>
    </xf>
    <xf numFmtId="14" fontId="41" fillId="7" borderId="23" xfId="0" applyNumberFormat="1" applyFont="1" applyFill="1" applyBorder="1" applyAlignment="1">
      <alignment horizontal="center"/>
    </xf>
    <xf numFmtId="14" fontId="41" fillId="7" borderId="24" xfId="0" applyNumberFormat="1" applyFont="1" applyFill="1" applyBorder="1" applyAlignment="1">
      <alignment horizontal="center"/>
    </xf>
    <xf numFmtId="14" fontId="41" fillId="7" borderId="25" xfId="0" applyNumberFormat="1" applyFont="1" applyFill="1" applyBorder="1" applyAlignment="1">
      <alignment horizontal="center"/>
    </xf>
    <xf numFmtId="0" fontId="46" fillId="0" borderId="0" xfId="0" applyFont="1" applyAlignment="1">
      <alignment horizontal="right"/>
    </xf>
    <xf numFmtId="10" fontId="38" fillId="0" borderId="0" xfId="19" applyNumberFormat="1" applyFont="1" applyBorder="1" applyAlignment="1">
      <alignment horizontal="center"/>
    </xf>
    <xf numFmtId="14" fontId="37" fillId="2" borderId="2" xfId="0" applyNumberFormat="1" applyFont="1" applyFill="1" applyBorder="1"/>
    <xf numFmtId="14" fontId="37" fillId="2" borderId="3" xfId="0" applyNumberFormat="1" applyFont="1" applyFill="1" applyBorder="1"/>
    <xf numFmtId="10" fontId="38" fillId="0" borderId="1" xfId="19" applyNumberFormat="1" applyFont="1" applyBorder="1" applyAlignment="1">
      <alignment horizontal="center"/>
    </xf>
    <xf numFmtId="0" fontId="49" fillId="22" borderId="52" xfId="0" applyFont="1" applyFill="1" applyBorder="1"/>
    <xf numFmtId="0" fontId="49" fillId="22" borderId="53" xfId="0" applyFont="1" applyFill="1" applyBorder="1"/>
    <xf numFmtId="14" fontId="0" fillId="0" borderId="54" xfId="0" applyNumberFormat="1" applyBorder="1"/>
    <xf numFmtId="10" fontId="0" fillId="0" borderId="0" xfId="0" applyNumberFormat="1" applyAlignment="1">
      <alignment horizontal="center" vertical="center"/>
    </xf>
    <xf numFmtId="14" fontId="0" fillId="0" borderId="55" xfId="0" applyNumberFormat="1" applyBorder="1"/>
    <xf numFmtId="10" fontId="0" fillId="0" borderId="56" xfId="0" applyNumberFormat="1" applyBorder="1" applyAlignment="1">
      <alignment horizontal="center" vertical="center"/>
    </xf>
    <xf numFmtId="0" fontId="50" fillId="2" borderId="19" xfId="0" applyFont="1" applyFill="1" applyBorder="1" applyAlignment="1">
      <alignment horizontal="right"/>
    </xf>
    <xf numFmtId="0" fontId="50" fillId="2" borderId="22" xfId="0" applyFont="1" applyFill="1" applyBorder="1" applyAlignment="1">
      <alignment horizontal="right"/>
    </xf>
    <xf numFmtId="0" fontId="44" fillId="2" borderId="0" xfId="0" applyFont="1" applyFill="1" applyAlignment="1">
      <alignment horizontal="center"/>
    </xf>
    <xf numFmtId="0" fontId="44" fillId="2" borderId="18" xfId="0" applyFont="1" applyFill="1" applyBorder="1" applyAlignment="1">
      <alignment horizontal="center"/>
    </xf>
    <xf numFmtId="0" fontId="50" fillId="2" borderId="23" xfId="0" applyFont="1" applyFill="1" applyBorder="1" applyAlignment="1">
      <alignment horizontal="right"/>
    </xf>
    <xf numFmtId="0" fontId="38" fillId="0" borderId="27" xfId="0" applyFont="1" applyBorder="1"/>
    <xf numFmtId="0" fontId="40" fillId="0" borderId="27" xfId="0" applyFont="1" applyBorder="1" applyAlignment="1">
      <alignment horizontal="right"/>
    </xf>
    <xf numFmtId="8" fontId="38" fillId="0" borderId="27" xfId="0" applyNumberFormat="1" applyFont="1" applyBorder="1" applyAlignment="1">
      <alignment horizontal="center"/>
    </xf>
    <xf numFmtId="198" fontId="39" fillId="0" borderId="27" xfId="0" applyNumberFormat="1" applyFont="1" applyBorder="1" applyAlignment="1">
      <alignment horizontal="center"/>
    </xf>
    <xf numFmtId="195" fontId="38" fillId="0" borderId="27" xfId="0" applyNumberFormat="1" applyFont="1" applyBorder="1" applyAlignment="1">
      <alignment horizontal="center"/>
    </xf>
    <xf numFmtId="0" fontId="38" fillId="0" borderId="22" xfId="0" applyFont="1" applyBorder="1"/>
    <xf numFmtId="0" fontId="38" fillId="0" borderId="29" xfId="0" applyFont="1" applyBorder="1"/>
    <xf numFmtId="0" fontId="40" fillId="0" borderId="29" xfId="0" applyFont="1" applyBorder="1" applyAlignment="1">
      <alignment horizontal="right"/>
    </xf>
    <xf numFmtId="8" fontId="38" fillId="0" borderId="29" xfId="0" applyNumberFormat="1" applyFont="1" applyBorder="1" applyAlignment="1">
      <alignment horizontal="center"/>
    </xf>
    <xf numFmtId="198" fontId="39" fillId="0" borderId="29" xfId="0" applyNumberFormat="1" applyFont="1" applyBorder="1" applyAlignment="1">
      <alignment horizontal="center"/>
    </xf>
    <xf numFmtId="195" fontId="38" fillId="0" borderId="29" xfId="0" applyNumberFormat="1" applyFont="1" applyBorder="1" applyAlignment="1">
      <alignment horizontal="center"/>
    </xf>
    <xf numFmtId="0" fontId="38" fillId="0" borderId="30" xfId="0" applyFont="1" applyBorder="1"/>
    <xf numFmtId="0" fontId="40" fillId="0" borderId="30" xfId="0" applyFont="1" applyBorder="1" applyAlignment="1">
      <alignment horizontal="right"/>
    </xf>
    <xf numFmtId="8" fontId="38" fillId="0" borderId="30" xfId="0" applyNumberFormat="1" applyFont="1" applyBorder="1" applyAlignment="1">
      <alignment horizontal="center"/>
    </xf>
    <xf numFmtId="198" fontId="39" fillId="0" borderId="30" xfId="0" applyNumberFormat="1" applyFont="1" applyBorder="1" applyAlignment="1">
      <alignment horizontal="center"/>
    </xf>
    <xf numFmtId="195" fontId="38" fillId="0" borderId="30" xfId="0" applyNumberFormat="1" applyFont="1" applyBorder="1" applyAlignment="1">
      <alignment horizontal="center"/>
    </xf>
    <xf numFmtId="0" fontId="38" fillId="0" borderId="23" xfId="0" applyFont="1" applyBorder="1"/>
    <xf numFmtId="0" fontId="48" fillId="13" borderId="1" xfId="0" applyFont="1" applyFill="1" applyBorder="1" applyAlignment="1">
      <alignment horizontal="right"/>
    </xf>
    <xf numFmtId="6" fontId="41" fillId="13" borderId="2" xfId="0" applyNumberFormat="1" applyFont="1" applyFill="1" applyBorder="1" applyAlignment="1">
      <alignment horizontal="center"/>
    </xf>
    <xf numFmtId="8" fontId="41" fillId="13" borderId="2" xfId="0" applyNumberFormat="1" applyFont="1" applyFill="1" applyBorder="1" applyAlignment="1">
      <alignment horizontal="center"/>
    </xf>
    <xf numFmtId="198" fontId="41" fillId="13" borderId="2" xfId="0" applyNumberFormat="1" applyFont="1" applyFill="1" applyBorder="1" applyAlignment="1">
      <alignment horizontal="center"/>
    </xf>
    <xf numFmtId="195" fontId="41" fillId="13" borderId="2" xfId="0" applyNumberFormat="1" applyFont="1" applyFill="1" applyBorder="1" applyAlignment="1">
      <alignment horizontal="center"/>
    </xf>
    <xf numFmtId="0" fontId="41" fillId="13" borderId="2" xfId="0" applyFont="1" applyFill="1" applyBorder="1" applyAlignment="1">
      <alignment horizontal="center"/>
    </xf>
    <xf numFmtId="38" fontId="41" fillId="13" borderId="2" xfId="0" applyNumberFormat="1" applyFont="1" applyFill="1" applyBorder="1" applyAlignment="1">
      <alignment horizontal="center"/>
    </xf>
    <xf numFmtId="38" fontId="41" fillId="13" borderId="3" xfId="0" applyNumberFormat="1" applyFont="1" applyFill="1" applyBorder="1" applyAlignment="1">
      <alignment horizontal="center"/>
    </xf>
    <xf numFmtId="0" fontId="40" fillId="0" borderId="1" xfId="0" applyFont="1" applyBorder="1" applyAlignment="1">
      <alignment horizontal="right"/>
    </xf>
    <xf numFmtId="6" fontId="38" fillId="0" borderId="2" xfId="0" applyNumberFormat="1" applyFont="1" applyBorder="1" applyAlignment="1">
      <alignment horizontal="center"/>
    </xf>
    <xf numFmtId="170" fontId="38" fillId="0" borderId="2" xfId="0" applyNumberFormat="1" applyFont="1" applyBorder="1" applyAlignment="1">
      <alignment horizontal="center"/>
    </xf>
    <xf numFmtId="0" fontId="38" fillId="0" borderId="2" xfId="0" applyFont="1" applyBorder="1"/>
    <xf numFmtId="10" fontId="39" fillId="0" borderId="2" xfId="0" applyNumberFormat="1" applyFont="1" applyBorder="1"/>
    <xf numFmtId="38" fontId="38" fillId="0" borderId="3" xfId="0" applyNumberFormat="1" applyFont="1" applyBorder="1" applyAlignment="1">
      <alignment horizontal="center"/>
    </xf>
    <xf numFmtId="0" fontId="1" fillId="0" borderId="0" xfId="0" applyFont="1"/>
    <xf numFmtId="0" fontId="1" fillId="2" borderId="4" xfId="0" applyFont="1" applyFill="1" applyBorder="1" applyAlignment="1">
      <alignment horizontal="left"/>
    </xf>
    <xf numFmtId="0" fontId="3" fillId="2" borderId="16" xfId="0" applyFont="1" applyFill="1" applyBorder="1" applyAlignment="1">
      <alignment horizontal="left"/>
    </xf>
    <xf numFmtId="0" fontId="1" fillId="2" borderId="10" xfId="0" applyFont="1" applyFill="1" applyBorder="1" applyAlignment="1">
      <alignment horizontal="center"/>
    </xf>
    <xf numFmtId="0" fontId="3" fillId="0" borderId="0" xfId="0" applyFont="1" applyAlignment="1">
      <alignment horizontal="center"/>
    </xf>
    <xf numFmtId="0" fontId="1" fillId="0" borderId="0" xfId="0" applyFont="1" applyAlignment="1">
      <alignment horizontal="right"/>
    </xf>
    <xf numFmtId="0" fontId="4" fillId="0" borderId="0" xfId="0" applyFont="1" applyAlignment="1">
      <alignment horizontal="center"/>
    </xf>
    <xf numFmtId="0" fontId="38" fillId="0" borderId="30" xfId="0" applyFont="1" applyBorder="1" applyAlignment="1">
      <alignment horizontal="right"/>
    </xf>
    <xf numFmtId="0" fontId="26" fillId="0" borderId="0" xfId="0" applyFont="1" applyAlignment="1">
      <alignment horizontal="center"/>
    </xf>
    <xf numFmtId="0" fontId="38" fillId="0" borderId="29" xfId="0" applyFont="1" applyBorder="1" applyAlignment="1">
      <alignment horizontal="right"/>
    </xf>
    <xf numFmtId="10" fontId="40" fillId="0" borderId="29" xfId="0" applyNumberFormat="1" applyFont="1" applyBorder="1" applyAlignment="1">
      <alignment horizontal="center"/>
    </xf>
    <xf numFmtId="0" fontId="38" fillId="0" borderId="28" xfId="0" applyFont="1" applyBorder="1" applyAlignment="1">
      <alignment horizontal="right"/>
    </xf>
    <xf numFmtId="14" fontId="39" fillId="0" borderId="30" xfId="0" applyNumberFormat="1" applyFont="1" applyBorder="1" applyAlignment="1">
      <alignment horizontal="center"/>
    </xf>
    <xf numFmtId="0" fontId="39" fillId="0" borderId="29" xfId="0" applyFont="1" applyBorder="1" applyAlignment="1">
      <alignment horizontal="center"/>
    </xf>
    <xf numFmtId="0" fontId="39" fillId="0" borderId="30" xfId="0" applyFont="1" applyBorder="1" applyAlignment="1">
      <alignment horizontal="center"/>
    </xf>
    <xf numFmtId="2" fontId="38" fillId="0" borderId="29" xfId="0" applyNumberFormat="1" applyFont="1" applyBorder="1" applyAlignment="1">
      <alignment horizontal="center"/>
    </xf>
    <xf numFmtId="3" fontId="39" fillId="0" borderId="29" xfId="0" applyNumberFormat="1" applyFont="1" applyBorder="1" applyAlignment="1">
      <alignment horizontal="center"/>
    </xf>
    <xf numFmtId="3" fontId="43" fillId="0" borderId="29" xfId="0" applyNumberFormat="1" applyFont="1" applyBorder="1" applyAlignment="1">
      <alignment horizontal="center"/>
    </xf>
    <xf numFmtId="172" fontId="40" fillId="0" borderId="29" xfId="0" applyNumberFormat="1" applyFont="1" applyBorder="1" applyAlignment="1">
      <alignment horizontal="center"/>
    </xf>
    <xf numFmtId="2" fontId="40" fillId="0" borderId="30" xfId="0" applyNumberFormat="1" applyFont="1" applyBorder="1" applyAlignment="1">
      <alignment horizontal="center"/>
    </xf>
    <xf numFmtId="170" fontId="38" fillId="0" borderId="29" xfId="0" applyNumberFormat="1" applyFont="1" applyBorder="1" applyAlignment="1">
      <alignment horizontal="center"/>
    </xf>
    <xf numFmtId="0" fontId="38" fillId="0" borderId="27" xfId="0" applyFont="1" applyBorder="1" applyAlignment="1">
      <alignment horizontal="right"/>
    </xf>
    <xf numFmtId="0" fontId="39" fillId="0" borderId="27" xfId="0" applyFont="1" applyBorder="1" applyAlignment="1">
      <alignment horizontal="center"/>
    </xf>
    <xf numFmtId="0" fontId="3" fillId="0" borderId="16" xfId="0" applyFont="1" applyBorder="1"/>
    <xf numFmtId="0" fontId="3" fillId="0" borderId="7" xfId="0" applyFont="1" applyBorder="1"/>
    <xf numFmtId="0" fontId="1" fillId="0" borderId="17" xfId="0" applyFont="1" applyBorder="1"/>
    <xf numFmtId="0" fontId="26" fillId="0" borderId="17" xfId="0" applyFont="1" applyBorder="1" applyAlignment="1">
      <alignment horizontal="center"/>
    </xf>
    <xf numFmtId="0" fontId="3" fillId="0" borderId="17" xfId="0" applyFont="1" applyBorder="1"/>
    <xf numFmtId="0" fontId="2" fillId="0" borderId="17" xfId="0" applyFont="1" applyBorder="1"/>
    <xf numFmtId="0" fontId="2" fillId="0" borderId="0" xfId="0" applyFont="1"/>
    <xf numFmtId="10" fontId="39" fillId="0" borderId="57" xfId="0" applyNumberFormat="1" applyFont="1" applyBorder="1" applyAlignment="1">
      <alignment horizontal="center"/>
    </xf>
    <xf numFmtId="14" fontId="1" fillId="2" borderId="1" xfId="0" applyNumberFormat="1" applyFont="1" applyFill="1" applyBorder="1" applyAlignment="1">
      <alignment horizontal="center"/>
    </xf>
    <xf numFmtId="10" fontId="0" fillId="3" borderId="22" xfId="19" applyNumberFormat="1" applyFont="1" applyFill="1" applyBorder="1" applyAlignment="1">
      <alignment horizontal="center"/>
    </xf>
    <xf numFmtId="10" fontId="24" fillId="3" borderId="0" xfId="0" applyNumberFormat="1" applyFont="1" applyFill="1" applyAlignment="1">
      <alignment horizontal="center"/>
    </xf>
    <xf numFmtId="10" fontId="15" fillId="0" borderId="18" xfId="0" applyNumberFormat="1" applyFont="1" applyBorder="1"/>
    <xf numFmtId="10" fontId="0" fillId="3" borderId="22" xfId="0" applyNumberFormat="1" applyFill="1" applyBorder="1" applyAlignment="1">
      <alignment horizontal="center"/>
    </xf>
    <xf numFmtId="0" fontId="0" fillId="3" borderId="22" xfId="0" applyFill="1" applyBorder="1" applyAlignment="1">
      <alignment horizontal="center"/>
    </xf>
    <xf numFmtId="0" fontId="0" fillId="3" borderId="23" xfId="0" applyFill="1" applyBorder="1" applyAlignment="1">
      <alignment horizontal="center"/>
    </xf>
    <xf numFmtId="10" fontId="15" fillId="0" borderId="25" xfId="0" applyNumberFormat="1" applyFont="1" applyBorder="1"/>
    <xf numFmtId="0" fontId="37" fillId="2" borderId="23" xfId="0" applyFont="1" applyFill="1" applyBorder="1" applyAlignment="1">
      <alignment horizontal="centerContinuous"/>
    </xf>
    <xf numFmtId="0" fontId="37" fillId="2" borderId="25" xfId="0" applyFont="1" applyFill="1" applyBorder="1" applyAlignment="1">
      <alignment horizontal="centerContinuous"/>
    </xf>
    <xf numFmtId="10" fontId="0" fillId="0" borderId="7" xfId="0" applyNumberFormat="1" applyBorder="1" applyAlignment="1">
      <alignment horizontal="left"/>
    </xf>
    <xf numFmtId="10" fontId="2" fillId="0" borderId="9" xfId="0" applyNumberFormat="1" applyFont="1" applyBorder="1" applyAlignment="1">
      <alignment horizontal="left"/>
    </xf>
    <xf numFmtId="0" fontId="3" fillId="0" borderId="6" xfId="0" applyFont="1" applyBorder="1" applyAlignment="1">
      <alignment horizontal="center"/>
    </xf>
    <xf numFmtId="0" fontId="3" fillId="0" borderId="8" xfId="0" applyFont="1" applyBorder="1" applyAlignment="1">
      <alignment horizontal="center"/>
    </xf>
    <xf numFmtId="6" fontId="43" fillId="0" borderId="29" xfId="0" applyNumberFormat="1" applyFont="1" applyBorder="1" applyAlignment="1">
      <alignment horizontal="center"/>
    </xf>
    <xf numFmtId="0" fontId="37" fillId="2" borderId="32" xfId="0" applyFont="1" applyFill="1" applyBorder="1" applyAlignment="1">
      <alignment horizontal="centerContinuous"/>
    </xf>
    <xf numFmtId="0" fontId="37" fillId="2" borderId="33" xfId="0" applyFont="1" applyFill="1" applyBorder="1" applyAlignment="1">
      <alignment horizontal="centerContinuous"/>
    </xf>
    <xf numFmtId="10" fontId="39" fillId="0" borderId="58" xfId="0" applyNumberFormat="1" applyFont="1" applyBorder="1" applyAlignment="1">
      <alignment horizontal="center"/>
    </xf>
    <xf numFmtId="10" fontId="39" fillId="0" borderId="59" xfId="0" applyNumberFormat="1" applyFont="1" applyBorder="1" applyAlignment="1">
      <alignment horizontal="center"/>
    </xf>
    <xf numFmtId="0" fontId="38" fillId="0" borderId="61" xfId="0" applyFont="1" applyBorder="1" applyAlignment="1">
      <alignment horizontal="right"/>
    </xf>
    <xf numFmtId="0" fontId="38" fillId="0" borderId="60" xfId="0" applyFont="1" applyBorder="1" applyAlignment="1">
      <alignment horizontal="right"/>
    </xf>
    <xf numFmtId="195" fontId="43" fillId="3" borderId="7" xfId="0" applyNumberFormat="1" applyFont="1" applyFill="1" applyBorder="1" applyAlignment="1">
      <alignment horizontal="center"/>
    </xf>
    <xf numFmtId="0" fontId="38" fillId="0" borderId="19" xfId="0" applyFont="1" applyBorder="1" applyAlignment="1">
      <alignment horizontal="right"/>
    </xf>
    <xf numFmtId="0" fontId="0" fillId="0" borderId="21" xfId="0" applyBorder="1"/>
    <xf numFmtId="0" fontId="38" fillId="0" borderId="22" xfId="0" applyFont="1" applyBorder="1" applyAlignment="1">
      <alignment horizontal="right"/>
    </xf>
    <xf numFmtId="0" fontId="0" fillId="0" borderId="18" xfId="0" applyBorder="1"/>
    <xf numFmtId="0" fontId="38" fillId="0" borderId="23" xfId="0" applyFont="1" applyBorder="1" applyAlignment="1">
      <alignment horizontal="right"/>
    </xf>
    <xf numFmtId="0" fontId="52" fillId="2" borderId="0" xfId="0" applyFont="1" applyFill="1"/>
    <xf numFmtId="0" fontId="52" fillId="2" borderId="0" xfId="0" applyFont="1" applyFill="1" applyAlignment="1">
      <alignment horizontal="center"/>
    </xf>
    <xf numFmtId="0" fontId="3" fillId="2" borderId="7" xfId="0" applyFont="1" applyFill="1" applyBorder="1" applyAlignment="1">
      <alignment horizontal="center"/>
    </xf>
    <xf numFmtId="0" fontId="53" fillId="0" borderId="7" xfId="0" applyFont="1" applyBorder="1" applyAlignment="1">
      <alignment horizontal="center"/>
    </xf>
    <xf numFmtId="0" fontId="53" fillId="0" borderId="9" xfId="0" applyFont="1" applyBorder="1" applyAlignment="1">
      <alignment horizontal="center"/>
    </xf>
    <xf numFmtId="0" fontId="18" fillId="0" borderId="0" xfId="0" applyFont="1" applyAlignment="1">
      <alignment horizontal="right"/>
    </xf>
    <xf numFmtId="0" fontId="18" fillId="0" borderId="17" xfId="0" applyFont="1" applyBorder="1" applyAlignment="1">
      <alignment horizontal="right"/>
    </xf>
    <xf numFmtId="3" fontId="53" fillId="0" borderId="0" xfId="0" applyNumberFormat="1" applyFont="1" applyAlignment="1">
      <alignment horizontal="center"/>
    </xf>
    <xf numFmtId="3" fontId="53" fillId="0" borderId="17" xfId="0" applyNumberFormat="1" applyFont="1" applyBorder="1" applyAlignment="1">
      <alignment horizontal="center"/>
    </xf>
    <xf numFmtId="0" fontId="1" fillId="2" borderId="15" xfId="0" applyFont="1" applyFill="1" applyBorder="1" applyAlignment="1">
      <alignment horizontal="center"/>
    </xf>
    <xf numFmtId="0" fontId="24" fillId="3" borderId="0" xfId="0" applyFont="1" applyFill="1" applyAlignment="1">
      <alignment horizontal="center"/>
    </xf>
    <xf numFmtId="10" fontId="24" fillId="3" borderId="17" xfId="0" applyNumberFormat="1" applyFont="1" applyFill="1" applyBorder="1" applyAlignment="1">
      <alignment horizontal="center"/>
    </xf>
    <xf numFmtId="3" fontId="18" fillId="0" borderId="29" xfId="0" applyNumberFormat="1" applyFont="1" applyBorder="1"/>
    <xf numFmtId="201" fontId="38" fillId="0" borderId="0" xfId="19" applyNumberFormat="1" applyFont="1"/>
    <xf numFmtId="0" fontId="3" fillId="0" borderId="6" xfId="0" applyFont="1" applyBorder="1"/>
    <xf numFmtId="0" fontId="37" fillId="21" borderId="62" xfId="0" applyFont="1" applyFill="1" applyBorder="1" applyAlignment="1">
      <alignment horizontal="centerContinuous"/>
    </xf>
    <xf numFmtId="0" fontId="37" fillId="21" borderId="62" xfId="0" applyFont="1" applyFill="1" applyBorder="1" applyAlignment="1">
      <alignment horizontal="left"/>
    </xf>
    <xf numFmtId="0" fontId="0" fillId="0" borderId="51" xfId="0" applyBorder="1"/>
    <xf numFmtId="0" fontId="41" fillId="7" borderId="46" xfId="0" applyFont="1" applyFill="1" applyBorder="1" applyAlignment="1">
      <alignment horizontal="right"/>
    </xf>
    <xf numFmtId="10" fontId="48" fillId="14" borderId="46" xfId="0" applyNumberFormat="1" applyFont="1" applyFill="1" applyBorder="1" applyAlignment="1">
      <alignment horizontal="center"/>
    </xf>
    <xf numFmtId="0" fontId="41" fillId="7" borderId="50" xfId="0" applyFont="1" applyFill="1" applyBorder="1" applyAlignment="1">
      <alignment horizontal="right"/>
    </xf>
    <xf numFmtId="196" fontId="41" fillId="14" borderId="50" xfId="0" applyNumberFormat="1" applyFont="1" applyFill="1" applyBorder="1" applyAlignment="1">
      <alignment horizontal="center"/>
    </xf>
    <xf numFmtId="10" fontId="18" fillId="0" borderId="0" xfId="0" applyNumberFormat="1" applyFont="1" applyAlignment="1">
      <alignment horizontal="center"/>
    </xf>
    <xf numFmtId="178" fontId="1" fillId="2" borderId="64" xfId="0" applyNumberFormat="1" applyFont="1" applyFill="1" applyBorder="1"/>
    <xf numFmtId="0" fontId="22" fillId="0" borderId="16" xfId="0" applyFont="1" applyBorder="1"/>
    <xf numFmtId="0" fontId="1" fillId="2" borderId="63" xfId="0" applyFont="1" applyFill="1" applyBorder="1" applyAlignment="1">
      <alignment horizontal="center"/>
    </xf>
    <xf numFmtId="44" fontId="21" fillId="7" borderId="15" xfId="20" applyFont="1" applyFill="1" applyBorder="1" applyAlignment="1">
      <alignment horizontal="center"/>
    </xf>
    <xf numFmtId="0" fontId="1" fillId="2" borderId="40" xfId="0" applyFont="1" applyFill="1" applyBorder="1"/>
    <xf numFmtId="0" fontId="0" fillId="2" borderId="41" xfId="0" applyFill="1" applyBorder="1"/>
    <xf numFmtId="10" fontId="18" fillId="3" borderId="0" xfId="0" applyNumberFormat="1" applyFont="1" applyFill="1" applyAlignment="1">
      <alignment horizontal="center"/>
    </xf>
    <xf numFmtId="6" fontId="54" fillId="0" borderId="29" xfId="0" applyNumberFormat="1" applyFont="1" applyBorder="1" applyAlignment="1">
      <alignment horizontal="center"/>
    </xf>
    <xf numFmtId="0" fontId="0" fillId="2" borderId="16" xfId="0" applyFill="1" applyBorder="1" applyAlignment="1">
      <alignment horizontal="left"/>
    </xf>
    <xf numFmtId="10" fontId="24" fillId="0" borderId="11" xfId="0" applyNumberFormat="1" applyFont="1" applyBorder="1" applyAlignment="1">
      <alignment horizontal="center"/>
    </xf>
    <xf numFmtId="180" fontId="1" fillId="0" borderId="11" xfId="0" applyNumberFormat="1" applyFont="1" applyBorder="1" applyAlignment="1">
      <alignment horizontal="center"/>
    </xf>
    <xf numFmtId="10" fontId="18" fillId="0" borderId="11" xfId="0" applyNumberFormat="1" applyFont="1" applyBorder="1" applyAlignment="1">
      <alignment horizontal="center"/>
    </xf>
    <xf numFmtId="179" fontId="0" fillId="0" borderId="11" xfId="0" applyNumberFormat="1" applyBorder="1" applyAlignment="1">
      <alignment horizontal="center"/>
    </xf>
    <xf numFmtId="10" fontId="24" fillId="0" borderId="65" xfId="0" applyNumberFormat="1" applyFont="1" applyBorder="1" applyAlignment="1">
      <alignment horizontal="center"/>
    </xf>
    <xf numFmtId="10" fontId="24" fillId="0" borderId="66" xfId="0" applyNumberFormat="1" applyFont="1" applyBorder="1" applyAlignment="1">
      <alignment horizontal="center"/>
    </xf>
    <xf numFmtId="10" fontId="39" fillId="0" borderId="67" xfId="0" applyNumberFormat="1" applyFont="1" applyBorder="1" applyAlignment="1">
      <alignment horizontal="center"/>
    </xf>
    <xf numFmtId="14" fontId="37" fillId="2" borderId="2" xfId="0" applyNumberFormat="1" applyFont="1" applyFill="1" applyBorder="1" applyAlignment="1">
      <alignment horizontal="center"/>
    </xf>
    <xf numFmtId="14" fontId="37" fillId="2" borderId="3" xfId="0" applyNumberFormat="1" applyFont="1" applyFill="1" applyBorder="1" applyAlignment="1">
      <alignment horizontal="center"/>
    </xf>
    <xf numFmtId="172" fontId="43" fillId="9" borderId="30" xfId="0" applyNumberFormat="1" applyFont="1" applyFill="1" applyBorder="1" applyAlignment="1">
      <alignment horizontal="center"/>
    </xf>
    <xf numFmtId="172" fontId="38" fillId="9" borderId="2" xfId="0" applyNumberFormat="1" applyFont="1" applyFill="1" applyBorder="1" applyAlignment="1">
      <alignment horizontal="center"/>
    </xf>
    <xf numFmtId="172" fontId="38" fillId="9" borderId="3" xfId="0" applyNumberFormat="1" applyFont="1" applyFill="1" applyBorder="1" applyAlignment="1">
      <alignment horizontal="center"/>
    </xf>
    <xf numFmtId="43" fontId="0" fillId="0" borderId="0" xfId="18" applyFont="1"/>
    <xf numFmtId="0" fontId="0" fillId="13" borderId="37" xfId="0" applyFill="1" applyBorder="1"/>
    <xf numFmtId="0" fontId="0" fillId="13" borderId="0" xfId="0" applyFill="1"/>
    <xf numFmtId="0" fontId="0" fillId="13" borderId="17" xfId="0" applyFill="1" applyBorder="1"/>
    <xf numFmtId="0" fontId="0" fillId="13" borderId="9" xfId="0" applyFill="1" applyBorder="1"/>
    <xf numFmtId="0" fontId="38" fillId="0" borderId="2" xfId="0" applyFont="1" applyBorder="1" applyAlignment="1">
      <alignment horizontal="right"/>
    </xf>
    <xf numFmtId="0" fontId="24" fillId="0" borderId="6" xfId="0" applyFont="1" applyBorder="1" applyAlignment="1">
      <alignment horizontal="left" indent="1"/>
    </xf>
    <xf numFmtId="196" fontId="41" fillId="14" borderId="51" xfId="0" applyNumberFormat="1" applyFont="1" applyFill="1" applyBorder="1" applyAlignment="1">
      <alignment horizontal="center"/>
    </xf>
    <xf numFmtId="169" fontId="37" fillId="2" borderId="24" xfId="0" applyNumberFormat="1" applyFont="1" applyFill="1" applyBorder="1" applyAlignment="1">
      <alignment horizontal="center"/>
    </xf>
    <xf numFmtId="169" fontId="37" fillId="2" borderId="25" xfId="0" applyNumberFormat="1" applyFont="1" applyFill="1" applyBorder="1" applyAlignment="1">
      <alignment horizontal="center"/>
    </xf>
    <xf numFmtId="0" fontId="23" fillId="13" borderId="68" xfId="0" applyFont="1" applyFill="1" applyBorder="1" applyAlignment="1">
      <alignment horizontal="left"/>
    </xf>
    <xf numFmtId="0" fontId="23" fillId="4" borderId="69" xfId="0" applyFont="1" applyFill="1" applyBorder="1"/>
    <xf numFmtId="10" fontId="23" fillId="4" borderId="69" xfId="0" applyNumberFormat="1" applyFont="1" applyFill="1" applyBorder="1"/>
    <xf numFmtId="10" fontId="23" fillId="4" borderId="70" xfId="0" applyNumberFormat="1" applyFont="1" applyFill="1" applyBorder="1"/>
    <xf numFmtId="0" fontId="1" fillId="0" borderId="2" xfId="0" applyFont="1" applyBorder="1" applyAlignment="1">
      <alignment horizontal="center"/>
    </xf>
    <xf numFmtId="168" fontId="1" fillId="0" borderId="2" xfId="0" applyNumberFormat="1" applyFont="1" applyBorder="1" applyAlignment="1">
      <alignment horizontal="center"/>
    </xf>
    <xf numFmtId="172" fontId="38" fillId="0" borderId="24" xfId="0" applyNumberFormat="1" applyFont="1" applyBorder="1" applyAlignment="1">
      <alignment horizontal="center"/>
    </xf>
    <xf numFmtId="172" fontId="38" fillId="0" borderId="21" xfId="0" applyNumberFormat="1" applyFont="1" applyBorder="1" applyAlignment="1">
      <alignment horizontal="center"/>
    </xf>
    <xf numFmtId="172" fontId="38" fillId="0" borderId="25" xfId="0" applyNumberFormat="1" applyFont="1" applyBorder="1" applyAlignment="1">
      <alignment horizontal="center"/>
    </xf>
    <xf numFmtId="0" fontId="55" fillId="0" borderId="0" xfId="0" applyFont="1"/>
    <xf numFmtId="0" fontId="27" fillId="0" borderId="6" xfId="0" applyFont="1" applyBorder="1" applyAlignment="1">
      <alignment horizontal="left" indent="1"/>
    </xf>
    <xf numFmtId="3" fontId="38" fillId="0" borderId="0" xfId="0" applyNumberFormat="1" applyFont="1"/>
    <xf numFmtId="9" fontId="0" fillId="0" borderId="0" xfId="19" applyFont="1" applyAlignment="1">
      <alignment horizontal="center"/>
    </xf>
    <xf numFmtId="9" fontId="18" fillId="0" borderId="66" xfId="0" applyNumberFormat="1" applyFont="1" applyBorder="1" applyAlignment="1">
      <alignment horizontal="center"/>
    </xf>
    <xf numFmtId="0" fontId="38" fillId="7" borderId="0" xfId="0" applyFont="1" applyFill="1" applyAlignment="1">
      <alignment horizontal="right"/>
    </xf>
    <xf numFmtId="0" fontId="0" fillId="0" borderId="9" xfId="0" applyBorder="1" applyAlignment="1">
      <alignment horizontal="center"/>
    </xf>
    <xf numFmtId="0" fontId="21" fillId="0" borderId="0" xfId="0" applyFont="1"/>
    <xf numFmtId="0" fontId="21" fillId="0" borderId="0" xfId="0" applyFont="1" applyAlignment="1">
      <alignment horizontal="left"/>
    </xf>
    <xf numFmtId="0" fontId="18" fillId="9" borderId="0" xfId="0" applyFont="1" applyFill="1" applyAlignment="1">
      <alignment horizontal="left" vertical="center" wrapText="1"/>
    </xf>
    <xf numFmtId="0" fontId="18" fillId="0" borderId="0" xfId="0" applyFont="1" applyAlignment="1">
      <alignment horizontal="right" vertical="center"/>
    </xf>
    <xf numFmtId="0" fontId="21" fillId="0" borderId="0" xfId="11" applyFont="1"/>
    <xf numFmtId="0" fontId="21" fillId="9" borderId="0" xfId="0" applyFont="1" applyFill="1" applyAlignment="1">
      <alignment horizontal="left" vertical="center" wrapText="1"/>
    </xf>
    <xf numFmtId="0" fontId="51" fillId="2" borderId="6" xfId="0" applyFont="1" applyFill="1" applyBorder="1" applyAlignment="1">
      <alignment horizontal="center"/>
    </xf>
    <xf numFmtId="0" fontId="16" fillId="0" borderId="0" xfId="17" applyAlignment="1">
      <alignment horizontal="center"/>
    </xf>
    <xf numFmtId="0" fontId="0" fillId="0" borderId="0" xfId="0" pivotButton="1"/>
    <xf numFmtId="0" fontId="0" fillId="0" borderId="0" xfId="0" applyAlignment="1">
      <alignment horizontal="left"/>
    </xf>
    <xf numFmtId="0" fontId="56" fillId="2" borderId="6" xfId="0" applyFont="1" applyFill="1" applyBorder="1" applyAlignment="1">
      <alignment horizontal="centerContinuous"/>
    </xf>
    <xf numFmtId="0" fontId="56" fillId="2" borderId="0" xfId="0" applyFont="1" applyFill="1" applyAlignment="1">
      <alignment horizontal="centerContinuous"/>
    </xf>
    <xf numFmtId="0" fontId="56" fillId="2" borderId="7" xfId="0" applyFont="1" applyFill="1" applyBorder="1" applyAlignment="1">
      <alignment horizontal="centerContinuous"/>
    </xf>
    <xf numFmtId="0" fontId="1" fillId="0" borderId="6" xfId="0" applyFont="1" applyBorder="1" applyAlignment="1">
      <alignment horizontal="center"/>
    </xf>
    <xf numFmtId="0" fontId="1" fillId="0" borderId="0" xfId="0" applyFont="1" applyAlignment="1">
      <alignment horizontal="center"/>
    </xf>
    <xf numFmtId="0" fontId="1" fillId="0" borderId="7" xfId="0" applyFont="1" applyBorder="1" applyAlignment="1">
      <alignment horizontal="center"/>
    </xf>
    <xf numFmtId="0" fontId="1" fillId="21" borderId="0" xfId="0" applyFont="1" applyFill="1" applyAlignment="1">
      <alignment horizontal="center"/>
    </xf>
    <xf numFmtId="174" fontId="0" fillId="0" borderId="0" xfId="18" applyNumberFormat="1" applyFont="1" applyFill="1" applyBorder="1"/>
    <xf numFmtId="0" fontId="34" fillId="15" borderId="71" xfId="0" applyFont="1" applyFill="1" applyBorder="1" applyAlignment="1">
      <alignment horizontal="center"/>
    </xf>
    <xf numFmtId="174" fontId="0" fillId="0" borderId="58" xfId="18" applyNumberFormat="1" applyFont="1" applyBorder="1"/>
    <xf numFmtId="174" fontId="0" fillId="0" borderId="58" xfId="18" applyNumberFormat="1" applyFont="1" applyFill="1" applyBorder="1"/>
    <xf numFmtId="174" fontId="0" fillId="0" borderId="59" xfId="18" applyNumberFormat="1" applyFont="1" applyBorder="1"/>
    <xf numFmtId="190" fontId="0" fillId="0" borderId="72" xfId="0" applyNumberFormat="1" applyBorder="1" applyAlignment="1">
      <alignment horizontal="right"/>
    </xf>
    <xf numFmtId="190" fontId="0" fillId="0" borderId="73" xfId="0" applyNumberFormat="1" applyBorder="1" applyAlignment="1">
      <alignment horizontal="right"/>
    </xf>
    <xf numFmtId="191" fontId="0" fillId="0" borderId="73" xfId="0" applyNumberFormat="1" applyBorder="1" applyAlignment="1">
      <alignment horizontal="right"/>
    </xf>
    <xf numFmtId="191" fontId="0" fillId="0" borderId="74" xfId="0" applyNumberFormat="1" applyBorder="1" applyAlignment="1">
      <alignment horizontal="right"/>
    </xf>
    <xf numFmtId="192" fontId="0" fillId="0" borderId="5" xfId="0" applyNumberFormat="1" applyBorder="1" applyAlignment="1">
      <alignment horizontal="right"/>
    </xf>
    <xf numFmtId="192" fontId="0" fillId="0" borderId="7" xfId="0" applyNumberFormat="1" applyBorder="1" applyAlignment="1">
      <alignment horizontal="right"/>
    </xf>
    <xf numFmtId="192" fontId="0" fillId="0" borderId="9" xfId="0" applyNumberFormat="1" applyBorder="1" applyAlignment="1">
      <alignment horizontal="right"/>
    </xf>
    <xf numFmtId="0" fontId="2" fillId="23" borderId="4" xfId="0" applyFont="1" applyFill="1" applyBorder="1"/>
    <xf numFmtId="0" fontId="0" fillId="23" borderId="16" xfId="0" applyFill="1" applyBorder="1"/>
    <xf numFmtId="0" fontId="0" fillId="23" borderId="5" xfId="0" applyFill="1" applyBorder="1"/>
    <xf numFmtId="0" fontId="0" fillId="7" borderId="7" xfId="0" applyFill="1" applyBorder="1"/>
    <xf numFmtId="0" fontId="0" fillId="9" borderId="0" xfId="0" applyFill="1"/>
    <xf numFmtId="0" fontId="2" fillId="9" borderId="6" xfId="0" applyFont="1" applyFill="1" applyBorder="1" applyAlignment="1">
      <alignment horizontal="left" indent="1"/>
    </xf>
    <xf numFmtId="0" fontId="0" fillId="9" borderId="6" xfId="0" applyFill="1" applyBorder="1" applyAlignment="1">
      <alignment horizontal="left" indent="1"/>
    </xf>
    <xf numFmtId="0" fontId="2" fillId="0" borderId="6" xfId="0" applyFont="1" applyBorder="1" applyAlignment="1">
      <alignment horizontal="left" indent="1"/>
    </xf>
    <xf numFmtId="0" fontId="2" fillId="7" borderId="0" xfId="0" applyFont="1" applyFill="1"/>
    <xf numFmtId="0" fontId="2" fillId="7" borderId="7" xfId="0" applyFont="1" applyFill="1" applyBorder="1"/>
    <xf numFmtId="0" fontId="0" fillId="9" borderId="8" xfId="0" applyFill="1" applyBorder="1" applyAlignment="1">
      <alignment horizontal="left" indent="1"/>
    </xf>
    <xf numFmtId="0" fontId="0" fillId="16" borderId="0" xfId="0" applyFill="1"/>
    <xf numFmtId="41" fontId="14" fillId="16" borderId="0" xfId="0" applyNumberFormat="1" applyFont="1" applyFill="1" applyAlignment="1">
      <alignment horizontal="left"/>
    </xf>
    <xf numFmtId="9" fontId="54" fillId="0" borderId="67" xfId="0" applyNumberFormat="1" applyFont="1" applyBorder="1" applyAlignment="1">
      <alignment horizontal="center"/>
    </xf>
    <xf numFmtId="172" fontId="18" fillId="4" borderId="7" xfId="0" applyNumberFormat="1" applyFont="1" applyFill="1" applyBorder="1"/>
    <xf numFmtId="172" fontId="24" fillId="0" borderId="6" xfId="0" applyNumberFormat="1" applyFont="1" applyBorder="1"/>
    <xf numFmtId="172" fontId="18" fillId="4" borderId="6" xfId="0" applyNumberFormat="1" applyFont="1" applyFill="1" applyBorder="1"/>
    <xf numFmtId="172" fontId="0" fillId="4" borderId="0" xfId="0" applyNumberFormat="1" applyFill="1"/>
    <xf numFmtId="172" fontId="0" fillId="4" borderId="7" xfId="0" applyNumberFormat="1" applyFill="1" applyBorder="1"/>
    <xf numFmtId="172" fontId="0" fillId="0" borderId="13" xfId="0" applyNumberFormat="1" applyBorder="1"/>
    <xf numFmtId="172" fontId="0" fillId="0" borderId="14" xfId="0" applyNumberFormat="1" applyBorder="1"/>
    <xf numFmtId="172" fontId="0" fillId="0" borderId="15" xfId="0" applyNumberFormat="1" applyBorder="1"/>
    <xf numFmtId="172" fontId="0" fillId="0" borderId="16" xfId="0" applyNumberFormat="1" applyBorder="1"/>
    <xf numFmtId="0" fontId="35" fillId="18" borderId="0" xfId="0" applyFont="1" applyFill="1" applyAlignment="1">
      <alignment horizontal="center"/>
    </xf>
    <xf numFmtId="0" fontId="16" fillId="19" borderId="14" xfId="17" applyFill="1" applyBorder="1" applyAlignment="1">
      <alignment horizontal="center"/>
    </xf>
    <xf numFmtId="0" fontId="16" fillId="0" borderId="16" xfId="17" applyBorder="1" applyAlignment="1">
      <alignment horizontal="center"/>
    </xf>
    <xf numFmtId="0" fontId="2" fillId="17" borderId="17" xfId="0" applyFont="1" applyFill="1" applyBorder="1" applyAlignment="1">
      <alignment horizontal="right"/>
    </xf>
    <xf numFmtId="190" fontId="2" fillId="17" borderId="17" xfId="0" applyNumberFormat="1" applyFont="1" applyFill="1" applyBorder="1" applyAlignment="1">
      <alignment horizontal="right"/>
    </xf>
    <xf numFmtId="1" fontId="2" fillId="17" borderId="17" xfId="0" applyNumberFormat="1" applyFont="1" applyFill="1" applyBorder="1" applyAlignment="1">
      <alignment horizontal="right"/>
    </xf>
    <xf numFmtId="174" fontId="0" fillId="0" borderId="29" xfId="18" applyNumberFormat="1" applyFont="1" applyBorder="1" applyAlignment="1">
      <alignment horizontal="center"/>
    </xf>
    <xf numFmtId="170" fontId="0" fillId="0" borderId="22" xfId="18" applyNumberFormat="1" applyFont="1" applyBorder="1" applyAlignment="1">
      <alignment horizontal="center"/>
    </xf>
    <xf numFmtId="170" fontId="0" fillId="0" borderId="58" xfId="18" applyNumberFormat="1" applyFont="1" applyBorder="1" applyAlignment="1">
      <alignment horizontal="center"/>
    </xf>
    <xf numFmtId="174" fontId="0" fillId="0" borderId="29" xfId="18" applyNumberFormat="1" applyFont="1" applyFill="1" applyBorder="1" applyAlignment="1">
      <alignment horizontal="center"/>
    </xf>
    <xf numFmtId="174" fontId="0" fillId="0" borderId="22" xfId="18" applyNumberFormat="1" applyFont="1" applyBorder="1" applyAlignment="1">
      <alignment horizontal="center"/>
    </xf>
    <xf numFmtId="174" fontId="0" fillId="0" borderId="50" xfId="18" applyNumberFormat="1" applyFont="1" applyBorder="1" applyAlignment="1">
      <alignment horizontal="center"/>
    </xf>
    <xf numFmtId="170" fontId="0" fillId="0" borderId="51" xfId="18" applyNumberFormat="1" applyFont="1" applyBorder="1" applyAlignment="1">
      <alignment horizontal="center"/>
    </xf>
    <xf numFmtId="170" fontId="0" fillId="0" borderId="59" xfId="18" applyNumberFormat="1" applyFont="1" applyBorder="1" applyAlignment="1">
      <alignment horizontal="center"/>
    </xf>
    <xf numFmtId="174" fontId="0" fillId="0" borderId="58" xfId="18" applyNumberFormat="1" applyFont="1" applyBorder="1" applyAlignment="1">
      <alignment horizontal="center"/>
    </xf>
    <xf numFmtId="14" fontId="38" fillId="0" borderId="0" xfId="0" applyNumberFormat="1" applyFont="1" applyAlignment="1">
      <alignment horizontal="center"/>
    </xf>
    <xf numFmtId="38" fontId="39" fillId="0" borderId="22" xfId="0" applyNumberFormat="1" applyFont="1" applyBorder="1" applyAlignment="1">
      <alignment horizontal="center"/>
    </xf>
    <xf numFmtId="38" fontId="39" fillId="0" borderId="0" xfId="0" applyNumberFormat="1" applyFont="1" applyAlignment="1">
      <alignment horizontal="center"/>
    </xf>
    <xf numFmtId="38" fontId="39" fillId="0" borderId="18" xfId="0" applyNumberFormat="1" applyFont="1" applyBorder="1" applyAlignment="1">
      <alignment horizontal="center"/>
    </xf>
    <xf numFmtId="0" fontId="37" fillId="0" borderId="62" xfId="0" applyFont="1" applyBorder="1" applyAlignment="1">
      <alignment horizontal="centerContinuous"/>
    </xf>
    <xf numFmtId="10" fontId="38" fillId="0" borderId="0" xfId="19" applyNumberFormat="1" applyFont="1"/>
    <xf numFmtId="8" fontId="39" fillId="0" borderId="13" xfId="0" applyNumberFormat="1" applyFont="1" applyBorder="1" applyAlignment="1">
      <alignment horizontal="center"/>
    </xf>
    <xf numFmtId="8" fontId="39" fillId="0" borderId="15" xfId="0" applyNumberFormat="1" applyFont="1" applyBorder="1" applyAlignment="1">
      <alignment horizontal="center"/>
    </xf>
    <xf numFmtId="0" fontId="11" fillId="0" borderId="4" xfId="1" applyFont="1" applyBorder="1" applyAlignment="1">
      <alignment horizontal="left" vertical="top"/>
    </xf>
    <xf numFmtId="0" fontId="11" fillId="0" borderId="16" xfId="1" applyFont="1" applyBorder="1" applyAlignment="1">
      <alignment horizontal="left" vertical="top"/>
    </xf>
    <xf numFmtId="0" fontId="11" fillId="0" borderId="5" xfId="1" applyFont="1" applyBorder="1" applyAlignment="1">
      <alignment horizontal="left" vertical="top"/>
    </xf>
    <xf numFmtId="0" fontId="11" fillId="0" borderId="6" xfId="1" applyFont="1" applyBorder="1" applyAlignment="1">
      <alignment horizontal="left" vertical="top"/>
    </xf>
    <xf numFmtId="0" fontId="11" fillId="0" borderId="0" xfId="1" applyFont="1" applyAlignment="1">
      <alignment horizontal="left" vertical="top"/>
    </xf>
    <xf numFmtId="0" fontId="11" fillId="0" borderId="7" xfId="1" applyFont="1" applyBorder="1" applyAlignment="1">
      <alignment horizontal="left" vertical="top"/>
    </xf>
    <xf numFmtId="0" fontId="11" fillId="0" borderId="8" xfId="1" applyFont="1" applyBorder="1" applyAlignment="1">
      <alignment horizontal="left" vertical="top"/>
    </xf>
    <xf numFmtId="0" fontId="11" fillId="0" borderId="17" xfId="1" applyFont="1" applyBorder="1" applyAlignment="1">
      <alignment horizontal="left" vertical="top"/>
    </xf>
    <xf numFmtId="0" fontId="11" fillId="0" borderId="9" xfId="1" applyFont="1" applyBorder="1" applyAlignment="1">
      <alignment horizontal="left" vertical="top"/>
    </xf>
  </cellXfs>
  <cellStyles count="49">
    <cellStyle name="Comma" xfId="18" builtinId="3"/>
    <cellStyle name="Comma [0] 2" xfId="16" xr:uid="{EC5D37F8-E8EA-4FB2-BE5B-58F1D992D922}"/>
    <cellStyle name="Comma [0] 3" xfId="25" xr:uid="{735A94B4-8949-4101-8457-CC0B7343C28A}"/>
    <cellStyle name="Comma 10" xfId="40" xr:uid="{DA7E71AD-022A-4C85-ADB9-8170AAC11B53}"/>
    <cellStyle name="Comma 2" xfId="4" xr:uid="{C4B90959-EB13-474A-BD0F-19587672A1F5}"/>
    <cellStyle name="Comma 3" xfId="15" xr:uid="{CEC3980B-17B8-44C6-99E1-C4341746093F}"/>
    <cellStyle name="Comma 4" xfId="24" xr:uid="{E99E0DC6-629E-4B14-948A-0FA249B1AA88}"/>
    <cellStyle name="Comma 5" xfId="27" xr:uid="{ECA883E2-34F1-4D68-B1F1-051B3D83381F}"/>
    <cellStyle name="Comma 6" xfId="29" xr:uid="{C6B6AB1D-9D81-4C18-89AB-6E9C752375B2}"/>
    <cellStyle name="Comma 7" xfId="31" xr:uid="{D92D3A36-496B-43CE-9257-86066358F67D}"/>
    <cellStyle name="Comma 8" xfId="34" xr:uid="{006C2A0B-9534-4946-9AC6-AF167422C446}"/>
    <cellStyle name="Comma 9" xfId="35" xr:uid="{34A20D97-607F-4B70-A416-BE12591D9204}"/>
    <cellStyle name="Currency" xfId="20" builtinId="4"/>
    <cellStyle name="Currency [0] 2" xfId="14" xr:uid="{F7C10D1D-5DAF-4B4E-91CD-C15D6D01DACF}"/>
    <cellStyle name="Currency [0] 3" xfId="23" xr:uid="{7E583016-5EFC-491D-9482-1E200D4A5FEF}"/>
    <cellStyle name="Currency 10" xfId="39" xr:uid="{C277C2F5-07E3-4C5F-97B7-4406BD0F6593}"/>
    <cellStyle name="Currency 2" xfId="9" xr:uid="{B8EAF242-CD68-4FD8-91CB-17F65E30A645}"/>
    <cellStyle name="Currency 3" xfId="13" xr:uid="{444AA0F1-125D-45E7-9AA6-29CA6AD9FC69}"/>
    <cellStyle name="Currency 4" xfId="22" xr:uid="{7795608A-2C71-4159-8382-C6404EE067BE}"/>
    <cellStyle name="Currency 5" xfId="26" xr:uid="{36EFB0E5-76FA-4507-BB18-0BB36293E271}"/>
    <cellStyle name="Currency 6" xfId="28" xr:uid="{BB2EFAC2-23D2-4801-8C5C-9DC9BF6A589C}"/>
    <cellStyle name="Currency 7" xfId="30" xr:uid="{53D82B2F-D3DF-4359-94A6-6A6EFCB3CF14}"/>
    <cellStyle name="Currency 8" xfId="32" xr:uid="{EA03D784-6206-4F77-A11D-B2475DD21D50}"/>
    <cellStyle name="Currency 9" xfId="33" xr:uid="{1AE1B299-B83E-45B8-80B9-4F8AFAA8C8DA}"/>
    <cellStyle name="Hyperlink" xfId="17" xr:uid="{F257AC5B-70CE-46A5-B9C0-648471E64661}"/>
    <cellStyle name="Norm ($0)" xfId="46" xr:uid="{BF2541F4-4253-409B-9F46-B62EEBC25D89}"/>
    <cellStyle name="Norm (0)" xfId="41" xr:uid="{440CFE21-8592-4610-905E-6DE64E2555F7}"/>
    <cellStyle name="Norm (0.0)" xfId="45" xr:uid="{86AB1D7B-98D9-4AA2-9F10-CD7F96295714}"/>
    <cellStyle name="Norm (MMM-YY)" xfId="47" xr:uid="{A5B56750-F4A5-472A-B32B-F6522BA32B78}"/>
    <cellStyle name="Norm (months)" xfId="48" xr:uid="{A8CF347E-8F18-4055-81AC-59E2F4F0CC5A}"/>
    <cellStyle name="Norm (sf)" xfId="43" xr:uid="{85DBD5D1-8797-4C23-86C7-62F023E6B500}"/>
    <cellStyle name="Norm (Studio)" xfId="44" xr:uid="{96C84AF3-DDDF-4DA4-ACB3-C15A21893213}"/>
    <cellStyle name="Norm (text)" xfId="42" xr:uid="{31B57982-294A-4BE4-9ACA-944AD81E5FD4}"/>
    <cellStyle name="Normal" xfId="0" builtinId="0"/>
    <cellStyle name="Normal 2" xfId="1" xr:uid="{B8395493-4A2D-4B65-A91B-4143E5717634}"/>
    <cellStyle name="Normal 3" xfId="11" xr:uid="{345164A7-2BD1-4979-9296-C21D0E4C2769}"/>
    <cellStyle name="Normal 4" xfId="36" xr:uid="{C3D8FD19-C3A5-4A01-9007-2C66DD3A08A5}"/>
    <cellStyle name="Normal 5" xfId="37" xr:uid="{BE1928E2-C5D1-4CDE-A188-495FD84B17CC}"/>
    <cellStyle name="Normal 6" xfId="38" xr:uid="{E647C2EB-8134-4E41-AD84-47D135BCAB04}"/>
    <cellStyle name="Normal 64" xfId="5" xr:uid="{C73A484F-7C65-462C-AE5B-166ED3583A97}"/>
    <cellStyle name="Normal 66" xfId="2" xr:uid="{903C8D60-4B92-4071-A3C8-11C8D436D191}"/>
    <cellStyle name="Normal 67" xfId="3" xr:uid="{1D13D704-C508-4B98-B746-6F096D5EC8B9}"/>
    <cellStyle name="Normal 69" xfId="6" xr:uid="{8C646D48-DCE3-46BA-895F-1C62130D0C5C}"/>
    <cellStyle name="Normal 70" xfId="7" xr:uid="{A435D8D0-9BC0-4EA8-9A71-FD2BC06A313E}"/>
    <cellStyle name="Normal 73" xfId="8" xr:uid="{B91E4D24-C01B-4EC4-A30F-2FFC6AC9867C}"/>
    <cellStyle name="Percent" xfId="19" builtinId="5"/>
    <cellStyle name="Percent 2" xfId="10" xr:uid="{875A7880-16D0-4106-9D85-9764F9B4774F}"/>
    <cellStyle name="Percent 3" xfId="12" xr:uid="{F307AD15-384F-4ADF-901B-2FFFB5BBF0C3}"/>
    <cellStyle name="Percent 4" xfId="21" xr:uid="{5C94C5D1-2086-48BE-8F1A-B3B3A652214A}"/>
  </cellStyles>
  <dxfs count="56">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ont>
        <b/>
        <i val="0"/>
      </font>
      <border>
        <top style="thin">
          <color auto="1"/>
        </top>
        <vertical/>
        <horizontal/>
      </border>
    </dxf>
    <dxf>
      <font>
        <b/>
        <i val="0"/>
      </font>
      <border>
        <top style="thin">
          <color auto="1"/>
        </top>
        <vertical/>
        <horizontal/>
      </border>
    </dxf>
    <dxf>
      <font>
        <b/>
        <i val="0"/>
      </font>
      <fill>
        <patternFill patternType="solid">
          <bgColor theme="6" tint="0.59996337778862885"/>
        </patternFill>
      </fill>
      <border>
        <top style="thin">
          <color auto="1"/>
        </top>
        <vertical/>
        <horizontal/>
      </border>
    </dxf>
    <dxf>
      <font>
        <b/>
        <i val="0"/>
      </font>
      <border>
        <top style="thin">
          <color auto="1"/>
        </top>
        <vertical/>
        <horizontal/>
      </border>
    </dxf>
    <dxf>
      <font>
        <b/>
        <i val="0"/>
      </font>
      <border>
        <top style="thin">
          <color auto="1"/>
        </top>
        <vertical/>
        <horizontal/>
      </border>
    </dxf>
    <dxf>
      <font>
        <b/>
        <i val="0"/>
      </font>
      <fill>
        <patternFill patternType="solid">
          <bgColor theme="6" tint="0.59996337778862885"/>
        </patternFill>
      </fill>
      <border>
        <top style="thin">
          <color auto="1"/>
        </top>
        <vertical/>
        <horizontal/>
      </border>
    </dxf>
    <dxf>
      <font>
        <b/>
        <i val="0"/>
      </font>
      <border>
        <top style="thin">
          <color auto="1"/>
        </top>
        <vertical/>
        <horizontal/>
      </border>
    </dxf>
    <dxf>
      <font>
        <b/>
        <i val="0"/>
      </font>
      <border>
        <top style="thin">
          <color auto="1"/>
        </top>
        <vertical/>
        <horizontal/>
      </border>
    </dxf>
    <dxf>
      <font>
        <b/>
        <i val="0"/>
      </font>
      <fill>
        <patternFill patternType="solid">
          <bgColor theme="6" tint="0.59996337778862885"/>
        </patternFill>
      </fill>
      <border>
        <top style="thin">
          <color auto="1"/>
        </top>
        <vertical/>
        <horizontal/>
      </border>
    </dxf>
    <dxf>
      <font>
        <b/>
        <i val="0"/>
      </font>
      <border>
        <left/>
        <right/>
        <top style="thin">
          <color auto="1"/>
        </top>
        <bottom/>
        <vertical/>
        <horizontal/>
      </border>
    </dxf>
    <dxf>
      <font>
        <b/>
        <i val="0"/>
      </font>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patternType="lightUp"/>
      </fill>
    </dxf>
    <dxf>
      <fill>
        <patternFill>
          <bgColor rgb="FFFF0000"/>
        </patternFill>
      </fill>
    </dxf>
    <dxf>
      <fill>
        <patternFill patternType="lightUp"/>
      </fill>
    </dxf>
    <dxf>
      <fill>
        <patternFill>
          <bgColor rgb="FFFF0000"/>
        </patternFill>
      </fill>
    </dxf>
    <dxf>
      <fill>
        <patternFill>
          <bgColor rgb="FF00B05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strike val="0"/>
        <outline val="0"/>
        <shadow val="0"/>
        <vertAlign val="baseline"/>
        <sz val="11"/>
        <name val="Calibri"/>
        <family val="2"/>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rgb="FF2100EA"/>
        <name val="Calibri"/>
        <family val="2"/>
        <scheme val="minor"/>
      </font>
    </dxf>
    <dxf>
      <font>
        <b val="0"/>
        <i val="0"/>
        <strike val="0"/>
        <condense val="0"/>
        <extend val="0"/>
        <outline val="0"/>
        <shadow val="0"/>
        <u val="none"/>
        <vertAlign val="baseline"/>
        <sz val="11"/>
        <color rgb="FF2100EA"/>
        <name val="Calibri"/>
        <family val="2"/>
        <scheme val="minor"/>
      </font>
    </dxf>
    <dxf>
      <font>
        <b val="0"/>
        <i val="0"/>
        <strike val="0"/>
        <condense val="0"/>
        <extend val="0"/>
        <outline val="0"/>
        <shadow val="0"/>
        <u val="none"/>
        <vertAlign val="baseline"/>
        <sz val="11"/>
        <color rgb="FF2100EA"/>
        <name val="Calibri"/>
        <family val="2"/>
        <scheme val="minor"/>
      </font>
    </dxf>
    <dxf>
      <font>
        <b val="0"/>
        <i val="0"/>
        <strike val="0"/>
        <condense val="0"/>
        <extend val="0"/>
        <outline val="0"/>
        <shadow val="0"/>
        <u val="none"/>
        <vertAlign val="baseline"/>
        <sz val="11"/>
        <color rgb="FF2100EA"/>
        <name val="Calibri"/>
        <family val="2"/>
        <scheme val="minor"/>
      </font>
    </dxf>
    <dxf>
      <font>
        <b val="0"/>
        <i val="0"/>
        <strike val="0"/>
        <condense val="0"/>
        <extend val="0"/>
        <outline val="0"/>
        <shadow val="0"/>
        <u val="none"/>
        <vertAlign val="baseline"/>
        <sz val="11"/>
        <color rgb="FF2100EA"/>
        <name val="Calibri"/>
        <family val="2"/>
        <scheme val="minor"/>
      </font>
      <numFmt numFmtId="0" formatCode="General"/>
    </dxf>
    <dxf>
      <font>
        <b val="0"/>
        <i val="0"/>
        <strike val="0"/>
        <condense val="0"/>
        <extend val="0"/>
        <outline val="0"/>
        <shadow val="0"/>
        <u val="none"/>
        <vertAlign val="baseline"/>
        <sz val="11"/>
        <color rgb="FF2100EA"/>
        <name val="Calibri"/>
        <family val="2"/>
        <scheme val="minor"/>
      </font>
    </dxf>
    <dxf>
      <border outline="0">
        <top style="medium">
          <color indexed="64"/>
        </top>
      </border>
    </dxf>
    <dxf>
      <font>
        <b val="0"/>
        <i val="0"/>
        <strike val="0"/>
        <condense val="0"/>
        <extend val="0"/>
        <outline val="0"/>
        <shadow val="0"/>
        <u val="none"/>
        <vertAlign val="baseline"/>
        <sz val="11"/>
        <color theme="4" tint="-0.249977111117893"/>
        <name val="Calibri"/>
        <family val="2"/>
        <scheme val="minor"/>
      </font>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4" tint="-0.499984740745262"/>
        </patternFill>
      </fill>
      <alignment horizontal="center" vertical="bottom" textRotation="0" wrapText="0" indent="0" justifyLastLine="0" shrinkToFit="0" readingOrder="0"/>
    </dxf>
    <dxf>
      <font>
        <sz val="11"/>
      </font>
    </dxf>
    <dxf>
      <font>
        <sz val="11"/>
      </font>
    </dxf>
    <dxf>
      <font>
        <sz val="11"/>
      </font>
    </dxf>
    <dxf>
      <font>
        <sz val="11"/>
      </font>
    </dxf>
  </dxfs>
  <tableStyles count="0" defaultTableStyle="TableStyleMedium2" defaultPivotStyle="PivotStyleLight16"/>
  <colors>
    <mruColors>
      <color rgb="FF2100EA"/>
      <color rgb="FF13069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IRR Partitioning</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0DE7-4B3A-B623-0EB4DF441A02}"/>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0DE7-4B3A-B623-0EB4DF441A02}"/>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Summary!$G$21:$G$22</c:f>
              <c:strCache>
                <c:ptCount val="2"/>
                <c:pt idx="0">
                  <c:v>From Sale/Financing</c:v>
                </c:pt>
                <c:pt idx="1">
                  <c:v>From Operating CF</c:v>
                </c:pt>
              </c:strCache>
            </c:strRef>
          </c:cat>
          <c:val>
            <c:numRef>
              <c:f>Summary!$H$21:$H$22</c:f>
              <c:numCache>
                <c:formatCode>0.00%</c:formatCode>
                <c:ptCount val="2"/>
                <c:pt idx="0">
                  <c:v>0.86772518318791048</c:v>
                </c:pt>
                <c:pt idx="1">
                  <c:v>0.1322748168120895</c:v>
                </c:pt>
              </c:numCache>
            </c:numRef>
          </c:val>
          <c:extLst>
            <c:ext xmlns:c16="http://schemas.microsoft.com/office/drawing/2014/chart" uri="{C3380CC4-5D6E-409C-BE32-E72D297353CC}">
              <c16:uniqueId val="{00000004-0DE7-4B3A-B623-0EB4DF441A02}"/>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Summary!$D$41</c:f>
              <c:strCache>
                <c:ptCount val="1"/>
                <c:pt idx="0">
                  <c:v>Net Operating Income</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strRef>
              <c:f>Summary!$E$40:$DT$40</c:f>
              <c:strCache>
                <c:ptCount val="60"/>
                <c:pt idx="0">
                  <c:v>5/31/2026</c:v>
                </c:pt>
                <c:pt idx="1">
                  <c:v>6/30/2026</c:v>
                </c:pt>
                <c:pt idx="2">
                  <c:v>7/31/2026</c:v>
                </c:pt>
                <c:pt idx="3">
                  <c:v>8/31/2026</c:v>
                </c:pt>
                <c:pt idx="4">
                  <c:v>9/30/2026</c:v>
                </c:pt>
                <c:pt idx="5">
                  <c:v>10/31/2026</c:v>
                </c:pt>
                <c:pt idx="6">
                  <c:v>11/30/2026</c:v>
                </c:pt>
                <c:pt idx="7">
                  <c:v>12/31/2026</c:v>
                </c:pt>
                <c:pt idx="8">
                  <c:v>1/31/2027</c:v>
                </c:pt>
                <c:pt idx="9">
                  <c:v>2/28/2027</c:v>
                </c:pt>
                <c:pt idx="10">
                  <c:v>3/31/2027</c:v>
                </c:pt>
                <c:pt idx="11">
                  <c:v>4/30/2027</c:v>
                </c:pt>
                <c:pt idx="12">
                  <c:v>5/31/2027</c:v>
                </c:pt>
                <c:pt idx="13">
                  <c:v>6/30/2027</c:v>
                </c:pt>
                <c:pt idx="14">
                  <c:v>7/31/2027</c:v>
                </c:pt>
                <c:pt idx="15">
                  <c:v>8/31/2027</c:v>
                </c:pt>
                <c:pt idx="16">
                  <c:v>9/30/2027</c:v>
                </c:pt>
                <c:pt idx="17">
                  <c:v>10/31/2027</c:v>
                </c:pt>
                <c:pt idx="18">
                  <c:v>11/30/2027</c:v>
                </c:pt>
                <c:pt idx="19">
                  <c:v>12/31/2027</c:v>
                </c:pt>
                <c:pt idx="20">
                  <c:v>1/31/2028</c:v>
                </c:pt>
                <c:pt idx="21">
                  <c:v>2/29/2028</c:v>
                </c:pt>
                <c:pt idx="22">
                  <c:v>3/31/2028</c:v>
                </c:pt>
                <c:pt idx="23">
                  <c:v>4/30/2028</c:v>
                </c:pt>
                <c:pt idx="24">
                  <c:v>5/31/2028</c:v>
                </c:pt>
                <c:pt idx="25">
                  <c:v>6/30/2028</c:v>
                </c:pt>
                <c:pt idx="26">
                  <c:v>7/31/2028</c:v>
                </c:pt>
                <c:pt idx="27">
                  <c:v>8/31/2028</c:v>
                </c:pt>
                <c:pt idx="28">
                  <c:v>9/30/2028</c:v>
                </c:pt>
                <c:pt idx="29">
                  <c:v>10/31/2028</c:v>
                </c:pt>
                <c:pt idx="30">
                  <c:v>11/30/2028</c:v>
                </c:pt>
                <c:pt idx="31">
                  <c:v>12/31/2028</c:v>
                </c:pt>
                <c:pt idx="32">
                  <c:v>1/31/2029</c:v>
                </c:pt>
                <c:pt idx="33">
                  <c:v>2/28/2029</c:v>
                </c:pt>
                <c:pt idx="34">
                  <c:v>3/31/2029</c:v>
                </c:pt>
                <c:pt idx="35">
                  <c:v>4/30/2029</c:v>
                </c:pt>
                <c:pt idx="36">
                  <c:v>5/31/2029</c:v>
                </c:pt>
                <c:pt idx="37">
                  <c:v>6/30/2029</c:v>
                </c:pt>
                <c:pt idx="38">
                  <c:v>7/31/2029</c:v>
                </c:pt>
                <c:pt idx="39">
                  <c:v>8/31/2029</c:v>
                </c:pt>
                <c:pt idx="40">
                  <c:v>9/30/2029</c:v>
                </c:pt>
                <c:pt idx="41">
                  <c:v>10/31/2029</c:v>
                </c:pt>
                <c:pt idx="42">
                  <c:v>11/30/2029</c:v>
                </c:pt>
                <c:pt idx="43">
                  <c:v>12/31/2029</c:v>
                </c:pt>
                <c:pt idx="44">
                  <c:v>1/31/2030</c:v>
                </c:pt>
                <c:pt idx="45">
                  <c:v>2/28/2030</c:v>
                </c:pt>
                <c:pt idx="46">
                  <c:v>3/31/2030</c:v>
                </c:pt>
                <c:pt idx="47">
                  <c:v>4/30/2030</c:v>
                </c:pt>
                <c:pt idx="48">
                  <c:v>5/31/2030</c:v>
                </c:pt>
                <c:pt idx="49">
                  <c:v>6/30/2030</c:v>
                </c:pt>
                <c:pt idx="50">
                  <c:v>7/31/2030</c:v>
                </c:pt>
                <c:pt idx="51">
                  <c:v>8/31/2030</c:v>
                </c:pt>
                <c:pt idx="52">
                  <c:v>9/30/2030</c:v>
                </c:pt>
                <c:pt idx="53">
                  <c:v>10/31/2030</c:v>
                </c:pt>
                <c:pt idx="54">
                  <c:v>11/30/2030</c:v>
                </c:pt>
                <c:pt idx="55">
                  <c:v>12/31/2030</c:v>
                </c:pt>
                <c:pt idx="56">
                  <c:v>1/31/2031</c:v>
                </c:pt>
                <c:pt idx="57">
                  <c:v>2/28/2031</c:v>
                </c:pt>
                <c:pt idx="58">
                  <c:v>3/31/2031</c:v>
                </c:pt>
                <c:pt idx="59">
                  <c:v>4/30/2031</c:v>
                </c:pt>
              </c:strCache>
            </c:strRef>
          </c:cat>
          <c:val>
            <c:numRef>
              <c:f>Summary!$E$41:$DT$41</c:f>
              <c:numCache>
                <c:formatCode>"$"#,##0</c:formatCode>
                <c:ptCount val="120"/>
                <c:pt idx="0">
                  <c:v>425744.60905631323</c:v>
                </c:pt>
                <c:pt idx="1">
                  <c:v>425744.60905631329</c:v>
                </c:pt>
                <c:pt idx="2">
                  <c:v>425937.53822297981</c:v>
                </c:pt>
                <c:pt idx="3">
                  <c:v>426333.70039172994</c:v>
                </c:pt>
                <c:pt idx="4">
                  <c:v>417550.77646170248</c:v>
                </c:pt>
                <c:pt idx="5">
                  <c:v>417547.47275483102</c:v>
                </c:pt>
                <c:pt idx="6">
                  <c:v>419010.47539172985</c:v>
                </c:pt>
                <c:pt idx="7">
                  <c:v>419010.47539172985</c:v>
                </c:pt>
                <c:pt idx="8">
                  <c:v>428626.06622506335</c:v>
                </c:pt>
                <c:pt idx="9">
                  <c:v>428626.06622506329</c:v>
                </c:pt>
                <c:pt idx="10">
                  <c:v>428626.06622506329</c:v>
                </c:pt>
                <c:pt idx="11">
                  <c:v>428626.06622506323</c:v>
                </c:pt>
                <c:pt idx="12">
                  <c:v>823390.63539920095</c:v>
                </c:pt>
                <c:pt idx="13">
                  <c:v>823390.63539920095</c:v>
                </c:pt>
                <c:pt idx="14">
                  <c:v>823589.6570658678</c:v>
                </c:pt>
                <c:pt idx="15">
                  <c:v>823997.70409968041</c:v>
                </c:pt>
                <c:pt idx="16">
                  <c:v>823997.70409968041</c:v>
                </c:pt>
                <c:pt idx="17">
                  <c:v>823997.7040996803</c:v>
                </c:pt>
                <c:pt idx="18">
                  <c:v>823997.7040996803</c:v>
                </c:pt>
                <c:pt idx="19">
                  <c:v>816081.14731424174</c:v>
                </c:pt>
                <c:pt idx="20">
                  <c:v>816078.67364739976</c:v>
                </c:pt>
                <c:pt idx="21">
                  <c:v>817174.10409968009</c:v>
                </c:pt>
                <c:pt idx="22">
                  <c:v>817174.10409968032</c:v>
                </c:pt>
                <c:pt idx="23">
                  <c:v>824342.55990801356</c:v>
                </c:pt>
                <c:pt idx="24">
                  <c:v>926463.17971993797</c:v>
                </c:pt>
                <c:pt idx="25">
                  <c:v>926460.68511919072</c:v>
                </c:pt>
                <c:pt idx="26">
                  <c:v>927565.38587298582</c:v>
                </c:pt>
                <c:pt idx="27">
                  <c:v>927985.67431781266</c:v>
                </c:pt>
                <c:pt idx="28">
                  <c:v>935347.97552531271</c:v>
                </c:pt>
                <c:pt idx="29">
                  <c:v>935347.97552531259</c:v>
                </c:pt>
                <c:pt idx="30">
                  <c:v>935347.97552531259</c:v>
                </c:pt>
                <c:pt idx="31">
                  <c:v>935347.97552531259</c:v>
                </c:pt>
                <c:pt idx="32">
                  <c:v>935347.97552531259</c:v>
                </c:pt>
                <c:pt idx="33">
                  <c:v>935347.97552531271</c:v>
                </c:pt>
                <c:pt idx="34">
                  <c:v>935347.97552531271</c:v>
                </c:pt>
                <c:pt idx="35">
                  <c:v>935347.97552531259</c:v>
                </c:pt>
                <c:pt idx="36">
                  <c:v>1026307.845006294</c:v>
                </c:pt>
                <c:pt idx="37">
                  <c:v>1026307.845006294</c:v>
                </c:pt>
                <c:pt idx="38">
                  <c:v>1026307.8450062939</c:v>
                </c:pt>
                <c:pt idx="39">
                  <c:v>1009460.9487173053</c:v>
                </c:pt>
                <c:pt idx="40">
                  <c:v>1009455.4783862164</c:v>
                </c:pt>
                <c:pt idx="41">
                  <c:v>1011877.9417339044</c:v>
                </c:pt>
                <c:pt idx="42">
                  <c:v>1011877.9417339043</c:v>
                </c:pt>
                <c:pt idx="43">
                  <c:v>1027952.3902628869</c:v>
                </c:pt>
                <c:pt idx="44">
                  <c:v>1027952.3902628868</c:v>
                </c:pt>
                <c:pt idx="45">
                  <c:v>1027952.3902628869</c:v>
                </c:pt>
                <c:pt idx="46">
                  <c:v>1027952.390262887</c:v>
                </c:pt>
                <c:pt idx="47">
                  <c:v>1027952.3902628869</c:v>
                </c:pt>
                <c:pt idx="48">
                  <c:v>1050616.10204498</c:v>
                </c:pt>
                <c:pt idx="49">
                  <c:v>1050616.1020449798</c:v>
                </c:pt>
                <c:pt idx="50">
                  <c:v>1050616.1020449798</c:v>
                </c:pt>
                <c:pt idx="51">
                  <c:v>1050616.1020449798</c:v>
                </c:pt>
                <c:pt idx="52">
                  <c:v>1050616.1020449798</c:v>
                </c:pt>
                <c:pt idx="53">
                  <c:v>1050616.1020449798</c:v>
                </c:pt>
                <c:pt idx="54">
                  <c:v>1050616.10204498</c:v>
                </c:pt>
                <c:pt idx="55">
                  <c:v>1050616.10204498</c:v>
                </c:pt>
                <c:pt idx="56">
                  <c:v>1050616.10204498</c:v>
                </c:pt>
                <c:pt idx="57">
                  <c:v>1050616.1020449798</c:v>
                </c:pt>
                <c:pt idx="58">
                  <c:v>1050616.1020449798</c:v>
                </c:pt>
                <c:pt idx="59">
                  <c:v>1050616.10204498</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numCache>
            </c:numRef>
          </c:val>
          <c:smooth val="0"/>
          <c:extLst>
            <c:ext xmlns:c16="http://schemas.microsoft.com/office/drawing/2014/chart" uri="{C3380CC4-5D6E-409C-BE32-E72D297353CC}">
              <c16:uniqueId val="{00000000-A0CD-48BA-8496-134AD9F0DB8C}"/>
            </c:ext>
          </c:extLst>
        </c:ser>
        <c:dLbls>
          <c:showLegendKey val="0"/>
          <c:showVal val="0"/>
          <c:showCatName val="0"/>
          <c:showSerName val="0"/>
          <c:showPercent val="0"/>
          <c:showBubbleSize val="0"/>
        </c:dLbls>
        <c:smooth val="0"/>
        <c:axId val="874454288"/>
        <c:axId val="874454616"/>
      </c:lineChart>
      <c:dateAx>
        <c:axId val="874454288"/>
        <c:scaling>
          <c:orientation val="minMax"/>
        </c:scaling>
        <c:delete val="0"/>
        <c:axPos val="b"/>
        <c:numFmt formatCode="m/d/yyyy"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4454616"/>
        <c:crosses val="autoZero"/>
        <c:auto val="1"/>
        <c:lblOffset val="100"/>
        <c:baseTimeUnit val="years"/>
      </c:dateAx>
      <c:valAx>
        <c:axId val="874454616"/>
        <c:scaling>
          <c:orientation val="minMax"/>
        </c:scaling>
        <c:delete val="0"/>
        <c:axPos val="l"/>
        <c:majorGridlines>
          <c:spPr>
            <a:ln w="9525" cap="flat" cmpd="sng" algn="ctr">
              <a:solidFill>
                <a:schemeClr val="lt1">
                  <a:lumMod val="95000"/>
                  <a:alpha val="10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4454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DSCR</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lineChart>
        <c:grouping val="standard"/>
        <c:varyColors val="0"/>
        <c:ser>
          <c:idx val="0"/>
          <c:order val="0"/>
          <c:spPr>
            <a:ln w="34925" cap="rnd">
              <a:solidFill>
                <a:schemeClr val="lt1"/>
              </a:solidFill>
              <a:round/>
            </a:ln>
            <a:effectLst>
              <a:outerShdw dist="25400" dir="2700000" algn="tl" rotWithShape="0">
                <a:schemeClr val="accent1"/>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Summary!$E$58:$N$58</c:f>
              <c:strCache>
                <c:ptCount val="5"/>
                <c:pt idx="0">
                  <c:v>4/30/2027</c:v>
                </c:pt>
                <c:pt idx="1">
                  <c:v>4/30/2028</c:v>
                </c:pt>
                <c:pt idx="2">
                  <c:v>4/30/2029</c:v>
                </c:pt>
                <c:pt idx="3">
                  <c:v>4/30/2030</c:v>
                </c:pt>
                <c:pt idx="4">
                  <c:v>4/30/2031</c:v>
                </c:pt>
              </c:strCache>
            </c:strRef>
          </c:cat>
          <c:val>
            <c:numRef>
              <c:f>Summary!$E$59:$N$59</c:f>
              <c:numCache>
                <c:formatCode>0.00"x"</c:formatCode>
                <c:ptCount val="10"/>
                <c:pt idx="0">
                  <c:v>0.76366156427081255</c:v>
                </c:pt>
                <c:pt idx="1">
                  <c:v>1.426753082492763</c:v>
                </c:pt>
                <c:pt idx="2">
                  <c:v>1.5628742954259791</c:v>
                </c:pt>
                <c:pt idx="3">
                  <c:v>1.3686342768260884</c:v>
                </c:pt>
                <c:pt idx="4">
                  <c:v>1.3790593764307273</c:v>
                </c:pt>
                <c:pt idx="5">
                  <c:v>0</c:v>
                </c:pt>
                <c:pt idx="6">
                  <c:v>0</c:v>
                </c:pt>
                <c:pt idx="7">
                  <c:v>0</c:v>
                </c:pt>
                <c:pt idx="8">
                  <c:v>0</c:v>
                </c:pt>
                <c:pt idx="9">
                  <c:v>0</c:v>
                </c:pt>
              </c:numCache>
            </c:numRef>
          </c:val>
          <c:smooth val="0"/>
          <c:extLst>
            <c:ext xmlns:c16="http://schemas.microsoft.com/office/drawing/2014/chart" uri="{C3380CC4-5D6E-409C-BE32-E72D297353CC}">
              <c16:uniqueId val="{00000000-0FEB-402A-930C-9CAF2E6D56DC}"/>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793901712"/>
        <c:axId val="793908272"/>
      </c:lineChart>
      <c:dateAx>
        <c:axId val="793901712"/>
        <c:scaling>
          <c:orientation val="minMax"/>
          <c:min val="46023"/>
        </c:scaling>
        <c:delete val="0"/>
        <c:axPos val="b"/>
        <c:numFmt formatCode="m/d/yyyy" sourceLinked="1"/>
        <c:majorTickMark val="out"/>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793908272"/>
        <c:crosses val="autoZero"/>
        <c:auto val="1"/>
        <c:lblOffset val="100"/>
        <c:baseTimeUnit val="years"/>
      </c:dateAx>
      <c:valAx>
        <c:axId val="793908272"/>
        <c:scaling>
          <c:orientation val="minMax"/>
        </c:scaling>
        <c:delete val="0"/>
        <c:axPos val="l"/>
        <c:numFmt formatCode="0.00&quot;x&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93901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Rent Comps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'Rent Comp'!$J$30</c:f>
              <c:strCache>
                <c:ptCount val="1"/>
                <c:pt idx="0">
                  <c:v>Avg Rent of Comps</c:v>
                </c:pt>
              </c:strCache>
            </c:strRef>
          </c:tx>
          <c:spPr>
            <a:solidFill>
              <a:schemeClr val="accent1"/>
            </a:solidFill>
            <a:ln>
              <a:noFill/>
            </a:ln>
            <a:effectLst/>
          </c:spPr>
          <c:invertIfNegative val="0"/>
          <c:cat>
            <c:strRef>
              <c:f>'Rent Comp'!$L$29:$S$29</c:f>
              <c:strCache>
                <c:ptCount val="7"/>
                <c:pt idx="0">
                  <c:v>Studio</c:v>
                </c:pt>
                <c:pt idx="1">
                  <c:v>Sqft</c:v>
                </c:pt>
                <c:pt idx="2">
                  <c:v>PSF</c:v>
                </c:pt>
                <c:pt idx="3">
                  <c:v>1 Beds</c:v>
                </c:pt>
                <c:pt idx="4">
                  <c:v>Sqft</c:v>
                </c:pt>
                <c:pt idx="5">
                  <c:v>PSF</c:v>
                </c:pt>
                <c:pt idx="6">
                  <c:v>2 Beds</c:v>
                </c:pt>
              </c:strCache>
            </c:strRef>
          </c:cat>
          <c:val>
            <c:numRef>
              <c:f>'Rent Comp'!$L$30:$S$30</c:f>
              <c:numCache>
                <c:formatCode>_(* #,##0_);_(* \(#,##0\);_(* "-"??_);_(@_)</c:formatCode>
                <c:ptCount val="7"/>
                <c:pt idx="0">
                  <c:v>1632.5</c:v>
                </c:pt>
                <c:pt idx="1">
                  <c:v>619.25</c:v>
                </c:pt>
                <c:pt idx="2" formatCode="&quot;$&quot;#,##0.00">
                  <c:v>2.6472423223516177</c:v>
                </c:pt>
                <c:pt idx="3">
                  <c:v>1967.6</c:v>
                </c:pt>
                <c:pt idx="4">
                  <c:v>755.4</c:v>
                </c:pt>
                <c:pt idx="5" formatCode="&quot;$&quot;#,##0.00">
                  <c:v>2.5950270961154915</c:v>
                </c:pt>
                <c:pt idx="6">
                  <c:v>2668.8</c:v>
                </c:pt>
              </c:numCache>
            </c:numRef>
          </c:val>
          <c:extLst>
            <c:ext xmlns:c16="http://schemas.microsoft.com/office/drawing/2014/chart" uri="{C3380CC4-5D6E-409C-BE32-E72D297353CC}">
              <c16:uniqueId val="{00000000-155D-49DB-8D3C-8D0CF507E9CC}"/>
            </c:ext>
          </c:extLst>
        </c:ser>
        <c:ser>
          <c:idx val="1"/>
          <c:order val="1"/>
          <c:tx>
            <c:strRef>
              <c:f>'Rent Comp'!$J$31</c:f>
              <c:strCache>
                <c:ptCount val="1"/>
                <c:pt idx="0">
                  <c:v>Subject Prop Rent</c:v>
                </c:pt>
              </c:strCache>
            </c:strRef>
          </c:tx>
          <c:spPr>
            <a:solidFill>
              <a:schemeClr val="accent2"/>
            </a:solidFill>
            <a:ln>
              <a:noFill/>
            </a:ln>
            <a:effectLst/>
          </c:spPr>
          <c:invertIfNegative val="0"/>
          <c:cat>
            <c:strRef>
              <c:f>'Rent Comp'!$L$29:$S$29</c:f>
              <c:strCache>
                <c:ptCount val="7"/>
                <c:pt idx="0">
                  <c:v>Studio</c:v>
                </c:pt>
                <c:pt idx="1">
                  <c:v>Sqft</c:v>
                </c:pt>
                <c:pt idx="2">
                  <c:v>PSF</c:v>
                </c:pt>
                <c:pt idx="3">
                  <c:v>1 Beds</c:v>
                </c:pt>
                <c:pt idx="4">
                  <c:v>Sqft</c:v>
                </c:pt>
                <c:pt idx="5">
                  <c:v>PSF</c:v>
                </c:pt>
                <c:pt idx="6">
                  <c:v>2 Beds</c:v>
                </c:pt>
              </c:strCache>
            </c:strRef>
          </c:cat>
          <c:val>
            <c:numRef>
              <c:f>'Rent Comp'!$L$31:$S$31</c:f>
              <c:numCache>
                <c:formatCode>_(* #,##0_);_(* \(#,##0\);_(* "-"??_);_(@_)</c:formatCode>
                <c:ptCount val="7"/>
                <c:pt idx="0">
                  <c:v>1418.9671361502349</c:v>
                </c:pt>
                <c:pt idx="1">
                  <c:v>600</c:v>
                </c:pt>
                <c:pt idx="2" formatCode="&quot;$&quot;#,##0.00">
                  <c:v>2.3649452269170581</c:v>
                </c:pt>
                <c:pt idx="3">
                  <c:v>1705.0499303110564</c:v>
                </c:pt>
                <c:pt idx="4">
                  <c:v>746.5</c:v>
                </c:pt>
                <c:pt idx="5" formatCode="&quot;$&quot;#,##0.00">
                  <c:v>2.2840588483738196</c:v>
                </c:pt>
                <c:pt idx="6">
                  <c:v>2459.1105858585852</c:v>
                </c:pt>
              </c:numCache>
            </c:numRef>
          </c:val>
          <c:extLst>
            <c:ext xmlns:c16="http://schemas.microsoft.com/office/drawing/2014/chart" uri="{C3380CC4-5D6E-409C-BE32-E72D297353CC}">
              <c16:uniqueId val="{00000001-155D-49DB-8D3C-8D0CF507E9CC}"/>
            </c:ext>
          </c:extLst>
        </c:ser>
        <c:dLbls>
          <c:showLegendKey val="0"/>
          <c:showVal val="0"/>
          <c:showCatName val="0"/>
          <c:showSerName val="0"/>
          <c:showPercent val="0"/>
          <c:showBubbleSize val="0"/>
        </c:dLbls>
        <c:gapWidth val="219"/>
        <c:overlap val="-27"/>
        <c:axId val="1632153168"/>
        <c:axId val="1632151248"/>
      </c:barChart>
      <c:catAx>
        <c:axId val="1632153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151248"/>
        <c:crosses val="autoZero"/>
        <c:auto val="1"/>
        <c:lblAlgn val="ctr"/>
        <c:lblOffset val="100"/>
        <c:noMultiLvlLbl val="0"/>
      </c:catAx>
      <c:valAx>
        <c:axId val="1632151248"/>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1531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Percentage of Base Rent By Tenant</cx:v>
        </cx:txData>
      </cx:tx>
      <cx:txPr>
        <a:bodyPr spcFirstLastPara="1" vertOverflow="ellipsis" horzOverflow="overflow" wrap="square" lIns="0" tIns="0" rIns="0" bIns="0" anchor="ctr" anchorCtr="1"/>
        <a:lstStyle/>
        <a:p>
          <a:pPr algn="ctr" rtl="0">
            <a:defRPr/>
          </a:pPr>
          <a:r>
            <a:rPr lang="en-US"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Calibri" panose="020F0502020204030204"/>
            </a:rPr>
            <a:t>Percentage of Base Rent By Tenant</a:t>
          </a:r>
        </a:p>
      </cx:txPr>
    </cx:title>
    <cx:plotArea>
      <cx:plotAreaRegion>
        <cx:series layoutId="sunburst" uniqueId="{11D71E52-A919-4B0E-9DF8-E68E5F80EF46}" formatIdx="0">
          <cx:data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1" value="1"/>
            <cx:separator>, </cx:separator>
          </cx:dataLabels>
          <cx:dataId val="0"/>
        </cx:series>
      </cx:plotAreaRegion>
    </cx:plotArea>
    <cx:legend pos="b" align="ctr" overlay="0">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8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1.xml"/><Relationship Id="rId1" Type="http://schemas.openxmlformats.org/officeDocument/2006/relationships/chart" Target="../charts/chart1.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632460</xdr:colOff>
      <xdr:row>22</xdr:row>
      <xdr:rowOff>127635</xdr:rowOff>
    </xdr:from>
    <xdr:to>
      <xdr:col>8</xdr:col>
      <xdr:colOff>22860</xdr:colOff>
      <xdr:row>37</xdr:row>
      <xdr:rowOff>3810</xdr:rowOff>
    </xdr:to>
    <xdr:graphicFrame macro="">
      <xdr:nvGraphicFramePr>
        <xdr:cNvPr id="2" name="Chart 1">
          <a:extLst>
            <a:ext uri="{FF2B5EF4-FFF2-40B4-BE49-F238E27FC236}">
              <a16:creationId xmlns:a16="http://schemas.microsoft.com/office/drawing/2014/main" id="{548990A2-097B-41BC-95D3-31905EBF67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701750</xdr:colOff>
      <xdr:row>13</xdr:row>
      <xdr:rowOff>127410</xdr:rowOff>
    </xdr:from>
    <xdr:to>
      <xdr:col>22</xdr:col>
      <xdr:colOff>762859</xdr:colOff>
      <xdr:row>36</xdr:row>
      <xdr:rowOff>137570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1C029F4D-3E86-417F-BC7E-B4BDB117186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5393110" y="2360070"/>
              <a:ext cx="5858024" cy="395541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0</xdr:colOff>
      <xdr:row>0</xdr:row>
      <xdr:rowOff>11205</xdr:rowOff>
    </xdr:from>
    <xdr:to>
      <xdr:col>16</xdr:col>
      <xdr:colOff>6985</xdr:colOff>
      <xdr:row>12</xdr:row>
      <xdr:rowOff>106455</xdr:rowOff>
    </xdr:to>
    <xdr:graphicFrame macro="">
      <xdr:nvGraphicFramePr>
        <xdr:cNvPr id="4" name="Chart 3">
          <a:extLst>
            <a:ext uri="{FF2B5EF4-FFF2-40B4-BE49-F238E27FC236}">
              <a16:creationId xmlns:a16="http://schemas.microsoft.com/office/drawing/2014/main" id="{7FEC98DA-5495-46DD-AE7F-3E334ADB97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18825</xdr:colOff>
      <xdr:row>19</xdr:row>
      <xdr:rowOff>103207</xdr:rowOff>
    </xdr:from>
    <xdr:to>
      <xdr:col>16</xdr:col>
      <xdr:colOff>56029</xdr:colOff>
      <xdr:row>34</xdr:row>
      <xdr:rowOff>28762</xdr:rowOff>
    </xdr:to>
    <xdr:graphicFrame macro="">
      <xdr:nvGraphicFramePr>
        <xdr:cNvPr id="5" name="Chart 4">
          <a:extLst>
            <a:ext uri="{FF2B5EF4-FFF2-40B4-BE49-F238E27FC236}">
              <a16:creationId xmlns:a16="http://schemas.microsoft.com/office/drawing/2014/main" id="{DEF57063-0D6D-4D41-BB05-B3B81671F0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76200</xdr:colOff>
      <xdr:row>28</xdr:row>
      <xdr:rowOff>19050</xdr:rowOff>
    </xdr:from>
    <xdr:to>
      <xdr:col>7</xdr:col>
      <xdr:colOff>624840</xdr:colOff>
      <xdr:row>43</xdr:row>
      <xdr:rowOff>11430</xdr:rowOff>
    </xdr:to>
    <xdr:graphicFrame macro="">
      <xdr:nvGraphicFramePr>
        <xdr:cNvPr id="2" name="Chart 1">
          <a:extLst>
            <a:ext uri="{FF2B5EF4-FFF2-40B4-BE49-F238E27FC236}">
              <a16:creationId xmlns:a16="http://schemas.microsoft.com/office/drawing/2014/main" id="{716C9487-E9F8-4BB2-8A14-2574FAD2F2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31</xdr:col>
      <xdr:colOff>55418</xdr:colOff>
      <xdr:row>6</xdr:row>
      <xdr:rowOff>96982</xdr:rowOff>
    </xdr:from>
    <xdr:to>
      <xdr:col>55</xdr:col>
      <xdr:colOff>472809</xdr:colOff>
      <xdr:row>44</xdr:row>
      <xdr:rowOff>133547</xdr:rowOff>
    </xdr:to>
    <xdr:pic>
      <xdr:nvPicPr>
        <xdr:cNvPr id="3" name="Picture 2">
          <a:extLst>
            <a:ext uri="{FF2B5EF4-FFF2-40B4-BE49-F238E27FC236}">
              <a16:creationId xmlns:a16="http://schemas.microsoft.com/office/drawing/2014/main" id="{DB2B1B1A-1BF4-6094-FF87-189342315D47}"/>
            </a:ext>
          </a:extLst>
        </xdr:cNvPr>
        <xdr:cNvPicPr>
          <a:picLocks noChangeAspect="1"/>
        </xdr:cNvPicPr>
      </xdr:nvPicPr>
      <xdr:blipFill>
        <a:blip xmlns:r="http://schemas.openxmlformats.org/officeDocument/2006/relationships" r:embed="rId2"/>
        <a:stretch>
          <a:fillRect/>
        </a:stretch>
      </xdr:blipFill>
      <xdr:spPr>
        <a:xfrm>
          <a:off x="17761527" y="1025237"/>
          <a:ext cx="15051601" cy="67245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gallagherandmohan.sharepoint.com/Users/justi/Documents/Course%20Files/The%20Complete%20Guide%20To%20Investing%20In%20Retail%20Properties/4924.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gallagherandmohan.sharepoint.com/Corporate%20Analysis/2003/2003%20Budgets%20and%20Reforecasting/2003%20budget%20templates/Wells%20University/Wells%20University%202003%20budget%20template.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yome/Google%20Drive/Yome%20Exclusive/Training%20Module/Multifamily-development/_Dvmt%20Model_Template_%202018.08.28.xlsx" TargetMode="External"/><Relationship Id="rId1" Type="http://schemas.openxmlformats.org/officeDocument/2006/relationships/externalLinkPath" Target="/Users/yome/Google%20Drive/Yome%20Exclusive/Training%20Module/Multifamily-development/_Dvmt%20Model_Template_%202018.08.2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9 BUDGET"/>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pt Employee driven"/>
      <sheetName val="Temps"/>
      <sheetName val="Internal-nonEmployee driven"/>
      <sheetName val="Wells University-Internal"/>
      <sheetName val="MAPS driven"/>
      <sheetName val="External-nonMAPS driven"/>
      <sheetName val="Wells University-External"/>
      <sheetName val="DropZone"/>
    </sheetNames>
    <sheetDataSet>
      <sheetData sheetId="0"/>
      <sheetData sheetId="1"/>
      <sheetData sheetId="2"/>
      <sheetData sheetId="3"/>
      <sheetData sheetId="4"/>
      <sheetData sheetId="5"/>
      <sheetData sheetId="6"/>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puts"/>
      <sheetName val="Apt CF"/>
      <sheetName val="JV Summary"/>
      <sheetName val="JV Analysis"/>
      <sheetName val="Tot Sblz Prof"/>
      <sheetName val="Lease Up"/>
      <sheetName val="Rents"/>
      <sheetName val="Quick Comps"/>
      <sheetName val="Payroll"/>
      <sheetName val=" S&amp;U Full"/>
      <sheetName val="S&amp;U Summary"/>
      <sheetName val="Constr Budget"/>
      <sheetName val="Perm Loan"/>
      <sheetName val="Construction Loan"/>
      <sheetName val="CF Summary"/>
      <sheetName val="Total CF"/>
      <sheetName val="Rent Build Apts"/>
      <sheetName val="Rent Build Retail"/>
      <sheetName val="S&amp;U Schedule"/>
      <sheetName val="Promote"/>
      <sheetName val="Apts Stbz Prof"/>
      <sheetName val="Retail Sblz Prof"/>
      <sheetName val="Retail CF"/>
      <sheetName val="Invest Sum"/>
      <sheetName val="JV CF w prefs"/>
      <sheetName val="Ground Lease"/>
      <sheetName val="Issues"/>
      <sheetName val="Tax Credits"/>
      <sheetName val="VHDA SU"/>
      <sheetName val="VHDA Scoring"/>
      <sheetName val="Garden Cost Per Unit Parameter"/>
      <sheetName val="Garden Cred Per Unit Parameters"/>
      <sheetName val="EU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15.664662268522" createdVersion="7" refreshedVersion="8" minRefreshableVersion="3" recordCount="1000" xr:uid="{23C19B38-DAF5-4E9E-85D2-15AB31371807}">
  <cacheSource type="worksheet">
    <worksheetSource name="Table1"/>
  </cacheSource>
  <cacheFields count="7">
    <cacheField name="Unit" numFmtId="0">
      <sharedItems containsBlank="1"/>
    </cacheField>
    <cacheField name="Unit Type" numFmtId="0">
      <sharedItems containsBlank="1" count="114">
        <s v="490ac30h"/>
        <s v="490ac30g"/>
        <s v="490bc30g"/>
        <s v="490ac30b"/>
        <s v="490ac30a"/>
        <s v="490ac30d"/>
        <s v="490ac30e"/>
        <s v="490ac30f"/>
        <s v="490ac30c"/>
        <s v="490ab20c"/>
        <s v="490aa10c"/>
        <s v="490aa10f"/>
        <s v="490ae10e"/>
        <s v="490bc30d"/>
        <s v="490aa10h"/>
        <s v="490aa10e"/>
        <s v="490aa10a"/>
        <s v="490ae10d"/>
        <s v="490ae10a"/>
        <s v="490ab20a"/>
        <s v="490aa10j"/>
        <s v="490ae10c"/>
        <s v="490aa10d"/>
        <s v="490aa10b"/>
        <s v="490bc30c"/>
        <s v="490ab20b"/>
        <s v="490ae10b"/>
        <s v="490bb20c"/>
        <s v="490bb20a"/>
        <s v="490bb20b"/>
        <s v="490aa10l"/>
        <s v="490ba10h"/>
        <s v="490ba10f"/>
        <s v="490ba10e"/>
        <s v="490ba10d"/>
        <s v="490aa10k"/>
        <s v="490ba10c"/>
        <s v="490aa10i"/>
        <s v="490aa10g"/>
        <s v="490bc30f"/>
        <s v="490bc30h"/>
        <s v="490bc30b"/>
        <s v="490bc30a"/>
        <s v="490bc30e"/>
        <s v="490ba10j"/>
        <s v="490be10b"/>
        <s v="490ba10a"/>
        <s v="490be10d"/>
        <s v="490be10a"/>
        <s v="490be10e"/>
        <s v="490be10c"/>
        <s v="490ba10b"/>
        <s v="490ba10k"/>
        <s v="490ba10l"/>
        <s v="490ba10i"/>
        <s v="490ba10g"/>
        <m/>
        <s v="Lula-A2" u="1"/>
        <s v="Cumberland-B1.1" u="1"/>
        <s v="Cloudland-A1-ADA" u="1"/>
        <s v="Craven-A1" u="1"/>
        <s v="A2- PILOT" u="1"/>
        <s v="Coolidge-B1-ADA" u="1"/>
        <s v="Nickajack-A3" u="1"/>
        <s v="A1-ADA-PILOT" u="1"/>
        <s v="A1-PILOT" u="1"/>
        <s v="Chickamauga-B1.2" u="1"/>
        <s v="Foster-B2" u="1"/>
        <s v="A3-PILOT" u="1"/>
        <s v="Lula - A2*" u="1"/>
        <s v="Cumberland- B1.1*" u="1"/>
        <s v="Craven - A1* " u="1"/>
        <s v="Coolidge-B1- ADA*" u="1"/>
        <s v="Nickajack- A3*" u="1"/>
        <s v="Foster- B2*" u="1"/>
        <s v="Lula - A2" u="1"/>
        <s v="Cumberland-B1.1*" u="1"/>
        <s v="Coolidge-B1-ADA*" u="1"/>
        <s v="Nickajack-A3*" u="1"/>
        <s v="Foster-B2*" u="1"/>
        <s v="A2" u="1"/>
        <s v="A1" u="1"/>
        <s v="B1" u="1"/>
        <s v="B2" u="1"/>
        <s v="1-1WD" u="1"/>
        <s v="1-1A" u="1"/>
        <s v="2-2" u="1"/>
        <s v="2-1" u="1"/>
        <s v="1-1B" u="1"/>
        <s v="2x2" u="1"/>
        <s v="1A Classic" u="1"/>
        <s v="1A Upgraded" u="1"/>
        <s v="1A Renovated" u="1"/>
        <s v="2A Renovated" u="1"/>
        <s v="2A Classic" u="1"/>
        <s v="2A Upgraded" u="1"/>
        <s v="2B Upgraded" u="1"/>
        <s v="2B Classic" u="1"/>
        <s v="2B Renovated" u="1"/>
        <s v="790A2C" u="1"/>
        <s v="790B1C" u="1"/>
        <s v="1B/1BLWD" u="1"/>
        <s v="790A1C" u="1"/>
        <s v="1B/1BMWD" u="1"/>
        <s v="2B/2BWD" u="1"/>
        <s v="2B/1BWD" u="1"/>
        <s v="790A2P" u="1"/>
        <s v="1B/1B Elegante" u="1"/>
        <s v="1B/1BL" u="1"/>
        <s v="790B1P" u="1"/>
        <s v="1B/1BM" u="1"/>
        <s v="2B/2B" u="1"/>
        <s v="790A1P" u="1"/>
        <s v="2B/1B" u="1"/>
      </sharedItems>
    </cacheField>
    <cacheField name="Sq Ft" numFmtId="0">
      <sharedItems containsString="0" containsBlank="1" containsNumber="1" containsInteger="1" minValue="546" maxValue="1510"/>
    </cacheField>
    <cacheField name="Tenant Name" numFmtId="0">
      <sharedItems containsBlank="1"/>
    </cacheField>
    <cacheField name="Market Rent" numFmtId="0">
      <sharedItems containsString="0" containsBlank="1" containsNumber="1" containsInteger="1" minValue="1232" maxValue="3335"/>
    </cacheField>
    <cacheField name="Lease Rent" numFmtId="0">
      <sharedItems containsString="0" containsBlank="1" containsNumber="1" containsInteger="1" minValue="0" maxValue="2839"/>
    </cacheField>
    <cacheField name="Occupancy"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0302"/>
    <x v="0"/>
    <n v="1510"/>
    <s v="VACANT"/>
    <n v="3015"/>
    <n v="0"/>
    <s v=""/>
  </r>
  <r>
    <s v="0202"/>
    <x v="0"/>
    <n v="1510"/>
    <s v="Bailey Scarlett"/>
    <n v="3005"/>
    <n v="2357"/>
    <s v="490ac30h"/>
  </r>
  <r>
    <s v="0204"/>
    <x v="1"/>
    <n v="1480"/>
    <s v="VACANT"/>
    <n v="3082"/>
    <n v="0"/>
    <s v=""/>
  </r>
  <r>
    <s v="S0204"/>
    <x v="2"/>
    <n v="1480"/>
    <s v="VACANT"/>
    <n v="3205"/>
    <n v="0"/>
    <s v=""/>
  </r>
  <r>
    <s v="0205"/>
    <x v="3"/>
    <n v="1347"/>
    <s v="Matthew Carroll"/>
    <n v="2924"/>
    <n v="2127"/>
    <s v="490ac30b"/>
  </r>
  <r>
    <s v="0206"/>
    <x v="4"/>
    <n v="1189"/>
    <s v="Iveyana Burton-Johnson"/>
    <n v="2555"/>
    <n v="1936"/>
    <s v="490ac30a"/>
  </r>
  <r>
    <s v="0207"/>
    <x v="5"/>
    <n v="1382"/>
    <s v="Caprice Mikel"/>
    <n v="2965"/>
    <n v="2075"/>
    <s v="490ac30d"/>
  </r>
  <r>
    <s v="0208"/>
    <x v="6"/>
    <n v="1421"/>
    <s v="Dominique Rouse"/>
    <n v="3005"/>
    <n v="2051"/>
    <s v="490ac30e"/>
  </r>
  <r>
    <s v="0209"/>
    <x v="7"/>
    <n v="1449"/>
    <s v="Charlie Jenkins"/>
    <n v="3200"/>
    <n v="2277"/>
    <s v="490ac30f"/>
  </r>
  <r>
    <s v="0301"/>
    <x v="7"/>
    <n v="1449"/>
    <s v="Timothy Anderson"/>
    <n v="3210"/>
    <n v="2306"/>
    <s v="490ac30f"/>
  </r>
  <r>
    <s v="S0304"/>
    <x v="2"/>
    <n v="1480"/>
    <s v="VACANT"/>
    <n v="3215"/>
    <n v="0"/>
    <s v=""/>
  </r>
  <r>
    <s v="0201"/>
    <x v="7"/>
    <n v="1449"/>
    <s v="VACANT"/>
    <n v="3200"/>
    <n v="0"/>
    <s v=""/>
  </r>
  <r>
    <s v="0304"/>
    <x v="1"/>
    <n v="1480"/>
    <s v="Dacson Gonzalez Peraza"/>
    <n v="3082"/>
    <n v="2343"/>
    <s v="490ac30g"/>
  </r>
  <r>
    <s v="0305"/>
    <x v="8"/>
    <n v="1347"/>
    <s v="kelsey hawkins"/>
    <n v="2923"/>
    <n v="1971"/>
    <s v="490ac30c"/>
  </r>
  <r>
    <s v="0306"/>
    <x v="4"/>
    <n v="1189"/>
    <s v="Austin Israel"/>
    <n v="2565"/>
    <n v="2110"/>
    <s v="490ac30a"/>
  </r>
  <r>
    <s v="0307"/>
    <x v="5"/>
    <n v="1382"/>
    <s v="Janique Brown"/>
    <n v="2975"/>
    <n v="2026"/>
    <s v="490ac30d"/>
  </r>
  <r>
    <s v="0308"/>
    <x v="6"/>
    <n v="1421"/>
    <s v="Kaitlyn Crenshaw"/>
    <n v="3015"/>
    <n v="2119"/>
    <s v="490ac30e"/>
  </r>
  <r>
    <s v="0309"/>
    <x v="7"/>
    <n v="1449"/>
    <s v="Joseph Deralus"/>
    <n v="3210"/>
    <n v="2152"/>
    <s v="490ac30f"/>
  </r>
  <r>
    <s v="0203"/>
    <x v="5"/>
    <n v="1382"/>
    <s v="VACANT"/>
    <n v="2965"/>
    <n v="0"/>
    <s v=""/>
  </r>
  <r>
    <s v="0402"/>
    <x v="9"/>
    <n v="1078"/>
    <s v="Rebekah Cheney"/>
    <n v="2268"/>
    <n v="1623"/>
    <s v="490ab20c"/>
  </r>
  <r>
    <s v="0403"/>
    <x v="10"/>
    <n v="678"/>
    <s v="Aianna Bronson"/>
    <n v="1504"/>
    <n v="1236"/>
    <s v="490aa10c"/>
  </r>
  <r>
    <s v="0303"/>
    <x v="5"/>
    <n v="1382"/>
    <s v="VACANT"/>
    <n v="2975"/>
    <n v="0"/>
    <s v=""/>
  </r>
  <r>
    <s v="0405"/>
    <x v="11"/>
    <n v="725"/>
    <s v="Antonio Townes"/>
    <n v="1534"/>
    <n v="1450"/>
    <s v="490aa10f"/>
  </r>
  <r>
    <s v="0406"/>
    <x v="12"/>
    <n v="664"/>
    <s v="Tristan Rosado"/>
    <n v="1481"/>
    <n v="1091"/>
    <s v="490ae10e"/>
  </r>
  <r>
    <s v="S0303"/>
    <x v="13"/>
    <n v="1382"/>
    <s v="VACANT"/>
    <n v="3100"/>
    <n v="0"/>
    <s v=""/>
  </r>
  <r>
    <s v="0408"/>
    <x v="14"/>
    <n v="763"/>
    <s v="Laney Obermueller"/>
    <n v="1546"/>
    <n v="1283"/>
    <s v="490aa10h"/>
  </r>
  <r>
    <s v="0409"/>
    <x v="15"/>
    <n v="694"/>
    <s v="Kevin Ransom"/>
    <n v="1500"/>
    <n v="1250"/>
    <s v="490aa10e"/>
  </r>
  <r>
    <s v="0410"/>
    <x v="16"/>
    <n v="593"/>
    <s v="Francesca Gaston"/>
    <n v="1331"/>
    <n v="1034"/>
    <s v="490aa10a"/>
  </r>
  <r>
    <s v="0411"/>
    <x v="17"/>
    <n v="618"/>
    <s v="Josh Stewart"/>
    <n v="1323"/>
    <n v="1147"/>
    <s v="490ae10d"/>
  </r>
  <r>
    <s v="0412"/>
    <x v="18"/>
    <n v="546"/>
    <s v="Sara Tall"/>
    <n v="1256"/>
    <n v="1043"/>
    <s v="490ae10a"/>
  </r>
  <r>
    <s v="0413"/>
    <x v="10"/>
    <n v="678"/>
    <s v="Bryan Braddy"/>
    <n v="1504"/>
    <n v="1370"/>
    <s v="490aa10c"/>
  </r>
  <r>
    <s v="S0307"/>
    <x v="13"/>
    <n v="1382"/>
    <s v="VACANT"/>
    <n v="3100"/>
    <n v="0"/>
    <s v=""/>
  </r>
  <r>
    <s v="0415"/>
    <x v="19"/>
    <n v="1029"/>
    <s v="Jason Skara"/>
    <n v="2316"/>
    <n v="1799"/>
    <s v="490ab20a"/>
  </r>
  <r>
    <s v="0416"/>
    <x v="9"/>
    <n v="1078"/>
    <s v="Richard Croffut"/>
    <n v="2268"/>
    <n v="1845"/>
    <s v="490ab20c"/>
  </r>
  <r>
    <s v="0501"/>
    <x v="19"/>
    <n v="1029"/>
    <s v="Malik Thompson"/>
    <n v="2326"/>
    <n v="1656"/>
    <s v="490ab20a"/>
  </r>
  <r>
    <s v="0502"/>
    <x v="9"/>
    <n v="1078"/>
    <s v="Nasir Thomas"/>
    <n v="2278"/>
    <n v="1663"/>
    <s v="490ab20c"/>
  </r>
  <r>
    <s v="0503"/>
    <x v="10"/>
    <n v="678"/>
    <s v="Sidiek Sidiek"/>
    <n v="1514"/>
    <n v="1223"/>
    <s v="490aa10c"/>
  </r>
  <r>
    <s v="0504"/>
    <x v="20"/>
    <n v="785"/>
    <s v="Alaysha Williams"/>
    <n v="1582"/>
    <n v="1438"/>
    <s v="490aa10j"/>
  </r>
  <r>
    <s v="0505"/>
    <x v="11"/>
    <n v="725"/>
    <s v="Cort Asante"/>
    <n v="1544"/>
    <n v="1579"/>
    <s v="490aa10f"/>
  </r>
  <r>
    <s v="0506"/>
    <x v="12"/>
    <n v="664"/>
    <s v="Sonia Sarit hurtado"/>
    <n v="1441"/>
    <n v="1023"/>
    <s v="490ae10e"/>
  </r>
  <r>
    <s v="0507"/>
    <x v="21"/>
    <n v="587"/>
    <s v="Connor Hall"/>
    <n v="1266"/>
    <n v="1243"/>
    <s v="490ae10c"/>
  </r>
  <r>
    <s v="0508"/>
    <x v="14"/>
    <n v="763"/>
    <s v="Corry Wilkerson"/>
    <n v="1556"/>
    <n v="1261"/>
    <s v="490aa10h"/>
  </r>
  <r>
    <s v="0509"/>
    <x v="22"/>
    <n v="694"/>
    <s v="Gebeyehu Kassa"/>
    <n v="1490"/>
    <n v="1142"/>
    <s v="490aa10d"/>
  </r>
  <r>
    <s v="0510"/>
    <x v="16"/>
    <n v="593"/>
    <s v="AahLarrion Robeson"/>
    <n v="1341"/>
    <n v="1285"/>
    <s v="490aa10a"/>
  </r>
  <r>
    <s v="0511"/>
    <x v="17"/>
    <n v="618"/>
    <s v="Markyce Glover"/>
    <n v="1333"/>
    <n v="1112"/>
    <s v="490ae10d"/>
  </r>
  <r>
    <s v="0512"/>
    <x v="18"/>
    <n v="546"/>
    <s v="Jada Bennett"/>
    <n v="1266"/>
    <n v="1230"/>
    <s v="490ae10a"/>
  </r>
  <r>
    <s v="0513"/>
    <x v="10"/>
    <n v="678"/>
    <s v="Walter Sawyers"/>
    <n v="1514"/>
    <n v="1445"/>
    <s v="490aa10c"/>
  </r>
  <r>
    <s v="0514"/>
    <x v="23"/>
    <n v="657"/>
    <s v="JaMere Daniels"/>
    <n v="1395"/>
    <n v="1136"/>
    <s v="490aa10b"/>
  </r>
  <r>
    <s v="0515"/>
    <x v="19"/>
    <n v="1029"/>
    <s v="Gerardo Rodriguez"/>
    <n v="2326"/>
    <n v="1752"/>
    <s v="490ab20a"/>
  </r>
  <r>
    <s v="0516"/>
    <x v="9"/>
    <n v="1078"/>
    <s v="Pranesh Anandani"/>
    <n v="2278"/>
    <n v="1868"/>
    <s v="490ab20c"/>
  </r>
  <r>
    <s v="0601"/>
    <x v="19"/>
    <n v="1029"/>
    <s v="Ruslan Millinhton"/>
    <n v="2336"/>
    <n v="1996"/>
    <s v="490ab20a"/>
  </r>
  <r>
    <s v="0602"/>
    <x v="9"/>
    <n v="1078"/>
    <s v="Bhardwaja Miriyala"/>
    <n v="2303"/>
    <n v="1997"/>
    <s v="490ab20c"/>
  </r>
  <r>
    <s v="0603"/>
    <x v="10"/>
    <n v="678"/>
    <s v="Julian Primus"/>
    <n v="1524"/>
    <n v="1104"/>
    <s v="490aa10c"/>
  </r>
  <r>
    <s v="0604"/>
    <x v="20"/>
    <n v="785"/>
    <s v="Malcolm Gilbert"/>
    <n v="1607"/>
    <n v="1453"/>
    <s v="490aa10j"/>
  </r>
  <r>
    <s v="0605"/>
    <x v="11"/>
    <n v="725"/>
    <s v="Joshua Adams"/>
    <n v="1554"/>
    <n v="1560"/>
    <s v="490aa10f"/>
  </r>
  <r>
    <s v="0606"/>
    <x v="12"/>
    <n v="664"/>
    <s v="Ben Swecker"/>
    <n v="1466"/>
    <n v="1329"/>
    <s v="490ae10e"/>
  </r>
  <r>
    <s v="0607"/>
    <x v="21"/>
    <n v="587"/>
    <s v="Tyler Chang"/>
    <n v="1276"/>
    <n v="1495"/>
    <s v="490ae10c"/>
  </r>
  <r>
    <s v="0608"/>
    <x v="14"/>
    <n v="763"/>
    <s v="Hannah Cardwell"/>
    <n v="1581"/>
    <n v="1372"/>
    <s v="490aa10h"/>
  </r>
  <r>
    <s v="0609"/>
    <x v="22"/>
    <n v="694"/>
    <s v="Terence Wade"/>
    <n v="1500"/>
    <n v="1147"/>
    <s v="490aa10d"/>
  </r>
  <r>
    <s v="0610"/>
    <x v="16"/>
    <n v="593"/>
    <s v="Deepak Manchanda"/>
    <n v="1366"/>
    <n v="991"/>
    <s v="490aa10a"/>
  </r>
  <r>
    <s v="0611"/>
    <x v="17"/>
    <n v="618"/>
    <s v="Jorge Vela"/>
    <n v="1343"/>
    <n v="1036"/>
    <s v="490ae10d"/>
  </r>
  <r>
    <s v="0612"/>
    <x v="18"/>
    <n v="546"/>
    <s v="Jessica Henderson"/>
    <n v="1291"/>
    <n v="1261"/>
    <s v="490ae10a"/>
  </r>
  <r>
    <s v="0613"/>
    <x v="10"/>
    <n v="678"/>
    <s v="Sai Pratheek Banda"/>
    <n v="1524"/>
    <n v="1467"/>
    <s v="490aa10c"/>
  </r>
  <r>
    <s v="0614"/>
    <x v="23"/>
    <n v="657"/>
    <s v="Raven Anderson"/>
    <n v="1420"/>
    <n v="1273"/>
    <s v="490aa10b"/>
  </r>
  <r>
    <s v="0615"/>
    <x v="19"/>
    <n v="1029"/>
    <s v="Alycia Walton"/>
    <n v="2336"/>
    <n v="1983"/>
    <s v="490ab20a"/>
  </r>
  <r>
    <s v="0616"/>
    <x v="9"/>
    <n v="1078"/>
    <s v="Oluwatomisin Oshadiya"/>
    <n v="2303"/>
    <n v="1953"/>
    <s v="490ab20c"/>
  </r>
  <r>
    <s v="0701"/>
    <x v="19"/>
    <n v="1029"/>
    <s v="Angie Thach"/>
    <n v="2346"/>
    <n v="1610"/>
    <s v="490ab20a"/>
  </r>
  <r>
    <s v="S0305"/>
    <x v="24"/>
    <n v="1347"/>
    <s v="VACANT"/>
    <n v="3060"/>
    <n v="0"/>
    <s v=""/>
  </r>
  <r>
    <s v="0703"/>
    <x v="10"/>
    <n v="678"/>
    <s v="Puthimon Ruckpoung"/>
    <n v="1534"/>
    <n v="1198"/>
    <s v="490aa10c"/>
  </r>
  <r>
    <s v="0704"/>
    <x v="20"/>
    <n v="785"/>
    <s v="Jesus Garcia Galan"/>
    <n v="1617"/>
    <n v="1645"/>
    <s v="490aa10j"/>
  </r>
  <r>
    <s v="0702"/>
    <x v="9"/>
    <n v="1078"/>
    <s v="VACANT"/>
    <n v="2313"/>
    <n v="0"/>
    <s v=""/>
  </r>
  <r>
    <s v="0706"/>
    <x v="12"/>
    <n v="664"/>
    <s v="Ilysha McMillan"/>
    <n v="1476"/>
    <n v="1383"/>
    <s v="490ae10e"/>
  </r>
  <r>
    <s v="0707"/>
    <x v="21"/>
    <n v="587"/>
    <s v="Amber Olson"/>
    <n v="1286"/>
    <n v="1090"/>
    <s v="490ae10c"/>
  </r>
  <r>
    <s v="0708"/>
    <x v="14"/>
    <n v="763"/>
    <s v="Christian Thomas"/>
    <n v="1591"/>
    <n v="1542"/>
    <s v="490aa10h"/>
  </r>
  <r>
    <s v="0709"/>
    <x v="22"/>
    <n v="694"/>
    <s v="Dayshawn Collins"/>
    <n v="1510"/>
    <n v="1169"/>
    <s v="490aa10d"/>
  </r>
  <r>
    <s v="0710"/>
    <x v="16"/>
    <n v="593"/>
    <s v="James Dantono"/>
    <n v="1376"/>
    <n v="1446"/>
    <s v="490aa10a"/>
  </r>
  <r>
    <s v="0711"/>
    <x v="17"/>
    <n v="618"/>
    <s v="Donashia Green"/>
    <n v="1353"/>
    <n v="1158"/>
    <s v="490ae10d"/>
  </r>
  <r>
    <s v="0712"/>
    <x v="18"/>
    <n v="546"/>
    <s v="Mary Jacques"/>
    <n v="1301"/>
    <n v="1342"/>
    <s v="490ae10a"/>
  </r>
  <r>
    <s v="0713"/>
    <x v="10"/>
    <n v="678"/>
    <s v="DeTroy Burris"/>
    <n v="1534"/>
    <n v="1291"/>
    <s v="490aa10c"/>
  </r>
  <r>
    <s v="0714"/>
    <x v="23"/>
    <n v="657"/>
    <s v="Michael Costa Jr"/>
    <n v="1430"/>
    <n v="1135"/>
    <s v="490aa10b"/>
  </r>
  <r>
    <s v="0715"/>
    <x v="19"/>
    <n v="1029"/>
    <s v="Octavious Davis"/>
    <n v="2346"/>
    <n v="2066"/>
    <s v="490ab20a"/>
  </r>
  <r>
    <s v="0716"/>
    <x v="9"/>
    <n v="1078"/>
    <s v="Jordan Shaw"/>
    <n v="2313"/>
    <n v="1799"/>
    <s v="490ab20c"/>
  </r>
  <r>
    <s v="0801"/>
    <x v="19"/>
    <n v="1029"/>
    <s v="Fernando Roa"/>
    <n v="2356"/>
    <n v="1701"/>
    <s v="490ab20a"/>
  </r>
  <r>
    <s v="0802"/>
    <x v="9"/>
    <n v="1078"/>
    <s v="Andrea Johnson"/>
    <n v="2323"/>
    <n v="1741"/>
    <s v="490ab20c"/>
  </r>
  <r>
    <s v="0803"/>
    <x v="10"/>
    <n v="678"/>
    <s v="Beatrice Savior"/>
    <n v="1544"/>
    <n v="1628"/>
    <s v="490aa10c"/>
  </r>
  <r>
    <s v="0804"/>
    <x v="20"/>
    <n v="785"/>
    <s v="Anthony Shaw"/>
    <n v="1627"/>
    <n v="1455"/>
    <s v="490aa10j"/>
  </r>
  <r>
    <s v="0805"/>
    <x v="11"/>
    <n v="725"/>
    <s v="Jaylon Cosby"/>
    <n v="1574"/>
    <n v="1392"/>
    <s v="490aa10f"/>
  </r>
  <r>
    <s v="0806"/>
    <x v="12"/>
    <n v="664"/>
    <s v="Olga Galban"/>
    <n v="1486"/>
    <n v="1262"/>
    <s v="490ae10e"/>
  </r>
  <r>
    <s v="0807"/>
    <x v="21"/>
    <n v="587"/>
    <s v="Ashley-Laren Smalls"/>
    <n v="1296"/>
    <n v="1565"/>
    <s v="490ae10c"/>
  </r>
  <r>
    <s v="0808"/>
    <x v="14"/>
    <n v="763"/>
    <s v="Iyashia Davis"/>
    <n v="1601"/>
    <n v="1296"/>
    <s v="490aa10h"/>
  </r>
  <r>
    <s v="0809"/>
    <x v="22"/>
    <n v="694"/>
    <s v="Damian Nixon"/>
    <n v="1520"/>
    <n v="1258"/>
    <s v="490aa10d"/>
  </r>
  <r>
    <s v="0810"/>
    <x v="16"/>
    <n v="593"/>
    <s v="Ricardo Rojas"/>
    <n v="1386"/>
    <n v="1087"/>
    <s v="490aa10a"/>
  </r>
  <r>
    <s v="0811"/>
    <x v="17"/>
    <n v="618"/>
    <s v="Madara Smite-Ozola"/>
    <n v="1363"/>
    <n v="1380"/>
    <s v="490ae10d"/>
  </r>
  <r>
    <s v="0812"/>
    <x v="18"/>
    <n v="546"/>
    <s v="Peter Radulski"/>
    <n v="1311"/>
    <n v="1264"/>
    <s v="490ae10a"/>
  </r>
  <r>
    <s v="0902"/>
    <x v="9"/>
    <n v="1078"/>
    <s v="VACANT"/>
    <n v="2333"/>
    <n v="0"/>
    <s v=""/>
  </r>
  <r>
    <s v="0814"/>
    <x v="23"/>
    <n v="657"/>
    <s v="Linh Lam"/>
    <n v="1440"/>
    <n v="1572"/>
    <s v="490aa10b"/>
  </r>
  <r>
    <s v="0815"/>
    <x v="19"/>
    <n v="1029"/>
    <s v="Arianna Davis"/>
    <n v="2356"/>
    <n v="1412"/>
    <s v="490ab20a"/>
  </r>
  <r>
    <s v="0816"/>
    <x v="9"/>
    <n v="1078"/>
    <s v="Kimberly Duncan"/>
    <n v="2323"/>
    <n v="1887"/>
    <s v="490ab20c"/>
  </r>
  <r>
    <s v="0901"/>
    <x v="19"/>
    <n v="1029"/>
    <s v="Tijuana Bussey"/>
    <n v="2366"/>
    <n v="2050"/>
    <s v="490ab20a"/>
  </r>
  <r>
    <s v="0916"/>
    <x v="9"/>
    <n v="1078"/>
    <s v="VACANT"/>
    <n v="2333"/>
    <n v="0"/>
    <s v=""/>
  </r>
  <r>
    <s v="0903"/>
    <x v="10"/>
    <n v="678"/>
    <s v="Steve Shelton"/>
    <n v="1554"/>
    <n v="1450"/>
    <s v="490aa10c"/>
  </r>
  <r>
    <s v="0904"/>
    <x v="20"/>
    <n v="785"/>
    <s v="Loran Washington"/>
    <n v="1637"/>
    <n v="1537"/>
    <s v="490aa10j"/>
  </r>
  <r>
    <s v="0905"/>
    <x v="11"/>
    <n v="725"/>
    <s v="Kendra Morgan"/>
    <n v="1584"/>
    <n v="1548"/>
    <s v="490aa10f"/>
  </r>
  <r>
    <s v="0906"/>
    <x v="12"/>
    <n v="664"/>
    <s v="Nolan Dahm"/>
    <n v="1546"/>
    <n v="1323"/>
    <s v="490ae10e"/>
  </r>
  <r>
    <s v="0907"/>
    <x v="21"/>
    <n v="587"/>
    <s v="Marcus Smith"/>
    <n v="1306"/>
    <n v="1035"/>
    <s v="490ae10c"/>
  </r>
  <r>
    <s v="0908"/>
    <x v="14"/>
    <n v="763"/>
    <s v="Najawa Huntley"/>
    <n v="1611"/>
    <n v="1544"/>
    <s v="490aa10h"/>
  </r>
  <r>
    <s v="0909"/>
    <x v="22"/>
    <n v="694"/>
    <s v="Rawan Mohamed"/>
    <n v="1530"/>
    <n v="1543"/>
    <s v="490aa10d"/>
  </r>
  <r>
    <s v="1102"/>
    <x v="9"/>
    <n v="1078"/>
    <s v="VACANT"/>
    <n v="2353"/>
    <n v="0"/>
    <s v=""/>
  </r>
  <r>
    <s v="0911"/>
    <x v="17"/>
    <n v="618"/>
    <s v="Jessica Nikouyeh"/>
    <n v="1373"/>
    <n v="1338"/>
    <s v="490ae10d"/>
  </r>
  <r>
    <s v="0912"/>
    <x v="18"/>
    <n v="546"/>
    <s v="Joaquin Lopez"/>
    <n v="1321"/>
    <n v="1038"/>
    <s v="490ae10a"/>
  </r>
  <r>
    <s v="0913"/>
    <x v="10"/>
    <n v="678"/>
    <s v="Quiniya Edwards"/>
    <n v="1554"/>
    <n v="1260"/>
    <s v="490aa10c"/>
  </r>
  <r>
    <s v="0914"/>
    <x v="23"/>
    <n v="657"/>
    <s v="Rigo Ranjel-Hermosillo"/>
    <n v="1450"/>
    <n v="1355"/>
    <s v="490aa10b"/>
  </r>
  <r>
    <s v="0915"/>
    <x v="19"/>
    <n v="1029"/>
    <s v="Sonia Ferrer"/>
    <n v="2366"/>
    <n v="1962"/>
    <s v="490ab20a"/>
  </r>
  <r>
    <s v="1216"/>
    <x v="9"/>
    <n v="1078"/>
    <s v="VACANT"/>
    <n v="2348"/>
    <n v="0"/>
    <s v=""/>
  </r>
  <r>
    <s v="1001"/>
    <x v="25"/>
    <n v="1029"/>
    <s v="Anthony Mcneil"/>
    <n v="2323"/>
    <n v="1953"/>
    <s v="490ab20b"/>
  </r>
  <r>
    <s v="1002"/>
    <x v="9"/>
    <n v="1078"/>
    <s v="Leon Buncum"/>
    <n v="2343"/>
    <n v="2092"/>
    <s v="490ab20c"/>
  </r>
  <r>
    <s v="1003"/>
    <x v="10"/>
    <n v="678"/>
    <s v="Franklin Walker"/>
    <n v="1564"/>
    <n v="1464"/>
    <s v="490aa10c"/>
  </r>
  <r>
    <s v="1004"/>
    <x v="20"/>
    <n v="785"/>
    <s v="Christy Calfee"/>
    <n v="1647"/>
    <n v="1499"/>
    <s v="490aa10j"/>
  </r>
  <r>
    <s v="1005"/>
    <x v="11"/>
    <n v="725"/>
    <s v="Cayleigh Byrnes"/>
    <n v="1594"/>
    <n v="1594"/>
    <s v="490aa10f"/>
  </r>
  <r>
    <s v="1006"/>
    <x v="12"/>
    <n v="664"/>
    <s v="Lisa Hackney"/>
    <n v="1506"/>
    <n v="1379"/>
    <s v="490ae10e"/>
  </r>
  <r>
    <s v="1007"/>
    <x v="26"/>
    <n v="585"/>
    <s v="Gavin Tanley"/>
    <n v="1376"/>
    <n v="1043"/>
    <s v="490ae10b"/>
  </r>
  <r>
    <s v="1008"/>
    <x v="14"/>
    <n v="763"/>
    <s v="Hector Molina"/>
    <n v="1621"/>
    <n v="1320"/>
    <s v="490aa10h"/>
  </r>
  <r>
    <s v="1009"/>
    <x v="15"/>
    <n v="694"/>
    <s v="Caesar Menendez"/>
    <n v="1560"/>
    <n v="1282"/>
    <s v="490aa10e"/>
  </r>
  <r>
    <s v="1010"/>
    <x v="16"/>
    <n v="593"/>
    <s v="Mattie Boston"/>
    <n v="1406"/>
    <n v="1406"/>
    <s v="490aa10a"/>
  </r>
  <r>
    <s v="1011"/>
    <x v="17"/>
    <n v="618"/>
    <s v="Rosalyn Mazoway"/>
    <n v="1383"/>
    <n v="1056"/>
    <s v="490ae10d"/>
  </r>
  <r>
    <s v="1012"/>
    <x v="18"/>
    <n v="546"/>
    <s v="Monaeya Crockett"/>
    <n v="1331"/>
    <n v="1084"/>
    <s v="490ae10a"/>
  </r>
  <r>
    <s v="1013"/>
    <x v="10"/>
    <n v="678"/>
    <s v="Bryce Mobley"/>
    <n v="1564"/>
    <n v="1532"/>
    <s v="490aa10c"/>
  </r>
  <r>
    <s v="1014"/>
    <x v="23"/>
    <n v="657"/>
    <s v="Zarian Morris"/>
    <n v="1460"/>
    <n v="1507"/>
    <s v="490aa10b"/>
  </r>
  <r>
    <s v="1015"/>
    <x v="19"/>
    <n v="1029"/>
    <s v="Aniket Beedikar"/>
    <n v="2376"/>
    <n v="1854"/>
    <s v="490ab20a"/>
  </r>
  <r>
    <s v="1016"/>
    <x v="9"/>
    <n v="1078"/>
    <s v="Alexis Moore"/>
    <n v="2343"/>
    <n v="1879"/>
    <s v="490ab20c"/>
  </r>
  <r>
    <s v="1101"/>
    <x v="19"/>
    <n v="1029"/>
    <s v="Jessica Bronson"/>
    <n v="2386"/>
    <n v="2092"/>
    <s v="490ab20a"/>
  </r>
  <r>
    <s v="1302"/>
    <x v="9"/>
    <n v="1078"/>
    <s v="VACANT"/>
    <n v="2358"/>
    <n v="0"/>
    <s v=""/>
  </r>
  <r>
    <s v="1103"/>
    <x v="10"/>
    <n v="678"/>
    <s v="Tyshique Prescod"/>
    <n v="1574"/>
    <n v="1298"/>
    <s v="490aa10c"/>
  </r>
  <r>
    <s v="1104"/>
    <x v="20"/>
    <n v="785"/>
    <s v="Ashir Alam"/>
    <n v="1657"/>
    <n v="1538"/>
    <s v="490aa10j"/>
  </r>
  <r>
    <s v="1105"/>
    <x v="11"/>
    <n v="725"/>
    <s v="Bashiya Passamuntu"/>
    <n v="1604"/>
    <n v="1643"/>
    <s v="490aa10f"/>
  </r>
  <r>
    <s v="1106"/>
    <x v="12"/>
    <n v="664"/>
    <s v="Havana Lopez"/>
    <n v="1516"/>
    <n v="1139"/>
    <s v="490ae10e"/>
  </r>
  <r>
    <s v="1107"/>
    <x v="21"/>
    <n v="587"/>
    <s v="Alexander Schust"/>
    <n v="1326"/>
    <n v="1195"/>
    <s v="490ae10c"/>
  </r>
  <r>
    <s v="S0402"/>
    <x v="27"/>
    <n v="1078"/>
    <s v="VACANT"/>
    <n v="2330"/>
    <n v="0"/>
    <s v=""/>
  </r>
  <r>
    <s v="1109"/>
    <x v="22"/>
    <n v="694"/>
    <s v="Alexis Garcia"/>
    <n v="1550"/>
    <n v="1295"/>
    <s v="490aa10d"/>
  </r>
  <r>
    <s v="S0516"/>
    <x v="27"/>
    <n v="1078"/>
    <s v="VACANT"/>
    <n v="2290"/>
    <n v="0"/>
    <s v=""/>
  </r>
  <r>
    <s v="1111"/>
    <x v="17"/>
    <n v="618"/>
    <s v="Reece Gordon"/>
    <n v="1393"/>
    <n v="1369"/>
    <s v="490ae10d"/>
  </r>
  <r>
    <s v="1112"/>
    <x v="18"/>
    <n v="546"/>
    <s v="Daniel Segal"/>
    <n v="1341"/>
    <n v="1380"/>
    <s v="490ae10a"/>
  </r>
  <r>
    <s v="1113"/>
    <x v="10"/>
    <n v="678"/>
    <s v="Chante Bell"/>
    <n v="1574"/>
    <n v="1114"/>
    <s v="490aa10c"/>
  </r>
  <r>
    <s v="S0602"/>
    <x v="27"/>
    <n v="1078"/>
    <s v="VACANT"/>
    <n v="2375"/>
    <n v="0"/>
    <s v=""/>
  </r>
  <r>
    <s v="1115"/>
    <x v="19"/>
    <n v="1029"/>
    <s v="Raycron Williams"/>
    <n v="2386"/>
    <n v="1709"/>
    <s v="490ab20a"/>
  </r>
  <r>
    <s v="1116"/>
    <x v="9"/>
    <n v="1078"/>
    <s v="Jalea Earvin"/>
    <n v="2353"/>
    <n v="1633"/>
    <s v="490ab20c"/>
  </r>
  <r>
    <s v="1201"/>
    <x v="19"/>
    <n v="1029"/>
    <s v="Bright Eto"/>
    <n v="2421"/>
    <n v="1874"/>
    <s v="490ab20a"/>
  </r>
  <r>
    <s v="1202"/>
    <x v="9"/>
    <n v="1078"/>
    <s v="Preksha Raheja"/>
    <n v="2348"/>
    <n v="2214"/>
    <s v="490ab20c"/>
  </r>
  <r>
    <s v="1203"/>
    <x v="10"/>
    <n v="678"/>
    <s v="Tiffany Lewis"/>
    <n v="1609"/>
    <n v="1265"/>
    <s v="490aa10c"/>
  </r>
  <r>
    <s v="1204"/>
    <x v="20"/>
    <n v="785"/>
    <s v="Nathaniel Nicandro"/>
    <n v="1652"/>
    <n v="1472"/>
    <s v="490aa10j"/>
  </r>
  <r>
    <s v="1205"/>
    <x v="11"/>
    <n v="725"/>
    <s v="Poojith Gannamaneni"/>
    <n v="1639"/>
    <n v="1391"/>
    <s v="490aa10f"/>
  </r>
  <r>
    <s v="1206"/>
    <x v="12"/>
    <n v="664"/>
    <s v="Erik Reyes orduna"/>
    <n v="1511"/>
    <n v="1080"/>
    <s v="490ae10e"/>
  </r>
  <r>
    <s v="1207"/>
    <x v="21"/>
    <n v="587"/>
    <s v="Benjamin Satinoff"/>
    <n v="1361"/>
    <n v="1122"/>
    <s v="490ae10c"/>
  </r>
  <r>
    <s v="1208"/>
    <x v="14"/>
    <n v="763"/>
    <s v="April Black"/>
    <n v="1626"/>
    <n v="1854"/>
    <s v="490aa10h"/>
  </r>
  <r>
    <s v="1209"/>
    <x v="22"/>
    <n v="694"/>
    <s v="Ishita Jain"/>
    <n v="1585"/>
    <n v="1676"/>
    <s v="490aa10d"/>
  </r>
  <r>
    <s v="S1002"/>
    <x v="27"/>
    <n v="1078"/>
    <s v="VACANT"/>
    <n v="2390"/>
    <n v="0"/>
    <s v=""/>
  </r>
  <r>
    <s v="1211"/>
    <x v="17"/>
    <n v="618"/>
    <s v="Mark Cicenia"/>
    <n v="1428"/>
    <n v="1067"/>
    <s v="490ae10d"/>
  </r>
  <r>
    <s v="1212"/>
    <x v="18"/>
    <n v="546"/>
    <s v="Christal Saunders"/>
    <n v="1336"/>
    <n v="1204"/>
    <s v="490ae10a"/>
  </r>
  <r>
    <s v="1213"/>
    <x v="10"/>
    <n v="678"/>
    <s v="Vernon Holden"/>
    <n v="1609"/>
    <n v="1173"/>
    <s v="490aa10c"/>
  </r>
  <r>
    <s v="1214"/>
    <x v="23"/>
    <n v="657"/>
    <s v="Rory Bostwick"/>
    <n v="1465"/>
    <n v="1406"/>
    <s v="490aa10b"/>
  </r>
  <r>
    <s v="1215"/>
    <x v="19"/>
    <n v="1029"/>
    <s v="Eden Holyfield"/>
    <n v="2421"/>
    <n v="2093"/>
    <s v="490ab20a"/>
  </r>
  <r>
    <s v="S1016"/>
    <x v="27"/>
    <n v="1078"/>
    <s v="VACANT"/>
    <n v="2390"/>
    <n v="0"/>
    <s v=""/>
  </r>
  <r>
    <s v="S1602"/>
    <x v="27"/>
    <n v="1078"/>
    <s v="VACANT"/>
    <n v="2450"/>
    <n v="0"/>
    <s v=""/>
  </r>
  <r>
    <s v="S1802"/>
    <x v="27"/>
    <n v="1078"/>
    <s v="VACANT"/>
    <n v="2470"/>
    <n v="0"/>
    <s v=""/>
  </r>
  <r>
    <s v="0401"/>
    <x v="25"/>
    <n v="1029"/>
    <s v="VACANT"/>
    <n v="2263"/>
    <n v="0"/>
    <s v=""/>
  </r>
  <r>
    <s v="1304"/>
    <x v="20"/>
    <n v="785"/>
    <s v="Sarah Medhin"/>
    <n v="1662"/>
    <n v="1703"/>
    <s v="490aa10j"/>
  </r>
  <r>
    <s v="1305"/>
    <x v="11"/>
    <n v="725"/>
    <s v="Kevin Hendricks"/>
    <n v="1649"/>
    <n v="1226"/>
    <s v="490aa10f"/>
  </r>
  <r>
    <s v="1306"/>
    <x v="12"/>
    <n v="664"/>
    <s v="Nancy Adams"/>
    <n v="1521"/>
    <n v="1432"/>
    <s v="490ae10e"/>
  </r>
  <r>
    <s v="1307"/>
    <x v="21"/>
    <n v="587"/>
    <s v="Varun Vinjamuri"/>
    <n v="1371"/>
    <n v="1072"/>
    <s v="490ae10c"/>
  </r>
  <r>
    <s v="1308"/>
    <x v="14"/>
    <n v="763"/>
    <s v="Julian Mitchell"/>
    <n v="1636"/>
    <n v="1662"/>
    <s v="490aa10h"/>
  </r>
  <r>
    <s v="1301"/>
    <x v="19"/>
    <n v="1029"/>
    <s v="VACANT"/>
    <n v="2431"/>
    <n v="0"/>
    <s v=""/>
  </r>
  <r>
    <s v="1310"/>
    <x v="16"/>
    <n v="593"/>
    <s v="Marisa Scott"/>
    <n v="1421"/>
    <n v="1135"/>
    <s v="490aa10a"/>
  </r>
  <r>
    <s v="1701"/>
    <x v="19"/>
    <n v="1029"/>
    <s v="VACANT"/>
    <n v="2471"/>
    <n v="0"/>
    <s v=""/>
  </r>
  <r>
    <s v="1312"/>
    <x v="18"/>
    <n v="546"/>
    <s v="Mya Daniel"/>
    <n v="1346"/>
    <n v="1132"/>
    <s v="490ae10a"/>
  </r>
  <r>
    <s v="1313"/>
    <x v="10"/>
    <n v="678"/>
    <s v="Jonathan Bartruff"/>
    <n v="1619"/>
    <n v="1476"/>
    <s v="490aa10c"/>
  </r>
  <r>
    <s v="1314"/>
    <x v="23"/>
    <n v="657"/>
    <s v="Lester Rolle"/>
    <n v="1475"/>
    <n v="1503"/>
    <s v="490aa10b"/>
  </r>
  <r>
    <s v="1315"/>
    <x v="19"/>
    <n v="1029"/>
    <s v="Robert Gantt"/>
    <n v="2431"/>
    <n v="2246"/>
    <s v="490ab20a"/>
  </r>
  <r>
    <s v="1316"/>
    <x v="9"/>
    <n v="1078"/>
    <s v="Emperatriz Frazzetto"/>
    <n v="2358"/>
    <n v="1802"/>
    <s v="490ab20c"/>
  </r>
  <r>
    <s v="1401"/>
    <x v="19"/>
    <n v="1029"/>
    <s v="Abigail Darby"/>
    <n v="2441"/>
    <n v="1789"/>
    <s v="490ab20a"/>
  </r>
  <r>
    <s v="1402"/>
    <x v="9"/>
    <n v="1078"/>
    <s v="Tremaine Rae"/>
    <n v="2368"/>
    <n v="2088"/>
    <s v="490ab20c"/>
  </r>
  <r>
    <s v="1403"/>
    <x v="10"/>
    <n v="678"/>
    <s v="Oleh Kechur"/>
    <n v="1629"/>
    <n v="1406"/>
    <s v="490aa10c"/>
  </r>
  <r>
    <s v="1404"/>
    <x v="20"/>
    <n v="785"/>
    <s v="Angelina Goussakov"/>
    <n v="1672"/>
    <n v="1570"/>
    <s v="490aa10j"/>
  </r>
  <r>
    <s v="1405"/>
    <x v="11"/>
    <n v="725"/>
    <s v="Malayah Montgomery"/>
    <n v="1659"/>
    <n v="1535"/>
    <s v="490aa10f"/>
  </r>
  <r>
    <s v="1406"/>
    <x v="12"/>
    <n v="664"/>
    <s v="Holly Plyler"/>
    <n v="1531"/>
    <n v="1136"/>
    <s v="490ae10e"/>
  </r>
  <r>
    <s v="1407"/>
    <x v="21"/>
    <n v="587"/>
    <s v="Michelle Myers"/>
    <n v="1381"/>
    <n v="1150"/>
    <s v="490ae10c"/>
  </r>
  <r>
    <s v="1408"/>
    <x v="14"/>
    <n v="763"/>
    <s v="Kelley Wiggins"/>
    <n v="1646"/>
    <n v="1233"/>
    <s v="490aa10h"/>
  </r>
  <r>
    <s v="S0701"/>
    <x v="28"/>
    <n v="1029"/>
    <s v="VACANT"/>
    <n v="2517"/>
    <n v="0"/>
    <s v=""/>
  </r>
  <r>
    <s v="1410"/>
    <x v="16"/>
    <n v="593"/>
    <s v="Denise Venatori"/>
    <n v="1431"/>
    <n v="1539"/>
    <s v="490aa10a"/>
  </r>
  <r>
    <s v="1411"/>
    <x v="17"/>
    <n v="618"/>
    <s v="Joshua Solomon"/>
    <n v="1448"/>
    <n v="1064"/>
    <s v="490ae10d"/>
  </r>
  <r>
    <s v="1412"/>
    <x v="18"/>
    <n v="546"/>
    <s v="Lawrence Burns"/>
    <n v="1356"/>
    <n v="1187"/>
    <s v="490ae10a"/>
  </r>
  <r>
    <s v="1413"/>
    <x v="10"/>
    <n v="678"/>
    <s v="David Cartman"/>
    <n v="1629"/>
    <n v="1498"/>
    <s v="490aa10c"/>
  </r>
  <r>
    <s v="S1401"/>
    <x v="28"/>
    <n v="1029"/>
    <s v="VACANT"/>
    <n v="2687"/>
    <n v="0"/>
    <s v=""/>
  </r>
  <r>
    <s v="1415"/>
    <x v="19"/>
    <n v="1029"/>
    <s v="Korey Kuhlman"/>
    <n v="2441"/>
    <n v="1871"/>
    <s v="490ab20a"/>
  </r>
  <r>
    <s v="1416"/>
    <x v="9"/>
    <n v="1078"/>
    <s v="Vinay Partap Singh"/>
    <n v="2368"/>
    <n v="1866"/>
    <s v="490ab20c"/>
  </r>
  <r>
    <s v="1501"/>
    <x v="19"/>
    <n v="1029"/>
    <s v="Nicole Williams"/>
    <n v="2451"/>
    <n v="2058"/>
    <s v="490ab20a"/>
  </r>
  <r>
    <s v="1502"/>
    <x v="9"/>
    <n v="1078"/>
    <s v="Kylee Patterson"/>
    <n v="2378"/>
    <n v="1702"/>
    <s v="490ab20c"/>
  </r>
  <r>
    <s v="1503"/>
    <x v="10"/>
    <n v="678"/>
    <s v="NyAsia Davis"/>
    <n v="1639"/>
    <n v="1310"/>
    <s v="490aa10c"/>
  </r>
  <r>
    <s v="1504"/>
    <x v="20"/>
    <n v="785"/>
    <s v="Frederico Laux"/>
    <n v="1682"/>
    <n v="1647"/>
    <s v="490aa10j"/>
  </r>
  <r>
    <s v="1505"/>
    <x v="11"/>
    <n v="725"/>
    <s v="Ankit Goyal"/>
    <n v="1669"/>
    <n v="1305"/>
    <s v="490aa10f"/>
  </r>
  <r>
    <s v="1506"/>
    <x v="12"/>
    <n v="664"/>
    <s v="Nathan Wells"/>
    <n v="1541"/>
    <n v="1180"/>
    <s v="490ae10e"/>
  </r>
  <r>
    <s v="1507"/>
    <x v="21"/>
    <n v="587"/>
    <s v="Saadiq Horton"/>
    <n v="1391"/>
    <n v="1159"/>
    <s v="490ae10c"/>
  </r>
  <r>
    <s v="1508"/>
    <x v="14"/>
    <n v="763"/>
    <s v="Ashley Bailey"/>
    <n v="1656"/>
    <n v="1632"/>
    <s v="490aa10h"/>
  </r>
  <r>
    <s v="1509"/>
    <x v="22"/>
    <n v="694"/>
    <s v="Latricia Burns"/>
    <n v="1615"/>
    <n v="1453"/>
    <s v="490aa10d"/>
  </r>
  <r>
    <s v="1510"/>
    <x v="16"/>
    <n v="593"/>
    <s v="Stephen Newman"/>
    <n v="1441"/>
    <n v="1602"/>
    <s v="490aa10a"/>
  </r>
  <r>
    <s v="1511"/>
    <x v="17"/>
    <n v="618"/>
    <s v="Chris Ham"/>
    <n v="1458"/>
    <n v="1079"/>
    <s v="490ae10d"/>
  </r>
  <r>
    <s v="1512"/>
    <x v="18"/>
    <n v="546"/>
    <s v="Adrian Martinez"/>
    <n v="1366"/>
    <n v="1080"/>
    <s v="490ae10a"/>
  </r>
  <r>
    <s v="S1601"/>
    <x v="29"/>
    <n v="1029"/>
    <s v="VACANT"/>
    <n v="2590"/>
    <n v="0"/>
    <s v=""/>
  </r>
  <r>
    <s v="2302"/>
    <x v="30"/>
    <n v="947"/>
    <s v="VACANT"/>
    <n v="2332"/>
    <n v="0"/>
    <s v=""/>
  </r>
  <r>
    <s v="1515"/>
    <x v="19"/>
    <n v="1029"/>
    <s v="Willotteonia Wallace"/>
    <n v="2451"/>
    <n v="1750"/>
    <s v="490ab20a"/>
  </r>
  <r>
    <s v="1516"/>
    <x v="9"/>
    <n v="1078"/>
    <s v="Wendy Glod"/>
    <n v="2378"/>
    <n v="2072"/>
    <s v="490ab20c"/>
  </r>
  <r>
    <s v="1601"/>
    <x v="25"/>
    <n v="1029"/>
    <s v="Abhishek Chittaluri"/>
    <n v="2408"/>
    <n v="2024"/>
    <s v="490ab20b"/>
  </r>
  <r>
    <s v="1602"/>
    <x v="9"/>
    <n v="1078"/>
    <s v="Daniel Mizera"/>
    <n v="2388"/>
    <n v="2018"/>
    <s v="490ab20c"/>
  </r>
  <r>
    <s v="1603"/>
    <x v="10"/>
    <n v="678"/>
    <s v="Patrick Kelley"/>
    <n v="1649"/>
    <n v="1430"/>
    <s v="490aa10c"/>
  </r>
  <r>
    <s v="1604"/>
    <x v="20"/>
    <n v="785"/>
    <s v="Hilary RINEHART"/>
    <n v="1692"/>
    <n v="1540"/>
    <s v="490aa10j"/>
  </r>
  <r>
    <s v="1605"/>
    <x v="11"/>
    <n v="725"/>
    <s v="Adrian Nesbitt"/>
    <n v="1679"/>
    <n v="1333"/>
    <s v="490aa10f"/>
  </r>
  <r>
    <s v="1606"/>
    <x v="12"/>
    <n v="664"/>
    <s v="JahQuil Player"/>
    <n v="1551"/>
    <n v="1492"/>
    <s v="490ae10e"/>
  </r>
  <r>
    <s v="1607"/>
    <x v="26"/>
    <n v="585"/>
    <s v="Francis john Sanchez"/>
    <n v="1461"/>
    <n v="1060"/>
    <s v="490ae10b"/>
  </r>
  <r>
    <s v="1608"/>
    <x v="14"/>
    <n v="763"/>
    <s v="Zaire Holmes"/>
    <n v="1666"/>
    <n v="1266"/>
    <s v="490aa10h"/>
  </r>
  <r>
    <s v="1609"/>
    <x v="15"/>
    <n v="694"/>
    <s v="Victoria X"/>
    <n v="1645"/>
    <n v="1416"/>
    <s v="490aa10e"/>
  </r>
  <r>
    <s v="1610"/>
    <x v="16"/>
    <n v="593"/>
    <s v="Christopher Lawson"/>
    <n v="1451"/>
    <n v="1199"/>
    <s v="490aa10a"/>
  </r>
  <r>
    <s v="1611"/>
    <x v="17"/>
    <n v="618"/>
    <s v="William Garriga Valdes"/>
    <n v="1468"/>
    <n v="1088"/>
    <s v="490ae10d"/>
  </r>
  <r>
    <s v="1612"/>
    <x v="18"/>
    <n v="546"/>
    <s v="Victor Batista da Silva"/>
    <n v="1376"/>
    <n v="1338"/>
    <s v="490ae10a"/>
  </r>
  <r>
    <s v="1613"/>
    <x v="10"/>
    <n v="678"/>
    <s v="Charles Draper"/>
    <n v="1649"/>
    <n v="1175"/>
    <s v="490aa10c"/>
  </r>
  <r>
    <s v="0404"/>
    <x v="20"/>
    <n v="785"/>
    <s v="VACANT"/>
    <n v="1572"/>
    <n v="0"/>
    <s v=""/>
  </r>
  <r>
    <s v="1615"/>
    <x v="19"/>
    <n v="1029"/>
    <s v="Foussein Bagayoko"/>
    <n v="2461"/>
    <n v="2112"/>
    <s v="490ab20a"/>
  </r>
  <r>
    <s v="1616"/>
    <x v="9"/>
    <n v="1078"/>
    <s v="Mikal Dillard"/>
    <n v="2388"/>
    <n v="2083"/>
    <s v="490ab20c"/>
  </r>
  <r>
    <s v="1108"/>
    <x v="14"/>
    <n v="763"/>
    <s v="VACANT"/>
    <n v="1631"/>
    <n v="0"/>
    <s v=""/>
  </r>
  <r>
    <s v="1702"/>
    <x v="9"/>
    <n v="1078"/>
    <s v="Zachary Percival"/>
    <n v="2398"/>
    <n v="1808"/>
    <s v="490ab20c"/>
  </r>
  <r>
    <s v="1703"/>
    <x v="10"/>
    <n v="678"/>
    <s v="Shawn Moser"/>
    <n v="1659"/>
    <n v="1431"/>
    <s v="490aa10c"/>
  </r>
  <r>
    <s v="1704"/>
    <x v="20"/>
    <n v="785"/>
    <s v="Jerry Kiser"/>
    <n v="1702"/>
    <n v="1254"/>
    <s v="490aa10j"/>
  </r>
  <r>
    <s v="1705"/>
    <x v="11"/>
    <n v="725"/>
    <s v="Simone Stovall"/>
    <n v="1689"/>
    <n v="1279"/>
    <s v="490aa10f"/>
  </r>
  <r>
    <s v="1706"/>
    <x v="12"/>
    <n v="664"/>
    <s v="PHILLIP HUDSON"/>
    <n v="1561"/>
    <n v="1148"/>
    <s v="490ae10e"/>
  </r>
  <r>
    <s v="1707"/>
    <x v="21"/>
    <n v="587"/>
    <s v="Tyler Fay"/>
    <n v="1411"/>
    <n v="1449"/>
    <s v="490ae10c"/>
  </r>
  <r>
    <s v="1708"/>
    <x v="14"/>
    <n v="763"/>
    <s v="James Lyday"/>
    <n v="1676"/>
    <n v="1627"/>
    <s v="490aa10h"/>
  </r>
  <r>
    <s v="1709"/>
    <x v="22"/>
    <n v="694"/>
    <s v="Elisha Oliver"/>
    <n v="1635"/>
    <n v="1604"/>
    <s v="490aa10d"/>
  </r>
  <r>
    <s v="1710"/>
    <x v="16"/>
    <n v="593"/>
    <s v="Malcolm Floyd"/>
    <n v="1461"/>
    <n v="1254"/>
    <s v="490aa10a"/>
  </r>
  <r>
    <s v="1711"/>
    <x v="17"/>
    <n v="618"/>
    <s v="Aaron Khan"/>
    <n v="1478"/>
    <n v="1570"/>
    <s v="490ae10d"/>
  </r>
  <r>
    <s v="1712"/>
    <x v="18"/>
    <n v="546"/>
    <s v="Carla Bowman"/>
    <n v="1386"/>
    <n v="1273"/>
    <s v="490ae10a"/>
  </r>
  <r>
    <s v="2008"/>
    <x v="14"/>
    <n v="763"/>
    <s v="VACANT"/>
    <n v="1706"/>
    <n v="0"/>
    <s v=""/>
  </r>
  <r>
    <s v="S1008"/>
    <x v="31"/>
    <n v="763"/>
    <s v="VACANT"/>
    <n v="1682"/>
    <n v="0"/>
    <s v=""/>
  </r>
  <r>
    <s v="1715"/>
    <x v="19"/>
    <n v="1029"/>
    <s v="Taj Heyward"/>
    <n v="2471"/>
    <n v="1679"/>
    <s v="490ab20a"/>
  </r>
  <r>
    <s v="1716"/>
    <x v="9"/>
    <n v="1078"/>
    <s v="Cody Hill"/>
    <n v="2398"/>
    <n v="2068"/>
    <s v="490ab20c"/>
  </r>
  <r>
    <s v="1801"/>
    <x v="19"/>
    <n v="1029"/>
    <s v="Monquarius Mungo"/>
    <n v="2481"/>
    <n v="2168"/>
    <s v="490ab20a"/>
  </r>
  <r>
    <s v="1802"/>
    <x v="9"/>
    <n v="1078"/>
    <s v="Tyler Jennings"/>
    <n v="2408"/>
    <n v="2170"/>
    <s v="490ab20c"/>
  </r>
  <r>
    <s v="1803"/>
    <x v="10"/>
    <n v="678"/>
    <s v="Leornard Molapisi"/>
    <n v="1669"/>
    <n v="1340"/>
    <s v="490aa10c"/>
  </r>
  <r>
    <s v="1804"/>
    <x v="20"/>
    <n v="785"/>
    <s v="Uday Anand"/>
    <n v="1712"/>
    <n v="1628"/>
    <s v="490aa10j"/>
  </r>
  <r>
    <s v="1805"/>
    <x v="11"/>
    <n v="725"/>
    <s v="Deyandra Burke"/>
    <n v="1699"/>
    <n v="1699"/>
    <s v="490aa10f"/>
  </r>
  <r>
    <s v="0705"/>
    <x v="11"/>
    <n v="725"/>
    <s v="VACANT"/>
    <n v="1564"/>
    <n v="0"/>
    <s v=""/>
  </r>
  <r>
    <s v="1807"/>
    <x v="21"/>
    <n v="587"/>
    <s v="Matthew Maybouer"/>
    <n v="1421"/>
    <n v="1135"/>
    <s v="490ae10c"/>
  </r>
  <r>
    <s v="1808"/>
    <x v="14"/>
    <n v="763"/>
    <s v="Mamadou Dionne"/>
    <n v="1686"/>
    <n v="1450"/>
    <s v="490aa10h"/>
  </r>
  <r>
    <s v="1809"/>
    <x v="22"/>
    <n v="694"/>
    <s v="Caleb Smith"/>
    <n v="1645"/>
    <n v="1675"/>
    <s v="490aa10d"/>
  </r>
  <r>
    <s v="2005"/>
    <x v="11"/>
    <n v="725"/>
    <s v="VACANT"/>
    <n v="1719"/>
    <n v="0"/>
    <s v=""/>
  </r>
  <r>
    <s v="1811"/>
    <x v="17"/>
    <n v="618"/>
    <s v="Qinzheng Xu"/>
    <n v="1488"/>
    <n v="1218"/>
    <s v="490ae10d"/>
  </r>
  <r>
    <s v="1812"/>
    <x v="18"/>
    <n v="546"/>
    <s v="Kimberly Swinton"/>
    <n v="1396"/>
    <n v="1430"/>
    <s v="490ae10a"/>
  </r>
  <r>
    <s v="1813"/>
    <x v="10"/>
    <n v="678"/>
    <s v="Erin Williams"/>
    <n v="1669"/>
    <n v="1247"/>
    <s v="490aa10c"/>
  </r>
  <r>
    <s v="2205"/>
    <x v="11"/>
    <n v="725"/>
    <s v="VACANT"/>
    <n v="1739"/>
    <n v="0"/>
    <s v=""/>
  </r>
  <r>
    <s v="1815"/>
    <x v="19"/>
    <n v="1029"/>
    <s v="Michael DeVaul"/>
    <n v="2481"/>
    <n v="2226"/>
    <s v="490ab20a"/>
  </r>
  <r>
    <s v="1816"/>
    <x v="9"/>
    <n v="1078"/>
    <s v="Aeliyah Roberson"/>
    <n v="2408"/>
    <n v="1917"/>
    <s v="490ab20c"/>
  </r>
  <r>
    <s v="1901"/>
    <x v="19"/>
    <n v="1029"/>
    <s v="Caleb Hendren"/>
    <n v="2491"/>
    <n v="1835"/>
    <s v="490ab20a"/>
  </r>
  <r>
    <s v="1902"/>
    <x v="9"/>
    <n v="1078"/>
    <s v="Christopher Daniels"/>
    <n v="2418"/>
    <n v="1848"/>
    <s v="490ab20c"/>
  </r>
  <r>
    <s v="1903"/>
    <x v="10"/>
    <n v="678"/>
    <s v="Samantha Scherpf"/>
    <n v="1679"/>
    <n v="1238"/>
    <s v="490aa10c"/>
  </r>
  <r>
    <s v="1904"/>
    <x v="20"/>
    <n v="785"/>
    <s v="Maranda Moore"/>
    <n v="1722"/>
    <n v="1561"/>
    <s v="490aa10j"/>
  </r>
  <r>
    <s v="1905"/>
    <x v="11"/>
    <n v="725"/>
    <s v="Chayce Jowers"/>
    <n v="1709"/>
    <n v="1349"/>
    <s v="490aa10f"/>
  </r>
  <r>
    <s v="S1405"/>
    <x v="32"/>
    <n v="725"/>
    <s v="VACANT"/>
    <n v="1874"/>
    <n v="0"/>
    <s v=""/>
  </r>
  <r>
    <s v="1907"/>
    <x v="21"/>
    <n v="587"/>
    <s v="Evan Capozzi"/>
    <n v="1431"/>
    <n v="1231"/>
    <s v="490ae10c"/>
  </r>
  <r>
    <s v="1908"/>
    <x v="14"/>
    <n v="763"/>
    <s v="Gopal Mamtani"/>
    <n v="1696"/>
    <n v="1247"/>
    <s v="490aa10h"/>
  </r>
  <r>
    <s v="1909"/>
    <x v="22"/>
    <n v="694"/>
    <s v="Marqulos Ricketts"/>
    <n v="1655"/>
    <n v="1308"/>
    <s v="490aa10d"/>
  </r>
  <r>
    <s v="1910"/>
    <x v="16"/>
    <n v="593"/>
    <s v="Adeleine Grubb"/>
    <n v="1481"/>
    <n v="1495"/>
    <s v="490aa10a"/>
  </r>
  <r>
    <s v="1911"/>
    <x v="17"/>
    <n v="618"/>
    <s v="Dexter Harding"/>
    <n v="1498"/>
    <n v="1277"/>
    <s v="490ae10d"/>
  </r>
  <r>
    <s v="1309"/>
    <x v="22"/>
    <n v="694"/>
    <s v="VACANT"/>
    <n v="1595"/>
    <n v="0"/>
    <s v=""/>
  </r>
  <r>
    <s v="1913"/>
    <x v="10"/>
    <n v="678"/>
    <s v="Shawn Rigney"/>
    <n v="1679"/>
    <n v="1522"/>
    <s v="490aa10c"/>
  </r>
  <r>
    <s v="1914"/>
    <x v="23"/>
    <n v="657"/>
    <s v="Matthew Freiberg"/>
    <n v="1535"/>
    <n v="1734"/>
    <s v="490aa10b"/>
  </r>
  <r>
    <s v="1915"/>
    <x v="19"/>
    <n v="1029"/>
    <s v="Jenna Herman"/>
    <n v="2491"/>
    <n v="2092"/>
    <s v="490ab20a"/>
  </r>
  <r>
    <s v="1916"/>
    <x v="9"/>
    <n v="1078"/>
    <s v="Simone Silvera"/>
    <n v="2418"/>
    <n v="2657"/>
    <s v="490ab20c"/>
  </r>
  <r>
    <s v="2001"/>
    <x v="19"/>
    <n v="1029"/>
    <s v="Brittney Paige"/>
    <n v="2501"/>
    <n v="2222"/>
    <s v="490ab20a"/>
  </r>
  <r>
    <s v="2002"/>
    <x v="9"/>
    <n v="1078"/>
    <s v="Sadie Schwab"/>
    <n v="2428"/>
    <n v="2077"/>
    <s v="490ab20c"/>
  </r>
  <r>
    <s v="2003"/>
    <x v="10"/>
    <n v="678"/>
    <s v="Karim Ramadan"/>
    <n v="1689"/>
    <n v="1394"/>
    <s v="490aa10c"/>
  </r>
  <r>
    <s v="2004"/>
    <x v="20"/>
    <n v="785"/>
    <s v="Jackson Coleman"/>
    <n v="1732"/>
    <n v="1395"/>
    <s v="490aa10j"/>
  </r>
  <r>
    <s v="1409"/>
    <x v="22"/>
    <n v="694"/>
    <s v="VACANT"/>
    <n v="1605"/>
    <n v="0"/>
    <s v=""/>
  </r>
  <r>
    <s v="S1009"/>
    <x v="33"/>
    <n v="694"/>
    <s v="VACANT"/>
    <n v="1753"/>
    <n v="0"/>
    <s v=""/>
  </r>
  <r>
    <s v="2007"/>
    <x v="21"/>
    <n v="587"/>
    <s v="Felix Lavallee Morissette"/>
    <n v="1491"/>
    <n v="1260"/>
    <s v="490ae10c"/>
  </r>
  <r>
    <s v="S1709"/>
    <x v="34"/>
    <n v="694"/>
    <s v="VACANT"/>
    <n v="1855"/>
    <n v="0"/>
    <s v=""/>
  </r>
  <r>
    <s v="2009"/>
    <x v="22"/>
    <n v="694"/>
    <s v="Frederick Royer"/>
    <n v="1665"/>
    <n v="1859"/>
    <s v="490aa10d"/>
  </r>
  <r>
    <s v="2010"/>
    <x v="16"/>
    <n v="593"/>
    <s v="Jonathan Walls"/>
    <n v="1491"/>
    <n v="1235"/>
    <s v="490aa10a"/>
  </r>
  <r>
    <s v="2011"/>
    <x v="17"/>
    <n v="618"/>
    <s v="Norah Teah"/>
    <n v="1508"/>
    <n v="1285"/>
    <s v="490ae10d"/>
  </r>
  <r>
    <s v="2012"/>
    <x v="18"/>
    <n v="546"/>
    <s v="Austin Pope"/>
    <n v="1416"/>
    <n v="1403"/>
    <s v="490ae10a"/>
  </r>
  <r>
    <s v="2013"/>
    <x v="10"/>
    <n v="678"/>
    <s v="Scott Morgan"/>
    <n v="1689"/>
    <n v="1213"/>
    <s v="490aa10c"/>
  </r>
  <r>
    <s v="2014"/>
    <x v="23"/>
    <n v="657"/>
    <s v="Valerie Stephens"/>
    <n v="1545"/>
    <n v="1659"/>
    <s v="490aa10b"/>
  </r>
  <r>
    <s v="2015"/>
    <x v="19"/>
    <n v="1029"/>
    <s v="Jalen Armstrong"/>
    <n v="2501"/>
    <n v="2020"/>
    <s v="490ab20a"/>
  </r>
  <r>
    <s v="2016"/>
    <x v="9"/>
    <n v="1078"/>
    <s v="Nada Chourafi"/>
    <n v="2428"/>
    <n v="2026"/>
    <s v="490ab20c"/>
  </r>
  <r>
    <s v="2101"/>
    <x v="19"/>
    <n v="1029"/>
    <s v="Gennifer Whitehead"/>
    <n v="2511"/>
    <n v="2163"/>
    <s v="490ab20a"/>
  </r>
  <r>
    <s v="2102"/>
    <x v="9"/>
    <n v="1078"/>
    <s v="Jayden Evans"/>
    <n v="2438"/>
    <n v="2133"/>
    <s v="490ab20c"/>
  </r>
  <r>
    <s v="2103"/>
    <x v="10"/>
    <n v="678"/>
    <s v="Evan Hendrickson"/>
    <n v="1699"/>
    <n v="1590"/>
    <s v="490aa10c"/>
  </r>
  <r>
    <s v="2104"/>
    <x v="20"/>
    <n v="785"/>
    <s v="Sean Burks Jr"/>
    <n v="1742"/>
    <n v="1349"/>
    <s v="490aa10j"/>
  </r>
  <r>
    <s v="2105"/>
    <x v="11"/>
    <n v="725"/>
    <s v="Ebony Wright"/>
    <n v="1729"/>
    <n v="1274"/>
    <s v="490aa10f"/>
  </r>
  <r>
    <s v="2106"/>
    <x v="12"/>
    <n v="664"/>
    <s v="Kashaun Henry"/>
    <n v="1601"/>
    <n v="1170"/>
    <s v="490ae10e"/>
  </r>
  <r>
    <s v="2107"/>
    <x v="21"/>
    <n v="587"/>
    <s v="Doctor Miller"/>
    <n v="1451"/>
    <n v="1160"/>
    <s v="490ae10c"/>
  </r>
  <r>
    <s v="2108"/>
    <x v="14"/>
    <n v="763"/>
    <s v="Andrew Jackson"/>
    <n v="1716"/>
    <n v="1781"/>
    <s v="490aa10h"/>
  </r>
  <r>
    <s v="2109"/>
    <x v="22"/>
    <n v="694"/>
    <s v="Brian Harrison"/>
    <n v="1675"/>
    <n v="1465"/>
    <s v="490aa10d"/>
  </r>
  <r>
    <s v="2110"/>
    <x v="16"/>
    <n v="593"/>
    <s v="Morgana Elias"/>
    <n v="1501"/>
    <n v="1488"/>
    <s v="490aa10a"/>
  </r>
  <r>
    <s v="2111"/>
    <x v="17"/>
    <n v="618"/>
    <s v="Shawn Roberts"/>
    <n v="1518"/>
    <n v="1174"/>
    <s v="490ae10d"/>
  </r>
  <r>
    <s v="2112"/>
    <x v="18"/>
    <n v="546"/>
    <s v="Jeremiah McMurray"/>
    <n v="1426"/>
    <n v="1074"/>
    <s v="490ae10a"/>
  </r>
  <r>
    <s v="2113"/>
    <x v="10"/>
    <n v="678"/>
    <s v="Gabriela Frias"/>
    <n v="1699"/>
    <n v="1379"/>
    <s v="490aa10c"/>
  </r>
  <r>
    <s v="2114"/>
    <x v="23"/>
    <n v="657"/>
    <s v="Guadalupe De Andres y Martinez"/>
    <n v="1555"/>
    <n v="1381"/>
    <s v="490aa10b"/>
  </r>
  <r>
    <s v="2115"/>
    <x v="19"/>
    <n v="1029"/>
    <s v="Sumish Sathyan"/>
    <n v="2511"/>
    <n v="2188"/>
    <s v="490ab20a"/>
  </r>
  <r>
    <s v="2116"/>
    <x v="9"/>
    <n v="1078"/>
    <s v="Adrian Ki-ser"/>
    <n v="2438"/>
    <n v="1576"/>
    <s v="490ab20c"/>
  </r>
  <r>
    <s v="2201"/>
    <x v="35"/>
    <n v="898"/>
    <s v="Christian Coleman"/>
    <n v="2730"/>
    <n v="2195"/>
    <s v="490aa10k"/>
  </r>
  <r>
    <s v="2202"/>
    <x v="30"/>
    <n v="947"/>
    <s v="Joseph Smith"/>
    <n v="2722"/>
    <n v="1700"/>
    <s v="490aa10l"/>
  </r>
  <r>
    <s v="2203"/>
    <x v="10"/>
    <n v="678"/>
    <s v="Cristian Perdomo"/>
    <n v="1709"/>
    <n v="1709"/>
    <s v="490aa10c"/>
  </r>
  <r>
    <s v="2204"/>
    <x v="20"/>
    <n v="785"/>
    <s v="Rashad King"/>
    <n v="1752"/>
    <n v="1755"/>
    <s v="490aa10j"/>
  </r>
  <r>
    <s v="0813"/>
    <x v="10"/>
    <n v="678"/>
    <s v="VACANT"/>
    <n v="1544"/>
    <n v="0"/>
    <s v=""/>
  </r>
  <r>
    <s v="1303"/>
    <x v="10"/>
    <n v="678"/>
    <s v="VACANT"/>
    <n v="1619"/>
    <n v="0"/>
    <s v=""/>
  </r>
  <r>
    <s v="2207"/>
    <x v="21"/>
    <n v="587"/>
    <s v="Cameron Wieman"/>
    <n v="1461"/>
    <n v="1308"/>
    <s v="490ae10c"/>
  </r>
  <r>
    <s v="2208"/>
    <x v="14"/>
    <n v="763"/>
    <s v="Ishmel Brundage"/>
    <n v="1726"/>
    <n v="1275"/>
    <s v="490aa10h"/>
  </r>
  <r>
    <s v="2209"/>
    <x v="22"/>
    <n v="694"/>
    <s v="Shannel Blackwood-Simmon"/>
    <n v="1685"/>
    <n v="1303"/>
    <s v="490aa10d"/>
  </r>
  <r>
    <s v="2210"/>
    <x v="16"/>
    <n v="593"/>
    <s v="Camden Tatum"/>
    <n v="1511"/>
    <n v="1654"/>
    <s v="490aa10a"/>
  </r>
  <r>
    <s v="1513"/>
    <x v="10"/>
    <n v="678"/>
    <s v="VACANT"/>
    <n v="1639"/>
    <n v="0"/>
    <s v=""/>
  </r>
  <r>
    <s v="2212"/>
    <x v="18"/>
    <n v="546"/>
    <s v="James Joyner"/>
    <n v="1436"/>
    <n v="1306"/>
    <s v="490ae10a"/>
  </r>
  <r>
    <s v="2213"/>
    <x v="10"/>
    <n v="678"/>
    <s v="Berihu Abdulkadir"/>
    <n v="1709"/>
    <n v="1300"/>
    <s v="490aa10c"/>
  </r>
  <r>
    <s v="2214"/>
    <x v="23"/>
    <n v="657"/>
    <s v="Nickolus Mallory"/>
    <n v="1565"/>
    <n v="1293"/>
    <s v="490aa10b"/>
  </r>
  <r>
    <s v="2215"/>
    <x v="35"/>
    <n v="898"/>
    <s v="Munscha Bhatti"/>
    <n v="2730"/>
    <n v="2116"/>
    <s v="490aa10k"/>
  </r>
  <r>
    <s v="2216"/>
    <x v="30"/>
    <n v="947"/>
    <s v="Javoughn Perkins"/>
    <n v="2722"/>
    <n v="1913"/>
    <s v="490aa10l"/>
  </r>
  <r>
    <s v="2301"/>
    <x v="35"/>
    <n v="898"/>
    <s v="Denaysia Cannon"/>
    <n v="2340"/>
    <n v="1744"/>
    <s v="490aa10k"/>
  </r>
  <r>
    <s v="1713"/>
    <x v="10"/>
    <n v="678"/>
    <s v="VACANT"/>
    <n v="1659"/>
    <n v="0"/>
    <s v=""/>
  </r>
  <r>
    <s v="2303"/>
    <x v="10"/>
    <n v="678"/>
    <s v="Camron Jones"/>
    <n v="1719"/>
    <n v="1332"/>
    <s v="490aa10c"/>
  </r>
  <r>
    <s v="2304"/>
    <x v="20"/>
    <n v="785"/>
    <s v="Erin Mann"/>
    <n v="1762"/>
    <n v="1672"/>
    <s v="490aa10j"/>
  </r>
  <r>
    <s v="2305"/>
    <x v="11"/>
    <n v="725"/>
    <s v="Michael Carter"/>
    <n v="1749"/>
    <n v="1290"/>
    <s v="490aa10f"/>
  </r>
  <r>
    <s v="S0513"/>
    <x v="36"/>
    <n v="678"/>
    <s v="VACANT"/>
    <n v="1623"/>
    <n v="0"/>
    <s v=""/>
  </r>
  <r>
    <s v="2307"/>
    <x v="21"/>
    <n v="587"/>
    <s v="Noa Vossebeld"/>
    <n v="1471"/>
    <n v="1279"/>
    <s v="490ae10c"/>
  </r>
  <r>
    <s v="2308"/>
    <x v="14"/>
    <n v="763"/>
    <s v="Barry Neal"/>
    <n v="1736"/>
    <n v="1864"/>
    <s v="490aa10h"/>
  </r>
  <r>
    <s v="2309"/>
    <x v="22"/>
    <n v="694"/>
    <s v="Rachel Francois"/>
    <n v="1695"/>
    <n v="1492"/>
    <s v="490aa10d"/>
  </r>
  <r>
    <s v="2310"/>
    <x v="16"/>
    <n v="593"/>
    <s v="David DAngelo"/>
    <n v="1521"/>
    <n v="1739"/>
    <s v="490aa10a"/>
  </r>
  <r>
    <s v="2311"/>
    <x v="17"/>
    <n v="618"/>
    <s v="Philip Capron"/>
    <n v="1538"/>
    <n v="1633"/>
    <s v="490ae10d"/>
  </r>
  <r>
    <s v="2312"/>
    <x v="18"/>
    <n v="546"/>
    <s v="Miguel Gonzalez"/>
    <n v="1446"/>
    <n v="1176"/>
    <s v="490ae10a"/>
  </r>
  <r>
    <s v="2313"/>
    <x v="37"/>
    <n v="770"/>
    <s v="Rondrell Sanford"/>
    <n v="2101"/>
    <n v="1821"/>
    <s v="490aa10i"/>
  </r>
  <r>
    <s v="2314"/>
    <x v="38"/>
    <n v="754"/>
    <s v="Tiffany McGee"/>
    <n v="2200"/>
    <n v="1575"/>
    <s v="490aa10g"/>
  </r>
  <r>
    <s v="S0201"/>
    <x v="39"/>
    <n v="1449"/>
    <s v="Toni Corley"/>
    <n v="3325"/>
    <n v="2087"/>
    <s v="490bc30f"/>
  </r>
  <r>
    <s v="S0202"/>
    <x v="40"/>
    <n v="1510"/>
    <s v="Hannah Smith"/>
    <n v="3075"/>
    <n v="2357"/>
    <s v="490bc30h"/>
  </r>
  <r>
    <s v="S0203"/>
    <x v="13"/>
    <n v="1382"/>
    <s v="Damon Davis"/>
    <n v="3090"/>
    <n v="1800"/>
    <s v="490bc30d"/>
  </r>
  <r>
    <s v="S1413"/>
    <x v="36"/>
    <n v="678"/>
    <s v="VACANT"/>
    <n v="1813"/>
    <n v="0"/>
    <s v=""/>
  </r>
  <r>
    <s v="S0205"/>
    <x v="41"/>
    <n v="1347"/>
    <s v="Hemalatha Vaddipalli"/>
    <n v="3049"/>
    <n v="2082"/>
    <s v="490bc30b"/>
  </r>
  <r>
    <s v="S0206"/>
    <x v="42"/>
    <n v="1189"/>
    <s v="Sadie Baxter"/>
    <n v="2681"/>
    <n v="1801"/>
    <s v="490bc30a"/>
  </r>
  <r>
    <s v="S0207"/>
    <x v="13"/>
    <n v="1382"/>
    <s v="Devon Jackson"/>
    <n v="3090"/>
    <n v="2151"/>
    <s v="490bc30d"/>
  </r>
  <r>
    <s v="S0208"/>
    <x v="43"/>
    <n v="1421"/>
    <s v="Franklin Soluto"/>
    <n v="3134"/>
    <n v="2078"/>
    <s v="490bc30e"/>
  </r>
  <r>
    <s v="S0209"/>
    <x v="39"/>
    <n v="1449"/>
    <s v="Wanda Alexander"/>
    <n v="3325"/>
    <n v="2261"/>
    <s v="490bc30f"/>
  </r>
  <r>
    <s v="S0301"/>
    <x v="39"/>
    <n v="1449"/>
    <s v="Brayley Hewitt"/>
    <n v="3335"/>
    <n v="2257"/>
    <s v="490bc30f"/>
  </r>
  <r>
    <s v="S0302"/>
    <x v="40"/>
    <n v="1510"/>
    <s v="Cheryse Fulton"/>
    <n v="3085"/>
    <n v="2576"/>
    <s v="490bc30h"/>
  </r>
  <r>
    <s v="S2003"/>
    <x v="36"/>
    <n v="678"/>
    <s v="MODEL"/>
    <n v="1898"/>
    <n v="0"/>
    <s v=""/>
  </r>
  <r>
    <s v="1806"/>
    <x v="12"/>
    <n v="664"/>
    <s v="VACANT"/>
    <n v="1571"/>
    <n v="0"/>
    <s v=""/>
  </r>
  <r>
    <s v="1906"/>
    <x v="12"/>
    <n v="664"/>
    <s v="VACANT"/>
    <n v="1581"/>
    <n v="0"/>
    <s v=""/>
  </r>
  <r>
    <s v="S0306"/>
    <x v="42"/>
    <n v="1189"/>
    <s v="Joseph Yanke"/>
    <n v="2691"/>
    <n v="2049"/>
    <s v="490bc30a"/>
  </r>
  <r>
    <s v="2006"/>
    <x v="12"/>
    <n v="664"/>
    <s v="VACANT"/>
    <n v="1591"/>
    <n v="0"/>
    <s v=""/>
  </r>
  <r>
    <s v="S0308"/>
    <x v="43"/>
    <n v="1421"/>
    <s v="Garrett Moody"/>
    <n v="3144"/>
    <n v="2432"/>
    <s v="490bc30e"/>
  </r>
  <r>
    <s v="S0309"/>
    <x v="39"/>
    <n v="1449"/>
    <s v="Danielle Dansby"/>
    <n v="3335"/>
    <n v="2326"/>
    <s v="490bc30f"/>
  </r>
  <r>
    <s v="S0401"/>
    <x v="29"/>
    <n v="1029"/>
    <s v="Rhami Shkeir"/>
    <n v="2370"/>
    <n v="1753"/>
    <s v="490bb20b"/>
  </r>
  <r>
    <s v="2206"/>
    <x v="12"/>
    <n v="664"/>
    <s v="VACANT"/>
    <n v="1611"/>
    <n v="0"/>
    <s v=""/>
  </r>
  <r>
    <s v="S0403"/>
    <x v="36"/>
    <n v="678"/>
    <s v="Torri Weathers"/>
    <n v="1613"/>
    <n v="1268"/>
    <s v="490ba10c"/>
  </r>
  <r>
    <s v="S0404"/>
    <x v="44"/>
    <n v="785"/>
    <s v="Rohan Jacob"/>
    <n v="1632"/>
    <n v="1256"/>
    <s v="490ba10j"/>
  </r>
  <r>
    <s v="S0405"/>
    <x v="32"/>
    <n v="725"/>
    <s v="Jasmine White"/>
    <n v="1674"/>
    <n v="1576"/>
    <s v="490ba10f"/>
  </r>
  <r>
    <s v="2306"/>
    <x v="12"/>
    <n v="664"/>
    <s v="VACANT"/>
    <n v="1621"/>
    <n v="0"/>
    <s v=""/>
  </r>
  <r>
    <s v="S0407"/>
    <x v="45"/>
    <n v="585"/>
    <s v="Jonathan Morton"/>
    <n v="1414"/>
    <n v="1084"/>
    <s v="490be10b"/>
  </r>
  <r>
    <s v="S0408"/>
    <x v="31"/>
    <n v="763"/>
    <s v="Thomas Mayo"/>
    <n v="1572"/>
    <n v="1117"/>
    <s v="490ba10h"/>
  </r>
  <r>
    <s v="S0409"/>
    <x v="33"/>
    <n v="694"/>
    <s v="Alexa Rusu"/>
    <n v="1618"/>
    <n v="1441"/>
    <s v="490ba10e"/>
  </r>
  <r>
    <s v="S0410"/>
    <x v="46"/>
    <n v="593"/>
    <s v="Diamond Williams"/>
    <n v="1332"/>
    <n v="1049"/>
    <s v="490ba10a"/>
  </r>
  <r>
    <s v="S0411"/>
    <x v="47"/>
    <n v="618"/>
    <s v="Rhee Kang"/>
    <n v="1484"/>
    <n v="1366"/>
    <s v="490be10d"/>
  </r>
  <r>
    <s v="S0412"/>
    <x v="48"/>
    <n v="546"/>
    <s v="Taylor Rackley"/>
    <n v="1232"/>
    <n v="1326"/>
    <s v="490be10a"/>
  </r>
  <r>
    <s v="S0413"/>
    <x v="36"/>
    <n v="678"/>
    <s v="Chau Giang Pham"/>
    <n v="1613"/>
    <n v="1117"/>
    <s v="490ba10c"/>
  </r>
  <r>
    <s v="S0406"/>
    <x v="49"/>
    <n v="664"/>
    <s v="VACANT"/>
    <n v="1433"/>
    <n v="0"/>
    <s v=""/>
  </r>
  <r>
    <s v="S0415"/>
    <x v="28"/>
    <n v="1029"/>
    <s v="Kelly Collins"/>
    <n v="2487"/>
    <n v="2068"/>
    <s v="490bb20a"/>
  </r>
  <r>
    <s v="S0416"/>
    <x v="27"/>
    <n v="1078"/>
    <s v="Sheetal Konda Devendra"/>
    <n v="2280"/>
    <n v="1816"/>
    <s v="490bb20c"/>
  </r>
  <r>
    <s v="S0501"/>
    <x v="28"/>
    <n v="1029"/>
    <s v="David Arambula"/>
    <n v="2497"/>
    <n v="2057"/>
    <s v="490bb20a"/>
  </r>
  <r>
    <s v="S0502"/>
    <x v="27"/>
    <n v="1078"/>
    <s v="Jeffrey Buchbinder"/>
    <n v="2340"/>
    <n v="1817"/>
    <s v="490bb20c"/>
  </r>
  <r>
    <s v="S0503"/>
    <x v="36"/>
    <n v="678"/>
    <s v="Shakiya Morrison"/>
    <n v="1623"/>
    <n v="1130"/>
    <s v="490ba10c"/>
  </r>
  <r>
    <s v="S0504"/>
    <x v="44"/>
    <n v="785"/>
    <s v="Gwyneth Morse"/>
    <n v="1642"/>
    <n v="1265"/>
    <s v="490ba10j"/>
  </r>
  <r>
    <s v="S0505"/>
    <x v="32"/>
    <n v="725"/>
    <s v="Trezur Leftridge"/>
    <n v="1684"/>
    <n v="1594"/>
    <s v="490ba10f"/>
  </r>
  <r>
    <s v="S0506"/>
    <x v="49"/>
    <n v="664"/>
    <s v="Stephanie Guerra"/>
    <n v="1493"/>
    <n v="1225"/>
    <s v="490be10e"/>
  </r>
  <r>
    <s v="S0507"/>
    <x v="50"/>
    <n v="587"/>
    <s v="James Sprengeler"/>
    <n v="1430"/>
    <n v="1105"/>
    <s v="490be10c"/>
  </r>
  <r>
    <s v="S0508"/>
    <x v="31"/>
    <n v="763"/>
    <s v="Shayla Hughes"/>
    <n v="1582"/>
    <n v="1275"/>
    <s v="490ba10h"/>
  </r>
  <r>
    <s v="S0509"/>
    <x v="34"/>
    <n v="694"/>
    <s v="Anna King"/>
    <n v="1635"/>
    <n v="1462"/>
    <s v="490ba10d"/>
  </r>
  <r>
    <s v="S0510"/>
    <x v="46"/>
    <n v="593"/>
    <s v="Diego Alejandro Ramos Villegas"/>
    <n v="1342"/>
    <n v="1157"/>
    <s v="490ba10a"/>
  </r>
  <r>
    <s v="S0511"/>
    <x v="47"/>
    <n v="618"/>
    <s v="Bre Smith"/>
    <n v="1614"/>
    <n v="1097"/>
    <s v="490be10d"/>
  </r>
  <r>
    <s v="S0512"/>
    <x v="48"/>
    <n v="546"/>
    <s v="Valeriia Zarutska"/>
    <n v="1242"/>
    <n v="1120"/>
    <s v="490be10a"/>
  </r>
  <r>
    <s v="S1806"/>
    <x v="49"/>
    <n v="664"/>
    <s v="VACANT"/>
    <n v="1623"/>
    <n v="0"/>
    <s v=""/>
  </r>
  <r>
    <s v="S0514"/>
    <x v="51"/>
    <n v="657"/>
    <s v="Teneika Williams"/>
    <n v="1420"/>
    <n v="1379"/>
    <s v="490ba10b"/>
  </r>
  <r>
    <s v="S0515"/>
    <x v="28"/>
    <n v="1029"/>
    <s v="Dawelki Tapia"/>
    <n v="2497"/>
    <n v="1997"/>
    <s v="490bb20a"/>
  </r>
  <r>
    <s v="S1906"/>
    <x v="49"/>
    <n v="664"/>
    <s v="VACANT"/>
    <n v="1633"/>
    <n v="0"/>
    <s v=""/>
  </r>
  <r>
    <s v="S0601"/>
    <x v="28"/>
    <n v="1029"/>
    <s v="Jeffrey Manrique"/>
    <n v="2507"/>
    <n v="2507"/>
    <s v="490bb20a"/>
  </r>
  <r>
    <s v="S2006"/>
    <x v="49"/>
    <n v="664"/>
    <s v="VACANT"/>
    <n v="1643"/>
    <n v="0"/>
    <s v=""/>
  </r>
  <r>
    <s v="S0603"/>
    <x v="36"/>
    <n v="678"/>
    <s v="Deepika Samineni"/>
    <n v="1633"/>
    <n v="1195"/>
    <s v="490ba10c"/>
  </r>
  <r>
    <s v="S0604"/>
    <x v="44"/>
    <n v="785"/>
    <s v="Mangaiyarkarasi Nagarajan"/>
    <n v="1727"/>
    <n v="1452"/>
    <s v="490ba10j"/>
  </r>
  <r>
    <s v="S0605"/>
    <x v="32"/>
    <n v="725"/>
    <s v="Meredith Corley"/>
    <n v="1694"/>
    <n v="1503"/>
    <s v="490ba10f"/>
  </r>
  <r>
    <s v="S0606"/>
    <x v="49"/>
    <n v="664"/>
    <s v="Louis Maier V"/>
    <n v="1528"/>
    <n v="1433"/>
    <s v="490be10e"/>
  </r>
  <r>
    <s v="S0607"/>
    <x v="50"/>
    <n v="587"/>
    <s v="Nicholas Couillard"/>
    <n v="1440"/>
    <n v="1125"/>
    <s v="490be10c"/>
  </r>
  <r>
    <s v="S0608"/>
    <x v="31"/>
    <n v="763"/>
    <s v="Brittany Dewey"/>
    <n v="1667"/>
    <n v="1587"/>
    <s v="490ba10h"/>
  </r>
  <r>
    <s v="S0609"/>
    <x v="34"/>
    <n v="694"/>
    <s v="Parks Webster"/>
    <n v="1645"/>
    <n v="1775"/>
    <s v="490ba10d"/>
  </r>
  <r>
    <s v="S0610"/>
    <x v="46"/>
    <n v="593"/>
    <s v="Benjamin Sharrer"/>
    <n v="1427"/>
    <n v="1532"/>
    <s v="490ba10a"/>
  </r>
  <r>
    <s v="S0611"/>
    <x v="47"/>
    <n v="618"/>
    <s v="Vijaya Oggu"/>
    <n v="1504"/>
    <n v="1124"/>
    <s v="490be10d"/>
  </r>
  <r>
    <s v="S0612"/>
    <x v="48"/>
    <n v="546"/>
    <s v="Maria Swengbe"/>
    <n v="1327"/>
    <n v="1371"/>
    <s v="490be10a"/>
  </r>
  <r>
    <s v="S0613"/>
    <x v="36"/>
    <n v="678"/>
    <s v="Alexis Morales"/>
    <n v="1633"/>
    <n v="1404"/>
    <s v="490ba10c"/>
  </r>
  <r>
    <s v="S0614"/>
    <x v="51"/>
    <n v="657"/>
    <s v="Jaylan Gray"/>
    <n v="1505"/>
    <n v="1218"/>
    <s v="490ba10b"/>
  </r>
  <r>
    <s v="S0615"/>
    <x v="28"/>
    <n v="1029"/>
    <s v="Leah Hixon"/>
    <n v="2507"/>
    <n v="1836"/>
    <s v="490bb20a"/>
  </r>
  <r>
    <s v="S0616"/>
    <x v="27"/>
    <n v="1078"/>
    <s v="Rasheda Mills"/>
    <n v="2375"/>
    <n v="2020"/>
    <s v="490bb20c"/>
  </r>
  <r>
    <s v="0414"/>
    <x v="23"/>
    <n v="657"/>
    <s v="VACANT"/>
    <n v="1385"/>
    <n v="0"/>
    <s v=""/>
  </r>
  <r>
    <s v="S0702"/>
    <x v="27"/>
    <n v="1078"/>
    <s v="Darrell Tuck"/>
    <n v="2385"/>
    <n v="1657"/>
    <s v="490bb20c"/>
  </r>
  <r>
    <s v="S0703"/>
    <x v="36"/>
    <n v="678"/>
    <s v="Melody Blankenbiller"/>
    <n v="1643"/>
    <n v="1633"/>
    <s v="490ba10c"/>
  </r>
  <r>
    <s v="S0704"/>
    <x v="44"/>
    <n v="785"/>
    <s v="Jeffrey Jude"/>
    <n v="1737"/>
    <n v="1357"/>
    <s v="490ba10j"/>
  </r>
  <r>
    <s v="S0705"/>
    <x v="32"/>
    <n v="725"/>
    <s v="Jordany Chery"/>
    <n v="1704"/>
    <n v="1548"/>
    <s v="490ba10f"/>
  </r>
  <r>
    <s v="S0706"/>
    <x v="49"/>
    <n v="664"/>
    <s v="Ursula Davis"/>
    <n v="1538"/>
    <n v="1484"/>
    <s v="490be10e"/>
  </r>
  <r>
    <s v="S0707"/>
    <x v="50"/>
    <n v="587"/>
    <s v="Luis Zambrano"/>
    <n v="1450"/>
    <n v="1250"/>
    <s v="490be10c"/>
  </r>
  <r>
    <s v="S0708"/>
    <x v="31"/>
    <n v="763"/>
    <s v="Jonathan Myers"/>
    <n v="1677"/>
    <n v="1448"/>
    <s v="490ba10h"/>
  </r>
  <r>
    <s v="S0709"/>
    <x v="34"/>
    <n v="694"/>
    <s v="Peyton Murphy"/>
    <n v="1655"/>
    <n v="1525"/>
    <s v="490ba10d"/>
  </r>
  <r>
    <s v="S0710"/>
    <x v="46"/>
    <n v="593"/>
    <s v="Nathan Seymour"/>
    <n v="1487"/>
    <n v="1389"/>
    <s v="490ba10a"/>
  </r>
  <r>
    <s v="S0711"/>
    <x v="47"/>
    <n v="618"/>
    <s v="Craig Tantillo"/>
    <n v="1514"/>
    <n v="1309"/>
    <s v="490be10d"/>
  </r>
  <r>
    <s v="S0712"/>
    <x v="48"/>
    <n v="546"/>
    <s v="Kirstie Hall"/>
    <n v="1337"/>
    <n v="1297"/>
    <s v="490be10a"/>
  </r>
  <r>
    <s v="S0713"/>
    <x v="36"/>
    <n v="678"/>
    <s v="Alayna Rathburn"/>
    <n v="1643"/>
    <n v="1165"/>
    <s v="490ba10c"/>
  </r>
  <r>
    <s v="S0714"/>
    <x v="51"/>
    <n v="657"/>
    <s v="Richelle Wallace"/>
    <n v="1515"/>
    <n v="1315"/>
    <s v="490ba10b"/>
  </r>
  <r>
    <s v="S0715"/>
    <x v="28"/>
    <n v="1029"/>
    <s v="Taylor King"/>
    <n v="2517"/>
    <n v="1996"/>
    <s v="490bb20a"/>
  </r>
  <r>
    <s v="S0716"/>
    <x v="27"/>
    <n v="1078"/>
    <s v="Natasha Shirawadekar"/>
    <n v="2385"/>
    <n v="1971"/>
    <s v="490bb20c"/>
  </r>
  <r>
    <s v="S0801"/>
    <x v="28"/>
    <n v="1029"/>
    <s v="Elizabeth Coleman"/>
    <n v="2527"/>
    <n v="2396"/>
    <s v="490bb20a"/>
  </r>
  <r>
    <s v="S0802"/>
    <x v="27"/>
    <n v="1078"/>
    <s v="Jourdn David"/>
    <n v="2395"/>
    <n v="2053"/>
    <s v="490bb20c"/>
  </r>
  <r>
    <s v="S0803"/>
    <x v="36"/>
    <n v="678"/>
    <s v="Eric Hutchins"/>
    <n v="1653"/>
    <n v="1657"/>
    <s v="490ba10c"/>
  </r>
  <r>
    <s v="S0804"/>
    <x v="44"/>
    <n v="785"/>
    <s v="Anthony Camp"/>
    <n v="1747"/>
    <n v="1376"/>
    <s v="490ba10j"/>
  </r>
  <r>
    <s v="S0805"/>
    <x v="32"/>
    <n v="725"/>
    <s v="Tricka Johnson"/>
    <n v="1714"/>
    <n v="1563"/>
    <s v="490ba10f"/>
  </r>
  <r>
    <s v="S0806"/>
    <x v="49"/>
    <n v="664"/>
    <s v="Mikell Green"/>
    <n v="1548"/>
    <n v="1060"/>
    <s v="490be10e"/>
  </r>
  <r>
    <s v="S0807"/>
    <x v="50"/>
    <n v="587"/>
    <s v="Laketa Byrum"/>
    <n v="1460"/>
    <n v="1360"/>
    <s v="490be10c"/>
  </r>
  <r>
    <s v="S0808"/>
    <x v="31"/>
    <n v="763"/>
    <s v="Miesha Alvin"/>
    <n v="1687"/>
    <n v="1572"/>
    <s v="490ba10h"/>
  </r>
  <r>
    <s v="S0809"/>
    <x v="34"/>
    <n v="694"/>
    <s v="Evynne Stafford"/>
    <n v="1665"/>
    <n v="1618"/>
    <s v="490ba10d"/>
  </r>
  <r>
    <s v="S0810"/>
    <x v="46"/>
    <n v="593"/>
    <s v="Cezara Maria Elena Rusu"/>
    <n v="1447"/>
    <n v="1193"/>
    <s v="490ba10a"/>
  </r>
  <r>
    <s v="S0811"/>
    <x v="47"/>
    <n v="618"/>
    <s v="Charles Richardson"/>
    <n v="1524"/>
    <n v="1365"/>
    <s v="490be10d"/>
  </r>
  <r>
    <s v="S0812"/>
    <x v="48"/>
    <n v="546"/>
    <s v="Whitney Cain"/>
    <n v="1347"/>
    <n v="1294"/>
    <s v="490be10a"/>
  </r>
  <r>
    <s v="S0813"/>
    <x v="36"/>
    <n v="678"/>
    <s v="Nixonette Wright"/>
    <n v="1653"/>
    <n v="1573"/>
    <s v="490ba10c"/>
  </r>
  <r>
    <s v="S0814"/>
    <x v="51"/>
    <n v="657"/>
    <s v="Edith Smith"/>
    <n v="1525"/>
    <n v="1670"/>
    <s v="490ba10b"/>
  </r>
  <r>
    <s v="S0815"/>
    <x v="28"/>
    <n v="1029"/>
    <s v="Roger Davis Jr"/>
    <n v="2527"/>
    <n v="2007"/>
    <s v="490bb20a"/>
  </r>
  <r>
    <s v="S0816"/>
    <x v="27"/>
    <n v="1078"/>
    <s v="Nithin Gudavalli"/>
    <n v="2395"/>
    <n v="1736"/>
    <s v="490bb20c"/>
  </r>
  <r>
    <s v="S0901"/>
    <x v="28"/>
    <n v="1029"/>
    <s v="Kacey Foster"/>
    <n v="2612"/>
    <n v="2373"/>
    <s v="490bb20a"/>
  </r>
  <r>
    <s v="S0902"/>
    <x v="27"/>
    <n v="1078"/>
    <s v="Adam Whitt"/>
    <n v="2380"/>
    <n v="1923"/>
    <s v="490bb20c"/>
  </r>
  <r>
    <s v="S0903"/>
    <x v="36"/>
    <n v="678"/>
    <s v="Dino Crnalic"/>
    <n v="1738"/>
    <n v="1926"/>
    <s v="490ba10c"/>
  </r>
  <r>
    <s v="S0904"/>
    <x v="44"/>
    <n v="785"/>
    <s v="Nidia Juarez menendez"/>
    <n v="1732"/>
    <n v="1220"/>
    <s v="490ba10j"/>
  </r>
  <r>
    <s v="S0905"/>
    <x v="32"/>
    <n v="725"/>
    <s v="Victoria DiPietro"/>
    <n v="1799"/>
    <n v="1453"/>
    <s v="490ba10f"/>
  </r>
  <r>
    <s v="S0906"/>
    <x v="49"/>
    <n v="664"/>
    <s v="Nakiyah Boyce"/>
    <n v="1533"/>
    <n v="1047"/>
    <s v="490be10e"/>
  </r>
  <r>
    <s v="S0907"/>
    <x v="50"/>
    <n v="587"/>
    <s v="Kendel Godfrey"/>
    <n v="1545"/>
    <n v="1370"/>
    <s v="490be10c"/>
  </r>
  <r>
    <s v="S0908"/>
    <x v="31"/>
    <n v="763"/>
    <s v="Naman Mehra"/>
    <n v="1672"/>
    <n v="1643"/>
    <s v="490ba10h"/>
  </r>
  <r>
    <s v="S0909"/>
    <x v="34"/>
    <n v="694"/>
    <s v="Jocelyn Logan"/>
    <n v="1750"/>
    <n v="1750"/>
    <s v="490ba10d"/>
  </r>
  <r>
    <s v="S0910"/>
    <x v="46"/>
    <n v="593"/>
    <s v="Victoria Vescova"/>
    <n v="1432"/>
    <n v="1432"/>
    <s v="490ba10a"/>
  </r>
  <r>
    <s v="S0911"/>
    <x v="47"/>
    <n v="618"/>
    <s v="Mikala VANDENBROUCKE"/>
    <n v="1609"/>
    <n v="1233"/>
    <s v="490be10d"/>
  </r>
  <r>
    <s v="S0912"/>
    <x v="48"/>
    <n v="546"/>
    <s v="Pranav Jainani"/>
    <n v="1332"/>
    <n v="1188"/>
    <s v="490be10a"/>
  </r>
  <r>
    <s v="S0913"/>
    <x v="36"/>
    <n v="678"/>
    <s v="Milton McSwain"/>
    <n v="1738"/>
    <n v="1389"/>
    <s v="490ba10c"/>
  </r>
  <r>
    <s v="1114"/>
    <x v="23"/>
    <n v="657"/>
    <s v="VACANT"/>
    <n v="1470"/>
    <n v="0"/>
    <s v=""/>
  </r>
  <r>
    <s v="S0915"/>
    <x v="28"/>
    <n v="1029"/>
    <s v="Julia Fagg"/>
    <n v="2612"/>
    <n v="1874"/>
    <s v="490bb20a"/>
  </r>
  <r>
    <s v="S0916"/>
    <x v="27"/>
    <n v="1078"/>
    <s v="John Gregory"/>
    <n v="2380"/>
    <n v="2040"/>
    <s v="490bb20c"/>
  </r>
  <r>
    <s v="S1001"/>
    <x v="29"/>
    <n v="1029"/>
    <s v="Penny Bond"/>
    <n v="2505"/>
    <n v="1581"/>
    <s v="490bb20b"/>
  </r>
  <r>
    <s v="1414"/>
    <x v="23"/>
    <n v="657"/>
    <s v="VACANT"/>
    <n v="1485"/>
    <n v="0"/>
    <s v=""/>
  </r>
  <r>
    <s v="S1003"/>
    <x v="36"/>
    <n v="678"/>
    <s v="Aryan Saluja"/>
    <n v="1748"/>
    <n v="1480"/>
    <s v="490ba10c"/>
  </r>
  <r>
    <s v="S1004"/>
    <x v="44"/>
    <n v="785"/>
    <s v="Jeremiah McCollin"/>
    <n v="1742"/>
    <n v="1410"/>
    <s v="490ba10j"/>
  </r>
  <r>
    <s v="S1005"/>
    <x v="32"/>
    <n v="725"/>
    <s v="Damaris Jacome"/>
    <n v="1809"/>
    <n v="1395"/>
    <s v="490ba10f"/>
  </r>
  <r>
    <s v="S1006"/>
    <x v="49"/>
    <n v="664"/>
    <s v="Tzeghai Lloyd"/>
    <n v="1543"/>
    <n v="1385"/>
    <s v="490be10e"/>
  </r>
  <r>
    <s v="S1007"/>
    <x v="45"/>
    <n v="585"/>
    <s v="Clayton Maynard"/>
    <n v="1549"/>
    <n v="1079"/>
    <s v="490be10b"/>
  </r>
  <r>
    <s v="1514"/>
    <x v="23"/>
    <n v="657"/>
    <s v="VACANT"/>
    <n v="1495"/>
    <n v="0"/>
    <s v=""/>
  </r>
  <r>
    <s v="1614"/>
    <x v="23"/>
    <n v="657"/>
    <s v="VACANT"/>
    <n v="1505"/>
    <n v="0"/>
    <s v=""/>
  </r>
  <r>
    <s v="S1010"/>
    <x v="46"/>
    <n v="593"/>
    <s v="Conrad Jones"/>
    <n v="1442"/>
    <n v="1281"/>
    <s v="490ba10a"/>
  </r>
  <r>
    <s v="1714"/>
    <x v="23"/>
    <n v="657"/>
    <s v="VACANT"/>
    <n v="1515"/>
    <n v="0"/>
    <s v=""/>
  </r>
  <r>
    <s v="S1012"/>
    <x v="48"/>
    <n v="546"/>
    <s v="Makailah Hackett"/>
    <n v="1342"/>
    <n v="1070"/>
    <s v="490be10a"/>
  </r>
  <r>
    <s v="S1013"/>
    <x v="36"/>
    <n v="678"/>
    <s v="Celina Boyce"/>
    <n v="1748"/>
    <n v="1473"/>
    <s v="490ba10c"/>
  </r>
  <r>
    <s v="S1014"/>
    <x v="51"/>
    <n v="657"/>
    <s v="Sishira Ithigani"/>
    <n v="1520"/>
    <n v="1302"/>
    <s v="490ba10b"/>
  </r>
  <r>
    <s v="S1015"/>
    <x v="28"/>
    <n v="1029"/>
    <s v="Janeva Tyree"/>
    <n v="2622"/>
    <n v="1931"/>
    <s v="490bb20a"/>
  </r>
  <r>
    <s v="1814"/>
    <x v="23"/>
    <n v="657"/>
    <s v="VACANT"/>
    <n v="1525"/>
    <n v="0"/>
    <s v=""/>
  </r>
  <r>
    <s v="S1101"/>
    <x v="28"/>
    <n v="1029"/>
    <s v="Ray Jacobs"/>
    <n v="2632"/>
    <n v="1918"/>
    <s v="490bb20a"/>
  </r>
  <r>
    <s v="S1102"/>
    <x v="27"/>
    <n v="1078"/>
    <s v="Daniela Palacio"/>
    <n v="2400"/>
    <n v="1917"/>
    <s v="490bb20c"/>
  </r>
  <r>
    <s v="S1103"/>
    <x v="36"/>
    <n v="678"/>
    <s v="Kirk Donaldson"/>
    <n v="1758"/>
    <n v="1545"/>
    <s v="490ba10c"/>
  </r>
  <r>
    <s v="S1104"/>
    <x v="44"/>
    <n v="785"/>
    <s v="John Roman Lopez"/>
    <n v="1752"/>
    <n v="1752"/>
    <s v="490ba10j"/>
  </r>
  <r>
    <s v="S1105"/>
    <x v="32"/>
    <n v="725"/>
    <s v="Bryce Blanton"/>
    <n v="1819"/>
    <n v="1841"/>
    <s v="490ba10f"/>
  </r>
  <r>
    <s v="S1106"/>
    <x v="49"/>
    <n v="664"/>
    <s v="Tiarra Bailey"/>
    <n v="1553"/>
    <n v="1303"/>
    <s v="490be10e"/>
  </r>
  <r>
    <s v="S1107"/>
    <x v="50"/>
    <n v="587"/>
    <s v="Ali Ubayid"/>
    <n v="1565"/>
    <n v="1212"/>
    <s v="490be10c"/>
  </r>
  <r>
    <s v="S1108"/>
    <x v="31"/>
    <n v="763"/>
    <s v="Samantha Goncalves Huskey"/>
    <n v="1692"/>
    <n v="1343"/>
    <s v="490ba10h"/>
  </r>
  <r>
    <s v="S1109"/>
    <x v="34"/>
    <n v="694"/>
    <s v="Done Prunty"/>
    <n v="1770"/>
    <n v="1479"/>
    <s v="490ba10d"/>
  </r>
  <r>
    <s v="S1110"/>
    <x v="46"/>
    <n v="593"/>
    <s v="Robin White"/>
    <n v="1452"/>
    <n v="1343"/>
    <s v="490ba10a"/>
  </r>
  <r>
    <s v="S1111"/>
    <x v="47"/>
    <n v="618"/>
    <s v="Acie Freeman"/>
    <n v="1629"/>
    <n v="1223"/>
    <s v="490be10d"/>
  </r>
  <r>
    <s v="S1112"/>
    <x v="48"/>
    <n v="546"/>
    <s v="Nautica Edge"/>
    <n v="1352"/>
    <n v="1373"/>
    <s v="490be10a"/>
  </r>
  <r>
    <s v="S1113"/>
    <x v="36"/>
    <n v="678"/>
    <s v="Benjamin Nash"/>
    <n v="1758"/>
    <n v="1546"/>
    <s v="490ba10c"/>
  </r>
  <r>
    <s v="S1114"/>
    <x v="51"/>
    <n v="657"/>
    <s v="Maggie Bauer"/>
    <n v="1530"/>
    <n v="1304"/>
    <s v="490ba10b"/>
  </r>
  <r>
    <s v="S1115"/>
    <x v="28"/>
    <n v="1029"/>
    <s v="Travers Hicks"/>
    <n v="2632"/>
    <n v="1928"/>
    <s v="490bb20a"/>
  </r>
  <r>
    <s v="S1116"/>
    <x v="27"/>
    <n v="1078"/>
    <s v="Kalani Ritchie"/>
    <n v="2400"/>
    <n v="1956"/>
    <s v="490bb20c"/>
  </r>
  <r>
    <s v="S1201"/>
    <x v="28"/>
    <n v="1029"/>
    <s v="Tyonna Butler-Foster"/>
    <n v="2642"/>
    <n v="1853"/>
    <s v="490bb20a"/>
  </r>
  <r>
    <s v="S1202"/>
    <x v="27"/>
    <n v="1078"/>
    <s v="Deonna Williams"/>
    <n v="2410"/>
    <n v="2020"/>
    <s v="490bb20c"/>
  </r>
  <r>
    <s v="S1203"/>
    <x v="36"/>
    <n v="678"/>
    <s v="Darrius Jones"/>
    <n v="1768"/>
    <n v="1530"/>
    <s v="490ba10c"/>
  </r>
  <r>
    <s v="S1204"/>
    <x v="44"/>
    <n v="785"/>
    <s v="Terrell Barnett"/>
    <n v="1762"/>
    <n v="1616"/>
    <s v="490ba10j"/>
  </r>
  <r>
    <s v="S1205"/>
    <x v="32"/>
    <n v="725"/>
    <s v="Philipp Reich"/>
    <n v="1829"/>
    <n v="1797"/>
    <s v="490ba10f"/>
  </r>
  <r>
    <s v="S1206"/>
    <x v="49"/>
    <n v="664"/>
    <s v="Shana Johnson"/>
    <n v="1563"/>
    <n v="1270"/>
    <s v="490be10e"/>
  </r>
  <r>
    <s v="S1207"/>
    <x v="50"/>
    <n v="587"/>
    <s v="Ashlyn Scanlon"/>
    <n v="1575"/>
    <n v="1467"/>
    <s v="490be10c"/>
  </r>
  <r>
    <s v="S1208"/>
    <x v="31"/>
    <n v="763"/>
    <s v="Sindhu Reddy Sadhu"/>
    <n v="1702"/>
    <n v="1592"/>
    <s v="490ba10h"/>
  </r>
  <r>
    <s v="S1209"/>
    <x v="34"/>
    <n v="694"/>
    <s v="Alexander Martin"/>
    <n v="1780"/>
    <n v="1731"/>
    <s v="490ba10d"/>
  </r>
  <r>
    <s v="S1210"/>
    <x v="46"/>
    <n v="593"/>
    <s v="Regan Sauls"/>
    <n v="1462"/>
    <n v="1383"/>
    <s v="490ba10a"/>
  </r>
  <r>
    <s v="S1211"/>
    <x v="47"/>
    <n v="618"/>
    <s v="Markel Moore"/>
    <n v="1639"/>
    <n v="1312"/>
    <s v="490be10d"/>
  </r>
  <r>
    <s v="S1212"/>
    <x v="48"/>
    <n v="546"/>
    <s v="Steve Tacher"/>
    <n v="1362"/>
    <n v="1399"/>
    <s v="490be10a"/>
  </r>
  <r>
    <s v="S1213"/>
    <x v="36"/>
    <n v="678"/>
    <s v="Detra Harrison"/>
    <n v="1768"/>
    <n v="1339"/>
    <s v="490ba10c"/>
  </r>
  <r>
    <s v="S0414"/>
    <x v="51"/>
    <n v="657"/>
    <s v="VACANT"/>
    <n v="1410"/>
    <n v="0"/>
    <s v=""/>
  </r>
  <r>
    <s v="S1215"/>
    <x v="28"/>
    <n v="1029"/>
    <s v="Orlando King"/>
    <n v="2642"/>
    <n v="2122"/>
    <s v="490bb20a"/>
  </r>
  <r>
    <s v="S1216"/>
    <x v="27"/>
    <n v="1078"/>
    <s v="Jennifer King"/>
    <n v="2410"/>
    <n v="2079"/>
    <s v="490bb20c"/>
  </r>
  <r>
    <s v="S1301"/>
    <x v="28"/>
    <n v="1029"/>
    <s v="Chandra Garrett"/>
    <n v="2652"/>
    <n v="2234"/>
    <s v="490bb20a"/>
  </r>
  <r>
    <s v="S1302"/>
    <x v="27"/>
    <n v="1078"/>
    <s v="Tyler Rycek"/>
    <n v="2420"/>
    <n v="2057"/>
    <s v="490bb20c"/>
  </r>
  <r>
    <s v="S1303"/>
    <x v="36"/>
    <n v="678"/>
    <s v="Maaliyah Gaston"/>
    <n v="1778"/>
    <n v="1730"/>
    <s v="490ba10c"/>
  </r>
  <r>
    <s v="S1304"/>
    <x v="44"/>
    <n v="785"/>
    <s v="William Oden"/>
    <n v="1772"/>
    <n v="1236"/>
    <s v="490ba10j"/>
  </r>
  <r>
    <s v="S1305"/>
    <x v="32"/>
    <n v="725"/>
    <s v="Michelda Gabriel"/>
    <n v="1839"/>
    <n v="1427"/>
    <s v="490ba10f"/>
  </r>
  <r>
    <s v="S1306"/>
    <x v="49"/>
    <n v="664"/>
    <s v="Miguel Rosales"/>
    <n v="1573"/>
    <n v="1182"/>
    <s v="490be10e"/>
  </r>
  <r>
    <s v="S1307"/>
    <x v="50"/>
    <n v="587"/>
    <s v="Donovan Caronna"/>
    <n v="1585"/>
    <n v="1050"/>
    <s v="490be10c"/>
  </r>
  <r>
    <s v="S1308"/>
    <x v="31"/>
    <n v="763"/>
    <s v="Danika Foy"/>
    <n v="1712"/>
    <n v="1712"/>
    <s v="490ba10h"/>
  </r>
  <r>
    <s v="S1309"/>
    <x v="34"/>
    <n v="694"/>
    <s v="Kendra Smith"/>
    <n v="1790"/>
    <n v="1705"/>
    <s v="490ba10d"/>
  </r>
  <r>
    <s v="S1310"/>
    <x v="46"/>
    <n v="593"/>
    <s v="Shabir Ahmad Zahiri"/>
    <n v="1472"/>
    <n v="1190"/>
    <s v="490ba10a"/>
  </r>
  <r>
    <s v="S1311"/>
    <x v="47"/>
    <n v="618"/>
    <s v="Manasi Subramanium"/>
    <n v="1649"/>
    <n v="1290"/>
    <s v="490be10d"/>
  </r>
  <r>
    <s v="S1312"/>
    <x v="48"/>
    <n v="546"/>
    <s v="Ajay Patel"/>
    <n v="1372"/>
    <n v="1441"/>
    <s v="490be10a"/>
  </r>
  <r>
    <s v="S1313"/>
    <x v="36"/>
    <n v="678"/>
    <s v="Hamdullah Petek"/>
    <n v="1778"/>
    <n v="1349"/>
    <s v="490ba10c"/>
  </r>
  <r>
    <s v="S0914"/>
    <x v="51"/>
    <n v="657"/>
    <s v="VACANT"/>
    <n v="1510"/>
    <n v="0"/>
    <s v=""/>
  </r>
  <r>
    <s v="S1315"/>
    <x v="28"/>
    <n v="1029"/>
    <s v="Cortez Hudson"/>
    <n v="2652"/>
    <n v="2066"/>
    <s v="490bb20a"/>
  </r>
  <r>
    <s v="S1316"/>
    <x v="27"/>
    <n v="1078"/>
    <s v="Jaylin Taylor"/>
    <n v="2420"/>
    <n v="1765"/>
    <s v="490bb20c"/>
  </r>
  <r>
    <s v="S1214"/>
    <x v="51"/>
    <n v="657"/>
    <s v="VACANT"/>
    <n v="1540"/>
    <n v="0"/>
    <s v=""/>
  </r>
  <r>
    <s v="S1402"/>
    <x v="27"/>
    <n v="1078"/>
    <s v="Lawson Dooling"/>
    <n v="2430"/>
    <n v="1895"/>
    <s v="490bb20c"/>
  </r>
  <r>
    <s v="S1403"/>
    <x v="36"/>
    <n v="678"/>
    <s v="Donald Watson Jr"/>
    <n v="1813"/>
    <n v="1528"/>
    <s v="490ba10c"/>
  </r>
  <r>
    <s v="S1404"/>
    <x v="44"/>
    <n v="785"/>
    <s v="Marcus Washington"/>
    <n v="1782"/>
    <n v="1272"/>
    <s v="490ba10j"/>
  </r>
  <r>
    <s v="S1314"/>
    <x v="51"/>
    <n v="657"/>
    <s v="VACANT"/>
    <n v="1550"/>
    <n v="0"/>
    <s v=""/>
  </r>
  <r>
    <s v="S1406"/>
    <x v="49"/>
    <n v="664"/>
    <s v="Gameel Herbert"/>
    <n v="1583"/>
    <n v="1480"/>
    <s v="490be10e"/>
  </r>
  <r>
    <s v="S1407"/>
    <x v="50"/>
    <n v="587"/>
    <s v="Stephanie Vigil-Flores"/>
    <n v="1620"/>
    <n v="1314"/>
    <s v="490be10c"/>
  </r>
  <r>
    <s v="S1408"/>
    <x v="31"/>
    <n v="763"/>
    <s v="Antwaun Scott"/>
    <n v="1722"/>
    <n v="1334"/>
    <s v="490ba10h"/>
  </r>
  <r>
    <s v="S1409"/>
    <x v="34"/>
    <n v="694"/>
    <s v="Heather Cox"/>
    <n v="1825"/>
    <n v="1447"/>
    <s v="490ba10d"/>
  </r>
  <r>
    <s v="S1410"/>
    <x v="46"/>
    <n v="593"/>
    <s v="Elif Engin"/>
    <n v="1482"/>
    <n v="1332"/>
    <s v="490ba10a"/>
  </r>
  <r>
    <s v="S1411"/>
    <x v="47"/>
    <n v="618"/>
    <s v="Hannah Arledge"/>
    <n v="1684"/>
    <n v="955"/>
    <s v="490be10d"/>
  </r>
  <r>
    <s v="S1412"/>
    <x v="48"/>
    <n v="546"/>
    <s v="Jasmine Nitti"/>
    <n v="1382"/>
    <n v="1086"/>
    <s v="490be10a"/>
  </r>
  <r>
    <s v="S1914"/>
    <x v="51"/>
    <n v="657"/>
    <s v="VACANT"/>
    <n v="1610"/>
    <n v="0"/>
    <s v=""/>
  </r>
  <r>
    <s v="S1414"/>
    <x v="51"/>
    <n v="657"/>
    <s v="Iris Siles Peralta"/>
    <n v="1560"/>
    <n v="1332"/>
    <s v="490ba10b"/>
  </r>
  <r>
    <s v="S1415"/>
    <x v="28"/>
    <n v="1029"/>
    <s v="Spencer Pope"/>
    <n v="2687"/>
    <n v="1806"/>
    <s v="490bb20a"/>
  </r>
  <r>
    <s v="S1416"/>
    <x v="27"/>
    <n v="1078"/>
    <s v="Aayush Mody"/>
    <n v="2430"/>
    <n v="1903"/>
    <s v="490bb20c"/>
  </r>
  <r>
    <s v="S1501"/>
    <x v="28"/>
    <n v="1029"/>
    <s v="Shareese Weldon"/>
    <n v="2697"/>
    <n v="2149"/>
    <s v="490bb20a"/>
  </r>
  <r>
    <s v="S1502"/>
    <x v="27"/>
    <n v="1078"/>
    <s v="Tabion Oglesby"/>
    <n v="2440"/>
    <n v="2202"/>
    <s v="490bb20c"/>
  </r>
  <r>
    <s v="S1503"/>
    <x v="36"/>
    <n v="678"/>
    <s v="Brandon Pena"/>
    <n v="1823"/>
    <n v="1462"/>
    <s v="490ba10c"/>
  </r>
  <r>
    <s v="S1504"/>
    <x v="44"/>
    <n v="785"/>
    <s v="Torri Thompson"/>
    <n v="1792"/>
    <n v="1739"/>
    <s v="490ba10j"/>
  </r>
  <r>
    <s v="S1505"/>
    <x v="32"/>
    <n v="725"/>
    <s v="Quashawn Woods"/>
    <n v="1884"/>
    <n v="1945"/>
    <s v="490ba10f"/>
  </r>
  <r>
    <s v="S1506"/>
    <x v="49"/>
    <n v="664"/>
    <s v="Adriani Perez"/>
    <n v="1593"/>
    <n v="1252"/>
    <s v="490be10e"/>
  </r>
  <r>
    <s v="S1507"/>
    <x v="50"/>
    <n v="587"/>
    <s v="Kirsten Patterson"/>
    <n v="1630"/>
    <n v="1337"/>
    <s v="490be10c"/>
  </r>
  <r>
    <s v="S1508"/>
    <x v="31"/>
    <n v="763"/>
    <s v="Nancy Awwad"/>
    <n v="1732"/>
    <n v="1681"/>
    <s v="490ba10h"/>
  </r>
  <r>
    <s v="S1509"/>
    <x v="34"/>
    <n v="694"/>
    <s v="Juan Ruiz"/>
    <n v="1835"/>
    <n v="1730"/>
    <s v="490ba10d"/>
  </r>
  <r>
    <s v="S1510"/>
    <x v="46"/>
    <n v="593"/>
    <s v="Dylan Drazdik"/>
    <n v="1492"/>
    <n v="1630"/>
    <s v="490ba10a"/>
  </r>
  <r>
    <s v="S1511"/>
    <x v="47"/>
    <n v="618"/>
    <s v="Siddhesh Chandrakant Borhade"/>
    <n v="1694"/>
    <n v="1375"/>
    <s v="490be10d"/>
  </r>
  <r>
    <s v="S1512"/>
    <x v="48"/>
    <n v="546"/>
    <s v="Jessica Forte"/>
    <n v="1392"/>
    <n v="1412"/>
    <s v="490be10a"/>
  </r>
  <r>
    <s v="S1513"/>
    <x v="36"/>
    <n v="678"/>
    <s v="Felix Greene"/>
    <n v="1823"/>
    <n v="1437"/>
    <s v="490ba10c"/>
  </r>
  <r>
    <s v="S1514"/>
    <x v="51"/>
    <n v="657"/>
    <s v="Pedro Martins"/>
    <n v="1570"/>
    <n v="1294"/>
    <s v="490ba10b"/>
  </r>
  <r>
    <s v="S1515"/>
    <x v="28"/>
    <n v="1029"/>
    <s v="Simon Mayo"/>
    <n v="2697"/>
    <n v="2201"/>
    <s v="490bb20a"/>
  </r>
  <r>
    <s v="S1516"/>
    <x v="27"/>
    <n v="1078"/>
    <s v="Maceo Paige"/>
    <n v="2440"/>
    <n v="2186"/>
    <s v="490bb20c"/>
  </r>
  <r>
    <s v="1311"/>
    <x v="17"/>
    <n v="618"/>
    <s v="VACANT"/>
    <n v="1438"/>
    <n v="0"/>
    <s v=""/>
  </r>
  <r>
    <s v="2211"/>
    <x v="17"/>
    <n v="618"/>
    <s v="VACANT"/>
    <n v="1528"/>
    <n v="0"/>
    <s v=""/>
  </r>
  <r>
    <s v="S1603"/>
    <x v="36"/>
    <n v="678"/>
    <s v="Dylan Leon"/>
    <n v="1833"/>
    <n v="1543"/>
    <s v="490ba10c"/>
  </r>
  <r>
    <s v="S1604"/>
    <x v="44"/>
    <n v="785"/>
    <s v="Orlannymar Mendoza"/>
    <n v="1802"/>
    <n v="1383"/>
    <s v="490ba10j"/>
  </r>
  <r>
    <s v="S1605"/>
    <x v="32"/>
    <n v="725"/>
    <s v="James Clark"/>
    <n v="1894"/>
    <n v="1679"/>
    <s v="490ba10f"/>
  </r>
  <r>
    <s v="S1606"/>
    <x v="49"/>
    <n v="664"/>
    <s v="Jahnavi Kanneganti"/>
    <n v="1603"/>
    <n v="1076"/>
    <s v="490be10e"/>
  </r>
  <r>
    <s v="S1607"/>
    <x v="45"/>
    <n v="585"/>
    <s v="Antonio Thompson"/>
    <n v="1634"/>
    <n v="1380"/>
    <s v="490be10b"/>
  </r>
  <r>
    <s v="S1608"/>
    <x v="31"/>
    <n v="763"/>
    <s v="Oral Varcciann"/>
    <n v="1742"/>
    <n v="1393"/>
    <s v="490ba10h"/>
  </r>
  <r>
    <s v="S1609"/>
    <x v="33"/>
    <n v="694"/>
    <s v="Raymond Watsula"/>
    <n v="1838"/>
    <n v="1524"/>
    <s v="490ba10e"/>
  </r>
  <r>
    <s v="S1610"/>
    <x v="46"/>
    <n v="593"/>
    <s v="Alejandra Villanueva Lopez"/>
    <n v="1502"/>
    <n v="1245"/>
    <s v="490ba10a"/>
  </r>
  <r>
    <s v="S1011"/>
    <x v="47"/>
    <n v="618"/>
    <s v="VACANT"/>
    <n v="1619"/>
    <n v="0"/>
    <s v=""/>
  </r>
  <r>
    <s v="S1612"/>
    <x v="48"/>
    <n v="546"/>
    <s v="Devaun Diggs"/>
    <n v="1402"/>
    <n v="1465"/>
    <s v="490be10a"/>
  </r>
  <r>
    <s v="S1613"/>
    <x v="36"/>
    <n v="678"/>
    <s v="Andrew Pride"/>
    <n v="1833"/>
    <n v="1460"/>
    <s v="490ba10c"/>
  </r>
  <r>
    <s v="S1614"/>
    <x v="51"/>
    <n v="657"/>
    <s v="Ihuoma Atanga"/>
    <n v="1580"/>
    <n v="1779"/>
    <s v="490ba10b"/>
  </r>
  <r>
    <s v="S1615"/>
    <x v="28"/>
    <n v="1029"/>
    <s v="Ariel Fis batista"/>
    <n v="2707"/>
    <n v="2017"/>
    <s v="490bb20a"/>
  </r>
  <r>
    <s v="S1616"/>
    <x v="27"/>
    <n v="1078"/>
    <s v="Andrew Inyangetor"/>
    <n v="2450"/>
    <n v="2062"/>
    <s v="490bb20c"/>
  </r>
  <r>
    <s v="S1701"/>
    <x v="28"/>
    <n v="1029"/>
    <s v="Joe Reddick"/>
    <n v="2717"/>
    <n v="1948"/>
    <s v="490bb20a"/>
  </r>
  <r>
    <s v="S1702"/>
    <x v="27"/>
    <n v="1078"/>
    <s v="Taneka Lennon"/>
    <n v="2460"/>
    <n v="2161"/>
    <s v="490bb20c"/>
  </r>
  <r>
    <s v="S1703"/>
    <x v="36"/>
    <n v="678"/>
    <s v="Margarito Montano"/>
    <n v="1843"/>
    <n v="1900"/>
    <s v="490ba10c"/>
  </r>
  <r>
    <s v="S1704"/>
    <x v="44"/>
    <n v="785"/>
    <s v="Juan Serrano"/>
    <n v="1812"/>
    <n v="1421"/>
    <s v="490ba10j"/>
  </r>
  <r>
    <s v="S1705"/>
    <x v="32"/>
    <n v="725"/>
    <s v="Brittney Keller"/>
    <n v="1904"/>
    <n v="1608"/>
    <s v="490ba10f"/>
  </r>
  <r>
    <s v="S1706"/>
    <x v="49"/>
    <n v="664"/>
    <s v="Asa Williams"/>
    <n v="1613"/>
    <n v="1153"/>
    <s v="490be10e"/>
  </r>
  <r>
    <s v="S1707"/>
    <x v="50"/>
    <n v="587"/>
    <s v="Evan Comer"/>
    <n v="1650"/>
    <n v="1365"/>
    <s v="490be10c"/>
  </r>
  <r>
    <s v="S1708"/>
    <x v="31"/>
    <n v="763"/>
    <s v="Jeffery Martin"/>
    <n v="1752"/>
    <n v="1470"/>
    <s v="490ba10h"/>
  </r>
  <r>
    <s v="S1611"/>
    <x v="47"/>
    <n v="618"/>
    <s v="VACANT"/>
    <n v="1704"/>
    <n v="0"/>
    <s v=""/>
  </r>
  <r>
    <s v="S1710"/>
    <x v="46"/>
    <n v="593"/>
    <s v="Pierre Hailey"/>
    <n v="1512"/>
    <n v="1379"/>
    <s v="490ba10a"/>
  </r>
  <r>
    <s v="S1711"/>
    <x v="47"/>
    <n v="618"/>
    <s v="Louis Wilson"/>
    <n v="1714"/>
    <n v="1367"/>
    <s v="490be10d"/>
  </r>
  <r>
    <s v="S1712"/>
    <x v="48"/>
    <n v="546"/>
    <s v="Ricco Hairston"/>
    <n v="1412"/>
    <n v="1140"/>
    <s v="490be10a"/>
  </r>
  <r>
    <s v="S1713"/>
    <x v="36"/>
    <n v="678"/>
    <s v="Walter Zamora Alvarado"/>
    <n v="1843"/>
    <n v="1574"/>
    <s v="490ba10c"/>
  </r>
  <r>
    <s v="S1714"/>
    <x v="51"/>
    <n v="657"/>
    <s v="Zachary Boykin"/>
    <n v="1590"/>
    <n v="1602"/>
    <s v="490ba10b"/>
  </r>
  <r>
    <s v="S1715"/>
    <x v="28"/>
    <n v="1029"/>
    <s v="Quinn Williams"/>
    <n v="2717"/>
    <n v="2462"/>
    <s v="490bb20a"/>
  </r>
  <r>
    <s v="S1716"/>
    <x v="27"/>
    <n v="1078"/>
    <s v="Michelle Smith"/>
    <n v="2460"/>
    <n v="1823"/>
    <s v="490bb20c"/>
  </r>
  <r>
    <s v="S1801"/>
    <x v="28"/>
    <n v="1029"/>
    <s v="David Vine"/>
    <n v="2727"/>
    <n v="2288"/>
    <s v="490bb20a"/>
  </r>
  <r>
    <s v="S2311"/>
    <x v="47"/>
    <n v="618"/>
    <s v="VACANT"/>
    <n v="1799"/>
    <n v="0"/>
    <s v=""/>
  </r>
  <r>
    <s v="S1803"/>
    <x v="36"/>
    <n v="678"/>
    <s v="Dwayne Reynolds"/>
    <n v="1853"/>
    <n v="1354"/>
    <s v="490ba10c"/>
  </r>
  <r>
    <s v="S1804"/>
    <x v="44"/>
    <n v="785"/>
    <s v="Michael Jenkins"/>
    <n v="1822"/>
    <n v="1550"/>
    <s v="490ba10j"/>
  </r>
  <r>
    <s v="S1805"/>
    <x v="32"/>
    <n v="725"/>
    <s v="Magdalen Nosowski"/>
    <n v="1914"/>
    <n v="1697"/>
    <s v="490ba10f"/>
  </r>
  <r>
    <s v="0910"/>
    <x v="16"/>
    <n v="593"/>
    <s v="VACANT"/>
    <n v="1396"/>
    <n v="0"/>
    <s v=""/>
  </r>
  <r>
    <s v="S1807"/>
    <x v="50"/>
    <n v="587"/>
    <s v="Elena McDermott"/>
    <n v="1660"/>
    <n v="1312"/>
    <s v="490be10c"/>
  </r>
  <r>
    <s v="S1808"/>
    <x v="31"/>
    <n v="763"/>
    <s v="Reginald Brown jr"/>
    <n v="1762"/>
    <n v="1446"/>
    <s v="490ba10h"/>
  </r>
  <r>
    <s v="S1809"/>
    <x v="34"/>
    <n v="694"/>
    <s v="Rodolfo Romero"/>
    <n v="1865"/>
    <n v="1852"/>
    <s v="490ba10d"/>
  </r>
  <r>
    <s v="S1810"/>
    <x v="46"/>
    <n v="593"/>
    <s v="Gaybreel Floyd"/>
    <n v="1522"/>
    <n v="1172"/>
    <s v="490ba10a"/>
  </r>
  <r>
    <s v="S1811"/>
    <x v="47"/>
    <n v="618"/>
    <s v="Aaron Turner"/>
    <n v="1724"/>
    <n v="1636"/>
    <s v="490be10d"/>
  </r>
  <r>
    <s v="S1812"/>
    <x v="48"/>
    <n v="546"/>
    <s v="JORGE GUTIERREZ"/>
    <n v="1422"/>
    <n v="1080"/>
    <s v="490be10a"/>
  </r>
  <r>
    <s v="S1813"/>
    <x v="36"/>
    <n v="678"/>
    <s v="Cristian Penate"/>
    <n v="1853"/>
    <n v="1487"/>
    <s v="490ba10c"/>
  </r>
  <r>
    <s v="S1814"/>
    <x v="51"/>
    <n v="657"/>
    <s v="Daniel Fernandez Olivera"/>
    <n v="1600"/>
    <n v="1369"/>
    <s v="490ba10b"/>
  </r>
  <r>
    <s v="S1815"/>
    <x v="28"/>
    <n v="1029"/>
    <s v="Brittany Coulsting"/>
    <n v="2727"/>
    <n v="2203"/>
    <s v="490bb20a"/>
  </r>
  <r>
    <s v="S1816"/>
    <x v="27"/>
    <n v="1078"/>
    <s v="Kerry Shipman"/>
    <n v="2470"/>
    <n v="1942"/>
    <s v="490bb20c"/>
  </r>
  <r>
    <s v="S1901"/>
    <x v="28"/>
    <n v="1029"/>
    <s v="Savannah Barnett"/>
    <n v="2762"/>
    <n v="1931"/>
    <s v="490bb20a"/>
  </r>
  <r>
    <s v="S1902"/>
    <x v="27"/>
    <n v="1078"/>
    <s v="Quinton Jones"/>
    <n v="2480"/>
    <n v="2174"/>
    <s v="490bb20c"/>
  </r>
  <r>
    <s v="S1903"/>
    <x v="36"/>
    <n v="678"/>
    <s v="Joyce Henderson"/>
    <n v="1888"/>
    <n v="1575"/>
    <s v="490ba10c"/>
  </r>
  <r>
    <s v="S1904"/>
    <x v="44"/>
    <n v="785"/>
    <s v="Serena Johnson"/>
    <n v="1832"/>
    <n v="1709"/>
    <s v="490ba10j"/>
  </r>
  <r>
    <s v="S1905"/>
    <x v="32"/>
    <n v="725"/>
    <s v="Hakim Martin"/>
    <n v="1949"/>
    <n v="1718"/>
    <s v="490ba10f"/>
  </r>
  <r>
    <s v="1110"/>
    <x v="16"/>
    <n v="593"/>
    <s v="VACANT"/>
    <n v="1416"/>
    <n v="0"/>
    <s v=""/>
  </r>
  <r>
    <s v="S1907"/>
    <x v="50"/>
    <n v="587"/>
    <s v="Luis Solano"/>
    <n v="1695"/>
    <n v="1335"/>
    <s v="490be10c"/>
  </r>
  <r>
    <s v="S1908"/>
    <x v="31"/>
    <n v="763"/>
    <s v="Kaytlyn Odessa Stackhouse-Walker"/>
    <n v="1772"/>
    <n v="1557"/>
    <s v="490ba10h"/>
  </r>
  <r>
    <s v="S1909"/>
    <x v="34"/>
    <n v="694"/>
    <s v="Zacharias Lloyd"/>
    <n v="1900"/>
    <n v="1885"/>
    <s v="490ba10d"/>
  </r>
  <r>
    <s v="S1910"/>
    <x v="46"/>
    <n v="593"/>
    <s v="Quincy Drye"/>
    <n v="1532"/>
    <n v="1378"/>
    <s v="490ba10a"/>
  </r>
  <r>
    <s v="S1911"/>
    <x v="47"/>
    <n v="618"/>
    <s v="Sabrina Glinski"/>
    <n v="1759"/>
    <n v="1585"/>
    <s v="490be10d"/>
  </r>
  <r>
    <s v="S1912"/>
    <x v="48"/>
    <n v="546"/>
    <s v="Oriana Betancourt"/>
    <n v="1432"/>
    <n v="1157"/>
    <s v="490be10a"/>
  </r>
  <r>
    <s v="S1913"/>
    <x v="36"/>
    <n v="678"/>
    <s v="Bodrick Nsimpasi"/>
    <n v="1888"/>
    <n v="1794"/>
    <s v="490ba10c"/>
  </r>
  <r>
    <s v="1210"/>
    <x v="16"/>
    <n v="593"/>
    <s v="VACANT"/>
    <n v="1411"/>
    <n v="0"/>
    <s v=""/>
  </r>
  <r>
    <s v="S1915"/>
    <x v="28"/>
    <n v="1029"/>
    <s v="Curtis Barnette"/>
    <n v="2762"/>
    <n v="2461"/>
    <s v="490bb20a"/>
  </r>
  <r>
    <s v="S1916"/>
    <x v="27"/>
    <n v="1078"/>
    <s v="Alexander Bryant"/>
    <n v="2480"/>
    <n v="2386"/>
    <s v="490bb20c"/>
  </r>
  <r>
    <s v="S2001"/>
    <x v="28"/>
    <n v="1029"/>
    <s v="Zachariah Gery"/>
    <n v="2772"/>
    <n v="2441"/>
    <s v="490bb20a"/>
  </r>
  <r>
    <s v="S2002"/>
    <x v="27"/>
    <n v="1078"/>
    <s v="Cameron Ardrey"/>
    <n v="2490"/>
    <n v="2178"/>
    <s v="490bb20c"/>
  </r>
  <r>
    <s v="1810"/>
    <x v="16"/>
    <n v="593"/>
    <s v="VACANT"/>
    <n v="1471"/>
    <n v="0"/>
    <s v=""/>
  </r>
  <r>
    <s v="S2004"/>
    <x v="44"/>
    <n v="785"/>
    <s v="Bryson Brown"/>
    <n v="1842"/>
    <n v="1723"/>
    <s v="490ba10j"/>
  </r>
  <r>
    <s v="S2005"/>
    <x v="32"/>
    <n v="725"/>
    <s v="Daryl Napper"/>
    <n v="1959"/>
    <n v="1895"/>
    <s v="490ba10f"/>
  </r>
  <r>
    <s v="S2107"/>
    <x v="50"/>
    <n v="587"/>
    <s v="VACANT"/>
    <n v="1715"/>
    <n v="0"/>
    <s v=""/>
  </r>
  <r>
    <s v="S2007"/>
    <x v="50"/>
    <n v="587"/>
    <s v="Andrew Rocco"/>
    <n v="1705"/>
    <n v="1451"/>
    <s v="490be10c"/>
  </r>
  <r>
    <s v="S2008"/>
    <x v="31"/>
    <n v="763"/>
    <s v="Solecia Ingram"/>
    <n v="1782"/>
    <n v="1283"/>
    <s v="490ba10h"/>
  </r>
  <r>
    <s v="S2009"/>
    <x v="34"/>
    <n v="694"/>
    <s v="Jhony Cruz Serrano"/>
    <n v="1910"/>
    <n v="2839"/>
    <s v="490ba10d"/>
  </r>
  <r>
    <s v="S2010"/>
    <x v="46"/>
    <n v="593"/>
    <s v="Sanjeev Malik"/>
    <n v="1542"/>
    <n v="1542"/>
    <s v="490ba10a"/>
  </r>
  <r>
    <s v="S2011"/>
    <x v="47"/>
    <n v="618"/>
    <s v="Christopher Corley"/>
    <n v="1769"/>
    <n v="1375"/>
    <s v="490be10d"/>
  </r>
  <r>
    <s v="S2012"/>
    <x v="48"/>
    <n v="546"/>
    <s v="Ana B Cueto Martinez"/>
    <n v="1442"/>
    <n v="1100"/>
    <s v="490be10a"/>
  </r>
  <r>
    <s v="S2013"/>
    <x v="36"/>
    <n v="678"/>
    <s v="Ethan Morris"/>
    <n v="1898"/>
    <n v="1412"/>
    <s v="490ba10c"/>
  </r>
  <r>
    <s v="S2014"/>
    <x v="51"/>
    <n v="657"/>
    <s v="PREM CHAND ALURI"/>
    <n v="1620"/>
    <n v="1276"/>
    <s v="490ba10b"/>
  </r>
  <r>
    <s v="S2015"/>
    <x v="28"/>
    <n v="1029"/>
    <s v="Hanna Zhdan"/>
    <n v="2772"/>
    <n v="2457"/>
    <s v="490bb20a"/>
  </r>
  <r>
    <s v="S2016"/>
    <x v="27"/>
    <n v="1078"/>
    <s v="Akshita Bokadia"/>
    <n v="2490"/>
    <n v="2062"/>
    <s v="490bb20c"/>
  </r>
  <r>
    <s v="S2101"/>
    <x v="28"/>
    <n v="1029"/>
    <s v="Keymoni Jenkins"/>
    <n v="2782"/>
    <n v="2276"/>
    <s v="490bb20a"/>
  </r>
  <r>
    <s v="S2102"/>
    <x v="27"/>
    <n v="1078"/>
    <s v="Antonio Ancrum"/>
    <n v="2500"/>
    <n v="2363"/>
    <s v="490bb20c"/>
  </r>
  <r>
    <s v="S2103"/>
    <x v="36"/>
    <n v="678"/>
    <s v="Ricardo Maikoo"/>
    <n v="1908"/>
    <n v="1462"/>
    <s v="490ba10c"/>
  </r>
  <r>
    <s v="S2104"/>
    <x v="44"/>
    <n v="785"/>
    <s v="Terrell Murphy"/>
    <n v="1852"/>
    <n v="1274"/>
    <s v="490ba10j"/>
  </r>
  <r>
    <s v="S2105"/>
    <x v="32"/>
    <n v="725"/>
    <s v="Stephon Boose"/>
    <n v="1969"/>
    <n v="1556"/>
    <s v="490ba10f"/>
  </r>
  <r>
    <s v="S2106"/>
    <x v="49"/>
    <n v="664"/>
    <s v="Yasmina Abi-Aad"/>
    <n v="1653"/>
    <n v="1137"/>
    <s v="490be10e"/>
  </r>
  <r>
    <s v="0407"/>
    <x v="26"/>
    <n v="585"/>
    <s v="VACANT"/>
    <n v="1316"/>
    <n v="0"/>
    <s v=""/>
  </r>
  <r>
    <s v="S2108"/>
    <x v="31"/>
    <n v="763"/>
    <s v="Justin Goudelock"/>
    <n v="1792"/>
    <n v="1510"/>
    <s v="490ba10h"/>
  </r>
  <r>
    <s v="S2109"/>
    <x v="34"/>
    <n v="694"/>
    <s v="Lyle Andrews"/>
    <n v="1920"/>
    <n v="1703"/>
    <s v="490ba10d"/>
  </r>
  <r>
    <s v="S2110"/>
    <x v="46"/>
    <n v="593"/>
    <s v="Kristie Hazel"/>
    <n v="1552"/>
    <n v="1091"/>
    <s v="490ba10a"/>
  </r>
  <r>
    <s v="S2111"/>
    <x v="47"/>
    <n v="618"/>
    <s v="Bryana Smith"/>
    <n v="1779"/>
    <n v="1355"/>
    <s v="490be10d"/>
  </r>
  <r>
    <s v="S2112"/>
    <x v="48"/>
    <n v="546"/>
    <s v="Martrell Mosley"/>
    <n v="1452"/>
    <n v="1154"/>
    <s v="490be10a"/>
  </r>
  <r>
    <s v="S2113"/>
    <x v="36"/>
    <n v="678"/>
    <s v="Aundre Cole"/>
    <n v="1908"/>
    <n v="1479"/>
    <s v="490ba10c"/>
  </r>
  <r>
    <s v="S2114"/>
    <x v="51"/>
    <n v="657"/>
    <s v="Dorionte Hines"/>
    <n v="1630"/>
    <n v="1239"/>
    <s v="490ba10b"/>
  </r>
  <r>
    <s v="S2115"/>
    <x v="28"/>
    <n v="1029"/>
    <s v="Farooq Yousuf"/>
    <n v="2782"/>
    <n v="1844"/>
    <s v="490bb20a"/>
  </r>
  <r>
    <s v="S2116"/>
    <x v="27"/>
    <n v="1078"/>
    <s v="Kurt Williams"/>
    <n v="2500"/>
    <n v="2444"/>
    <s v="490bb20c"/>
  </r>
  <r>
    <s v="S2201"/>
    <x v="52"/>
    <n v="898"/>
    <s v="Nathan Randle"/>
    <n v="3112"/>
    <n v="2406"/>
    <s v="490ba10k"/>
  </r>
  <r>
    <s v="S2202"/>
    <x v="53"/>
    <n v="947"/>
    <s v="Emily Vogel"/>
    <n v="2782"/>
    <n v="2440"/>
    <s v="490ba10l"/>
  </r>
  <r>
    <s v="S2203"/>
    <x v="36"/>
    <n v="678"/>
    <s v="Austin Stover"/>
    <n v="1918"/>
    <n v="1839"/>
    <s v="490ba10c"/>
  </r>
  <r>
    <s v="S2204"/>
    <x v="44"/>
    <n v="785"/>
    <s v="Luis Santiago"/>
    <n v="1862"/>
    <n v="1726"/>
    <s v="490ba10j"/>
  </r>
  <r>
    <s v="S2205"/>
    <x v="32"/>
    <n v="725"/>
    <s v="JaKhari McMullen"/>
    <n v="1979"/>
    <n v="1420"/>
    <s v="490ba10f"/>
  </r>
  <r>
    <s v="S2206"/>
    <x v="49"/>
    <n v="664"/>
    <s v="Jaiden Jackson"/>
    <n v="1663"/>
    <n v="1258"/>
    <s v="490be10e"/>
  </r>
  <r>
    <s v="S2207"/>
    <x v="50"/>
    <n v="587"/>
    <s v="Vlad Bonar"/>
    <n v="1725"/>
    <n v="1584"/>
    <s v="490be10c"/>
  </r>
  <r>
    <s v="S2208"/>
    <x v="31"/>
    <n v="763"/>
    <s v="Dennis Arnett"/>
    <n v="1802"/>
    <n v="1568"/>
    <s v="490ba10h"/>
  </r>
  <r>
    <s v="S2209"/>
    <x v="34"/>
    <n v="694"/>
    <s v="Ayush Shah"/>
    <n v="1930"/>
    <n v="1606"/>
    <s v="490ba10d"/>
  </r>
  <r>
    <s v="S2210"/>
    <x v="46"/>
    <n v="593"/>
    <s v="Tyjaan King"/>
    <n v="1562"/>
    <n v="1353"/>
    <s v="490ba10a"/>
  </r>
  <r>
    <s v="S2211"/>
    <x v="47"/>
    <n v="618"/>
    <s v="Zachary Smith"/>
    <n v="1789"/>
    <n v="1395"/>
    <s v="490be10d"/>
  </r>
  <r>
    <s v="S2212"/>
    <x v="48"/>
    <n v="546"/>
    <s v="Nashyra Buster"/>
    <n v="1512"/>
    <n v="1252"/>
    <s v="490be10a"/>
  </r>
  <r>
    <s v="S2213"/>
    <x v="36"/>
    <n v="678"/>
    <s v="jerry butler"/>
    <n v="1918"/>
    <n v="1465"/>
    <s v="490ba10c"/>
  </r>
  <r>
    <s v="S2214"/>
    <x v="51"/>
    <n v="657"/>
    <s v="Sherrick Belt"/>
    <n v="1690"/>
    <n v="1407"/>
    <s v="490ba10b"/>
  </r>
  <r>
    <s v="S2215"/>
    <x v="52"/>
    <n v="898"/>
    <s v="Edward Berkowitz"/>
    <n v="3112"/>
    <n v="2571"/>
    <s v="490ba10k"/>
  </r>
  <r>
    <s v="S2216"/>
    <x v="53"/>
    <n v="947"/>
    <s v="Anthony Harris"/>
    <n v="2782"/>
    <n v="2055"/>
    <s v="490ba10l"/>
  </r>
  <r>
    <s v="S2301"/>
    <x v="52"/>
    <n v="898"/>
    <s v="Yanaisa Rivers"/>
    <n v="2722"/>
    <n v="1588"/>
    <s v="490ba10k"/>
  </r>
  <r>
    <s v="S2302"/>
    <x v="53"/>
    <n v="947"/>
    <s v="Heather Sexton"/>
    <n v="2392"/>
    <n v="1792"/>
    <s v="490ba10l"/>
  </r>
  <r>
    <s v="S2303"/>
    <x v="36"/>
    <n v="678"/>
    <s v="Mallory Beck"/>
    <n v="1928"/>
    <n v="1773"/>
    <s v="490ba10c"/>
  </r>
  <r>
    <s v="S2304"/>
    <x v="44"/>
    <n v="785"/>
    <s v="Jaries Thomas"/>
    <n v="1872"/>
    <n v="1714"/>
    <s v="490ba10j"/>
  </r>
  <r>
    <s v="S2305"/>
    <x v="32"/>
    <n v="725"/>
    <s v="Christopher Monroy"/>
    <n v="1989"/>
    <n v="1726"/>
    <s v="490ba10f"/>
  </r>
  <r>
    <s v="S2306"/>
    <x v="49"/>
    <n v="664"/>
    <s v="Bryan Day"/>
    <n v="1723"/>
    <n v="1399"/>
    <s v="490be10e"/>
  </r>
  <r>
    <s v="S2307"/>
    <x v="50"/>
    <n v="587"/>
    <s v="Hailey Adams"/>
    <n v="1735"/>
    <n v="1606"/>
    <s v="490be10c"/>
  </r>
  <r>
    <s v="S2308"/>
    <x v="31"/>
    <n v="763"/>
    <s v="Joshua Johnson"/>
    <n v="1812"/>
    <n v="1438"/>
    <s v="490ba10h"/>
  </r>
  <r>
    <s v="S2309"/>
    <x v="34"/>
    <n v="694"/>
    <s v="Eldrick Gunter"/>
    <n v="1940"/>
    <n v="1388"/>
    <s v="490ba10d"/>
  </r>
  <r>
    <s v="S2310"/>
    <x v="46"/>
    <n v="593"/>
    <s v="Linda Capote"/>
    <n v="1572"/>
    <n v="1443"/>
    <s v="490ba10a"/>
  </r>
  <r>
    <s v="1912"/>
    <x v="18"/>
    <n v="546"/>
    <s v="VACANT"/>
    <n v="1406"/>
    <n v="0"/>
    <s v=""/>
  </r>
  <r>
    <s v="S2312"/>
    <x v="48"/>
    <n v="546"/>
    <s v="Lindsay Cooper"/>
    <n v="1472"/>
    <n v="1193"/>
    <s v="490be10a"/>
  </r>
  <r>
    <s v="S2313"/>
    <x v="54"/>
    <n v="770"/>
    <s v="Juan Manuel Diaz"/>
    <n v="2400"/>
    <n v="1896"/>
    <s v="490ba10i"/>
  </r>
  <r>
    <s v="S2314"/>
    <x v="55"/>
    <n v="754"/>
    <s v="Giuseppe Bernal"/>
    <n v="2250"/>
    <n v="1632"/>
    <s v="490ba10g"/>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r>
    <m/>
    <x v="56"/>
    <m/>
    <m/>
    <m/>
    <m/>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520980-FFD2-450F-AA21-5DA7C49594C6}" name="PivotTable3"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rowHeaderCaption="Unit type">
  <location ref="B139:B197" firstHeaderRow="1" firstDataRow="1" firstDataCol="1"/>
  <pivotFields count="7">
    <pivotField showAll="0"/>
    <pivotField axis="axisRow" showAll="0" sortType="ascending">
      <items count="115">
        <item m="1" x="85"/>
        <item m="1" x="88"/>
        <item m="1" x="84"/>
        <item m="1" x="90"/>
        <item m="1" x="92"/>
        <item m="1" x="91"/>
        <item m="1" x="107"/>
        <item m="1" x="108"/>
        <item m="1" x="101"/>
        <item m="1" x="110"/>
        <item m="1" x="103"/>
        <item m="1" x="87"/>
        <item m="1" x="86"/>
        <item m="1" x="94"/>
        <item m="1" x="93"/>
        <item m="1" x="95"/>
        <item m="1" x="97"/>
        <item m="1" x="98"/>
        <item m="1" x="96"/>
        <item m="1" x="113"/>
        <item m="1" x="105"/>
        <item m="1" x="111"/>
        <item m="1" x="104"/>
        <item m="1" x="89"/>
        <item x="16"/>
        <item x="23"/>
        <item x="10"/>
        <item x="22"/>
        <item x="15"/>
        <item x="11"/>
        <item x="38"/>
        <item x="14"/>
        <item x="37"/>
        <item x="20"/>
        <item x="35"/>
        <item x="30"/>
        <item x="19"/>
        <item x="25"/>
        <item x="9"/>
        <item x="4"/>
        <item x="3"/>
        <item x="8"/>
        <item x="5"/>
        <item x="6"/>
        <item x="7"/>
        <item x="1"/>
        <item x="0"/>
        <item x="18"/>
        <item x="26"/>
        <item x="21"/>
        <item x="17"/>
        <item x="12"/>
        <item x="46"/>
        <item x="51"/>
        <item x="36"/>
        <item x="34"/>
        <item x="33"/>
        <item x="32"/>
        <item x="55"/>
        <item x="31"/>
        <item x="54"/>
        <item x="44"/>
        <item x="52"/>
        <item x="53"/>
        <item x="28"/>
        <item x="29"/>
        <item x="27"/>
        <item x="42"/>
        <item x="41"/>
        <item x="24"/>
        <item x="13"/>
        <item x="43"/>
        <item x="39"/>
        <item x="2"/>
        <item x="40"/>
        <item x="48"/>
        <item x="45"/>
        <item x="50"/>
        <item x="47"/>
        <item x="49"/>
        <item m="1" x="102"/>
        <item m="1" x="112"/>
        <item m="1" x="99"/>
        <item m="1" x="106"/>
        <item m="1" x="100"/>
        <item m="1" x="109"/>
        <item m="1" x="81"/>
        <item m="1" x="64"/>
        <item m="1" x="65"/>
        <item m="1" x="80"/>
        <item m="1" x="61"/>
        <item m="1" x="68"/>
        <item m="1" x="82"/>
        <item m="1" x="83"/>
        <item m="1" x="66"/>
        <item m="1" x="59"/>
        <item m="1" x="72"/>
        <item m="1" x="62"/>
        <item m="1" x="77"/>
        <item m="1" x="71"/>
        <item m="1" x="60"/>
        <item m="1" x="70"/>
        <item m="1" x="58"/>
        <item m="1" x="76"/>
        <item m="1" x="74"/>
        <item m="1" x="67"/>
        <item m="1" x="79"/>
        <item m="1" x="75"/>
        <item m="1" x="69"/>
        <item m="1" x="57"/>
        <item m="1" x="73"/>
        <item m="1" x="63"/>
        <item m="1" x="78"/>
        <item x="56"/>
        <item t="default"/>
      </items>
    </pivotField>
    <pivotField showAll="0"/>
    <pivotField showAll="0"/>
    <pivotField showAll="0"/>
    <pivotField showAll="0"/>
    <pivotField showAll="0"/>
  </pivotFields>
  <rowFields count="1">
    <field x="1"/>
  </rowFields>
  <rowItems count="58">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113"/>
    </i>
    <i t="grand">
      <x/>
    </i>
  </rowItems>
  <colItems count="1">
    <i/>
  </colItems>
  <formats count="4">
    <format dxfId="55">
      <pivotArea type="all" dataOnly="0" outline="0" fieldPosition="0"/>
    </format>
    <format dxfId="54">
      <pivotArea field="1" type="button" dataOnly="0" labelOnly="1" outline="0" axis="axisRow" fieldPosition="0"/>
    </format>
    <format dxfId="53">
      <pivotArea dataOnly="0" labelOnly="1" fieldPosition="0">
        <references count="1">
          <reference field="1" count="0"/>
        </references>
      </pivotArea>
    </format>
    <format dxfId="52">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EC05F5-CAD7-48E0-8206-8506C8061286}" name="Table1" displayName="Table1" ref="C139:I1139" totalsRowShown="0" headerRowDxfId="51" dataDxfId="49" headerRowBorderDxfId="50" tableBorderDxfId="48">
  <tableColumns count="7">
    <tableColumn id="1" xr3:uid="{45F6F738-68E2-4BDC-A7D9-E6F66A99921C}" name="Unit" dataDxfId="47"/>
    <tableColumn id="2" xr3:uid="{000E6F64-FF89-431A-A6C9-FC63D4A3BF67}" name="Unit Type" dataDxfId="46"/>
    <tableColumn id="3" xr3:uid="{5513E81A-4F1A-495B-A8A6-C04D65D7C41B}" name="Sq Ft" dataDxfId="45"/>
    <tableColumn id="4" xr3:uid="{D39AC367-C78E-4CDC-9A7E-69B5FD2C5ACE}" name="Tenant Name" dataDxfId="44"/>
    <tableColumn id="5" xr3:uid="{45E02A90-26A7-4D82-9185-6941E3A08559}" name="Market Rent" dataDxfId="43"/>
    <tableColumn id="6" xr3:uid="{0E532A4F-D257-4CD0-A412-87704FCFDDEA}" name="Lease Rent" dataDxfId="42"/>
    <tableColumn id="7" xr3:uid="{FBC1F914-0C48-48ED-9B34-FBDFA5B70689}" name="Occupancy" dataDxfId="41">
      <calculatedColumnFormula>IF(H140=0,"",D140)</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hyperlink" Target="https://taxbill.co.mecklenburg.nc.us/publicwebaccess/BillDetails.aspx?BillPk=15044862" TargetMode="External"/><Relationship Id="rId1" Type="http://schemas.openxmlformats.org/officeDocument/2006/relationships/hyperlink" Target="https://taxbill.co.mecklenburg.nc.us/publicwebaccess/BillDetails.aspx?BillPk=15044861"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7.bin"/><Relationship Id="rId1" Type="http://schemas.openxmlformats.org/officeDocument/2006/relationships/pivotTable" Target="../pivotTables/pivotTable1.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hyperlink" Target="https://thefrancisuptown.com/" TargetMode="External"/><Relationship Id="rId7" Type="http://schemas.openxmlformats.org/officeDocument/2006/relationships/printerSettings" Target="../printerSettings/printerSettings9.bin"/><Relationship Id="rId2" Type="http://schemas.openxmlformats.org/officeDocument/2006/relationships/hyperlink" Target="https://www.belluptowncharlotte.com/" TargetMode="External"/><Relationship Id="rId1" Type="http://schemas.openxmlformats.org/officeDocument/2006/relationships/hyperlink" Target="https://theascheruptown.com/" TargetMode="External"/><Relationship Id="rId6" Type="http://schemas.openxmlformats.org/officeDocument/2006/relationships/hyperlink" Target="https://www.altapurl.com/" TargetMode="External"/><Relationship Id="rId5" Type="http://schemas.openxmlformats.org/officeDocument/2006/relationships/hyperlink" Target="https://uptown550.com/" TargetMode="External"/><Relationship Id="rId4" Type="http://schemas.openxmlformats.org/officeDocument/2006/relationships/hyperlink" Target="https://500wtrade.com/"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29298-0E0D-4B94-8455-573E7D50BDBF}">
  <dimension ref="A1:R51"/>
  <sheetViews>
    <sheetView showGridLines="0" tabSelected="1" zoomScale="90" zoomScaleNormal="90" workbookViewId="0"/>
  </sheetViews>
  <sheetFormatPr defaultColWidth="8.6640625" defaultRowHeight="13.8" x14ac:dyDescent="0.3"/>
  <cols>
    <col min="1" max="1" width="86.5546875" style="384" bestFit="1" customWidth="1"/>
    <col min="2" max="2" width="9" style="384" bestFit="1" customWidth="1"/>
    <col min="3" max="16384" width="8.6640625" style="384"/>
  </cols>
  <sheetData>
    <row r="1" spans="1:18" x14ac:dyDescent="0.3">
      <c r="A1" s="382" t="s">
        <v>0</v>
      </c>
      <c r="B1" s="383"/>
    </row>
    <row r="2" spans="1:18" x14ac:dyDescent="0.3">
      <c r="A2" s="391" t="s">
        <v>1</v>
      </c>
      <c r="B2" s="525" t="b">
        <f>ABS(SUM('Combined CF'!$O$6:$O$60)-SUM('Combined CF'!$A$6:$A$60))&lt;0.01</f>
        <v>1</v>
      </c>
    </row>
    <row r="3" spans="1:18" x14ac:dyDescent="0.3">
      <c r="A3" s="404" t="s">
        <v>2</v>
      </c>
      <c r="B3" s="526" t="b">
        <f>ABS(Summary!E22+SUMIF('Combined CF'!Q60:ES60,"&lt;"&amp;0))&lt;0.01</f>
        <v>1</v>
      </c>
    </row>
    <row r="4" spans="1:18" x14ac:dyDescent="0.3">
      <c r="A4" s="404" t="s">
        <v>3</v>
      </c>
      <c r="B4" s="526" t="b">
        <f>ABS(SUM(Expenses!B20:NI21)-SUM(Expenses!B15:NI16))&lt;0.01</f>
        <v>1</v>
      </c>
    </row>
    <row r="5" spans="1:18" x14ac:dyDescent="0.3">
      <c r="A5" s="467" t="s">
        <v>4</v>
      </c>
      <c r="B5" s="526" t="b">
        <f>ABS(WORKING_CAP-'Combined CF'!A48)&lt;0.01</f>
        <v>1</v>
      </c>
    </row>
    <row r="6" spans="1:18" x14ac:dyDescent="0.3">
      <c r="A6" s="416"/>
      <c r="B6" s="527" t="b">
        <f>SUMIF(Expenses!$B$12:$NI$12,1,Expenses!$B$20:$NI$20)+'CFS-Main Page'!G39-Assumptions!B45&lt;0.01</f>
        <v>1</v>
      </c>
    </row>
    <row r="8" spans="1:18" ht="15" thickBot="1" x14ac:dyDescent="0.35">
      <c r="A8" s="107"/>
      <c r="B8"/>
    </row>
    <row r="9" spans="1:18" ht="14.4" x14ac:dyDescent="0.3">
      <c r="A9" s="811" t="s">
        <v>5</v>
      </c>
      <c r="B9" s="812"/>
      <c r="C9" s="812"/>
      <c r="D9" s="812"/>
      <c r="E9" s="812"/>
      <c r="F9" s="812"/>
      <c r="G9" s="812"/>
      <c r="H9" s="812"/>
      <c r="I9" s="812"/>
      <c r="J9" s="812"/>
      <c r="K9" s="812"/>
      <c r="L9" s="812"/>
      <c r="M9" s="812"/>
      <c r="N9" s="812"/>
      <c r="O9" s="812"/>
      <c r="P9" s="812"/>
      <c r="Q9" s="812"/>
      <c r="R9" s="813"/>
    </row>
    <row r="10" spans="1:18" ht="14.4" x14ac:dyDescent="0.3">
      <c r="A10" s="107"/>
      <c r="B10"/>
      <c r="C10"/>
      <c r="D10"/>
      <c r="E10"/>
      <c r="F10"/>
      <c r="G10"/>
      <c r="H10"/>
      <c r="I10"/>
      <c r="J10"/>
      <c r="K10"/>
      <c r="L10"/>
      <c r="M10"/>
      <c r="N10"/>
      <c r="O10"/>
      <c r="P10"/>
      <c r="Q10"/>
      <c r="R10" s="173"/>
    </row>
    <row r="11" spans="1:18" ht="14.4" x14ac:dyDescent="0.3">
      <c r="A11" s="292" t="s">
        <v>6</v>
      </c>
      <c r="B11" s="293"/>
      <c r="C11" s="293"/>
      <c r="D11" s="293"/>
      <c r="E11" s="293"/>
      <c r="F11" s="293"/>
      <c r="G11" s="293"/>
      <c r="H11" s="293"/>
      <c r="I11" s="293"/>
      <c r="J11" s="293"/>
      <c r="K11" s="293"/>
      <c r="L11" s="293"/>
      <c r="M11" s="293"/>
      <c r="N11" s="293"/>
      <c r="O11" s="293"/>
      <c r="P11" s="293"/>
      <c r="Q11" s="293"/>
      <c r="R11" s="814"/>
    </row>
    <row r="12" spans="1:18" ht="14.4" x14ac:dyDescent="0.3">
      <c r="A12" s="291" t="s">
        <v>7</v>
      </c>
      <c r="B12" s="815"/>
      <c r="C12" s="815"/>
      <c r="D12" s="815"/>
      <c r="E12" s="815"/>
      <c r="F12" s="815"/>
      <c r="G12" s="815"/>
      <c r="H12" s="815"/>
      <c r="I12" s="815"/>
      <c r="J12" s="815"/>
      <c r="K12" s="815"/>
      <c r="L12"/>
      <c r="M12"/>
      <c r="N12"/>
      <c r="O12"/>
      <c r="P12"/>
      <c r="Q12"/>
      <c r="R12" s="173"/>
    </row>
    <row r="13" spans="1:18" ht="14.4" x14ac:dyDescent="0.3">
      <c r="A13" s="291" t="s">
        <v>8</v>
      </c>
      <c r="B13" s="815"/>
      <c r="C13" s="815"/>
      <c r="D13" s="815"/>
      <c r="E13" s="815"/>
      <c r="F13" s="815"/>
      <c r="G13" s="815"/>
      <c r="H13" s="815"/>
      <c r="I13" s="815"/>
      <c r="J13" s="815"/>
      <c r="K13" s="815"/>
      <c r="L13"/>
      <c r="M13"/>
      <c r="N13"/>
      <c r="O13"/>
      <c r="P13"/>
      <c r="Q13"/>
      <c r="R13" s="173"/>
    </row>
    <row r="14" spans="1:18" ht="14.4" x14ac:dyDescent="0.3">
      <c r="A14" s="291" t="s">
        <v>9</v>
      </c>
      <c r="B14" s="815"/>
      <c r="C14" s="815"/>
      <c r="D14" s="815"/>
      <c r="E14" s="815"/>
      <c r="F14" s="815"/>
      <c r="G14" s="815"/>
      <c r="H14" s="815"/>
      <c r="I14" s="815"/>
      <c r="J14" s="815"/>
      <c r="K14" s="815"/>
      <c r="L14"/>
      <c r="M14"/>
      <c r="N14"/>
      <c r="O14"/>
      <c r="P14"/>
      <c r="Q14"/>
      <c r="R14" s="173"/>
    </row>
    <row r="15" spans="1:18" ht="14.4" x14ac:dyDescent="0.3">
      <c r="A15" s="291" t="s">
        <v>10</v>
      </c>
      <c r="B15" s="815"/>
      <c r="C15" s="815"/>
      <c r="D15" s="815"/>
      <c r="E15" s="815"/>
      <c r="F15" s="815"/>
      <c r="G15" s="815"/>
      <c r="H15" s="815"/>
      <c r="I15" s="815"/>
      <c r="J15" s="815"/>
      <c r="K15" s="815"/>
      <c r="L15"/>
      <c r="M15"/>
      <c r="N15"/>
      <c r="O15"/>
      <c r="P15"/>
      <c r="Q15"/>
      <c r="R15" s="173"/>
    </row>
    <row r="16" spans="1:18" ht="14.4" x14ac:dyDescent="0.3">
      <c r="A16" s="292" t="s">
        <v>11</v>
      </c>
      <c r="B16" s="293"/>
      <c r="C16" s="293"/>
      <c r="D16" s="293"/>
      <c r="E16" s="293"/>
      <c r="F16" s="293"/>
      <c r="G16" s="293"/>
      <c r="H16" s="293"/>
      <c r="I16" s="293"/>
      <c r="J16" s="293"/>
      <c r="K16" s="293"/>
      <c r="L16" s="293"/>
      <c r="M16" s="293"/>
      <c r="N16" s="293"/>
      <c r="O16" s="293"/>
      <c r="P16" s="293"/>
      <c r="Q16" s="293"/>
      <c r="R16" s="814"/>
    </row>
    <row r="17" spans="1:18" ht="14.4" x14ac:dyDescent="0.3">
      <c r="A17" s="816" t="s">
        <v>12</v>
      </c>
      <c r="B17"/>
      <c r="C17"/>
      <c r="D17"/>
      <c r="E17"/>
      <c r="F17"/>
      <c r="G17"/>
      <c r="H17"/>
      <c r="I17"/>
      <c r="J17"/>
      <c r="K17"/>
      <c r="L17"/>
      <c r="M17"/>
      <c r="N17"/>
      <c r="O17"/>
      <c r="P17"/>
      <c r="Q17"/>
      <c r="R17" s="173"/>
    </row>
    <row r="18" spans="1:18" ht="14.4" x14ac:dyDescent="0.3">
      <c r="A18" s="817" t="s">
        <v>13</v>
      </c>
      <c r="B18"/>
      <c r="C18"/>
      <c r="D18"/>
      <c r="E18"/>
      <c r="F18"/>
      <c r="G18"/>
      <c r="H18"/>
      <c r="I18"/>
      <c r="J18"/>
      <c r="K18"/>
      <c r="L18"/>
      <c r="M18"/>
      <c r="N18"/>
      <c r="O18"/>
      <c r="P18"/>
      <c r="Q18"/>
      <c r="R18" s="173"/>
    </row>
    <row r="19" spans="1:18" ht="14.4" x14ac:dyDescent="0.3">
      <c r="A19" s="817" t="s">
        <v>14</v>
      </c>
      <c r="B19"/>
      <c r="C19"/>
      <c r="D19"/>
      <c r="E19"/>
      <c r="F19"/>
      <c r="G19"/>
      <c r="H19"/>
      <c r="I19"/>
      <c r="J19"/>
      <c r="K19"/>
      <c r="L19"/>
      <c r="M19"/>
      <c r="N19"/>
      <c r="O19"/>
      <c r="P19"/>
      <c r="Q19"/>
      <c r="R19" s="173"/>
    </row>
    <row r="20" spans="1:18" ht="14.4" x14ac:dyDescent="0.3">
      <c r="A20" s="817" t="s">
        <v>2071</v>
      </c>
      <c r="B20"/>
      <c r="C20"/>
      <c r="D20"/>
      <c r="E20"/>
      <c r="F20"/>
      <c r="G20"/>
      <c r="H20"/>
      <c r="I20"/>
      <c r="J20"/>
      <c r="K20"/>
      <c r="L20"/>
      <c r="M20"/>
      <c r="N20"/>
      <c r="O20"/>
      <c r="P20"/>
      <c r="Q20"/>
      <c r="R20" s="173"/>
    </row>
    <row r="21" spans="1:18" ht="14.4" x14ac:dyDescent="0.3">
      <c r="A21" s="816" t="s">
        <v>15</v>
      </c>
      <c r="B21"/>
      <c r="C21"/>
      <c r="D21"/>
      <c r="E21"/>
      <c r="F21"/>
      <c r="G21"/>
      <c r="H21"/>
      <c r="I21"/>
      <c r="J21"/>
      <c r="K21"/>
      <c r="L21"/>
      <c r="M21"/>
      <c r="N21"/>
      <c r="O21"/>
      <c r="P21"/>
      <c r="Q21"/>
      <c r="R21" s="173"/>
    </row>
    <row r="22" spans="1:18" ht="14.4" x14ac:dyDescent="0.3">
      <c r="A22" s="817" t="s">
        <v>16</v>
      </c>
      <c r="B22"/>
      <c r="C22"/>
      <c r="D22"/>
      <c r="E22"/>
      <c r="F22"/>
      <c r="G22"/>
      <c r="H22"/>
      <c r="I22"/>
      <c r="J22"/>
      <c r="K22"/>
      <c r="L22"/>
      <c r="M22"/>
      <c r="N22"/>
      <c r="O22"/>
      <c r="P22"/>
      <c r="Q22"/>
      <c r="R22" s="173"/>
    </row>
    <row r="23" spans="1:18" ht="14.4" x14ac:dyDescent="0.3">
      <c r="A23" s="817" t="s">
        <v>17</v>
      </c>
      <c r="B23"/>
      <c r="C23"/>
      <c r="D23"/>
      <c r="E23"/>
      <c r="F23"/>
      <c r="G23"/>
      <c r="H23"/>
      <c r="I23"/>
      <c r="J23"/>
      <c r="K23"/>
      <c r="L23"/>
      <c r="M23"/>
      <c r="N23"/>
      <c r="O23"/>
      <c r="P23"/>
      <c r="Q23"/>
      <c r="R23" s="173"/>
    </row>
    <row r="24" spans="1:18" ht="14.4" x14ac:dyDescent="0.3">
      <c r="A24" s="816" t="s">
        <v>18</v>
      </c>
      <c r="B24"/>
      <c r="C24"/>
      <c r="D24"/>
      <c r="E24"/>
      <c r="F24"/>
      <c r="G24"/>
      <c r="H24"/>
      <c r="I24"/>
      <c r="J24"/>
      <c r="K24"/>
      <c r="L24"/>
      <c r="M24"/>
      <c r="N24"/>
      <c r="O24"/>
      <c r="P24"/>
      <c r="Q24"/>
      <c r="R24" s="173"/>
    </row>
    <row r="25" spans="1:18" ht="14.4" x14ac:dyDescent="0.3">
      <c r="A25" s="817" t="s">
        <v>19</v>
      </c>
      <c r="B25"/>
      <c r="C25"/>
      <c r="D25"/>
      <c r="E25"/>
      <c r="F25"/>
      <c r="G25"/>
      <c r="H25"/>
      <c r="I25"/>
      <c r="J25"/>
      <c r="K25"/>
      <c r="L25"/>
      <c r="M25"/>
      <c r="N25"/>
      <c r="O25"/>
      <c r="P25"/>
      <c r="Q25"/>
      <c r="R25" s="173"/>
    </row>
    <row r="26" spans="1:18" ht="14.4" x14ac:dyDescent="0.3">
      <c r="A26" s="291" t="s">
        <v>20</v>
      </c>
      <c r="B26"/>
      <c r="C26"/>
      <c r="D26"/>
      <c r="E26"/>
      <c r="F26"/>
      <c r="G26"/>
      <c r="H26"/>
      <c r="I26"/>
      <c r="J26"/>
      <c r="K26"/>
      <c r="L26"/>
      <c r="M26"/>
      <c r="N26"/>
      <c r="O26"/>
      <c r="P26"/>
      <c r="Q26"/>
      <c r="R26" s="173"/>
    </row>
    <row r="27" spans="1:18" ht="14.4" x14ac:dyDescent="0.3">
      <c r="A27" s="818" t="s">
        <v>21</v>
      </c>
      <c r="B27" s="815"/>
      <c r="C27" s="815"/>
      <c r="D27" s="815"/>
      <c r="E27" s="815"/>
      <c r="F27" s="815"/>
      <c r="G27"/>
      <c r="H27"/>
      <c r="I27"/>
      <c r="J27"/>
      <c r="K27"/>
      <c r="L27"/>
      <c r="M27"/>
      <c r="N27"/>
      <c r="O27"/>
      <c r="P27"/>
      <c r="Q27"/>
      <c r="R27" s="173"/>
    </row>
    <row r="28" spans="1:18" ht="14.4" x14ac:dyDescent="0.3">
      <c r="A28" s="817" t="s">
        <v>22</v>
      </c>
      <c r="B28"/>
      <c r="C28"/>
      <c r="D28"/>
      <c r="E28"/>
      <c r="F28"/>
      <c r="G28"/>
      <c r="H28"/>
      <c r="I28"/>
      <c r="J28"/>
      <c r="K28"/>
      <c r="L28"/>
      <c r="M28"/>
      <c r="N28"/>
      <c r="O28"/>
      <c r="P28"/>
      <c r="Q28"/>
      <c r="R28" s="173"/>
    </row>
    <row r="29" spans="1:18" ht="14.4" x14ac:dyDescent="0.3">
      <c r="A29" s="291"/>
      <c r="B29"/>
      <c r="C29"/>
      <c r="D29"/>
      <c r="E29"/>
      <c r="F29"/>
      <c r="G29"/>
      <c r="H29"/>
      <c r="I29"/>
      <c r="J29"/>
      <c r="K29"/>
      <c r="L29"/>
      <c r="M29"/>
      <c r="N29"/>
      <c r="O29"/>
      <c r="P29"/>
      <c r="Q29"/>
      <c r="R29" s="173"/>
    </row>
    <row r="30" spans="1:18" ht="14.4" x14ac:dyDescent="0.3">
      <c r="A30" s="292" t="s">
        <v>23</v>
      </c>
      <c r="B30" s="293"/>
      <c r="C30" s="293"/>
      <c r="D30" s="293"/>
      <c r="E30" s="293"/>
      <c r="F30" s="293"/>
      <c r="G30" s="293"/>
      <c r="H30" s="293"/>
      <c r="I30" s="293"/>
      <c r="J30" s="293"/>
      <c r="K30" s="293"/>
      <c r="L30" s="293"/>
      <c r="M30" s="293"/>
      <c r="N30" s="293"/>
      <c r="O30" s="293"/>
      <c r="P30" s="293"/>
      <c r="Q30" s="293"/>
      <c r="R30" s="814"/>
    </row>
    <row r="31" spans="1:18" ht="14.4" x14ac:dyDescent="0.3">
      <c r="A31" s="817" t="s">
        <v>24</v>
      </c>
      <c r="B31"/>
      <c r="C31"/>
      <c r="D31"/>
      <c r="E31"/>
      <c r="F31"/>
      <c r="G31"/>
      <c r="H31"/>
      <c r="I31"/>
      <c r="J31"/>
      <c r="K31"/>
      <c r="L31"/>
      <c r="M31"/>
      <c r="N31"/>
      <c r="O31"/>
      <c r="P31"/>
      <c r="Q31"/>
      <c r="R31" s="173"/>
    </row>
    <row r="32" spans="1:18" ht="14.4" x14ac:dyDescent="0.3">
      <c r="A32" s="292" t="s">
        <v>25</v>
      </c>
      <c r="B32" s="819"/>
      <c r="C32" s="819"/>
      <c r="D32" s="819"/>
      <c r="E32" s="819"/>
      <c r="F32" s="819"/>
      <c r="G32" s="819"/>
      <c r="H32" s="819"/>
      <c r="I32" s="819"/>
      <c r="J32" s="819"/>
      <c r="K32" s="819"/>
      <c r="L32" s="819"/>
      <c r="M32" s="819"/>
      <c r="N32" s="819"/>
      <c r="O32" s="819"/>
      <c r="P32" s="819"/>
      <c r="Q32" s="819"/>
      <c r="R32" s="820"/>
    </row>
    <row r="33" spans="1:18" ht="14.4" x14ac:dyDescent="0.3">
      <c r="A33" s="291"/>
      <c r="B33"/>
      <c r="C33"/>
      <c r="D33"/>
      <c r="E33"/>
      <c r="F33"/>
      <c r="G33"/>
      <c r="H33"/>
      <c r="I33"/>
      <c r="J33"/>
      <c r="K33"/>
      <c r="L33"/>
      <c r="M33"/>
      <c r="N33"/>
      <c r="O33"/>
      <c r="P33"/>
      <c r="Q33"/>
      <c r="R33" s="173"/>
    </row>
    <row r="34" spans="1:18" ht="15" thickBot="1" x14ac:dyDescent="0.35">
      <c r="A34" s="821"/>
      <c r="B34" s="185"/>
      <c r="C34" s="185"/>
      <c r="D34" s="185"/>
      <c r="E34" s="185"/>
      <c r="F34" s="185"/>
      <c r="G34" s="185"/>
      <c r="H34" s="185"/>
      <c r="I34" s="185"/>
      <c r="J34" s="185"/>
      <c r="K34" s="185"/>
      <c r="L34" s="185"/>
      <c r="M34" s="185"/>
      <c r="N34" s="185"/>
      <c r="O34" s="185"/>
      <c r="P34" s="185"/>
      <c r="Q34" s="185"/>
      <c r="R34" s="186"/>
    </row>
    <row r="35" spans="1:18" ht="14.4" x14ac:dyDescent="0.3">
      <c r="A35" s="291"/>
    </row>
    <row r="36" spans="1:18" ht="14.4" x14ac:dyDescent="0.3">
      <c r="A36" s="291"/>
    </row>
    <row r="37" spans="1:18" ht="14.4" x14ac:dyDescent="0.3">
      <c r="A37" s="291"/>
    </row>
    <row r="38" spans="1:18" ht="14.4" x14ac:dyDescent="0.3">
      <c r="A38" s="776"/>
    </row>
    <row r="39" spans="1:18" ht="14.4" x14ac:dyDescent="0.3">
      <c r="A39" s="291"/>
    </row>
    <row r="40" spans="1:18" ht="14.4" x14ac:dyDescent="0.3">
      <c r="A40" s="291"/>
    </row>
    <row r="41" spans="1:18" ht="14.4" x14ac:dyDescent="0.3">
      <c r="A41" s="291"/>
    </row>
    <row r="43" spans="1:18" ht="14.4" x14ac:dyDescent="0.3">
      <c r="A43" s="762"/>
    </row>
    <row r="44" spans="1:18" ht="14.4" x14ac:dyDescent="0.3">
      <c r="A44" s="776"/>
    </row>
    <row r="45" spans="1:18" ht="14.4" x14ac:dyDescent="0.3">
      <c r="A45" s="291"/>
    </row>
    <row r="47" spans="1:18" ht="14.4" x14ac:dyDescent="0.3">
      <c r="A47" s="762"/>
    </row>
    <row r="48" spans="1:18" x14ac:dyDescent="0.3">
      <c r="A48" s="775"/>
    </row>
    <row r="51" spans="1:1" ht="14.4" x14ac:dyDescent="0.3">
      <c r="A51" s="762"/>
    </row>
  </sheetData>
  <conditionalFormatting sqref="B2:B6">
    <cfRule type="containsText" dxfId="40" priority="1" operator="containsText" text="FALSE">
      <formula>NOT(ISERROR(SEARCH("FALSE",B2)))</formula>
    </cfRule>
    <cfRule type="containsText" dxfId="39" priority="2" operator="containsText" text="TRUE">
      <formula>NOT(ISERROR(SEARCH("TRUE",B2)))</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E331A-38FC-4067-A75F-474DBD532005}">
  <dimension ref="D1:DT59"/>
  <sheetViews>
    <sheetView showGridLines="0" zoomScale="90" zoomScaleNormal="90" workbookViewId="0"/>
  </sheetViews>
  <sheetFormatPr defaultColWidth="8.6640625" defaultRowHeight="13.8" x14ac:dyDescent="0.3"/>
  <cols>
    <col min="1" max="2" width="3" style="384" customWidth="1"/>
    <col min="3" max="3" width="2.33203125" style="384" customWidth="1"/>
    <col min="4" max="4" width="31.109375" style="384" bestFit="1" customWidth="1"/>
    <col min="5" max="5" width="22.44140625" style="384" bestFit="1" customWidth="1"/>
    <col min="6" max="6" width="10.109375" style="384" bestFit="1" customWidth="1"/>
    <col min="7" max="7" width="24" style="384" bestFit="1" customWidth="1"/>
    <col min="8" max="8" width="15.6640625" style="384" bestFit="1" customWidth="1"/>
    <col min="9" max="9" width="11.33203125" style="384" bestFit="1" customWidth="1"/>
    <col min="10" max="10" width="13.44140625" style="384" bestFit="1" customWidth="1"/>
    <col min="11" max="11" width="12" style="384" bestFit="1" customWidth="1"/>
    <col min="12" max="12" width="13.6640625" style="384" bestFit="1" customWidth="1"/>
    <col min="13" max="13" width="13.33203125" style="384" bestFit="1" customWidth="1"/>
    <col min="14" max="15" width="12.44140625" style="384" bestFit="1" customWidth="1"/>
    <col min="16" max="16" width="13.6640625" style="384" bestFit="1" customWidth="1"/>
    <col min="17" max="18" width="10.109375" style="384" bestFit="1" customWidth="1"/>
    <col min="19" max="19" width="25.33203125" style="384" bestFit="1" customWidth="1"/>
    <col min="20" max="20" width="11.33203125" style="384" bestFit="1" customWidth="1"/>
    <col min="21" max="21" width="14" style="384" bestFit="1" customWidth="1"/>
    <col min="22" max="22" width="13.44140625" style="384" bestFit="1" customWidth="1"/>
    <col min="23" max="23" width="11.33203125" style="384" bestFit="1" customWidth="1"/>
    <col min="24" max="25" width="10.109375" style="384" bestFit="1" customWidth="1"/>
    <col min="26" max="26" width="18" style="384" bestFit="1" customWidth="1"/>
    <col min="27" max="27" width="10.109375" style="384" bestFit="1" customWidth="1"/>
    <col min="28" max="28" width="25.33203125" style="384" bestFit="1" customWidth="1"/>
    <col min="29" max="29" width="24" style="384" bestFit="1" customWidth="1"/>
    <col min="30" max="30" width="10.109375" style="384" bestFit="1" customWidth="1"/>
    <col min="31" max="33" width="11.33203125" style="384" bestFit="1" customWidth="1"/>
    <col min="34" max="42" width="10.109375" style="384" bestFit="1" customWidth="1"/>
    <col min="43" max="45" width="11.33203125" style="384" bestFit="1" customWidth="1"/>
    <col min="46" max="54" width="10.109375" style="384" bestFit="1" customWidth="1"/>
    <col min="55" max="57" width="11.33203125" style="384" bestFit="1" customWidth="1"/>
    <col min="58" max="66" width="10.109375" style="384" bestFit="1" customWidth="1"/>
    <col min="67" max="69" width="11.33203125" style="384" bestFit="1" customWidth="1"/>
    <col min="70" max="78" width="10.109375" style="384" bestFit="1" customWidth="1"/>
    <col min="79" max="81" width="11.33203125" style="384" bestFit="1" customWidth="1"/>
    <col min="82" max="85" width="10.109375" style="384" bestFit="1" customWidth="1"/>
    <col min="86" max="88" width="9.33203125" style="384" bestFit="1" customWidth="1"/>
    <col min="89" max="100" width="3" style="384" bestFit="1" customWidth="1"/>
    <col min="101" max="121" width="4.109375" style="384" bestFit="1" customWidth="1"/>
    <col min="122" max="16384" width="8.6640625" style="384"/>
  </cols>
  <sheetData>
    <row r="1" spans="4:29" x14ac:dyDescent="0.3">
      <c r="D1" s="382" t="s">
        <v>26</v>
      </c>
      <c r="E1" s="383"/>
      <c r="G1" s="385" t="s">
        <v>27</v>
      </c>
      <c r="H1" s="386"/>
      <c r="J1" s="385"/>
      <c r="K1" s="387"/>
      <c r="L1" s="387"/>
      <c r="M1" s="387"/>
      <c r="N1" s="387"/>
      <c r="O1" s="387"/>
      <c r="P1" s="386"/>
      <c r="R1" s="382" t="s">
        <v>28</v>
      </c>
      <c r="S1" s="388"/>
      <c r="T1" s="388"/>
      <c r="U1" s="388"/>
      <c r="V1" s="388"/>
      <c r="W1" s="383"/>
      <c r="Y1" s="382" t="s">
        <v>29</v>
      </c>
      <c r="Z1" s="383"/>
      <c r="AB1" s="389" t="s">
        <v>30</v>
      </c>
      <c r="AC1" s="390" t="s">
        <v>31</v>
      </c>
    </row>
    <row r="2" spans="4:29" x14ac:dyDescent="0.3">
      <c r="D2" s="391" t="s">
        <v>32</v>
      </c>
      <c r="E2" s="392">
        <f>Assumptions!I7</f>
        <v>180000000</v>
      </c>
      <c r="G2" s="391" t="s">
        <v>33</v>
      </c>
      <c r="H2" s="393">
        <f>XIRR('Combined CF'!$Q$60:$ES$60,'Combined CF'!$Q$4:$ES$4)</f>
        <v>0.14881177544593813</v>
      </c>
      <c r="J2" s="394"/>
      <c r="K2" s="395"/>
      <c r="L2" s="396"/>
      <c r="M2" s="396"/>
      <c r="N2" s="396"/>
      <c r="O2" s="396"/>
      <c r="P2" s="397"/>
      <c r="R2" s="398" t="s">
        <v>34</v>
      </c>
      <c r="S2" s="399" t="s">
        <v>30</v>
      </c>
      <c r="T2" s="399" t="s">
        <v>35</v>
      </c>
      <c r="U2" s="399" t="s">
        <v>36</v>
      </c>
      <c r="V2" s="399" t="s">
        <v>37</v>
      </c>
      <c r="W2" s="400" t="s">
        <v>38</v>
      </c>
      <c r="Y2" s="391" t="s">
        <v>39</v>
      </c>
      <c r="Z2" s="401">
        <v>12</v>
      </c>
      <c r="AB2" s="402" t="str">
        <f>S3</f>
        <v>Health PC Reserve</v>
      </c>
      <c r="AC2" s="403">
        <f>U3*T3/($T$13*$U$13)</f>
        <v>0.20427928926022748</v>
      </c>
    </row>
    <row r="3" spans="4:29" x14ac:dyDescent="0.3">
      <c r="D3" s="404" t="s">
        <v>40</v>
      </c>
      <c r="E3" s="405">
        <f>Assumptions!I8</f>
        <v>13447.889428464699</v>
      </c>
      <c r="G3" s="404" t="s">
        <v>41</v>
      </c>
      <c r="H3" s="406">
        <f>SUMIF('Combined CF'!$Q$60:$ES$60,"&gt;"&amp;0)/-SUMIF('Combined CF'!$Q$60:$ES$60,"&lt;"&amp;0)</f>
        <v>1.9267240340667999</v>
      </c>
      <c r="J3" s="407"/>
      <c r="K3" s="408"/>
      <c r="L3" s="409"/>
      <c r="M3" s="409"/>
      <c r="N3" s="410"/>
      <c r="O3" s="409"/>
      <c r="P3" s="409"/>
      <c r="R3" s="411">
        <f>Leases!A5</f>
        <v>1</v>
      </c>
      <c r="S3" s="412" t="str">
        <f>Leases!C5</f>
        <v>Health PC Reserve</v>
      </c>
      <c r="T3" s="413">
        <f>Leases!B5</f>
        <v>2583</v>
      </c>
      <c r="U3" s="414">
        <f>IFERROR(Leases!$D$170/T3,0)</f>
        <v>2.6393750000000002</v>
      </c>
      <c r="V3" s="412" t="str">
        <f>Leases!G5</f>
        <v>NNN</v>
      </c>
      <c r="W3" s="415">
        <f>Leases!E5</f>
        <v>47330</v>
      </c>
      <c r="Y3" s="416" t="s">
        <v>42</v>
      </c>
      <c r="Z3" s="417">
        <v>5.0000000000000001E-3</v>
      </c>
      <c r="AB3" s="402" t="str">
        <f t="shared" ref="AB3:AB11" si="0">S4</f>
        <v>Uptown Veterinary Hospital</v>
      </c>
      <c r="AC3" s="403">
        <f t="shared" ref="AC3:AC11" si="1">U4*T4/($T$13*$U$13)</f>
        <v>0.219432631284808</v>
      </c>
    </row>
    <row r="4" spans="4:29" x14ac:dyDescent="0.3">
      <c r="D4" s="404" t="s">
        <v>43</v>
      </c>
      <c r="E4" s="418">
        <f>Assumptions!I12</f>
        <v>2.8285466231264343E-2</v>
      </c>
      <c r="G4" s="416" t="s">
        <v>44</v>
      </c>
      <c r="H4" s="419">
        <f>AVERAGEIF('Combined CF'!$D$2:$M$2,"&lt;="&amp;HOLD_PERIOD/12,'Combined CF'!$D$63:$M$63)</f>
        <v>3.9588165465705483E-2</v>
      </c>
      <c r="J4" s="407"/>
      <c r="K4" s="408"/>
      <c r="L4" s="420"/>
      <c r="M4" s="420"/>
      <c r="N4" s="420"/>
      <c r="O4" s="420"/>
      <c r="P4" s="420"/>
      <c r="R4" s="402">
        <f>Leases!A21</f>
        <v>2</v>
      </c>
      <c r="S4" s="421" t="str">
        <f>Leases!C21</f>
        <v>Uptown Veterinary Hospital</v>
      </c>
      <c r="T4" s="422">
        <f>Leases!B21</f>
        <v>3367</v>
      </c>
      <c r="U4" s="423">
        <f>IFERROR(Leases!$D$186/Summary!T4,0)</f>
        <v>2.1750000000000003</v>
      </c>
      <c r="V4" s="421" t="str">
        <f>Leases!G21</f>
        <v>NNN</v>
      </c>
      <c r="W4" s="424">
        <f>Leases!E21</f>
        <v>46265</v>
      </c>
      <c r="AB4" s="402" t="str">
        <f t="shared" si="0"/>
        <v>Indigo Tea and Coffee Co. Grounds, LLC</v>
      </c>
      <c r="AC4" s="403">
        <f t="shared" si="1"/>
        <v>0.19271751177144075</v>
      </c>
    </row>
    <row r="5" spans="4:29" x14ac:dyDescent="0.3">
      <c r="D5" s="404" t="s">
        <v>45</v>
      </c>
      <c r="E5" s="425">
        <f>'Combined CF'!R14/-'Combined CF'!R41</f>
        <v>0.77802392041543866</v>
      </c>
      <c r="J5" s="407"/>
      <c r="K5" s="408"/>
      <c r="L5" s="420"/>
      <c r="M5" s="420"/>
      <c r="N5" s="420"/>
      <c r="O5" s="420"/>
      <c r="P5" s="420"/>
      <c r="R5" s="402">
        <f>Leases!$A$37</f>
        <v>3</v>
      </c>
      <c r="S5" s="421" t="str">
        <f>Leases!$C$37</f>
        <v>Indigo Tea and Coffee Co. Grounds, LLC</v>
      </c>
      <c r="T5" s="422">
        <f>Leases!$B$37</f>
        <v>2437</v>
      </c>
      <c r="U5" s="423">
        <f>IFERROR(Leases!$D$202/Summary!T5,0)</f>
        <v>2.6391666666666667</v>
      </c>
      <c r="V5" s="421" t="str">
        <f>Leases!$G$37</f>
        <v>NNN</v>
      </c>
      <c r="W5" s="424">
        <f>Leases!$E$37</f>
        <v>46721</v>
      </c>
      <c r="Y5" s="382" t="s">
        <v>46</v>
      </c>
      <c r="Z5" s="383"/>
      <c r="AB5" s="402" t="str">
        <f t="shared" si="0"/>
        <v>Raghav Sundaresh</v>
      </c>
      <c r="AC5" s="403">
        <f t="shared" si="1"/>
        <v>0.19140661462459843</v>
      </c>
    </row>
    <row r="6" spans="4:29" x14ac:dyDescent="0.3">
      <c r="D6" s="404" t="s">
        <v>47</v>
      </c>
      <c r="E6" s="418">
        <f>'Combined CF'!D14/'Combined CF'!C39</f>
        <v>4.0407808901806209E-2</v>
      </c>
      <c r="F6" s="725"/>
      <c r="G6" s="385" t="s">
        <v>48</v>
      </c>
      <c r="H6" s="386"/>
      <c r="J6" s="426"/>
      <c r="K6" s="427"/>
      <c r="L6" s="420"/>
      <c r="M6" s="420"/>
      <c r="N6" s="420"/>
      <c r="O6" s="420"/>
      <c r="P6" s="420"/>
      <c r="R6" s="402">
        <f>Leases!$A$53</f>
        <v>4</v>
      </c>
      <c r="S6" s="421" t="str">
        <f>Leases!$C$53</f>
        <v>Raghav Sundaresh</v>
      </c>
      <c r="T6" s="422">
        <f>Leases!$B$53</f>
        <v>2568</v>
      </c>
      <c r="U6" s="423">
        <f>IFERROR(Leases!$D$218/Summary!T6,0)</f>
        <v>2.4875000000000003</v>
      </c>
      <c r="V6" s="421" t="str">
        <f>Leases!$G$53</f>
        <v>NNN</v>
      </c>
      <c r="W6" s="424">
        <f>Leases!$E$53</f>
        <v>47330</v>
      </c>
      <c r="Y6" s="428" t="s">
        <v>49</v>
      </c>
      <c r="Z6" s="429" t="s">
        <v>50</v>
      </c>
      <c r="AB6" s="402" t="str">
        <f t="shared" si="0"/>
        <v>Pizzeria Sapienza CLT, LLC</v>
      </c>
      <c r="AC6" s="403">
        <f t="shared" si="1"/>
        <v>0.19216395305892531</v>
      </c>
    </row>
    <row r="7" spans="4:29" x14ac:dyDescent="0.3">
      <c r="D7" s="404" t="s">
        <v>51</v>
      </c>
      <c r="E7" s="430">
        <f>Assumptions!F27</f>
        <v>185099459.12850189</v>
      </c>
      <c r="G7" s="391" t="s">
        <v>33</v>
      </c>
      <c r="H7" s="393">
        <f>XIRR('Combined CF'!$Q$36:$ES$36,'Combined CF'!$Q$4:$ES$4)</f>
        <v>9.3561556935310375E-2</v>
      </c>
      <c r="J7" s="407"/>
      <c r="K7" s="408"/>
      <c r="L7" s="420"/>
      <c r="M7" s="420"/>
      <c r="N7" s="420"/>
      <c r="O7" s="420"/>
      <c r="P7" s="420"/>
      <c r="R7" s="402">
        <f>Leases!$A$69</f>
        <v>5</v>
      </c>
      <c r="S7" s="421" t="str">
        <f>Leases!$C$69</f>
        <v>Pizzeria Sapienza CLT, LLC</v>
      </c>
      <c r="T7" s="422">
        <f>Leases!$B$69</f>
        <v>2430</v>
      </c>
      <c r="U7" s="423">
        <f>IFERROR(Leases!$D$234/Summary!T7,0)</f>
        <v>2.6391666666666667</v>
      </c>
      <c r="V7" s="421" t="str">
        <f>Leases!$G$69</f>
        <v>NNN</v>
      </c>
      <c r="W7" s="424">
        <f>Leases!$E$69</f>
        <v>46873</v>
      </c>
      <c r="AB7" s="402">
        <f t="shared" si="0"/>
        <v>0</v>
      </c>
      <c r="AC7" s="403">
        <f t="shared" si="1"/>
        <v>0</v>
      </c>
    </row>
    <row r="8" spans="4:29" x14ac:dyDescent="0.3">
      <c r="D8" s="416" t="s">
        <v>52</v>
      </c>
      <c r="E8" s="431">
        <f>E7/Assumptions!C5</f>
        <v>13828.872553492856</v>
      </c>
      <c r="G8" s="404" t="s">
        <v>41</v>
      </c>
      <c r="H8" s="406">
        <f>SUMIF('Combined CF'!$Q$36:$ES$36,"&gt;"&amp;0)/-SUMIF('Combined CF'!$Q$36:$ES$36,"&lt;"&amp;0)</f>
        <v>1.5042331190759153</v>
      </c>
      <c r="J8" s="432"/>
      <c r="K8" s="408"/>
      <c r="L8" s="420"/>
      <c r="M8" s="420"/>
      <c r="N8" s="420"/>
      <c r="O8" s="420"/>
      <c r="P8" s="420"/>
      <c r="R8" s="402">
        <f>Leases!$A$85</f>
        <v>0</v>
      </c>
      <c r="S8" s="421">
        <f>Leases!$C$85</f>
        <v>0</v>
      </c>
      <c r="T8" s="422">
        <f>Leases!$B$85</f>
        <v>0</v>
      </c>
      <c r="U8" s="423">
        <f>IFERROR(Leases!$D$250/Summary!T8,0)</f>
        <v>0</v>
      </c>
      <c r="V8" s="421">
        <f>Leases!$G$85</f>
        <v>0</v>
      </c>
      <c r="W8" s="424">
        <f>Leases!$E$85</f>
        <v>0</v>
      </c>
      <c r="AB8" s="402">
        <f t="shared" si="0"/>
        <v>0</v>
      </c>
      <c r="AC8" s="403">
        <f t="shared" si="1"/>
        <v>0</v>
      </c>
    </row>
    <row r="9" spans="4:29" x14ac:dyDescent="0.3">
      <c r="G9" s="416" t="s">
        <v>44</v>
      </c>
      <c r="H9" s="419">
        <f>AVERAGEIF(CF!D2:M2,"&lt;="&amp;HOLD_PERIOD/12,'Combined CF'!$D$62:$M$62)</f>
        <v>5.5575425088566499E-2</v>
      </c>
      <c r="R9" s="402">
        <f>Leases!$A$101</f>
        <v>0</v>
      </c>
      <c r="S9" s="421">
        <f>Leases!$C$101</f>
        <v>0</v>
      </c>
      <c r="T9" s="422">
        <f>Leases!$B$101</f>
        <v>0</v>
      </c>
      <c r="U9" s="423">
        <f>IFERROR(Leases!$D$266/Summary!T9,0)</f>
        <v>0</v>
      </c>
      <c r="V9" s="421">
        <f>Leases!$G$101</f>
        <v>0</v>
      </c>
      <c r="W9" s="424">
        <f>Leases!$E$101</f>
        <v>0</v>
      </c>
      <c r="AB9" s="402">
        <f t="shared" si="0"/>
        <v>0</v>
      </c>
      <c r="AC9" s="403">
        <f t="shared" si="1"/>
        <v>0</v>
      </c>
    </row>
    <row r="10" spans="4:29" x14ac:dyDescent="0.3">
      <c r="D10" s="382" t="s">
        <v>53</v>
      </c>
      <c r="E10" s="383"/>
      <c r="R10" s="402">
        <f>Leases!$A$117</f>
        <v>0</v>
      </c>
      <c r="S10" s="421">
        <f>Leases!$C$117</f>
        <v>0</v>
      </c>
      <c r="T10" s="422">
        <f>Leases!$B$117</f>
        <v>0</v>
      </c>
      <c r="U10" s="423">
        <f>IFERROR(Leases!$D$282/Summary!T10,0)</f>
        <v>0</v>
      </c>
      <c r="V10" s="421">
        <f>Leases!$G$117</f>
        <v>0</v>
      </c>
      <c r="W10" s="424">
        <f>Leases!$E$117</f>
        <v>0</v>
      </c>
      <c r="AB10" s="402">
        <f t="shared" si="0"/>
        <v>0</v>
      </c>
      <c r="AC10" s="403">
        <f t="shared" si="1"/>
        <v>0</v>
      </c>
    </row>
    <row r="11" spans="4:29" x14ac:dyDescent="0.3">
      <c r="D11" s="391" t="s">
        <v>54</v>
      </c>
      <c r="E11" s="392">
        <f>'Construction Budget'!C19</f>
        <v>0</v>
      </c>
      <c r="G11" s="382" t="s">
        <v>55</v>
      </c>
      <c r="H11" s="383"/>
      <c r="R11" s="402">
        <f>Leases!$A$133</f>
        <v>0</v>
      </c>
      <c r="S11" s="421">
        <f>Leases!$C$133</f>
        <v>0</v>
      </c>
      <c r="T11" s="422">
        <f>Leases!$B$133</f>
        <v>0</v>
      </c>
      <c r="U11" s="423">
        <f>IFERROR(Leases!$D$298/Summary!T11,0)</f>
        <v>0</v>
      </c>
      <c r="V11" s="421">
        <f>Leases!$G$133</f>
        <v>0</v>
      </c>
      <c r="W11" s="424">
        <f>Leases!$E$133</f>
        <v>0</v>
      </c>
      <c r="AB11" s="433">
        <f t="shared" si="0"/>
        <v>0</v>
      </c>
      <c r="AC11" s="434">
        <f t="shared" si="1"/>
        <v>0</v>
      </c>
    </row>
    <row r="12" spans="4:29" x14ac:dyDescent="0.3">
      <c r="D12" s="404" t="s">
        <v>56</v>
      </c>
      <c r="E12" s="405">
        <f>+E11/Assumptions!C5</f>
        <v>0</v>
      </c>
      <c r="G12" s="391" t="s">
        <v>57</v>
      </c>
      <c r="H12" s="435">
        <f>HLOOKUP(HOLD_PERIOD,CF!R4:ET5,2,0)</f>
        <v>47968</v>
      </c>
      <c r="R12" s="433">
        <f>Leases!$A$149</f>
        <v>0</v>
      </c>
      <c r="S12" s="436">
        <f>Leases!$C$149</f>
        <v>0</v>
      </c>
      <c r="T12" s="437">
        <f>Leases!$B$149</f>
        <v>0</v>
      </c>
      <c r="U12" s="438">
        <f>IFERROR(Leases!$D$314/Summary!T12,0)</f>
        <v>0</v>
      </c>
      <c r="V12" s="436">
        <f>Leases!$G$149</f>
        <v>0</v>
      </c>
      <c r="W12" s="439">
        <f>Leases!$E$149</f>
        <v>0</v>
      </c>
    </row>
    <row r="13" spans="4:29" x14ac:dyDescent="0.3">
      <c r="D13" s="404" t="s">
        <v>58</v>
      </c>
      <c r="E13" s="440">
        <f>-SUM(CF!P31:P32)</f>
        <v>457082.1001294757</v>
      </c>
      <c r="G13" s="404" t="s">
        <v>59</v>
      </c>
      <c r="H13" s="441">
        <f>EXIT_CAP</f>
        <v>5.7500000000000002E-2</v>
      </c>
      <c r="R13" s="442"/>
      <c r="S13" s="443" t="s">
        <v>60</v>
      </c>
      <c r="T13" s="444">
        <f>SUM(T3:T12)</f>
        <v>13385</v>
      </c>
      <c r="U13" s="445">
        <f>SUMPRODUCT($T$3:$T$12,U3:U12)/T13</f>
        <v>2.4933473882455486</v>
      </c>
      <c r="V13" s="446"/>
      <c r="W13" s="447">
        <f>SUMPRODUCT($T$3:$T$12,W3:W12)/T13</f>
        <v>46868.251923795295</v>
      </c>
    </row>
    <row r="14" spans="4:29" x14ac:dyDescent="0.3">
      <c r="D14" s="404" t="s">
        <v>61</v>
      </c>
      <c r="E14" s="405">
        <f>E13/Assumptions!C5</f>
        <v>34.148830790397888</v>
      </c>
      <c r="G14" s="404" t="s">
        <v>62</v>
      </c>
      <c r="H14" s="441">
        <f>(H13-Assumptions!I12)/(Assumptions!M8/12)</f>
        <v>5.8429067537471317E-3</v>
      </c>
    </row>
    <row r="15" spans="4:29" x14ac:dyDescent="0.3">
      <c r="D15" s="404" t="s">
        <v>63</v>
      </c>
      <c r="E15" s="440">
        <f>SUM(E11,E13)</f>
        <v>457082.1001294757</v>
      </c>
      <c r="G15" s="404" t="s">
        <v>64</v>
      </c>
      <c r="H15" s="405">
        <f>'Combined CF'!A33</f>
        <v>225203555.19443882</v>
      </c>
    </row>
    <row r="16" spans="4:29" x14ac:dyDescent="0.3">
      <c r="D16" s="404" t="s">
        <v>65</v>
      </c>
      <c r="E16" s="430">
        <f>E15/Assumptions!C5</f>
        <v>34.148830790397888</v>
      </c>
      <c r="G16" s="404" t="s">
        <v>66</v>
      </c>
      <c r="H16" s="440">
        <f>H15/Assumptions!C5</f>
        <v>16825.069495288666</v>
      </c>
    </row>
    <row r="17" spans="4:8" x14ac:dyDescent="0.3">
      <c r="D17" s="404" t="s">
        <v>67</v>
      </c>
      <c r="E17" s="449">
        <f>'Construction Budget'!E19</f>
        <v>0</v>
      </c>
      <c r="G17" s="404" t="s">
        <v>68</v>
      </c>
      <c r="H17" s="430">
        <f>-'Combined CF'!A34</f>
        <v>2252035.5519443881</v>
      </c>
    </row>
    <row r="18" spans="4:8" x14ac:dyDescent="0.3">
      <c r="D18" s="416" t="s">
        <v>69</v>
      </c>
      <c r="E18" s="450">
        <f>'Construction Budget'!F19</f>
        <v>0</v>
      </c>
      <c r="G18" s="416" t="s">
        <v>70</v>
      </c>
      <c r="H18" s="451">
        <f>RATE(Assumptions!M8/12,,-Assumptions!I7,H15,0,)</f>
        <v>4.5828680040709842E-2</v>
      </c>
    </row>
    <row r="20" spans="4:8" x14ac:dyDescent="0.3">
      <c r="D20" s="382" t="s">
        <v>71</v>
      </c>
      <c r="E20" s="383"/>
      <c r="G20" s="382" t="s">
        <v>72</v>
      </c>
      <c r="H20" s="383"/>
    </row>
    <row r="21" spans="4:8" ht="14.4" customHeight="1" x14ac:dyDescent="0.3">
      <c r="D21" s="391" t="s">
        <v>73</v>
      </c>
      <c r="E21" s="392">
        <f>'Combined CF'!O39+'Combined CF'!O40</f>
        <v>125999999.99999999</v>
      </c>
      <c r="G21" s="391" t="s">
        <v>74</v>
      </c>
      <c r="H21" s="453">
        <f>MAX(MIN('Combined CF'!O66/SUM('Combined CF'!O65:O66),1),0)</f>
        <v>0.86772518318791048</v>
      </c>
    </row>
    <row r="22" spans="4:8" x14ac:dyDescent="0.3">
      <c r="D22" s="404" t="s">
        <v>75</v>
      </c>
      <c r="E22" s="405">
        <f>E24-E21</f>
        <v>59099459.128501907</v>
      </c>
      <c r="G22" s="416" t="s">
        <v>76</v>
      </c>
      <c r="H22" s="454">
        <f>MAX(MIN('Combined CF'!O65/SUM('Combined CF'!O65:O66),1),0)</f>
        <v>0.1322748168120895</v>
      </c>
    </row>
    <row r="23" spans="4:8" x14ac:dyDescent="0.3">
      <c r="D23" s="404"/>
      <c r="E23" s="440"/>
    </row>
    <row r="24" spans="4:8" x14ac:dyDescent="0.3">
      <c r="D24" s="455" t="s">
        <v>71</v>
      </c>
      <c r="E24" s="456">
        <f>E36</f>
        <v>185099459.12850189</v>
      </c>
      <c r="F24" s="854"/>
    </row>
    <row r="26" spans="4:8" x14ac:dyDescent="0.3">
      <c r="D26" s="382" t="s">
        <v>77</v>
      </c>
      <c r="E26" s="383"/>
    </row>
    <row r="27" spans="4:8" x14ac:dyDescent="0.3">
      <c r="D27" s="391" t="s">
        <v>32</v>
      </c>
      <c r="E27" s="392">
        <f>Assumptions!I7</f>
        <v>180000000</v>
      </c>
    </row>
    <row r="28" spans="4:8" x14ac:dyDescent="0.3">
      <c r="D28" s="404" t="s">
        <v>78</v>
      </c>
      <c r="E28" s="405">
        <f>Assumptions!I9</f>
        <v>1800000</v>
      </c>
    </row>
    <row r="29" spans="4:8" x14ac:dyDescent="0.3">
      <c r="D29" s="404" t="s">
        <v>79</v>
      </c>
      <c r="E29" s="440">
        <f>SUM(Assumptions!F26,Assumptions!F22,Assumptions!F20)</f>
        <v>0</v>
      </c>
    </row>
    <row r="30" spans="4:8" x14ac:dyDescent="0.3">
      <c r="D30" s="404" t="s">
        <v>80</v>
      </c>
      <c r="E30" s="440">
        <f>-SUM('Combined CF'!R25:ES25)</f>
        <v>0</v>
      </c>
    </row>
    <row r="31" spans="4:8" x14ac:dyDescent="0.3">
      <c r="D31" s="404" t="s">
        <v>81</v>
      </c>
      <c r="E31" s="440">
        <f>SUM('Combined CF'!R57:ES57)</f>
        <v>457082.1001294757</v>
      </c>
    </row>
    <row r="32" spans="4:8" x14ac:dyDescent="0.3">
      <c r="D32" s="404" t="s">
        <v>82</v>
      </c>
      <c r="E32" s="440">
        <f>Assumptions!$F$25</f>
        <v>0</v>
      </c>
    </row>
    <row r="33" spans="4:124" x14ac:dyDescent="0.3">
      <c r="D33" s="404" t="s">
        <v>83</v>
      </c>
      <c r="E33" s="440">
        <f>SUM('Combined CF'!R56:ES56)</f>
        <v>1582377.0283724163</v>
      </c>
    </row>
    <row r="34" spans="4:124" x14ac:dyDescent="0.3">
      <c r="D34" s="404" t="s">
        <v>84</v>
      </c>
      <c r="E34" s="440">
        <f>+Assumptions!I11</f>
        <v>0</v>
      </c>
    </row>
    <row r="35" spans="4:124" x14ac:dyDescent="0.3">
      <c r="D35" s="404" t="s">
        <v>85</v>
      </c>
      <c r="E35" s="440">
        <f>-'Combined CF'!Q43</f>
        <v>1259999.9999999998</v>
      </c>
    </row>
    <row r="36" spans="4:124" x14ac:dyDescent="0.3">
      <c r="D36" s="455" t="s">
        <v>77</v>
      </c>
      <c r="E36" s="456">
        <f>SUM(E27:E35)</f>
        <v>185099459.12850189</v>
      </c>
    </row>
    <row r="39" spans="4:124" x14ac:dyDescent="0.3">
      <c r="D39" s="459" t="s">
        <v>86</v>
      </c>
      <c r="E39" s="460">
        <v>1</v>
      </c>
      <c r="F39" s="460">
        <f>E39+1</f>
        <v>2</v>
      </c>
      <c r="G39" s="460">
        <f t="shared" ref="G39:BR39" si="2">F39+1</f>
        <v>3</v>
      </c>
      <c r="H39" s="460">
        <f t="shared" si="2"/>
        <v>4</v>
      </c>
      <c r="I39" s="460">
        <f t="shared" si="2"/>
        <v>5</v>
      </c>
      <c r="J39" s="460">
        <f t="shared" si="2"/>
        <v>6</v>
      </c>
      <c r="K39" s="460">
        <f t="shared" si="2"/>
        <v>7</v>
      </c>
      <c r="L39" s="460">
        <f t="shared" si="2"/>
        <v>8</v>
      </c>
      <c r="M39" s="460">
        <f t="shared" si="2"/>
        <v>9</v>
      </c>
      <c r="N39" s="460">
        <f t="shared" si="2"/>
        <v>10</v>
      </c>
      <c r="O39" s="460">
        <f t="shared" si="2"/>
        <v>11</v>
      </c>
      <c r="P39" s="460">
        <f t="shared" si="2"/>
        <v>12</v>
      </c>
      <c r="Q39" s="460">
        <f t="shared" si="2"/>
        <v>13</v>
      </c>
      <c r="R39" s="460">
        <f t="shared" si="2"/>
        <v>14</v>
      </c>
      <c r="S39" s="460">
        <f t="shared" si="2"/>
        <v>15</v>
      </c>
      <c r="T39" s="460">
        <f t="shared" si="2"/>
        <v>16</v>
      </c>
      <c r="U39" s="460">
        <f t="shared" si="2"/>
        <v>17</v>
      </c>
      <c r="V39" s="460">
        <f t="shared" si="2"/>
        <v>18</v>
      </c>
      <c r="W39" s="460">
        <f t="shared" si="2"/>
        <v>19</v>
      </c>
      <c r="X39" s="460">
        <f t="shared" si="2"/>
        <v>20</v>
      </c>
      <c r="Y39" s="460">
        <f t="shared" si="2"/>
        <v>21</v>
      </c>
      <c r="Z39" s="460">
        <f t="shared" si="2"/>
        <v>22</v>
      </c>
      <c r="AA39" s="460">
        <f t="shared" si="2"/>
        <v>23</v>
      </c>
      <c r="AB39" s="460">
        <f t="shared" si="2"/>
        <v>24</v>
      </c>
      <c r="AC39" s="460">
        <f t="shared" si="2"/>
        <v>25</v>
      </c>
      <c r="AD39" s="460">
        <f t="shared" si="2"/>
        <v>26</v>
      </c>
      <c r="AE39" s="460">
        <f t="shared" si="2"/>
        <v>27</v>
      </c>
      <c r="AF39" s="460">
        <f t="shared" si="2"/>
        <v>28</v>
      </c>
      <c r="AG39" s="460">
        <f t="shared" si="2"/>
        <v>29</v>
      </c>
      <c r="AH39" s="460">
        <f t="shared" si="2"/>
        <v>30</v>
      </c>
      <c r="AI39" s="460">
        <f t="shared" si="2"/>
        <v>31</v>
      </c>
      <c r="AJ39" s="460">
        <f t="shared" si="2"/>
        <v>32</v>
      </c>
      <c r="AK39" s="460">
        <f t="shared" si="2"/>
        <v>33</v>
      </c>
      <c r="AL39" s="460">
        <f t="shared" si="2"/>
        <v>34</v>
      </c>
      <c r="AM39" s="460">
        <f t="shared" si="2"/>
        <v>35</v>
      </c>
      <c r="AN39" s="460">
        <f t="shared" si="2"/>
        <v>36</v>
      </c>
      <c r="AO39" s="460">
        <f t="shared" si="2"/>
        <v>37</v>
      </c>
      <c r="AP39" s="460">
        <f t="shared" si="2"/>
        <v>38</v>
      </c>
      <c r="AQ39" s="460">
        <f t="shared" si="2"/>
        <v>39</v>
      </c>
      <c r="AR39" s="460">
        <f t="shared" si="2"/>
        <v>40</v>
      </c>
      <c r="AS39" s="460">
        <f t="shared" si="2"/>
        <v>41</v>
      </c>
      <c r="AT39" s="460">
        <f t="shared" si="2"/>
        <v>42</v>
      </c>
      <c r="AU39" s="460">
        <f t="shared" si="2"/>
        <v>43</v>
      </c>
      <c r="AV39" s="460">
        <f t="shared" si="2"/>
        <v>44</v>
      </c>
      <c r="AW39" s="460">
        <f t="shared" si="2"/>
        <v>45</v>
      </c>
      <c r="AX39" s="460">
        <f t="shared" si="2"/>
        <v>46</v>
      </c>
      <c r="AY39" s="460">
        <f t="shared" si="2"/>
        <v>47</v>
      </c>
      <c r="AZ39" s="460">
        <f t="shared" si="2"/>
        <v>48</v>
      </c>
      <c r="BA39" s="460">
        <f t="shared" si="2"/>
        <v>49</v>
      </c>
      <c r="BB39" s="460">
        <f t="shared" si="2"/>
        <v>50</v>
      </c>
      <c r="BC39" s="460">
        <f t="shared" si="2"/>
        <v>51</v>
      </c>
      <c r="BD39" s="460">
        <f t="shared" si="2"/>
        <v>52</v>
      </c>
      <c r="BE39" s="460">
        <f t="shared" si="2"/>
        <v>53</v>
      </c>
      <c r="BF39" s="460">
        <f t="shared" si="2"/>
        <v>54</v>
      </c>
      <c r="BG39" s="460">
        <f t="shared" si="2"/>
        <v>55</v>
      </c>
      <c r="BH39" s="460">
        <f t="shared" si="2"/>
        <v>56</v>
      </c>
      <c r="BI39" s="460">
        <f t="shared" si="2"/>
        <v>57</v>
      </c>
      <c r="BJ39" s="460">
        <f t="shared" si="2"/>
        <v>58</v>
      </c>
      <c r="BK39" s="460">
        <f t="shared" si="2"/>
        <v>59</v>
      </c>
      <c r="BL39" s="460">
        <f t="shared" si="2"/>
        <v>60</v>
      </c>
      <c r="BM39" s="460">
        <f t="shared" si="2"/>
        <v>61</v>
      </c>
      <c r="BN39" s="460">
        <f t="shared" si="2"/>
        <v>62</v>
      </c>
      <c r="BO39" s="460">
        <f t="shared" si="2"/>
        <v>63</v>
      </c>
      <c r="BP39" s="460">
        <f t="shared" si="2"/>
        <v>64</v>
      </c>
      <c r="BQ39" s="460">
        <f t="shared" si="2"/>
        <v>65</v>
      </c>
      <c r="BR39" s="460">
        <f t="shared" si="2"/>
        <v>66</v>
      </c>
      <c r="BS39" s="460">
        <f t="shared" ref="BS39:DT39" si="3">BR39+1</f>
        <v>67</v>
      </c>
      <c r="BT39" s="460">
        <f t="shared" si="3"/>
        <v>68</v>
      </c>
      <c r="BU39" s="460">
        <f t="shared" si="3"/>
        <v>69</v>
      </c>
      <c r="BV39" s="460">
        <f t="shared" si="3"/>
        <v>70</v>
      </c>
      <c r="BW39" s="460">
        <f t="shared" si="3"/>
        <v>71</v>
      </c>
      <c r="BX39" s="460">
        <f t="shared" si="3"/>
        <v>72</v>
      </c>
      <c r="BY39" s="460">
        <f t="shared" si="3"/>
        <v>73</v>
      </c>
      <c r="BZ39" s="460">
        <f t="shared" si="3"/>
        <v>74</v>
      </c>
      <c r="CA39" s="460">
        <f t="shared" si="3"/>
        <v>75</v>
      </c>
      <c r="CB39" s="460">
        <f t="shared" si="3"/>
        <v>76</v>
      </c>
      <c r="CC39" s="460">
        <f t="shared" si="3"/>
        <v>77</v>
      </c>
      <c r="CD39" s="460">
        <f t="shared" si="3"/>
        <v>78</v>
      </c>
      <c r="CE39" s="460">
        <f t="shared" si="3"/>
        <v>79</v>
      </c>
      <c r="CF39" s="460">
        <f t="shared" si="3"/>
        <v>80</v>
      </c>
      <c r="CG39" s="460">
        <f t="shared" si="3"/>
        <v>81</v>
      </c>
      <c r="CH39" s="460">
        <f t="shared" si="3"/>
        <v>82</v>
      </c>
      <c r="CI39" s="460">
        <f t="shared" si="3"/>
        <v>83</v>
      </c>
      <c r="CJ39" s="460">
        <f t="shared" si="3"/>
        <v>84</v>
      </c>
      <c r="CK39" s="460">
        <f t="shared" si="3"/>
        <v>85</v>
      </c>
      <c r="CL39" s="460">
        <f t="shared" si="3"/>
        <v>86</v>
      </c>
      <c r="CM39" s="460">
        <f t="shared" si="3"/>
        <v>87</v>
      </c>
      <c r="CN39" s="460">
        <f t="shared" si="3"/>
        <v>88</v>
      </c>
      <c r="CO39" s="460">
        <f t="shared" si="3"/>
        <v>89</v>
      </c>
      <c r="CP39" s="460">
        <f t="shared" si="3"/>
        <v>90</v>
      </c>
      <c r="CQ39" s="460">
        <f t="shared" si="3"/>
        <v>91</v>
      </c>
      <c r="CR39" s="460">
        <f t="shared" si="3"/>
        <v>92</v>
      </c>
      <c r="CS39" s="460">
        <f t="shared" si="3"/>
        <v>93</v>
      </c>
      <c r="CT39" s="460">
        <f t="shared" si="3"/>
        <v>94</v>
      </c>
      <c r="CU39" s="460">
        <f t="shared" si="3"/>
        <v>95</v>
      </c>
      <c r="CV39" s="460">
        <f t="shared" si="3"/>
        <v>96</v>
      </c>
      <c r="CW39" s="460">
        <f t="shared" si="3"/>
        <v>97</v>
      </c>
      <c r="CX39" s="460">
        <f t="shared" si="3"/>
        <v>98</v>
      </c>
      <c r="CY39" s="460">
        <f t="shared" si="3"/>
        <v>99</v>
      </c>
      <c r="CZ39" s="460">
        <f t="shared" si="3"/>
        <v>100</v>
      </c>
      <c r="DA39" s="460">
        <f t="shared" si="3"/>
        <v>101</v>
      </c>
      <c r="DB39" s="460">
        <f t="shared" si="3"/>
        <v>102</v>
      </c>
      <c r="DC39" s="460">
        <f t="shared" si="3"/>
        <v>103</v>
      </c>
      <c r="DD39" s="460">
        <f t="shared" si="3"/>
        <v>104</v>
      </c>
      <c r="DE39" s="460">
        <f t="shared" si="3"/>
        <v>105</v>
      </c>
      <c r="DF39" s="460">
        <f t="shared" si="3"/>
        <v>106</v>
      </c>
      <c r="DG39" s="460">
        <f t="shared" si="3"/>
        <v>107</v>
      </c>
      <c r="DH39" s="460">
        <f t="shared" si="3"/>
        <v>108</v>
      </c>
      <c r="DI39" s="460">
        <f t="shared" si="3"/>
        <v>109</v>
      </c>
      <c r="DJ39" s="460">
        <f t="shared" si="3"/>
        <v>110</v>
      </c>
      <c r="DK39" s="460">
        <f t="shared" si="3"/>
        <v>111</v>
      </c>
      <c r="DL39" s="460">
        <f t="shared" si="3"/>
        <v>112</v>
      </c>
      <c r="DM39" s="460">
        <f t="shared" si="3"/>
        <v>113</v>
      </c>
      <c r="DN39" s="460">
        <f t="shared" si="3"/>
        <v>114</v>
      </c>
      <c r="DO39" s="460">
        <f t="shared" si="3"/>
        <v>115</v>
      </c>
      <c r="DP39" s="460">
        <f t="shared" si="3"/>
        <v>116</v>
      </c>
      <c r="DQ39" s="460">
        <f t="shared" si="3"/>
        <v>117</v>
      </c>
      <c r="DR39" s="460">
        <f t="shared" si="3"/>
        <v>118</v>
      </c>
      <c r="DS39" s="460">
        <f t="shared" si="3"/>
        <v>119</v>
      </c>
      <c r="DT39" s="461">
        <f t="shared" si="3"/>
        <v>120</v>
      </c>
    </row>
    <row r="40" spans="4:124" x14ac:dyDescent="0.3">
      <c r="D40" s="462" t="s">
        <v>87</v>
      </c>
      <c r="E40" s="463">
        <f>IF(CF!S5&lt;=Summary!$H$12,CF!S5,"")</f>
        <v>46173</v>
      </c>
      <c r="F40" s="463">
        <f>IF(CF!T5&lt;=Summary!$H$12,CF!T5,"")</f>
        <v>46203</v>
      </c>
      <c r="G40" s="463">
        <f>IF(CF!U5&lt;=Summary!$H$12,CF!U5,"")</f>
        <v>46234</v>
      </c>
      <c r="H40" s="463">
        <f>IF(CF!V5&lt;=Summary!$H$12,CF!V5,"")</f>
        <v>46265</v>
      </c>
      <c r="I40" s="463">
        <f>IF(CF!W5&lt;=Summary!$H$12,CF!W5,"")</f>
        <v>46295</v>
      </c>
      <c r="J40" s="463">
        <f>IF(CF!X5&lt;=Summary!$H$12,CF!X5,"")</f>
        <v>46326</v>
      </c>
      <c r="K40" s="463">
        <f>IF(CF!Y5&lt;=Summary!$H$12,CF!Y5,"")</f>
        <v>46356</v>
      </c>
      <c r="L40" s="463">
        <f>IF(CF!Z5&lt;=Summary!$H$12,CF!Z5,"")</f>
        <v>46387</v>
      </c>
      <c r="M40" s="463">
        <f>IF(CF!AA5&lt;=Summary!$H$12,CF!AA5,"")</f>
        <v>46418</v>
      </c>
      <c r="N40" s="463">
        <f>IF(CF!AB5&lt;=Summary!$H$12,CF!AB5,"")</f>
        <v>46446</v>
      </c>
      <c r="O40" s="463">
        <f>IF(CF!AC5&lt;=Summary!$H$12,CF!AC5,"")</f>
        <v>46477</v>
      </c>
      <c r="P40" s="463">
        <f>IF(CF!AD5&lt;=Summary!$H$12,CF!AD5,"")</f>
        <v>46507</v>
      </c>
      <c r="Q40" s="463">
        <f>IF(CF!AE5&lt;=Summary!$H$12,CF!AE5,"")</f>
        <v>46538</v>
      </c>
      <c r="R40" s="463">
        <f>IF(CF!AF5&lt;=Summary!$H$12,CF!AF5,"")</f>
        <v>46568</v>
      </c>
      <c r="S40" s="463">
        <f>IF(CF!AG5&lt;=Summary!$H$12,CF!AG5,"")</f>
        <v>46599</v>
      </c>
      <c r="T40" s="463">
        <f>IF(CF!AH5&lt;=Summary!$H$12,CF!AH5,"")</f>
        <v>46630</v>
      </c>
      <c r="U40" s="463">
        <f>IF(CF!AI5&lt;=Summary!$H$12,CF!AI5,"")</f>
        <v>46660</v>
      </c>
      <c r="V40" s="463">
        <f>IF(CF!AJ5&lt;=Summary!$H$12,CF!AJ5,"")</f>
        <v>46691</v>
      </c>
      <c r="W40" s="463">
        <f>IF(CF!AK5&lt;=Summary!$H$12,CF!AK5,"")</f>
        <v>46721</v>
      </c>
      <c r="X40" s="463">
        <f>IF(CF!AL5&lt;=Summary!$H$12,CF!AL5,"")</f>
        <v>46752</v>
      </c>
      <c r="Y40" s="463">
        <f>IF(CF!AM5&lt;=Summary!$H$12,CF!AM5,"")</f>
        <v>46783</v>
      </c>
      <c r="Z40" s="463">
        <f>IF(CF!AN5&lt;=Summary!$H$12,CF!AN5,"")</f>
        <v>46812</v>
      </c>
      <c r="AA40" s="463">
        <f>IF(CF!AO5&lt;=Summary!$H$12,CF!AO5,"")</f>
        <v>46843</v>
      </c>
      <c r="AB40" s="463">
        <f>IF(CF!AP5&lt;=Summary!$H$12,CF!AP5,"")</f>
        <v>46873</v>
      </c>
      <c r="AC40" s="463">
        <f>IF(CF!AQ5&lt;=Summary!$H$12,CF!AQ5,"")</f>
        <v>46904</v>
      </c>
      <c r="AD40" s="463">
        <f>IF(CF!AR5&lt;=Summary!$H$12,CF!AR5,"")</f>
        <v>46934</v>
      </c>
      <c r="AE40" s="463">
        <f>IF(CF!AS5&lt;=Summary!$H$12,CF!AS5,"")</f>
        <v>46965</v>
      </c>
      <c r="AF40" s="463">
        <f>IF(CF!AT5&lt;=Summary!$H$12,CF!AT5,"")</f>
        <v>46996</v>
      </c>
      <c r="AG40" s="463">
        <f>IF(CF!AU5&lt;=Summary!$H$12,CF!AU5,"")</f>
        <v>47026</v>
      </c>
      <c r="AH40" s="463">
        <f>IF(CF!AV5&lt;=Summary!$H$12,CF!AV5,"")</f>
        <v>47057</v>
      </c>
      <c r="AI40" s="463">
        <f>IF(CF!AW5&lt;=Summary!$H$12,CF!AW5,"")</f>
        <v>47087</v>
      </c>
      <c r="AJ40" s="463">
        <f>IF(CF!AX5&lt;=Summary!$H$12,CF!AX5,"")</f>
        <v>47118</v>
      </c>
      <c r="AK40" s="463">
        <f>IF(CF!AY5&lt;=Summary!$H$12,CF!AY5,"")</f>
        <v>47149</v>
      </c>
      <c r="AL40" s="463">
        <f>IF(CF!AZ5&lt;=Summary!$H$12,CF!AZ5,"")</f>
        <v>47177</v>
      </c>
      <c r="AM40" s="463">
        <f>IF(CF!BA5&lt;=Summary!$H$12,CF!BA5,"")</f>
        <v>47208</v>
      </c>
      <c r="AN40" s="463">
        <f>IF(CF!BB5&lt;=Summary!$H$12,CF!BB5,"")</f>
        <v>47238</v>
      </c>
      <c r="AO40" s="463">
        <f>IF(CF!BC5&lt;=Summary!$H$12,CF!BC5,"")</f>
        <v>47269</v>
      </c>
      <c r="AP40" s="463">
        <f>IF(CF!BD5&lt;=Summary!$H$12,CF!BD5,"")</f>
        <v>47299</v>
      </c>
      <c r="AQ40" s="463">
        <f>IF(CF!BE5&lt;=Summary!$H$12,CF!BE5,"")</f>
        <v>47330</v>
      </c>
      <c r="AR40" s="463">
        <f>IF(CF!BF5&lt;=Summary!$H$12,CF!BF5,"")</f>
        <v>47361</v>
      </c>
      <c r="AS40" s="463">
        <f>IF(CF!BG5&lt;=Summary!$H$12,CF!BG5,"")</f>
        <v>47391</v>
      </c>
      <c r="AT40" s="463">
        <f>IF(CF!BH5&lt;=Summary!$H$12,CF!BH5,"")</f>
        <v>47422</v>
      </c>
      <c r="AU40" s="463">
        <f>IF(CF!BI5&lt;=Summary!$H$12,CF!BI5,"")</f>
        <v>47452</v>
      </c>
      <c r="AV40" s="463">
        <f>IF(CF!BJ5&lt;=Summary!$H$12,CF!BJ5,"")</f>
        <v>47483</v>
      </c>
      <c r="AW40" s="463">
        <f>IF(CF!BK5&lt;=Summary!$H$12,CF!BK5,"")</f>
        <v>47514</v>
      </c>
      <c r="AX40" s="463">
        <f>IF(CF!BL5&lt;=Summary!$H$12,CF!BL5,"")</f>
        <v>47542</v>
      </c>
      <c r="AY40" s="463">
        <f>IF(CF!BM5&lt;=Summary!$H$12,CF!BM5,"")</f>
        <v>47573</v>
      </c>
      <c r="AZ40" s="463">
        <f>IF(CF!BN5&lt;=Summary!$H$12,CF!BN5,"")</f>
        <v>47603</v>
      </c>
      <c r="BA40" s="463">
        <f>IF(CF!BO5&lt;=Summary!$H$12,CF!BO5,"")</f>
        <v>47634</v>
      </c>
      <c r="BB40" s="463">
        <f>IF(CF!BP5&lt;=Summary!$H$12,CF!BP5,"")</f>
        <v>47664</v>
      </c>
      <c r="BC40" s="463">
        <f>IF(CF!BQ5&lt;=Summary!$H$12,CF!BQ5,"")</f>
        <v>47695</v>
      </c>
      <c r="BD40" s="463">
        <f>IF(CF!BR5&lt;=Summary!$H$12,CF!BR5,"")</f>
        <v>47726</v>
      </c>
      <c r="BE40" s="463">
        <f>IF(CF!BS5&lt;=Summary!$H$12,CF!BS5,"")</f>
        <v>47756</v>
      </c>
      <c r="BF40" s="463">
        <f>IF(CF!BT5&lt;=Summary!$H$12,CF!BT5,"")</f>
        <v>47787</v>
      </c>
      <c r="BG40" s="463">
        <f>IF(CF!BU5&lt;=Summary!$H$12,CF!BU5,"")</f>
        <v>47817</v>
      </c>
      <c r="BH40" s="463">
        <f>IF(CF!BV5&lt;=Summary!$H$12,CF!BV5,"")</f>
        <v>47848</v>
      </c>
      <c r="BI40" s="463">
        <f>IF(CF!BW5&lt;=Summary!$H$12,CF!BW5,"")</f>
        <v>47879</v>
      </c>
      <c r="BJ40" s="463">
        <f>IF(CF!BX5&lt;=Summary!$H$12,CF!BX5,"")</f>
        <v>47907</v>
      </c>
      <c r="BK40" s="463">
        <f>IF(CF!BY5&lt;=Summary!$H$12,CF!BY5,"")</f>
        <v>47938</v>
      </c>
      <c r="BL40" s="463">
        <f>IF(CF!BZ5&lt;=Summary!$H$12,CF!BZ5,"")</f>
        <v>47968</v>
      </c>
      <c r="BM40" s="463" t="str">
        <f>IF(CF!CA5&lt;=Summary!$H$12,CF!CA5,"")</f>
        <v/>
      </c>
      <c r="BN40" s="463" t="str">
        <f>IF(CF!CB5&lt;=Summary!$H$12,CF!CB5,"")</f>
        <v/>
      </c>
      <c r="BO40" s="463" t="str">
        <f>IF(CF!CC5&lt;=Summary!$H$12,CF!CC5,"")</f>
        <v/>
      </c>
      <c r="BP40" s="463" t="str">
        <f>IF(CF!CD5&lt;=Summary!$H$12,CF!CD5,"")</f>
        <v/>
      </c>
      <c r="BQ40" s="463" t="str">
        <f>IF(CF!CE5&lt;=Summary!$H$12,CF!CE5,"")</f>
        <v/>
      </c>
      <c r="BR40" s="463" t="str">
        <f>IF(CF!CF5&lt;=Summary!$H$12,CF!CF5,"")</f>
        <v/>
      </c>
      <c r="BS40" s="463" t="str">
        <f>IF(CF!CG5&lt;=Summary!$H$12,CF!CG5,"")</f>
        <v/>
      </c>
      <c r="BT40" s="463" t="str">
        <f>IF(CF!CH5&lt;=Summary!$H$12,CF!CH5,"")</f>
        <v/>
      </c>
      <c r="BU40" s="463" t="str">
        <f>IF(CF!CI5&lt;=Summary!$H$12,CF!CI5,"")</f>
        <v/>
      </c>
      <c r="BV40" s="463" t="str">
        <f>IF(CF!CJ5&lt;=Summary!$H$12,CF!CJ5,"")</f>
        <v/>
      </c>
      <c r="BW40" s="463" t="str">
        <f>IF(CF!CK5&lt;=Summary!$H$12,CF!CK5,"")</f>
        <v/>
      </c>
      <c r="BX40" s="463" t="str">
        <f>IF(CF!CL5&lt;=Summary!$H$12,CF!CL5,"")</f>
        <v/>
      </c>
      <c r="BY40" s="463" t="str">
        <f>IF(CF!CM5&lt;=Summary!$H$12,CF!CM5,"")</f>
        <v/>
      </c>
      <c r="BZ40" s="463" t="str">
        <f>IF(CF!CN5&lt;=Summary!$H$12,CF!CN5,"")</f>
        <v/>
      </c>
      <c r="CA40" s="463" t="str">
        <f>IF(CF!CO5&lt;=Summary!$H$12,CF!CO5,"")</f>
        <v/>
      </c>
      <c r="CB40" s="463" t="str">
        <f>IF(CF!CP5&lt;=Summary!$H$12,CF!CP5,"")</f>
        <v/>
      </c>
      <c r="CC40" s="463" t="str">
        <f>IF(CF!CQ5&lt;=Summary!$H$12,CF!CQ5,"")</f>
        <v/>
      </c>
      <c r="CD40" s="463" t="str">
        <f>IF(CF!CR5&lt;=Summary!$H$12,CF!CR5,"")</f>
        <v/>
      </c>
      <c r="CE40" s="463" t="str">
        <f>IF(CF!CS5&lt;=Summary!$H$12,CF!CS5,"")</f>
        <v/>
      </c>
      <c r="CF40" s="463" t="str">
        <f>IF(CF!CT5&lt;=Summary!$H$12,CF!CT5,"")</f>
        <v/>
      </c>
      <c r="CG40" s="463" t="str">
        <f>IF(CF!CU5&lt;=Summary!$H$12,CF!CU5,"")</f>
        <v/>
      </c>
      <c r="CH40" s="463" t="str">
        <f>IF(CF!CV5&lt;=Summary!$H$12,CF!CV5,"")</f>
        <v/>
      </c>
      <c r="CI40" s="463" t="str">
        <f>IF(CF!CW5&lt;=Summary!$H$12,CF!CW5,"")</f>
        <v/>
      </c>
      <c r="CJ40" s="463" t="str">
        <f>IF(CF!CX5&lt;=Summary!$H$12,CF!CX5,"")</f>
        <v/>
      </c>
      <c r="CK40" s="463" t="str">
        <f>IF(CF!CY5&lt;=Summary!$H$12,CF!CY5,"")</f>
        <v/>
      </c>
      <c r="CL40" s="463" t="str">
        <f>IF(CF!CZ5&lt;=Summary!$H$12,CF!CZ5,"")</f>
        <v/>
      </c>
      <c r="CM40" s="463" t="str">
        <f>IF(CF!DA5&lt;=Summary!$H$12,CF!DA5,"")</f>
        <v/>
      </c>
      <c r="CN40" s="463" t="str">
        <f>IF(CF!DB5&lt;=Summary!$H$12,CF!DB5,"")</f>
        <v/>
      </c>
      <c r="CO40" s="463" t="str">
        <f>IF(CF!DC5&lt;=Summary!$H$12,CF!DC5,"")</f>
        <v/>
      </c>
      <c r="CP40" s="463" t="str">
        <f>IF(CF!DD5&lt;=Summary!$H$12,CF!DD5,"")</f>
        <v/>
      </c>
      <c r="CQ40" s="463" t="str">
        <f>IF(CF!DE5&lt;=Summary!$H$12,CF!DE5,"")</f>
        <v/>
      </c>
      <c r="CR40" s="463" t="str">
        <f>IF(CF!DF5&lt;=Summary!$H$12,CF!DF5,"")</f>
        <v/>
      </c>
      <c r="CS40" s="463" t="str">
        <f>IF(CF!DG5&lt;=Summary!$H$12,CF!DG5,"")</f>
        <v/>
      </c>
      <c r="CT40" s="463" t="str">
        <f>IF(CF!DH5&lt;=Summary!$H$12,CF!DH5,"")</f>
        <v/>
      </c>
      <c r="CU40" s="463" t="str">
        <f>IF(CF!DI5&lt;=Summary!$H$12,CF!DI5,"")</f>
        <v/>
      </c>
      <c r="CV40" s="463" t="str">
        <f>IF(CF!DJ5&lt;=Summary!$H$12,CF!DJ5,"")</f>
        <v/>
      </c>
      <c r="CW40" s="463" t="str">
        <f>IF(CF!DK5&lt;=Summary!$H$12,CF!DK5,"")</f>
        <v/>
      </c>
      <c r="CX40" s="463" t="str">
        <f>IF(CF!DL5&lt;=Summary!$H$12,CF!DL5,"")</f>
        <v/>
      </c>
      <c r="CY40" s="463" t="str">
        <f>IF(CF!DM5&lt;=Summary!$H$12,CF!DM5,"")</f>
        <v/>
      </c>
      <c r="CZ40" s="463" t="str">
        <f>IF(CF!DN5&lt;=Summary!$H$12,CF!DN5,"")</f>
        <v/>
      </c>
      <c r="DA40" s="463" t="str">
        <f>IF(CF!DO5&lt;=Summary!$H$12,CF!DO5,"")</f>
        <v/>
      </c>
      <c r="DB40" s="463" t="str">
        <f>IF(CF!DP5&lt;=Summary!$H$12,CF!DP5,"")</f>
        <v/>
      </c>
      <c r="DC40" s="463" t="str">
        <f>IF(CF!DQ5&lt;=Summary!$H$12,CF!DQ5,"")</f>
        <v/>
      </c>
      <c r="DD40" s="463" t="str">
        <f>IF(CF!DR5&lt;=Summary!$H$12,CF!DR5,"")</f>
        <v/>
      </c>
      <c r="DE40" s="463" t="str">
        <f>IF(CF!DS5&lt;=Summary!$H$12,CF!DS5,"")</f>
        <v/>
      </c>
      <c r="DF40" s="463" t="str">
        <f>IF(CF!DT5&lt;=Summary!$H$12,CF!DT5,"")</f>
        <v/>
      </c>
      <c r="DG40" s="463" t="str">
        <f>IF(CF!DU5&lt;=Summary!$H$12,CF!DU5,"")</f>
        <v/>
      </c>
      <c r="DH40" s="463" t="str">
        <f>IF(CF!DV5&lt;=Summary!$H$12,CF!DV5,"")</f>
        <v/>
      </c>
      <c r="DI40" s="463" t="str">
        <f>IF(CF!DW5&lt;=Summary!$H$12,CF!DW5,"")</f>
        <v/>
      </c>
      <c r="DJ40" s="463" t="str">
        <f>IF(CF!DX5&lt;=Summary!$H$12,CF!DX5,"")</f>
        <v/>
      </c>
      <c r="DK40" s="463" t="str">
        <f>IF(CF!DY5&lt;=Summary!$H$12,CF!DY5,"")</f>
        <v/>
      </c>
      <c r="DL40" s="463" t="str">
        <f>IF(CF!DZ5&lt;=Summary!$H$12,CF!DZ5,"")</f>
        <v/>
      </c>
      <c r="DM40" s="463" t="str">
        <f>IF(CF!EA5&lt;=Summary!$H$12,CF!EA5,"")</f>
        <v/>
      </c>
      <c r="DN40" s="463" t="str">
        <f>IF(CF!EB5&lt;=Summary!$H$12,CF!EB5,"")</f>
        <v/>
      </c>
      <c r="DO40" s="463" t="str">
        <f>IF(CF!EC5&lt;=Summary!$H$12,CF!EC5,"")</f>
        <v/>
      </c>
      <c r="DP40" s="463" t="str">
        <f>IF(CF!ED5&lt;=Summary!$H$12,CF!ED5,"")</f>
        <v/>
      </c>
      <c r="DQ40" s="463" t="str">
        <f>IF(CF!EE5&lt;=Summary!$H$12,CF!EE5,"")</f>
        <v/>
      </c>
      <c r="DR40" s="463" t="str">
        <f>IF(CF!EF5&lt;=Summary!$H$12,CF!EF5,"")</f>
        <v/>
      </c>
      <c r="DS40" s="463" t="str">
        <f>IF(CF!EG5&lt;=Summary!$H$12,CF!EG5,"")</f>
        <v/>
      </c>
      <c r="DT40" s="464" t="str">
        <f>IF(CF!EH5&lt;=Summary!$H$12,CF!EH5,"")</f>
        <v/>
      </c>
    </row>
    <row r="41" spans="4:124" x14ac:dyDescent="0.3">
      <c r="D41" s="428" t="str">
        <f>Z6</f>
        <v>Net Operating Income</v>
      </c>
      <c r="E41" s="754">
        <f>IF(AND(E40&lt;=$H$12,VLOOKUP($D$41,$E$44:$F$56,2,0)="Positive"),VLOOKUP($D$41,'Combined CF'!$P$6:$ES$50,Summary!E39+2,0),IF(AND(E40&lt;=$H$12,VLOOKUP($D$41,$E$44:$F$56,2,0)="Negative"),ABS(VLOOKUP($D$41,'Combined CF'!$P$6:$ES$50,Summary!E39+2,0)),""))</f>
        <v>425744.60905631323</v>
      </c>
      <c r="F41" s="754">
        <f>IF(AND(F40&lt;=$H$12,VLOOKUP($D$41,$E$44:$F$56,2,0)="Positive"),VLOOKUP($D$41,'Combined CF'!$P$6:$ES$50,Summary!F39+2,0),IF(AND(F40&lt;=$H$12,VLOOKUP($D$41,$E$44:$F$56,2,0)="Negative"),ABS(VLOOKUP($D$41,'Combined CF'!$P$6:$ES$50,Summary!F39+2,0)),""))</f>
        <v>425744.60905631329</v>
      </c>
      <c r="G41" s="754">
        <f>IF(AND(G40&lt;=$H$12,VLOOKUP($D$41,$E$44:$F$56,2,0)="Positive"),VLOOKUP($D$41,'Combined CF'!$P$6:$ES$50,Summary!G39+2,0),IF(AND(G40&lt;=$H$12,VLOOKUP($D$41,$E$44:$F$56,2,0)="Negative"),ABS(VLOOKUP($D$41,'Combined CF'!$P$6:$ES$50,Summary!G39+2,0)),""))</f>
        <v>425937.53822297981</v>
      </c>
      <c r="H41" s="754">
        <f>IF(AND(H40&lt;=$H$12,VLOOKUP($D$41,$E$44:$F$56,2,0)="Positive"),VLOOKUP($D$41,'Combined CF'!$P$6:$ES$50,Summary!H39+2,0),IF(AND(H40&lt;=$H$12,VLOOKUP($D$41,$E$44:$F$56,2,0)="Negative"),ABS(VLOOKUP($D$41,'Combined CF'!$P$6:$ES$50,Summary!H39+2,0)),""))</f>
        <v>426333.70039172994</v>
      </c>
      <c r="I41" s="754">
        <f>IF(AND(I40&lt;=$H$12,VLOOKUP($D$41,$E$44:$F$56,2,0)="Positive"),VLOOKUP($D$41,'Combined CF'!$P$6:$ES$50,Summary!I39+2,0),IF(AND(I40&lt;=$H$12,VLOOKUP($D$41,$E$44:$F$56,2,0)="Negative"),ABS(VLOOKUP($D$41,'Combined CF'!$P$6:$ES$50,Summary!I39+2,0)),""))</f>
        <v>417550.77646170248</v>
      </c>
      <c r="J41" s="754">
        <f>IF(AND(J40&lt;=$H$12,VLOOKUP($D$41,$E$44:$F$56,2,0)="Positive"),VLOOKUP($D$41,'Combined CF'!$P$6:$ES$50,Summary!J39+2,0),IF(AND(J40&lt;=$H$12,VLOOKUP($D$41,$E$44:$F$56,2,0)="Negative"),ABS(VLOOKUP($D$41,'Combined CF'!$P$6:$ES$50,Summary!J39+2,0)),""))</f>
        <v>417547.47275483102</v>
      </c>
      <c r="K41" s="754">
        <f>IF(AND(K40&lt;=$H$12,VLOOKUP($D$41,$E$44:$F$56,2,0)="Positive"),VLOOKUP($D$41,'Combined CF'!$P$6:$ES$50,Summary!K39+2,0),IF(AND(K40&lt;=$H$12,VLOOKUP($D$41,$E$44:$F$56,2,0)="Negative"),ABS(VLOOKUP($D$41,'Combined CF'!$P$6:$ES$50,Summary!K39+2,0)),""))</f>
        <v>419010.47539172985</v>
      </c>
      <c r="L41" s="754">
        <f>IF(AND(L40&lt;=$H$12,VLOOKUP($D$41,$E$44:$F$56,2,0)="Positive"),VLOOKUP($D$41,'Combined CF'!$P$6:$ES$50,Summary!L39+2,0),IF(AND(L40&lt;=$H$12,VLOOKUP($D$41,$E$44:$F$56,2,0)="Negative"),ABS(VLOOKUP($D$41,'Combined CF'!$P$6:$ES$50,Summary!L39+2,0)),""))</f>
        <v>419010.47539172985</v>
      </c>
      <c r="M41" s="754">
        <f>IF(AND(M40&lt;=$H$12,VLOOKUP($D$41,$E$44:$F$56,2,0)="Positive"),VLOOKUP($D$41,'Combined CF'!$P$6:$ES$50,Summary!M39+2,0),IF(AND(M40&lt;=$H$12,VLOOKUP($D$41,$E$44:$F$56,2,0)="Negative"),ABS(VLOOKUP($D$41,'Combined CF'!$P$6:$ES$50,Summary!M39+2,0)),""))</f>
        <v>428626.06622506335</v>
      </c>
      <c r="N41" s="754">
        <f>IF(AND(N40&lt;=$H$12,VLOOKUP($D$41,$E$44:$F$56,2,0)="Positive"),VLOOKUP($D$41,'Combined CF'!$P$6:$ES$50,Summary!N39+2,0),IF(AND(N40&lt;=$H$12,VLOOKUP($D$41,$E$44:$F$56,2,0)="Negative"),ABS(VLOOKUP($D$41,'Combined CF'!$P$6:$ES$50,Summary!N39+2,0)),""))</f>
        <v>428626.06622506329</v>
      </c>
      <c r="O41" s="754">
        <f>IF(AND(O40&lt;=$H$12,VLOOKUP($D$41,$E$44:$F$56,2,0)="Positive"),VLOOKUP($D$41,'Combined CF'!$P$6:$ES$50,Summary!O39+2,0),IF(AND(O40&lt;=$H$12,VLOOKUP($D$41,$E$44:$F$56,2,0)="Negative"),ABS(VLOOKUP($D$41,'Combined CF'!$P$6:$ES$50,Summary!O39+2,0)),""))</f>
        <v>428626.06622506329</v>
      </c>
      <c r="P41" s="754">
        <f>IF(AND(P40&lt;=$H$12,VLOOKUP($D$41,$E$44:$F$56,2,0)="Positive"),VLOOKUP($D$41,'Combined CF'!$P$6:$ES$50,Summary!P39+2,0),IF(AND(P40&lt;=$H$12,VLOOKUP($D$41,$E$44:$F$56,2,0)="Negative"),ABS(VLOOKUP($D$41,'Combined CF'!$P$6:$ES$50,Summary!P39+2,0)),""))</f>
        <v>428626.06622506323</v>
      </c>
      <c r="Q41" s="754">
        <f>IF(AND(Q40&lt;=$H$12,VLOOKUP($D$41,$E$44:$F$56,2,0)="Positive"),VLOOKUP($D$41,'Combined CF'!$P$6:$ES$50,Summary!Q39+2,0),IF(AND(Q40&lt;=$H$12,VLOOKUP($D$41,$E$44:$F$56,2,0)="Negative"),ABS(VLOOKUP($D$41,'Combined CF'!$P$6:$ES$50,Summary!Q39+2,0)),""))</f>
        <v>823390.63539920095</v>
      </c>
      <c r="R41" s="754">
        <f>IF(AND(R40&lt;=$H$12,VLOOKUP($D$41,$E$44:$F$56,2,0)="Positive"),VLOOKUP($D$41,'Combined CF'!$P$6:$ES$50,Summary!R39+2,0),IF(AND(R40&lt;=$H$12,VLOOKUP($D$41,$E$44:$F$56,2,0)="Negative"),ABS(VLOOKUP($D$41,'Combined CF'!$P$6:$ES$50,Summary!R39+2,0)),""))</f>
        <v>823390.63539920095</v>
      </c>
      <c r="S41" s="754">
        <f>IF(AND(S40&lt;=$H$12,VLOOKUP($D$41,$E$44:$F$56,2,0)="Positive"),VLOOKUP($D$41,'Combined CF'!$P$6:$ES$50,Summary!S39+2,0),IF(AND(S40&lt;=$H$12,VLOOKUP($D$41,$E$44:$F$56,2,0)="Negative"),ABS(VLOOKUP($D$41,'Combined CF'!$P$6:$ES$50,Summary!S39+2,0)),""))</f>
        <v>823589.6570658678</v>
      </c>
      <c r="T41" s="754">
        <f>IF(AND(T40&lt;=$H$12,VLOOKUP($D$41,$E$44:$F$56,2,0)="Positive"),VLOOKUP($D$41,'Combined CF'!$P$6:$ES$50,Summary!T39+2,0),IF(AND(T40&lt;=$H$12,VLOOKUP($D$41,$E$44:$F$56,2,0)="Negative"),ABS(VLOOKUP($D$41,'Combined CF'!$P$6:$ES$50,Summary!T39+2,0)),""))</f>
        <v>823997.70409968041</v>
      </c>
      <c r="U41" s="754">
        <f>IF(AND(U40&lt;=$H$12,VLOOKUP($D$41,$E$44:$F$56,2,0)="Positive"),VLOOKUP($D$41,'Combined CF'!$P$6:$ES$50,Summary!U39+2,0),IF(AND(U40&lt;=$H$12,VLOOKUP($D$41,$E$44:$F$56,2,0)="Negative"),ABS(VLOOKUP($D$41,'Combined CF'!$P$6:$ES$50,Summary!U39+2,0)),""))</f>
        <v>823997.70409968041</v>
      </c>
      <c r="V41" s="754">
        <f>IF(AND(V40&lt;=$H$12,VLOOKUP($D$41,$E$44:$F$56,2,0)="Positive"),VLOOKUP($D$41,'Combined CF'!$P$6:$ES$50,Summary!V39+2,0),IF(AND(V40&lt;=$H$12,VLOOKUP($D$41,$E$44:$F$56,2,0)="Negative"),ABS(VLOOKUP($D$41,'Combined CF'!$P$6:$ES$50,Summary!V39+2,0)),""))</f>
        <v>823997.7040996803</v>
      </c>
      <c r="W41" s="754">
        <f>IF(AND(W40&lt;=$H$12,VLOOKUP($D$41,$E$44:$F$56,2,0)="Positive"),VLOOKUP($D$41,'Combined CF'!$P$6:$ES$50,Summary!W39+2,0),IF(AND(W40&lt;=$H$12,VLOOKUP($D$41,$E$44:$F$56,2,0)="Negative"),ABS(VLOOKUP($D$41,'Combined CF'!$P$6:$ES$50,Summary!W39+2,0)),""))</f>
        <v>823997.7040996803</v>
      </c>
      <c r="X41" s="754">
        <f>IF(AND(X40&lt;=$H$12,VLOOKUP($D$41,$E$44:$F$56,2,0)="Positive"),VLOOKUP($D$41,'Combined CF'!$P$6:$ES$50,Summary!X39+2,0),IF(AND(X40&lt;=$H$12,VLOOKUP($D$41,$E$44:$F$56,2,0)="Negative"),ABS(VLOOKUP($D$41,'Combined CF'!$P$6:$ES$50,Summary!X39+2,0)),""))</f>
        <v>816081.14731424174</v>
      </c>
      <c r="Y41" s="754">
        <f>IF(AND(Y40&lt;=$H$12,VLOOKUP($D$41,$E$44:$F$56,2,0)="Positive"),VLOOKUP($D$41,'Combined CF'!$P$6:$ES$50,Summary!Y39+2,0),IF(AND(Y40&lt;=$H$12,VLOOKUP($D$41,$E$44:$F$56,2,0)="Negative"),ABS(VLOOKUP($D$41,'Combined CF'!$P$6:$ES$50,Summary!Y39+2,0)),""))</f>
        <v>816078.67364739976</v>
      </c>
      <c r="Z41" s="754">
        <f>IF(AND(Z40&lt;=$H$12,VLOOKUP($D$41,$E$44:$F$56,2,0)="Positive"),VLOOKUP($D$41,'Combined CF'!$P$6:$ES$50,Summary!Z39+2,0),IF(AND(Z40&lt;=$H$12,VLOOKUP($D$41,$E$44:$F$56,2,0)="Negative"),ABS(VLOOKUP($D$41,'Combined CF'!$P$6:$ES$50,Summary!Z39+2,0)),""))</f>
        <v>817174.10409968009</v>
      </c>
      <c r="AA41" s="754">
        <f>IF(AND(AA40&lt;=$H$12,VLOOKUP($D$41,$E$44:$F$56,2,0)="Positive"),VLOOKUP($D$41,'Combined CF'!$P$6:$ES$50,Summary!AA39+2,0),IF(AND(AA40&lt;=$H$12,VLOOKUP($D$41,$E$44:$F$56,2,0)="Negative"),ABS(VLOOKUP($D$41,'Combined CF'!$P$6:$ES$50,Summary!AA39+2,0)),""))</f>
        <v>817174.10409968032</v>
      </c>
      <c r="AB41" s="754">
        <f>IF(AND(AB40&lt;=$H$12,VLOOKUP($D$41,$E$44:$F$56,2,0)="Positive"),VLOOKUP($D$41,'Combined CF'!$P$6:$ES$50,Summary!AB39+2,0),IF(AND(AB40&lt;=$H$12,VLOOKUP($D$41,$E$44:$F$56,2,0)="Negative"),ABS(VLOOKUP($D$41,'Combined CF'!$P$6:$ES$50,Summary!AB39+2,0)),""))</f>
        <v>824342.55990801356</v>
      </c>
      <c r="AC41" s="754">
        <f>IF(AND(AC40&lt;=$H$12,VLOOKUP($D$41,$E$44:$F$56,2,0)="Positive"),VLOOKUP($D$41,'Combined CF'!$P$6:$ES$50,Summary!AC39+2,0),IF(AND(AC40&lt;=$H$12,VLOOKUP($D$41,$E$44:$F$56,2,0)="Negative"),ABS(VLOOKUP($D$41,'Combined CF'!$P$6:$ES$50,Summary!AC39+2,0)),""))</f>
        <v>926463.17971993797</v>
      </c>
      <c r="AD41" s="754">
        <f>IF(AND(AD40&lt;=$H$12,VLOOKUP($D$41,$E$44:$F$56,2,0)="Positive"),VLOOKUP($D$41,'Combined CF'!$P$6:$ES$50,Summary!AD39+2,0),IF(AND(AD40&lt;=$H$12,VLOOKUP($D$41,$E$44:$F$56,2,0)="Negative"),ABS(VLOOKUP($D$41,'Combined CF'!$P$6:$ES$50,Summary!AD39+2,0)),""))</f>
        <v>926460.68511919072</v>
      </c>
      <c r="AE41" s="754">
        <f>IF(AND(AE40&lt;=$H$12,VLOOKUP($D$41,$E$44:$F$56,2,0)="Positive"),VLOOKUP($D$41,'Combined CF'!$P$6:$ES$50,Summary!AE39+2,0),IF(AND(AE40&lt;=$H$12,VLOOKUP($D$41,$E$44:$F$56,2,0)="Negative"),ABS(VLOOKUP($D$41,'Combined CF'!$P$6:$ES$50,Summary!AE39+2,0)),""))</f>
        <v>927565.38587298582</v>
      </c>
      <c r="AF41" s="754">
        <f>IF(AND(AF40&lt;=$H$12,VLOOKUP($D$41,$E$44:$F$56,2,0)="Positive"),VLOOKUP($D$41,'Combined CF'!$P$6:$ES$50,Summary!AF39+2,0),IF(AND(AF40&lt;=$H$12,VLOOKUP($D$41,$E$44:$F$56,2,0)="Negative"),ABS(VLOOKUP($D$41,'Combined CF'!$P$6:$ES$50,Summary!AF39+2,0)),""))</f>
        <v>927985.67431781266</v>
      </c>
      <c r="AG41" s="754">
        <f>IF(AND(AG40&lt;=$H$12,VLOOKUP($D$41,$E$44:$F$56,2,0)="Positive"),VLOOKUP($D$41,'Combined CF'!$P$6:$ES$50,Summary!AG39+2,0),IF(AND(AG40&lt;=$H$12,VLOOKUP($D$41,$E$44:$F$56,2,0)="Negative"),ABS(VLOOKUP($D$41,'Combined CF'!$P$6:$ES$50,Summary!AG39+2,0)),""))</f>
        <v>935347.97552531271</v>
      </c>
      <c r="AH41" s="754">
        <f>IF(AND(AH40&lt;=$H$12,VLOOKUP($D$41,$E$44:$F$56,2,0)="Positive"),VLOOKUP($D$41,'Combined CF'!$P$6:$ES$50,Summary!AH39+2,0),IF(AND(AH40&lt;=$H$12,VLOOKUP($D$41,$E$44:$F$56,2,0)="Negative"),ABS(VLOOKUP($D$41,'Combined CF'!$P$6:$ES$50,Summary!AH39+2,0)),""))</f>
        <v>935347.97552531259</v>
      </c>
      <c r="AI41" s="754">
        <f>IF(AND(AI40&lt;=$H$12,VLOOKUP($D$41,$E$44:$F$56,2,0)="Positive"),VLOOKUP($D$41,'Combined CF'!$P$6:$ES$50,Summary!AI39+2,0),IF(AND(AI40&lt;=$H$12,VLOOKUP($D$41,$E$44:$F$56,2,0)="Negative"),ABS(VLOOKUP($D$41,'Combined CF'!$P$6:$ES$50,Summary!AI39+2,0)),""))</f>
        <v>935347.97552531259</v>
      </c>
      <c r="AJ41" s="754">
        <f>IF(AND(AJ40&lt;=$H$12,VLOOKUP($D$41,$E$44:$F$56,2,0)="Positive"),VLOOKUP($D$41,'Combined CF'!$P$6:$ES$50,Summary!AJ39+2,0),IF(AND(AJ40&lt;=$H$12,VLOOKUP($D$41,$E$44:$F$56,2,0)="Negative"),ABS(VLOOKUP($D$41,'Combined CF'!$P$6:$ES$50,Summary!AJ39+2,0)),""))</f>
        <v>935347.97552531259</v>
      </c>
      <c r="AK41" s="754">
        <f>IF(AND(AK40&lt;=$H$12,VLOOKUP($D$41,$E$44:$F$56,2,0)="Positive"),VLOOKUP($D$41,'Combined CF'!$P$6:$ES$50,Summary!AK39+2,0),IF(AND(AK40&lt;=$H$12,VLOOKUP($D$41,$E$44:$F$56,2,0)="Negative"),ABS(VLOOKUP($D$41,'Combined CF'!$P$6:$ES$50,Summary!AK39+2,0)),""))</f>
        <v>935347.97552531259</v>
      </c>
      <c r="AL41" s="754">
        <f>IF(AND(AL40&lt;=$H$12,VLOOKUP($D$41,$E$44:$F$56,2,0)="Positive"),VLOOKUP($D$41,'Combined CF'!$P$6:$ES$50,Summary!AL39+2,0),IF(AND(AL40&lt;=$H$12,VLOOKUP($D$41,$E$44:$F$56,2,0)="Negative"),ABS(VLOOKUP($D$41,'Combined CF'!$P$6:$ES$50,Summary!AL39+2,0)),""))</f>
        <v>935347.97552531271</v>
      </c>
      <c r="AM41" s="754">
        <f>IF(AND(AM40&lt;=$H$12,VLOOKUP($D$41,$E$44:$F$56,2,0)="Positive"),VLOOKUP($D$41,'Combined CF'!$P$6:$ES$50,Summary!AM39+2,0),IF(AND(AM40&lt;=$H$12,VLOOKUP($D$41,$E$44:$F$56,2,0)="Negative"),ABS(VLOOKUP($D$41,'Combined CF'!$P$6:$ES$50,Summary!AM39+2,0)),""))</f>
        <v>935347.97552531271</v>
      </c>
      <c r="AN41" s="754">
        <f>IF(AND(AN40&lt;=$H$12,VLOOKUP($D$41,$E$44:$F$56,2,0)="Positive"),VLOOKUP($D$41,'Combined CF'!$P$6:$ES$50,Summary!AN39+2,0),IF(AND(AN40&lt;=$H$12,VLOOKUP($D$41,$E$44:$F$56,2,0)="Negative"),ABS(VLOOKUP($D$41,'Combined CF'!$P$6:$ES$50,Summary!AN39+2,0)),""))</f>
        <v>935347.97552531259</v>
      </c>
      <c r="AO41" s="754">
        <f>IF(AND(AO40&lt;=$H$12,VLOOKUP($D$41,$E$44:$F$56,2,0)="Positive"),VLOOKUP($D$41,'Combined CF'!$P$6:$ES$50,Summary!AO39+2,0),IF(AND(AO40&lt;=$H$12,VLOOKUP($D$41,$E$44:$F$56,2,0)="Negative"),ABS(VLOOKUP($D$41,'Combined CF'!$P$6:$ES$50,Summary!AO39+2,0)),""))</f>
        <v>1026307.845006294</v>
      </c>
      <c r="AP41" s="754">
        <f>IF(AND(AP40&lt;=$H$12,VLOOKUP($D$41,$E$44:$F$56,2,0)="Positive"),VLOOKUP($D$41,'Combined CF'!$P$6:$ES$50,Summary!AP39+2,0),IF(AND(AP40&lt;=$H$12,VLOOKUP($D$41,$E$44:$F$56,2,0)="Negative"),ABS(VLOOKUP($D$41,'Combined CF'!$P$6:$ES$50,Summary!AP39+2,0)),""))</f>
        <v>1026307.845006294</v>
      </c>
      <c r="AQ41" s="754">
        <f>IF(AND(AQ40&lt;=$H$12,VLOOKUP($D$41,$E$44:$F$56,2,0)="Positive"),VLOOKUP($D$41,'Combined CF'!$P$6:$ES$50,Summary!AQ39+2,0),IF(AND(AQ40&lt;=$H$12,VLOOKUP($D$41,$E$44:$F$56,2,0)="Negative"),ABS(VLOOKUP($D$41,'Combined CF'!$P$6:$ES$50,Summary!AQ39+2,0)),""))</f>
        <v>1026307.8450062939</v>
      </c>
      <c r="AR41" s="754">
        <f>IF(AND(AR40&lt;=$H$12,VLOOKUP($D$41,$E$44:$F$56,2,0)="Positive"),VLOOKUP($D$41,'Combined CF'!$P$6:$ES$50,Summary!AR39+2,0),IF(AND(AR40&lt;=$H$12,VLOOKUP($D$41,$E$44:$F$56,2,0)="Negative"),ABS(VLOOKUP($D$41,'Combined CF'!$P$6:$ES$50,Summary!AR39+2,0)),""))</f>
        <v>1009460.9487173053</v>
      </c>
      <c r="AS41" s="754">
        <f>IF(AND(AS40&lt;=$H$12,VLOOKUP($D$41,$E$44:$F$56,2,0)="Positive"),VLOOKUP($D$41,'Combined CF'!$P$6:$ES$50,Summary!AS39+2,0),IF(AND(AS40&lt;=$H$12,VLOOKUP($D$41,$E$44:$F$56,2,0)="Negative"),ABS(VLOOKUP($D$41,'Combined CF'!$P$6:$ES$50,Summary!AS39+2,0)),""))</f>
        <v>1009455.4783862164</v>
      </c>
      <c r="AT41" s="754">
        <f>IF(AND(AT40&lt;=$H$12,VLOOKUP($D$41,$E$44:$F$56,2,0)="Positive"),VLOOKUP($D$41,'Combined CF'!$P$6:$ES$50,Summary!AT39+2,0),IF(AND(AT40&lt;=$H$12,VLOOKUP($D$41,$E$44:$F$56,2,0)="Negative"),ABS(VLOOKUP($D$41,'Combined CF'!$P$6:$ES$50,Summary!AT39+2,0)),""))</f>
        <v>1011877.9417339044</v>
      </c>
      <c r="AU41" s="754">
        <f>IF(AND(AU40&lt;=$H$12,VLOOKUP($D$41,$E$44:$F$56,2,0)="Positive"),VLOOKUP($D$41,'Combined CF'!$P$6:$ES$50,Summary!AU39+2,0),IF(AND(AU40&lt;=$H$12,VLOOKUP($D$41,$E$44:$F$56,2,0)="Negative"),ABS(VLOOKUP($D$41,'Combined CF'!$P$6:$ES$50,Summary!AU39+2,0)),""))</f>
        <v>1011877.9417339043</v>
      </c>
      <c r="AV41" s="754">
        <f>IF(AND(AV40&lt;=$H$12,VLOOKUP($D$41,$E$44:$F$56,2,0)="Positive"),VLOOKUP($D$41,'Combined CF'!$P$6:$ES$50,Summary!AV39+2,0),IF(AND(AV40&lt;=$H$12,VLOOKUP($D$41,$E$44:$F$56,2,0)="Negative"),ABS(VLOOKUP($D$41,'Combined CF'!$P$6:$ES$50,Summary!AV39+2,0)),""))</f>
        <v>1027952.3902628869</v>
      </c>
      <c r="AW41" s="754">
        <f>IF(AND(AW40&lt;=$H$12,VLOOKUP($D$41,$E$44:$F$56,2,0)="Positive"),VLOOKUP($D$41,'Combined CF'!$P$6:$ES$50,Summary!AW39+2,0),IF(AND(AW40&lt;=$H$12,VLOOKUP($D$41,$E$44:$F$56,2,0)="Negative"),ABS(VLOOKUP($D$41,'Combined CF'!$P$6:$ES$50,Summary!AW39+2,0)),""))</f>
        <v>1027952.3902628868</v>
      </c>
      <c r="AX41" s="754">
        <f>IF(AND(AX40&lt;=$H$12,VLOOKUP($D$41,$E$44:$F$56,2,0)="Positive"),VLOOKUP($D$41,'Combined CF'!$P$6:$ES$50,Summary!AX39+2,0),IF(AND(AX40&lt;=$H$12,VLOOKUP($D$41,$E$44:$F$56,2,0)="Negative"),ABS(VLOOKUP($D$41,'Combined CF'!$P$6:$ES$50,Summary!AX39+2,0)),""))</f>
        <v>1027952.3902628869</v>
      </c>
      <c r="AY41" s="754">
        <f>IF(AND(AY40&lt;=$H$12,VLOOKUP($D$41,$E$44:$F$56,2,0)="Positive"),VLOOKUP($D$41,'Combined CF'!$P$6:$ES$50,Summary!AY39+2,0),IF(AND(AY40&lt;=$H$12,VLOOKUP($D$41,$E$44:$F$56,2,0)="Negative"),ABS(VLOOKUP($D$41,'Combined CF'!$P$6:$ES$50,Summary!AY39+2,0)),""))</f>
        <v>1027952.390262887</v>
      </c>
      <c r="AZ41" s="754">
        <f>IF(AND(AZ40&lt;=$H$12,VLOOKUP($D$41,$E$44:$F$56,2,0)="Positive"),VLOOKUP($D$41,'Combined CF'!$P$6:$ES$50,Summary!AZ39+2,0),IF(AND(AZ40&lt;=$H$12,VLOOKUP($D$41,$E$44:$F$56,2,0)="Negative"),ABS(VLOOKUP($D$41,'Combined CF'!$P$6:$ES$50,Summary!AZ39+2,0)),""))</f>
        <v>1027952.3902628869</v>
      </c>
      <c r="BA41" s="754">
        <f>IF(AND(BA40&lt;=$H$12,VLOOKUP($D$41,$E$44:$F$56,2,0)="Positive"),VLOOKUP($D$41,'Combined CF'!$P$6:$ES$50,Summary!BA39+2,0),IF(AND(BA40&lt;=$H$12,VLOOKUP($D$41,$E$44:$F$56,2,0)="Negative"),ABS(VLOOKUP($D$41,'Combined CF'!$P$6:$ES$50,Summary!BA39+2,0)),""))</f>
        <v>1050616.10204498</v>
      </c>
      <c r="BB41" s="754">
        <f>IF(AND(BB40&lt;=$H$12,VLOOKUP($D$41,$E$44:$F$56,2,0)="Positive"),VLOOKUP($D$41,'Combined CF'!$P$6:$ES$50,Summary!BB39+2,0),IF(AND(BB40&lt;=$H$12,VLOOKUP($D$41,$E$44:$F$56,2,0)="Negative"),ABS(VLOOKUP($D$41,'Combined CF'!$P$6:$ES$50,Summary!BB39+2,0)),""))</f>
        <v>1050616.1020449798</v>
      </c>
      <c r="BC41" s="754">
        <f>IF(AND(BC40&lt;=$H$12,VLOOKUP($D$41,$E$44:$F$56,2,0)="Positive"),VLOOKUP($D$41,'Combined CF'!$P$6:$ES$50,Summary!BC39+2,0),IF(AND(BC40&lt;=$H$12,VLOOKUP($D$41,$E$44:$F$56,2,0)="Negative"),ABS(VLOOKUP($D$41,'Combined CF'!$P$6:$ES$50,Summary!BC39+2,0)),""))</f>
        <v>1050616.1020449798</v>
      </c>
      <c r="BD41" s="754">
        <f>IF(AND(BD40&lt;=$H$12,VLOOKUP($D$41,$E$44:$F$56,2,0)="Positive"),VLOOKUP($D$41,'Combined CF'!$P$6:$ES$50,Summary!BD39+2,0),IF(AND(BD40&lt;=$H$12,VLOOKUP($D$41,$E$44:$F$56,2,0)="Negative"),ABS(VLOOKUP($D$41,'Combined CF'!$P$6:$ES$50,Summary!BD39+2,0)),""))</f>
        <v>1050616.1020449798</v>
      </c>
      <c r="BE41" s="754">
        <f>IF(AND(BE40&lt;=$H$12,VLOOKUP($D$41,$E$44:$F$56,2,0)="Positive"),VLOOKUP($D$41,'Combined CF'!$P$6:$ES$50,Summary!BE39+2,0),IF(AND(BE40&lt;=$H$12,VLOOKUP($D$41,$E$44:$F$56,2,0)="Negative"),ABS(VLOOKUP($D$41,'Combined CF'!$P$6:$ES$50,Summary!BE39+2,0)),""))</f>
        <v>1050616.1020449798</v>
      </c>
      <c r="BF41" s="754">
        <f>IF(AND(BF40&lt;=$H$12,VLOOKUP($D$41,$E$44:$F$56,2,0)="Positive"),VLOOKUP($D$41,'Combined CF'!$P$6:$ES$50,Summary!BF39+2,0),IF(AND(BF40&lt;=$H$12,VLOOKUP($D$41,$E$44:$F$56,2,0)="Negative"),ABS(VLOOKUP($D$41,'Combined CF'!$P$6:$ES$50,Summary!BF39+2,0)),""))</f>
        <v>1050616.1020449798</v>
      </c>
      <c r="BG41" s="754">
        <f>IF(AND(BG40&lt;=$H$12,VLOOKUP($D$41,$E$44:$F$56,2,0)="Positive"),VLOOKUP($D$41,'Combined CF'!$P$6:$ES$50,Summary!BG39+2,0),IF(AND(BG40&lt;=$H$12,VLOOKUP($D$41,$E$44:$F$56,2,0)="Negative"),ABS(VLOOKUP($D$41,'Combined CF'!$P$6:$ES$50,Summary!BG39+2,0)),""))</f>
        <v>1050616.10204498</v>
      </c>
      <c r="BH41" s="754">
        <f>IF(AND(BH40&lt;=$H$12,VLOOKUP($D$41,$E$44:$F$56,2,0)="Positive"),VLOOKUP($D$41,'Combined CF'!$P$6:$ES$50,Summary!BH39+2,0),IF(AND(BH40&lt;=$H$12,VLOOKUP($D$41,$E$44:$F$56,2,0)="Negative"),ABS(VLOOKUP($D$41,'Combined CF'!$P$6:$ES$50,Summary!BH39+2,0)),""))</f>
        <v>1050616.10204498</v>
      </c>
      <c r="BI41" s="754">
        <f>IF(AND(BI40&lt;=$H$12,VLOOKUP($D$41,$E$44:$F$56,2,0)="Positive"),VLOOKUP($D$41,'Combined CF'!$P$6:$ES$50,Summary!BI39+2,0),IF(AND(BI40&lt;=$H$12,VLOOKUP($D$41,$E$44:$F$56,2,0)="Negative"),ABS(VLOOKUP($D$41,'Combined CF'!$P$6:$ES$50,Summary!BI39+2,0)),""))</f>
        <v>1050616.10204498</v>
      </c>
      <c r="BJ41" s="754">
        <f>IF(AND(BJ40&lt;=$H$12,VLOOKUP($D$41,$E$44:$F$56,2,0)="Positive"),VLOOKUP($D$41,'Combined CF'!$P$6:$ES$50,Summary!BJ39+2,0),IF(AND(BJ40&lt;=$H$12,VLOOKUP($D$41,$E$44:$F$56,2,0)="Negative"),ABS(VLOOKUP($D$41,'Combined CF'!$P$6:$ES$50,Summary!BJ39+2,0)),""))</f>
        <v>1050616.1020449798</v>
      </c>
      <c r="BK41" s="754">
        <f>IF(AND(BK40&lt;=$H$12,VLOOKUP($D$41,$E$44:$F$56,2,0)="Positive"),VLOOKUP($D$41,'Combined CF'!$P$6:$ES$50,Summary!BK39+2,0),IF(AND(BK40&lt;=$H$12,VLOOKUP($D$41,$E$44:$F$56,2,0)="Negative"),ABS(VLOOKUP($D$41,'Combined CF'!$P$6:$ES$50,Summary!BK39+2,0)),""))</f>
        <v>1050616.1020449798</v>
      </c>
      <c r="BL41" s="754">
        <f>IF(AND(BL40&lt;=$H$12,VLOOKUP($D$41,$E$44:$F$56,2,0)="Positive"),VLOOKUP($D$41,'Combined CF'!$P$6:$ES$50,Summary!BL39+2,0),IF(AND(BL40&lt;=$H$12,VLOOKUP($D$41,$E$44:$F$56,2,0)="Negative"),ABS(VLOOKUP($D$41,'Combined CF'!$P$6:$ES$50,Summary!BL39+2,0)),""))</f>
        <v>1050616.10204498</v>
      </c>
      <c r="BM41" s="754" t="str">
        <f>IF(AND(BM40&lt;=$H$12,VLOOKUP($D$41,$E$44:$F$56,2,0)="Positive"),VLOOKUP($D$41,'Combined CF'!$P$6:$ES$50,Summary!BM39+2,0),IF(AND(BM40&lt;=$H$12,VLOOKUP($D$41,$E$44:$F$56,2,0)="Negative"),ABS(VLOOKUP($D$41,'Combined CF'!$P$6:$ES$50,Summary!BM39+2,0)),""))</f>
        <v/>
      </c>
      <c r="BN41" s="754" t="str">
        <f>IF(AND(BN40&lt;=$H$12,VLOOKUP($D$41,$E$44:$F$56,2,0)="Positive"),VLOOKUP($D$41,'Combined CF'!$P$6:$ES$50,Summary!BN39+2,0),IF(AND(BN40&lt;=$H$12,VLOOKUP($D$41,$E$44:$F$56,2,0)="Negative"),ABS(VLOOKUP($D$41,'Combined CF'!$P$6:$ES$50,Summary!BN39+2,0)),""))</f>
        <v/>
      </c>
      <c r="BO41" s="754" t="str">
        <f>IF(AND(BO40&lt;=$H$12,VLOOKUP($D$41,$E$44:$F$56,2,0)="Positive"),VLOOKUP($D$41,'Combined CF'!$P$6:$ES$50,Summary!BO39+2,0),IF(AND(BO40&lt;=$H$12,VLOOKUP($D$41,$E$44:$F$56,2,0)="Negative"),ABS(VLOOKUP($D$41,'Combined CF'!$P$6:$ES$50,Summary!BO39+2,0)),""))</f>
        <v/>
      </c>
      <c r="BP41" s="754" t="str">
        <f>IF(AND(BP40&lt;=$H$12,VLOOKUP($D$41,$E$44:$F$56,2,0)="Positive"),VLOOKUP($D$41,'Combined CF'!$P$6:$ES$50,Summary!BP39+2,0),IF(AND(BP40&lt;=$H$12,VLOOKUP($D$41,$E$44:$F$56,2,0)="Negative"),ABS(VLOOKUP($D$41,'Combined CF'!$P$6:$ES$50,Summary!BP39+2,0)),""))</f>
        <v/>
      </c>
      <c r="BQ41" s="754" t="str">
        <f>IF(AND(BQ40&lt;=$H$12,VLOOKUP($D$41,$E$44:$F$56,2,0)="Positive"),VLOOKUP($D$41,'Combined CF'!$P$6:$ES$50,Summary!BQ39+2,0),IF(AND(BQ40&lt;=$H$12,VLOOKUP($D$41,$E$44:$F$56,2,0)="Negative"),ABS(VLOOKUP($D$41,'Combined CF'!$P$6:$ES$50,Summary!BQ39+2,0)),""))</f>
        <v/>
      </c>
      <c r="BR41" s="754" t="str">
        <f>IF(AND(BR40&lt;=$H$12,VLOOKUP($D$41,$E$44:$F$56,2,0)="Positive"),VLOOKUP($D$41,'Combined CF'!$P$6:$ES$50,Summary!BR39+2,0),IF(AND(BR40&lt;=$H$12,VLOOKUP($D$41,$E$44:$F$56,2,0)="Negative"),ABS(VLOOKUP($D$41,'Combined CF'!$P$6:$ES$50,Summary!BR39+2,0)),""))</f>
        <v/>
      </c>
      <c r="BS41" s="754" t="str">
        <f>IF(AND(BS40&lt;=$H$12,VLOOKUP($D$41,$E$44:$F$56,2,0)="Positive"),VLOOKUP($D$41,'Combined CF'!$P$6:$ES$50,Summary!BS39+2,0),IF(AND(BS40&lt;=$H$12,VLOOKUP($D$41,$E$44:$F$56,2,0)="Negative"),ABS(VLOOKUP($D$41,'Combined CF'!$P$6:$ES$50,Summary!BS39+2,0)),""))</f>
        <v/>
      </c>
      <c r="BT41" s="754" t="str">
        <f>IF(AND(BT40&lt;=$H$12,VLOOKUP($D$41,$E$44:$F$56,2,0)="Positive"),VLOOKUP($D$41,'Combined CF'!$P$6:$ES$50,Summary!BT39+2,0),IF(AND(BT40&lt;=$H$12,VLOOKUP($D$41,$E$44:$F$56,2,0)="Negative"),ABS(VLOOKUP($D$41,'Combined CF'!$P$6:$ES$50,Summary!BT39+2,0)),""))</f>
        <v/>
      </c>
      <c r="BU41" s="754" t="str">
        <f>IF(AND(BU40&lt;=$H$12,VLOOKUP($D$41,$E$44:$F$56,2,0)="Positive"),VLOOKUP($D$41,'Combined CF'!$P$6:$ES$50,Summary!BU39+2,0),IF(AND(BU40&lt;=$H$12,VLOOKUP($D$41,$E$44:$F$56,2,0)="Negative"),ABS(VLOOKUP($D$41,'Combined CF'!$P$6:$ES$50,Summary!BU39+2,0)),""))</f>
        <v/>
      </c>
      <c r="BV41" s="754" t="str">
        <f>IF(AND(BV40&lt;=$H$12,VLOOKUP($D$41,$E$44:$F$56,2,0)="Positive"),VLOOKUP($D$41,'Combined CF'!$P$6:$ES$50,Summary!BV39+2,0),IF(AND(BV40&lt;=$H$12,VLOOKUP($D$41,$E$44:$F$56,2,0)="Negative"),ABS(VLOOKUP($D$41,'Combined CF'!$P$6:$ES$50,Summary!BV39+2,0)),""))</f>
        <v/>
      </c>
      <c r="BW41" s="754" t="str">
        <f>IF(AND(BW40&lt;=$H$12,VLOOKUP($D$41,$E$44:$F$56,2,0)="Positive"),VLOOKUP($D$41,'Combined CF'!$P$6:$ES$50,Summary!BW39+2,0),IF(AND(BW40&lt;=$H$12,VLOOKUP($D$41,$E$44:$F$56,2,0)="Negative"),ABS(VLOOKUP($D$41,'Combined CF'!$P$6:$ES$50,Summary!BW39+2,0)),""))</f>
        <v/>
      </c>
      <c r="BX41" s="754" t="str">
        <f>IF(AND(BX40&lt;=$H$12,VLOOKUP($D$41,$E$44:$F$56,2,0)="Positive"),VLOOKUP($D$41,'Combined CF'!$P$6:$ES$50,Summary!BX39+2,0),IF(AND(BX40&lt;=$H$12,VLOOKUP($D$41,$E$44:$F$56,2,0)="Negative"),ABS(VLOOKUP($D$41,'Combined CF'!$P$6:$ES$50,Summary!BX39+2,0)),""))</f>
        <v/>
      </c>
      <c r="BY41" s="754" t="str">
        <f>IF(AND(BY40&lt;=$H$12,VLOOKUP($D$41,$E$44:$F$56,2,0)="Positive"),VLOOKUP($D$41,'Combined CF'!$P$6:$ES$50,Summary!BY39+2,0),IF(AND(BY40&lt;=$H$12,VLOOKUP($D$41,$E$44:$F$56,2,0)="Negative"),ABS(VLOOKUP($D$41,'Combined CF'!$P$6:$ES$50,Summary!BY39+2,0)),""))</f>
        <v/>
      </c>
      <c r="BZ41" s="754" t="str">
        <f>IF(AND(BZ40&lt;=$H$12,VLOOKUP($D$41,$E$44:$F$56,2,0)="Positive"),VLOOKUP($D$41,'Combined CF'!$P$6:$ES$50,Summary!BZ39+2,0),IF(AND(BZ40&lt;=$H$12,VLOOKUP($D$41,$E$44:$F$56,2,0)="Negative"),ABS(VLOOKUP($D$41,'Combined CF'!$P$6:$ES$50,Summary!BZ39+2,0)),""))</f>
        <v/>
      </c>
      <c r="CA41" s="754" t="str">
        <f>IF(AND(CA40&lt;=$H$12,VLOOKUP($D$41,$E$44:$F$56,2,0)="Positive"),VLOOKUP($D$41,'Combined CF'!$P$6:$ES$50,Summary!CA39+2,0),IF(AND(CA40&lt;=$H$12,VLOOKUP($D$41,$E$44:$F$56,2,0)="Negative"),ABS(VLOOKUP($D$41,'Combined CF'!$P$6:$ES$50,Summary!CA39+2,0)),""))</f>
        <v/>
      </c>
      <c r="CB41" s="754" t="str">
        <f>IF(AND(CB40&lt;=$H$12,VLOOKUP($D$41,$E$44:$F$56,2,0)="Positive"),VLOOKUP($D$41,'Combined CF'!$P$6:$ES$50,Summary!CB39+2,0),IF(AND(CB40&lt;=$H$12,VLOOKUP($D$41,$E$44:$F$56,2,0)="Negative"),ABS(VLOOKUP($D$41,'Combined CF'!$P$6:$ES$50,Summary!CB39+2,0)),""))</f>
        <v/>
      </c>
      <c r="CC41" s="754" t="str">
        <f>IF(AND(CC40&lt;=$H$12,VLOOKUP($D$41,$E$44:$F$56,2,0)="Positive"),VLOOKUP($D$41,'Combined CF'!$P$6:$ES$50,Summary!CC39+2,0),IF(AND(CC40&lt;=$H$12,VLOOKUP($D$41,$E$44:$F$56,2,0)="Negative"),ABS(VLOOKUP($D$41,'Combined CF'!$P$6:$ES$50,Summary!CC39+2,0)),""))</f>
        <v/>
      </c>
      <c r="CD41" s="754" t="str">
        <f>IF(AND(CD40&lt;=$H$12,VLOOKUP($D$41,$E$44:$F$56,2,0)="Positive"),VLOOKUP($D$41,'Combined CF'!$P$6:$ES$50,Summary!CD39+2,0),IF(AND(CD40&lt;=$H$12,VLOOKUP($D$41,$E$44:$F$56,2,0)="Negative"),ABS(VLOOKUP($D$41,'Combined CF'!$P$6:$ES$50,Summary!CD39+2,0)),""))</f>
        <v/>
      </c>
      <c r="CE41" s="754" t="str">
        <f>IF(AND(CE40&lt;=$H$12,VLOOKUP($D$41,$E$44:$F$56,2,0)="Positive"),VLOOKUP($D$41,'Combined CF'!$P$6:$ES$50,Summary!CE39+2,0),IF(AND(CE40&lt;=$H$12,VLOOKUP($D$41,$E$44:$F$56,2,0)="Negative"),ABS(VLOOKUP($D$41,'Combined CF'!$P$6:$ES$50,Summary!CE39+2,0)),""))</f>
        <v/>
      </c>
      <c r="CF41" s="754" t="str">
        <f>IF(AND(CF40&lt;=$H$12,VLOOKUP($D$41,$E$44:$F$56,2,0)="Positive"),VLOOKUP($D$41,'Combined CF'!$P$6:$ES$50,Summary!CF39+2,0),IF(AND(CF40&lt;=$H$12,VLOOKUP($D$41,$E$44:$F$56,2,0)="Negative"),ABS(VLOOKUP($D$41,'Combined CF'!$P$6:$ES$50,Summary!CF39+2,0)),""))</f>
        <v/>
      </c>
      <c r="CG41" s="754" t="str">
        <f>IF(AND(CG40&lt;=$H$12,VLOOKUP($D$41,$E$44:$F$56,2,0)="Positive"),VLOOKUP($D$41,'Combined CF'!$P$6:$ES$50,Summary!CG39+2,0),IF(AND(CG40&lt;=$H$12,VLOOKUP($D$41,$E$44:$F$56,2,0)="Negative"),ABS(VLOOKUP($D$41,'Combined CF'!$P$6:$ES$50,Summary!CG39+2,0)),""))</f>
        <v/>
      </c>
      <c r="CH41" s="754" t="str">
        <f>IF(AND(CH40&lt;=$H$12,VLOOKUP($D$41,$E$44:$F$56,2,0)="Positive"),VLOOKUP($D$41,'Combined CF'!$P$6:$ES$50,Summary!CH39+2,0),IF(AND(CH40&lt;=$H$12,VLOOKUP($D$41,$E$44:$F$56,2,0)="Negative"),ABS(VLOOKUP($D$41,'Combined CF'!$P$6:$ES$50,Summary!CH39+2,0)),""))</f>
        <v/>
      </c>
      <c r="CI41" s="754" t="str">
        <f>IF(AND(CI40&lt;=$H$12,VLOOKUP($D$41,$E$44:$F$56,2,0)="Positive"),VLOOKUP($D$41,'Combined CF'!$P$6:$ES$50,Summary!CI39+2,0),IF(AND(CI40&lt;=$H$12,VLOOKUP($D$41,$E$44:$F$56,2,0)="Negative"),ABS(VLOOKUP($D$41,'Combined CF'!$P$6:$ES$50,Summary!CI39+2,0)),""))</f>
        <v/>
      </c>
      <c r="CJ41" s="754" t="str">
        <f>IF(AND(CJ40&lt;=$H$12,VLOOKUP($D$41,$E$44:$F$56,2,0)="Positive"),VLOOKUP($D$41,'Combined CF'!$P$6:$ES$50,Summary!CJ39+2,0),IF(AND(CJ40&lt;=$H$12,VLOOKUP($D$41,$E$44:$F$56,2,0)="Negative"),ABS(VLOOKUP($D$41,'Combined CF'!$P$6:$ES$50,Summary!CJ39+2,0)),""))</f>
        <v/>
      </c>
      <c r="CK41" s="754" t="str">
        <f>IF(AND(CK40&lt;=$H$12,VLOOKUP($D$41,$E$44:$F$56,2,0)="Positive"),VLOOKUP($D$41,'Combined CF'!$P$6:$ES$50,Summary!CK39+2,0),IF(AND(CK40&lt;=$H$12,VLOOKUP($D$41,$E$44:$F$56,2,0)="Negative"),ABS(VLOOKUP($D$41,'Combined CF'!$P$6:$ES$50,Summary!CK39+2,0)),""))</f>
        <v/>
      </c>
      <c r="CL41" s="754" t="str">
        <f>IF(AND(CL40&lt;=$H$12,VLOOKUP($D$41,$E$44:$F$56,2,0)="Positive"),VLOOKUP($D$41,'Combined CF'!$P$6:$ES$50,Summary!CL39+2,0),IF(AND(CL40&lt;=$H$12,VLOOKUP($D$41,$E$44:$F$56,2,0)="Negative"),ABS(VLOOKUP($D$41,'Combined CF'!$P$6:$ES$50,Summary!CL39+2,0)),""))</f>
        <v/>
      </c>
      <c r="CM41" s="754" t="str">
        <f>IF(AND(CM40&lt;=$H$12,VLOOKUP($D$41,$E$44:$F$56,2,0)="Positive"),VLOOKUP($D$41,'Combined CF'!$P$6:$ES$50,Summary!CM39+2,0),IF(AND(CM40&lt;=$H$12,VLOOKUP($D$41,$E$44:$F$56,2,0)="Negative"),ABS(VLOOKUP($D$41,'Combined CF'!$P$6:$ES$50,Summary!CM39+2,0)),""))</f>
        <v/>
      </c>
      <c r="CN41" s="754" t="str">
        <f>IF(AND(CN40&lt;=$H$12,VLOOKUP($D$41,$E$44:$F$56,2,0)="Positive"),VLOOKUP($D$41,'Combined CF'!$P$6:$ES$50,Summary!CN39+2,0),IF(AND(CN40&lt;=$H$12,VLOOKUP($D$41,$E$44:$F$56,2,0)="Negative"),ABS(VLOOKUP($D$41,'Combined CF'!$P$6:$ES$50,Summary!CN39+2,0)),""))</f>
        <v/>
      </c>
      <c r="CO41" s="754" t="str">
        <f>IF(AND(CO40&lt;=$H$12,VLOOKUP($D$41,$E$44:$F$56,2,0)="Positive"),VLOOKUP($D$41,'Combined CF'!$P$6:$ES$50,Summary!CO39+2,0),IF(AND(CO40&lt;=$H$12,VLOOKUP($D$41,$E$44:$F$56,2,0)="Negative"),ABS(VLOOKUP($D$41,'Combined CF'!$P$6:$ES$50,Summary!CO39+2,0)),""))</f>
        <v/>
      </c>
      <c r="CP41" s="754" t="str">
        <f>IF(AND(CP40&lt;=$H$12,VLOOKUP($D$41,$E$44:$F$56,2,0)="Positive"),VLOOKUP($D$41,'Combined CF'!$P$6:$ES$50,Summary!CP39+2,0),IF(AND(CP40&lt;=$H$12,VLOOKUP($D$41,$E$44:$F$56,2,0)="Negative"),ABS(VLOOKUP($D$41,'Combined CF'!$P$6:$ES$50,Summary!CP39+2,0)),""))</f>
        <v/>
      </c>
      <c r="CQ41" s="754" t="str">
        <f>IF(AND(CQ40&lt;=$H$12,VLOOKUP($D$41,$E$44:$F$56,2,0)="Positive"),VLOOKUP($D$41,'Combined CF'!$P$6:$ES$50,Summary!CQ39+2,0),IF(AND(CQ40&lt;=$H$12,VLOOKUP($D$41,$E$44:$F$56,2,0)="Negative"),ABS(VLOOKUP($D$41,'Combined CF'!$P$6:$ES$50,Summary!CQ39+2,0)),""))</f>
        <v/>
      </c>
      <c r="CR41" s="754" t="str">
        <f>IF(AND(CR40&lt;=$H$12,VLOOKUP($D$41,$E$44:$F$56,2,0)="Positive"),VLOOKUP($D$41,'Combined CF'!$P$6:$ES$50,Summary!CR39+2,0),IF(AND(CR40&lt;=$H$12,VLOOKUP($D$41,$E$44:$F$56,2,0)="Negative"),ABS(VLOOKUP($D$41,'Combined CF'!$P$6:$ES$50,Summary!CR39+2,0)),""))</f>
        <v/>
      </c>
      <c r="CS41" s="754" t="str">
        <f>IF(AND(CS40&lt;=$H$12,VLOOKUP($D$41,$E$44:$F$56,2,0)="Positive"),VLOOKUP($D$41,'Combined CF'!$P$6:$ES$50,Summary!CS39+2,0),IF(AND(CS40&lt;=$H$12,VLOOKUP($D$41,$E$44:$F$56,2,0)="Negative"),ABS(VLOOKUP($D$41,'Combined CF'!$P$6:$ES$50,Summary!CS39+2,0)),""))</f>
        <v/>
      </c>
      <c r="CT41" s="754" t="str">
        <f>IF(AND(CT40&lt;=$H$12,VLOOKUP($D$41,$E$44:$F$56,2,0)="Positive"),VLOOKUP($D$41,'Combined CF'!$P$6:$ES$50,Summary!CT39+2,0),IF(AND(CT40&lt;=$H$12,VLOOKUP($D$41,$E$44:$F$56,2,0)="Negative"),ABS(VLOOKUP($D$41,'Combined CF'!$P$6:$ES$50,Summary!CT39+2,0)),""))</f>
        <v/>
      </c>
      <c r="CU41" s="754" t="str">
        <f>IF(AND(CU40&lt;=$H$12,VLOOKUP($D$41,$E$44:$F$56,2,0)="Positive"),VLOOKUP($D$41,'Combined CF'!$P$6:$ES$50,Summary!CU39+2,0),IF(AND(CU40&lt;=$H$12,VLOOKUP($D$41,$E$44:$F$56,2,0)="Negative"),ABS(VLOOKUP($D$41,'Combined CF'!$P$6:$ES$50,Summary!CU39+2,0)),""))</f>
        <v/>
      </c>
      <c r="CV41" s="754" t="str">
        <f>IF(AND(CV40&lt;=$H$12,VLOOKUP($D$41,$E$44:$F$56,2,0)="Positive"),VLOOKUP($D$41,'Combined CF'!$P$6:$ES$50,Summary!CV39+2,0),IF(AND(CV40&lt;=$H$12,VLOOKUP($D$41,$E$44:$F$56,2,0)="Negative"),ABS(VLOOKUP($D$41,'Combined CF'!$P$6:$ES$50,Summary!CV39+2,0)),""))</f>
        <v/>
      </c>
      <c r="CW41" s="754" t="str">
        <f>IF(AND(CW40&lt;=$H$12,VLOOKUP($D$41,$E$44:$F$56,2,0)="Positive"),VLOOKUP($D$41,'Combined CF'!$P$6:$ES$50,Summary!CW39+2,0),IF(AND(CW40&lt;=$H$12,VLOOKUP($D$41,$E$44:$F$56,2,0)="Negative"),ABS(VLOOKUP($D$41,'Combined CF'!$P$6:$ES$50,Summary!CW39+2,0)),""))</f>
        <v/>
      </c>
      <c r="CX41" s="754" t="str">
        <f>IF(AND(CX40&lt;=$H$12,VLOOKUP($D$41,$E$44:$F$56,2,0)="Positive"),VLOOKUP($D$41,'Combined CF'!$P$6:$ES$50,Summary!CX39+2,0),IF(AND(CX40&lt;=$H$12,VLOOKUP($D$41,$E$44:$F$56,2,0)="Negative"),ABS(VLOOKUP($D$41,'Combined CF'!$P$6:$ES$50,Summary!CX39+2,0)),""))</f>
        <v/>
      </c>
      <c r="CY41" s="754" t="str">
        <f>IF(AND(CY40&lt;=$H$12,VLOOKUP($D$41,$E$44:$F$56,2,0)="Positive"),VLOOKUP($D$41,'Combined CF'!$P$6:$ES$50,Summary!CY39+2,0),IF(AND(CY40&lt;=$H$12,VLOOKUP($D$41,$E$44:$F$56,2,0)="Negative"),ABS(VLOOKUP($D$41,'Combined CF'!$P$6:$ES$50,Summary!CY39+2,0)),""))</f>
        <v/>
      </c>
      <c r="CZ41" s="754" t="str">
        <f>IF(AND(CZ40&lt;=$H$12,VLOOKUP($D$41,$E$44:$F$56,2,0)="Positive"),VLOOKUP($D$41,'Combined CF'!$P$6:$ES$50,Summary!CZ39+2,0),IF(AND(CZ40&lt;=$H$12,VLOOKUP($D$41,$E$44:$F$56,2,0)="Negative"),ABS(VLOOKUP($D$41,'Combined CF'!$P$6:$ES$50,Summary!CZ39+2,0)),""))</f>
        <v/>
      </c>
      <c r="DA41" s="754" t="str">
        <f>IF(AND(DA40&lt;=$H$12,VLOOKUP($D$41,$E$44:$F$56,2,0)="Positive"),VLOOKUP($D$41,'Combined CF'!$P$6:$ES$50,Summary!DA39+2,0),IF(AND(DA40&lt;=$H$12,VLOOKUP($D$41,$E$44:$F$56,2,0)="Negative"),ABS(VLOOKUP($D$41,'Combined CF'!$P$6:$ES$50,Summary!DA39+2,0)),""))</f>
        <v/>
      </c>
      <c r="DB41" s="754" t="str">
        <f>IF(AND(DB40&lt;=$H$12,VLOOKUP($D$41,$E$44:$F$56,2,0)="Positive"),VLOOKUP($D$41,'Combined CF'!$P$6:$ES$50,Summary!DB39+2,0),IF(AND(DB40&lt;=$H$12,VLOOKUP($D$41,$E$44:$F$56,2,0)="Negative"),ABS(VLOOKUP($D$41,'Combined CF'!$P$6:$ES$50,Summary!DB39+2,0)),""))</f>
        <v/>
      </c>
      <c r="DC41" s="754" t="str">
        <f>IF(AND(DC40&lt;=$H$12,VLOOKUP($D$41,$E$44:$F$56,2,0)="Positive"),VLOOKUP($D$41,'Combined CF'!$P$6:$ES$50,Summary!DC39+2,0),IF(AND(DC40&lt;=$H$12,VLOOKUP($D$41,$E$44:$F$56,2,0)="Negative"),ABS(VLOOKUP($D$41,'Combined CF'!$P$6:$ES$50,Summary!DC39+2,0)),""))</f>
        <v/>
      </c>
      <c r="DD41" s="754" t="str">
        <f>IF(AND(DD40&lt;=$H$12,VLOOKUP($D$41,$E$44:$F$56,2,0)="Positive"),VLOOKUP($D$41,'Combined CF'!$P$6:$ES$50,Summary!DD39+2,0),IF(AND(DD40&lt;=$H$12,VLOOKUP($D$41,$E$44:$F$56,2,0)="Negative"),ABS(VLOOKUP($D$41,'Combined CF'!$P$6:$ES$50,Summary!DD39+2,0)),""))</f>
        <v/>
      </c>
      <c r="DE41" s="754" t="str">
        <f>IF(AND(DE40&lt;=$H$12,VLOOKUP($D$41,$E$44:$F$56,2,0)="Positive"),VLOOKUP($D$41,'Combined CF'!$P$6:$ES$50,Summary!DE39+2,0),IF(AND(DE40&lt;=$H$12,VLOOKUP($D$41,$E$44:$F$56,2,0)="Negative"),ABS(VLOOKUP($D$41,'Combined CF'!$P$6:$ES$50,Summary!DE39+2,0)),""))</f>
        <v/>
      </c>
      <c r="DF41" s="754" t="str">
        <f>IF(AND(DF40&lt;=$H$12,VLOOKUP($D$41,$E$44:$F$56,2,0)="Positive"),VLOOKUP($D$41,'Combined CF'!$P$6:$ES$50,Summary!DF39+2,0),IF(AND(DF40&lt;=$H$12,VLOOKUP($D$41,$E$44:$F$56,2,0)="Negative"),ABS(VLOOKUP($D$41,'Combined CF'!$P$6:$ES$50,Summary!DF39+2,0)),""))</f>
        <v/>
      </c>
      <c r="DG41" s="754" t="str">
        <f>IF(AND(DG40&lt;=$H$12,VLOOKUP($D$41,$E$44:$F$56,2,0)="Positive"),VLOOKUP($D$41,'Combined CF'!$P$6:$ES$50,Summary!DG39+2,0),IF(AND(DG40&lt;=$H$12,VLOOKUP($D$41,$E$44:$F$56,2,0)="Negative"),ABS(VLOOKUP($D$41,'Combined CF'!$P$6:$ES$50,Summary!DG39+2,0)),""))</f>
        <v/>
      </c>
      <c r="DH41" s="754" t="str">
        <f>IF(AND(DH40&lt;=$H$12,VLOOKUP($D$41,$E$44:$F$56,2,0)="Positive"),VLOOKUP($D$41,'Combined CF'!$P$6:$ES$50,Summary!DH39+2,0),IF(AND(DH40&lt;=$H$12,VLOOKUP($D$41,$E$44:$F$56,2,0)="Negative"),ABS(VLOOKUP($D$41,'Combined CF'!$P$6:$ES$50,Summary!DH39+2,0)),""))</f>
        <v/>
      </c>
      <c r="DI41" s="754" t="str">
        <f>IF(AND(DI40&lt;=$H$12,VLOOKUP($D$41,$E$44:$F$56,2,0)="Positive"),VLOOKUP($D$41,'Combined CF'!$P$6:$ES$50,Summary!DI39+2,0),IF(AND(DI40&lt;=$H$12,VLOOKUP($D$41,$E$44:$F$56,2,0)="Negative"),ABS(VLOOKUP($D$41,'Combined CF'!$P$6:$ES$50,Summary!DI39+2,0)),""))</f>
        <v/>
      </c>
      <c r="DJ41" s="754" t="str">
        <f>IF(AND(DJ40&lt;=$H$12,VLOOKUP($D$41,$E$44:$F$56,2,0)="Positive"),VLOOKUP($D$41,'Combined CF'!$P$6:$ES$50,Summary!DJ39+2,0),IF(AND(DJ40&lt;=$H$12,VLOOKUP($D$41,$E$44:$F$56,2,0)="Negative"),ABS(VLOOKUP($D$41,'Combined CF'!$P$6:$ES$50,Summary!DJ39+2,0)),""))</f>
        <v/>
      </c>
      <c r="DK41" s="754" t="str">
        <f>IF(AND(DK40&lt;=$H$12,VLOOKUP($D$41,$E$44:$F$56,2,0)="Positive"),VLOOKUP($D$41,'Combined CF'!$P$6:$ES$50,Summary!DK39+2,0),IF(AND(DK40&lt;=$H$12,VLOOKUP($D$41,$E$44:$F$56,2,0)="Negative"),ABS(VLOOKUP($D$41,'Combined CF'!$P$6:$ES$50,Summary!DK39+2,0)),""))</f>
        <v/>
      </c>
      <c r="DL41" s="754" t="str">
        <f>IF(AND(DL40&lt;=$H$12,VLOOKUP($D$41,$E$44:$F$56,2,0)="Positive"),VLOOKUP($D$41,'Combined CF'!$P$6:$ES$50,Summary!DL39+2,0),IF(AND(DL40&lt;=$H$12,VLOOKUP($D$41,$E$44:$F$56,2,0)="Negative"),ABS(VLOOKUP($D$41,'Combined CF'!$P$6:$ES$50,Summary!DL39+2,0)),""))</f>
        <v/>
      </c>
      <c r="DM41" s="754" t="str">
        <f>IF(AND(DM40&lt;=$H$12,VLOOKUP($D$41,$E$44:$F$56,2,0)="Positive"),VLOOKUP($D$41,'Combined CF'!$P$6:$ES$50,Summary!DM39+2,0),IF(AND(DM40&lt;=$H$12,VLOOKUP($D$41,$E$44:$F$56,2,0)="Negative"),ABS(VLOOKUP($D$41,'Combined CF'!$P$6:$ES$50,Summary!DM39+2,0)),""))</f>
        <v/>
      </c>
      <c r="DN41" s="754" t="str">
        <f>IF(AND(DN40&lt;=$H$12,VLOOKUP($D$41,$E$44:$F$56,2,0)="Positive"),VLOOKUP($D$41,'Combined CF'!$P$6:$ES$50,Summary!DN39+2,0),IF(AND(DN40&lt;=$H$12,VLOOKUP($D$41,$E$44:$F$56,2,0)="Negative"),ABS(VLOOKUP($D$41,'Combined CF'!$P$6:$ES$50,Summary!DN39+2,0)),""))</f>
        <v/>
      </c>
      <c r="DO41" s="754" t="str">
        <f>IF(AND(DO40&lt;=$H$12,VLOOKUP($D$41,$E$44:$F$56,2,0)="Positive"),VLOOKUP($D$41,'Combined CF'!$P$6:$ES$50,Summary!DO39+2,0),IF(AND(DO40&lt;=$H$12,VLOOKUP($D$41,$E$44:$F$56,2,0)="Negative"),ABS(VLOOKUP($D$41,'Combined CF'!$P$6:$ES$50,Summary!DO39+2,0)),""))</f>
        <v/>
      </c>
      <c r="DP41" s="754" t="str">
        <f>IF(AND(DP40&lt;=$H$12,VLOOKUP($D$41,$E$44:$F$56,2,0)="Positive"),VLOOKUP($D$41,'Combined CF'!$P$6:$ES$50,Summary!DP39+2,0),IF(AND(DP40&lt;=$H$12,VLOOKUP($D$41,$E$44:$F$56,2,0)="Negative"),ABS(VLOOKUP($D$41,'Combined CF'!$P$6:$ES$50,Summary!DP39+2,0)),""))</f>
        <v/>
      </c>
      <c r="DQ41" s="754" t="str">
        <f>IF(AND(DQ40&lt;=$H$12,VLOOKUP($D$41,$E$44:$F$56,2,0)="Positive"),VLOOKUP($D$41,'Combined CF'!$P$6:$ES$50,Summary!DQ39+2,0),IF(AND(DQ40&lt;=$H$12,VLOOKUP($D$41,$E$44:$F$56,2,0)="Negative"),ABS(VLOOKUP($D$41,'Combined CF'!$P$6:$ES$50,Summary!DQ39+2,0)),""))</f>
        <v/>
      </c>
      <c r="DR41" s="754" t="str">
        <f>IF(AND(DR40&lt;=$H$12,VLOOKUP($D$41,$E$44:$F$56,2,0)="Positive"),VLOOKUP($D$41,'Combined CF'!$P$6:$ES$50,Summary!DR39+2,0),IF(AND(DR40&lt;=$H$12,VLOOKUP($D$41,$E$44:$F$56,2,0)="Negative"),ABS(VLOOKUP($D$41,'Combined CF'!$P$6:$ES$50,Summary!DR39+2,0)),""))</f>
        <v/>
      </c>
      <c r="DS41" s="754" t="str">
        <f>IF(AND(DS40&lt;=$H$12,VLOOKUP($D$41,$E$44:$F$56,2,0)="Positive"),VLOOKUP($D$41,'Combined CF'!$P$6:$ES$50,Summary!DS39+2,0),IF(AND(DS40&lt;=$H$12,VLOOKUP($D$41,$E$44:$F$56,2,0)="Negative"),ABS(VLOOKUP($D$41,'Combined CF'!$P$6:$ES$50,Summary!DS39+2,0)),""))</f>
        <v/>
      </c>
      <c r="DT41" s="755" t="str">
        <f>IF(AND(DT40&lt;=$H$12,VLOOKUP($D$41,$E$44:$F$56,2,0)="Positive"),VLOOKUP($D$41,'Combined CF'!$P$6:$ES$50,Summary!DT39+2,0),IF(AND(DT40&lt;=$H$12,VLOOKUP($D$41,$E$44:$F$56,2,0)="Negative"),ABS(VLOOKUP($D$41,'Combined CF'!$P$6:$ES$50,Summary!DT39+2,0)),""))</f>
        <v/>
      </c>
    </row>
    <row r="44" spans="4:124" x14ac:dyDescent="0.3">
      <c r="E44" s="465" t="s">
        <v>88</v>
      </c>
      <c r="F44" s="466" t="s">
        <v>89</v>
      </c>
    </row>
    <row r="45" spans="4:124" x14ac:dyDescent="0.3">
      <c r="E45" s="467" t="s">
        <v>90</v>
      </c>
      <c r="F45" s="468" t="s">
        <v>89</v>
      </c>
    </row>
    <row r="46" spans="4:124" x14ac:dyDescent="0.3">
      <c r="E46" s="467" t="s">
        <v>91</v>
      </c>
      <c r="F46" s="468" t="s">
        <v>89</v>
      </c>
    </row>
    <row r="47" spans="4:124" x14ac:dyDescent="0.3">
      <c r="E47" s="467" t="s">
        <v>92</v>
      </c>
      <c r="F47" s="468" t="s">
        <v>89</v>
      </c>
      <c r="G47" s="469"/>
    </row>
    <row r="48" spans="4:124" x14ac:dyDescent="0.3">
      <c r="E48" s="467" t="s">
        <v>93</v>
      </c>
      <c r="F48" s="468" t="s">
        <v>94</v>
      </c>
    </row>
    <row r="49" spans="4:14" x14ac:dyDescent="0.3">
      <c r="E49" s="467" t="s">
        <v>50</v>
      </c>
      <c r="F49" s="468" t="s">
        <v>89</v>
      </c>
    </row>
    <row r="50" spans="4:14" x14ac:dyDescent="0.3">
      <c r="D50" s="421" t="s">
        <v>95</v>
      </c>
      <c r="E50" s="467" t="s">
        <v>82</v>
      </c>
      <c r="F50" s="468" t="s">
        <v>94</v>
      </c>
    </row>
    <row r="51" spans="4:14" x14ac:dyDescent="0.3">
      <c r="D51" s="421" t="s">
        <v>96</v>
      </c>
      <c r="E51" s="467" t="s">
        <v>97</v>
      </c>
      <c r="F51" s="468" t="s">
        <v>94</v>
      </c>
    </row>
    <row r="52" spans="4:14" x14ac:dyDescent="0.3">
      <c r="D52" s="421" t="s">
        <v>98</v>
      </c>
      <c r="E52" s="467" t="s">
        <v>99</v>
      </c>
      <c r="F52" s="468" t="s">
        <v>94</v>
      </c>
    </row>
    <row r="53" spans="4:14" x14ac:dyDescent="0.3">
      <c r="E53" s="467" t="s">
        <v>100</v>
      </c>
      <c r="F53" s="468" t="s">
        <v>89</v>
      </c>
    </row>
    <row r="54" spans="4:14" x14ac:dyDescent="0.3">
      <c r="E54" s="467" t="s">
        <v>101</v>
      </c>
      <c r="F54" s="468" t="s">
        <v>94</v>
      </c>
    </row>
    <row r="55" spans="4:14" x14ac:dyDescent="0.3">
      <c r="E55" s="467" t="s">
        <v>102</v>
      </c>
      <c r="F55" s="468" t="s">
        <v>89</v>
      </c>
    </row>
    <row r="56" spans="4:14" x14ac:dyDescent="0.3">
      <c r="E56" s="470" t="s">
        <v>103</v>
      </c>
      <c r="F56" s="471" t="s">
        <v>89</v>
      </c>
    </row>
    <row r="58" spans="4:14" x14ac:dyDescent="0.3">
      <c r="D58" s="472" t="s">
        <v>104</v>
      </c>
      <c r="E58" s="473">
        <f>IF(CF!D2*12&lt;=HOLD_PERIOD,CF!D5,"")</f>
        <v>46507</v>
      </c>
      <c r="F58" s="473">
        <f>IF(CF!E2*12&lt;=HOLD_PERIOD,CF!E5,"")</f>
        <v>46873</v>
      </c>
      <c r="G58" s="473">
        <f>IF(CF!F2*12&lt;=HOLD_PERIOD,CF!F5,"")</f>
        <v>47238</v>
      </c>
      <c r="H58" s="473">
        <f>IF(CF!G2*12&lt;=HOLD_PERIOD,CF!G5,"")</f>
        <v>47603</v>
      </c>
      <c r="I58" s="473">
        <f>IF(CF!H2*12&lt;=HOLD_PERIOD,CF!H5,"")</f>
        <v>47968</v>
      </c>
      <c r="J58" s="473" t="str">
        <f>IF(CF!I2*12&lt;=HOLD_PERIOD,CF!I5,"")</f>
        <v/>
      </c>
      <c r="K58" s="473" t="str">
        <f>IF(CF!J2*12&lt;=HOLD_PERIOD,CF!J5,"")</f>
        <v/>
      </c>
      <c r="L58" s="473" t="str">
        <f>IF(CF!K2*12&lt;=HOLD_PERIOD,CF!K5,"")</f>
        <v/>
      </c>
      <c r="M58" s="473" t="str">
        <f>IF(CF!L2*12&lt;=HOLD_PERIOD,CF!L5,"")</f>
        <v/>
      </c>
      <c r="N58" s="474" t="str">
        <f>IF(CF!M2*12&lt;=HOLD_PERIOD,CF!M5,"")</f>
        <v/>
      </c>
    </row>
    <row r="59" spans="4:14" x14ac:dyDescent="0.3">
      <c r="D59" s="428" t="s">
        <v>105</v>
      </c>
      <c r="E59" s="475">
        <f>IF('Combined CF'!D2*12&lt;=HOLD_PERIOD,'Combined CF'!D14/-'Combined CF'!D41,"")</f>
        <v>0.76366156427081255</v>
      </c>
      <c r="F59" s="475">
        <f>IF('Combined CF'!E2*12&lt;=HOLD_PERIOD,'Combined CF'!E14/-'Combined CF'!E41,"")</f>
        <v>1.426753082492763</v>
      </c>
      <c r="G59" s="475">
        <f>IF('Combined CF'!F2*12&lt;=HOLD_PERIOD,'Combined CF'!F14/-'Combined CF'!F41,"")</f>
        <v>1.5628742954259791</v>
      </c>
      <c r="H59" s="475">
        <f>IF('Combined CF'!G2*12&lt;=HOLD_PERIOD,'Combined CF'!G14/-'Combined CF'!G41,"")</f>
        <v>1.3686342768260884</v>
      </c>
      <c r="I59" s="475">
        <f>IF('Combined CF'!H2*12&lt;=HOLD_PERIOD,'Combined CF'!H14/-'Combined CF'!H41,"")</f>
        <v>1.3790593764307273</v>
      </c>
      <c r="J59" s="475" t="str">
        <f>IF('Combined CF'!I2*12&lt;=HOLD_PERIOD,'Combined CF'!I14/-'Combined CF'!I41,"")</f>
        <v/>
      </c>
      <c r="K59" s="475" t="str">
        <f>IF('Combined CF'!J2*12&lt;=HOLD_PERIOD,'Combined CF'!J14/-'Combined CF'!J41,"")</f>
        <v/>
      </c>
      <c r="L59" s="475" t="str">
        <f>IF('Combined CF'!K2*12&lt;=HOLD_PERIOD,'Combined CF'!K14/-'Combined CF'!K41,"")</f>
        <v/>
      </c>
      <c r="M59" s="475" t="str">
        <f>IF('Combined CF'!L2*12&lt;=HOLD_PERIOD,'Combined CF'!L14/-'Combined CF'!L41,"")</f>
        <v/>
      </c>
      <c r="N59" s="476" t="str">
        <f>IF('Combined CF'!M2*12&lt;=HOLD_PERIOD,'Combined CF'!M14/-'Combined CF'!M41,"")</f>
        <v/>
      </c>
    </row>
  </sheetData>
  <dataValidations disablePrompts="1" count="1">
    <dataValidation type="list" allowBlank="1" showInputMessage="1" showErrorMessage="1" sqref="Z6" xr:uid="{8EB0EF2C-0035-434E-85DF-3B5B0BE62669}">
      <formula1>$E$44:$E$56</formula1>
    </dataValidation>
  </dataValidation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5DDEA-B8A8-46E3-87F3-DAA8E5439ED0}">
  <dimension ref="A1:ES66"/>
  <sheetViews>
    <sheetView showGridLines="0" zoomScale="90" zoomScaleNormal="90" workbookViewId="0">
      <pane xSplit="2" ySplit="4" topLeftCell="C5" activePane="bottomRight" state="frozen"/>
      <selection pane="topRight"/>
      <selection pane="bottomLeft"/>
      <selection pane="bottomRight"/>
    </sheetView>
  </sheetViews>
  <sheetFormatPr defaultColWidth="8.6640625" defaultRowHeight="13.8" x14ac:dyDescent="0.3"/>
  <cols>
    <col min="1" max="1" width="12.44140625" style="384" bestFit="1" customWidth="1"/>
    <col min="2" max="2" width="33.88671875" style="384" bestFit="1" customWidth="1"/>
    <col min="3" max="3" width="13.5546875" style="384" bestFit="1" customWidth="1"/>
    <col min="4" max="4" width="12.88671875" style="384" bestFit="1" customWidth="1"/>
    <col min="5" max="5" width="14.44140625" style="384" bestFit="1" customWidth="1"/>
    <col min="6" max="6" width="12.6640625" style="384" bestFit="1" customWidth="1"/>
    <col min="7" max="7" width="24" style="384" bestFit="1" customWidth="1"/>
    <col min="8" max="8" width="14.33203125" style="384" bestFit="1" customWidth="1"/>
    <col min="9" max="9" width="12.33203125" style="384" bestFit="1" customWidth="1"/>
    <col min="10" max="10" width="14.44140625" style="384" bestFit="1" customWidth="1"/>
    <col min="11" max="11" width="12.33203125" style="384" bestFit="1" customWidth="1"/>
    <col min="12" max="13" width="11.6640625" style="384" bestFit="1" customWidth="1"/>
    <col min="14" max="14" width="8.6640625" style="384"/>
    <col min="15" max="15" width="12.44140625" style="384" bestFit="1" customWidth="1"/>
    <col min="16" max="16" width="33.88671875" style="384" bestFit="1" customWidth="1"/>
    <col min="17" max="17" width="13.5546875" style="384" bestFit="1" customWidth="1"/>
    <col min="18" max="22" width="11.6640625" style="384" bestFit="1" customWidth="1"/>
    <col min="23" max="25" width="13.109375" style="384" bestFit="1" customWidth="1"/>
    <col min="26" max="27" width="11.6640625" style="384" bestFit="1" customWidth="1"/>
    <col min="28" max="28" width="12.33203125" style="384" bestFit="1" customWidth="1"/>
    <col min="29" max="34" width="11.6640625" style="384" bestFit="1" customWidth="1"/>
    <col min="35" max="37" width="13.109375" style="384" bestFit="1" customWidth="1"/>
    <col min="38" max="46" width="11.6640625" style="384" bestFit="1" customWidth="1"/>
    <col min="47" max="49" width="13.109375" style="384" bestFit="1" customWidth="1"/>
    <col min="50" max="58" width="11.6640625" style="384" bestFit="1" customWidth="1"/>
    <col min="59" max="61" width="13.109375" style="384" bestFit="1" customWidth="1"/>
    <col min="62" max="70" width="11.6640625" style="384" bestFit="1" customWidth="1"/>
    <col min="71" max="73" width="13.109375" style="384" bestFit="1" customWidth="1"/>
    <col min="74" max="82" width="11.6640625" style="384" bestFit="1" customWidth="1"/>
    <col min="83" max="85" width="13.109375" style="384" bestFit="1" customWidth="1"/>
    <col min="86" max="94" width="11.6640625" style="384" bestFit="1" customWidth="1"/>
    <col min="95" max="97" width="13.109375" style="384" bestFit="1" customWidth="1"/>
    <col min="98" max="100" width="11.6640625" style="384" bestFit="1" customWidth="1"/>
    <col min="101" max="101" width="12.88671875" style="384" bestFit="1" customWidth="1"/>
    <col min="102" max="106" width="11.6640625" style="384" bestFit="1" customWidth="1"/>
    <col min="107" max="109" width="13.109375" style="384" bestFit="1" customWidth="1"/>
    <col min="110" max="118" width="11.6640625" style="384" bestFit="1" customWidth="1"/>
    <col min="119" max="121" width="13.109375" style="384" bestFit="1" customWidth="1"/>
    <col min="122" max="130" width="11.6640625" style="384" bestFit="1" customWidth="1"/>
    <col min="131" max="133" width="13.109375" style="384" bestFit="1" customWidth="1"/>
    <col min="134" max="142" width="11.6640625" style="384" bestFit="1" customWidth="1"/>
    <col min="143" max="145" width="13.109375" style="384" bestFit="1" customWidth="1"/>
    <col min="146" max="149" width="11.6640625" style="384" bestFit="1" customWidth="1"/>
    <col min="150" max="16384" width="8.6640625" style="384"/>
  </cols>
  <sheetData>
    <row r="1" spans="1:149" ht="14.4" thickBot="1" x14ac:dyDescent="0.35">
      <c r="B1" s="727" t="str">
        <f>Assumptions!A1</f>
        <v>Levered Return Metrics</v>
      </c>
      <c r="C1" s="730" t="str">
        <f>Assumptions!B1</f>
        <v>IRR</v>
      </c>
      <c r="D1" s="731">
        <f>Assumptions!C1</f>
        <v>0.14881177544593813</v>
      </c>
      <c r="E1" s="732" t="str">
        <f>Assumptions!D1</f>
        <v>Equity Multiple</v>
      </c>
      <c r="F1" s="733">
        <f>Assumptions!E1</f>
        <v>1.9267240340667999</v>
      </c>
      <c r="G1" s="728" t="str">
        <f>Assumptions!F1</f>
        <v>Unlevered Return Metrics</v>
      </c>
      <c r="H1" s="730" t="str">
        <f>Assumptions!G1</f>
        <v>IRR</v>
      </c>
      <c r="I1" s="731">
        <f>Assumptions!H1</f>
        <v>9.3561556935310375E-2</v>
      </c>
      <c r="J1" s="732" t="str">
        <f>Assumptions!I1</f>
        <v>Equity Multiple</v>
      </c>
      <c r="K1" s="733">
        <f>Assumptions!J1</f>
        <v>1.5042331190759153</v>
      </c>
    </row>
    <row r="2" spans="1:149" x14ac:dyDescent="0.3">
      <c r="B2" s="496" t="s">
        <v>106</v>
      </c>
      <c r="C2" s="495">
        <v>0</v>
      </c>
      <c r="D2" s="495">
        <v>1</v>
      </c>
      <c r="E2" s="495">
        <f>D2+1</f>
        <v>2</v>
      </c>
      <c r="F2" s="495">
        <f t="shared" ref="F2:M2" si="0">E2+1</f>
        <v>3</v>
      </c>
      <c r="G2" s="495">
        <f t="shared" si="0"/>
        <v>4</v>
      </c>
      <c r="H2" s="495">
        <f t="shared" si="0"/>
        <v>5</v>
      </c>
      <c r="I2" s="495">
        <f t="shared" si="0"/>
        <v>6</v>
      </c>
      <c r="J2" s="495">
        <f t="shared" si="0"/>
        <v>7</v>
      </c>
      <c r="K2" s="495">
        <f t="shared" si="0"/>
        <v>8</v>
      </c>
      <c r="L2" s="495">
        <f t="shared" si="0"/>
        <v>9</v>
      </c>
      <c r="M2" s="497">
        <f t="shared" si="0"/>
        <v>10</v>
      </c>
      <c r="P2" s="496" t="s">
        <v>106</v>
      </c>
      <c r="Q2" s="495">
        <v>0</v>
      </c>
      <c r="R2" s="495">
        <v>1</v>
      </c>
      <c r="S2" s="495">
        <v>1</v>
      </c>
      <c r="T2" s="495">
        <v>1</v>
      </c>
      <c r="U2" s="495">
        <v>1</v>
      </c>
      <c r="V2" s="495">
        <v>1</v>
      </c>
      <c r="W2" s="495">
        <v>1</v>
      </c>
      <c r="X2" s="495">
        <v>1</v>
      </c>
      <c r="Y2" s="495">
        <v>1</v>
      </c>
      <c r="Z2" s="495">
        <v>1</v>
      </c>
      <c r="AA2" s="495">
        <v>1</v>
      </c>
      <c r="AB2" s="495">
        <v>1</v>
      </c>
      <c r="AC2" s="495">
        <v>1</v>
      </c>
      <c r="AD2" s="495">
        <f>R2+1</f>
        <v>2</v>
      </c>
      <c r="AE2" s="495">
        <f t="shared" ref="AE2:CP2" si="1">S2+1</f>
        <v>2</v>
      </c>
      <c r="AF2" s="495">
        <f t="shared" si="1"/>
        <v>2</v>
      </c>
      <c r="AG2" s="495">
        <f t="shared" si="1"/>
        <v>2</v>
      </c>
      <c r="AH2" s="495">
        <f t="shared" si="1"/>
        <v>2</v>
      </c>
      <c r="AI2" s="495">
        <f t="shared" si="1"/>
        <v>2</v>
      </c>
      <c r="AJ2" s="495">
        <f t="shared" si="1"/>
        <v>2</v>
      </c>
      <c r="AK2" s="495">
        <f t="shared" si="1"/>
        <v>2</v>
      </c>
      <c r="AL2" s="495">
        <f t="shared" si="1"/>
        <v>2</v>
      </c>
      <c r="AM2" s="495">
        <f t="shared" si="1"/>
        <v>2</v>
      </c>
      <c r="AN2" s="495">
        <f t="shared" si="1"/>
        <v>2</v>
      </c>
      <c r="AO2" s="495">
        <f t="shared" si="1"/>
        <v>2</v>
      </c>
      <c r="AP2" s="495">
        <f t="shared" si="1"/>
        <v>3</v>
      </c>
      <c r="AQ2" s="495">
        <f t="shared" si="1"/>
        <v>3</v>
      </c>
      <c r="AR2" s="495">
        <f t="shared" si="1"/>
        <v>3</v>
      </c>
      <c r="AS2" s="495">
        <f t="shared" si="1"/>
        <v>3</v>
      </c>
      <c r="AT2" s="495">
        <f t="shared" si="1"/>
        <v>3</v>
      </c>
      <c r="AU2" s="495">
        <f t="shared" si="1"/>
        <v>3</v>
      </c>
      <c r="AV2" s="495">
        <f t="shared" si="1"/>
        <v>3</v>
      </c>
      <c r="AW2" s="495">
        <f t="shared" si="1"/>
        <v>3</v>
      </c>
      <c r="AX2" s="495">
        <f t="shared" si="1"/>
        <v>3</v>
      </c>
      <c r="AY2" s="495">
        <f t="shared" si="1"/>
        <v>3</v>
      </c>
      <c r="AZ2" s="495">
        <f t="shared" si="1"/>
        <v>3</v>
      </c>
      <c r="BA2" s="495">
        <f t="shared" si="1"/>
        <v>3</v>
      </c>
      <c r="BB2" s="495">
        <f t="shared" si="1"/>
        <v>4</v>
      </c>
      <c r="BC2" s="495">
        <f t="shared" si="1"/>
        <v>4</v>
      </c>
      <c r="BD2" s="495">
        <f t="shared" si="1"/>
        <v>4</v>
      </c>
      <c r="BE2" s="495">
        <f t="shared" si="1"/>
        <v>4</v>
      </c>
      <c r="BF2" s="495">
        <f t="shared" si="1"/>
        <v>4</v>
      </c>
      <c r="BG2" s="495">
        <f t="shared" si="1"/>
        <v>4</v>
      </c>
      <c r="BH2" s="495">
        <f t="shared" si="1"/>
        <v>4</v>
      </c>
      <c r="BI2" s="495">
        <f t="shared" si="1"/>
        <v>4</v>
      </c>
      <c r="BJ2" s="495">
        <f t="shared" si="1"/>
        <v>4</v>
      </c>
      <c r="BK2" s="495">
        <f t="shared" si="1"/>
        <v>4</v>
      </c>
      <c r="BL2" s="495">
        <f t="shared" si="1"/>
        <v>4</v>
      </c>
      <c r="BM2" s="495">
        <f t="shared" si="1"/>
        <v>4</v>
      </c>
      <c r="BN2" s="495">
        <f t="shared" si="1"/>
        <v>5</v>
      </c>
      <c r="BO2" s="495">
        <f t="shared" si="1"/>
        <v>5</v>
      </c>
      <c r="BP2" s="495">
        <f t="shared" si="1"/>
        <v>5</v>
      </c>
      <c r="BQ2" s="495">
        <f t="shared" si="1"/>
        <v>5</v>
      </c>
      <c r="BR2" s="495">
        <f t="shared" si="1"/>
        <v>5</v>
      </c>
      <c r="BS2" s="495">
        <f t="shared" si="1"/>
        <v>5</v>
      </c>
      <c r="BT2" s="495">
        <f t="shared" si="1"/>
        <v>5</v>
      </c>
      <c r="BU2" s="495">
        <f t="shared" si="1"/>
        <v>5</v>
      </c>
      <c r="BV2" s="495">
        <f t="shared" si="1"/>
        <v>5</v>
      </c>
      <c r="BW2" s="495">
        <f t="shared" si="1"/>
        <v>5</v>
      </c>
      <c r="BX2" s="495">
        <f t="shared" si="1"/>
        <v>5</v>
      </c>
      <c r="BY2" s="495">
        <f t="shared" si="1"/>
        <v>5</v>
      </c>
      <c r="BZ2" s="495">
        <f t="shared" si="1"/>
        <v>6</v>
      </c>
      <c r="CA2" s="495">
        <f t="shared" si="1"/>
        <v>6</v>
      </c>
      <c r="CB2" s="495">
        <f t="shared" si="1"/>
        <v>6</v>
      </c>
      <c r="CC2" s="495">
        <f t="shared" si="1"/>
        <v>6</v>
      </c>
      <c r="CD2" s="495">
        <f t="shared" si="1"/>
        <v>6</v>
      </c>
      <c r="CE2" s="495">
        <f t="shared" si="1"/>
        <v>6</v>
      </c>
      <c r="CF2" s="495">
        <f t="shared" si="1"/>
        <v>6</v>
      </c>
      <c r="CG2" s="495">
        <f t="shared" si="1"/>
        <v>6</v>
      </c>
      <c r="CH2" s="495">
        <f t="shared" si="1"/>
        <v>6</v>
      </c>
      <c r="CI2" s="495">
        <f t="shared" si="1"/>
        <v>6</v>
      </c>
      <c r="CJ2" s="495">
        <f t="shared" si="1"/>
        <v>6</v>
      </c>
      <c r="CK2" s="495">
        <f t="shared" si="1"/>
        <v>6</v>
      </c>
      <c r="CL2" s="495">
        <f t="shared" si="1"/>
        <v>7</v>
      </c>
      <c r="CM2" s="495">
        <f t="shared" si="1"/>
        <v>7</v>
      </c>
      <c r="CN2" s="495">
        <f t="shared" si="1"/>
        <v>7</v>
      </c>
      <c r="CO2" s="495">
        <f t="shared" si="1"/>
        <v>7</v>
      </c>
      <c r="CP2" s="495">
        <f t="shared" si="1"/>
        <v>7</v>
      </c>
      <c r="CQ2" s="495">
        <f t="shared" ref="CQ2:ES2" si="2">CE2+1</f>
        <v>7</v>
      </c>
      <c r="CR2" s="495">
        <f t="shared" si="2"/>
        <v>7</v>
      </c>
      <c r="CS2" s="495">
        <f t="shared" si="2"/>
        <v>7</v>
      </c>
      <c r="CT2" s="495">
        <f t="shared" si="2"/>
        <v>7</v>
      </c>
      <c r="CU2" s="495">
        <f t="shared" si="2"/>
        <v>7</v>
      </c>
      <c r="CV2" s="495">
        <f t="shared" si="2"/>
        <v>7</v>
      </c>
      <c r="CW2" s="495">
        <f t="shared" si="2"/>
        <v>7</v>
      </c>
      <c r="CX2" s="495">
        <f t="shared" si="2"/>
        <v>8</v>
      </c>
      <c r="CY2" s="495">
        <f t="shared" si="2"/>
        <v>8</v>
      </c>
      <c r="CZ2" s="495">
        <f t="shared" si="2"/>
        <v>8</v>
      </c>
      <c r="DA2" s="495">
        <f t="shared" si="2"/>
        <v>8</v>
      </c>
      <c r="DB2" s="495">
        <f t="shared" si="2"/>
        <v>8</v>
      </c>
      <c r="DC2" s="495">
        <f t="shared" si="2"/>
        <v>8</v>
      </c>
      <c r="DD2" s="495">
        <f t="shared" si="2"/>
        <v>8</v>
      </c>
      <c r="DE2" s="495">
        <f t="shared" si="2"/>
        <v>8</v>
      </c>
      <c r="DF2" s="495">
        <f t="shared" si="2"/>
        <v>8</v>
      </c>
      <c r="DG2" s="495">
        <f t="shared" si="2"/>
        <v>8</v>
      </c>
      <c r="DH2" s="495">
        <f t="shared" si="2"/>
        <v>8</v>
      </c>
      <c r="DI2" s="495">
        <f t="shared" si="2"/>
        <v>8</v>
      </c>
      <c r="DJ2" s="495">
        <f t="shared" si="2"/>
        <v>9</v>
      </c>
      <c r="DK2" s="495">
        <f t="shared" si="2"/>
        <v>9</v>
      </c>
      <c r="DL2" s="495">
        <f t="shared" si="2"/>
        <v>9</v>
      </c>
      <c r="DM2" s="495">
        <f t="shared" si="2"/>
        <v>9</v>
      </c>
      <c r="DN2" s="495">
        <f t="shared" si="2"/>
        <v>9</v>
      </c>
      <c r="DO2" s="495">
        <f t="shared" si="2"/>
        <v>9</v>
      </c>
      <c r="DP2" s="495">
        <f t="shared" si="2"/>
        <v>9</v>
      </c>
      <c r="DQ2" s="495">
        <f t="shared" si="2"/>
        <v>9</v>
      </c>
      <c r="DR2" s="495">
        <f t="shared" si="2"/>
        <v>9</v>
      </c>
      <c r="DS2" s="495">
        <f t="shared" si="2"/>
        <v>9</v>
      </c>
      <c r="DT2" s="495">
        <f t="shared" si="2"/>
        <v>9</v>
      </c>
      <c r="DU2" s="495">
        <f t="shared" si="2"/>
        <v>9</v>
      </c>
      <c r="DV2" s="495">
        <f t="shared" si="2"/>
        <v>10</v>
      </c>
      <c r="DW2" s="495">
        <f t="shared" si="2"/>
        <v>10</v>
      </c>
      <c r="DX2" s="495">
        <f t="shared" si="2"/>
        <v>10</v>
      </c>
      <c r="DY2" s="495">
        <f t="shared" si="2"/>
        <v>10</v>
      </c>
      <c r="DZ2" s="495">
        <f t="shared" si="2"/>
        <v>10</v>
      </c>
      <c r="EA2" s="495">
        <f t="shared" si="2"/>
        <v>10</v>
      </c>
      <c r="EB2" s="495">
        <f t="shared" si="2"/>
        <v>10</v>
      </c>
      <c r="EC2" s="495">
        <f t="shared" si="2"/>
        <v>10</v>
      </c>
      <c r="ED2" s="495">
        <f t="shared" si="2"/>
        <v>10</v>
      </c>
      <c r="EE2" s="495">
        <f t="shared" si="2"/>
        <v>10</v>
      </c>
      <c r="EF2" s="495">
        <f t="shared" si="2"/>
        <v>10</v>
      </c>
      <c r="EG2" s="495">
        <f t="shared" si="2"/>
        <v>10</v>
      </c>
      <c r="EH2" s="495">
        <f t="shared" si="2"/>
        <v>11</v>
      </c>
      <c r="EI2" s="495">
        <f t="shared" si="2"/>
        <v>11</v>
      </c>
      <c r="EJ2" s="495">
        <f t="shared" si="2"/>
        <v>11</v>
      </c>
      <c r="EK2" s="495">
        <f t="shared" si="2"/>
        <v>11</v>
      </c>
      <c r="EL2" s="495">
        <f t="shared" si="2"/>
        <v>11</v>
      </c>
      <c r="EM2" s="495">
        <f t="shared" si="2"/>
        <v>11</v>
      </c>
      <c r="EN2" s="495">
        <f t="shared" si="2"/>
        <v>11</v>
      </c>
      <c r="EO2" s="495">
        <f t="shared" si="2"/>
        <v>11</v>
      </c>
      <c r="EP2" s="495">
        <f t="shared" si="2"/>
        <v>11</v>
      </c>
      <c r="EQ2" s="495">
        <f t="shared" si="2"/>
        <v>11</v>
      </c>
      <c r="ER2" s="495">
        <f t="shared" si="2"/>
        <v>11</v>
      </c>
      <c r="ES2" s="497">
        <f t="shared" si="2"/>
        <v>11</v>
      </c>
    </row>
    <row r="3" spans="1:149" x14ac:dyDescent="0.3">
      <c r="B3" s="500"/>
      <c r="C3" s="499"/>
      <c r="D3" s="499"/>
      <c r="E3" s="499"/>
      <c r="F3" s="499"/>
      <c r="G3" s="499"/>
      <c r="H3" s="499"/>
      <c r="I3" s="499"/>
      <c r="J3" s="499"/>
      <c r="K3" s="499"/>
      <c r="L3" s="499"/>
      <c r="M3" s="501"/>
      <c r="P3" s="500" t="s">
        <v>86</v>
      </c>
      <c r="Q3" s="499">
        <v>0</v>
      </c>
      <c r="R3" s="499">
        <v>1</v>
      </c>
      <c r="S3" s="499">
        <f>R3+1</f>
        <v>2</v>
      </c>
      <c r="T3" s="499">
        <f t="shared" ref="T3:CE3" si="3">S3+1</f>
        <v>3</v>
      </c>
      <c r="U3" s="499">
        <f t="shared" si="3"/>
        <v>4</v>
      </c>
      <c r="V3" s="499">
        <f t="shared" si="3"/>
        <v>5</v>
      </c>
      <c r="W3" s="499">
        <f t="shared" si="3"/>
        <v>6</v>
      </c>
      <c r="X3" s="499">
        <f t="shared" si="3"/>
        <v>7</v>
      </c>
      <c r="Y3" s="499">
        <f t="shared" si="3"/>
        <v>8</v>
      </c>
      <c r="Z3" s="499">
        <f t="shared" si="3"/>
        <v>9</v>
      </c>
      <c r="AA3" s="499">
        <f t="shared" si="3"/>
        <v>10</v>
      </c>
      <c r="AB3" s="499">
        <f t="shared" si="3"/>
        <v>11</v>
      </c>
      <c r="AC3" s="499">
        <f t="shared" si="3"/>
        <v>12</v>
      </c>
      <c r="AD3" s="499">
        <f t="shared" si="3"/>
        <v>13</v>
      </c>
      <c r="AE3" s="499">
        <f t="shared" si="3"/>
        <v>14</v>
      </c>
      <c r="AF3" s="499">
        <f t="shared" si="3"/>
        <v>15</v>
      </c>
      <c r="AG3" s="499">
        <f t="shared" si="3"/>
        <v>16</v>
      </c>
      <c r="AH3" s="499">
        <f t="shared" si="3"/>
        <v>17</v>
      </c>
      <c r="AI3" s="499">
        <f t="shared" si="3"/>
        <v>18</v>
      </c>
      <c r="AJ3" s="499">
        <f t="shared" si="3"/>
        <v>19</v>
      </c>
      <c r="AK3" s="499">
        <f t="shared" si="3"/>
        <v>20</v>
      </c>
      <c r="AL3" s="499">
        <f t="shared" si="3"/>
        <v>21</v>
      </c>
      <c r="AM3" s="499">
        <f t="shared" si="3"/>
        <v>22</v>
      </c>
      <c r="AN3" s="499">
        <f t="shared" si="3"/>
        <v>23</v>
      </c>
      <c r="AO3" s="499">
        <f t="shared" si="3"/>
        <v>24</v>
      </c>
      <c r="AP3" s="499">
        <f t="shared" si="3"/>
        <v>25</v>
      </c>
      <c r="AQ3" s="499">
        <f t="shared" si="3"/>
        <v>26</v>
      </c>
      <c r="AR3" s="499">
        <f t="shared" si="3"/>
        <v>27</v>
      </c>
      <c r="AS3" s="499">
        <f t="shared" si="3"/>
        <v>28</v>
      </c>
      <c r="AT3" s="499">
        <f t="shared" si="3"/>
        <v>29</v>
      </c>
      <c r="AU3" s="499">
        <f t="shared" si="3"/>
        <v>30</v>
      </c>
      <c r="AV3" s="499">
        <f t="shared" si="3"/>
        <v>31</v>
      </c>
      <c r="AW3" s="499">
        <f t="shared" si="3"/>
        <v>32</v>
      </c>
      <c r="AX3" s="499">
        <f t="shared" si="3"/>
        <v>33</v>
      </c>
      <c r="AY3" s="499">
        <f t="shared" si="3"/>
        <v>34</v>
      </c>
      <c r="AZ3" s="499">
        <f t="shared" si="3"/>
        <v>35</v>
      </c>
      <c r="BA3" s="499">
        <f t="shared" si="3"/>
        <v>36</v>
      </c>
      <c r="BB3" s="499">
        <f t="shared" si="3"/>
        <v>37</v>
      </c>
      <c r="BC3" s="499">
        <f t="shared" si="3"/>
        <v>38</v>
      </c>
      <c r="BD3" s="499">
        <f t="shared" si="3"/>
        <v>39</v>
      </c>
      <c r="BE3" s="499">
        <f t="shared" si="3"/>
        <v>40</v>
      </c>
      <c r="BF3" s="499">
        <f t="shared" si="3"/>
        <v>41</v>
      </c>
      <c r="BG3" s="499">
        <f t="shared" si="3"/>
        <v>42</v>
      </c>
      <c r="BH3" s="499">
        <f t="shared" si="3"/>
        <v>43</v>
      </c>
      <c r="BI3" s="499">
        <f t="shared" si="3"/>
        <v>44</v>
      </c>
      <c r="BJ3" s="499">
        <f t="shared" si="3"/>
        <v>45</v>
      </c>
      <c r="BK3" s="499">
        <f t="shared" si="3"/>
        <v>46</v>
      </c>
      <c r="BL3" s="499">
        <f t="shared" si="3"/>
        <v>47</v>
      </c>
      <c r="BM3" s="499">
        <f t="shared" si="3"/>
        <v>48</v>
      </c>
      <c r="BN3" s="499">
        <f t="shared" si="3"/>
        <v>49</v>
      </c>
      <c r="BO3" s="499">
        <f t="shared" si="3"/>
        <v>50</v>
      </c>
      <c r="BP3" s="499">
        <f t="shared" si="3"/>
        <v>51</v>
      </c>
      <c r="BQ3" s="499">
        <f t="shared" si="3"/>
        <v>52</v>
      </c>
      <c r="BR3" s="499">
        <f t="shared" si="3"/>
        <v>53</v>
      </c>
      <c r="BS3" s="499">
        <f t="shared" si="3"/>
        <v>54</v>
      </c>
      <c r="BT3" s="499">
        <f t="shared" si="3"/>
        <v>55</v>
      </c>
      <c r="BU3" s="499">
        <f t="shared" si="3"/>
        <v>56</v>
      </c>
      <c r="BV3" s="499">
        <f t="shared" si="3"/>
        <v>57</v>
      </c>
      <c r="BW3" s="499">
        <f t="shared" si="3"/>
        <v>58</v>
      </c>
      <c r="BX3" s="499">
        <f t="shared" si="3"/>
        <v>59</v>
      </c>
      <c r="BY3" s="499">
        <f t="shared" si="3"/>
        <v>60</v>
      </c>
      <c r="BZ3" s="499">
        <f t="shared" si="3"/>
        <v>61</v>
      </c>
      <c r="CA3" s="499">
        <f t="shared" si="3"/>
        <v>62</v>
      </c>
      <c r="CB3" s="499">
        <f t="shared" si="3"/>
        <v>63</v>
      </c>
      <c r="CC3" s="499">
        <f t="shared" si="3"/>
        <v>64</v>
      </c>
      <c r="CD3" s="499">
        <f t="shared" si="3"/>
        <v>65</v>
      </c>
      <c r="CE3" s="499">
        <f t="shared" si="3"/>
        <v>66</v>
      </c>
      <c r="CF3" s="499">
        <f t="shared" ref="CF3:EQ3" si="4">CE3+1</f>
        <v>67</v>
      </c>
      <c r="CG3" s="499">
        <f t="shared" si="4"/>
        <v>68</v>
      </c>
      <c r="CH3" s="499">
        <f t="shared" si="4"/>
        <v>69</v>
      </c>
      <c r="CI3" s="499">
        <f t="shared" si="4"/>
        <v>70</v>
      </c>
      <c r="CJ3" s="499">
        <f t="shared" si="4"/>
        <v>71</v>
      </c>
      <c r="CK3" s="499">
        <f t="shared" si="4"/>
        <v>72</v>
      </c>
      <c r="CL3" s="499">
        <f t="shared" si="4"/>
        <v>73</v>
      </c>
      <c r="CM3" s="499">
        <f t="shared" si="4"/>
        <v>74</v>
      </c>
      <c r="CN3" s="499">
        <f t="shared" si="4"/>
        <v>75</v>
      </c>
      <c r="CO3" s="499">
        <f t="shared" si="4"/>
        <v>76</v>
      </c>
      <c r="CP3" s="499">
        <f t="shared" si="4"/>
        <v>77</v>
      </c>
      <c r="CQ3" s="499">
        <f t="shared" si="4"/>
        <v>78</v>
      </c>
      <c r="CR3" s="499">
        <f t="shared" si="4"/>
        <v>79</v>
      </c>
      <c r="CS3" s="499">
        <f t="shared" si="4"/>
        <v>80</v>
      </c>
      <c r="CT3" s="499">
        <f t="shared" si="4"/>
        <v>81</v>
      </c>
      <c r="CU3" s="499">
        <f t="shared" si="4"/>
        <v>82</v>
      </c>
      <c r="CV3" s="499">
        <f t="shared" si="4"/>
        <v>83</v>
      </c>
      <c r="CW3" s="499">
        <f t="shared" si="4"/>
        <v>84</v>
      </c>
      <c r="CX3" s="499">
        <f t="shared" si="4"/>
        <v>85</v>
      </c>
      <c r="CY3" s="499">
        <f t="shared" si="4"/>
        <v>86</v>
      </c>
      <c r="CZ3" s="499">
        <f t="shared" si="4"/>
        <v>87</v>
      </c>
      <c r="DA3" s="499">
        <f t="shared" si="4"/>
        <v>88</v>
      </c>
      <c r="DB3" s="499">
        <f t="shared" si="4"/>
        <v>89</v>
      </c>
      <c r="DC3" s="499">
        <f t="shared" si="4"/>
        <v>90</v>
      </c>
      <c r="DD3" s="499">
        <f t="shared" si="4"/>
        <v>91</v>
      </c>
      <c r="DE3" s="499">
        <f t="shared" si="4"/>
        <v>92</v>
      </c>
      <c r="DF3" s="499">
        <f t="shared" si="4"/>
        <v>93</v>
      </c>
      <c r="DG3" s="499">
        <f t="shared" si="4"/>
        <v>94</v>
      </c>
      <c r="DH3" s="499">
        <f t="shared" si="4"/>
        <v>95</v>
      </c>
      <c r="DI3" s="499">
        <f t="shared" si="4"/>
        <v>96</v>
      </c>
      <c r="DJ3" s="499">
        <f t="shared" si="4"/>
        <v>97</v>
      </c>
      <c r="DK3" s="499">
        <f t="shared" si="4"/>
        <v>98</v>
      </c>
      <c r="DL3" s="499">
        <f t="shared" si="4"/>
        <v>99</v>
      </c>
      <c r="DM3" s="499">
        <f t="shared" si="4"/>
        <v>100</v>
      </c>
      <c r="DN3" s="499">
        <f t="shared" si="4"/>
        <v>101</v>
      </c>
      <c r="DO3" s="499">
        <f t="shared" si="4"/>
        <v>102</v>
      </c>
      <c r="DP3" s="499">
        <f t="shared" si="4"/>
        <v>103</v>
      </c>
      <c r="DQ3" s="499">
        <f t="shared" si="4"/>
        <v>104</v>
      </c>
      <c r="DR3" s="499">
        <f t="shared" si="4"/>
        <v>105</v>
      </c>
      <c r="DS3" s="499">
        <f t="shared" si="4"/>
        <v>106</v>
      </c>
      <c r="DT3" s="499">
        <f t="shared" si="4"/>
        <v>107</v>
      </c>
      <c r="DU3" s="499">
        <f t="shared" si="4"/>
        <v>108</v>
      </c>
      <c r="DV3" s="499">
        <f t="shared" si="4"/>
        <v>109</v>
      </c>
      <c r="DW3" s="499">
        <f t="shared" si="4"/>
        <v>110</v>
      </c>
      <c r="DX3" s="499">
        <f t="shared" si="4"/>
        <v>111</v>
      </c>
      <c r="DY3" s="499">
        <f t="shared" si="4"/>
        <v>112</v>
      </c>
      <c r="DZ3" s="499">
        <f t="shared" si="4"/>
        <v>113</v>
      </c>
      <c r="EA3" s="499">
        <f t="shared" si="4"/>
        <v>114</v>
      </c>
      <c r="EB3" s="499">
        <f t="shared" si="4"/>
        <v>115</v>
      </c>
      <c r="EC3" s="499">
        <f t="shared" si="4"/>
        <v>116</v>
      </c>
      <c r="ED3" s="499">
        <f t="shared" si="4"/>
        <v>117</v>
      </c>
      <c r="EE3" s="499">
        <f t="shared" si="4"/>
        <v>118</v>
      </c>
      <c r="EF3" s="499">
        <f t="shared" si="4"/>
        <v>119</v>
      </c>
      <c r="EG3" s="499">
        <f t="shared" si="4"/>
        <v>120</v>
      </c>
      <c r="EH3" s="499">
        <f t="shared" si="4"/>
        <v>121</v>
      </c>
      <c r="EI3" s="499">
        <f t="shared" si="4"/>
        <v>122</v>
      </c>
      <c r="EJ3" s="499">
        <f t="shared" si="4"/>
        <v>123</v>
      </c>
      <c r="EK3" s="499">
        <f t="shared" si="4"/>
        <v>124</v>
      </c>
      <c r="EL3" s="499">
        <f t="shared" si="4"/>
        <v>125</v>
      </c>
      <c r="EM3" s="499">
        <f t="shared" si="4"/>
        <v>126</v>
      </c>
      <c r="EN3" s="499">
        <f t="shared" si="4"/>
        <v>127</v>
      </c>
      <c r="EO3" s="499">
        <f t="shared" si="4"/>
        <v>128</v>
      </c>
      <c r="EP3" s="499">
        <f t="shared" si="4"/>
        <v>129</v>
      </c>
      <c r="EQ3" s="499">
        <f t="shared" si="4"/>
        <v>130</v>
      </c>
      <c r="ER3" s="499">
        <f t="shared" ref="ER3:ES3" si="5">EQ3+1</f>
        <v>131</v>
      </c>
      <c r="ES3" s="501">
        <f t="shared" si="5"/>
        <v>132</v>
      </c>
    </row>
    <row r="4" spans="1:149" x14ac:dyDescent="0.3">
      <c r="B4" s="504" t="s">
        <v>87</v>
      </c>
      <c r="C4" s="505">
        <f>CLOSE_DATE</f>
        <v>46142</v>
      </c>
      <c r="D4" s="505">
        <f>EOMONTH(C4,12)</f>
        <v>46507</v>
      </c>
      <c r="E4" s="505">
        <f t="shared" ref="E4:M4" si="6">EOMONTH(D4,12)</f>
        <v>46873</v>
      </c>
      <c r="F4" s="505">
        <f t="shared" si="6"/>
        <v>47238</v>
      </c>
      <c r="G4" s="505">
        <f t="shared" si="6"/>
        <v>47603</v>
      </c>
      <c r="H4" s="505">
        <f t="shared" si="6"/>
        <v>47968</v>
      </c>
      <c r="I4" s="505">
        <f t="shared" si="6"/>
        <v>48334</v>
      </c>
      <c r="J4" s="505">
        <f t="shared" si="6"/>
        <v>48699</v>
      </c>
      <c r="K4" s="505">
        <f t="shared" si="6"/>
        <v>49064</v>
      </c>
      <c r="L4" s="505">
        <f t="shared" si="6"/>
        <v>49429</v>
      </c>
      <c r="M4" s="506">
        <f t="shared" si="6"/>
        <v>49795</v>
      </c>
      <c r="P4" s="504" t="s">
        <v>87</v>
      </c>
      <c r="Q4" s="505">
        <f>CLOSE_DATE</f>
        <v>46142</v>
      </c>
      <c r="R4" s="505">
        <f>Leases!D167</f>
        <v>46173</v>
      </c>
      <c r="S4" s="505">
        <f>EOMONTH(R4,1)</f>
        <v>46203</v>
      </c>
      <c r="T4" s="505">
        <f t="shared" ref="T4:CE4" si="7">EOMONTH(S4,1)</f>
        <v>46234</v>
      </c>
      <c r="U4" s="505">
        <f t="shared" si="7"/>
        <v>46265</v>
      </c>
      <c r="V4" s="505">
        <f t="shared" si="7"/>
        <v>46295</v>
      </c>
      <c r="W4" s="505">
        <f t="shared" si="7"/>
        <v>46326</v>
      </c>
      <c r="X4" s="505">
        <f t="shared" si="7"/>
        <v>46356</v>
      </c>
      <c r="Y4" s="505">
        <f t="shared" si="7"/>
        <v>46387</v>
      </c>
      <c r="Z4" s="505">
        <f t="shared" si="7"/>
        <v>46418</v>
      </c>
      <c r="AA4" s="505">
        <f t="shared" si="7"/>
        <v>46446</v>
      </c>
      <c r="AB4" s="505">
        <f t="shared" si="7"/>
        <v>46477</v>
      </c>
      <c r="AC4" s="505">
        <f t="shared" si="7"/>
        <v>46507</v>
      </c>
      <c r="AD4" s="505">
        <f t="shared" si="7"/>
        <v>46538</v>
      </c>
      <c r="AE4" s="505">
        <f t="shared" si="7"/>
        <v>46568</v>
      </c>
      <c r="AF4" s="505">
        <f t="shared" si="7"/>
        <v>46599</v>
      </c>
      <c r="AG4" s="505">
        <f t="shared" si="7"/>
        <v>46630</v>
      </c>
      <c r="AH4" s="505">
        <f t="shared" si="7"/>
        <v>46660</v>
      </c>
      <c r="AI4" s="505">
        <f t="shared" si="7"/>
        <v>46691</v>
      </c>
      <c r="AJ4" s="505">
        <f t="shared" si="7"/>
        <v>46721</v>
      </c>
      <c r="AK4" s="505">
        <f t="shared" si="7"/>
        <v>46752</v>
      </c>
      <c r="AL4" s="505">
        <f t="shared" si="7"/>
        <v>46783</v>
      </c>
      <c r="AM4" s="505">
        <f t="shared" si="7"/>
        <v>46812</v>
      </c>
      <c r="AN4" s="505">
        <f t="shared" si="7"/>
        <v>46843</v>
      </c>
      <c r="AO4" s="505">
        <f t="shared" si="7"/>
        <v>46873</v>
      </c>
      <c r="AP4" s="505">
        <f t="shared" si="7"/>
        <v>46904</v>
      </c>
      <c r="AQ4" s="505">
        <f t="shared" si="7"/>
        <v>46934</v>
      </c>
      <c r="AR4" s="505">
        <f t="shared" si="7"/>
        <v>46965</v>
      </c>
      <c r="AS4" s="505">
        <f t="shared" si="7"/>
        <v>46996</v>
      </c>
      <c r="AT4" s="505">
        <f t="shared" si="7"/>
        <v>47026</v>
      </c>
      <c r="AU4" s="505">
        <f t="shared" si="7"/>
        <v>47057</v>
      </c>
      <c r="AV4" s="505">
        <f t="shared" si="7"/>
        <v>47087</v>
      </c>
      <c r="AW4" s="505">
        <f t="shared" si="7"/>
        <v>47118</v>
      </c>
      <c r="AX4" s="505">
        <f t="shared" si="7"/>
        <v>47149</v>
      </c>
      <c r="AY4" s="505">
        <f t="shared" si="7"/>
        <v>47177</v>
      </c>
      <c r="AZ4" s="505">
        <f t="shared" si="7"/>
        <v>47208</v>
      </c>
      <c r="BA4" s="505">
        <f t="shared" si="7"/>
        <v>47238</v>
      </c>
      <c r="BB4" s="505">
        <f t="shared" si="7"/>
        <v>47269</v>
      </c>
      <c r="BC4" s="505">
        <f t="shared" si="7"/>
        <v>47299</v>
      </c>
      <c r="BD4" s="505">
        <f t="shared" si="7"/>
        <v>47330</v>
      </c>
      <c r="BE4" s="505">
        <f t="shared" si="7"/>
        <v>47361</v>
      </c>
      <c r="BF4" s="505">
        <f t="shared" si="7"/>
        <v>47391</v>
      </c>
      <c r="BG4" s="505">
        <f t="shared" si="7"/>
        <v>47422</v>
      </c>
      <c r="BH4" s="505">
        <f t="shared" si="7"/>
        <v>47452</v>
      </c>
      <c r="BI4" s="505">
        <f t="shared" si="7"/>
        <v>47483</v>
      </c>
      <c r="BJ4" s="505">
        <f t="shared" si="7"/>
        <v>47514</v>
      </c>
      <c r="BK4" s="505">
        <f t="shared" si="7"/>
        <v>47542</v>
      </c>
      <c r="BL4" s="505">
        <f t="shared" si="7"/>
        <v>47573</v>
      </c>
      <c r="BM4" s="505">
        <f t="shared" si="7"/>
        <v>47603</v>
      </c>
      <c r="BN4" s="505">
        <f t="shared" si="7"/>
        <v>47634</v>
      </c>
      <c r="BO4" s="505">
        <f t="shared" si="7"/>
        <v>47664</v>
      </c>
      <c r="BP4" s="505">
        <f t="shared" si="7"/>
        <v>47695</v>
      </c>
      <c r="BQ4" s="505">
        <f t="shared" si="7"/>
        <v>47726</v>
      </c>
      <c r="BR4" s="505">
        <f t="shared" si="7"/>
        <v>47756</v>
      </c>
      <c r="BS4" s="505">
        <f t="shared" si="7"/>
        <v>47787</v>
      </c>
      <c r="BT4" s="505">
        <f t="shared" si="7"/>
        <v>47817</v>
      </c>
      <c r="BU4" s="505">
        <f t="shared" si="7"/>
        <v>47848</v>
      </c>
      <c r="BV4" s="505">
        <f t="shared" si="7"/>
        <v>47879</v>
      </c>
      <c r="BW4" s="505">
        <f t="shared" si="7"/>
        <v>47907</v>
      </c>
      <c r="BX4" s="505">
        <f t="shared" si="7"/>
        <v>47938</v>
      </c>
      <c r="BY4" s="505">
        <f t="shared" si="7"/>
        <v>47968</v>
      </c>
      <c r="BZ4" s="505">
        <f t="shared" si="7"/>
        <v>47999</v>
      </c>
      <c r="CA4" s="505">
        <f t="shared" si="7"/>
        <v>48029</v>
      </c>
      <c r="CB4" s="505">
        <f t="shared" si="7"/>
        <v>48060</v>
      </c>
      <c r="CC4" s="505">
        <f t="shared" si="7"/>
        <v>48091</v>
      </c>
      <c r="CD4" s="505">
        <f t="shared" si="7"/>
        <v>48121</v>
      </c>
      <c r="CE4" s="505">
        <f t="shared" si="7"/>
        <v>48152</v>
      </c>
      <c r="CF4" s="505">
        <f t="shared" ref="CF4:EQ4" si="8">EOMONTH(CE4,1)</f>
        <v>48182</v>
      </c>
      <c r="CG4" s="505">
        <f t="shared" si="8"/>
        <v>48213</v>
      </c>
      <c r="CH4" s="505">
        <f t="shared" si="8"/>
        <v>48244</v>
      </c>
      <c r="CI4" s="505">
        <f t="shared" si="8"/>
        <v>48273</v>
      </c>
      <c r="CJ4" s="505">
        <f t="shared" si="8"/>
        <v>48304</v>
      </c>
      <c r="CK4" s="505">
        <f t="shared" si="8"/>
        <v>48334</v>
      </c>
      <c r="CL4" s="505">
        <f t="shared" si="8"/>
        <v>48365</v>
      </c>
      <c r="CM4" s="505">
        <f t="shared" si="8"/>
        <v>48395</v>
      </c>
      <c r="CN4" s="505">
        <f t="shared" si="8"/>
        <v>48426</v>
      </c>
      <c r="CO4" s="505">
        <f t="shared" si="8"/>
        <v>48457</v>
      </c>
      <c r="CP4" s="505">
        <f t="shared" si="8"/>
        <v>48487</v>
      </c>
      <c r="CQ4" s="505">
        <f t="shared" si="8"/>
        <v>48518</v>
      </c>
      <c r="CR4" s="505">
        <f t="shared" si="8"/>
        <v>48548</v>
      </c>
      <c r="CS4" s="505">
        <f t="shared" si="8"/>
        <v>48579</v>
      </c>
      <c r="CT4" s="505">
        <f t="shared" si="8"/>
        <v>48610</v>
      </c>
      <c r="CU4" s="505">
        <f t="shared" si="8"/>
        <v>48638</v>
      </c>
      <c r="CV4" s="505">
        <f t="shared" si="8"/>
        <v>48669</v>
      </c>
      <c r="CW4" s="505">
        <f t="shared" si="8"/>
        <v>48699</v>
      </c>
      <c r="CX4" s="505">
        <f t="shared" si="8"/>
        <v>48730</v>
      </c>
      <c r="CY4" s="505">
        <f t="shared" si="8"/>
        <v>48760</v>
      </c>
      <c r="CZ4" s="505">
        <f t="shared" si="8"/>
        <v>48791</v>
      </c>
      <c r="DA4" s="505">
        <f t="shared" si="8"/>
        <v>48822</v>
      </c>
      <c r="DB4" s="505">
        <f t="shared" si="8"/>
        <v>48852</v>
      </c>
      <c r="DC4" s="505">
        <f t="shared" si="8"/>
        <v>48883</v>
      </c>
      <c r="DD4" s="505">
        <f t="shared" si="8"/>
        <v>48913</v>
      </c>
      <c r="DE4" s="505">
        <f t="shared" si="8"/>
        <v>48944</v>
      </c>
      <c r="DF4" s="505">
        <f t="shared" si="8"/>
        <v>48975</v>
      </c>
      <c r="DG4" s="505">
        <f t="shared" si="8"/>
        <v>49003</v>
      </c>
      <c r="DH4" s="505">
        <f t="shared" si="8"/>
        <v>49034</v>
      </c>
      <c r="DI4" s="505">
        <f t="shared" si="8"/>
        <v>49064</v>
      </c>
      <c r="DJ4" s="505">
        <f t="shared" si="8"/>
        <v>49095</v>
      </c>
      <c r="DK4" s="505">
        <f t="shared" si="8"/>
        <v>49125</v>
      </c>
      <c r="DL4" s="505">
        <f t="shared" si="8"/>
        <v>49156</v>
      </c>
      <c r="DM4" s="505">
        <f t="shared" si="8"/>
        <v>49187</v>
      </c>
      <c r="DN4" s="505">
        <f t="shared" si="8"/>
        <v>49217</v>
      </c>
      <c r="DO4" s="505">
        <f t="shared" si="8"/>
        <v>49248</v>
      </c>
      <c r="DP4" s="505">
        <f t="shared" si="8"/>
        <v>49278</v>
      </c>
      <c r="DQ4" s="505">
        <f t="shared" si="8"/>
        <v>49309</v>
      </c>
      <c r="DR4" s="505">
        <f t="shared" si="8"/>
        <v>49340</v>
      </c>
      <c r="DS4" s="505">
        <f t="shared" si="8"/>
        <v>49368</v>
      </c>
      <c r="DT4" s="505">
        <f t="shared" si="8"/>
        <v>49399</v>
      </c>
      <c r="DU4" s="505">
        <f t="shared" si="8"/>
        <v>49429</v>
      </c>
      <c r="DV4" s="505">
        <f t="shared" si="8"/>
        <v>49460</v>
      </c>
      <c r="DW4" s="505">
        <f t="shared" si="8"/>
        <v>49490</v>
      </c>
      <c r="DX4" s="505">
        <f t="shared" si="8"/>
        <v>49521</v>
      </c>
      <c r="DY4" s="505">
        <f t="shared" si="8"/>
        <v>49552</v>
      </c>
      <c r="DZ4" s="505">
        <f t="shared" si="8"/>
        <v>49582</v>
      </c>
      <c r="EA4" s="505">
        <f t="shared" si="8"/>
        <v>49613</v>
      </c>
      <c r="EB4" s="505">
        <f t="shared" si="8"/>
        <v>49643</v>
      </c>
      <c r="EC4" s="505">
        <f t="shared" si="8"/>
        <v>49674</v>
      </c>
      <c r="ED4" s="505">
        <f t="shared" si="8"/>
        <v>49705</v>
      </c>
      <c r="EE4" s="505">
        <f t="shared" si="8"/>
        <v>49734</v>
      </c>
      <c r="EF4" s="505">
        <f t="shared" si="8"/>
        <v>49765</v>
      </c>
      <c r="EG4" s="505">
        <f t="shared" si="8"/>
        <v>49795</v>
      </c>
      <c r="EH4" s="505">
        <f t="shared" si="8"/>
        <v>49826</v>
      </c>
      <c r="EI4" s="505">
        <f t="shared" si="8"/>
        <v>49856</v>
      </c>
      <c r="EJ4" s="505">
        <f t="shared" si="8"/>
        <v>49887</v>
      </c>
      <c r="EK4" s="505">
        <f t="shared" si="8"/>
        <v>49918</v>
      </c>
      <c r="EL4" s="505">
        <f t="shared" si="8"/>
        <v>49948</v>
      </c>
      <c r="EM4" s="505">
        <f t="shared" si="8"/>
        <v>49979</v>
      </c>
      <c r="EN4" s="505">
        <f t="shared" si="8"/>
        <v>50009</v>
      </c>
      <c r="EO4" s="505">
        <f t="shared" si="8"/>
        <v>50040</v>
      </c>
      <c r="EP4" s="505">
        <f t="shared" si="8"/>
        <v>50071</v>
      </c>
      <c r="EQ4" s="505">
        <f t="shared" si="8"/>
        <v>50099</v>
      </c>
      <c r="ER4" s="505">
        <f t="shared" ref="ER4:ES4" si="9">EOMONTH(EQ4,1)</f>
        <v>50130</v>
      </c>
      <c r="ES4" s="506">
        <f t="shared" si="9"/>
        <v>50160</v>
      </c>
    </row>
    <row r="5" spans="1:149" x14ac:dyDescent="0.3">
      <c r="B5" s="391"/>
      <c r="M5" s="468"/>
      <c r="P5" s="391"/>
      <c r="ES5" s="468"/>
    </row>
    <row r="6" spans="1:149" x14ac:dyDescent="0.3">
      <c r="A6" s="515">
        <f t="shared" ref="A6" si="10">SUM(C6:M6)</f>
        <v>97882425.287867084</v>
      </c>
      <c r="B6" s="455" t="s">
        <v>88</v>
      </c>
      <c r="C6" s="557"/>
      <c r="D6" s="521">
        <f>SUMIF($R$2:$ES$2,D$2,$R6:$ES6)</f>
        <v>10248852.750888422</v>
      </c>
      <c r="E6" s="521">
        <f t="shared" ref="E6:M21" si="11">SUMIF($R$2:$ES$2,E$2,$R6:$ES6)</f>
        <v>15260921.569616627</v>
      </c>
      <c r="F6" s="521">
        <f t="shared" si="11"/>
        <v>16748297.454606814</v>
      </c>
      <c r="G6" s="521">
        <f t="shared" si="11"/>
        <v>17970972.903355058</v>
      </c>
      <c r="H6" s="521">
        <f t="shared" si="11"/>
        <v>18581410.463237997</v>
      </c>
      <c r="I6" s="521">
        <f t="shared" si="11"/>
        <v>19071970.146162171</v>
      </c>
      <c r="J6" s="521">
        <f t="shared" si="11"/>
        <v>0</v>
      </c>
      <c r="K6" s="521">
        <f t="shared" si="11"/>
        <v>0</v>
      </c>
      <c r="L6" s="521">
        <f t="shared" si="11"/>
        <v>0</v>
      </c>
      <c r="M6" s="522">
        <f t="shared" si="11"/>
        <v>0</v>
      </c>
      <c r="O6" s="515">
        <f>SUM(Q6:ES6)</f>
        <v>97882425.287867114</v>
      </c>
      <c r="P6" s="455" t="s">
        <v>88</v>
      </c>
      <c r="Q6" s="557"/>
      <c r="R6" s="521">
        <f>INDEX(CF!$Q$11:$ET$35,MATCH($P6,CF!$Q$11:$Q$35,0),MATCH(R$4,CF!$Q$5:$ET$5,0))+SUMIF('CFS-Main Page'!$G$15:$AA$15,R$2,'CFS-Main Page'!$G$25:$AA$25)/12</f>
        <v>855290.1196974729</v>
      </c>
      <c r="S6" s="521">
        <f>INDEX(CF!$Q$11:$ET$35,MATCH($P6,CF!$Q$11:$Q$35,0),MATCH(S$4,CF!$Q$5:$ET$5,0))+SUMIF('CFS-Main Page'!$G$15:$AA$15,S$2,'CFS-Main Page'!$G$25:$AA$25)/12</f>
        <v>855290.1196974729</v>
      </c>
      <c r="T6" s="521">
        <f>INDEX(CF!$Q$11:$ET$35,MATCH($P6,CF!$Q$11:$Q$35,0),MATCH(T$4,CF!$Q$5:$ET$5,0))+SUMIF('CFS-Main Page'!$G$15:$AA$15,T$2,'CFS-Main Page'!$G$25:$AA$25)/12</f>
        <v>855483.04886413948</v>
      </c>
      <c r="U6" s="521">
        <f>INDEX(CF!$Q$11:$ET$35,MATCH($P6,CF!$Q$11:$Q$35,0),MATCH(U$4,CF!$Q$5:$ET$5,0))+SUMIF('CFS-Main Page'!$G$15:$AA$15,U$2,'CFS-Main Page'!$G$25:$AA$25)/12</f>
        <v>855879.21103288955</v>
      </c>
      <c r="V6" s="521">
        <f>INDEX(CF!$Q$11:$ET$35,MATCH($P6,CF!$Q$11:$Q$35,0),MATCH(V$4,CF!$Q$5:$ET$5,0))+SUMIF('CFS-Main Page'!$G$15:$AA$15,V$2,'CFS-Main Page'!$G$25:$AA$25)/12</f>
        <v>848555.98603288957</v>
      </c>
      <c r="W6" s="521">
        <f>INDEX(CF!$Q$11:$ET$35,MATCH($P6,CF!$Q$11:$Q$35,0),MATCH(W$4,CF!$Q$5:$ET$5,0))+SUMIF('CFS-Main Page'!$G$15:$AA$15,W$2,'CFS-Main Page'!$G$25:$AA$25)/12</f>
        <v>848555.98603288957</v>
      </c>
      <c r="X6" s="521">
        <f>INDEX(CF!$Q$11:$ET$35,MATCH($P6,CF!$Q$11:$Q$35,0),MATCH(X$4,CF!$Q$5:$ET$5,0))+SUMIF('CFS-Main Page'!$G$15:$AA$15,X$2,'CFS-Main Page'!$G$25:$AA$25)/12</f>
        <v>848555.98603288946</v>
      </c>
      <c r="Y6" s="521">
        <f>INDEX(CF!$Q$11:$ET$35,MATCH($P6,CF!$Q$11:$Q$35,0),MATCH(Y$4,CF!$Q$5:$ET$5,0))+SUMIF('CFS-Main Page'!$G$15:$AA$15,Y$2,'CFS-Main Page'!$G$25:$AA$25)/12</f>
        <v>848555.98603288946</v>
      </c>
      <c r="Z6" s="521">
        <f>INDEX(CF!$Q$11:$ET$35,MATCH($P6,CF!$Q$11:$Q$35,0),MATCH(Z$4,CF!$Q$5:$ET$5,0))+SUMIF('CFS-Main Page'!$G$15:$AA$15,Z$2,'CFS-Main Page'!$G$25:$AA$25)/12</f>
        <v>858171.57686622289</v>
      </c>
      <c r="AA6" s="521">
        <f>INDEX(CF!$Q$11:$ET$35,MATCH($P6,CF!$Q$11:$Q$35,0),MATCH(AA$4,CF!$Q$5:$ET$5,0))+SUMIF('CFS-Main Page'!$G$15:$AA$15,AA$2,'CFS-Main Page'!$G$25:$AA$25)/12</f>
        <v>858171.57686622289</v>
      </c>
      <c r="AB6" s="521">
        <f>INDEX(CF!$Q$11:$ET$35,MATCH($P6,CF!$Q$11:$Q$35,0),MATCH(AB$4,CF!$Q$5:$ET$5,0))+SUMIF('CFS-Main Page'!$G$15:$AA$15,AB$2,'CFS-Main Page'!$G$25:$AA$25)/12</f>
        <v>858171.57686622289</v>
      </c>
      <c r="AC6" s="521">
        <f>INDEX(CF!$Q$11:$ET$35,MATCH($P6,CF!$Q$11:$Q$35,0),MATCH(AC$4,CF!$Q$5:$ET$5,0))+SUMIF('CFS-Main Page'!$G$15:$AA$15,AC$2,'CFS-Main Page'!$G$25:$AA$25)/12</f>
        <v>858171.57686622289</v>
      </c>
      <c r="AD6" s="521">
        <f>INDEX(CF!$Q$11:$ET$35,MATCH($P6,CF!$Q$11:$Q$35,0),MATCH(AD$4,CF!$Q$5:$ET$5,0))+SUMIF('CFS-Main Page'!$G$15:$AA$15,AD$2,'CFS-Main Page'!$G$25:$AA$25)/12</f>
        <v>1273517.3728197762</v>
      </c>
      <c r="AE6" s="521">
        <f>INDEX(CF!$Q$11:$ET$35,MATCH($P6,CF!$Q$11:$Q$35,0),MATCH(AE$4,CF!$Q$5:$ET$5,0))+SUMIF('CFS-Main Page'!$G$15:$AA$15,AE$2,'CFS-Main Page'!$G$25:$AA$25)/12</f>
        <v>1273517.3728197762</v>
      </c>
      <c r="AF6" s="521">
        <f>INDEX(CF!$Q$11:$ET$35,MATCH($P6,CF!$Q$11:$Q$35,0),MATCH(AF$4,CF!$Q$5:$ET$5,0))+SUMIF('CFS-Main Page'!$G$15:$AA$15,AF$2,'CFS-Main Page'!$G$25:$AA$25)/12</f>
        <v>1273716.3944864429</v>
      </c>
      <c r="AG6" s="521">
        <f>INDEX(CF!$Q$11:$ET$35,MATCH($P6,CF!$Q$11:$Q$35,0),MATCH(AG$4,CF!$Q$5:$ET$5,0))+SUMIF('CFS-Main Page'!$G$15:$AA$15,AG$2,'CFS-Main Page'!$G$25:$AA$25)/12</f>
        <v>1274124.4415202555</v>
      </c>
      <c r="AH6" s="521">
        <f>INDEX(CF!$Q$11:$ET$35,MATCH($P6,CF!$Q$11:$Q$35,0),MATCH(AH$4,CF!$Q$5:$ET$5,0))+SUMIF('CFS-Main Page'!$G$15:$AA$15,AH$2,'CFS-Main Page'!$G$25:$AA$25)/12</f>
        <v>1274124.4415202555</v>
      </c>
      <c r="AI6" s="521">
        <f>INDEX(CF!$Q$11:$ET$35,MATCH($P6,CF!$Q$11:$Q$35,0),MATCH(AI$4,CF!$Q$5:$ET$5,0))+SUMIF('CFS-Main Page'!$G$15:$AA$15,AI$2,'CFS-Main Page'!$G$25:$AA$25)/12</f>
        <v>1274124.4415202555</v>
      </c>
      <c r="AJ6" s="521">
        <f>INDEX(CF!$Q$11:$ET$35,MATCH($P6,CF!$Q$11:$Q$35,0),MATCH(AJ$4,CF!$Q$5:$ET$5,0))+SUMIF('CFS-Main Page'!$G$15:$AA$15,AJ$2,'CFS-Main Page'!$G$25:$AA$25)/12</f>
        <v>1274124.4415202555</v>
      </c>
      <c r="AK6" s="521">
        <f>INDEX(CF!$Q$11:$ET$35,MATCH($P6,CF!$Q$11:$Q$35,0),MATCH(AK$4,CF!$Q$5:$ET$5,0))+SUMIF('CFS-Main Page'!$G$15:$AA$15,AK$2,'CFS-Main Page'!$G$25:$AA$25)/12</f>
        <v>1267300.8415202554</v>
      </c>
      <c r="AL6" s="521">
        <f>INDEX(CF!$Q$11:$ET$35,MATCH($P6,CF!$Q$11:$Q$35,0),MATCH(AL$4,CF!$Q$5:$ET$5,0))+SUMIF('CFS-Main Page'!$G$15:$AA$15,AL$2,'CFS-Main Page'!$G$25:$AA$25)/12</f>
        <v>1267300.8415202554</v>
      </c>
      <c r="AM6" s="521">
        <f>INDEX(CF!$Q$11:$ET$35,MATCH($P6,CF!$Q$11:$Q$35,0),MATCH(AM$4,CF!$Q$5:$ET$5,0))+SUMIF('CFS-Main Page'!$G$15:$AA$15,AM$2,'CFS-Main Page'!$G$25:$AA$25)/12</f>
        <v>1267300.8415202554</v>
      </c>
      <c r="AN6" s="521">
        <f>INDEX(CF!$Q$11:$ET$35,MATCH($P6,CF!$Q$11:$Q$35,0),MATCH(AN$4,CF!$Q$5:$ET$5,0))+SUMIF('CFS-Main Page'!$G$15:$AA$15,AN$2,'CFS-Main Page'!$G$25:$AA$25)/12</f>
        <v>1267300.8415202554</v>
      </c>
      <c r="AO6" s="521">
        <f>INDEX(CF!$Q$11:$ET$35,MATCH($P6,CF!$Q$11:$Q$35,0),MATCH(AO$4,CF!$Q$5:$ET$5,0))+SUMIF('CFS-Main Page'!$G$15:$AA$15,AO$2,'CFS-Main Page'!$G$25:$AA$25)/12</f>
        <v>1274469.2973285888</v>
      </c>
      <c r="AP6" s="521">
        <f>INDEX(CF!$Q$11:$ET$35,MATCH($P6,CF!$Q$11:$Q$35,0),MATCH(AP$4,CF!$Q$5:$ET$5,0))+SUMIF('CFS-Main Page'!$G$15:$AA$15,AP$2,'CFS-Main Page'!$G$25:$AA$25)/12</f>
        <v>1390468.0374119477</v>
      </c>
      <c r="AQ6" s="521">
        <f>INDEX(CF!$Q$11:$ET$35,MATCH($P6,CF!$Q$11:$Q$35,0),MATCH(AQ$4,CF!$Q$5:$ET$5,0))+SUMIF('CFS-Main Page'!$G$15:$AA$15,AQ$2,'CFS-Main Page'!$G$25:$AA$25)/12</f>
        <v>1390468.0374119477</v>
      </c>
      <c r="AR6" s="521">
        <f>INDEX(CF!$Q$11:$ET$35,MATCH($P6,CF!$Q$11:$Q$35,0),MATCH(AR$4,CF!$Q$5:$ET$5,0))+SUMIF('CFS-Main Page'!$G$15:$AA$15,AR$2,'CFS-Main Page'!$G$25:$AA$25)/12</f>
        <v>1390468.0374119477</v>
      </c>
      <c r="AS6" s="521">
        <f>INDEX(CF!$Q$11:$ET$35,MATCH($P6,CF!$Q$11:$Q$35,0),MATCH(AS$4,CF!$Q$5:$ET$5,0))+SUMIF('CFS-Main Page'!$G$15:$AA$15,AS$2,'CFS-Main Page'!$G$25:$AA$25)/12</f>
        <v>1390888.3258567746</v>
      </c>
      <c r="AT6" s="521">
        <f>INDEX(CF!$Q$11:$ET$35,MATCH($P6,CF!$Q$11:$Q$35,0),MATCH(AT$4,CF!$Q$5:$ET$5,0))+SUMIF('CFS-Main Page'!$G$15:$AA$15,AT$2,'CFS-Main Page'!$G$25:$AA$25)/12</f>
        <v>1398250.6270642746</v>
      </c>
      <c r="AU6" s="521">
        <f>INDEX(CF!$Q$11:$ET$35,MATCH($P6,CF!$Q$11:$Q$35,0),MATCH(AU$4,CF!$Q$5:$ET$5,0))+SUMIF('CFS-Main Page'!$G$15:$AA$15,AU$2,'CFS-Main Page'!$G$25:$AA$25)/12</f>
        <v>1398250.6270642746</v>
      </c>
      <c r="AV6" s="521">
        <f>INDEX(CF!$Q$11:$ET$35,MATCH($P6,CF!$Q$11:$Q$35,0),MATCH(AV$4,CF!$Q$5:$ET$5,0))+SUMIF('CFS-Main Page'!$G$15:$AA$15,AV$2,'CFS-Main Page'!$G$25:$AA$25)/12</f>
        <v>1398250.6270642746</v>
      </c>
      <c r="AW6" s="521">
        <f>INDEX(CF!$Q$11:$ET$35,MATCH($P6,CF!$Q$11:$Q$35,0),MATCH(AW$4,CF!$Q$5:$ET$5,0))+SUMIF('CFS-Main Page'!$G$15:$AA$15,AW$2,'CFS-Main Page'!$G$25:$AA$25)/12</f>
        <v>1398250.6270642746</v>
      </c>
      <c r="AX6" s="521">
        <f>INDEX(CF!$Q$11:$ET$35,MATCH($P6,CF!$Q$11:$Q$35,0),MATCH(AX$4,CF!$Q$5:$ET$5,0))+SUMIF('CFS-Main Page'!$G$15:$AA$15,AX$2,'CFS-Main Page'!$G$25:$AA$25)/12</f>
        <v>1398250.6270642746</v>
      </c>
      <c r="AY6" s="521">
        <f>INDEX(CF!$Q$11:$ET$35,MATCH($P6,CF!$Q$11:$Q$35,0),MATCH(AY$4,CF!$Q$5:$ET$5,0))+SUMIF('CFS-Main Page'!$G$15:$AA$15,AY$2,'CFS-Main Page'!$G$25:$AA$25)/12</f>
        <v>1398250.6270642746</v>
      </c>
      <c r="AZ6" s="521">
        <f>INDEX(CF!$Q$11:$ET$35,MATCH($P6,CF!$Q$11:$Q$35,0),MATCH(AZ$4,CF!$Q$5:$ET$5,0))+SUMIF('CFS-Main Page'!$G$15:$AA$15,AZ$2,'CFS-Main Page'!$G$25:$AA$25)/12</f>
        <v>1398250.6270642746</v>
      </c>
      <c r="BA6" s="521">
        <f>INDEX(CF!$Q$11:$ET$35,MATCH($P6,CF!$Q$11:$Q$35,0),MATCH(BA$4,CF!$Q$5:$ET$5,0))+SUMIF('CFS-Main Page'!$G$15:$AA$15,BA$2,'CFS-Main Page'!$G$25:$AA$25)/12</f>
        <v>1398250.6270642746</v>
      </c>
      <c r="BB6" s="521">
        <f>INDEX(CF!$Q$11:$ET$35,MATCH($P6,CF!$Q$11:$Q$35,0),MATCH(BB$4,CF!$Q$5:$ET$5,0))+SUMIF('CFS-Main Page'!$G$15:$AA$15,BB$2,'CFS-Main Page'!$G$25:$AA$25)/12</f>
        <v>1501705.8158468045</v>
      </c>
      <c r="BC6" s="521">
        <f>INDEX(CF!$Q$11:$ET$35,MATCH($P6,CF!$Q$11:$Q$35,0),MATCH(BC$4,CF!$Q$5:$ET$5,0))+SUMIF('CFS-Main Page'!$G$15:$AA$15,BC$2,'CFS-Main Page'!$G$25:$AA$25)/12</f>
        <v>1501705.8158468045</v>
      </c>
      <c r="BD6" s="521">
        <f>INDEX(CF!$Q$11:$ET$35,MATCH($P6,CF!$Q$11:$Q$35,0),MATCH(BD$4,CF!$Q$5:$ET$5,0))+SUMIF('CFS-Main Page'!$G$15:$AA$15,BD$2,'CFS-Main Page'!$G$25:$AA$25)/12</f>
        <v>1501705.8158468045</v>
      </c>
      <c r="BE6" s="521">
        <f>INDEX(CF!$Q$11:$ET$35,MATCH($P6,CF!$Q$11:$Q$35,0),MATCH(BE$4,CF!$Q$5:$ET$5,0))+SUMIF('CFS-Main Page'!$G$15:$AA$15,BE$2,'CFS-Main Page'!$G$25:$AA$25)/12</f>
        <v>1487275.9125744151</v>
      </c>
      <c r="BF6" s="521">
        <f>INDEX(CF!$Q$11:$ET$35,MATCH($P6,CF!$Q$11:$Q$35,0),MATCH(BF$4,CF!$Q$5:$ET$5,0))+SUMIF('CFS-Main Page'!$G$15:$AA$15,BF$2,'CFS-Main Page'!$G$25:$AA$25)/12</f>
        <v>1487275.9125744151</v>
      </c>
      <c r="BG6" s="521">
        <f>INDEX(CF!$Q$11:$ET$35,MATCH($P6,CF!$Q$11:$Q$35,0),MATCH(BG$4,CF!$Q$5:$ET$5,0))+SUMIF('CFS-Main Page'!$G$15:$AA$15,BG$2,'CFS-Main Page'!$G$25:$AA$25)/12</f>
        <v>1487275.9125744151</v>
      </c>
      <c r="BH6" s="521">
        <f>INDEX(CF!$Q$11:$ET$35,MATCH($P6,CF!$Q$11:$Q$35,0),MATCH(BH$4,CF!$Q$5:$ET$5,0))+SUMIF('CFS-Main Page'!$G$15:$AA$15,BH$2,'CFS-Main Page'!$G$25:$AA$25)/12</f>
        <v>1487275.9125744151</v>
      </c>
      <c r="BI6" s="521">
        <f>INDEX(CF!$Q$11:$ET$35,MATCH($P6,CF!$Q$11:$Q$35,0),MATCH(BI$4,CF!$Q$5:$ET$5,0))+SUMIF('CFS-Main Page'!$G$15:$AA$15,BI$2,'CFS-Main Page'!$G$25:$AA$25)/12</f>
        <v>1503350.3611033976</v>
      </c>
      <c r="BJ6" s="521">
        <f>INDEX(CF!$Q$11:$ET$35,MATCH($P6,CF!$Q$11:$Q$35,0),MATCH(BJ$4,CF!$Q$5:$ET$5,0))+SUMIF('CFS-Main Page'!$G$15:$AA$15,BJ$2,'CFS-Main Page'!$G$25:$AA$25)/12</f>
        <v>1503350.3611033976</v>
      </c>
      <c r="BK6" s="521">
        <f>INDEX(CF!$Q$11:$ET$35,MATCH($P6,CF!$Q$11:$Q$35,0),MATCH(BK$4,CF!$Q$5:$ET$5,0))+SUMIF('CFS-Main Page'!$G$15:$AA$15,BK$2,'CFS-Main Page'!$G$25:$AA$25)/12</f>
        <v>1503350.3611033976</v>
      </c>
      <c r="BL6" s="521">
        <f>INDEX(CF!$Q$11:$ET$35,MATCH($P6,CF!$Q$11:$Q$35,0),MATCH(BL$4,CF!$Q$5:$ET$5,0))+SUMIF('CFS-Main Page'!$G$15:$AA$15,BL$2,'CFS-Main Page'!$G$25:$AA$25)/12</f>
        <v>1503350.3611033976</v>
      </c>
      <c r="BM6" s="521">
        <f>INDEX(CF!$Q$11:$ET$35,MATCH($P6,CF!$Q$11:$Q$35,0),MATCH(BM$4,CF!$Q$5:$ET$5,0))+SUMIF('CFS-Main Page'!$G$15:$AA$15,BM$2,'CFS-Main Page'!$G$25:$AA$25)/12</f>
        <v>1503350.3611033976</v>
      </c>
      <c r="BN6" s="521">
        <f>INDEX(CF!$Q$11:$ET$35,MATCH($P6,CF!$Q$11:$Q$35,0),MATCH(BN$4,CF!$Q$5:$ET$5,0))+SUMIF('CFS-Main Page'!$G$15:$AA$15,BN$2,'CFS-Main Page'!$G$25:$AA$25)/12</f>
        <v>1548450.8719364996</v>
      </c>
      <c r="BO6" s="521">
        <f>INDEX(CF!$Q$11:$ET$35,MATCH($P6,CF!$Q$11:$Q$35,0),MATCH(BO$4,CF!$Q$5:$ET$5,0))+SUMIF('CFS-Main Page'!$G$15:$AA$15,BO$2,'CFS-Main Page'!$G$25:$AA$25)/12</f>
        <v>1548450.8719364996</v>
      </c>
      <c r="BP6" s="521">
        <f>INDEX(CF!$Q$11:$ET$35,MATCH($P6,CF!$Q$11:$Q$35,0),MATCH(BP$4,CF!$Q$5:$ET$5,0))+SUMIF('CFS-Main Page'!$G$15:$AA$15,BP$2,'CFS-Main Page'!$G$25:$AA$25)/12</f>
        <v>1548450.8719364996</v>
      </c>
      <c r="BQ6" s="521">
        <f>INDEX(CF!$Q$11:$ET$35,MATCH($P6,CF!$Q$11:$Q$35,0),MATCH(BQ$4,CF!$Q$5:$ET$5,0))+SUMIF('CFS-Main Page'!$G$15:$AA$15,BQ$2,'CFS-Main Page'!$G$25:$AA$25)/12</f>
        <v>1548450.8719364996</v>
      </c>
      <c r="BR6" s="521">
        <f>INDEX(CF!$Q$11:$ET$35,MATCH($P6,CF!$Q$11:$Q$35,0),MATCH(BR$4,CF!$Q$5:$ET$5,0))+SUMIF('CFS-Main Page'!$G$15:$AA$15,BR$2,'CFS-Main Page'!$G$25:$AA$25)/12</f>
        <v>1548450.8719364996</v>
      </c>
      <c r="BS6" s="521">
        <f>INDEX(CF!$Q$11:$ET$35,MATCH($P6,CF!$Q$11:$Q$35,0),MATCH(BS$4,CF!$Q$5:$ET$5,0))+SUMIF('CFS-Main Page'!$G$15:$AA$15,BS$2,'CFS-Main Page'!$G$25:$AA$25)/12</f>
        <v>1548450.8719364996</v>
      </c>
      <c r="BT6" s="521">
        <f>INDEX(CF!$Q$11:$ET$35,MATCH($P6,CF!$Q$11:$Q$35,0),MATCH(BT$4,CF!$Q$5:$ET$5,0))+SUMIF('CFS-Main Page'!$G$15:$AA$15,BT$2,'CFS-Main Page'!$G$25:$AA$25)/12</f>
        <v>1548450.8719364996</v>
      </c>
      <c r="BU6" s="521">
        <f>INDEX(CF!$Q$11:$ET$35,MATCH($P6,CF!$Q$11:$Q$35,0),MATCH(BU$4,CF!$Q$5:$ET$5,0))+SUMIF('CFS-Main Page'!$G$15:$AA$15,BU$2,'CFS-Main Page'!$G$25:$AA$25)/12</f>
        <v>1548450.8719364996</v>
      </c>
      <c r="BV6" s="521">
        <f>INDEX(CF!$Q$11:$ET$35,MATCH($P6,CF!$Q$11:$Q$35,0),MATCH(BV$4,CF!$Q$5:$ET$5,0))+SUMIF('CFS-Main Page'!$G$15:$AA$15,BV$2,'CFS-Main Page'!$G$25:$AA$25)/12</f>
        <v>1548450.8719364996</v>
      </c>
      <c r="BW6" s="521">
        <f>INDEX(CF!$Q$11:$ET$35,MATCH($P6,CF!$Q$11:$Q$35,0),MATCH(BW$4,CF!$Q$5:$ET$5,0))+SUMIF('CFS-Main Page'!$G$15:$AA$15,BW$2,'CFS-Main Page'!$G$25:$AA$25)/12</f>
        <v>1548450.8719364996</v>
      </c>
      <c r="BX6" s="521">
        <f>INDEX(CF!$Q$11:$ET$35,MATCH($P6,CF!$Q$11:$Q$35,0),MATCH(BX$4,CF!$Q$5:$ET$5,0))+SUMIF('CFS-Main Page'!$G$15:$AA$15,BX$2,'CFS-Main Page'!$G$25:$AA$25)/12</f>
        <v>1548450.8719364996</v>
      </c>
      <c r="BY6" s="521">
        <f>INDEX(CF!$Q$11:$ET$35,MATCH($P6,CF!$Q$11:$Q$35,0),MATCH(BY$4,CF!$Q$5:$ET$5,0))+SUMIF('CFS-Main Page'!$G$15:$AA$15,BY$2,'CFS-Main Page'!$G$25:$AA$25)/12</f>
        <v>1548450.8719364996</v>
      </c>
      <c r="BZ6" s="521">
        <f>INDEX(CF!$Q$11:$ET$35,MATCH($P6,CF!$Q$11:$Q$35,0),MATCH(BZ$4,CF!$Q$5:$ET$5,0))+SUMIF('CFS-Main Page'!$G$15:$AA$15,BZ$2,'CFS-Main Page'!$G$25:$AA$25)/12</f>
        <v>1594904.3980945942</v>
      </c>
      <c r="CA6" s="521">
        <f>INDEX(CF!$Q$11:$ET$35,MATCH($P6,CF!$Q$11:$Q$35,0),MATCH(CA$4,CF!$Q$5:$ET$5,0))+SUMIF('CFS-Main Page'!$G$15:$AA$15,CA$2,'CFS-Main Page'!$G$25:$AA$25)/12</f>
        <v>1594904.3980945942</v>
      </c>
      <c r="CB6" s="521">
        <f>INDEX(CF!$Q$11:$ET$35,MATCH($P6,CF!$Q$11:$Q$35,0),MATCH(CB$4,CF!$Q$5:$ET$5,0))+SUMIF('CFS-Main Page'!$G$15:$AA$15,CB$2,'CFS-Main Page'!$G$25:$AA$25)/12</f>
        <v>1594904.3980945942</v>
      </c>
      <c r="CC6" s="521">
        <f>INDEX(CF!$Q$11:$ET$35,MATCH($P6,CF!$Q$11:$Q$35,0),MATCH(CC$4,CF!$Q$5:$ET$5,0))+SUMIF('CFS-Main Page'!$G$15:$AA$15,CC$2,'CFS-Main Page'!$G$25:$AA$25)/12</f>
        <v>1594904.3980945942</v>
      </c>
      <c r="CD6" s="521">
        <f>INDEX(CF!$Q$11:$ET$35,MATCH($P6,CF!$Q$11:$Q$35,0),MATCH(CD$4,CF!$Q$5:$ET$5,0))+SUMIF('CFS-Main Page'!$G$15:$AA$15,CD$2,'CFS-Main Page'!$G$25:$AA$25)/12</f>
        <v>1594904.3980945942</v>
      </c>
      <c r="CE6" s="521">
        <f>INDEX(CF!$Q$11:$ET$35,MATCH($P6,CF!$Q$11:$Q$35,0),MATCH(CE$4,CF!$Q$5:$ET$5,0))+SUMIF('CFS-Main Page'!$G$15:$AA$15,CE$2,'CFS-Main Page'!$G$25:$AA$25)/12</f>
        <v>1594904.3980945942</v>
      </c>
      <c r="CF6" s="521">
        <f>INDEX(CF!$Q$11:$ET$35,MATCH($P6,CF!$Q$11:$Q$35,0),MATCH(CF$4,CF!$Q$5:$ET$5,0))+SUMIF('CFS-Main Page'!$G$15:$AA$15,CF$2,'CFS-Main Page'!$G$25:$AA$25)/12</f>
        <v>1583757.2929324342</v>
      </c>
      <c r="CG6" s="521">
        <f>INDEX(CF!$Q$11:$ET$35,MATCH($P6,CF!$Q$11:$Q$35,0),MATCH(CG$4,CF!$Q$5:$ET$5,0))+SUMIF('CFS-Main Page'!$G$15:$AA$15,CG$2,'CFS-Main Page'!$G$25:$AA$25)/12</f>
        <v>1583757.2929324342</v>
      </c>
      <c r="CH6" s="521">
        <f>INDEX(CF!$Q$11:$ET$35,MATCH($P6,CF!$Q$11:$Q$35,0),MATCH(CH$4,CF!$Q$5:$ET$5,0))+SUMIF('CFS-Main Page'!$G$15:$AA$15,CH$2,'CFS-Main Page'!$G$25:$AA$25)/12</f>
        <v>1583757.2929324342</v>
      </c>
      <c r="CI6" s="521">
        <f>INDEX(CF!$Q$11:$ET$35,MATCH($P6,CF!$Q$11:$Q$35,0),MATCH(CI$4,CF!$Q$5:$ET$5,0))+SUMIF('CFS-Main Page'!$G$15:$AA$15,CI$2,'CFS-Main Page'!$G$25:$AA$25)/12</f>
        <v>1583757.2929324342</v>
      </c>
      <c r="CJ6" s="521">
        <f>INDEX(CF!$Q$11:$ET$35,MATCH($P6,CF!$Q$11:$Q$35,0),MATCH(CJ$4,CF!$Q$5:$ET$5,0))+SUMIF('CFS-Main Page'!$G$15:$AA$15,CJ$2,'CFS-Main Page'!$G$25:$AA$25)/12</f>
        <v>1583757.2929324342</v>
      </c>
      <c r="CK6" s="521">
        <f>INDEX(CF!$Q$11:$ET$35,MATCH($P6,CF!$Q$11:$Q$35,0),MATCH(CK$4,CF!$Q$5:$ET$5,0))+SUMIF('CFS-Main Page'!$G$15:$AA$15,CK$2,'CFS-Main Page'!$G$25:$AA$25)/12</f>
        <v>1583757.2929324342</v>
      </c>
      <c r="CL6" s="521">
        <f>INDEX(CF!$Q$11:$ET$35,MATCH($P6,CF!$Q$11:$Q$35,0),MATCH(CL$4,CF!$Q$5:$ET$5,0))+SUMIF('CFS-Main Page'!$G$15:$AA$15,CL$2,'CFS-Main Page'!$G$25:$AA$25)/12</f>
        <v>0</v>
      </c>
      <c r="CM6" s="521">
        <f>INDEX(CF!$Q$11:$ET$35,MATCH($P6,CF!$Q$11:$Q$35,0),MATCH(CM$4,CF!$Q$5:$ET$5,0))+SUMIF('CFS-Main Page'!$G$15:$AA$15,CM$2,'CFS-Main Page'!$G$25:$AA$25)/12</f>
        <v>0</v>
      </c>
      <c r="CN6" s="521">
        <f>INDEX(CF!$Q$11:$ET$35,MATCH($P6,CF!$Q$11:$Q$35,0),MATCH(CN$4,CF!$Q$5:$ET$5,0))+SUMIF('CFS-Main Page'!$G$15:$AA$15,CN$2,'CFS-Main Page'!$G$25:$AA$25)/12</f>
        <v>0</v>
      </c>
      <c r="CO6" s="521">
        <f>INDEX(CF!$Q$11:$ET$35,MATCH($P6,CF!$Q$11:$Q$35,0),MATCH(CO$4,CF!$Q$5:$ET$5,0))+SUMIF('CFS-Main Page'!$G$15:$AA$15,CO$2,'CFS-Main Page'!$G$25:$AA$25)/12</f>
        <v>0</v>
      </c>
      <c r="CP6" s="521">
        <f>INDEX(CF!$Q$11:$ET$35,MATCH($P6,CF!$Q$11:$Q$35,0),MATCH(CP$4,CF!$Q$5:$ET$5,0))+SUMIF('CFS-Main Page'!$G$15:$AA$15,CP$2,'CFS-Main Page'!$G$25:$AA$25)/12</f>
        <v>0</v>
      </c>
      <c r="CQ6" s="521">
        <f>INDEX(CF!$Q$11:$ET$35,MATCH($P6,CF!$Q$11:$Q$35,0),MATCH(CQ$4,CF!$Q$5:$ET$5,0))+SUMIF('CFS-Main Page'!$G$15:$AA$15,CQ$2,'CFS-Main Page'!$G$25:$AA$25)/12</f>
        <v>0</v>
      </c>
      <c r="CR6" s="521">
        <f>INDEX(CF!$Q$11:$ET$35,MATCH($P6,CF!$Q$11:$Q$35,0),MATCH(CR$4,CF!$Q$5:$ET$5,0))+SUMIF('CFS-Main Page'!$G$15:$AA$15,CR$2,'CFS-Main Page'!$G$25:$AA$25)/12</f>
        <v>0</v>
      </c>
      <c r="CS6" s="521">
        <f>INDEX(CF!$Q$11:$ET$35,MATCH($P6,CF!$Q$11:$Q$35,0),MATCH(CS$4,CF!$Q$5:$ET$5,0))+SUMIF('CFS-Main Page'!$G$15:$AA$15,CS$2,'CFS-Main Page'!$G$25:$AA$25)/12</f>
        <v>0</v>
      </c>
      <c r="CT6" s="521">
        <f>INDEX(CF!$Q$11:$ET$35,MATCH($P6,CF!$Q$11:$Q$35,0),MATCH(CT$4,CF!$Q$5:$ET$5,0))+SUMIF('CFS-Main Page'!$G$15:$AA$15,CT$2,'CFS-Main Page'!$G$25:$AA$25)/12</f>
        <v>0</v>
      </c>
      <c r="CU6" s="521">
        <f>INDEX(CF!$Q$11:$ET$35,MATCH($P6,CF!$Q$11:$Q$35,0),MATCH(CU$4,CF!$Q$5:$ET$5,0))+SUMIF('CFS-Main Page'!$G$15:$AA$15,CU$2,'CFS-Main Page'!$G$25:$AA$25)/12</f>
        <v>0</v>
      </c>
      <c r="CV6" s="521">
        <f>INDEX(CF!$Q$11:$ET$35,MATCH($P6,CF!$Q$11:$Q$35,0),MATCH(CV$4,CF!$Q$5:$ET$5,0))+SUMIF('CFS-Main Page'!$G$15:$AA$15,CV$2,'CFS-Main Page'!$G$25:$AA$25)/12</f>
        <v>0</v>
      </c>
      <c r="CW6" s="521">
        <f>INDEX(CF!$Q$11:$ET$35,MATCH($P6,CF!$Q$11:$Q$35,0),MATCH(CW$4,CF!$Q$5:$ET$5,0))+SUMIF('CFS-Main Page'!$G$15:$AA$15,CW$2,'CFS-Main Page'!$G$25:$AA$25)/12</f>
        <v>0</v>
      </c>
      <c r="CX6" s="521">
        <f>INDEX(CF!$Q$11:$ET$35,MATCH($P6,CF!$Q$11:$Q$35,0),MATCH(CX$4,CF!$Q$5:$ET$5,0))+SUMIF('CFS-Main Page'!$G$15:$AA$15,CX$2,'CFS-Main Page'!$G$25:$AA$25)/12</f>
        <v>0</v>
      </c>
      <c r="CY6" s="521">
        <f>INDEX(CF!$Q$11:$ET$35,MATCH($P6,CF!$Q$11:$Q$35,0),MATCH(CY$4,CF!$Q$5:$ET$5,0))+SUMIF('CFS-Main Page'!$G$15:$AA$15,CY$2,'CFS-Main Page'!$G$25:$AA$25)/12</f>
        <v>0</v>
      </c>
      <c r="CZ6" s="521">
        <f>INDEX(CF!$Q$11:$ET$35,MATCH($P6,CF!$Q$11:$Q$35,0),MATCH(CZ$4,CF!$Q$5:$ET$5,0))+SUMIF('CFS-Main Page'!$G$15:$AA$15,CZ$2,'CFS-Main Page'!$G$25:$AA$25)/12</f>
        <v>0</v>
      </c>
      <c r="DA6" s="521">
        <f>INDEX(CF!$Q$11:$ET$35,MATCH($P6,CF!$Q$11:$Q$35,0),MATCH(DA$4,CF!$Q$5:$ET$5,0))+SUMIF('CFS-Main Page'!$G$15:$AA$15,DA$2,'CFS-Main Page'!$G$25:$AA$25)/12</f>
        <v>0</v>
      </c>
      <c r="DB6" s="521">
        <f>INDEX(CF!$Q$11:$ET$35,MATCH($P6,CF!$Q$11:$Q$35,0),MATCH(DB$4,CF!$Q$5:$ET$5,0))+SUMIF('CFS-Main Page'!$G$15:$AA$15,DB$2,'CFS-Main Page'!$G$25:$AA$25)/12</f>
        <v>0</v>
      </c>
      <c r="DC6" s="521">
        <f>INDEX(CF!$Q$11:$ET$35,MATCH($P6,CF!$Q$11:$Q$35,0),MATCH(DC$4,CF!$Q$5:$ET$5,0))+SUMIF('CFS-Main Page'!$G$15:$AA$15,DC$2,'CFS-Main Page'!$G$25:$AA$25)/12</f>
        <v>0</v>
      </c>
      <c r="DD6" s="521">
        <f>INDEX(CF!$Q$11:$ET$35,MATCH($P6,CF!$Q$11:$Q$35,0),MATCH(DD$4,CF!$Q$5:$ET$5,0))+SUMIF('CFS-Main Page'!$G$15:$AA$15,DD$2,'CFS-Main Page'!$G$25:$AA$25)/12</f>
        <v>0</v>
      </c>
      <c r="DE6" s="521">
        <f>INDEX(CF!$Q$11:$ET$35,MATCH($P6,CF!$Q$11:$Q$35,0),MATCH(DE$4,CF!$Q$5:$ET$5,0))+SUMIF('CFS-Main Page'!$G$15:$AA$15,DE$2,'CFS-Main Page'!$G$25:$AA$25)/12</f>
        <v>0</v>
      </c>
      <c r="DF6" s="521">
        <f>INDEX(CF!$Q$11:$ET$35,MATCH($P6,CF!$Q$11:$Q$35,0),MATCH(DF$4,CF!$Q$5:$ET$5,0))+SUMIF('CFS-Main Page'!$G$15:$AA$15,DF$2,'CFS-Main Page'!$G$25:$AA$25)/12</f>
        <v>0</v>
      </c>
      <c r="DG6" s="521">
        <f>INDEX(CF!$Q$11:$ET$35,MATCH($P6,CF!$Q$11:$Q$35,0),MATCH(DG$4,CF!$Q$5:$ET$5,0))+SUMIF('CFS-Main Page'!$G$15:$AA$15,DG$2,'CFS-Main Page'!$G$25:$AA$25)/12</f>
        <v>0</v>
      </c>
      <c r="DH6" s="521">
        <f>INDEX(CF!$Q$11:$ET$35,MATCH($P6,CF!$Q$11:$Q$35,0),MATCH(DH$4,CF!$Q$5:$ET$5,0))+SUMIF('CFS-Main Page'!$G$15:$AA$15,DH$2,'CFS-Main Page'!$G$25:$AA$25)/12</f>
        <v>0</v>
      </c>
      <c r="DI6" s="521">
        <f>INDEX(CF!$Q$11:$ET$35,MATCH($P6,CF!$Q$11:$Q$35,0),MATCH(DI$4,CF!$Q$5:$ET$5,0))+SUMIF('CFS-Main Page'!$G$15:$AA$15,DI$2,'CFS-Main Page'!$G$25:$AA$25)/12</f>
        <v>0</v>
      </c>
      <c r="DJ6" s="521">
        <f>INDEX(CF!$Q$11:$ET$35,MATCH($P6,CF!$Q$11:$Q$35,0),MATCH(DJ$4,CF!$Q$5:$ET$5,0))+SUMIF('CFS-Main Page'!$G$15:$AA$15,DJ$2,'CFS-Main Page'!$G$25:$AA$25)/12</f>
        <v>0</v>
      </c>
      <c r="DK6" s="521">
        <f>INDEX(CF!$Q$11:$ET$35,MATCH($P6,CF!$Q$11:$Q$35,0),MATCH(DK$4,CF!$Q$5:$ET$5,0))+SUMIF('CFS-Main Page'!$G$15:$AA$15,DK$2,'CFS-Main Page'!$G$25:$AA$25)/12</f>
        <v>0</v>
      </c>
      <c r="DL6" s="521">
        <f>INDEX(CF!$Q$11:$ET$35,MATCH($P6,CF!$Q$11:$Q$35,0),MATCH(DL$4,CF!$Q$5:$ET$5,0))+SUMIF('CFS-Main Page'!$G$15:$AA$15,DL$2,'CFS-Main Page'!$G$25:$AA$25)/12</f>
        <v>0</v>
      </c>
      <c r="DM6" s="521">
        <f>INDEX(CF!$Q$11:$ET$35,MATCH($P6,CF!$Q$11:$Q$35,0),MATCH(DM$4,CF!$Q$5:$ET$5,0))+SUMIF('CFS-Main Page'!$G$15:$AA$15,DM$2,'CFS-Main Page'!$G$25:$AA$25)/12</f>
        <v>0</v>
      </c>
      <c r="DN6" s="521">
        <f>INDEX(CF!$Q$11:$ET$35,MATCH($P6,CF!$Q$11:$Q$35,0),MATCH(DN$4,CF!$Q$5:$ET$5,0))+SUMIF('CFS-Main Page'!$G$15:$AA$15,DN$2,'CFS-Main Page'!$G$25:$AA$25)/12</f>
        <v>0</v>
      </c>
      <c r="DO6" s="521">
        <f>INDEX(CF!$Q$11:$ET$35,MATCH($P6,CF!$Q$11:$Q$35,0),MATCH(DO$4,CF!$Q$5:$ET$5,0))+SUMIF('CFS-Main Page'!$G$15:$AA$15,DO$2,'CFS-Main Page'!$G$25:$AA$25)/12</f>
        <v>0</v>
      </c>
      <c r="DP6" s="521">
        <f>INDEX(CF!$Q$11:$ET$35,MATCH($P6,CF!$Q$11:$Q$35,0),MATCH(DP$4,CF!$Q$5:$ET$5,0))+SUMIF('CFS-Main Page'!$G$15:$AA$15,DP$2,'CFS-Main Page'!$G$25:$AA$25)/12</f>
        <v>0</v>
      </c>
      <c r="DQ6" s="521">
        <f>INDEX(CF!$Q$11:$ET$35,MATCH($P6,CF!$Q$11:$Q$35,0),MATCH(DQ$4,CF!$Q$5:$ET$5,0))+SUMIF('CFS-Main Page'!$G$15:$AA$15,DQ$2,'CFS-Main Page'!$G$25:$AA$25)/12</f>
        <v>0</v>
      </c>
      <c r="DR6" s="521">
        <f>INDEX(CF!$Q$11:$ET$35,MATCH($P6,CF!$Q$11:$Q$35,0),MATCH(DR$4,CF!$Q$5:$ET$5,0))+SUMIF('CFS-Main Page'!$G$15:$AA$15,DR$2,'CFS-Main Page'!$G$25:$AA$25)/12</f>
        <v>0</v>
      </c>
      <c r="DS6" s="521">
        <f>INDEX(CF!$Q$11:$ET$35,MATCH($P6,CF!$Q$11:$Q$35,0),MATCH(DS$4,CF!$Q$5:$ET$5,0))+SUMIF('CFS-Main Page'!$G$15:$AA$15,DS$2,'CFS-Main Page'!$G$25:$AA$25)/12</f>
        <v>0</v>
      </c>
      <c r="DT6" s="521">
        <f>INDEX(CF!$Q$11:$ET$35,MATCH($P6,CF!$Q$11:$Q$35,0),MATCH(DT$4,CF!$Q$5:$ET$5,0))+SUMIF('CFS-Main Page'!$G$15:$AA$15,DT$2,'CFS-Main Page'!$G$25:$AA$25)/12</f>
        <v>0</v>
      </c>
      <c r="DU6" s="521">
        <f>INDEX(CF!$Q$11:$ET$35,MATCH($P6,CF!$Q$11:$Q$35,0),MATCH(DU$4,CF!$Q$5:$ET$5,0))+SUMIF('CFS-Main Page'!$G$15:$AA$15,DU$2,'CFS-Main Page'!$G$25:$AA$25)/12</f>
        <v>0</v>
      </c>
      <c r="DV6" s="521">
        <f>INDEX(CF!$Q$11:$ET$35,MATCH($P6,CF!$Q$11:$Q$35,0),MATCH(DV$4,CF!$Q$5:$ET$5,0))+SUMIF('CFS-Main Page'!$G$15:$AA$15,DV$2,'CFS-Main Page'!$G$25:$AA$25)/12</f>
        <v>0</v>
      </c>
      <c r="DW6" s="521">
        <f>INDEX(CF!$Q$11:$ET$35,MATCH($P6,CF!$Q$11:$Q$35,0),MATCH(DW$4,CF!$Q$5:$ET$5,0))+SUMIF('CFS-Main Page'!$G$15:$AA$15,DW$2,'CFS-Main Page'!$G$25:$AA$25)/12</f>
        <v>0</v>
      </c>
      <c r="DX6" s="521">
        <f>INDEX(CF!$Q$11:$ET$35,MATCH($P6,CF!$Q$11:$Q$35,0),MATCH(DX$4,CF!$Q$5:$ET$5,0))+SUMIF('CFS-Main Page'!$G$15:$AA$15,DX$2,'CFS-Main Page'!$G$25:$AA$25)/12</f>
        <v>0</v>
      </c>
      <c r="DY6" s="521">
        <f>INDEX(CF!$Q$11:$ET$35,MATCH($P6,CF!$Q$11:$Q$35,0),MATCH(DY$4,CF!$Q$5:$ET$5,0))+SUMIF('CFS-Main Page'!$G$15:$AA$15,DY$2,'CFS-Main Page'!$G$25:$AA$25)/12</f>
        <v>0</v>
      </c>
      <c r="DZ6" s="521">
        <f>INDEX(CF!$Q$11:$ET$35,MATCH($P6,CF!$Q$11:$Q$35,0),MATCH(DZ$4,CF!$Q$5:$ET$5,0))+SUMIF('CFS-Main Page'!$G$15:$AA$15,DZ$2,'CFS-Main Page'!$G$25:$AA$25)/12</f>
        <v>0</v>
      </c>
      <c r="EA6" s="521">
        <f>INDEX(CF!$Q$11:$ET$35,MATCH($P6,CF!$Q$11:$Q$35,0),MATCH(EA$4,CF!$Q$5:$ET$5,0))+SUMIF('CFS-Main Page'!$G$15:$AA$15,EA$2,'CFS-Main Page'!$G$25:$AA$25)/12</f>
        <v>0</v>
      </c>
      <c r="EB6" s="521">
        <f>INDEX(CF!$Q$11:$ET$35,MATCH($P6,CF!$Q$11:$Q$35,0),MATCH(EB$4,CF!$Q$5:$ET$5,0))+SUMIF('CFS-Main Page'!$G$15:$AA$15,EB$2,'CFS-Main Page'!$G$25:$AA$25)/12</f>
        <v>0</v>
      </c>
      <c r="EC6" s="521">
        <f>INDEX(CF!$Q$11:$ET$35,MATCH($P6,CF!$Q$11:$Q$35,0),MATCH(EC$4,CF!$Q$5:$ET$5,0))+SUMIF('CFS-Main Page'!$G$15:$AA$15,EC$2,'CFS-Main Page'!$G$25:$AA$25)/12</f>
        <v>0</v>
      </c>
      <c r="ED6" s="521">
        <f>INDEX(CF!$Q$11:$ET$35,MATCH($P6,CF!$Q$11:$Q$35,0),MATCH(ED$4,CF!$Q$5:$ET$5,0))+SUMIF('CFS-Main Page'!$G$15:$AA$15,ED$2,'CFS-Main Page'!$G$25:$AA$25)/12</f>
        <v>0</v>
      </c>
      <c r="EE6" s="521">
        <f>INDEX(CF!$Q$11:$ET$35,MATCH($P6,CF!$Q$11:$Q$35,0),MATCH(EE$4,CF!$Q$5:$ET$5,0))+SUMIF('CFS-Main Page'!$G$15:$AA$15,EE$2,'CFS-Main Page'!$G$25:$AA$25)/12</f>
        <v>0</v>
      </c>
      <c r="EF6" s="521">
        <f>INDEX(CF!$Q$11:$ET$35,MATCH($P6,CF!$Q$11:$Q$35,0),MATCH(EF$4,CF!$Q$5:$ET$5,0))+SUMIF('CFS-Main Page'!$G$15:$AA$15,EF$2,'CFS-Main Page'!$G$25:$AA$25)/12</f>
        <v>0</v>
      </c>
      <c r="EG6" s="521">
        <f>INDEX(CF!$Q$11:$ET$35,MATCH($P6,CF!$Q$11:$Q$35,0),MATCH(EG$4,CF!$Q$5:$ET$5,0))+SUMIF('CFS-Main Page'!$G$15:$AA$15,EG$2,'CFS-Main Page'!$G$25:$AA$25)/12</f>
        <v>0</v>
      </c>
      <c r="EH6" s="521">
        <f>INDEX(CF!$Q$11:$ET$35,MATCH($P6,CF!$Q$11:$Q$35,0),MATCH(EH$4,CF!$Q$5:$ET$5,0))+SUMIF('CFS-Main Page'!$G$15:$AA$15,EH$2,'CFS-Main Page'!$G$25:$AA$25)/12</f>
        <v>0</v>
      </c>
      <c r="EI6" s="521">
        <f>INDEX(CF!$Q$11:$ET$35,MATCH($P6,CF!$Q$11:$Q$35,0),MATCH(EI$4,CF!$Q$5:$ET$5,0))+SUMIF('CFS-Main Page'!$G$15:$AA$15,EI$2,'CFS-Main Page'!$G$25:$AA$25)/12</f>
        <v>0</v>
      </c>
      <c r="EJ6" s="521">
        <f>INDEX(CF!$Q$11:$ET$35,MATCH($P6,CF!$Q$11:$Q$35,0),MATCH(EJ$4,CF!$Q$5:$ET$5,0))+SUMIF('CFS-Main Page'!$G$15:$AA$15,EJ$2,'CFS-Main Page'!$G$25:$AA$25)/12</f>
        <v>0</v>
      </c>
      <c r="EK6" s="521">
        <f>INDEX(CF!$Q$11:$ET$35,MATCH($P6,CF!$Q$11:$Q$35,0),MATCH(EK$4,CF!$Q$5:$ET$5,0))+SUMIF('CFS-Main Page'!$G$15:$AA$15,EK$2,'CFS-Main Page'!$G$25:$AA$25)/12</f>
        <v>0</v>
      </c>
      <c r="EL6" s="521">
        <f>INDEX(CF!$Q$11:$ET$35,MATCH($P6,CF!$Q$11:$Q$35,0),MATCH(EL$4,CF!$Q$5:$ET$5,0))+SUMIF('CFS-Main Page'!$G$15:$AA$15,EL$2,'CFS-Main Page'!$G$25:$AA$25)/12</f>
        <v>0</v>
      </c>
      <c r="EM6" s="521">
        <f>INDEX(CF!$Q$11:$ET$35,MATCH($P6,CF!$Q$11:$Q$35,0),MATCH(EM$4,CF!$Q$5:$ET$5,0))+SUMIF('CFS-Main Page'!$G$15:$AA$15,EM$2,'CFS-Main Page'!$G$25:$AA$25)/12</f>
        <v>0</v>
      </c>
      <c r="EN6" s="521">
        <f>INDEX(CF!$Q$11:$ET$35,MATCH($P6,CF!$Q$11:$Q$35,0),MATCH(EN$4,CF!$Q$5:$ET$5,0))+SUMIF('CFS-Main Page'!$G$15:$AA$15,EN$2,'CFS-Main Page'!$G$25:$AA$25)/12</f>
        <v>0</v>
      </c>
      <c r="EO6" s="521">
        <f>INDEX(CF!$Q$11:$ET$35,MATCH($P6,CF!$Q$11:$Q$35,0),MATCH(EO$4,CF!$Q$5:$ET$5,0))+SUMIF('CFS-Main Page'!$G$15:$AA$15,EO$2,'CFS-Main Page'!$G$25:$AA$25)/12</f>
        <v>0</v>
      </c>
      <c r="EP6" s="521">
        <f>INDEX(CF!$Q$11:$ET$35,MATCH($P6,CF!$Q$11:$Q$35,0),MATCH(EP$4,CF!$Q$5:$ET$5,0))+SUMIF('CFS-Main Page'!$G$15:$AA$15,EP$2,'CFS-Main Page'!$G$25:$AA$25)/12</f>
        <v>0</v>
      </c>
      <c r="EQ6" s="521">
        <f>INDEX(CF!$Q$11:$ET$35,MATCH($P6,CF!$Q$11:$Q$35,0),MATCH(EQ$4,CF!$Q$5:$ET$5,0))+SUMIF('CFS-Main Page'!$G$15:$AA$15,EQ$2,'CFS-Main Page'!$G$25:$AA$25)/12</f>
        <v>0</v>
      </c>
      <c r="ER6" s="521">
        <f>INDEX(CF!$Q$11:$ET$35,MATCH($P6,CF!$Q$11:$Q$35,0),MATCH(ER$4,CF!$Q$5:$ET$5,0))+SUMIF('CFS-Main Page'!$G$15:$AA$15,ER$2,'CFS-Main Page'!$G$25:$AA$25)/12</f>
        <v>0</v>
      </c>
      <c r="ES6" s="522">
        <f>INDEX(CF!$Q$11:$ET$35,MATCH($P6,CF!$Q$11:$Q$35,0),MATCH(ES$4,CF!$Q$5:$ET$5,0))+SUMIF('CFS-Main Page'!$G$15:$AA$15,ES$2,'CFS-Main Page'!$G$25:$AA$25)/12</f>
        <v>0</v>
      </c>
    </row>
    <row r="7" spans="1:149" x14ac:dyDescent="0.3">
      <c r="B7" s="404"/>
      <c r="C7" s="515"/>
      <c r="D7" s="515"/>
      <c r="E7" s="515"/>
      <c r="F7" s="515"/>
      <c r="G7" s="515"/>
      <c r="H7" s="515"/>
      <c r="I7" s="515"/>
      <c r="J7" s="515"/>
      <c r="K7" s="515"/>
      <c r="L7" s="515"/>
      <c r="M7" s="518"/>
      <c r="O7" s="421"/>
      <c r="P7" s="404"/>
      <c r="Q7" s="515"/>
      <c r="R7" s="515"/>
      <c r="S7" s="515"/>
      <c r="T7" s="515"/>
      <c r="U7" s="515"/>
      <c r="V7" s="515"/>
      <c r="W7" s="515"/>
      <c r="X7" s="515"/>
      <c r="Y7" s="515"/>
      <c r="Z7" s="515"/>
      <c r="AA7" s="515"/>
      <c r="AB7" s="515"/>
      <c r="AC7" s="515"/>
      <c r="AD7" s="515"/>
      <c r="AE7" s="515"/>
      <c r="AF7" s="515"/>
      <c r="AG7" s="515"/>
      <c r="AH7" s="515"/>
      <c r="AI7" s="515"/>
      <c r="AJ7" s="515"/>
      <c r="AK7" s="515"/>
      <c r="AL7" s="515"/>
      <c r="AM7" s="515"/>
      <c r="AN7" s="515"/>
      <c r="AO7" s="515"/>
      <c r="AP7" s="515"/>
      <c r="AQ7" s="515"/>
      <c r="AR7" s="515"/>
      <c r="AS7" s="515"/>
      <c r="AT7" s="515"/>
      <c r="AU7" s="515"/>
      <c r="AV7" s="515"/>
      <c r="AW7" s="515"/>
      <c r="AX7" s="515"/>
      <c r="AY7" s="515"/>
      <c r="AZ7" s="515"/>
      <c r="BA7" s="515"/>
      <c r="BB7" s="515"/>
      <c r="BC7" s="515"/>
      <c r="BD7" s="515"/>
      <c r="BE7" s="515"/>
      <c r="BF7" s="515"/>
      <c r="BG7" s="515"/>
      <c r="BH7" s="515"/>
      <c r="BI7" s="515"/>
      <c r="BJ7" s="515"/>
      <c r="BK7" s="515"/>
      <c r="BL7" s="515"/>
      <c r="BM7" s="515"/>
      <c r="BN7" s="515"/>
      <c r="BO7" s="515"/>
      <c r="BP7" s="515"/>
      <c r="BQ7" s="515"/>
      <c r="BR7" s="515"/>
      <c r="BS7" s="515"/>
      <c r="BT7" s="515"/>
      <c r="BU7" s="515"/>
      <c r="BV7" s="515"/>
      <c r="BW7" s="515"/>
      <c r="BX7" s="515"/>
      <c r="BY7" s="515"/>
      <c r="BZ7" s="515"/>
      <c r="CA7" s="515"/>
      <c r="CB7" s="515"/>
      <c r="CC7" s="515"/>
      <c r="CD7" s="515"/>
      <c r="CE7" s="515"/>
      <c r="CF7" s="515"/>
      <c r="CG7" s="515"/>
      <c r="CH7" s="515"/>
      <c r="CI7" s="515"/>
      <c r="CJ7" s="515"/>
      <c r="CK7" s="515"/>
      <c r="CL7" s="515"/>
      <c r="CM7" s="515"/>
      <c r="CN7" s="515"/>
      <c r="CO7" s="515"/>
      <c r="CP7" s="515"/>
      <c r="CQ7" s="515"/>
      <c r="CR7" s="515"/>
      <c r="CS7" s="515"/>
      <c r="CT7" s="515"/>
      <c r="CU7" s="515"/>
      <c r="CV7" s="515"/>
      <c r="CW7" s="515"/>
      <c r="CX7" s="515"/>
      <c r="CY7" s="515"/>
      <c r="CZ7" s="515"/>
      <c r="DA7" s="515"/>
      <c r="DB7" s="515"/>
      <c r="DC7" s="515"/>
      <c r="DD7" s="515"/>
      <c r="DE7" s="515"/>
      <c r="DF7" s="515"/>
      <c r="DG7" s="515"/>
      <c r="DH7" s="515"/>
      <c r="DI7" s="515"/>
      <c r="DJ7" s="515"/>
      <c r="DK7" s="515"/>
      <c r="DL7" s="515"/>
      <c r="DM7" s="515"/>
      <c r="DN7" s="515"/>
      <c r="DO7" s="515"/>
      <c r="DP7" s="515"/>
      <c r="DQ7" s="515"/>
      <c r="DR7" s="515"/>
      <c r="DS7" s="515"/>
      <c r="DT7" s="515"/>
      <c r="DU7" s="515"/>
      <c r="DV7" s="515"/>
      <c r="DW7" s="515"/>
      <c r="DX7" s="515"/>
      <c r="DY7" s="515"/>
      <c r="DZ7" s="515"/>
      <c r="EA7" s="515"/>
      <c r="EB7" s="515"/>
      <c r="EC7" s="515"/>
      <c r="ED7" s="515"/>
      <c r="EE7" s="515"/>
      <c r="EF7" s="515"/>
      <c r="EG7" s="515"/>
      <c r="EH7" s="515"/>
      <c r="EI7" s="515"/>
      <c r="EJ7" s="515"/>
      <c r="EK7" s="515"/>
      <c r="EL7" s="515"/>
      <c r="EM7" s="515"/>
      <c r="EN7" s="515"/>
      <c r="EO7" s="515"/>
      <c r="EP7" s="515"/>
      <c r="EQ7" s="515"/>
      <c r="ER7" s="515"/>
      <c r="ES7" s="518"/>
    </row>
    <row r="8" spans="1:149" x14ac:dyDescent="0.3">
      <c r="A8" s="515">
        <f t="shared" ref="A8" si="12">SUM(C8:M8)</f>
        <v>6587768.0953235105</v>
      </c>
      <c r="B8" s="455" t="s">
        <v>107</v>
      </c>
      <c r="C8" s="557"/>
      <c r="D8" s="521">
        <f>SUMIF($R$2:$ES$2,D$2,$R8:$ES8)</f>
        <v>1025953.7225976455</v>
      </c>
      <c r="E8" s="521">
        <f t="shared" si="11"/>
        <v>1054982.1385913789</v>
      </c>
      <c r="F8" s="521">
        <f t="shared" si="11"/>
        <v>1083864.4995999928</v>
      </c>
      <c r="G8" s="521">
        <f t="shared" si="11"/>
        <v>1110756.2962563618</v>
      </c>
      <c r="H8" s="521">
        <f t="shared" si="11"/>
        <v>1145760.7094700292</v>
      </c>
      <c r="I8" s="521">
        <f t="shared" si="11"/>
        <v>1166450.7288081024</v>
      </c>
      <c r="J8" s="521">
        <f t="shared" si="11"/>
        <v>0</v>
      </c>
      <c r="K8" s="521">
        <f t="shared" si="11"/>
        <v>0</v>
      </c>
      <c r="L8" s="521">
        <f t="shared" si="11"/>
        <v>0</v>
      </c>
      <c r="M8" s="522">
        <f t="shared" si="11"/>
        <v>0</v>
      </c>
      <c r="O8" s="515">
        <f>SUM(Q8:ES8)</f>
        <v>6587768.0953235095</v>
      </c>
      <c r="P8" s="455" t="s">
        <v>107</v>
      </c>
      <c r="Q8" s="557"/>
      <c r="R8" s="521">
        <f>INDEX(CF!$Q$11:$ET$35,MATCH($P8,CF!$Q$11:$Q$35,0),MATCH(R$4,CF!$Q$5:$ET$5,0))+SUMIF('CFS-Main Page'!$G$15:$AA$15,R$2,'CFS-Main Page'!$G$29:$AA$29)/12</f>
        <v>85667.575833333336</v>
      </c>
      <c r="S8" s="521">
        <f>INDEX(CF!$Q$11:$ET$35,MATCH($P8,CF!$Q$11:$Q$35,0),MATCH(S$4,CF!$Q$5:$ET$5,0))+SUMIF('CFS-Main Page'!$G$15:$AA$15,S$2,'CFS-Main Page'!$G$29:$AA$29)/12</f>
        <v>85680.590992659316</v>
      </c>
      <c r="T8" s="521">
        <f>INDEX(CF!$Q$11:$ET$35,MATCH($P8,CF!$Q$11:$Q$35,0),MATCH(T$4,CF!$Q$5:$ET$5,0))+SUMIF('CFS-Main Page'!$G$15:$AA$15,T$2,'CFS-Main Page'!$G$29:$AA$29)/12</f>
        <v>85693.635608930417</v>
      </c>
      <c r="U8" s="521">
        <f>INDEX(CF!$Q$11:$ET$35,MATCH($P8,CF!$Q$11:$Q$35,0),MATCH(U$4,CF!$Q$5:$ET$5,0))+SUMIF('CFS-Main Page'!$G$15:$AA$15,U$2,'CFS-Main Page'!$G$29:$AA$29)/12</f>
        <v>85706.709748815963</v>
      </c>
      <c r="V8" s="521">
        <f>INDEX(CF!$Q$11:$ET$35,MATCH($P8,CF!$Q$11:$Q$35,0),MATCH(V$4,CF!$Q$5:$ET$5,0))+SUMIF('CFS-Main Page'!$G$15:$AA$15,V$2,'CFS-Main Page'!$G$29:$AA$29)/12</f>
        <v>84260.11454910865</v>
      </c>
      <c r="W8" s="521">
        <f>INDEX(CF!$Q$11:$ET$35,MATCH($P8,CF!$Q$11:$Q$35,0),MATCH(W$4,CF!$Q$5:$ET$5,0))+SUMIF('CFS-Main Page'!$G$15:$AA$15,W$2,'CFS-Main Page'!$G$29:$AA$29)/12</f>
        <v>84269.944229963468</v>
      </c>
      <c r="X8" s="521">
        <f>INDEX(CF!$Q$11:$ET$35,MATCH($P8,CF!$Q$11:$Q$35,0),MATCH(X$4,CF!$Q$5:$ET$5,0))+SUMIF('CFS-Main Page'!$G$15:$AA$15,X$2,'CFS-Main Page'!$G$29:$AA$29)/12</f>
        <v>85746.109979117726</v>
      </c>
      <c r="Y8" s="521">
        <f>INDEX(CF!$Q$11:$ET$35,MATCH($P8,CF!$Q$11:$Q$35,0),MATCH(Y$4,CF!$Q$5:$ET$5,0))+SUMIF('CFS-Main Page'!$G$15:$AA$15,Y$2,'CFS-Main Page'!$G$29:$AA$29)/12</f>
        <v>85759.302883177035</v>
      </c>
      <c r="Z8" s="521">
        <f>INDEX(CF!$Q$11:$ET$35,MATCH($P8,CF!$Q$11:$Q$35,0),MATCH(Z$4,CF!$Q$5:$ET$5,0))+SUMIF('CFS-Main Page'!$G$15:$AA$15,Z$2,'CFS-Main Page'!$G$29:$AA$29)/12</f>
        <v>85772.525646467519</v>
      </c>
      <c r="AA8" s="521">
        <f>INDEX(CF!$Q$11:$ET$35,MATCH($P8,CF!$Q$11:$Q$35,0),MATCH(AA$4,CF!$Q$5:$ET$5,0))+SUMIF('CFS-Main Page'!$G$15:$AA$15,AA$2,'CFS-Main Page'!$G$29:$AA$29)/12</f>
        <v>85785.778336568968</v>
      </c>
      <c r="AB8" s="521">
        <f>INDEX(CF!$Q$11:$ET$35,MATCH($P8,CF!$Q$11:$Q$35,0),MATCH(AB$4,CF!$Q$5:$ET$5,0))+SUMIF('CFS-Main Page'!$G$15:$AA$15,AB$2,'CFS-Main Page'!$G$29:$AA$29)/12</f>
        <v>85799.061021214118</v>
      </c>
      <c r="AC8" s="521">
        <f>INDEX(CF!$Q$11:$ET$35,MATCH($P8,CF!$Q$11:$Q$35,0),MATCH(AC$4,CF!$Q$5:$ET$5,0))+SUMIF('CFS-Main Page'!$G$15:$AA$15,AC$2,'CFS-Main Page'!$G$29:$AA$29)/12</f>
        <v>85812.373768289021</v>
      </c>
      <c r="AD8" s="521">
        <f>INDEX(CF!$Q$11:$ET$35,MATCH($P8,CF!$Q$11:$Q$35,0),MATCH(AD$4,CF!$Q$5:$ET$5,0))+SUMIF('CFS-Main Page'!$G$15:$AA$15,AD$2,'CFS-Main Page'!$G$29:$AA$29)/12</f>
        <v>88023.434168750013</v>
      </c>
      <c r="AE8" s="521">
        <f>INDEX(CF!$Q$11:$ET$35,MATCH($P8,CF!$Q$11:$Q$35,0),MATCH(AE$4,CF!$Q$5:$ET$5,0))+SUMIF('CFS-Main Page'!$G$15:$AA$15,AE$2,'CFS-Main Page'!$G$29:$AA$29)/12</f>
        <v>88036.807244957454</v>
      </c>
      <c r="AF8" s="521">
        <f>INDEX(CF!$Q$11:$ET$35,MATCH($P8,CF!$Q$11:$Q$35,0),MATCH(AF$4,CF!$Q$5:$ET$5,0))+SUMIF('CFS-Main Page'!$G$15:$AA$15,AF$2,'CFS-Main Page'!$G$29:$AA$29)/12</f>
        <v>88050.210588176022</v>
      </c>
      <c r="AG8" s="521">
        <f>INDEX(CF!$Q$11:$ET$35,MATCH($P8,CF!$Q$11:$Q$35,0),MATCH(AG$4,CF!$Q$5:$ET$5,0))+SUMIF('CFS-Main Page'!$G$15:$AA$15,AG$2,'CFS-Main Page'!$G$29:$AA$29)/12</f>
        <v>88063.644266908421</v>
      </c>
      <c r="AH8" s="521">
        <f>INDEX(CF!$Q$11:$ET$35,MATCH($P8,CF!$Q$11:$Q$35,0),MATCH(AH$4,CF!$Q$5:$ET$5,0))+SUMIF('CFS-Main Page'!$G$15:$AA$15,AH$2,'CFS-Main Page'!$G$29:$AA$29)/12</f>
        <v>88077.108349812406</v>
      </c>
      <c r="AI8" s="521">
        <f>INDEX(CF!$Q$11:$ET$35,MATCH($P8,CF!$Q$11:$Q$35,0),MATCH(AI$4,CF!$Q$5:$ET$5,0))+SUMIF('CFS-Main Page'!$G$15:$AA$15,AI$2,'CFS-Main Page'!$G$29:$AA$29)/12</f>
        <v>88090.602905701133</v>
      </c>
      <c r="AJ8" s="521">
        <f>INDEX(CF!$Q$11:$ET$35,MATCH($P8,CF!$Q$11:$Q$35,0),MATCH(AJ$4,CF!$Q$5:$ET$5,0))+SUMIF('CFS-Main Page'!$G$15:$AA$15,AJ$2,'CFS-Main Page'!$G$29:$AA$29)/12</f>
        <v>88104.128003543476</v>
      </c>
      <c r="AK8" s="521">
        <f>INDEX(CF!$Q$11:$ET$35,MATCH($P8,CF!$Q$11:$Q$35,0),MATCH(AK$4,CF!$Q$5:$ET$5,0))+SUMIF('CFS-Main Page'!$G$15:$AA$15,AK$2,'CFS-Main Page'!$G$29:$AA$29)/12</f>
        <v>87024.726927025898</v>
      </c>
      <c r="AL8" s="521">
        <f>INDEX(CF!$Q$11:$ET$35,MATCH($P8,CF!$Q$11:$Q$35,0),MATCH(AL$4,CF!$Q$5:$ET$5,0))+SUMIF('CFS-Main Page'!$G$15:$AA$15,AL$2,'CFS-Main Page'!$G$29:$AA$29)/12</f>
        <v>87035.839649465051</v>
      </c>
      <c r="AM8" s="521">
        <f>INDEX(CF!$Q$11:$ET$35,MATCH($P8,CF!$Q$11:$Q$35,0),MATCH(AM$4,CF!$Q$5:$ET$5,0))+SUMIF('CFS-Main Page'!$G$15:$AA$15,AM$2,'CFS-Main Page'!$G$29:$AA$29)/12</f>
        <v>88144.887240824624</v>
      </c>
      <c r="AN8" s="521">
        <f>INDEX(CF!$Q$11:$ET$35,MATCH($P8,CF!$Q$11:$Q$35,0),MATCH(AN$4,CF!$Q$5:$ET$5,0))+SUMIF('CFS-Main Page'!$G$15:$AA$15,AN$2,'CFS-Main Page'!$G$29:$AA$29)/12</f>
        <v>88158.535199297519</v>
      </c>
      <c r="AO8" s="521">
        <f>INDEX(CF!$Q$11:$ET$35,MATCH($P8,CF!$Q$11:$Q$35,0),MATCH(AO$4,CF!$Q$5:$ET$5,0))+SUMIF('CFS-Main Page'!$G$15:$AA$15,AO$2,'CFS-Main Page'!$G$29:$AA$29)/12</f>
        <v>88172.214046916983</v>
      </c>
      <c r="AP8" s="521">
        <f>INDEX(CF!$Q$11:$ET$35,MATCH($P8,CF!$Q$11:$Q$35,0),MATCH(AP$4,CF!$Q$5:$ET$5,0))+SUMIF('CFS-Main Page'!$G$15:$AA$15,AP$2,'CFS-Main Page'!$G$29:$AA$29)/12</f>
        <v>89327.5967234626</v>
      </c>
      <c r="AQ8" s="521">
        <f>INDEX(CF!$Q$11:$ET$35,MATCH($P8,CF!$Q$11:$Q$35,0),MATCH(AQ$4,CF!$Q$5:$ET$5,0))+SUMIF('CFS-Main Page'!$G$15:$AA$15,AQ$2,'CFS-Main Page'!$G$29:$AA$29)/12</f>
        <v>89338.842958518508</v>
      </c>
      <c r="AR8" s="521">
        <f>INDEX(CF!$Q$11:$ET$35,MATCH($P8,CF!$Q$11:$Q$35,0),MATCH(AR$4,CF!$Q$5:$ET$5,0))+SUMIF('CFS-Main Page'!$G$15:$AA$15,AR$2,'CFS-Main Page'!$G$29:$AA$29)/12</f>
        <v>90457.315647470648</v>
      </c>
      <c r="AS8" s="521">
        <f>INDEX(CF!$Q$11:$ET$35,MATCH($P8,CF!$Q$11:$Q$35,0),MATCH(AS$4,CF!$Q$5:$ET$5,0))+SUMIF('CFS-Main Page'!$G$15:$AA$15,AS$2,'CFS-Main Page'!$G$29:$AA$29)/12</f>
        <v>90471.118752368187</v>
      </c>
      <c r="AT8" s="521">
        <f>INDEX(CF!$Q$11:$ET$35,MATCH($P8,CF!$Q$11:$Q$35,0),MATCH(AT$4,CF!$Q$5:$ET$5,0))+SUMIF('CFS-Main Page'!$G$15:$AA$15,AT$2,'CFS-Main Page'!$G$29:$AA$29)/12</f>
        <v>90484.953097552047</v>
      </c>
      <c r="AU8" s="521">
        <f>INDEX(CF!$Q$11:$ET$35,MATCH($P8,CF!$Q$11:$Q$35,0),MATCH(AU$4,CF!$Q$5:$ET$5,0))+SUMIF('CFS-Main Page'!$G$15:$AA$15,AU$2,'CFS-Main Page'!$G$29:$AA$29)/12</f>
        <v>90498.818753727712</v>
      </c>
      <c r="AV8" s="521">
        <f>INDEX(CF!$Q$11:$ET$35,MATCH($P8,CF!$Q$11:$Q$35,0),MATCH(AV$4,CF!$Q$5:$ET$5,0))+SUMIF('CFS-Main Page'!$G$15:$AA$15,AV$2,'CFS-Main Page'!$G$29:$AA$29)/12</f>
        <v>90512.715791760711</v>
      </c>
      <c r="AW8" s="521">
        <f>INDEX(CF!$Q$11:$ET$35,MATCH($P8,CF!$Q$11:$Q$35,0),MATCH(AW$4,CF!$Q$5:$ET$5,0))+SUMIF('CFS-Main Page'!$G$15:$AA$15,AW$2,'CFS-Main Page'!$G$29:$AA$29)/12</f>
        <v>90526.644282676978</v>
      </c>
      <c r="AX8" s="521">
        <f>INDEX(CF!$Q$11:$ET$35,MATCH($P8,CF!$Q$11:$Q$35,0),MATCH(AX$4,CF!$Q$5:$ET$5,0))+SUMIF('CFS-Main Page'!$G$15:$AA$15,AX$2,'CFS-Main Page'!$G$29:$AA$29)/12</f>
        <v>90540.604297663172</v>
      </c>
      <c r="AY8" s="521">
        <f>INDEX(CF!$Q$11:$ET$35,MATCH($P8,CF!$Q$11:$Q$35,0),MATCH(AY$4,CF!$Q$5:$ET$5,0))+SUMIF('CFS-Main Page'!$G$15:$AA$15,AY$2,'CFS-Main Page'!$G$29:$AA$29)/12</f>
        <v>90554.595908067102</v>
      </c>
      <c r="AZ8" s="521">
        <f>INDEX(CF!$Q$11:$ET$35,MATCH($P8,CF!$Q$11:$Q$35,0),MATCH(AZ$4,CF!$Q$5:$ET$5,0))+SUMIF('CFS-Main Page'!$G$15:$AA$15,AZ$2,'CFS-Main Page'!$G$29:$AA$29)/12</f>
        <v>90568.619185397998</v>
      </c>
      <c r="BA8" s="521">
        <f>INDEX(CF!$Q$11:$ET$35,MATCH($P8,CF!$Q$11:$Q$35,0),MATCH(BA$4,CF!$Q$5:$ET$5,0))+SUMIF('CFS-Main Page'!$G$15:$AA$15,BA$2,'CFS-Main Page'!$G$29:$AA$29)/12</f>
        <v>90582.674201326983</v>
      </c>
      <c r="BB8" s="521">
        <f>INDEX(CF!$Q$11:$ET$35,MATCH($P8,CF!$Q$11:$Q$35,0),MATCH(BB$4,CF!$Q$5:$ET$5,0))+SUMIF('CFS-Main Page'!$G$15:$AA$15,BB$2,'CFS-Main Page'!$G$29:$AA$29)/12</f>
        <v>92888.070991854067</v>
      </c>
      <c r="BC8" s="521">
        <f>INDEX(CF!$Q$11:$ET$35,MATCH($P8,CF!$Q$11:$Q$35,0),MATCH(BC$4,CF!$Q$5:$ET$5,0))+SUMIF('CFS-Main Page'!$G$15:$AA$15,BC$2,'CFS-Main Page'!$G$29:$AA$29)/12</f>
        <v>92902.1897006418</v>
      </c>
      <c r="BD8" s="521">
        <f>INDEX(CF!$Q$11:$ET$35,MATCH($P8,CF!$Q$11:$Q$35,0),MATCH(BD$4,CF!$Q$5:$ET$5,0))+SUMIF('CFS-Main Page'!$G$15:$AA$15,BD$2,'CFS-Main Page'!$G$29:$AA$29)/12</f>
        <v>92916.34036401569</v>
      </c>
      <c r="BE8" s="521">
        <f>INDEX(CF!$Q$11:$ET$35,MATCH($P8,CF!$Q$11:$Q$35,0),MATCH(BE$4,CF!$Q$5:$ET$5,0))+SUMIF('CFS-Main Page'!$G$15:$AA$15,BE$2,'CFS-Main Page'!$G$29:$AA$29)/12</f>
        <v>90513.53003769886</v>
      </c>
      <c r="BF8" s="521">
        <f>INDEX(CF!$Q$11:$ET$35,MATCH($P8,CF!$Q$11:$Q$35,0),MATCH(BF$4,CF!$Q$5:$ET$5,0))+SUMIF('CFS-Main Page'!$G$15:$AA$15,BF$2,'CFS-Main Page'!$G$29:$AA$29)/12</f>
        <v>90522.274496286496</v>
      </c>
      <c r="BG8" s="521">
        <f>INDEX(CF!$Q$11:$ET$35,MATCH($P8,CF!$Q$11:$Q$35,0),MATCH(BG$4,CF!$Q$5:$ET$5,0))+SUMIF('CFS-Main Page'!$G$15:$AA$15,BG$2,'CFS-Main Page'!$G$29:$AA$29)/12</f>
        <v>92958.984805694825</v>
      </c>
      <c r="BH8" s="521">
        <f>INDEX(CF!$Q$11:$ET$35,MATCH($P8,CF!$Q$11:$Q$35,0),MATCH(BH$4,CF!$Q$5:$ET$5,0))+SUMIF('CFS-Main Page'!$G$15:$AA$15,BH$2,'CFS-Main Page'!$G$29:$AA$29)/12</f>
        <v>92973.264012273736</v>
      </c>
      <c r="BI8" s="521">
        <f>INDEX(CF!$Q$11:$ET$35,MATCH($P8,CF!$Q$11:$Q$35,0),MATCH(BI$4,CF!$Q$5:$ET$5,0))+SUMIF('CFS-Main Page'!$G$15:$AA$15,BI$2,'CFS-Main Page'!$G$29:$AA$29)/12</f>
        <v>92987.575536690201</v>
      </c>
      <c r="BJ8" s="521">
        <f>INDEX(CF!$Q$11:$ET$35,MATCH($P8,CF!$Q$11:$Q$35,0),MATCH(BJ$4,CF!$Q$5:$ET$5,0))+SUMIF('CFS-Main Page'!$G$15:$AA$15,BJ$2,'CFS-Main Page'!$G$29:$AA$29)/12</f>
        <v>93001.919452088507</v>
      </c>
      <c r="BK8" s="521">
        <f>INDEX(CF!$Q$11:$ET$35,MATCH($P8,CF!$Q$11:$Q$35,0),MATCH(BK$4,CF!$Q$5:$ET$5,0))+SUMIF('CFS-Main Page'!$G$15:$AA$15,BK$2,'CFS-Main Page'!$G$29:$AA$29)/12</f>
        <v>93016.295831778538</v>
      </c>
      <c r="BL8" s="521">
        <f>INDEX(CF!$Q$11:$ET$35,MATCH($P8,CF!$Q$11:$Q$35,0),MATCH(BL$4,CF!$Q$5:$ET$5,0))+SUMIF('CFS-Main Page'!$G$15:$AA$15,BL$2,'CFS-Main Page'!$G$29:$AA$29)/12</f>
        <v>93030.704749236029</v>
      </c>
      <c r="BM8" s="521">
        <f>INDEX(CF!$Q$11:$ET$35,MATCH($P8,CF!$Q$11:$Q$35,0),MATCH(BM$4,CF!$Q$5:$ET$5,0))+SUMIF('CFS-Main Page'!$G$15:$AA$15,BM$2,'CFS-Main Page'!$G$29:$AA$29)/12</f>
        <v>93045.146278103071</v>
      </c>
      <c r="BN8" s="521">
        <f>INDEX(CF!$Q$11:$ET$35,MATCH($P8,CF!$Q$11:$Q$35,0),MATCH(BN$4,CF!$Q$5:$ET$5,0))+SUMIF('CFS-Main Page'!$G$15:$AA$15,BN$2,'CFS-Main Page'!$G$29:$AA$29)/12</f>
        <v>95399.665748489453</v>
      </c>
      <c r="BO8" s="521">
        <f>INDEX(CF!$Q$11:$ET$35,MATCH($P8,CF!$Q$11:$Q$35,0),MATCH(BO$4,CF!$Q$5:$ET$5,0))+SUMIF('CFS-Main Page'!$G$15:$AA$15,BO$2,'CFS-Main Page'!$G$29:$AA$29)/12</f>
        <v>95414.172721768846</v>
      </c>
      <c r="BP8" s="521">
        <f>INDEX(CF!$Q$11:$ET$35,MATCH($P8,CF!$Q$11:$Q$35,0),MATCH(BP$4,CF!$Q$5:$ET$5,0))+SUMIF('CFS-Main Page'!$G$15:$AA$15,BP$2,'CFS-Main Page'!$G$29:$AA$29)/12</f>
        <v>95428.712528385528</v>
      </c>
      <c r="BQ8" s="521">
        <f>INDEX(CF!$Q$11:$ET$35,MATCH($P8,CF!$Q$11:$Q$35,0),MATCH(BQ$4,CF!$Q$5:$ET$5,0))+SUMIF('CFS-Main Page'!$G$15:$AA$15,BQ$2,'CFS-Main Page'!$G$29:$AA$29)/12</f>
        <v>95443.285242650512</v>
      </c>
      <c r="BR8" s="521">
        <f>INDEX(CF!$Q$11:$ET$35,MATCH($P8,CF!$Q$11:$Q$35,0),MATCH(BR$4,CF!$Q$5:$ET$5,0))+SUMIF('CFS-Main Page'!$G$15:$AA$15,BR$2,'CFS-Main Page'!$G$29:$AA$29)/12</f>
        <v>95457.89093904302</v>
      </c>
      <c r="BS8" s="521">
        <f>INDEX(CF!$Q$11:$ET$35,MATCH($P8,CF!$Q$11:$Q$35,0),MATCH(BS$4,CF!$Q$5:$ET$5,0))+SUMIF('CFS-Main Page'!$G$15:$AA$15,BS$2,'CFS-Main Page'!$G$29:$AA$29)/12</f>
        <v>95472.529692210825</v>
      </c>
      <c r="BT8" s="521">
        <f>INDEX(CF!$Q$11:$ET$35,MATCH($P8,CF!$Q$11:$Q$35,0),MATCH(BT$4,CF!$Q$5:$ET$5,0))+SUMIF('CFS-Main Page'!$G$15:$AA$15,BT$2,'CFS-Main Page'!$G$29:$AA$29)/12</f>
        <v>95487.201576970663</v>
      </c>
      <c r="BU8" s="521">
        <f>INDEX(CF!$Q$11:$ET$35,MATCH($P8,CF!$Q$11:$Q$35,0),MATCH(BU$4,CF!$Q$5:$ET$5,0))+SUMIF('CFS-Main Page'!$G$15:$AA$15,BU$2,'CFS-Main Page'!$G$29:$AA$29)/12</f>
        <v>95501.906668308569</v>
      </c>
      <c r="BV8" s="521">
        <f>INDEX(CF!$Q$11:$ET$35,MATCH($P8,CF!$Q$11:$Q$35,0),MATCH(BV$4,CF!$Q$5:$ET$5,0))+SUMIF('CFS-Main Page'!$G$15:$AA$15,BV$2,'CFS-Main Page'!$G$29:$AA$29)/12</f>
        <v>95516.64504138034</v>
      </c>
      <c r="BW8" s="521">
        <f>INDEX(CF!$Q$11:$ET$35,MATCH($P8,CF!$Q$11:$Q$35,0),MATCH(BW$4,CF!$Q$5:$ET$5,0))+SUMIF('CFS-Main Page'!$G$15:$AA$15,BW$2,'CFS-Main Page'!$G$29:$AA$29)/12</f>
        <v>95531.416771511838</v>
      </c>
      <c r="BX8" s="521">
        <f>INDEX(CF!$Q$11:$ET$35,MATCH($P8,CF!$Q$11:$Q$35,0),MATCH(BX$4,CF!$Q$5:$ET$5,0))+SUMIF('CFS-Main Page'!$G$15:$AA$15,BX$2,'CFS-Main Page'!$G$29:$AA$29)/12</f>
        <v>95546.221934199421</v>
      </c>
      <c r="BY8" s="521">
        <f>INDEX(CF!$Q$11:$ET$35,MATCH($P8,CF!$Q$11:$Q$35,0),MATCH(BY$4,CF!$Q$5:$ET$5,0))+SUMIF('CFS-Main Page'!$G$15:$AA$15,BY$2,'CFS-Main Page'!$G$29:$AA$29)/12</f>
        <v>95561.06060511031</v>
      </c>
      <c r="BZ8" s="521">
        <f>INDEX(CF!$Q$11:$ET$35,MATCH($P8,CF!$Q$11:$Q$35,0),MATCH(BZ$4,CF!$Q$5:$ET$5,0))+SUMIF('CFS-Main Page'!$G$15:$AA$15,BZ$2,'CFS-Main Page'!$G$29:$AA$29)/12</f>
        <v>97966.053629052098</v>
      </c>
      <c r="CA8" s="521">
        <f>INDEX(CF!$Q$11:$ET$35,MATCH($P8,CF!$Q$11:$Q$35,0),MATCH(CA$4,CF!$Q$5:$ET$5,0))+SUMIF('CFS-Main Page'!$G$15:$AA$15,CA$2,'CFS-Main Page'!$G$29:$AA$29)/12</f>
        <v>97980.959544096666</v>
      </c>
      <c r="CB8" s="521">
        <f>INDEX(CF!$Q$11:$ET$35,MATCH($P8,CF!$Q$11:$Q$35,0),MATCH(CB$4,CF!$Q$5:$ET$5,0))+SUMIF('CFS-Main Page'!$G$15:$AA$15,CB$2,'CFS-Main Page'!$G$29:$AA$29)/12</f>
        <v>97995.899195395294</v>
      </c>
      <c r="CC8" s="521">
        <f>INDEX(CF!$Q$11:$ET$35,MATCH($P8,CF!$Q$11:$Q$35,0),MATCH(CC$4,CF!$Q$5:$ET$5,0))+SUMIF('CFS-Main Page'!$G$15:$AA$15,CC$2,'CFS-Main Page'!$G$29:$AA$29)/12</f>
        <v>98010.872659302579</v>
      </c>
      <c r="CD8" s="521">
        <f>INDEX(CF!$Q$11:$ET$35,MATCH($P8,CF!$Q$11:$Q$35,0),MATCH(CD$4,CF!$Q$5:$ET$5,0))+SUMIF('CFS-Main Page'!$G$15:$AA$15,CD$2,'CFS-Main Page'!$G$29:$AA$29)/12</f>
        <v>98025.880012345879</v>
      </c>
      <c r="CE8" s="521">
        <f>INDEX(CF!$Q$11:$ET$35,MATCH($P8,CF!$Q$11:$Q$35,0),MATCH(CE$4,CF!$Q$5:$ET$5,0))+SUMIF('CFS-Main Page'!$G$15:$AA$15,CE$2,'CFS-Main Page'!$G$29:$AA$29)/12</f>
        <v>98040.921331225807</v>
      </c>
      <c r="CF8" s="521">
        <f>INDEX(CF!$Q$11:$ET$35,MATCH($P8,CF!$Q$11:$Q$35,0),MATCH(CF$4,CF!$Q$5:$ET$5,0))+SUMIF('CFS-Main Page'!$G$15:$AA$15,CF$2,'CFS-Main Page'!$G$29:$AA$29)/12</f>
        <v>96376.66655963572</v>
      </c>
      <c r="CG8" s="521">
        <f>INDEX(CF!$Q$11:$ET$35,MATCH($P8,CF!$Q$11:$Q$35,0),MATCH(CG$4,CF!$Q$5:$ET$5,0))+SUMIF('CFS-Main Page'!$G$15:$AA$15,CG$2,'CFS-Main Page'!$G$29:$AA$29)/12</f>
        <v>96387.97524728319</v>
      </c>
      <c r="CH8" s="521">
        <f>INDEX(CF!$Q$11:$ET$35,MATCH($P8,CF!$Q$11:$Q$35,0),MATCH(CH$4,CF!$Q$5:$ET$5,0))+SUMIF('CFS-Main Page'!$G$15:$AA$15,CH$2,'CFS-Main Page'!$G$29:$AA$29)/12</f>
        <v>96399.309529653183</v>
      </c>
      <c r="CI8" s="521">
        <f>INDEX(CF!$Q$11:$ET$35,MATCH($P8,CF!$Q$11:$Q$35,0),MATCH(CI$4,CF!$Q$5:$ET$5,0))+SUMIF('CFS-Main Page'!$G$15:$AA$15,CI$2,'CFS-Main Page'!$G$29:$AA$29)/12</f>
        <v>96410.669464673731</v>
      </c>
      <c r="CJ8" s="521">
        <f>INDEX(CF!$Q$11:$ET$35,MATCH($P8,CF!$Q$11:$Q$35,0),MATCH(CJ$4,CF!$Q$5:$ET$5,0))+SUMIF('CFS-Main Page'!$G$15:$AA$15,CJ$2,'CFS-Main Page'!$G$29:$AA$29)/12</f>
        <v>96422.055110403933</v>
      </c>
      <c r="CK8" s="521">
        <f>INDEX(CF!$Q$11:$ET$35,MATCH($P8,CF!$Q$11:$Q$35,0),MATCH(CK$4,CF!$Q$5:$ET$5,0))+SUMIF('CFS-Main Page'!$G$15:$AA$15,CK$2,'CFS-Main Page'!$G$29:$AA$29)/12</f>
        <v>96433.466525034324</v>
      </c>
      <c r="CL8" s="521">
        <f>INDEX(CF!$Q$11:$ET$35,MATCH($P8,CF!$Q$11:$Q$35,0),MATCH(CL$4,CF!$Q$5:$ET$5,0))+SUMIF('CFS-Main Page'!$G$15:$AA$15,CL$2,'CFS-Main Page'!$G$29:$AA$29)/12</f>
        <v>0</v>
      </c>
      <c r="CM8" s="521">
        <f>INDEX(CF!$Q$11:$ET$35,MATCH($P8,CF!$Q$11:$Q$35,0),MATCH(CM$4,CF!$Q$5:$ET$5,0))+SUMIF('CFS-Main Page'!$G$15:$AA$15,CM$2,'CFS-Main Page'!$G$29:$AA$29)/12</f>
        <v>0</v>
      </c>
      <c r="CN8" s="521">
        <f>INDEX(CF!$Q$11:$ET$35,MATCH($P8,CF!$Q$11:$Q$35,0),MATCH(CN$4,CF!$Q$5:$ET$5,0))+SUMIF('CFS-Main Page'!$G$15:$AA$15,CN$2,'CFS-Main Page'!$G$29:$AA$29)/12</f>
        <v>0</v>
      </c>
      <c r="CO8" s="521">
        <f>INDEX(CF!$Q$11:$ET$35,MATCH($P8,CF!$Q$11:$Q$35,0),MATCH(CO$4,CF!$Q$5:$ET$5,0))+SUMIF('CFS-Main Page'!$G$15:$AA$15,CO$2,'CFS-Main Page'!$G$29:$AA$29)/12</f>
        <v>0</v>
      </c>
      <c r="CP8" s="521">
        <f>INDEX(CF!$Q$11:$ET$35,MATCH($P8,CF!$Q$11:$Q$35,0),MATCH(CP$4,CF!$Q$5:$ET$5,0))+SUMIF('CFS-Main Page'!$G$15:$AA$15,CP$2,'CFS-Main Page'!$G$29:$AA$29)/12</f>
        <v>0</v>
      </c>
      <c r="CQ8" s="521">
        <f>INDEX(CF!$Q$11:$ET$35,MATCH($P8,CF!$Q$11:$Q$35,0),MATCH(CQ$4,CF!$Q$5:$ET$5,0))+SUMIF('CFS-Main Page'!$G$15:$AA$15,CQ$2,'CFS-Main Page'!$G$29:$AA$29)/12</f>
        <v>0</v>
      </c>
      <c r="CR8" s="521">
        <f>INDEX(CF!$Q$11:$ET$35,MATCH($P8,CF!$Q$11:$Q$35,0),MATCH(CR$4,CF!$Q$5:$ET$5,0))+SUMIF('CFS-Main Page'!$G$15:$AA$15,CR$2,'CFS-Main Page'!$G$29:$AA$29)/12</f>
        <v>0</v>
      </c>
      <c r="CS8" s="521">
        <f>INDEX(CF!$Q$11:$ET$35,MATCH($P8,CF!$Q$11:$Q$35,0),MATCH(CS$4,CF!$Q$5:$ET$5,0))+SUMIF('CFS-Main Page'!$G$15:$AA$15,CS$2,'CFS-Main Page'!$G$29:$AA$29)/12</f>
        <v>0</v>
      </c>
      <c r="CT8" s="521">
        <f>INDEX(CF!$Q$11:$ET$35,MATCH($P8,CF!$Q$11:$Q$35,0),MATCH(CT$4,CF!$Q$5:$ET$5,0))+SUMIF('CFS-Main Page'!$G$15:$AA$15,CT$2,'CFS-Main Page'!$G$29:$AA$29)/12</f>
        <v>0</v>
      </c>
      <c r="CU8" s="521">
        <f>INDEX(CF!$Q$11:$ET$35,MATCH($P8,CF!$Q$11:$Q$35,0),MATCH(CU$4,CF!$Q$5:$ET$5,0))+SUMIF('CFS-Main Page'!$G$15:$AA$15,CU$2,'CFS-Main Page'!$G$29:$AA$29)/12</f>
        <v>0</v>
      </c>
      <c r="CV8" s="521">
        <f>INDEX(CF!$Q$11:$ET$35,MATCH($P8,CF!$Q$11:$Q$35,0),MATCH(CV$4,CF!$Q$5:$ET$5,0))+SUMIF('CFS-Main Page'!$G$15:$AA$15,CV$2,'CFS-Main Page'!$G$29:$AA$29)/12</f>
        <v>0</v>
      </c>
      <c r="CW8" s="521">
        <f>INDEX(CF!$Q$11:$ET$35,MATCH($P8,CF!$Q$11:$Q$35,0),MATCH(CW$4,CF!$Q$5:$ET$5,0))+SUMIF('CFS-Main Page'!$G$15:$AA$15,CW$2,'CFS-Main Page'!$G$29:$AA$29)/12</f>
        <v>0</v>
      </c>
      <c r="CX8" s="521">
        <f>INDEX(CF!$Q$11:$ET$35,MATCH($P8,CF!$Q$11:$Q$35,0),MATCH(CX$4,CF!$Q$5:$ET$5,0))+SUMIF('CFS-Main Page'!$G$15:$AA$15,CX$2,'CFS-Main Page'!$G$29:$AA$29)/12</f>
        <v>0</v>
      </c>
      <c r="CY8" s="521">
        <f>INDEX(CF!$Q$11:$ET$35,MATCH($P8,CF!$Q$11:$Q$35,0),MATCH(CY$4,CF!$Q$5:$ET$5,0))+SUMIF('CFS-Main Page'!$G$15:$AA$15,CY$2,'CFS-Main Page'!$G$29:$AA$29)/12</f>
        <v>0</v>
      </c>
      <c r="CZ8" s="521">
        <f>INDEX(CF!$Q$11:$ET$35,MATCH($P8,CF!$Q$11:$Q$35,0),MATCH(CZ$4,CF!$Q$5:$ET$5,0))+SUMIF('CFS-Main Page'!$G$15:$AA$15,CZ$2,'CFS-Main Page'!$G$29:$AA$29)/12</f>
        <v>0</v>
      </c>
      <c r="DA8" s="521">
        <f>INDEX(CF!$Q$11:$ET$35,MATCH($P8,CF!$Q$11:$Q$35,0),MATCH(DA$4,CF!$Q$5:$ET$5,0))+SUMIF('CFS-Main Page'!$G$15:$AA$15,DA$2,'CFS-Main Page'!$G$29:$AA$29)/12</f>
        <v>0</v>
      </c>
      <c r="DB8" s="521">
        <f>INDEX(CF!$Q$11:$ET$35,MATCH($P8,CF!$Q$11:$Q$35,0),MATCH(DB$4,CF!$Q$5:$ET$5,0))+SUMIF('CFS-Main Page'!$G$15:$AA$15,DB$2,'CFS-Main Page'!$G$29:$AA$29)/12</f>
        <v>0</v>
      </c>
      <c r="DC8" s="521">
        <f>INDEX(CF!$Q$11:$ET$35,MATCH($P8,CF!$Q$11:$Q$35,0),MATCH(DC$4,CF!$Q$5:$ET$5,0))+SUMIF('CFS-Main Page'!$G$15:$AA$15,DC$2,'CFS-Main Page'!$G$29:$AA$29)/12</f>
        <v>0</v>
      </c>
      <c r="DD8" s="521">
        <f>INDEX(CF!$Q$11:$ET$35,MATCH($P8,CF!$Q$11:$Q$35,0),MATCH(DD$4,CF!$Q$5:$ET$5,0))+SUMIF('CFS-Main Page'!$G$15:$AA$15,DD$2,'CFS-Main Page'!$G$29:$AA$29)/12</f>
        <v>0</v>
      </c>
      <c r="DE8" s="521">
        <f>INDEX(CF!$Q$11:$ET$35,MATCH($P8,CF!$Q$11:$Q$35,0),MATCH(DE$4,CF!$Q$5:$ET$5,0))+SUMIF('CFS-Main Page'!$G$15:$AA$15,DE$2,'CFS-Main Page'!$G$29:$AA$29)/12</f>
        <v>0</v>
      </c>
      <c r="DF8" s="521">
        <f>INDEX(CF!$Q$11:$ET$35,MATCH($P8,CF!$Q$11:$Q$35,0),MATCH(DF$4,CF!$Q$5:$ET$5,0))+SUMIF('CFS-Main Page'!$G$15:$AA$15,DF$2,'CFS-Main Page'!$G$29:$AA$29)/12</f>
        <v>0</v>
      </c>
      <c r="DG8" s="521">
        <f>INDEX(CF!$Q$11:$ET$35,MATCH($P8,CF!$Q$11:$Q$35,0),MATCH(DG$4,CF!$Q$5:$ET$5,0))+SUMIF('CFS-Main Page'!$G$15:$AA$15,DG$2,'CFS-Main Page'!$G$29:$AA$29)/12</f>
        <v>0</v>
      </c>
      <c r="DH8" s="521">
        <f>INDEX(CF!$Q$11:$ET$35,MATCH($P8,CF!$Q$11:$Q$35,0),MATCH(DH$4,CF!$Q$5:$ET$5,0))+SUMIF('CFS-Main Page'!$G$15:$AA$15,DH$2,'CFS-Main Page'!$G$29:$AA$29)/12</f>
        <v>0</v>
      </c>
      <c r="DI8" s="521">
        <f>INDEX(CF!$Q$11:$ET$35,MATCH($P8,CF!$Q$11:$Q$35,0),MATCH(DI$4,CF!$Q$5:$ET$5,0))+SUMIF('CFS-Main Page'!$G$15:$AA$15,DI$2,'CFS-Main Page'!$G$29:$AA$29)/12</f>
        <v>0</v>
      </c>
      <c r="DJ8" s="521">
        <f>INDEX(CF!$Q$11:$ET$35,MATCH($P8,CF!$Q$11:$Q$35,0),MATCH(DJ$4,CF!$Q$5:$ET$5,0))+SUMIF('CFS-Main Page'!$G$15:$AA$15,DJ$2,'CFS-Main Page'!$G$29:$AA$29)/12</f>
        <v>0</v>
      </c>
      <c r="DK8" s="521">
        <f>INDEX(CF!$Q$11:$ET$35,MATCH($P8,CF!$Q$11:$Q$35,0),MATCH(DK$4,CF!$Q$5:$ET$5,0))+SUMIF('CFS-Main Page'!$G$15:$AA$15,DK$2,'CFS-Main Page'!$G$29:$AA$29)/12</f>
        <v>0</v>
      </c>
      <c r="DL8" s="521">
        <f>INDEX(CF!$Q$11:$ET$35,MATCH($P8,CF!$Q$11:$Q$35,0),MATCH(DL$4,CF!$Q$5:$ET$5,0))+SUMIF('CFS-Main Page'!$G$15:$AA$15,DL$2,'CFS-Main Page'!$G$29:$AA$29)/12</f>
        <v>0</v>
      </c>
      <c r="DM8" s="521">
        <f>INDEX(CF!$Q$11:$ET$35,MATCH($P8,CF!$Q$11:$Q$35,0),MATCH(DM$4,CF!$Q$5:$ET$5,0))+SUMIF('CFS-Main Page'!$G$15:$AA$15,DM$2,'CFS-Main Page'!$G$29:$AA$29)/12</f>
        <v>0</v>
      </c>
      <c r="DN8" s="521">
        <f>INDEX(CF!$Q$11:$ET$35,MATCH($P8,CF!$Q$11:$Q$35,0),MATCH(DN$4,CF!$Q$5:$ET$5,0))+SUMIF('CFS-Main Page'!$G$15:$AA$15,DN$2,'CFS-Main Page'!$G$29:$AA$29)/12</f>
        <v>0</v>
      </c>
      <c r="DO8" s="521">
        <f>INDEX(CF!$Q$11:$ET$35,MATCH($P8,CF!$Q$11:$Q$35,0),MATCH(DO$4,CF!$Q$5:$ET$5,0))+SUMIF('CFS-Main Page'!$G$15:$AA$15,DO$2,'CFS-Main Page'!$G$29:$AA$29)/12</f>
        <v>0</v>
      </c>
      <c r="DP8" s="521">
        <f>INDEX(CF!$Q$11:$ET$35,MATCH($P8,CF!$Q$11:$Q$35,0),MATCH(DP$4,CF!$Q$5:$ET$5,0))+SUMIF('CFS-Main Page'!$G$15:$AA$15,DP$2,'CFS-Main Page'!$G$29:$AA$29)/12</f>
        <v>0</v>
      </c>
      <c r="DQ8" s="521">
        <f>INDEX(CF!$Q$11:$ET$35,MATCH($P8,CF!$Q$11:$Q$35,0),MATCH(DQ$4,CF!$Q$5:$ET$5,0))+SUMIF('CFS-Main Page'!$G$15:$AA$15,DQ$2,'CFS-Main Page'!$G$29:$AA$29)/12</f>
        <v>0</v>
      </c>
      <c r="DR8" s="521">
        <f>INDEX(CF!$Q$11:$ET$35,MATCH($P8,CF!$Q$11:$Q$35,0),MATCH(DR$4,CF!$Q$5:$ET$5,0))+SUMIF('CFS-Main Page'!$G$15:$AA$15,DR$2,'CFS-Main Page'!$G$29:$AA$29)/12</f>
        <v>0</v>
      </c>
      <c r="DS8" s="521">
        <f>INDEX(CF!$Q$11:$ET$35,MATCH($P8,CF!$Q$11:$Q$35,0),MATCH(DS$4,CF!$Q$5:$ET$5,0))+SUMIF('CFS-Main Page'!$G$15:$AA$15,DS$2,'CFS-Main Page'!$G$29:$AA$29)/12</f>
        <v>0</v>
      </c>
      <c r="DT8" s="521">
        <f>INDEX(CF!$Q$11:$ET$35,MATCH($P8,CF!$Q$11:$Q$35,0),MATCH(DT$4,CF!$Q$5:$ET$5,0))+SUMIF('CFS-Main Page'!$G$15:$AA$15,DT$2,'CFS-Main Page'!$G$29:$AA$29)/12</f>
        <v>0</v>
      </c>
      <c r="DU8" s="521">
        <f>INDEX(CF!$Q$11:$ET$35,MATCH($P8,CF!$Q$11:$Q$35,0),MATCH(DU$4,CF!$Q$5:$ET$5,0))+SUMIF('CFS-Main Page'!$G$15:$AA$15,DU$2,'CFS-Main Page'!$G$29:$AA$29)/12</f>
        <v>0</v>
      </c>
      <c r="DV8" s="521">
        <f>INDEX(CF!$Q$11:$ET$35,MATCH($P8,CF!$Q$11:$Q$35,0),MATCH(DV$4,CF!$Q$5:$ET$5,0))+SUMIF('CFS-Main Page'!$G$15:$AA$15,DV$2,'CFS-Main Page'!$G$29:$AA$29)/12</f>
        <v>0</v>
      </c>
      <c r="DW8" s="521">
        <f>INDEX(CF!$Q$11:$ET$35,MATCH($P8,CF!$Q$11:$Q$35,0),MATCH(DW$4,CF!$Q$5:$ET$5,0))+SUMIF('CFS-Main Page'!$G$15:$AA$15,DW$2,'CFS-Main Page'!$G$29:$AA$29)/12</f>
        <v>0</v>
      </c>
      <c r="DX8" s="521">
        <f>INDEX(CF!$Q$11:$ET$35,MATCH($P8,CF!$Q$11:$Q$35,0),MATCH(DX$4,CF!$Q$5:$ET$5,0))+SUMIF('CFS-Main Page'!$G$15:$AA$15,DX$2,'CFS-Main Page'!$G$29:$AA$29)/12</f>
        <v>0</v>
      </c>
      <c r="DY8" s="521">
        <f>INDEX(CF!$Q$11:$ET$35,MATCH($P8,CF!$Q$11:$Q$35,0),MATCH(DY$4,CF!$Q$5:$ET$5,0))+SUMIF('CFS-Main Page'!$G$15:$AA$15,DY$2,'CFS-Main Page'!$G$29:$AA$29)/12</f>
        <v>0</v>
      </c>
      <c r="DZ8" s="521">
        <f>INDEX(CF!$Q$11:$ET$35,MATCH($P8,CF!$Q$11:$Q$35,0),MATCH(DZ$4,CF!$Q$5:$ET$5,0))+SUMIF('CFS-Main Page'!$G$15:$AA$15,DZ$2,'CFS-Main Page'!$G$29:$AA$29)/12</f>
        <v>0</v>
      </c>
      <c r="EA8" s="521">
        <f>INDEX(CF!$Q$11:$ET$35,MATCH($P8,CF!$Q$11:$Q$35,0),MATCH(EA$4,CF!$Q$5:$ET$5,0))+SUMIF('CFS-Main Page'!$G$15:$AA$15,EA$2,'CFS-Main Page'!$G$29:$AA$29)/12</f>
        <v>0</v>
      </c>
      <c r="EB8" s="521">
        <f>INDEX(CF!$Q$11:$ET$35,MATCH($P8,CF!$Q$11:$Q$35,0),MATCH(EB$4,CF!$Q$5:$ET$5,0))+SUMIF('CFS-Main Page'!$G$15:$AA$15,EB$2,'CFS-Main Page'!$G$29:$AA$29)/12</f>
        <v>0</v>
      </c>
      <c r="EC8" s="521">
        <f>INDEX(CF!$Q$11:$ET$35,MATCH($P8,CF!$Q$11:$Q$35,0),MATCH(EC$4,CF!$Q$5:$ET$5,0))+SUMIF('CFS-Main Page'!$G$15:$AA$15,EC$2,'CFS-Main Page'!$G$29:$AA$29)/12</f>
        <v>0</v>
      </c>
      <c r="ED8" s="521">
        <f>INDEX(CF!$Q$11:$ET$35,MATCH($P8,CF!$Q$11:$Q$35,0),MATCH(ED$4,CF!$Q$5:$ET$5,0))+SUMIF('CFS-Main Page'!$G$15:$AA$15,ED$2,'CFS-Main Page'!$G$29:$AA$29)/12</f>
        <v>0</v>
      </c>
      <c r="EE8" s="521">
        <f>INDEX(CF!$Q$11:$ET$35,MATCH($P8,CF!$Q$11:$Q$35,0),MATCH(EE$4,CF!$Q$5:$ET$5,0))+SUMIF('CFS-Main Page'!$G$15:$AA$15,EE$2,'CFS-Main Page'!$G$29:$AA$29)/12</f>
        <v>0</v>
      </c>
      <c r="EF8" s="521">
        <f>INDEX(CF!$Q$11:$ET$35,MATCH($P8,CF!$Q$11:$Q$35,0),MATCH(EF$4,CF!$Q$5:$ET$5,0))+SUMIF('CFS-Main Page'!$G$15:$AA$15,EF$2,'CFS-Main Page'!$G$29:$AA$29)/12</f>
        <v>0</v>
      </c>
      <c r="EG8" s="521">
        <f>INDEX(CF!$Q$11:$ET$35,MATCH($P8,CF!$Q$11:$Q$35,0),MATCH(EG$4,CF!$Q$5:$ET$5,0))+SUMIF('CFS-Main Page'!$G$15:$AA$15,EG$2,'CFS-Main Page'!$G$29:$AA$29)/12</f>
        <v>0</v>
      </c>
      <c r="EH8" s="521">
        <f>INDEX(CF!$Q$11:$ET$35,MATCH($P8,CF!$Q$11:$Q$35,0),MATCH(EH$4,CF!$Q$5:$ET$5,0))+SUMIF('CFS-Main Page'!$G$15:$AA$15,EH$2,'CFS-Main Page'!$G$29:$AA$29)/12</f>
        <v>0</v>
      </c>
      <c r="EI8" s="521">
        <f>INDEX(CF!$Q$11:$ET$35,MATCH($P8,CF!$Q$11:$Q$35,0),MATCH(EI$4,CF!$Q$5:$ET$5,0))+SUMIF('CFS-Main Page'!$G$15:$AA$15,EI$2,'CFS-Main Page'!$G$29:$AA$29)/12</f>
        <v>0</v>
      </c>
      <c r="EJ8" s="521">
        <f>INDEX(CF!$Q$11:$ET$35,MATCH($P8,CF!$Q$11:$Q$35,0),MATCH(EJ$4,CF!$Q$5:$ET$5,0))+SUMIF('CFS-Main Page'!$G$15:$AA$15,EJ$2,'CFS-Main Page'!$G$29:$AA$29)/12</f>
        <v>0</v>
      </c>
      <c r="EK8" s="521">
        <f>INDEX(CF!$Q$11:$ET$35,MATCH($P8,CF!$Q$11:$Q$35,0),MATCH(EK$4,CF!$Q$5:$ET$5,0))+SUMIF('CFS-Main Page'!$G$15:$AA$15,EK$2,'CFS-Main Page'!$G$29:$AA$29)/12</f>
        <v>0</v>
      </c>
      <c r="EL8" s="521">
        <f>INDEX(CF!$Q$11:$ET$35,MATCH($P8,CF!$Q$11:$Q$35,0),MATCH(EL$4,CF!$Q$5:$ET$5,0))+SUMIF('CFS-Main Page'!$G$15:$AA$15,EL$2,'CFS-Main Page'!$G$29:$AA$29)/12</f>
        <v>0</v>
      </c>
      <c r="EM8" s="521">
        <f>INDEX(CF!$Q$11:$ET$35,MATCH($P8,CF!$Q$11:$Q$35,0),MATCH(EM$4,CF!$Q$5:$ET$5,0))+SUMIF('CFS-Main Page'!$G$15:$AA$15,EM$2,'CFS-Main Page'!$G$29:$AA$29)/12</f>
        <v>0</v>
      </c>
      <c r="EN8" s="521">
        <f>INDEX(CF!$Q$11:$ET$35,MATCH($P8,CF!$Q$11:$Q$35,0),MATCH(EN$4,CF!$Q$5:$ET$5,0))+SUMIF('CFS-Main Page'!$G$15:$AA$15,EN$2,'CFS-Main Page'!$G$29:$AA$29)/12</f>
        <v>0</v>
      </c>
      <c r="EO8" s="521">
        <f>INDEX(CF!$Q$11:$ET$35,MATCH($P8,CF!$Q$11:$Q$35,0),MATCH(EO$4,CF!$Q$5:$ET$5,0))+SUMIF('CFS-Main Page'!$G$15:$AA$15,EO$2,'CFS-Main Page'!$G$29:$AA$29)/12</f>
        <v>0</v>
      </c>
      <c r="EP8" s="521">
        <f>INDEX(CF!$Q$11:$ET$35,MATCH($P8,CF!$Q$11:$Q$35,0),MATCH(EP$4,CF!$Q$5:$ET$5,0))+SUMIF('CFS-Main Page'!$G$15:$AA$15,EP$2,'CFS-Main Page'!$G$29:$AA$29)/12</f>
        <v>0</v>
      </c>
      <c r="EQ8" s="521">
        <f>INDEX(CF!$Q$11:$ET$35,MATCH($P8,CF!$Q$11:$Q$35,0),MATCH(EQ$4,CF!$Q$5:$ET$5,0))+SUMIF('CFS-Main Page'!$G$15:$AA$15,EQ$2,'CFS-Main Page'!$G$29:$AA$29)/12</f>
        <v>0</v>
      </c>
      <c r="ER8" s="521">
        <f>INDEX(CF!$Q$11:$ET$35,MATCH($P8,CF!$Q$11:$Q$35,0),MATCH(ER$4,CF!$Q$5:$ET$5,0))+SUMIF('CFS-Main Page'!$G$15:$AA$15,ER$2,'CFS-Main Page'!$G$29:$AA$29)/12</f>
        <v>0</v>
      </c>
      <c r="ES8" s="522">
        <f>INDEX(CF!$Q$11:$ET$35,MATCH($P8,CF!$Q$11:$Q$35,0),MATCH(ES$4,CF!$Q$5:$ET$5,0))+SUMIF('CFS-Main Page'!$G$15:$AA$15,ES$2,'CFS-Main Page'!$G$29:$AA$29)/12</f>
        <v>0</v>
      </c>
    </row>
    <row r="9" spans="1:149" x14ac:dyDescent="0.3">
      <c r="B9" s="404"/>
      <c r="C9" s="515"/>
      <c r="D9" s="515"/>
      <c r="E9" s="515"/>
      <c r="F9" s="515"/>
      <c r="G9" s="515"/>
      <c r="H9" s="515"/>
      <c r="I9" s="515"/>
      <c r="J9" s="515"/>
      <c r="K9" s="515"/>
      <c r="L9" s="515"/>
      <c r="M9" s="518"/>
      <c r="O9" s="421"/>
      <c r="P9" s="404"/>
      <c r="Q9" s="515"/>
      <c r="R9" s="515"/>
      <c r="S9" s="515"/>
      <c r="T9" s="515"/>
      <c r="U9" s="515"/>
      <c r="V9" s="515"/>
      <c r="W9" s="515"/>
      <c r="X9" s="515"/>
      <c r="Y9" s="515"/>
      <c r="Z9" s="515"/>
      <c r="AA9" s="515"/>
      <c r="AB9" s="515"/>
      <c r="AC9" s="515"/>
      <c r="AD9" s="515"/>
      <c r="AE9" s="515"/>
      <c r="AF9" s="515"/>
      <c r="AG9" s="515"/>
      <c r="AH9" s="515"/>
      <c r="AI9" s="515"/>
      <c r="AJ9" s="515"/>
      <c r="AK9" s="515"/>
      <c r="AL9" s="515"/>
      <c r="AM9" s="515"/>
      <c r="AN9" s="515"/>
      <c r="AO9" s="515"/>
      <c r="AP9" s="515"/>
      <c r="AQ9" s="515"/>
      <c r="AR9" s="515"/>
      <c r="AS9" s="515"/>
      <c r="AT9" s="515"/>
      <c r="AU9" s="515"/>
      <c r="AV9" s="515"/>
      <c r="AW9" s="515"/>
      <c r="AX9" s="515"/>
      <c r="AY9" s="515"/>
      <c r="AZ9" s="515"/>
      <c r="BA9" s="515"/>
      <c r="BB9" s="515"/>
      <c r="BC9" s="515"/>
      <c r="BD9" s="515"/>
      <c r="BE9" s="515"/>
      <c r="BF9" s="515"/>
      <c r="BG9" s="515"/>
      <c r="BH9" s="515"/>
      <c r="BI9" s="515"/>
      <c r="BJ9" s="515"/>
      <c r="BK9" s="515"/>
      <c r="BL9" s="515"/>
      <c r="BM9" s="515"/>
      <c r="BN9" s="515"/>
      <c r="BO9" s="515"/>
      <c r="BP9" s="515"/>
      <c r="BQ9" s="515"/>
      <c r="BR9" s="515"/>
      <c r="BS9" s="515"/>
      <c r="BT9" s="515"/>
      <c r="BU9" s="515"/>
      <c r="BV9" s="515"/>
      <c r="BW9" s="515"/>
      <c r="BX9" s="515"/>
      <c r="BY9" s="515"/>
      <c r="BZ9" s="515"/>
      <c r="CA9" s="515"/>
      <c r="CB9" s="515"/>
      <c r="CC9" s="515"/>
      <c r="CD9" s="515"/>
      <c r="CE9" s="515"/>
      <c r="CF9" s="515"/>
      <c r="CG9" s="515"/>
      <c r="CH9" s="515"/>
      <c r="CI9" s="515"/>
      <c r="CJ9" s="515"/>
      <c r="CK9" s="515"/>
      <c r="CL9" s="515"/>
      <c r="CM9" s="515"/>
      <c r="CN9" s="515"/>
      <c r="CO9" s="515"/>
      <c r="CP9" s="515"/>
      <c r="CQ9" s="515"/>
      <c r="CR9" s="515"/>
      <c r="CS9" s="515"/>
      <c r="CT9" s="515"/>
      <c r="CU9" s="515"/>
      <c r="CV9" s="515"/>
      <c r="CW9" s="515"/>
      <c r="CX9" s="515"/>
      <c r="CY9" s="515"/>
      <c r="CZ9" s="515"/>
      <c r="DA9" s="515"/>
      <c r="DB9" s="515"/>
      <c r="DC9" s="515"/>
      <c r="DD9" s="515"/>
      <c r="DE9" s="515"/>
      <c r="DF9" s="515"/>
      <c r="DG9" s="515"/>
      <c r="DH9" s="515"/>
      <c r="DI9" s="515"/>
      <c r="DJ9" s="515"/>
      <c r="DK9" s="515"/>
      <c r="DL9" s="515"/>
      <c r="DM9" s="515"/>
      <c r="DN9" s="515"/>
      <c r="DO9" s="515"/>
      <c r="DP9" s="515"/>
      <c r="DQ9" s="515"/>
      <c r="DR9" s="515"/>
      <c r="DS9" s="515"/>
      <c r="DT9" s="515"/>
      <c r="DU9" s="515"/>
      <c r="DV9" s="515"/>
      <c r="DW9" s="515"/>
      <c r="DX9" s="515"/>
      <c r="DY9" s="515"/>
      <c r="DZ9" s="515"/>
      <c r="EA9" s="515"/>
      <c r="EB9" s="515"/>
      <c r="EC9" s="515"/>
      <c r="ED9" s="515"/>
      <c r="EE9" s="515"/>
      <c r="EF9" s="515"/>
      <c r="EG9" s="515"/>
      <c r="EH9" s="515"/>
      <c r="EI9" s="515"/>
      <c r="EJ9" s="515"/>
      <c r="EK9" s="515"/>
      <c r="EL9" s="515"/>
      <c r="EM9" s="515"/>
      <c r="EN9" s="515"/>
      <c r="EO9" s="515"/>
      <c r="EP9" s="515"/>
      <c r="EQ9" s="515"/>
      <c r="ER9" s="515"/>
      <c r="ES9" s="518"/>
    </row>
    <row r="10" spans="1:149" x14ac:dyDescent="0.3">
      <c r="A10" s="515">
        <f>SUM(C10:M10)</f>
        <v>104470193.3831906</v>
      </c>
      <c r="B10" s="455" t="s">
        <v>92</v>
      </c>
      <c r="C10" s="557"/>
      <c r="D10" s="521">
        <f>SUMIF($R$2:$ES$2,D$2,$R10:$ES10)</f>
        <v>11274806.47348607</v>
      </c>
      <c r="E10" s="521">
        <f t="shared" si="11"/>
        <v>16315903.708208006</v>
      </c>
      <c r="F10" s="521">
        <f t="shared" si="11"/>
        <v>17832161.954206806</v>
      </c>
      <c r="G10" s="521">
        <f t="shared" si="11"/>
        <v>19081729.199611425</v>
      </c>
      <c r="H10" s="521">
        <f t="shared" si="11"/>
        <v>19727171.17270802</v>
      </c>
      <c r="I10" s="521">
        <f t="shared" si="11"/>
        <v>20238420.874970272</v>
      </c>
      <c r="J10" s="521">
        <f t="shared" si="11"/>
        <v>0</v>
      </c>
      <c r="K10" s="521">
        <f t="shared" si="11"/>
        <v>0</v>
      </c>
      <c r="L10" s="521">
        <f t="shared" si="11"/>
        <v>0</v>
      </c>
      <c r="M10" s="522">
        <f t="shared" si="11"/>
        <v>0</v>
      </c>
      <c r="O10" s="515">
        <f>SUM(Q10:ES10)</f>
        <v>104470193.38319057</v>
      </c>
      <c r="P10" s="455" t="s">
        <v>92</v>
      </c>
      <c r="Q10" s="557"/>
      <c r="R10" s="521">
        <f t="shared" ref="R10:AW10" si="13">SUM(R6,R8)</f>
        <v>940957.6955308062</v>
      </c>
      <c r="S10" s="521">
        <f t="shared" si="13"/>
        <v>940970.71069013223</v>
      </c>
      <c r="T10" s="521">
        <f t="shared" si="13"/>
        <v>941176.68447306985</v>
      </c>
      <c r="U10" s="521">
        <f t="shared" si="13"/>
        <v>941585.92078170553</v>
      </c>
      <c r="V10" s="521">
        <f t="shared" si="13"/>
        <v>932816.10058199824</v>
      </c>
      <c r="W10" s="521">
        <f t="shared" si="13"/>
        <v>932825.93026285304</v>
      </c>
      <c r="X10" s="521">
        <f t="shared" si="13"/>
        <v>934302.09601200721</v>
      </c>
      <c r="Y10" s="521">
        <f t="shared" si="13"/>
        <v>934315.28891606652</v>
      </c>
      <c r="Z10" s="521">
        <f t="shared" si="13"/>
        <v>943944.10251269047</v>
      </c>
      <c r="AA10" s="521">
        <f t="shared" si="13"/>
        <v>943957.35520279186</v>
      </c>
      <c r="AB10" s="521">
        <f t="shared" si="13"/>
        <v>943970.63788743701</v>
      </c>
      <c r="AC10" s="521">
        <f t="shared" si="13"/>
        <v>943983.95063451189</v>
      </c>
      <c r="AD10" s="521">
        <f t="shared" si="13"/>
        <v>1361540.8069885261</v>
      </c>
      <c r="AE10" s="521">
        <f t="shared" si="13"/>
        <v>1361554.1800647336</v>
      </c>
      <c r="AF10" s="521">
        <f t="shared" si="13"/>
        <v>1361766.6050746189</v>
      </c>
      <c r="AG10" s="521">
        <f t="shared" si="13"/>
        <v>1362188.085787164</v>
      </c>
      <c r="AH10" s="521">
        <f t="shared" si="13"/>
        <v>1362201.549870068</v>
      </c>
      <c r="AI10" s="521">
        <f t="shared" si="13"/>
        <v>1362215.0444259567</v>
      </c>
      <c r="AJ10" s="521">
        <f t="shared" si="13"/>
        <v>1362228.569523799</v>
      </c>
      <c r="AK10" s="521">
        <f t="shared" si="13"/>
        <v>1354325.5684472814</v>
      </c>
      <c r="AL10" s="521">
        <f t="shared" si="13"/>
        <v>1354336.6811697204</v>
      </c>
      <c r="AM10" s="521">
        <f t="shared" si="13"/>
        <v>1355445.72876108</v>
      </c>
      <c r="AN10" s="521">
        <f t="shared" si="13"/>
        <v>1355459.376719553</v>
      </c>
      <c r="AO10" s="521">
        <f t="shared" si="13"/>
        <v>1362641.5113755057</v>
      </c>
      <c r="AP10" s="521">
        <f t="shared" si="13"/>
        <v>1479795.6341354104</v>
      </c>
      <c r="AQ10" s="521">
        <f t="shared" si="13"/>
        <v>1479806.8803704663</v>
      </c>
      <c r="AR10" s="521">
        <f t="shared" si="13"/>
        <v>1480925.3530594185</v>
      </c>
      <c r="AS10" s="521">
        <f t="shared" si="13"/>
        <v>1481359.4446091428</v>
      </c>
      <c r="AT10" s="521">
        <f t="shared" si="13"/>
        <v>1488735.5801618267</v>
      </c>
      <c r="AU10" s="521">
        <f t="shared" si="13"/>
        <v>1488749.4458180023</v>
      </c>
      <c r="AV10" s="521">
        <f t="shared" si="13"/>
        <v>1488763.3428560353</v>
      </c>
      <c r="AW10" s="521">
        <f t="shared" si="13"/>
        <v>1488777.2713469516</v>
      </c>
      <c r="AX10" s="521">
        <f t="shared" ref="AX10:CC10" si="14">SUM(AX6,AX8)</f>
        <v>1488791.2313619377</v>
      </c>
      <c r="AY10" s="521">
        <f t="shared" si="14"/>
        <v>1488805.2229723418</v>
      </c>
      <c r="AZ10" s="521">
        <f t="shared" si="14"/>
        <v>1488819.2462496727</v>
      </c>
      <c r="BA10" s="521">
        <f t="shared" si="14"/>
        <v>1488833.3012656015</v>
      </c>
      <c r="BB10" s="521">
        <f t="shared" si="14"/>
        <v>1594593.8868386587</v>
      </c>
      <c r="BC10" s="521">
        <f t="shared" si="14"/>
        <v>1594608.0055474464</v>
      </c>
      <c r="BD10" s="521">
        <f t="shared" si="14"/>
        <v>1594622.1562108202</v>
      </c>
      <c r="BE10" s="521">
        <f t="shared" si="14"/>
        <v>1577789.4426121139</v>
      </c>
      <c r="BF10" s="521">
        <f t="shared" si="14"/>
        <v>1577798.1870707015</v>
      </c>
      <c r="BG10" s="521">
        <f t="shared" si="14"/>
        <v>1580234.8973801099</v>
      </c>
      <c r="BH10" s="521">
        <f t="shared" si="14"/>
        <v>1580249.1765866887</v>
      </c>
      <c r="BI10" s="521">
        <f t="shared" si="14"/>
        <v>1596337.9366400877</v>
      </c>
      <c r="BJ10" s="521">
        <f t="shared" si="14"/>
        <v>1596352.280555486</v>
      </c>
      <c r="BK10" s="521">
        <f t="shared" si="14"/>
        <v>1596366.6569351761</v>
      </c>
      <c r="BL10" s="521">
        <f t="shared" si="14"/>
        <v>1596381.0658526337</v>
      </c>
      <c r="BM10" s="521">
        <f t="shared" si="14"/>
        <v>1596395.5073815007</v>
      </c>
      <c r="BN10" s="521">
        <f t="shared" si="14"/>
        <v>1643850.5376849892</v>
      </c>
      <c r="BO10" s="521">
        <f t="shared" si="14"/>
        <v>1643865.0446582683</v>
      </c>
      <c r="BP10" s="521">
        <f t="shared" si="14"/>
        <v>1643879.5844648851</v>
      </c>
      <c r="BQ10" s="521">
        <f t="shared" si="14"/>
        <v>1643894.15717915</v>
      </c>
      <c r="BR10" s="521">
        <f t="shared" si="14"/>
        <v>1643908.7628755425</v>
      </c>
      <c r="BS10" s="521">
        <f t="shared" si="14"/>
        <v>1643923.4016287103</v>
      </c>
      <c r="BT10" s="521">
        <f t="shared" si="14"/>
        <v>1643938.0735134704</v>
      </c>
      <c r="BU10" s="521">
        <f t="shared" si="14"/>
        <v>1643952.7786048083</v>
      </c>
      <c r="BV10" s="521">
        <f t="shared" si="14"/>
        <v>1643967.5169778799</v>
      </c>
      <c r="BW10" s="521">
        <f t="shared" si="14"/>
        <v>1643982.2887080114</v>
      </c>
      <c r="BX10" s="521">
        <f t="shared" si="14"/>
        <v>1643997.0938706989</v>
      </c>
      <c r="BY10" s="521">
        <f t="shared" si="14"/>
        <v>1644011.93254161</v>
      </c>
      <c r="BZ10" s="521">
        <f t="shared" si="14"/>
        <v>1692870.4517236464</v>
      </c>
      <c r="CA10" s="521">
        <f t="shared" si="14"/>
        <v>1692885.3576386909</v>
      </c>
      <c r="CB10" s="521">
        <f t="shared" si="14"/>
        <v>1692900.2972899894</v>
      </c>
      <c r="CC10" s="521">
        <f t="shared" si="14"/>
        <v>1692915.2707538968</v>
      </c>
      <c r="CD10" s="521">
        <f t="shared" ref="CD10:DI10" si="15">SUM(CD6,CD8)</f>
        <v>1692930.2781069402</v>
      </c>
      <c r="CE10" s="521">
        <f t="shared" si="15"/>
        <v>1692945.3194258201</v>
      </c>
      <c r="CF10" s="521">
        <f t="shared" si="15"/>
        <v>1680133.9594920699</v>
      </c>
      <c r="CG10" s="521">
        <f t="shared" si="15"/>
        <v>1680145.2681797175</v>
      </c>
      <c r="CH10" s="521">
        <f t="shared" si="15"/>
        <v>1680156.6024620875</v>
      </c>
      <c r="CI10" s="521">
        <f t="shared" si="15"/>
        <v>1680167.9623971079</v>
      </c>
      <c r="CJ10" s="521">
        <f t="shared" si="15"/>
        <v>1680179.3480428383</v>
      </c>
      <c r="CK10" s="521">
        <f t="shared" si="15"/>
        <v>1680190.7594574685</v>
      </c>
      <c r="CL10" s="521">
        <f t="shared" si="15"/>
        <v>0</v>
      </c>
      <c r="CM10" s="521">
        <f t="shared" si="15"/>
        <v>0</v>
      </c>
      <c r="CN10" s="521">
        <f t="shared" si="15"/>
        <v>0</v>
      </c>
      <c r="CO10" s="521">
        <f t="shared" si="15"/>
        <v>0</v>
      </c>
      <c r="CP10" s="521">
        <f t="shared" si="15"/>
        <v>0</v>
      </c>
      <c r="CQ10" s="521">
        <f t="shared" si="15"/>
        <v>0</v>
      </c>
      <c r="CR10" s="521">
        <f t="shared" si="15"/>
        <v>0</v>
      </c>
      <c r="CS10" s="521">
        <f t="shared" si="15"/>
        <v>0</v>
      </c>
      <c r="CT10" s="521">
        <f t="shared" si="15"/>
        <v>0</v>
      </c>
      <c r="CU10" s="521">
        <f t="shared" si="15"/>
        <v>0</v>
      </c>
      <c r="CV10" s="521">
        <f t="shared" si="15"/>
        <v>0</v>
      </c>
      <c r="CW10" s="521">
        <f t="shared" si="15"/>
        <v>0</v>
      </c>
      <c r="CX10" s="521">
        <f t="shared" si="15"/>
        <v>0</v>
      </c>
      <c r="CY10" s="521">
        <f t="shared" si="15"/>
        <v>0</v>
      </c>
      <c r="CZ10" s="521">
        <f t="shared" si="15"/>
        <v>0</v>
      </c>
      <c r="DA10" s="521">
        <f t="shared" si="15"/>
        <v>0</v>
      </c>
      <c r="DB10" s="521">
        <f t="shared" si="15"/>
        <v>0</v>
      </c>
      <c r="DC10" s="521">
        <f t="shared" si="15"/>
        <v>0</v>
      </c>
      <c r="DD10" s="521">
        <f t="shared" si="15"/>
        <v>0</v>
      </c>
      <c r="DE10" s="521">
        <f t="shared" si="15"/>
        <v>0</v>
      </c>
      <c r="DF10" s="521">
        <f t="shared" si="15"/>
        <v>0</v>
      </c>
      <c r="DG10" s="521">
        <f t="shared" si="15"/>
        <v>0</v>
      </c>
      <c r="DH10" s="521">
        <f t="shared" si="15"/>
        <v>0</v>
      </c>
      <c r="DI10" s="521">
        <f t="shared" si="15"/>
        <v>0</v>
      </c>
      <c r="DJ10" s="521">
        <f t="shared" ref="DJ10:ES10" si="16">SUM(DJ6,DJ8)</f>
        <v>0</v>
      </c>
      <c r="DK10" s="521">
        <f t="shared" si="16"/>
        <v>0</v>
      </c>
      <c r="DL10" s="521">
        <f t="shared" si="16"/>
        <v>0</v>
      </c>
      <c r="DM10" s="521">
        <f t="shared" si="16"/>
        <v>0</v>
      </c>
      <c r="DN10" s="521">
        <f t="shared" si="16"/>
        <v>0</v>
      </c>
      <c r="DO10" s="521">
        <f t="shared" si="16"/>
        <v>0</v>
      </c>
      <c r="DP10" s="521">
        <f t="shared" si="16"/>
        <v>0</v>
      </c>
      <c r="DQ10" s="521">
        <f t="shared" si="16"/>
        <v>0</v>
      </c>
      <c r="DR10" s="521">
        <f t="shared" si="16"/>
        <v>0</v>
      </c>
      <c r="DS10" s="521">
        <f t="shared" si="16"/>
        <v>0</v>
      </c>
      <c r="DT10" s="521">
        <f t="shared" si="16"/>
        <v>0</v>
      </c>
      <c r="DU10" s="521">
        <f t="shared" si="16"/>
        <v>0</v>
      </c>
      <c r="DV10" s="521">
        <f t="shared" si="16"/>
        <v>0</v>
      </c>
      <c r="DW10" s="521">
        <f t="shared" si="16"/>
        <v>0</v>
      </c>
      <c r="DX10" s="521">
        <f t="shared" si="16"/>
        <v>0</v>
      </c>
      <c r="DY10" s="521">
        <f t="shared" si="16"/>
        <v>0</v>
      </c>
      <c r="DZ10" s="521">
        <f t="shared" si="16"/>
        <v>0</v>
      </c>
      <c r="EA10" s="521">
        <f t="shared" si="16"/>
        <v>0</v>
      </c>
      <c r="EB10" s="521">
        <f t="shared" si="16"/>
        <v>0</v>
      </c>
      <c r="EC10" s="521">
        <f t="shared" si="16"/>
        <v>0</v>
      </c>
      <c r="ED10" s="521">
        <f t="shared" si="16"/>
        <v>0</v>
      </c>
      <c r="EE10" s="521">
        <f t="shared" si="16"/>
        <v>0</v>
      </c>
      <c r="EF10" s="521">
        <f t="shared" si="16"/>
        <v>0</v>
      </c>
      <c r="EG10" s="521">
        <f t="shared" si="16"/>
        <v>0</v>
      </c>
      <c r="EH10" s="521">
        <f t="shared" si="16"/>
        <v>0</v>
      </c>
      <c r="EI10" s="521">
        <f t="shared" si="16"/>
        <v>0</v>
      </c>
      <c r="EJ10" s="521">
        <f t="shared" si="16"/>
        <v>0</v>
      </c>
      <c r="EK10" s="521">
        <f t="shared" si="16"/>
        <v>0</v>
      </c>
      <c r="EL10" s="521">
        <f t="shared" si="16"/>
        <v>0</v>
      </c>
      <c r="EM10" s="521">
        <f t="shared" si="16"/>
        <v>0</v>
      </c>
      <c r="EN10" s="521">
        <f t="shared" si="16"/>
        <v>0</v>
      </c>
      <c r="EO10" s="521">
        <f t="shared" si="16"/>
        <v>0</v>
      </c>
      <c r="EP10" s="521">
        <f t="shared" si="16"/>
        <v>0</v>
      </c>
      <c r="EQ10" s="521">
        <f t="shared" si="16"/>
        <v>0</v>
      </c>
      <c r="ER10" s="521">
        <f t="shared" si="16"/>
        <v>0</v>
      </c>
      <c r="ES10" s="522">
        <f t="shared" si="16"/>
        <v>0</v>
      </c>
    </row>
    <row r="11" spans="1:149" x14ac:dyDescent="0.3">
      <c r="B11" s="404"/>
      <c r="C11" s="515"/>
      <c r="D11" s="515"/>
      <c r="E11" s="515"/>
      <c r="F11" s="515"/>
      <c r="G11" s="515"/>
      <c r="H11" s="515"/>
      <c r="I11" s="515"/>
      <c r="J11" s="515"/>
      <c r="K11" s="515"/>
      <c r="L11" s="515"/>
      <c r="M11" s="518"/>
      <c r="O11" s="421"/>
      <c r="P11" s="404"/>
      <c r="Q11" s="515"/>
      <c r="R11" s="515"/>
      <c r="S11" s="515"/>
      <c r="T11" s="515"/>
      <c r="U11" s="515"/>
      <c r="V11" s="515"/>
      <c r="W11" s="515"/>
      <c r="X11" s="515"/>
      <c r="Y11" s="515"/>
      <c r="Z11" s="515"/>
      <c r="AA11" s="515"/>
      <c r="AB11" s="515"/>
      <c r="AC11" s="515"/>
      <c r="AD11" s="515"/>
      <c r="AE11" s="515"/>
      <c r="AF11" s="515"/>
      <c r="AG11" s="515"/>
      <c r="AH11" s="515"/>
      <c r="AI11" s="515"/>
      <c r="AJ11" s="515"/>
      <c r="AK11" s="515"/>
      <c r="AL11" s="515"/>
      <c r="AM11" s="515"/>
      <c r="AN11" s="515"/>
      <c r="AO11" s="515"/>
      <c r="AP11" s="515"/>
      <c r="AQ11" s="515"/>
      <c r="AR11" s="515"/>
      <c r="AS11" s="515"/>
      <c r="AT11" s="515"/>
      <c r="AU11" s="515"/>
      <c r="AV11" s="515"/>
      <c r="AW11" s="515"/>
      <c r="AX11" s="515"/>
      <c r="AY11" s="515"/>
      <c r="AZ11" s="515"/>
      <c r="BA11" s="515"/>
      <c r="BB11" s="515"/>
      <c r="BC11" s="515"/>
      <c r="BD11" s="515"/>
      <c r="BE11" s="515"/>
      <c r="BF11" s="515"/>
      <c r="BG11" s="515"/>
      <c r="BH11" s="515"/>
      <c r="BI11" s="515"/>
      <c r="BJ11" s="515"/>
      <c r="BK11" s="515"/>
      <c r="BL11" s="515"/>
      <c r="BM11" s="515"/>
      <c r="BN11" s="515"/>
      <c r="BO11" s="515"/>
      <c r="BP11" s="515"/>
      <c r="BQ11" s="515"/>
      <c r="BR11" s="515"/>
      <c r="BS11" s="515"/>
      <c r="BT11" s="515"/>
      <c r="BU11" s="515"/>
      <c r="BV11" s="515"/>
      <c r="BW11" s="515"/>
      <c r="BX11" s="515"/>
      <c r="BY11" s="515"/>
      <c r="BZ11" s="515"/>
      <c r="CA11" s="515"/>
      <c r="CB11" s="515"/>
      <c r="CC11" s="515"/>
      <c r="CD11" s="515"/>
      <c r="CE11" s="515"/>
      <c r="CF11" s="515"/>
      <c r="CG11" s="515"/>
      <c r="CH11" s="515"/>
      <c r="CI11" s="515"/>
      <c r="CJ11" s="515"/>
      <c r="CK11" s="515"/>
      <c r="CL11" s="515"/>
      <c r="CM11" s="515"/>
      <c r="CN11" s="515"/>
      <c r="CO11" s="515"/>
      <c r="CP11" s="515"/>
      <c r="CQ11" s="515"/>
      <c r="CR11" s="515"/>
      <c r="CS11" s="515"/>
      <c r="CT11" s="515"/>
      <c r="CU11" s="515"/>
      <c r="CV11" s="515"/>
      <c r="CW11" s="515"/>
      <c r="CX11" s="515"/>
      <c r="CY11" s="515"/>
      <c r="CZ11" s="515"/>
      <c r="DA11" s="515"/>
      <c r="DB11" s="515"/>
      <c r="DC11" s="515"/>
      <c r="DD11" s="515"/>
      <c r="DE11" s="515"/>
      <c r="DF11" s="515"/>
      <c r="DG11" s="515"/>
      <c r="DH11" s="515"/>
      <c r="DI11" s="515"/>
      <c r="DJ11" s="515"/>
      <c r="DK11" s="515"/>
      <c r="DL11" s="515"/>
      <c r="DM11" s="515"/>
      <c r="DN11" s="515"/>
      <c r="DO11" s="515"/>
      <c r="DP11" s="515"/>
      <c r="DQ11" s="515"/>
      <c r="DR11" s="515"/>
      <c r="DS11" s="515"/>
      <c r="DT11" s="515"/>
      <c r="DU11" s="515"/>
      <c r="DV11" s="515"/>
      <c r="DW11" s="515"/>
      <c r="DX11" s="515"/>
      <c r="DY11" s="515"/>
      <c r="DZ11" s="515"/>
      <c r="EA11" s="515"/>
      <c r="EB11" s="515"/>
      <c r="EC11" s="515"/>
      <c r="ED11" s="515"/>
      <c r="EE11" s="515"/>
      <c r="EF11" s="515"/>
      <c r="EG11" s="515"/>
      <c r="EH11" s="515"/>
      <c r="EI11" s="515"/>
      <c r="EJ11" s="515"/>
      <c r="EK11" s="515"/>
      <c r="EL11" s="515"/>
      <c r="EM11" s="515"/>
      <c r="EN11" s="515"/>
      <c r="EO11" s="515"/>
      <c r="EP11" s="515"/>
      <c r="EQ11" s="515"/>
      <c r="ER11" s="515"/>
      <c r="ES11" s="518"/>
    </row>
    <row r="12" spans="1:149" x14ac:dyDescent="0.3">
      <c r="A12" s="515">
        <f t="shared" ref="A12" si="17">SUM(C12:M12)</f>
        <v>-40512382.953873947</v>
      </c>
      <c r="B12" s="455" t="s">
        <v>108</v>
      </c>
      <c r="C12" s="557"/>
      <c r="D12" s="521">
        <f>SUMIF($R$2:$ES$2,D$2,$R12:$ES12)</f>
        <v>-6183422.5518584875</v>
      </c>
      <c r="E12" s="521">
        <f t="shared" si="11"/>
        <v>-6458691.374876</v>
      </c>
      <c r="F12" s="521">
        <f t="shared" si="11"/>
        <v>-6640903.2249743789</v>
      </c>
      <c r="G12" s="521">
        <f t="shared" si="11"/>
        <v>-6820371.4027067758</v>
      </c>
      <c r="H12" s="521">
        <f t="shared" si="11"/>
        <v>-7119777.9481682656</v>
      </c>
      <c r="I12" s="521">
        <f t="shared" si="11"/>
        <v>-7289216.4512900412</v>
      </c>
      <c r="J12" s="521">
        <f t="shared" si="11"/>
        <v>0</v>
      </c>
      <c r="K12" s="521">
        <f t="shared" si="11"/>
        <v>0</v>
      </c>
      <c r="L12" s="521">
        <f t="shared" si="11"/>
        <v>0</v>
      </c>
      <c r="M12" s="522">
        <f t="shared" si="11"/>
        <v>0</v>
      </c>
      <c r="O12" s="515">
        <f>SUM(Q12:ES12)</f>
        <v>-40512382.953873947</v>
      </c>
      <c r="P12" s="455" t="s">
        <v>108</v>
      </c>
      <c r="Q12" s="557"/>
      <c r="R12" s="521">
        <f>INDEX(CF!$Q$11:$ET$35,MATCH($P12,CF!$Q$11:$Q$35,0),MATCH(R$4,CF!$Q$5:$ET$5,0))-SUMIF('CFS-Main Page'!$G$15:$AA$15,R$2,'CFS-Main Page'!$G$46:$AA$46)/12</f>
        <v>-515213.08647449297</v>
      </c>
      <c r="S12" s="521">
        <f>INDEX(CF!$Q$11:$ET$35,MATCH($P12,CF!$Q$11:$Q$35,0),MATCH(S$4,CF!$Q$5:$ET$5,0))-SUMIF('CFS-Main Page'!$G$15:$AA$15,S$2,'CFS-Main Page'!$G$46:$AA$46)/12</f>
        <v>-515226.10163381894</v>
      </c>
      <c r="T12" s="521">
        <f>INDEX(CF!$Q$11:$ET$35,MATCH($P12,CF!$Q$11:$Q$35,0),MATCH(T$4,CF!$Q$5:$ET$5,0))-SUMIF('CFS-Main Page'!$G$15:$AA$15,T$2,'CFS-Main Page'!$G$46:$AA$46)/12</f>
        <v>-515239.14625009004</v>
      </c>
      <c r="U12" s="521">
        <f>INDEX(CF!$Q$11:$ET$35,MATCH($P12,CF!$Q$11:$Q$35,0),MATCH(U$4,CF!$Q$5:$ET$5,0))-SUMIF('CFS-Main Page'!$G$15:$AA$15,U$2,'CFS-Main Page'!$G$46:$AA$46)/12</f>
        <v>-515252.22038997558</v>
      </c>
      <c r="V12" s="521">
        <f>INDEX(CF!$Q$11:$ET$35,MATCH($P12,CF!$Q$11:$Q$35,0),MATCH(V$4,CF!$Q$5:$ET$5,0))-SUMIF('CFS-Main Page'!$G$15:$AA$15,V$2,'CFS-Main Page'!$G$46:$AA$46)/12</f>
        <v>-515265.32412029576</v>
      </c>
      <c r="W12" s="521">
        <f>INDEX(CF!$Q$11:$ET$35,MATCH($P12,CF!$Q$11:$Q$35,0),MATCH(W$4,CF!$Q$5:$ET$5,0))-SUMIF('CFS-Main Page'!$G$15:$AA$15,W$2,'CFS-Main Page'!$G$46:$AA$46)/12</f>
        <v>-515278.45750802202</v>
      </c>
      <c r="X12" s="521">
        <f>INDEX(CF!$Q$11:$ET$35,MATCH($P12,CF!$Q$11:$Q$35,0),MATCH(X$4,CF!$Q$5:$ET$5,0))-SUMIF('CFS-Main Page'!$G$15:$AA$15,X$2,'CFS-Main Page'!$G$46:$AA$46)/12</f>
        <v>-515291.62062027736</v>
      </c>
      <c r="Y12" s="521">
        <f>INDEX(CF!$Q$11:$ET$35,MATCH($P12,CF!$Q$11:$Q$35,0),MATCH(Y$4,CF!$Q$5:$ET$5,0))-SUMIF('CFS-Main Page'!$G$15:$AA$15,Y$2,'CFS-Main Page'!$G$46:$AA$46)/12</f>
        <v>-515304.81352433667</v>
      </c>
      <c r="Z12" s="521">
        <f>INDEX(CF!$Q$11:$ET$35,MATCH($P12,CF!$Q$11:$Q$35,0),MATCH(Z$4,CF!$Q$5:$ET$5,0))-SUMIF('CFS-Main Page'!$G$15:$AA$15,Z$2,'CFS-Main Page'!$G$46:$AA$46)/12</f>
        <v>-515318.03628762712</v>
      </c>
      <c r="AA12" s="521">
        <f>INDEX(CF!$Q$11:$ET$35,MATCH($P12,CF!$Q$11:$Q$35,0),MATCH(AA$4,CF!$Q$5:$ET$5,0))-SUMIF('CFS-Main Page'!$G$15:$AA$15,AA$2,'CFS-Main Page'!$G$46:$AA$46)/12</f>
        <v>-515331.28897772857</v>
      </c>
      <c r="AB12" s="521">
        <f>INDEX(CF!$Q$11:$ET$35,MATCH($P12,CF!$Q$11:$Q$35,0),MATCH(AB$4,CF!$Q$5:$ET$5,0))-SUMIF('CFS-Main Page'!$G$15:$AA$15,AB$2,'CFS-Main Page'!$G$46:$AA$46)/12</f>
        <v>-515344.57166237372</v>
      </c>
      <c r="AC12" s="521">
        <f>INDEX(CF!$Q$11:$ET$35,MATCH($P12,CF!$Q$11:$Q$35,0),MATCH(AC$4,CF!$Q$5:$ET$5,0))-SUMIF('CFS-Main Page'!$G$15:$AA$15,AC$2,'CFS-Main Page'!$G$46:$AA$46)/12</f>
        <v>-515357.88440944866</v>
      </c>
      <c r="AD12" s="521">
        <f>INDEX(CF!$Q$11:$ET$35,MATCH($P12,CF!$Q$11:$Q$35,0),MATCH(AD$4,CF!$Q$5:$ET$5,0))-SUMIF('CFS-Main Page'!$G$15:$AA$15,AD$2,'CFS-Main Page'!$G$46:$AA$46)/12</f>
        <v>-538150.17158932518</v>
      </c>
      <c r="AE12" s="521">
        <f>INDEX(CF!$Q$11:$ET$35,MATCH($P12,CF!$Q$11:$Q$35,0),MATCH(AE$4,CF!$Q$5:$ET$5,0))-SUMIF('CFS-Main Page'!$G$15:$AA$15,AE$2,'CFS-Main Page'!$G$46:$AA$46)/12</f>
        <v>-538163.54466553265</v>
      </c>
      <c r="AF12" s="521">
        <f>INDEX(CF!$Q$11:$ET$35,MATCH($P12,CF!$Q$11:$Q$35,0),MATCH(AF$4,CF!$Q$5:$ET$5,0))-SUMIF('CFS-Main Page'!$G$15:$AA$15,AF$2,'CFS-Main Page'!$G$46:$AA$46)/12</f>
        <v>-538176.94800875115</v>
      </c>
      <c r="AG12" s="521">
        <f>INDEX(CF!$Q$11:$ET$35,MATCH($P12,CF!$Q$11:$Q$35,0),MATCH(AG$4,CF!$Q$5:$ET$5,0))-SUMIF('CFS-Main Page'!$G$15:$AA$15,AG$2,'CFS-Main Page'!$G$46:$AA$46)/12</f>
        <v>-538190.38168748363</v>
      </c>
      <c r="AH12" s="521">
        <f>INDEX(CF!$Q$11:$ET$35,MATCH($P12,CF!$Q$11:$Q$35,0),MATCH(AH$4,CF!$Q$5:$ET$5,0))-SUMIF('CFS-Main Page'!$G$15:$AA$15,AH$2,'CFS-Main Page'!$G$46:$AA$46)/12</f>
        <v>-538203.84577038756</v>
      </c>
      <c r="AI12" s="521">
        <f>INDEX(CF!$Q$11:$ET$35,MATCH($P12,CF!$Q$11:$Q$35,0),MATCH(AI$4,CF!$Q$5:$ET$5,0))-SUMIF('CFS-Main Page'!$G$15:$AA$15,AI$2,'CFS-Main Page'!$G$46:$AA$46)/12</f>
        <v>-538217.34032627637</v>
      </c>
      <c r="AJ12" s="521">
        <f>INDEX(CF!$Q$11:$ET$35,MATCH($P12,CF!$Q$11:$Q$35,0),MATCH(AJ$4,CF!$Q$5:$ET$5,0))-SUMIF('CFS-Main Page'!$G$15:$AA$15,AJ$2,'CFS-Main Page'!$G$46:$AA$46)/12</f>
        <v>-538230.8654241187</v>
      </c>
      <c r="AK12" s="521">
        <f>INDEX(CF!$Q$11:$ET$35,MATCH($P12,CF!$Q$11:$Q$35,0),MATCH(AK$4,CF!$Q$5:$ET$5,0))-SUMIF('CFS-Main Page'!$G$15:$AA$15,AK$2,'CFS-Main Page'!$G$46:$AA$46)/12</f>
        <v>-538244.42113303964</v>
      </c>
      <c r="AL12" s="521">
        <f>INDEX(CF!$Q$11:$ET$35,MATCH($P12,CF!$Q$11:$Q$35,0),MATCH(AL$4,CF!$Q$5:$ET$5,0))-SUMIF('CFS-Main Page'!$G$15:$AA$15,AL$2,'CFS-Main Page'!$G$46:$AA$46)/12</f>
        <v>-538258.00752232061</v>
      </c>
      <c r="AM12" s="521">
        <f>INDEX(CF!$Q$11:$ET$35,MATCH($P12,CF!$Q$11:$Q$35,0),MATCH(AM$4,CF!$Q$5:$ET$5,0))-SUMIF('CFS-Main Page'!$G$15:$AA$15,AM$2,'CFS-Main Page'!$G$46:$AA$46)/12</f>
        <v>-538271.62466139987</v>
      </c>
      <c r="AN12" s="521">
        <f>INDEX(CF!$Q$11:$ET$35,MATCH($P12,CF!$Q$11:$Q$35,0),MATCH(AN$4,CF!$Q$5:$ET$5,0))-SUMIF('CFS-Main Page'!$G$15:$AA$15,AN$2,'CFS-Main Page'!$G$46:$AA$46)/12</f>
        <v>-538285.2726198727</v>
      </c>
      <c r="AO12" s="521">
        <f>INDEX(CF!$Q$11:$ET$35,MATCH($P12,CF!$Q$11:$Q$35,0),MATCH(AO$4,CF!$Q$5:$ET$5,0))-SUMIF('CFS-Main Page'!$G$15:$AA$15,AO$2,'CFS-Main Page'!$G$46:$AA$46)/12</f>
        <v>-538298.95146749215</v>
      </c>
      <c r="AP12" s="521">
        <f>INDEX(CF!$Q$11:$ET$35,MATCH($P12,CF!$Q$11:$Q$35,0),MATCH(AP$4,CF!$Q$5:$ET$5,0))-SUMIF('CFS-Main Page'!$G$15:$AA$15,AP$2,'CFS-Main Page'!$G$46:$AA$46)/12</f>
        <v>-553332.45441547246</v>
      </c>
      <c r="AQ12" s="521">
        <f>INDEX(CF!$Q$11:$ET$35,MATCH($P12,CF!$Q$11:$Q$35,0),MATCH(AQ$4,CF!$Q$5:$ET$5,0))-SUMIF('CFS-Main Page'!$G$15:$AA$15,AQ$2,'CFS-Main Page'!$G$46:$AA$46)/12</f>
        <v>-553346.19525127555</v>
      </c>
      <c r="AR12" s="521">
        <f>INDEX(CF!$Q$11:$ET$35,MATCH($P12,CF!$Q$11:$Q$35,0),MATCH(AR$4,CF!$Q$5:$ET$5,0))-SUMIF('CFS-Main Page'!$G$15:$AA$15,AR$2,'CFS-Main Page'!$G$46:$AA$46)/12</f>
        <v>-553359.96718643268</v>
      </c>
      <c r="AS12" s="521">
        <f>INDEX(CF!$Q$11:$ET$35,MATCH($P12,CF!$Q$11:$Q$35,0),MATCH(AS$4,CF!$Q$5:$ET$5,0))-SUMIF('CFS-Main Page'!$G$15:$AA$15,AS$2,'CFS-Main Page'!$G$46:$AA$46)/12</f>
        <v>-553373.77029133018</v>
      </c>
      <c r="AT12" s="521">
        <f>INDEX(CF!$Q$11:$ET$35,MATCH($P12,CF!$Q$11:$Q$35,0),MATCH(AT$4,CF!$Q$5:$ET$5,0))-SUMIF('CFS-Main Page'!$G$15:$AA$15,AT$2,'CFS-Main Page'!$G$46:$AA$46)/12</f>
        <v>-553387.60463651398</v>
      </c>
      <c r="AU12" s="521">
        <f>INDEX(CF!$Q$11:$ET$35,MATCH($P12,CF!$Q$11:$Q$35,0),MATCH(AU$4,CF!$Q$5:$ET$5,0))-SUMIF('CFS-Main Page'!$G$15:$AA$15,AU$2,'CFS-Main Page'!$G$46:$AA$46)/12</f>
        <v>-553401.47029268974</v>
      </c>
      <c r="AV12" s="521">
        <f>INDEX(CF!$Q$11:$ET$35,MATCH($P12,CF!$Q$11:$Q$35,0),MATCH(AV$4,CF!$Q$5:$ET$5,0))-SUMIF('CFS-Main Page'!$G$15:$AA$15,AV$2,'CFS-Main Page'!$G$46:$AA$46)/12</f>
        <v>-553415.36733072274</v>
      </c>
      <c r="AW12" s="521">
        <f>INDEX(CF!$Q$11:$ET$35,MATCH($P12,CF!$Q$11:$Q$35,0),MATCH(AW$4,CF!$Q$5:$ET$5,0))-SUMIF('CFS-Main Page'!$G$15:$AA$15,AW$2,'CFS-Main Page'!$G$46:$AA$46)/12</f>
        <v>-553429.29582163901</v>
      </c>
      <c r="AX12" s="521">
        <f>INDEX(CF!$Q$11:$ET$35,MATCH($P12,CF!$Q$11:$Q$35,0),MATCH(AX$4,CF!$Q$5:$ET$5,0))-SUMIF('CFS-Main Page'!$G$15:$AA$15,AX$2,'CFS-Main Page'!$G$46:$AA$46)/12</f>
        <v>-553443.25583662512</v>
      </c>
      <c r="AY12" s="521">
        <f>INDEX(CF!$Q$11:$ET$35,MATCH($P12,CF!$Q$11:$Q$35,0),MATCH(AY$4,CF!$Q$5:$ET$5,0))-SUMIF('CFS-Main Page'!$G$15:$AA$15,AY$2,'CFS-Main Page'!$G$46:$AA$46)/12</f>
        <v>-553457.24744702911</v>
      </c>
      <c r="AZ12" s="521">
        <f>INDEX(CF!$Q$11:$ET$35,MATCH($P12,CF!$Q$11:$Q$35,0),MATCH(AZ$4,CF!$Q$5:$ET$5,0))-SUMIF('CFS-Main Page'!$G$15:$AA$15,AZ$2,'CFS-Main Page'!$G$46:$AA$46)/12</f>
        <v>-553471.27072436002</v>
      </c>
      <c r="BA12" s="521">
        <f>INDEX(CF!$Q$11:$ET$35,MATCH($P12,CF!$Q$11:$Q$35,0),MATCH(BA$4,CF!$Q$5:$ET$5,0))-SUMIF('CFS-Main Page'!$G$15:$AA$15,BA$2,'CFS-Main Page'!$G$46:$AA$46)/12</f>
        <v>-553485.32574028894</v>
      </c>
      <c r="BB12" s="521">
        <f>INDEX(CF!$Q$11:$ET$35,MATCH($P12,CF!$Q$11:$Q$35,0),MATCH(BB$4,CF!$Q$5:$ET$5,0))-SUMIF('CFS-Main Page'!$G$15:$AA$15,BB$2,'CFS-Main Page'!$G$46:$AA$46)/12</f>
        <v>-568286.04183236475</v>
      </c>
      <c r="BC12" s="521">
        <f>INDEX(CF!$Q$11:$ET$35,MATCH($P12,CF!$Q$11:$Q$35,0),MATCH(BC$4,CF!$Q$5:$ET$5,0))-SUMIF('CFS-Main Page'!$G$15:$AA$15,BC$2,'CFS-Main Page'!$G$46:$AA$46)/12</f>
        <v>-568300.16054115247</v>
      </c>
      <c r="BD12" s="521">
        <f>INDEX(CF!$Q$11:$ET$35,MATCH($P12,CF!$Q$11:$Q$35,0),MATCH(BD$4,CF!$Q$5:$ET$5,0))-SUMIF('CFS-Main Page'!$G$15:$AA$15,BD$2,'CFS-Main Page'!$G$46:$AA$46)/12</f>
        <v>-568314.31120452634</v>
      </c>
      <c r="BE12" s="521">
        <f>INDEX(CF!$Q$11:$ET$35,MATCH($P12,CF!$Q$11:$Q$35,0),MATCH(BE$4,CF!$Q$5:$ET$5,0))-SUMIF('CFS-Main Page'!$G$15:$AA$15,BE$2,'CFS-Main Page'!$G$46:$AA$46)/12</f>
        <v>-568328.49389480858</v>
      </c>
      <c r="BF12" s="521">
        <f>INDEX(CF!$Q$11:$ET$35,MATCH($P12,CF!$Q$11:$Q$35,0),MATCH(BF$4,CF!$Q$5:$ET$5,0))-SUMIF('CFS-Main Page'!$G$15:$AA$15,BF$2,'CFS-Main Page'!$G$46:$AA$46)/12</f>
        <v>-568342.70868448506</v>
      </c>
      <c r="BG12" s="521">
        <f>INDEX(CF!$Q$11:$ET$35,MATCH($P12,CF!$Q$11:$Q$35,0),MATCH(BG$4,CF!$Q$5:$ET$5,0))-SUMIF('CFS-Main Page'!$G$15:$AA$15,BG$2,'CFS-Main Page'!$G$46:$AA$46)/12</f>
        <v>-568356.95564620546</v>
      </c>
      <c r="BH12" s="521">
        <f>INDEX(CF!$Q$11:$ET$35,MATCH($P12,CF!$Q$11:$Q$35,0),MATCH(BH$4,CF!$Q$5:$ET$5,0))-SUMIF('CFS-Main Page'!$G$15:$AA$15,BH$2,'CFS-Main Page'!$G$46:$AA$46)/12</f>
        <v>-568371.23485278443</v>
      </c>
      <c r="BI12" s="521">
        <f>INDEX(CF!$Q$11:$ET$35,MATCH($P12,CF!$Q$11:$Q$35,0),MATCH(BI$4,CF!$Q$5:$ET$5,0))-SUMIF('CFS-Main Page'!$G$15:$AA$15,BI$2,'CFS-Main Page'!$G$46:$AA$46)/12</f>
        <v>-568385.54637720087</v>
      </c>
      <c r="BJ12" s="521">
        <f>INDEX(CF!$Q$11:$ET$35,MATCH($P12,CF!$Q$11:$Q$35,0),MATCH(BJ$4,CF!$Q$5:$ET$5,0))-SUMIF('CFS-Main Page'!$G$15:$AA$15,BJ$2,'CFS-Main Page'!$G$46:$AA$46)/12</f>
        <v>-568399.89029259922</v>
      </c>
      <c r="BK12" s="521">
        <f>INDEX(CF!$Q$11:$ET$35,MATCH($P12,CF!$Q$11:$Q$35,0),MATCH(BK$4,CF!$Q$5:$ET$5,0))-SUMIF('CFS-Main Page'!$G$15:$AA$15,BK$2,'CFS-Main Page'!$G$46:$AA$46)/12</f>
        <v>-568414.26667228923</v>
      </c>
      <c r="BL12" s="521">
        <f>INDEX(CF!$Q$11:$ET$35,MATCH($P12,CF!$Q$11:$Q$35,0),MATCH(BL$4,CF!$Q$5:$ET$5,0))-SUMIF('CFS-Main Page'!$G$15:$AA$15,BL$2,'CFS-Main Page'!$G$46:$AA$46)/12</f>
        <v>-568428.67558974668</v>
      </c>
      <c r="BM12" s="521">
        <f>INDEX(CF!$Q$11:$ET$35,MATCH($P12,CF!$Q$11:$Q$35,0),MATCH(BM$4,CF!$Q$5:$ET$5,0))-SUMIF('CFS-Main Page'!$G$15:$AA$15,BM$2,'CFS-Main Page'!$G$46:$AA$46)/12</f>
        <v>-568443.11711861379</v>
      </c>
      <c r="BN12" s="521">
        <f>INDEX(CF!$Q$11:$ET$35,MATCH($P12,CF!$Q$11:$Q$35,0),MATCH(BN$4,CF!$Q$5:$ET$5,0))-SUMIF('CFS-Main Page'!$G$15:$AA$15,BN$2,'CFS-Main Page'!$G$46:$AA$46)/12</f>
        <v>-593234.43564000912</v>
      </c>
      <c r="BO12" s="521">
        <f>INDEX(CF!$Q$11:$ET$35,MATCH($P12,CF!$Q$11:$Q$35,0),MATCH(BO$4,CF!$Q$5:$ET$5,0))-SUMIF('CFS-Main Page'!$G$15:$AA$15,BO$2,'CFS-Main Page'!$G$46:$AA$46)/12</f>
        <v>-593248.94261328853</v>
      </c>
      <c r="BP12" s="521">
        <f>INDEX(CF!$Q$11:$ET$35,MATCH($P12,CF!$Q$11:$Q$35,0),MATCH(BP$4,CF!$Q$5:$ET$5,0))-SUMIF('CFS-Main Page'!$G$15:$AA$15,BP$2,'CFS-Main Page'!$G$46:$AA$46)/12</f>
        <v>-593263.48241990525</v>
      </c>
      <c r="BQ12" s="521">
        <f>INDEX(CF!$Q$11:$ET$35,MATCH($P12,CF!$Q$11:$Q$35,0),MATCH(BQ$4,CF!$Q$5:$ET$5,0))-SUMIF('CFS-Main Page'!$G$15:$AA$15,BQ$2,'CFS-Main Page'!$G$46:$AA$46)/12</f>
        <v>-593278.05513417022</v>
      </c>
      <c r="BR12" s="521">
        <f>INDEX(CF!$Q$11:$ET$35,MATCH($P12,CF!$Q$11:$Q$35,0),MATCH(BR$4,CF!$Q$5:$ET$5,0))-SUMIF('CFS-Main Page'!$G$15:$AA$15,BR$2,'CFS-Main Page'!$G$46:$AA$46)/12</f>
        <v>-593292.6608305627</v>
      </c>
      <c r="BS12" s="521">
        <f>INDEX(CF!$Q$11:$ET$35,MATCH($P12,CF!$Q$11:$Q$35,0),MATCH(BS$4,CF!$Q$5:$ET$5,0))-SUMIF('CFS-Main Page'!$G$15:$AA$15,BS$2,'CFS-Main Page'!$G$46:$AA$46)/12</f>
        <v>-593307.29958373052</v>
      </c>
      <c r="BT12" s="521">
        <f>INDEX(CF!$Q$11:$ET$35,MATCH($P12,CF!$Q$11:$Q$35,0),MATCH(BT$4,CF!$Q$5:$ET$5,0))-SUMIF('CFS-Main Page'!$G$15:$AA$15,BT$2,'CFS-Main Page'!$G$46:$AA$46)/12</f>
        <v>-593321.97146849032</v>
      </c>
      <c r="BU12" s="521">
        <f>INDEX(CF!$Q$11:$ET$35,MATCH($P12,CF!$Q$11:$Q$35,0),MATCH(BU$4,CF!$Q$5:$ET$5,0))-SUMIF('CFS-Main Page'!$G$15:$AA$15,BU$2,'CFS-Main Page'!$G$46:$AA$46)/12</f>
        <v>-593336.67655982822</v>
      </c>
      <c r="BV12" s="521">
        <f>INDEX(CF!$Q$11:$ET$35,MATCH($P12,CF!$Q$11:$Q$35,0),MATCH(BV$4,CF!$Q$5:$ET$5,0))-SUMIF('CFS-Main Page'!$G$15:$AA$15,BV$2,'CFS-Main Page'!$G$46:$AA$46)/12</f>
        <v>-593351.41493289999</v>
      </c>
      <c r="BW12" s="521">
        <f>INDEX(CF!$Q$11:$ET$35,MATCH($P12,CF!$Q$11:$Q$35,0),MATCH(BW$4,CF!$Q$5:$ET$5,0))-SUMIF('CFS-Main Page'!$G$15:$AA$15,BW$2,'CFS-Main Page'!$G$46:$AA$46)/12</f>
        <v>-593366.18666303158</v>
      </c>
      <c r="BX12" s="521">
        <f>INDEX(CF!$Q$11:$ET$35,MATCH($P12,CF!$Q$11:$Q$35,0),MATCH(BX$4,CF!$Q$5:$ET$5,0))-SUMIF('CFS-Main Page'!$G$15:$AA$15,BX$2,'CFS-Main Page'!$G$46:$AA$46)/12</f>
        <v>-593380.99182571913</v>
      </c>
      <c r="BY12" s="521">
        <f>INDEX(CF!$Q$11:$ET$35,MATCH($P12,CF!$Q$11:$Q$35,0),MATCH(BY$4,CF!$Q$5:$ET$5,0))-SUMIF('CFS-Main Page'!$G$15:$AA$15,BY$2,'CFS-Main Page'!$G$46:$AA$46)/12</f>
        <v>-593395.83049662993</v>
      </c>
      <c r="BZ12" s="521">
        <f>INDEX(CF!$Q$11:$ET$35,MATCH($P12,CF!$Q$11:$Q$35,0),MATCH(BZ$4,CF!$Q$5:$ET$5,0))-SUMIF('CFS-Main Page'!$G$15:$AA$15,BZ$2,'CFS-Main Page'!$G$46:$AA$46)/12</f>
        <v>-607352.10008237173</v>
      </c>
      <c r="CA12" s="521">
        <f>INDEX(CF!$Q$11:$ET$35,MATCH($P12,CF!$Q$11:$Q$35,0),MATCH(CA$4,CF!$Q$5:$ET$5,0))-SUMIF('CFS-Main Page'!$G$15:$AA$15,CA$2,'CFS-Main Page'!$G$46:$AA$46)/12</f>
        <v>-607367.00599741633</v>
      </c>
      <c r="CB12" s="521">
        <f>INDEX(CF!$Q$11:$ET$35,MATCH($P12,CF!$Q$11:$Q$35,0),MATCH(CB$4,CF!$Q$5:$ET$5,0))-SUMIF('CFS-Main Page'!$G$15:$AA$15,CB$2,'CFS-Main Page'!$G$46:$AA$46)/12</f>
        <v>-607381.94564871502</v>
      </c>
      <c r="CC12" s="521">
        <f>INDEX(CF!$Q$11:$ET$35,MATCH($P12,CF!$Q$11:$Q$35,0),MATCH(CC$4,CF!$Q$5:$ET$5,0))-SUMIF('CFS-Main Page'!$G$15:$AA$15,CC$2,'CFS-Main Page'!$G$46:$AA$46)/12</f>
        <v>-607396.91911262227</v>
      </c>
      <c r="CD12" s="521">
        <f>INDEX(CF!$Q$11:$ET$35,MATCH($P12,CF!$Q$11:$Q$35,0),MATCH(CD$4,CF!$Q$5:$ET$5,0))-SUMIF('CFS-Main Page'!$G$15:$AA$15,CD$2,'CFS-Main Page'!$G$46:$AA$46)/12</f>
        <v>-607411.92646566557</v>
      </c>
      <c r="CE12" s="521">
        <f>INDEX(CF!$Q$11:$ET$35,MATCH($P12,CF!$Q$11:$Q$35,0),MATCH(CE$4,CF!$Q$5:$ET$5,0))-SUMIF('CFS-Main Page'!$G$15:$AA$15,CE$2,'CFS-Main Page'!$G$46:$AA$46)/12</f>
        <v>-607426.9677845455</v>
      </c>
      <c r="CF12" s="521">
        <f>INDEX(CF!$Q$11:$ET$35,MATCH($P12,CF!$Q$11:$Q$35,0),MATCH(CF$4,CF!$Q$5:$ET$5,0))-SUMIF('CFS-Main Page'!$G$15:$AA$15,CF$2,'CFS-Main Page'!$G$46:$AA$46)/12</f>
        <v>-607442.04314613622</v>
      </c>
      <c r="CG12" s="521">
        <f>INDEX(CF!$Q$11:$ET$35,MATCH($P12,CF!$Q$11:$Q$35,0),MATCH(CG$4,CF!$Q$5:$ET$5,0))-SUMIF('CFS-Main Page'!$G$15:$AA$15,CG$2,'CFS-Main Page'!$G$46:$AA$46)/12</f>
        <v>-607457.15262748592</v>
      </c>
      <c r="CH12" s="521">
        <f>INDEX(CF!$Q$11:$ET$35,MATCH($P12,CF!$Q$11:$Q$35,0),MATCH(CH$4,CF!$Q$5:$ET$5,0))-SUMIF('CFS-Main Page'!$G$15:$AA$15,CH$2,'CFS-Main Page'!$G$46:$AA$46)/12</f>
        <v>-607472.2963058172</v>
      </c>
      <c r="CI12" s="521">
        <f>INDEX(CF!$Q$11:$ET$35,MATCH($P12,CF!$Q$11:$Q$35,0),MATCH(CI$4,CF!$Q$5:$ET$5,0))-SUMIF('CFS-Main Page'!$G$15:$AA$15,CI$2,'CFS-Main Page'!$G$46:$AA$46)/12</f>
        <v>-607487.47425852728</v>
      </c>
      <c r="CJ12" s="521">
        <f>INDEX(CF!$Q$11:$ET$35,MATCH($P12,CF!$Q$11:$Q$35,0),MATCH(CJ$4,CF!$Q$5:$ET$5,0))-SUMIF('CFS-Main Page'!$G$15:$AA$15,CJ$2,'CFS-Main Page'!$G$46:$AA$46)/12</f>
        <v>-607502.68656318879</v>
      </c>
      <c r="CK12" s="521">
        <f>INDEX(CF!$Q$11:$ET$35,MATCH($P12,CF!$Q$11:$Q$35,0),MATCH(CK$4,CF!$Q$5:$ET$5,0))-SUMIF('CFS-Main Page'!$G$15:$AA$15,CK$2,'CFS-Main Page'!$G$46:$AA$46)/12</f>
        <v>-607517.93329754972</v>
      </c>
      <c r="CL12" s="521">
        <f>INDEX(CF!$Q$11:$ET$35,MATCH($P12,CF!$Q$11:$Q$35,0),MATCH(CL$4,CF!$Q$5:$ET$5,0))-SUMIF('CFS-Main Page'!$G$15:$AA$15,CL$2,'CFS-Main Page'!$G$46:$AA$46)/12</f>
        <v>0</v>
      </c>
      <c r="CM12" s="521">
        <f>INDEX(CF!$Q$11:$ET$35,MATCH($P12,CF!$Q$11:$Q$35,0),MATCH(CM$4,CF!$Q$5:$ET$5,0))-SUMIF('CFS-Main Page'!$G$15:$AA$15,CM$2,'CFS-Main Page'!$G$46:$AA$46)/12</f>
        <v>0</v>
      </c>
      <c r="CN12" s="521">
        <f>INDEX(CF!$Q$11:$ET$35,MATCH($P12,CF!$Q$11:$Q$35,0),MATCH(CN$4,CF!$Q$5:$ET$5,0))-SUMIF('CFS-Main Page'!$G$15:$AA$15,CN$2,'CFS-Main Page'!$G$46:$AA$46)/12</f>
        <v>0</v>
      </c>
      <c r="CO12" s="521">
        <f>INDEX(CF!$Q$11:$ET$35,MATCH($P12,CF!$Q$11:$Q$35,0),MATCH(CO$4,CF!$Q$5:$ET$5,0))-SUMIF('CFS-Main Page'!$G$15:$AA$15,CO$2,'CFS-Main Page'!$G$46:$AA$46)/12</f>
        <v>0</v>
      </c>
      <c r="CP12" s="521">
        <f>INDEX(CF!$Q$11:$ET$35,MATCH($P12,CF!$Q$11:$Q$35,0),MATCH(CP$4,CF!$Q$5:$ET$5,0))-SUMIF('CFS-Main Page'!$G$15:$AA$15,CP$2,'CFS-Main Page'!$G$46:$AA$46)/12</f>
        <v>0</v>
      </c>
      <c r="CQ12" s="521">
        <f>INDEX(CF!$Q$11:$ET$35,MATCH($P12,CF!$Q$11:$Q$35,0),MATCH(CQ$4,CF!$Q$5:$ET$5,0))-SUMIF('CFS-Main Page'!$G$15:$AA$15,CQ$2,'CFS-Main Page'!$G$46:$AA$46)/12</f>
        <v>0</v>
      </c>
      <c r="CR12" s="521">
        <f>INDEX(CF!$Q$11:$ET$35,MATCH($P12,CF!$Q$11:$Q$35,0),MATCH(CR$4,CF!$Q$5:$ET$5,0))-SUMIF('CFS-Main Page'!$G$15:$AA$15,CR$2,'CFS-Main Page'!$G$46:$AA$46)/12</f>
        <v>0</v>
      </c>
      <c r="CS12" s="521">
        <f>INDEX(CF!$Q$11:$ET$35,MATCH($P12,CF!$Q$11:$Q$35,0),MATCH(CS$4,CF!$Q$5:$ET$5,0))-SUMIF('CFS-Main Page'!$G$15:$AA$15,CS$2,'CFS-Main Page'!$G$46:$AA$46)/12</f>
        <v>0</v>
      </c>
      <c r="CT12" s="521">
        <f>INDEX(CF!$Q$11:$ET$35,MATCH($P12,CF!$Q$11:$Q$35,0),MATCH(CT$4,CF!$Q$5:$ET$5,0))-SUMIF('CFS-Main Page'!$G$15:$AA$15,CT$2,'CFS-Main Page'!$G$46:$AA$46)/12</f>
        <v>0</v>
      </c>
      <c r="CU12" s="521">
        <f>INDEX(CF!$Q$11:$ET$35,MATCH($P12,CF!$Q$11:$Q$35,0),MATCH(CU$4,CF!$Q$5:$ET$5,0))-SUMIF('CFS-Main Page'!$G$15:$AA$15,CU$2,'CFS-Main Page'!$G$46:$AA$46)/12</f>
        <v>0</v>
      </c>
      <c r="CV12" s="521">
        <f>INDEX(CF!$Q$11:$ET$35,MATCH($P12,CF!$Q$11:$Q$35,0),MATCH(CV$4,CF!$Q$5:$ET$5,0))-SUMIF('CFS-Main Page'!$G$15:$AA$15,CV$2,'CFS-Main Page'!$G$46:$AA$46)/12</f>
        <v>0</v>
      </c>
      <c r="CW12" s="521">
        <f>INDEX(CF!$Q$11:$ET$35,MATCH($P12,CF!$Q$11:$Q$35,0),MATCH(CW$4,CF!$Q$5:$ET$5,0))-SUMIF('CFS-Main Page'!$G$15:$AA$15,CW$2,'CFS-Main Page'!$G$46:$AA$46)/12</f>
        <v>0</v>
      </c>
      <c r="CX12" s="521">
        <f>INDEX(CF!$Q$11:$ET$35,MATCH($P12,CF!$Q$11:$Q$35,0),MATCH(CX$4,CF!$Q$5:$ET$5,0))-SUMIF('CFS-Main Page'!$G$15:$AA$15,CX$2,'CFS-Main Page'!$G$46:$AA$46)/12</f>
        <v>0</v>
      </c>
      <c r="CY12" s="521">
        <f>INDEX(CF!$Q$11:$ET$35,MATCH($P12,CF!$Q$11:$Q$35,0),MATCH(CY$4,CF!$Q$5:$ET$5,0))-SUMIF('CFS-Main Page'!$G$15:$AA$15,CY$2,'CFS-Main Page'!$G$46:$AA$46)/12</f>
        <v>0</v>
      </c>
      <c r="CZ12" s="521">
        <f>INDEX(CF!$Q$11:$ET$35,MATCH($P12,CF!$Q$11:$Q$35,0),MATCH(CZ$4,CF!$Q$5:$ET$5,0))-SUMIF('CFS-Main Page'!$G$15:$AA$15,CZ$2,'CFS-Main Page'!$G$46:$AA$46)/12</f>
        <v>0</v>
      </c>
      <c r="DA12" s="521">
        <f>INDEX(CF!$Q$11:$ET$35,MATCH($P12,CF!$Q$11:$Q$35,0),MATCH(DA$4,CF!$Q$5:$ET$5,0))-SUMIF('CFS-Main Page'!$G$15:$AA$15,DA$2,'CFS-Main Page'!$G$46:$AA$46)/12</f>
        <v>0</v>
      </c>
      <c r="DB12" s="521">
        <f>INDEX(CF!$Q$11:$ET$35,MATCH($P12,CF!$Q$11:$Q$35,0),MATCH(DB$4,CF!$Q$5:$ET$5,0))-SUMIF('CFS-Main Page'!$G$15:$AA$15,DB$2,'CFS-Main Page'!$G$46:$AA$46)/12</f>
        <v>0</v>
      </c>
      <c r="DC12" s="521">
        <f>INDEX(CF!$Q$11:$ET$35,MATCH($P12,CF!$Q$11:$Q$35,0),MATCH(DC$4,CF!$Q$5:$ET$5,0))-SUMIF('CFS-Main Page'!$G$15:$AA$15,DC$2,'CFS-Main Page'!$G$46:$AA$46)/12</f>
        <v>0</v>
      </c>
      <c r="DD12" s="521">
        <f>INDEX(CF!$Q$11:$ET$35,MATCH($P12,CF!$Q$11:$Q$35,0),MATCH(DD$4,CF!$Q$5:$ET$5,0))-SUMIF('CFS-Main Page'!$G$15:$AA$15,DD$2,'CFS-Main Page'!$G$46:$AA$46)/12</f>
        <v>0</v>
      </c>
      <c r="DE12" s="521">
        <f>INDEX(CF!$Q$11:$ET$35,MATCH($P12,CF!$Q$11:$Q$35,0),MATCH(DE$4,CF!$Q$5:$ET$5,0))-SUMIF('CFS-Main Page'!$G$15:$AA$15,DE$2,'CFS-Main Page'!$G$46:$AA$46)/12</f>
        <v>0</v>
      </c>
      <c r="DF12" s="521">
        <f>INDEX(CF!$Q$11:$ET$35,MATCH($P12,CF!$Q$11:$Q$35,0),MATCH(DF$4,CF!$Q$5:$ET$5,0))-SUMIF('CFS-Main Page'!$G$15:$AA$15,DF$2,'CFS-Main Page'!$G$46:$AA$46)/12</f>
        <v>0</v>
      </c>
      <c r="DG12" s="521">
        <f>INDEX(CF!$Q$11:$ET$35,MATCH($P12,CF!$Q$11:$Q$35,0),MATCH(DG$4,CF!$Q$5:$ET$5,0))-SUMIF('CFS-Main Page'!$G$15:$AA$15,DG$2,'CFS-Main Page'!$G$46:$AA$46)/12</f>
        <v>0</v>
      </c>
      <c r="DH12" s="521">
        <f>INDEX(CF!$Q$11:$ET$35,MATCH($P12,CF!$Q$11:$Q$35,0),MATCH(DH$4,CF!$Q$5:$ET$5,0))-SUMIF('CFS-Main Page'!$G$15:$AA$15,DH$2,'CFS-Main Page'!$G$46:$AA$46)/12</f>
        <v>0</v>
      </c>
      <c r="DI12" s="521">
        <f>INDEX(CF!$Q$11:$ET$35,MATCH($P12,CF!$Q$11:$Q$35,0),MATCH(DI$4,CF!$Q$5:$ET$5,0))-SUMIF('CFS-Main Page'!$G$15:$AA$15,DI$2,'CFS-Main Page'!$G$46:$AA$46)/12</f>
        <v>0</v>
      </c>
      <c r="DJ12" s="521">
        <f>INDEX(CF!$Q$11:$ET$35,MATCH($P12,CF!$Q$11:$Q$35,0),MATCH(DJ$4,CF!$Q$5:$ET$5,0))-SUMIF('CFS-Main Page'!$G$15:$AA$15,DJ$2,'CFS-Main Page'!$G$46:$AA$46)/12</f>
        <v>0</v>
      </c>
      <c r="DK12" s="521">
        <f>INDEX(CF!$Q$11:$ET$35,MATCH($P12,CF!$Q$11:$Q$35,0),MATCH(DK$4,CF!$Q$5:$ET$5,0))-SUMIF('CFS-Main Page'!$G$15:$AA$15,DK$2,'CFS-Main Page'!$G$46:$AA$46)/12</f>
        <v>0</v>
      </c>
      <c r="DL12" s="521">
        <f>INDEX(CF!$Q$11:$ET$35,MATCH($P12,CF!$Q$11:$Q$35,0),MATCH(DL$4,CF!$Q$5:$ET$5,0))-SUMIF('CFS-Main Page'!$G$15:$AA$15,DL$2,'CFS-Main Page'!$G$46:$AA$46)/12</f>
        <v>0</v>
      </c>
      <c r="DM12" s="521">
        <f>INDEX(CF!$Q$11:$ET$35,MATCH($P12,CF!$Q$11:$Q$35,0),MATCH(DM$4,CF!$Q$5:$ET$5,0))-SUMIF('CFS-Main Page'!$G$15:$AA$15,DM$2,'CFS-Main Page'!$G$46:$AA$46)/12</f>
        <v>0</v>
      </c>
      <c r="DN12" s="521">
        <f>INDEX(CF!$Q$11:$ET$35,MATCH($P12,CF!$Q$11:$Q$35,0),MATCH(DN$4,CF!$Q$5:$ET$5,0))-SUMIF('CFS-Main Page'!$G$15:$AA$15,DN$2,'CFS-Main Page'!$G$46:$AA$46)/12</f>
        <v>0</v>
      </c>
      <c r="DO12" s="521">
        <f>INDEX(CF!$Q$11:$ET$35,MATCH($P12,CF!$Q$11:$Q$35,0),MATCH(DO$4,CF!$Q$5:$ET$5,0))-SUMIF('CFS-Main Page'!$G$15:$AA$15,DO$2,'CFS-Main Page'!$G$46:$AA$46)/12</f>
        <v>0</v>
      </c>
      <c r="DP12" s="521">
        <f>INDEX(CF!$Q$11:$ET$35,MATCH($P12,CF!$Q$11:$Q$35,0),MATCH(DP$4,CF!$Q$5:$ET$5,0))-SUMIF('CFS-Main Page'!$G$15:$AA$15,DP$2,'CFS-Main Page'!$G$46:$AA$46)/12</f>
        <v>0</v>
      </c>
      <c r="DQ12" s="521">
        <f>INDEX(CF!$Q$11:$ET$35,MATCH($P12,CF!$Q$11:$Q$35,0),MATCH(DQ$4,CF!$Q$5:$ET$5,0))-SUMIF('CFS-Main Page'!$G$15:$AA$15,DQ$2,'CFS-Main Page'!$G$46:$AA$46)/12</f>
        <v>0</v>
      </c>
      <c r="DR12" s="521">
        <f>INDEX(CF!$Q$11:$ET$35,MATCH($P12,CF!$Q$11:$Q$35,0),MATCH(DR$4,CF!$Q$5:$ET$5,0))-SUMIF('CFS-Main Page'!$G$15:$AA$15,DR$2,'CFS-Main Page'!$G$46:$AA$46)/12</f>
        <v>0</v>
      </c>
      <c r="DS12" s="521">
        <f>INDEX(CF!$Q$11:$ET$35,MATCH($P12,CF!$Q$11:$Q$35,0),MATCH(DS$4,CF!$Q$5:$ET$5,0))-SUMIF('CFS-Main Page'!$G$15:$AA$15,DS$2,'CFS-Main Page'!$G$46:$AA$46)/12</f>
        <v>0</v>
      </c>
      <c r="DT12" s="521">
        <f>INDEX(CF!$Q$11:$ET$35,MATCH($P12,CF!$Q$11:$Q$35,0),MATCH(DT$4,CF!$Q$5:$ET$5,0))-SUMIF('CFS-Main Page'!$G$15:$AA$15,DT$2,'CFS-Main Page'!$G$46:$AA$46)/12</f>
        <v>0</v>
      </c>
      <c r="DU12" s="521">
        <f>INDEX(CF!$Q$11:$ET$35,MATCH($P12,CF!$Q$11:$Q$35,0),MATCH(DU$4,CF!$Q$5:$ET$5,0))-SUMIF('CFS-Main Page'!$G$15:$AA$15,DU$2,'CFS-Main Page'!$G$46:$AA$46)/12</f>
        <v>0</v>
      </c>
      <c r="DV12" s="521">
        <f>INDEX(CF!$Q$11:$ET$35,MATCH($P12,CF!$Q$11:$Q$35,0),MATCH(DV$4,CF!$Q$5:$ET$5,0))-SUMIF('CFS-Main Page'!$G$15:$AA$15,DV$2,'CFS-Main Page'!$G$46:$AA$46)/12</f>
        <v>0</v>
      </c>
      <c r="DW12" s="521">
        <f>INDEX(CF!$Q$11:$ET$35,MATCH($P12,CF!$Q$11:$Q$35,0),MATCH(DW$4,CF!$Q$5:$ET$5,0))-SUMIF('CFS-Main Page'!$G$15:$AA$15,DW$2,'CFS-Main Page'!$G$46:$AA$46)/12</f>
        <v>0</v>
      </c>
      <c r="DX12" s="521">
        <f>INDEX(CF!$Q$11:$ET$35,MATCH($P12,CF!$Q$11:$Q$35,0),MATCH(DX$4,CF!$Q$5:$ET$5,0))-SUMIF('CFS-Main Page'!$G$15:$AA$15,DX$2,'CFS-Main Page'!$G$46:$AA$46)/12</f>
        <v>0</v>
      </c>
      <c r="DY12" s="521">
        <f>INDEX(CF!$Q$11:$ET$35,MATCH($P12,CF!$Q$11:$Q$35,0),MATCH(DY$4,CF!$Q$5:$ET$5,0))-SUMIF('CFS-Main Page'!$G$15:$AA$15,DY$2,'CFS-Main Page'!$G$46:$AA$46)/12</f>
        <v>0</v>
      </c>
      <c r="DZ12" s="521">
        <f>INDEX(CF!$Q$11:$ET$35,MATCH($P12,CF!$Q$11:$Q$35,0),MATCH(DZ$4,CF!$Q$5:$ET$5,0))-SUMIF('CFS-Main Page'!$G$15:$AA$15,DZ$2,'CFS-Main Page'!$G$46:$AA$46)/12</f>
        <v>0</v>
      </c>
      <c r="EA12" s="521">
        <f>INDEX(CF!$Q$11:$ET$35,MATCH($P12,CF!$Q$11:$Q$35,0),MATCH(EA$4,CF!$Q$5:$ET$5,0))-SUMIF('CFS-Main Page'!$G$15:$AA$15,EA$2,'CFS-Main Page'!$G$46:$AA$46)/12</f>
        <v>0</v>
      </c>
      <c r="EB12" s="521">
        <f>INDEX(CF!$Q$11:$ET$35,MATCH($P12,CF!$Q$11:$Q$35,0),MATCH(EB$4,CF!$Q$5:$ET$5,0))-SUMIF('CFS-Main Page'!$G$15:$AA$15,EB$2,'CFS-Main Page'!$G$46:$AA$46)/12</f>
        <v>0</v>
      </c>
      <c r="EC12" s="521">
        <f>INDEX(CF!$Q$11:$ET$35,MATCH($P12,CF!$Q$11:$Q$35,0),MATCH(EC$4,CF!$Q$5:$ET$5,0))-SUMIF('CFS-Main Page'!$G$15:$AA$15,EC$2,'CFS-Main Page'!$G$46:$AA$46)/12</f>
        <v>0</v>
      </c>
      <c r="ED12" s="521">
        <f>INDEX(CF!$Q$11:$ET$35,MATCH($P12,CF!$Q$11:$Q$35,0),MATCH(ED$4,CF!$Q$5:$ET$5,0))-SUMIF('CFS-Main Page'!$G$15:$AA$15,ED$2,'CFS-Main Page'!$G$46:$AA$46)/12</f>
        <v>0</v>
      </c>
      <c r="EE12" s="521">
        <f>INDEX(CF!$Q$11:$ET$35,MATCH($P12,CF!$Q$11:$Q$35,0),MATCH(EE$4,CF!$Q$5:$ET$5,0))-SUMIF('CFS-Main Page'!$G$15:$AA$15,EE$2,'CFS-Main Page'!$G$46:$AA$46)/12</f>
        <v>0</v>
      </c>
      <c r="EF12" s="521">
        <f>INDEX(CF!$Q$11:$ET$35,MATCH($P12,CF!$Q$11:$Q$35,0),MATCH(EF$4,CF!$Q$5:$ET$5,0))-SUMIF('CFS-Main Page'!$G$15:$AA$15,EF$2,'CFS-Main Page'!$G$46:$AA$46)/12</f>
        <v>0</v>
      </c>
      <c r="EG12" s="521">
        <f>INDEX(CF!$Q$11:$ET$35,MATCH($P12,CF!$Q$11:$Q$35,0),MATCH(EG$4,CF!$Q$5:$ET$5,0))-SUMIF('CFS-Main Page'!$G$15:$AA$15,EG$2,'CFS-Main Page'!$G$46:$AA$46)/12</f>
        <v>0</v>
      </c>
      <c r="EH12" s="521">
        <f>INDEX(CF!$Q$11:$ET$35,MATCH($P12,CF!$Q$11:$Q$35,0),MATCH(EH$4,CF!$Q$5:$ET$5,0))-SUMIF('CFS-Main Page'!$G$15:$AA$15,EH$2,'CFS-Main Page'!$G$46:$AA$46)/12</f>
        <v>0</v>
      </c>
      <c r="EI12" s="521">
        <f>INDEX(CF!$Q$11:$ET$35,MATCH($P12,CF!$Q$11:$Q$35,0),MATCH(EI$4,CF!$Q$5:$ET$5,0))-SUMIF('CFS-Main Page'!$G$15:$AA$15,EI$2,'CFS-Main Page'!$G$46:$AA$46)/12</f>
        <v>0</v>
      </c>
      <c r="EJ12" s="521">
        <f>INDEX(CF!$Q$11:$ET$35,MATCH($P12,CF!$Q$11:$Q$35,0),MATCH(EJ$4,CF!$Q$5:$ET$5,0))-SUMIF('CFS-Main Page'!$G$15:$AA$15,EJ$2,'CFS-Main Page'!$G$46:$AA$46)/12</f>
        <v>0</v>
      </c>
      <c r="EK12" s="521">
        <f>INDEX(CF!$Q$11:$ET$35,MATCH($P12,CF!$Q$11:$Q$35,0),MATCH(EK$4,CF!$Q$5:$ET$5,0))-SUMIF('CFS-Main Page'!$G$15:$AA$15,EK$2,'CFS-Main Page'!$G$46:$AA$46)/12</f>
        <v>0</v>
      </c>
      <c r="EL12" s="521">
        <f>INDEX(CF!$Q$11:$ET$35,MATCH($P12,CF!$Q$11:$Q$35,0),MATCH(EL$4,CF!$Q$5:$ET$5,0))-SUMIF('CFS-Main Page'!$G$15:$AA$15,EL$2,'CFS-Main Page'!$G$46:$AA$46)/12</f>
        <v>0</v>
      </c>
      <c r="EM12" s="521">
        <f>INDEX(CF!$Q$11:$ET$35,MATCH($P12,CF!$Q$11:$Q$35,0),MATCH(EM$4,CF!$Q$5:$ET$5,0))-SUMIF('CFS-Main Page'!$G$15:$AA$15,EM$2,'CFS-Main Page'!$G$46:$AA$46)/12</f>
        <v>0</v>
      </c>
      <c r="EN12" s="521">
        <f>INDEX(CF!$Q$11:$ET$35,MATCH($P12,CF!$Q$11:$Q$35,0),MATCH(EN$4,CF!$Q$5:$ET$5,0))-SUMIF('CFS-Main Page'!$G$15:$AA$15,EN$2,'CFS-Main Page'!$G$46:$AA$46)/12</f>
        <v>0</v>
      </c>
      <c r="EO12" s="521">
        <f>INDEX(CF!$Q$11:$ET$35,MATCH($P12,CF!$Q$11:$Q$35,0),MATCH(EO$4,CF!$Q$5:$ET$5,0))-SUMIF('CFS-Main Page'!$G$15:$AA$15,EO$2,'CFS-Main Page'!$G$46:$AA$46)/12</f>
        <v>0</v>
      </c>
      <c r="EP12" s="521">
        <f>INDEX(CF!$Q$11:$ET$35,MATCH($P12,CF!$Q$11:$Q$35,0),MATCH(EP$4,CF!$Q$5:$ET$5,0))-SUMIF('CFS-Main Page'!$G$15:$AA$15,EP$2,'CFS-Main Page'!$G$46:$AA$46)/12</f>
        <v>0</v>
      </c>
      <c r="EQ12" s="521">
        <f>INDEX(CF!$Q$11:$ET$35,MATCH($P12,CF!$Q$11:$Q$35,0),MATCH(EQ$4,CF!$Q$5:$ET$5,0))-SUMIF('CFS-Main Page'!$G$15:$AA$15,EQ$2,'CFS-Main Page'!$G$46:$AA$46)/12</f>
        <v>0</v>
      </c>
      <c r="ER12" s="521">
        <f>INDEX(CF!$Q$11:$ET$35,MATCH($P12,CF!$Q$11:$Q$35,0),MATCH(ER$4,CF!$Q$5:$ET$5,0))-SUMIF('CFS-Main Page'!$G$15:$AA$15,ER$2,'CFS-Main Page'!$G$46:$AA$46)/12</f>
        <v>0</v>
      </c>
      <c r="ES12" s="522">
        <f>INDEX(CF!$Q$11:$ET$35,MATCH($P12,CF!$Q$11:$Q$35,0),MATCH(ES$4,CF!$Q$5:$ET$5,0))-SUMIF('CFS-Main Page'!$G$15:$AA$15,ES$2,'CFS-Main Page'!$G$46:$AA$46)/12</f>
        <v>0</v>
      </c>
    </row>
    <row r="13" spans="1:149" x14ac:dyDescent="0.3">
      <c r="B13" s="404"/>
      <c r="C13" s="515"/>
      <c r="D13" s="515"/>
      <c r="E13" s="515"/>
      <c r="F13" s="515"/>
      <c r="G13" s="515"/>
      <c r="H13" s="515"/>
      <c r="I13" s="515"/>
      <c r="J13" s="515"/>
      <c r="K13" s="515"/>
      <c r="L13" s="515"/>
      <c r="M13" s="518"/>
      <c r="O13" s="421"/>
      <c r="P13" s="404"/>
      <c r="Q13" s="515"/>
      <c r="R13" s="515"/>
      <c r="S13" s="515"/>
      <c r="T13" s="515"/>
      <c r="U13" s="515"/>
      <c r="V13" s="515"/>
      <c r="W13" s="515"/>
      <c r="X13" s="515"/>
      <c r="Y13" s="515"/>
      <c r="Z13" s="515"/>
      <c r="AA13" s="515"/>
      <c r="AB13" s="515"/>
      <c r="AC13" s="515"/>
      <c r="AD13" s="515"/>
      <c r="AE13" s="515"/>
      <c r="AF13" s="515"/>
      <c r="AG13" s="515"/>
      <c r="AH13" s="515"/>
      <c r="AI13" s="515"/>
      <c r="AJ13" s="515"/>
      <c r="AK13" s="515"/>
      <c r="AL13" s="515"/>
      <c r="AM13" s="515"/>
      <c r="AN13" s="515"/>
      <c r="AO13" s="515"/>
      <c r="AP13" s="515"/>
      <c r="AQ13" s="515"/>
      <c r="AR13" s="515"/>
      <c r="AS13" s="515"/>
      <c r="AT13" s="515"/>
      <c r="AU13" s="515"/>
      <c r="AV13" s="515"/>
      <c r="AW13" s="515"/>
      <c r="AX13" s="515"/>
      <c r="AY13" s="515"/>
      <c r="AZ13" s="515"/>
      <c r="BA13" s="515"/>
      <c r="BB13" s="515"/>
      <c r="BC13" s="515"/>
      <c r="BD13" s="515"/>
      <c r="BE13" s="515"/>
      <c r="BF13" s="515"/>
      <c r="BG13" s="515"/>
      <c r="BH13" s="515"/>
      <c r="BI13" s="515"/>
      <c r="BJ13" s="515"/>
      <c r="BK13" s="515"/>
      <c r="BL13" s="515"/>
      <c r="BM13" s="515"/>
      <c r="BN13" s="515"/>
      <c r="BO13" s="515"/>
      <c r="BP13" s="515"/>
      <c r="BQ13" s="515"/>
      <c r="BR13" s="515"/>
      <c r="BS13" s="515"/>
      <c r="BT13" s="515"/>
      <c r="BU13" s="515"/>
      <c r="BV13" s="515"/>
      <c r="BW13" s="515"/>
      <c r="BX13" s="515"/>
      <c r="BY13" s="515"/>
      <c r="BZ13" s="515"/>
      <c r="CA13" s="515"/>
      <c r="CB13" s="515"/>
      <c r="CC13" s="515"/>
      <c r="CD13" s="515"/>
      <c r="CE13" s="515"/>
      <c r="CF13" s="515"/>
      <c r="CG13" s="515"/>
      <c r="CH13" s="515"/>
      <c r="CI13" s="515"/>
      <c r="CJ13" s="515"/>
      <c r="CK13" s="515"/>
      <c r="CL13" s="515"/>
      <c r="CM13" s="515"/>
      <c r="CN13" s="515"/>
      <c r="CO13" s="515"/>
      <c r="CP13" s="515"/>
      <c r="CQ13" s="515"/>
      <c r="CR13" s="515"/>
      <c r="CS13" s="515"/>
      <c r="CT13" s="515"/>
      <c r="CU13" s="515"/>
      <c r="CV13" s="515"/>
      <c r="CW13" s="515"/>
      <c r="CX13" s="515"/>
      <c r="CY13" s="515"/>
      <c r="CZ13" s="515"/>
      <c r="DA13" s="515"/>
      <c r="DB13" s="515"/>
      <c r="DC13" s="515"/>
      <c r="DD13" s="515"/>
      <c r="DE13" s="515"/>
      <c r="DF13" s="515"/>
      <c r="DG13" s="515"/>
      <c r="DH13" s="515"/>
      <c r="DI13" s="515"/>
      <c r="DJ13" s="515"/>
      <c r="DK13" s="515"/>
      <c r="DL13" s="515"/>
      <c r="DM13" s="515"/>
      <c r="DN13" s="515"/>
      <c r="DO13" s="515"/>
      <c r="DP13" s="515"/>
      <c r="DQ13" s="515"/>
      <c r="DR13" s="515"/>
      <c r="DS13" s="515"/>
      <c r="DT13" s="515"/>
      <c r="DU13" s="515"/>
      <c r="DV13" s="515"/>
      <c r="DW13" s="515"/>
      <c r="DX13" s="515"/>
      <c r="DY13" s="515"/>
      <c r="DZ13" s="515"/>
      <c r="EA13" s="515"/>
      <c r="EB13" s="515"/>
      <c r="EC13" s="515"/>
      <c r="ED13" s="515"/>
      <c r="EE13" s="515"/>
      <c r="EF13" s="515"/>
      <c r="EG13" s="515"/>
      <c r="EH13" s="515"/>
      <c r="EI13" s="515"/>
      <c r="EJ13" s="515"/>
      <c r="EK13" s="515"/>
      <c r="EL13" s="515"/>
      <c r="EM13" s="515"/>
      <c r="EN13" s="515"/>
      <c r="EO13" s="515"/>
      <c r="EP13" s="515"/>
      <c r="EQ13" s="515"/>
      <c r="ER13" s="515"/>
      <c r="ES13" s="518"/>
    </row>
    <row r="14" spans="1:149" x14ac:dyDescent="0.3">
      <c r="A14" s="515">
        <f>SUM(C14:M14)</f>
        <v>63957810.429316655</v>
      </c>
      <c r="B14" s="559" t="s">
        <v>50</v>
      </c>
      <c r="C14" s="557"/>
      <c r="D14" s="521">
        <f>SUMIF($R$2:$ES$2,D$2,$R14:$ES14)</f>
        <v>5091383.9216275821</v>
      </c>
      <c r="E14" s="521">
        <f t="shared" si="11"/>
        <v>9857212.3333320059</v>
      </c>
      <c r="F14" s="521">
        <f t="shared" si="11"/>
        <v>11191258.729232425</v>
      </c>
      <c r="G14" s="521">
        <f t="shared" si="11"/>
        <v>12261357.796904646</v>
      </c>
      <c r="H14" s="521">
        <f t="shared" si="11"/>
        <v>12607393.224539761</v>
      </c>
      <c r="I14" s="521">
        <f t="shared" si="11"/>
        <v>12949204.423680233</v>
      </c>
      <c r="J14" s="521">
        <f t="shared" si="11"/>
        <v>0</v>
      </c>
      <c r="K14" s="521">
        <f t="shared" si="11"/>
        <v>0</v>
      </c>
      <c r="L14" s="521">
        <f t="shared" si="11"/>
        <v>0</v>
      </c>
      <c r="M14" s="522">
        <f t="shared" si="11"/>
        <v>0</v>
      </c>
      <c r="O14" s="515">
        <f>SUM(Q14:ES14)</f>
        <v>63957810.429316618</v>
      </c>
      <c r="P14" s="559" t="s">
        <v>50</v>
      </c>
      <c r="Q14" s="557"/>
      <c r="R14" s="521">
        <f t="shared" ref="R14:AW14" si="18">SUM(R10,R12)</f>
        <v>425744.60905631323</v>
      </c>
      <c r="S14" s="521">
        <f t="shared" si="18"/>
        <v>425744.60905631329</v>
      </c>
      <c r="T14" s="521">
        <f t="shared" si="18"/>
        <v>425937.53822297981</v>
      </c>
      <c r="U14" s="521">
        <f t="shared" si="18"/>
        <v>426333.70039172994</v>
      </c>
      <c r="V14" s="521">
        <f t="shared" si="18"/>
        <v>417550.77646170248</v>
      </c>
      <c r="W14" s="521">
        <f t="shared" si="18"/>
        <v>417547.47275483102</v>
      </c>
      <c r="X14" s="521">
        <f t="shared" si="18"/>
        <v>419010.47539172985</v>
      </c>
      <c r="Y14" s="521">
        <f t="shared" si="18"/>
        <v>419010.47539172985</v>
      </c>
      <c r="Z14" s="521">
        <f t="shared" si="18"/>
        <v>428626.06622506335</v>
      </c>
      <c r="AA14" s="521">
        <f t="shared" si="18"/>
        <v>428626.06622506329</v>
      </c>
      <c r="AB14" s="521">
        <f t="shared" si="18"/>
        <v>428626.06622506329</v>
      </c>
      <c r="AC14" s="521">
        <f t="shared" si="18"/>
        <v>428626.06622506323</v>
      </c>
      <c r="AD14" s="521">
        <f t="shared" si="18"/>
        <v>823390.63539920095</v>
      </c>
      <c r="AE14" s="521">
        <f t="shared" si="18"/>
        <v>823390.63539920095</v>
      </c>
      <c r="AF14" s="521">
        <f t="shared" si="18"/>
        <v>823589.6570658678</v>
      </c>
      <c r="AG14" s="521">
        <f t="shared" si="18"/>
        <v>823997.70409968041</v>
      </c>
      <c r="AH14" s="521">
        <f t="shared" si="18"/>
        <v>823997.70409968041</v>
      </c>
      <c r="AI14" s="521">
        <f t="shared" si="18"/>
        <v>823997.7040996803</v>
      </c>
      <c r="AJ14" s="521">
        <f t="shared" si="18"/>
        <v>823997.7040996803</v>
      </c>
      <c r="AK14" s="521">
        <f t="shared" si="18"/>
        <v>816081.14731424174</v>
      </c>
      <c r="AL14" s="521">
        <f t="shared" si="18"/>
        <v>816078.67364739976</v>
      </c>
      <c r="AM14" s="521">
        <f t="shared" si="18"/>
        <v>817174.10409968009</v>
      </c>
      <c r="AN14" s="521">
        <f t="shared" si="18"/>
        <v>817174.10409968032</v>
      </c>
      <c r="AO14" s="521">
        <f t="shared" si="18"/>
        <v>824342.55990801356</v>
      </c>
      <c r="AP14" s="521">
        <f t="shared" si="18"/>
        <v>926463.17971993797</v>
      </c>
      <c r="AQ14" s="521">
        <f t="shared" si="18"/>
        <v>926460.68511919072</v>
      </c>
      <c r="AR14" s="521">
        <f t="shared" si="18"/>
        <v>927565.38587298582</v>
      </c>
      <c r="AS14" s="521">
        <f t="shared" si="18"/>
        <v>927985.67431781266</v>
      </c>
      <c r="AT14" s="521">
        <f t="shared" si="18"/>
        <v>935347.97552531271</v>
      </c>
      <c r="AU14" s="521">
        <f t="shared" si="18"/>
        <v>935347.97552531259</v>
      </c>
      <c r="AV14" s="521">
        <f t="shared" si="18"/>
        <v>935347.97552531259</v>
      </c>
      <c r="AW14" s="521">
        <f t="shared" si="18"/>
        <v>935347.97552531259</v>
      </c>
      <c r="AX14" s="521">
        <f t="shared" ref="AX14:CC14" si="19">SUM(AX10,AX12)</f>
        <v>935347.97552531259</v>
      </c>
      <c r="AY14" s="521">
        <f t="shared" si="19"/>
        <v>935347.97552531271</v>
      </c>
      <c r="AZ14" s="521">
        <f t="shared" si="19"/>
        <v>935347.97552531271</v>
      </c>
      <c r="BA14" s="521">
        <f t="shared" si="19"/>
        <v>935347.97552531259</v>
      </c>
      <c r="BB14" s="521">
        <f t="shared" si="19"/>
        <v>1026307.845006294</v>
      </c>
      <c r="BC14" s="521">
        <f t="shared" si="19"/>
        <v>1026307.845006294</v>
      </c>
      <c r="BD14" s="521">
        <f t="shared" si="19"/>
        <v>1026307.8450062939</v>
      </c>
      <c r="BE14" s="521">
        <f t="shared" si="19"/>
        <v>1009460.9487173053</v>
      </c>
      <c r="BF14" s="521">
        <f t="shared" si="19"/>
        <v>1009455.4783862164</v>
      </c>
      <c r="BG14" s="521">
        <f t="shared" si="19"/>
        <v>1011877.9417339044</v>
      </c>
      <c r="BH14" s="521">
        <f t="shared" si="19"/>
        <v>1011877.9417339043</v>
      </c>
      <c r="BI14" s="521">
        <f t="shared" si="19"/>
        <v>1027952.3902628869</v>
      </c>
      <c r="BJ14" s="521">
        <f t="shared" si="19"/>
        <v>1027952.3902628868</v>
      </c>
      <c r="BK14" s="521">
        <f t="shared" si="19"/>
        <v>1027952.3902628869</v>
      </c>
      <c r="BL14" s="521">
        <f t="shared" si="19"/>
        <v>1027952.390262887</v>
      </c>
      <c r="BM14" s="521">
        <f t="shared" si="19"/>
        <v>1027952.3902628869</v>
      </c>
      <c r="BN14" s="521">
        <f t="shared" si="19"/>
        <v>1050616.10204498</v>
      </c>
      <c r="BO14" s="521">
        <f t="shared" si="19"/>
        <v>1050616.1020449798</v>
      </c>
      <c r="BP14" s="521">
        <f t="shared" si="19"/>
        <v>1050616.1020449798</v>
      </c>
      <c r="BQ14" s="521">
        <f t="shared" si="19"/>
        <v>1050616.1020449798</v>
      </c>
      <c r="BR14" s="521">
        <f t="shared" si="19"/>
        <v>1050616.1020449798</v>
      </c>
      <c r="BS14" s="521">
        <f t="shared" si="19"/>
        <v>1050616.1020449798</v>
      </c>
      <c r="BT14" s="521">
        <f t="shared" si="19"/>
        <v>1050616.10204498</v>
      </c>
      <c r="BU14" s="521">
        <f t="shared" si="19"/>
        <v>1050616.10204498</v>
      </c>
      <c r="BV14" s="521">
        <f t="shared" si="19"/>
        <v>1050616.10204498</v>
      </c>
      <c r="BW14" s="521">
        <f t="shared" si="19"/>
        <v>1050616.1020449798</v>
      </c>
      <c r="BX14" s="521">
        <f t="shared" si="19"/>
        <v>1050616.1020449798</v>
      </c>
      <c r="BY14" s="521">
        <f t="shared" si="19"/>
        <v>1050616.10204498</v>
      </c>
      <c r="BZ14" s="521">
        <f t="shared" si="19"/>
        <v>1085518.3516412745</v>
      </c>
      <c r="CA14" s="521">
        <f t="shared" si="19"/>
        <v>1085518.3516412745</v>
      </c>
      <c r="CB14" s="521">
        <f t="shared" si="19"/>
        <v>1085518.3516412745</v>
      </c>
      <c r="CC14" s="521">
        <f t="shared" si="19"/>
        <v>1085518.3516412745</v>
      </c>
      <c r="CD14" s="521">
        <f t="shared" ref="CD14:DI14" si="20">SUM(CD10,CD12)</f>
        <v>1085518.3516412745</v>
      </c>
      <c r="CE14" s="521">
        <f t="shared" si="20"/>
        <v>1085518.3516412745</v>
      </c>
      <c r="CF14" s="521">
        <f t="shared" si="20"/>
        <v>1072691.9163459337</v>
      </c>
      <c r="CG14" s="521">
        <f t="shared" si="20"/>
        <v>1072688.1155522317</v>
      </c>
      <c r="CH14" s="521">
        <f t="shared" si="20"/>
        <v>1072684.3061562702</v>
      </c>
      <c r="CI14" s="521">
        <f t="shared" si="20"/>
        <v>1072680.4881385807</v>
      </c>
      <c r="CJ14" s="521">
        <f t="shared" si="20"/>
        <v>1072676.6614796496</v>
      </c>
      <c r="CK14" s="521">
        <f t="shared" si="20"/>
        <v>1072672.8261599187</v>
      </c>
      <c r="CL14" s="521">
        <f t="shared" si="20"/>
        <v>0</v>
      </c>
      <c r="CM14" s="521">
        <f t="shared" si="20"/>
        <v>0</v>
      </c>
      <c r="CN14" s="521">
        <f t="shared" si="20"/>
        <v>0</v>
      </c>
      <c r="CO14" s="521">
        <f t="shared" si="20"/>
        <v>0</v>
      </c>
      <c r="CP14" s="521">
        <f t="shared" si="20"/>
        <v>0</v>
      </c>
      <c r="CQ14" s="521">
        <f t="shared" si="20"/>
        <v>0</v>
      </c>
      <c r="CR14" s="521">
        <f t="shared" si="20"/>
        <v>0</v>
      </c>
      <c r="CS14" s="521">
        <f t="shared" si="20"/>
        <v>0</v>
      </c>
      <c r="CT14" s="521">
        <f t="shared" si="20"/>
        <v>0</v>
      </c>
      <c r="CU14" s="521">
        <f t="shared" si="20"/>
        <v>0</v>
      </c>
      <c r="CV14" s="521">
        <f t="shared" si="20"/>
        <v>0</v>
      </c>
      <c r="CW14" s="521">
        <f t="shared" si="20"/>
        <v>0</v>
      </c>
      <c r="CX14" s="521">
        <f t="shared" si="20"/>
        <v>0</v>
      </c>
      <c r="CY14" s="521">
        <f t="shared" si="20"/>
        <v>0</v>
      </c>
      <c r="CZ14" s="521">
        <f t="shared" si="20"/>
        <v>0</v>
      </c>
      <c r="DA14" s="521">
        <f t="shared" si="20"/>
        <v>0</v>
      </c>
      <c r="DB14" s="521">
        <f t="shared" si="20"/>
        <v>0</v>
      </c>
      <c r="DC14" s="521">
        <f t="shared" si="20"/>
        <v>0</v>
      </c>
      <c r="DD14" s="521">
        <f t="shared" si="20"/>
        <v>0</v>
      </c>
      <c r="DE14" s="521">
        <f t="shared" si="20"/>
        <v>0</v>
      </c>
      <c r="DF14" s="521">
        <f t="shared" si="20"/>
        <v>0</v>
      </c>
      <c r="DG14" s="521">
        <f t="shared" si="20"/>
        <v>0</v>
      </c>
      <c r="DH14" s="521">
        <f t="shared" si="20"/>
        <v>0</v>
      </c>
      <c r="DI14" s="521">
        <f t="shared" si="20"/>
        <v>0</v>
      </c>
      <c r="DJ14" s="521">
        <f t="shared" ref="DJ14:ES14" si="21">SUM(DJ10,DJ12)</f>
        <v>0</v>
      </c>
      <c r="DK14" s="521">
        <f t="shared" si="21"/>
        <v>0</v>
      </c>
      <c r="DL14" s="521">
        <f t="shared" si="21"/>
        <v>0</v>
      </c>
      <c r="DM14" s="521">
        <f t="shared" si="21"/>
        <v>0</v>
      </c>
      <c r="DN14" s="521">
        <f t="shared" si="21"/>
        <v>0</v>
      </c>
      <c r="DO14" s="521">
        <f t="shared" si="21"/>
        <v>0</v>
      </c>
      <c r="DP14" s="521">
        <f t="shared" si="21"/>
        <v>0</v>
      </c>
      <c r="DQ14" s="521">
        <f t="shared" si="21"/>
        <v>0</v>
      </c>
      <c r="DR14" s="521">
        <f t="shared" si="21"/>
        <v>0</v>
      </c>
      <c r="DS14" s="521">
        <f t="shared" si="21"/>
        <v>0</v>
      </c>
      <c r="DT14" s="521">
        <f t="shared" si="21"/>
        <v>0</v>
      </c>
      <c r="DU14" s="521">
        <f t="shared" si="21"/>
        <v>0</v>
      </c>
      <c r="DV14" s="521">
        <f t="shared" si="21"/>
        <v>0</v>
      </c>
      <c r="DW14" s="521">
        <f t="shared" si="21"/>
        <v>0</v>
      </c>
      <c r="DX14" s="521">
        <f t="shared" si="21"/>
        <v>0</v>
      </c>
      <c r="DY14" s="521">
        <f t="shared" si="21"/>
        <v>0</v>
      </c>
      <c r="DZ14" s="521">
        <f t="shared" si="21"/>
        <v>0</v>
      </c>
      <c r="EA14" s="521">
        <f t="shared" si="21"/>
        <v>0</v>
      </c>
      <c r="EB14" s="521">
        <f t="shared" si="21"/>
        <v>0</v>
      </c>
      <c r="EC14" s="521">
        <f t="shared" si="21"/>
        <v>0</v>
      </c>
      <c r="ED14" s="521">
        <f t="shared" si="21"/>
        <v>0</v>
      </c>
      <c r="EE14" s="521">
        <f t="shared" si="21"/>
        <v>0</v>
      </c>
      <c r="EF14" s="521">
        <f t="shared" si="21"/>
        <v>0</v>
      </c>
      <c r="EG14" s="521">
        <f t="shared" si="21"/>
        <v>0</v>
      </c>
      <c r="EH14" s="521">
        <f t="shared" si="21"/>
        <v>0</v>
      </c>
      <c r="EI14" s="521">
        <f t="shared" si="21"/>
        <v>0</v>
      </c>
      <c r="EJ14" s="521">
        <f t="shared" si="21"/>
        <v>0</v>
      </c>
      <c r="EK14" s="521">
        <f t="shared" si="21"/>
        <v>0</v>
      </c>
      <c r="EL14" s="521">
        <f t="shared" si="21"/>
        <v>0</v>
      </c>
      <c r="EM14" s="521">
        <f t="shared" si="21"/>
        <v>0</v>
      </c>
      <c r="EN14" s="521">
        <f t="shared" si="21"/>
        <v>0</v>
      </c>
      <c r="EO14" s="521">
        <f t="shared" si="21"/>
        <v>0</v>
      </c>
      <c r="EP14" s="521">
        <f t="shared" si="21"/>
        <v>0</v>
      </c>
      <c r="EQ14" s="521">
        <f t="shared" si="21"/>
        <v>0</v>
      </c>
      <c r="ER14" s="521">
        <f t="shared" si="21"/>
        <v>0</v>
      </c>
      <c r="ES14" s="522">
        <f t="shared" si="21"/>
        <v>0</v>
      </c>
    </row>
    <row r="15" spans="1:149" x14ac:dyDescent="0.3">
      <c r="B15" s="761"/>
      <c r="C15" s="515"/>
      <c r="D15" s="515"/>
      <c r="E15" s="515"/>
      <c r="F15" s="515"/>
      <c r="G15" s="515"/>
      <c r="H15" s="515"/>
      <c r="I15" s="515"/>
      <c r="J15" s="515"/>
      <c r="K15" s="515"/>
      <c r="L15" s="515"/>
      <c r="M15" s="518"/>
      <c r="O15" s="421"/>
      <c r="P15" s="761"/>
      <c r="Q15" s="515"/>
      <c r="R15" s="515"/>
      <c r="S15" s="515"/>
      <c r="T15" s="515"/>
      <c r="U15" s="515"/>
      <c r="V15" s="515"/>
      <c r="W15" s="515"/>
      <c r="X15" s="515"/>
      <c r="Y15" s="515"/>
      <c r="Z15" s="515"/>
      <c r="AA15" s="515"/>
      <c r="AB15" s="515"/>
      <c r="AC15" s="515"/>
      <c r="AD15" s="515"/>
      <c r="AE15" s="515"/>
      <c r="AF15" s="515"/>
      <c r="AG15" s="515"/>
      <c r="AH15" s="515"/>
      <c r="AI15" s="515"/>
      <c r="AJ15" s="515"/>
      <c r="AK15" s="515"/>
      <c r="AL15" s="515"/>
      <c r="AM15" s="515"/>
      <c r="AN15" s="515"/>
      <c r="AO15" s="515"/>
      <c r="AP15" s="515"/>
      <c r="AQ15" s="515"/>
      <c r="AR15" s="515"/>
      <c r="AS15" s="515"/>
      <c r="AT15" s="515"/>
      <c r="AU15" s="515"/>
      <c r="AV15" s="515"/>
      <c r="AW15" s="515"/>
      <c r="AX15" s="515"/>
      <c r="AY15" s="515"/>
      <c r="AZ15" s="515"/>
      <c r="BA15" s="515"/>
      <c r="BB15" s="515"/>
      <c r="BC15" s="515"/>
      <c r="BD15" s="515"/>
      <c r="BE15" s="515"/>
      <c r="BF15" s="515"/>
      <c r="BG15" s="515"/>
      <c r="BH15" s="515"/>
      <c r="BI15" s="515"/>
      <c r="BJ15" s="515"/>
      <c r="BK15" s="515"/>
      <c r="BL15" s="515"/>
      <c r="BM15" s="515"/>
      <c r="BN15" s="515"/>
      <c r="BO15" s="515"/>
      <c r="BP15" s="515"/>
      <c r="BQ15" s="515"/>
      <c r="BR15" s="515"/>
      <c r="BS15" s="515"/>
      <c r="BT15" s="515"/>
      <c r="BU15" s="515"/>
      <c r="BV15" s="515"/>
      <c r="BW15" s="515"/>
      <c r="BX15" s="515"/>
      <c r="BY15" s="515"/>
      <c r="BZ15" s="515"/>
      <c r="CA15" s="515"/>
      <c r="CB15" s="515"/>
      <c r="CC15" s="515"/>
      <c r="CD15" s="515"/>
      <c r="CE15" s="515"/>
      <c r="CF15" s="515"/>
      <c r="CG15" s="515"/>
      <c r="CH15" s="515"/>
      <c r="CI15" s="515"/>
      <c r="CJ15" s="515"/>
      <c r="CK15" s="515"/>
      <c r="CL15" s="515"/>
      <c r="CM15" s="515"/>
      <c r="CN15" s="515"/>
      <c r="CO15" s="515"/>
      <c r="CP15" s="515"/>
      <c r="CQ15" s="515"/>
      <c r="CR15" s="515"/>
      <c r="CS15" s="515"/>
      <c r="CT15" s="515"/>
      <c r="CU15" s="515"/>
      <c r="CV15" s="515"/>
      <c r="CW15" s="515"/>
      <c r="CX15" s="515"/>
      <c r="CY15" s="515"/>
      <c r="CZ15" s="515"/>
      <c r="DA15" s="515"/>
      <c r="DB15" s="515"/>
      <c r="DC15" s="515"/>
      <c r="DD15" s="515"/>
      <c r="DE15" s="515"/>
      <c r="DF15" s="515"/>
      <c r="DG15" s="515"/>
      <c r="DH15" s="515"/>
      <c r="DI15" s="515"/>
      <c r="DJ15" s="515"/>
      <c r="DK15" s="515"/>
      <c r="DL15" s="515"/>
      <c r="DM15" s="515"/>
      <c r="DN15" s="515"/>
      <c r="DO15" s="515"/>
      <c r="DP15" s="515"/>
      <c r="DQ15" s="515"/>
      <c r="DR15" s="515"/>
      <c r="DS15" s="515"/>
      <c r="DT15" s="515"/>
      <c r="DU15" s="515"/>
      <c r="DV15" s="515"/>
      <c r="DW15" s="515"/>
      <c r="DX15" s="515"/>
      <c r="DY15" s="515"/>
      <c r="DZ15" s="515"/>
      <c r="EA15" s="515"/>
      <c r="EB15" s="515"/>
      <c r="EC15" s="515"/>
      <c r="ED15" s="515"/>
      <c r="EE15" s="515"/>
      <c r="EF15" s="515"/>
      <c r="EG15" s="515"/>
      <c r="EH15" s="515"/>
      <c r="EI15" s="515"/>
      <c r="EJ15" s="515"/>
      <c r="EK15" s="515"/>
      <c r="EL15" s="515"/>
      <c r="EM15" s="515"/>
      <c r="EN15" s="515"/>
      <c r="EO15" s="515"/>
      <c r="EP15" s="515"/>
      <c r="EQ15" s="515"/>
      <c r="ER15" s="515"/>
      <c r="ES15" s="518"/>
    </row>
    <row r="16" spans="1:149" x14ac:dyDescent="0.3">
      <c r="A16" s="515">
        <f t="shared" ref="A16" si="22">SUM(C16:M16)</f>
        <v>-457082.1001294757</v>
      </c>
      <c r="B16" s="603" t="s">
        <v>109</v>
      </c>
      <c r="C16" s="557"/>
      <c r="D16" s="521">
        <f>SUMIF($R$2:$ES$2,D$2,$R16:$ES16)</f>
        <v>-113576.42724850135</v>
      </c>
      <c r="E16" s="521">
        <f t="shared" si="11"/>
        <v>-82964.870818931478</v>
      </c>
      <c r="F16" s="521">
        <f t="shared" si="11"/>
        <v>-82971.82592576684</v>
      </c>
      <c r="G16" s="521">
        <f t="shared" si="11"/>
        <v>-177568.97613627606</v>
      </c>
      <c r="H16" s="521">
        <f t="shared" si="11"/>
        <v>0</v>
      </c>
      <c r="I16" s="521">
        <f t="shared" si="11"/>
        <v>0</v>
      </c>
      <c r="J16" s="521">
        <f t="shared" si="11"/>
        <v>0</v>
      </c>
      <c r="K16" s="521">
        <f t="shared" si="11"/>
        <v>0</v>
      </c>
      <c r="L16" s="521">
        <f t="shared" si="11"/>
        <v>0</v>
      </c>
      <c r="M16" s="522">
        <f t="shared" si="11"/>
        <v>0</v>
      </c>
      <c r="O16" s="515">
        <f>SUM(Q16:ES16)</f>
        <v>-457082.1001294757</v>
      </c>
      <c r="P16" s="603" t="s">
        <v>109</v>
      </c>
      <c r="Q16" s="557"/>
      <c r="R16" s="521">
        <f>INDEX(CF!$Q$11:$ET$35,MATCH($P16,CF!$Q$11:$Q$35,0),MATCH(R$4,CF!$Q$5:$ET$5,0))</f>
        <v>0</v>
      </c>
      <c r="S16" s="521">
        <f>INDEX(CF!$Q$11:$ET$35,MATCH($P16,CF!$Q$11:$Q$35,0),MATCH(S$4,CF!$Q$5:$ET$5,0))</f>
        <v>0</v>
      </c>
      <c r="T16" s="521">
        <f>INDEX(CF!$Q$11:$ET$35,MATCH($P16,CF!$Q$11:$Q$35,0),MATCH(T$4,CF!$Q$5:$ET$5,0))</f>
        <v>0</v>
      </c>
      <c r="U16" s="521">
        <f>INDEX(CF!$Q$11:$ET$35,MATCH($P16,CF!$Q$11:$Q$35,0),MATCH(U$4,CF!$Q$5:$ET$5,0))</f>
        <v>0</v>
      </c>
      <c r="V16" s="521">
        <f>INDEX(CF!$Q$11:$ET$35,MATCH($P16,CF!$Q$11:$Q$35,0),MATCH(V$4,CF!$Q$5:$ET$5,0))</f>
        <v>0</v>
      </c>
      <c r="W16" s="521">
        <f>INDEX(CF!$Q$11:$ET$35,MATCH($P16,CF!$Q$11:$Q$35,0),MATCH(W$4,CF!$Q$5:$ET$5,0))</f>
        <v>-113576.42724850135</v>
      </c>
      <c r="X16" s="521">
        <f>INDEX(CF!$Q$11:$ET$35,MATCH($P16,CF!$Q$11:$Q$35,0),MATCH(X$4,CF!$Q$5:$ET$5,0))</f>
        <v>0</v>
      </c>
      <c r="Y16" s="521">
        <f>INDEX(CF!$Q$11:$ET$35,MATCH($P16,CF!$Q$11:$Q$35,0),MATCH(Y$4,CF!$Q$5:$ET$5,0))</f>
        <v>0</v>
      </c>
      <c r="Z16" s="521">
        <f>INDEX(CF!$Q$11:$ET$35,MATCH($P16,CF!$Q$11:$Q$35,0),MATCH(Z$4,CF!$Q$5:$ET$5,0))</f>
        <v>0</v>
      </c>
      <c r="AA16" s="521">
        <f>INDEX(CF!$Q$11:$ET$35,MATCH($P16,CF!$Q$11:$Q$35,0),MATCH(AA$4,CF!$Q$5:$ET$5,0))</f>
        <v>0</v>
      </c>
      <c r="AB16" s="521">
        <f>INDEX(CF!$Q$11:$ET$35,MATCH($P16,CF!$Q$11:$Q$35,0),MATCH(AB$4,CF!$Q$5:$ET$5,0))</f>
        <v>0</v>
      </c>
      <c r="AC16" s="521">
        <f>INDEX(CF!$Q$11:$ET$35,MATCH($P16,CF!$Q$11:$Q$35,0),MATCH(AC$4,CF!$Q$5:$ET$5,0))</f>
        <v>0</v>
      </c>
      <c r="AD16" s="521">
        <f>INDEX(CF!$Q$11:$ET$35,MATCH($P16,CF!$Q$11:$Q$35,0),MATCH(AD$4,CF!$Q$5:$ET$5,0))</f>
        <v>0</v>
      </c>
      <c r="AE16" s="521">
        <f>INDEX(CF!$Q$11:$ET$35,MATCH($P16,CF!$Q$11:$Q$35,0),MATCH(AE$4,CF!$Q$5:$ET$5,0))</f>
        <v>0</v>
      </c>
      <c r="AF16" s="521">
        <f>INDEX(CF!$Q$11:$ET$35,MATCH($P16,CF!$Q$11:$Q$35,0),MATCH(AF$4,CF!$Q$5:$ET$5,0))</f>
        <v>0</v>
      </c>
      <c r="AG16" s="521">
        <f>INDEX(CF!$Q$11:$ET$35,MATCH($P16,CF!$Q$11:$Q$35,0),MATCH(AG$4,CF!$Q$5:$ET$5,0))</f>
        <v>0</v>
      </c>
      <c r="AH16" s="521">
        <f>INDEX(CF!$Q$11:$ET$35,MATCH($P16,CF!$Q$11:$Q$35,0),MATCH(AH$4,CF!$Q$5:$ET$5,0))</f>
        <v>0</v>
      </c>
      <c r="AI16" s="521">
        <f>INDEX(CF!$Q$11:$ET$35,MATCH($P16,CF!$Q$11:$Q$35,0),MATCH(AI$4,CF!$Q$5:$ET$5,0))</f>
        <v>0</v>
      </c>
      <c r="AJ16" s="521">
        <f>INDEX(CF!$Q$11:$ET$35,MATCH($P16,CF!$Q$11:$Q$35,0),MATCH(AJ$4,CF!$Q$5:$ET$5,0))</f>
        <v>0</v>
      </c>
      <c r="AK16" s="521">
        <f>INDEX(CF!$Q$11:$ET$35,MATCH($P16,CF!$Q$11:$Q$35,0),MATCH(AK$4,CF!$Q$5:$ET$5,0))</f>
        <v>0</v>
      </c>
      <c r="AL16" s="521">
        <f>INDEX(CF!$Q$11:$ET$35,MATCH($P16,CF!$Q$11:$Q$35,0),MATCH(AL$4,CF!$Q$5:$ET$5,0))</f>
        <v>-82964.870818931478</v>
      </c>
      <c r="AM16" s="521">
        <f>INDEX(CF!$Q$11:$ET$35,MATCH($P16,CF!$Q$11:$Q$35,0),MATCH(AM$4,CF!$Q$5:$ET$5,0))</f>
        <v>0</v>
      </c>
      <c r="AN16" s="521">
        <f>INDEX(CF!$Q$11:$ET$35,MATCH($P16,CF!$Q$11:$Q$35,0),MATCH(AN$4,CF!$Q$5:$ET$5,0))</f>
        <v>0</v>
      </c>
      <c r="AO16" s="521">
        <f>INDEX(CF!$Q$11:$ET$35,MATCH($P16,CF!$Q$11:$Q$35,0),MATCH(AO$4,CF!$Q$5:$ET$5,0))</f>
        <v>0</v>
      </c>
      <c r="AP16" s="521">
        <f>INDEX(CF!$Q$11:$ET$35,MATCH($P16,CF!$Q$11:$Q$35,0),MATCH(AP$4,CF!$Q$5:$ET$5,0))</f>
        <v>0</v>
      </c>
      <c r="AQ16" s="521">
        <f>INDEX(CF!$Q$11:$ET$35,MATCH($P16,CF!$Q$11:$Q$35,0),MATCH(AQ$4,CF!$Q$5:$ET$5,0))</f>
        <v>-82971.82592576684</v>
      </c>
      <c r="AR16" s="521">
        <f>INDEX(CF!$Q$11:$ET$35,MATCH($P16,CF!$Q$11:$Q$35,0),MATCH(AR$4,CF!$Q$5:$ET$5,0))</f>
        <v>0</v>
      </c>
      <c r="AS16" s="521">
        <f>INDEX(CF!$Q$11:$ET$35,MATCH($P16,CF!$Q$11:$Q$35,0),MATCH(AS$4,CF!$Q$5:$ET$5,0))</f>
        <v>0</v>
      </c>
      <c r="AT16" s="521">
        <f>INDEX(CF!$Q$11:$ET$35,MATCH($P16,CF!$Q$11:$Q$35,0),MATCH(AT$4,CF!$Q$5:$ET$5,0))</f>
        <v>0</v>
      </c>
      <c r="AU16" s="521">
        <f>INDEX(CF!$Q$11:$ET$35,MATCH($P16,CF!$Q$11:$Q$35,0),MATCH(AU$4,CF!$Q$5:$ET$5,0))</f>
        <v>0</v>
      </c>
      <c r="AV16" s="521">
        <f>INDEX(CF!$Q$11:$ET$35,MATCH($P16,CF!$Q$11:$Q$35,0),MATCH(AV$4,CF!$Q$5:$ET$5,0))</f>
        <v>0</v>
      </c>
      <c r="AW16" s="521">
        <f>INDEX(CF!$Q$11:$ET$35,MATCH($P16,CF!$Q$11:$Q$35,0),MATCH(AW$4,CF!$Q$5:$ET$5,0))</f>
        <v>0</v>
      </c>
      <c r="AX16" s="521">
        <f>INDEX(CF!$Q$11:$ET$35,MATCH($P16,CF!$Q$11:$Q$35,0),MATCH(AX$4,CF!$Q$5:$ET$5,0))</f>
        <v>0</v>
      </c>
      <c r="AY16" s="521">
        <f>INDEX(CF!$Q$11:$ET$35,MATCH($P16,CF!$Q$11:$Q$35,0),MATCH(AY$4,CF!$Q$5:$ET$5,0))</f>
        <v>0</v>
      </c>
      <c r="AZ16" s="521">
        <f>INDEX(CF!$Q$11:$ET$35,MATCH($P16,CF!$Q$11:$Q$35,0),MATCH(AZ$4,CF!$Q$5:$ET$5,0))</f>
        <v>0</v>
      </c>
      <c r="BA16" s="521">
        <f>INDEX(CF!$Q$11:$ET$35,MATCH($P16,CF!$Q$11:$Q$35,0),MATCH(BA$4,CF!$Q$5:$ET$5,0))</f>
        <v>0</v>
      </c>
      <c r="BB16" s="521">
        <f>INDEX(CF!$Q$11:$ET$35,MATCH($P16,CF!$Q$11:$Q$35,0),MATCH(BB$4,CF!$Q$5:$ET$5,0))</f>
        <v>0</v>
      </c>
      <c r="BC16" s="521">
        <f>INDEX(CF!$Q$11:$ET$35,MATCH($P16,CF!$Q$11:$Q$35,0),MATCH(BC$4,CF!$Q$5:$ET$5,0))</f>
        <v>0</v>
      </c>
      <c r="BD16" s="521">
        <f>INDEX(CF!$Q$11:$ET$35,MATCH($P16,CF!$Q$11:$Q$35,0),MATCH(BD$4,CF!$Q$5:$ET$5,0))</f>
        <v>0</v>
      </c>
      <c r="BE16" s="521">
        <f>INDEX(CF!$Q$11:$ET$35,MATCH($P16,CF!$Q$11:$Q$35,0),MATCH(BE$4,CF!$Q$5:$ET$5,0))</f>
        <v>0</v>
      </c>
      <c r="BF16" s="521">
        <f>INDEX(CF!$Q$11:$ET$35,MATCH($P16,CF!$Q$11:$Q$35,0),MATCH(BF$4,CF!$Q$5:$ET$5,0))</f>
        <v>-177568.97613627606</v>
      </c>
      <c r="BG16" s="521">
        <f>INDEX(CF!$Q$11:$ET$35,MATCH($P16,CF!$Q$11:$Q$35,0),MATCH(BG$4,CF!$Q$5:$ET$5,0))</f>
        <v>0</v>
      </c>
      <c r="BH16" s="521">
        <f>INDEX(CF!$Q$11:$ET$35,MATCH($P16,CF!$Q$11:$Q$35,0),MATCH(BH$4,CF!$Q$5:$ET$5,0))</f>
        <v>0</v>
      </c>
      <c r="BI16" s="521">
        <f>INDEX(CF!$Q$11:$ET$35,MATCH($P16,CF!$Q$11:$Q$35,0),MATCH(BI$4,CF!$Q$5:$ET$5,0))</f>
        <v>0</v>
      </c>
      <c r="BJ16" s="521">
        <f>INDEX(CF!$Q$11:$ET$35,MATCH($P16,CF!$Q$11:$Q$35,0),MATCH(BJ$4,CF!$Q$5:$ET$5,0))</f>
        <v>0</v>
      </c>
      <c r="BK16" s="521">
        <f>INDEX(CF!$Q$11:$ET$35,MATCH($P16,CF!$Q$11:$Q$35,0),MATCH(BK$4,CF!$Q$5:$ET$5,0))</f>
        <v>0</v>
      </c>
      <c r="BL16" s="521">
        <f>INDEX(CF!$Q$11:$ET$35,MATCH($P16,CF!$Q$11:$Q$35,0),MATCH(BL$4,CF!$Q$5:$ET$5,0))</f>
        <v>0</v>
      </c>
      <c r="BM16" s="521">
        <f>INDEX(CF!$Q$11:$ET$35,MATCH($P16,CF!$Q$11:$Q$35,0),MATCH(BM$4,CF!$Q$5:$ET$5,0))</f>
        <v>0</v>
      </c>
      <c r="BN16" s="521">
        <f>INDEX(CF!$Q$11:$ET$35,MATCH($P16,CF!$Q$11:$Q$35,0),MATCH(BN$4,CF!$Q$5:$ET$5,0))</f>
        <v>0</v>
      </c>
      <c r="BO16" s="521">
        <f>INDEX(CF!$Q$11:$ET$35,MATCH($P16,CF!$Q$11:$Q$35,0),MATCH(BO$4,CF!$Q$5:$ET$5,0))</f>
        <v>0</v>
      </c>
      <c r="BP16" s="521">
        <f>INDEX(CF!$Q$11:$ET$35,MATCH($P16,CF!$Q$11:$Q$35,0),MATCH(BP$4,CF!$Q$5:$ET$5,0))</f>
        <v>0</v>
      </c>
      <c r="BQ16" s="521">
        <f>INDEX(CF!$Q$11:$ET$35,MATCH($P16,CF!$Q$11:$Q$35,0),MATCH(BQ$4,CF!$Q$5:$ET$5,0))</f>
        <v>0</v>
      </c>
      <c r="BR16" s="521">
        <f>INDEX(CF!$Q$11:$ET$35,MATCH($P16,CF!$Q$11:$Q$35,0),MATCH(BR$4,CF!$Q$5:$ET$5,0))</f>
        <v>0</v>
      </c>
      <c r="BS16" s="521">
        <f>INDEX(CF!$Q$11:$ET$35,MATCH($P16,CF!$Q$11:$Q$35,0),MATCH(BS$4,CF!$Q$5:$ET$5,0))</f>
        <v>0</v>
      </c>
      <c r="BT16" s="521">
        <f>INDEX(CF!$Q$11:$ET$35,MATCH($P16,CF!$Q$11:$Q$35,0),MATCH(BT$4,CF!$Q$5:$ET$5,0))</f>
        <v>0</v>
      </c>
      <c r="BU16" s="521">
        <f>INDEX(CF!$Q$11:$ET$35,MATCH($P16,CF!$Q$11:$Q$35,0),MATCH(BU$4,CF!$Q$5:$ET$5,0))</f>
        <v>0</v>
      </c>
      <c r="BV16" s="521">
        <f>INDEX(CF!$Q$11:$ET$35,MATCH($P16,CF!$Q$11:$Q$35,0),MATCH(BV$4,CF!$Q$5:$ET$5,0))</f>
        <v>0</v>
      </c>
      <c r="BW16" s="521">
        <f>INDEX(CF!$Q$11:$ET$35,MATCH($P16,CF!$Q$11:$Q$35,0),MATCH(BW$4,CF!$Q$5:$ET$5,0))</f>
        <v>0</v>
      </c>
      <c r="BX16" s="521">
        <f>INDEX(CF!$Q$11:$ET$35,MATCH($P16,CF!$Q$11:$Q$35,0),MATCH(BX$4,CF!$Q$5:$ET$5,0))</f>
        <v>0</v>
      </c>
      <c r="BY16" s="521">
        <f>INDEX(CF!$Q$11:$ET$35,MATCH($P16,CF!$Q$11:$Q$35,0),MATCH(BY$4,CF!$Q$5:$ET$5,0))</f>
        <v>0</v>
      </c>
      <c r="BZ16" s="521">
        <f>INDEX(CF!$Q$11:$ET$35,MATCH($P16,CF!$Q$11:$Q$35,0),MATCH(BZ$4,CF!$Q$5:$ET$5,0))</f>
        <v>0</v>
      </c>
      <c r="CA16" s="521">
        <f>INDEX(CF!$Q$11:$ET$35,MATCH($P16,CF!$Q$11:$Q$35,0),MATCH(CA$4,CF!$Q$5:$ET$5,0))</f>
        <v>0</v>
      </c>
      <c r="CB16" s="521">
        <f>INDEX(CF!$Q$11:$ET$35,MATCH($P16,CF!$Q$11:$Q$35,0),MATCH(CB$4,CF!$Q$5:$ET$5,0))</f>
        <v>0</v>
      </c>
      <c r="CC16" s="521">
        <f>INDEX(CF!$Q$11:$ET$35,MATCH($P16,CF!$Q$11:$Q$35,0),MATCH(CC$4,CF!$Q$5:$ET$5,0))</f>
        <v>0</v>
      </c>
      <c r="CD16" s="521">
        <f>INDEX(CF!$Q$11:$ET$35,MATCH($P16,CF!$Q$11:$Q$35,0),MATCH(CD$4,CF!$Q$5:$ET$5,0))</f>
        <v>0</v>
      </c>
      <c r="CE16" s="521">
        <f>INDEX(CF!$Q$11:$ET$35,MATCH($P16,CF!$Q$11:$Q$35,0),MATCH(CE$4,CF!$Q$5:$ET$5,0))</f>
        <v>0</v>
      </c>
      <c r="CF16" s="521">
        <f>INDEX(CF!$Q$11:$ET$35,MATCH($P16,CF!$Q$11:$Q$35,0),MATCH(CF$4,CF!$Q$5:$ET$5,0))</f>
        <v>0</v>
      </c>
      <c r="CG16" s="521">
        <f>INDEX(CF!$Q$11:$ET$35,MATCH($P16,CF!$Q$11:$Q$35,0),MATCH(CG$4,CF!$Q$5:$ET$5,0))</f>
        <v>0</v>
      </c>
      <c r="CH16" s="521">
        <f>INDEX(CF!$Q$11:$ET$35,MATCH($P16,CF!$Q$11:$Q$35,0),MATCH(CH$4,CF!$Q$5:$ET$5,0))</f>
        <v>0</v>
      </c>
      <c r="CI16" s="521">
        <f>INDEX(CF!$Q$11:$ET$35,MATCH($P16,CF!$Q$11:$Q$35,0),MATCH(CI$4,CF!$Q$5:$ET$5,0))</f>
        <v>0</v>
      </c>
      <c r="CJ16" s="521">
        <f>INDEX(CF!$Q$11:$ET$35,MATCH($P16,CF!$Q$11:$Q$35,0),MATCH(CJ$4,CF!$Q$5:$ET$5,0))</f>
        <v>0</v>
      </c>
      <c r="CK16" s="521">
        <f>INDEX(CF!$Q$11:$ET$35,MATCH($P16,CF!$Q$11:$Q$35,0),MATCH(CK$4,CF!$Q$5:$ET$5,0))</f>
        <v>0</v>
      </c>
      <c r="CL16" s="521">
        <f>INDEX(CF!$Q$11:$ET$35,MATCH($P16,CF!$Q$11:$Q$35,0),MATCH(CL$4,CF!$Q$5:$ET$5,0))</f>
        <v>0</v>
      </c>
      <c r="CM16" s="521">
        <f>INDEX(CF!$Q$11:$ET$35,MATCH($P16,CF!$Q$11:$Q$35,0),MATCH(CM$4,CF!$Q$5:$ET$5,0))</f>
        <v>0</v>
      </c>
      <c r="CN16" s="521">
        <f>INDEX(CF!$Q$11:$ET$35,MATCH($P16,CF!$Q$11:$Q$35,0),MATCH(CN$4,CF!$Q$5:$ET$5,0))</f>
        <v>0</v>
      </c>
      <c r="CO16" s="521">
        <f>INDEX(CF!$Q$11:$ET$35,MATCH($P16,CF!$Q$11:$Q$35,0),MATCH(CO$4,CF!$Q$5:$ET$5,0))</f>
        <v>0</v>
      </c>
      <c r="CP16" s="521">
        <f>INDEX(CF!$Q$11:$ET$35,MATCH($P16,CF!$Q$11:$Q$35,0),MATCH(CP$4,CF!$Q$5:$ET$5,0))</f>
        <v>0</v>
      </c>
      <c r="CQ16" s="521">
        <f>INDEX(CF!$Q$11:$ET$35,MATCH($P16,CF!$Q$11:$Q$35,0),MATCH(CQ$4,CF!$Q$5:$ET$5,0))</f>
        <v>0</v>
      </c>
      <c r="CR16" s="521">
        <f>INDEX(CF!$Q$11:$ET$35,MATCH($P16,CF!$Q$11:$Q$35,0),MATCH(CR$4,CF!$Q$5:$ET$5,0))</f>
        <v>0</v>
      </c>
      <c r="CS16" s="521">
        <f>INDEX(CF!$Q$11:$ET$35,MATCH($P16,CF!$Q$11:$Q$35,0),MATCH(CS$4,CF!$Q$5:$ET$5,0))</f>
        <v>0</v>
      </c>
      <c r="CT16" s="521">
        <f>INDEX(CF!$Q$11:$ET$35,MATCH($P16,CF!$Q$11:$Q$35,0),MATCH(CT$4,CF!$Q$5:$ET$5,0))</f>
        <v>0</v>
      </c>
      <c r="CU16" s="521">
        <f>INDEX(CF!$Q$11:$ET$35,MATCH($P16,CF!$Q$11:$Q$35,0),MATCH(CU$4,CF!$Q$5:$ET$5,0))</f>
        <v>0</v>
      </c>
      <c r="CV16" s="521">
        <f>INDEX(CF!$Q$11:$ET$35,MATCH($P16,CF!$Q$11:$Q$35,0),MATCH(CV$4,CF!$Q$5:$ET$5,0))</f>
        <v>0</v>
      </c>
      <c r="CW16" s="521">
        <f>INDEX(CF!$Q$11:$ET$35,MATCH($P16,CF!$Q$11:$Q$35,0),MATCH(CW$4,CF!$Q$5:$ET$5,0))</f>
        <v>0</v>
      </c>
      <c r="CX16" s="521">
        <f>INDEX(CF!$Q$11:$ET$35,MATCH($P16,CF!$Q$11:$Q$35,0),MATCH(CX$4,CF!$Q$5:$ET$5,0))</f>
        <v>0</v>
      </c>
      <c r="CY16" s="521">
        <f>INDEX(CF!$Q$11:$ET$35,MATCH($P16,CF!$Q$11:$Q$35,0),MATCH(CY$4,CF!$Q$5:$ET$5,0))</f>
        <v>0</v>
      </c>
      <c r="CZ16" s="521">
        <f>INDEX(CF!$Q$11:$ET$35,MATCH($P16,CF!$Q$11:$Q$35,0),MATCH(CZ$4,CF!$Q$5:$ET$5,0))</f>
        <v>0</v>
      </c>
      <c r="DA16" s="521">
        <f>INDEX(CF!$Q$11:$ET$35,MATCH($P16,CF!$Q$11:$Q$35,0),MATCH(DA$4,CF!$Q$5:$ET$5,0))</f>
        <v>0</v>
      </c>
      <c r="DB16" s="521">
        <f>INDEX(CF!$Q$11:$ET$35,MATCH($P16,CF!$Q$11:$Q$35,0),MATCH(DB$4,CF!$Q$5:$ET$5,0))</f>
        <v>0</v>
      </c>
      <c r="DC16" s="521">
        <f>INDEX(CF!$Q$11:$ET$35,MATCH($P16,CF!$Q$11:$Q$35,0),MATCH(DC$4,CF!$Q$5:$ET$5,0))</f>
        <v>0</v>
      </c>
      <c r="DD16" s="521">
        <f>INDEX(CF!$Q$11:$ET$35,MATCH($P16,CF!$Q$11:$Q$35,0),MATCH(DD$4,CF!$Q$5:$ET$5,0))</f>
        <v>0</v>
      </c>
      <c r="DE16" s="521">
        <f>INDEX(CF!$Q$11:$ET$35,MATCH($P16,CF!$Q$11:$Q$35,0),MATCH(DE$4,CF!$Q$5:$ET$5,0))</f>
        <v>0</v>
      </c>
      <c r="DF16" s="521">
        <f>INDEX(CF!$Q$11:$ET$35,MATCH($P16,CF!$Q$11:$Q$35,0),MATCH(DF$4,CF!$Q$5:$ET$5,0))</f>
        <v>0</v>
      </c>
      <c r="DG16" s="521">
        <f>INDEX(CF!$Q$11:$ET$35,MATCH($P16,CF!$Q$11:$Q$35,0),MATCH(DG$4,CF!$Q$5:$ET$5,0))</f>
        <v>0</v>
      </c>
      <c r="DH16" s="521">
        <f>INDEX(CF!$Q$11:$ET$35,MATCH($P16,CF!$Q$11:$Q$35,0),MATCH(DH$4,CF!$Q$5:$ET$5,0))</f>
        <v>0</v>
      </c>
      <c r="DI16" s="521">
        <f>INDEX(CF!$Q$11:$ET$35,MATCH($P16,CF!$Q$11:$Q$35,0),MATCH(DI$4,CF!$Q$5:$ET$5,0))</f>
        <v>0</v>
      </c>
      <c r="DJ16" s="521">
        <f>INDEX(CF!$Q$11:$ET$35,MATCH($P16,CF!$Q$11:$Q$35,0),MATCH(DJ$4,CF!$Q$5:$ET$5,0))</f>
        <v>0</v>
      </c>
      <c r="DK16" s="521">
        <f>INDEX(CF!$Q$11:$ET$35,MATCH($P16,CF!$Q$11:$Q$35,0),MATCH(DK$4,CF!$Q$5:$ET$5,0))</f>
        <v>0</v>
      </c>
      <c r="DL16" s="521">
        <f>INDEX(CF!$Q$11:$ET$35,MATCH($P16,CF!$Q$11:$Q$35,0),MATCH(DL$4,CF!$Q$5:$ET$5,0))</f>
        <v>0</v>
      </c>
      <c r="DM16" s="521">
        <f>INDEX(CF!$Q$11:$ET$35,MATCH($P16,CF!$Q$11:$Q$35,0),MATCH(DM$4,CF!$Q$5:$ET$5,0))</f>
        <v>0</v>
      </c>
      <c r="DN16" s="521">
        <f>INDEX(CF!$Q$11:$ET$35,MATCH($P16,CF!$Q$11:$Q$35,0),MATCH(DN$4,CF!$Q$5:$ET$5,0))</f>
        <v>0</v>
      </c>
      <c r="DO16" s="521">
        <f>INDEX(CF!$Q$11:$ET$35,MATCH($P16,CF!$Q$11:$Q$35,0),MATCH(DO$4,CF!$Q$5:$ET$5,0))</f>
        <v>0</v>
      </c>
      <c r="DP16" s="521">
        <f>INDEX(CF!$Q$11:$ET$35,MATCH($P16,CF!$Q$11:$Q$35,0),MATCH(DP$4,CF!$Q$5:$ET$5,0))</f>
        <v>0</v>
      </c>
      <c r="DQ16" s="521">
        <f>INDEX(CF!$Q$11:$ET$35,MATCH($P16,CF!$Q$11:$Q$35,0),MATCH(DQ$4,CF!$Q$5:$ET$5,0))</f>
        <v>0</v>
      </c>
      <c r="DR16" s="521">
        <f>INDEX(CF!$Q$11:$ET$35,MATCH($P16,CF!$Q$11:$Q$35,0),MATCH(DR$4,CF!$Q$5:$ET$5,0))</f>
        <v>0</v>
      </c>
      <c r="DS16" s="521">
        <f>INDEX(CF!$Q$11:$ET$35,MATCH($P16,CF!$Q$11:$Q$35,0),MATCH(DS$4,CF!$Q$5:$ET$5,0))</f>
        <v>0</v>
      </c>
      <c r="DT16" s="521">
        <f>INDEX(CF!$Q$11:$ET$35,MATCH($P16,CF!$Q$11:$Q$35,0),MATCH(DT$4,CF!$Q$5:$ET$5,0))</f>
        <v>0</v>
      </c>
      <c r="DU16" s="521">
        <f>INDEX(CF!$Q$11:$ET$35,MATCH($P16,CF!$Q$11:$Q$35,0),MATCH(DU$4,CF!$Q$5:$ET$5,0))</f>
        <v>0</v>
      </c>
      <c r="DV16" s="521">
        <f>INDEX(CF!$Q$11:$ET$35,MATCH($P16,CF!$Q$11:$Q$35,0),MATCH(DV$4,CF!$Q$5:$ET$5,0))</f>
        <v>0</v>
      </c>
      <c r="DW16" s="521">
        <f>INDEX(CF!$Q$11:$ET$35,MATCH($P16,CF!$Q$11:$Q$35,0),MATCH(DW$4,CF!$Q$5:$ET$5,0))</f>
        <v>0</v>
      </c>
      <c r="DX16" s="521">
        <f>INDEX(CF!$Q$11:$ET$35,MATCH($P16,CF!$Q$11:$Q$35,0),MATCH(DX$4,CF!$Q$5:$ET$5,0))</f>
        <v>0</v>
      </c>
      <c r="DY16" s="521">
        <f>INDEX(CF!$Q$11:$ET$35,MATCH($P16,CF!$Q$11:$Q$35,0),MATCH(DY$4,CF!$Q$5:$ET$5,0))</f>
        <v>0</v>
      </c>
      <c r="DZ16" s="521">
        <f>INDEX(CF!$Q$11:$ET$35,MATCH($P16,CF!$Q$11:$Q$35,0),MATCH(DZ$4,CF!$Q$5:$ET$5,0))</f>
        <v>0</v>
      </c>
      <c r="EA16" s="521">
        <f>INDEX(CF!$Q$11:$ET$35,MATCH($P16,CF!$Q$11:$Q$35,0),MATCH(EA$4,CF!$Q$5:$ET$5,0))</f>
        <v>0</v>
      </c>
      <c r="EB16" s="521">
        <f>INDEX(CF!$Q$11:$ET$35,MATCH($P16,CF!$Q$11:$Q$35,0),MATCH(EB$4,CF!$Q$5:$ET$5,0))</f>
        <v>0</v>
      </c>
      <c r="EC16" s="521">
        <f>INDEX(CF!$Q$11:$ET$35,MATCH($P16,CF!$Q$11:$Q$35,0),MATCH(EC$4,CF!$Q$5:$ET$5,0))</f>
        <v>0</v>
      </c>
      <c r="ED16" s="521">
        <f>INDEX(CF!$Q$11:$ET$35,MATCH($P16,CF!$Q$11:$Q$35,0),MATCH(ED$4,CF!$Q$5:$ET$5,0))</f>
        <v>0</v>
      </c>
      <c r="EE16" s="521">
        <f>INDEX(CF!$Q$11:$ET$35,MATCH($P16,CF!$Q$11:$Q$35,0),MATCH(EE$4,CF!$Q$5:$ET$5,0))</f>
        <v>0</v>
      </c>
      <c r="EF16" s="521">
        <f>INDEX(CF!$Q$11:$ET$35,MATCH($P16,CF!$Q$11:$Q$35,0),MATCH(EF$4,CF!$Q$5:$ET$5,0))</f>
        <v>0</v>
      </c>
      <c r="EG16" s="521">
        <f>INDEX(CF!$Q$11:$ET$35,MATCH($P16,CF!$Q$11:$Q$35,0),MATCH(EG$4,CF!$Q$5:$ET$5,0))</f>
        <v>0</v>
      </c>
      <c r="EH16" s="521">
        <f>INDEX(CF!$Q$11:$ET$35,MATCH($P16,CF!$Q$11:$Q$35,0),MATCH(EH$4,CF!$Q$5:$ET$5,0))</f>
        <v>0</v>
      </c>
      <c r="EI16" s="521">
        <f>INDEX(CF!$Q$11:$ET$35,MATCH($P16,CF!$Q$11:$Q$35,0),MATCH(EI$4,CF!$Q$5:$ET$5,0))</f>
        <v>0</v>
      </c>
      <c r="EJ16" s="521">
        <f>INDEX(CF!$Q$11:$ET$35,MATCH($P16,CF!$Q$11:$Q$35,0),MATCH(EJ$4,CF!$Q$5:$ET$5,0))</f>
        <v>0</v>
      </c>
      <c r="EK16" s="521">
        <f>INDEX(CF!$Q$11:$ET$35,MATCH($P16,CF!$Q$11:$Q$35,0),MATCH(EK$4,CF!$Q$5:$ET$5,0))</f>
        <v>0</v>
      </c>
      <c r="EL16" s="521">
        <f>INDEX(CF!$Q$11:$ET$35,MATCH($P16,CF!$Q$11:$Q$35,0),MATCH(EL$4,CF!$Q$5:$ET$5,0))</f>
        <v>0</v>
      </c>
      <c r="EM16" s="521">
        <f>INDEX(CF!$Q$11:$ET$35,MATCH($P16,CF!$Q$11:$Q$35,0),MATCH(EM$4,CF!$Q$5:$ET$5,0))</f>
        <v>0</v>
      </c>
      <c r="EN16" s="521">
        <f>INDEX(CF!$Q$11:$ET$35,MATCH($P16,CF!$Q$11:$Q$35,0),MATCH(EN$4,CF!$Q$5:$ET$5,0))</f>
        <v>0</v>
      </c>
      <c r="EO16" s="521">
        <f>INDEX(CF!$Q$11:$ET$35,MATCH($P16,CF!$Q$11:$Q$35,0),MATCH(EO$4,CF!$Q$5:$ET$5,0))</f>
        <v>0</v>
      </c>
      <c r="EP16" s="521">
        <f>INDEX(CF!$Q$11:$ET$35,MATCH($P16,CF!$Q$11:$Q$35,0),MATCH(EP$4,CF!$Q$5:$ET$5,0))</f>
        <v>0</v>
      </c>
      <c r="EQ16" s="521">
        <f>INDEX(CF!$Q$11:$ET$35,MATCH($P16,CF!$Q$11:$Q$35,0),MATCH(EQ$4,CF!$Q$5:$ET$5,0))</f>
        <v>0</v>
      </c>
      <c r="ER16" s="521">
        <f>INDEX(CF!$Q$11:$ET$35,MATCH($P16,CF!$Q$11:$Q$35,0),MATCH(ER$4,CF!$Q$5:$ET$5,0))</f>
        <v>0</v>
      </c>
      <c r="ES16" s="522">
        <f>INDEX(CF!$Q$11:$ET$35,MATCH($P16,CF!$Q$11:$Q$35,0),MATCH(ES$4,CF!$Q$5:$ET$5,0))</f>
        <v>0</v>
      </c>
    </row>
    <row r="18" spans="1:149" x14ac:dyDescent="0.3">
      <c r="A18" s="515">
        <f>SUM(C18:M18)</f>
        <v>50551523.905506939</v>
      </c>
      <c r="B18" s="455" t="s">
        <v>110</v>
      </c>
      <c r="C18" s="557"/>
      <c r="D18" s="521">
        <f>SUMIF($R$2:$ES$2,D$2,$R18:$ES18)</f>
        <v>4977807.4943790808</v>
      </c>
      <c r="E18" s="521">
        <f t="shared" si="11"/>
        <v>9774247.4625130743</v>
      </c>
      <c r="F18" s="521">
        <f t="shared" si="11"/>
        <v>11108286.903306657</v>
      </c>
      <c r="G18" s="521">
        <f t="shared" si="11"/>
        <v>12083788.820768369</v>
      </c>
      <c r="H18" s="521">
        <f t="shared" si="11"/>
        <v>12607393.224539761</v>
      </c>
      <c r="I18" s="521">
        <f t="shared" si="11"/>
        <v>0</v>
      </c>
      <c r="J18" s="521">
        <f t="shared" si="11"/>
        <v>0</v>
      </c>
      <c r="K18" s="521">
        <f t="shared" si="11"/>
        <v>0</v>
      </c>
      <c r="L18" s="521">
        <f t="shared" si="11"/>
        <v>0</v>
      </c>
      <c r="M18" s="522">
        <f t="shared" si="11"/>
        <v>0</v>
      </c>
      <c r="O18" s="515">
        <f>SUM(Q18:ES18)</f>
        <v>50551523.905506909</v>
      </c>
      <c r="P18" s="455" t="s">
        <v>110</v>
      </c>
      <c r="Q18" s="557"/>
      <c r="R18" s="521">
        <f t="shared" ref="R18:AW18" si="23">IF(R$3&lt;=HOLD_PERIOD,SUM(R14,R16),0)</f>
        <v>425744.60905631323</v>
      </c>
      <c r="S18" s="521">
        <f t="shared" si="23"/>
        <v>425744.60905631329</v>
      </c>
      <c r="T18" s="521">
        <f t="shared" si="23"/>
        <v>425937.53822297981</v>
      </c>
      <c r="U18" s="521">
        <f t="shared" si="23"/>
        <v>426333.70039172994</v>
      </c>
      <c r="V18" s="521">
        <f t="shared" si="23"/>
        <v>417550.77646170248</v>
      </c>
      <c r="W18" s="521">
        <f t="shared" si="23"/>
        <v>303971.04550632968</v>
      </c>
      <c r="X18" s="521">
        <f t="shared" si="23"/>
        <v>419010.47539172985</v>
      </c>
      <c r="Y18" s="521">
        <f t="shared" si="23"/>
        <v>419010.47539172985</v>
      </c>
      <c r="Z18" s="521">
        <f t="shared" si="23"/>
        <v>428626.06622506335</v>
      </c>
      <c r="AA18" s="521">
        <f t="shared" si="23"/>
        <v>428626.06622506329</v>
      </c>
      <c r="AB18" s="521">
        <f t="shared" si="23"/>
        <v>428626.06622506329</v>
      </c>
      <c r="AC18" s="521">
        <f t="shared" si="23"/>
        <v>428626.06622506323</v>
      </c>
      <c r="AD18" s="521">
        <f t="shared" si="23"/>
        <v>823390.63539920095</v>
      </c>
      <c r="AE18" s="521">
        <f t="shared" si="23"/>
        <v>823390.63539920095</v>
      </c>
      <c r="AF18" s="521">
        <f t="shared" si="23"/>
        <v>823589.6570658678</v>
      </c>
      <c r="AG18" s="521">
        <f t="shared" si="23"/>
        <v>823997.70409968041</v>
      </c>
      <c r="AH18" s="521">
        <f t="shared" si="23"/>
        <v>823997.70409968041</v>
      </c>
      <c r="AI18" s="521">
        <f t="shared" si="23"/>
        <v>823997.7040996803</v>
      </c>
      <c r="AJ18" s="521">
        <f t="shared" si="23"/>
        <v>823997.7040996803</v>
      </c>
      <c r="AK18" s="521">
        <f t="shared" si="23"/>
        <v>816081.14731424174</v>
      </c>
      <c r="AL18" s="521">
        <f t="shared" si="23"/>
        <v>733113.80282846827</v>
      </c>
      <c r="AM18" s="521">
        <f t="shared" si="23"/>
        <v>817174.10409968009</v>
      </c>
      <c r="AN18" s="521">
        <f t="shared" si="23"/>
        <v>817174.10409968032</v>
      </c>
      <c r="AO18" s="521">
        <f t="shared" si="23"/>
        <v>824342.55990801356</v>
      </c>
      <c r="AP18" s="521">
        <f t="shared" si="23"/>
        <v>926463.17971993797</v>
      </c>
      <c r="AQ18" s="521">
        <f t="shared" si="23"/>
        <v>843488.85919342388</v>
      </c>
      <c r="AR18" s="521">
        <f t="shared" si="23"/>
        <v>927565.38587298582</v>
      </c>
      <c r="AS18" s="521">
        <f t="shared" si="23"/>
        <v>927985.67431781266</v>
      </c>
      <c r="AT18" s="521">
        <f t="shared" si="23"/>
        <v>935347.97552531271</v>
      </c>
      <c r="AU18" s="521">
        <f t="shared" si="23"/>
        <v>935347.97552531259</v>
      </c>
      <c r="AV18" s="521">
        <f t="shared" si="23"/>
        <v>935347.97552531259</v>
      </c>
      <c r="AW18" s="521">
        <f t="shared" si="23"/>
        <v>935347.97552531259</v>
      </c>
      <c r="AX18" s="521">
        <f t="shared" ref="AX18:CC18" si="24">IF(AX$3&lt;=HOLD_PERIOD,SUM(AX14,AX16),0)</f>
        <v>935347.97552531259</v>
      </c>
      <c r="AY18" s="521">
        <f t="shared" si="24"/>
        <v>935347.97552531271</v>
      </c>
      <c r="AZ18" s="521">
        <f t="shared" si="24"/>
        <v>935347.97552531271</v>
      </c>
      <c r="BA18" s="521">
        <f t="shared" si="24"/>
        <v>935347.97552531259</v>
      </c>
      <c r="BB18" s="521">
        <f t="shared" si="24"/>
        <v>1026307.845006294</v>
      </c>
      <c r="BC18" s="521">
        <f t="shared" si="24"/>
        <v>1026307.845006294</v>
      </c>
      <c r="BD18" s="521">
        <f t="shared" si="24"/>
        <v>1026307.8450062939</v>
      </c>
      <c r="BE18" s="521">
        <f t="shared" si="24"/>
        <v>1009460.9487173053</v>
      </c>
      <c r="BF18" s="521">
        <f t="shared" si="24"/>
        <v>831886.50224994041</v>
      </c>
      <c r="BG18" s="521">
        <f t="shared" si="24"/>
        <v>1011877.9417339044</v>
      </c>
      <c r="BH18" s="521">
        <f t="shared" si="24"/>
        <v>1011877.9417339043</v>
      </c>
      <c r="BI18" s="521">
        <f t="shared" si="24"/>
        <v>1027952.3902628869</v>
      </c>
      <c r="BJ18" s="521">
        <f t="shared" si="24"/>
        <v>1027952.3902628868</v>
      </c>
      <c r="BK18" s="521">
        <f t="shared" si="24"/>
        <v>1027952.3902628869</v>
      </c>
      <c r="BL18" s="521">
        <f t="shared" si="24"/>
        <v>1027952.390262887</v>
      </c>
      <c r="BM18" s="521">
        <f t="shared" si="24"/>
        <v>1027952.3902628869</v>
      </c>
      <c r="BN18" s="521">
        <f t="shared" si="24"/>
        <v>1050616.10204498</v>
      </c>
      <c r="BO18" s="521">
        <f t="shared" si="24"/>
        <v>1050616.1020449798</v>
      </c>
      <c r="BP18" s="521">
        <f t="shared" si="24"/>
        <v>1050616.1020449798</v>
      </c>
      <c r="BQ18" s="521">
        <f t="shared" si="24"/>
        <v>1050616.1020449798</v>
      </c>
      <c r="BR18" s="521">
        <f t="shared" si="24"/>
        <v>1050616.1020449798</v>
      </c>
      <c r="BS18" s="521">
        <f t="shared" si="24"/>
        <v>1050616.1020449798</v>
      </c>
      <c r="BT18" s="521">
        <f t="shared" si="24"/>
        <v>1050616.10204498</v>
      </c>
      <c r="BU18" s="521">
        <f t="shared" si="24"/>
        <v>1050616.10204498</v>
      </c>
      <c r="BV18" s="521">
        <f t="shared" si="24"/>
        <v>1050616.10204498</v>
      </c>
      <c r="BW18" s="521">
        <f t="shared" si="24"/>
        <v>1050616.1020449798</v>
      </c>
      <c r="BX18" s="521">
        <f t="shared" si="24"/>
        <v>1050616.1020449798</v>
      </c>
      <c r="BY18" s="521">
        <f t="shared" si="24"/>
        <v>1050616.10204498</v>
      </c>
      <c r="BZ18" s="521">
        <f t="shared" si="24"/>
        <v>0</v>
      </c>
      <c r="CA18" s="521">
        <f t="shared" si="24"/>
        <v>0</v>
      </c>
      <c r="CB18" s="521">
        <f t="shared" si="24"/>
        <v>0</v>
      </c>
      <c r="CC18" s="521">
        <f t="shared" si="24"/>
        <v>0</v>
      </c>
      <c r="CD18" s="521">
        <f t="shared" ref="CD18:DI18" si="25">IF(CD$3&lt;=HOLD_PERIOD,SUM(CD14,CD16),0)</f>
        <v>0</v>
      </c>
      <c r="CE18" s="521">
        <f t="shared" si="25"/>
        <v>0</v>
      </c>
      <c r="CF18" s="521">
        <f t="shared" si="25"/>
        <v>0</v>
      </c>
      <c r="CG18" s="521">
        <f t="shared" si="25"/>
        <v>0</v>
      </c>
      <c r="CH18" s="521">
        <f t="shared" si="25"/>
        <v>0</v>
      </c>
      <c r="CI18" s="521">
        <f t="shared" si="25"/>
        <v>0</v>
      </c>
      <c r="CJ18" s="521">
        <f t="shared" si="25"/>
        <v>0</v>
      </c>
      <c r="CK18" s="521">
        <f t="shared" si="25"/>
        <v>0</v>
      </c>
      <c r="CL18" s="521">
        <f t="shared" si="25"/>
        <v>0</v>
      </c>
      <c r="CM18" s="521">
        <f t="shared" si="25"/>
        <v>0</v>
      </c>
      <c r="CN18" s="521">
        <f t="shared" si="25"/>
        <v>0</v>
      </c>
      <c r="CO18" s="521">
        <f t="shared" si="25"/>
        <v>0</v>
      </c>
      <c r="CP18" s="521">
        <f t="shared" si="25"/>
        <v>0</v>
      </c>
      <c r="CQ18" s="521">
        <f t="shared" si="25"/>
        <v>0</v>
      </c>
      <c r="CR18" s="521">
        <f t="shared" si="25"/>
        <v>0</v>
      </c>
      <c r="CS18" s="521">
        <f t="shared" si="25"/>
        <v>0</v>
      </c>
      <c r="CT18" s="521">
        <f t="shared" si="25"/>
        <v>0</v>
      </c>
      <c r="CU18" s="521">
        <f t="shared" si="25"/>
        <v>0</v>
      </c>
      <c r="CV18" s="521">
        <f t="shared" si="25"/>
        <v>0</v>
      </c>
      <c r="CW18" s="521">
        <f t="shared" si="25"/>
        <v>0</v>
      </c>
      <c r="CX18" s="521">
        <f t="shared" si="25"/>
        <v>0</v>
      </c>
      <c r="CY18" s="521">
        <f t="shared" si="25"/>
        <v>0</v>
      </c>
      <c r="CZ18" s="521">
        <f t="shared" si="25"/>
        <v>0</v>
      </c>
      <c r="DA18" s="521">
        <f t="shared" si="25"/>
        <v>0</v>
      </c>
      <c r="DB18" s="521">
        <f t="shared" si="25"/>
        <v>0</v>
      </c>
      <c r="DC18" s="521">
        <f t="shared" si="25"/>
        <v>0</v>
      </c>
      <c r="DD18" s="521">
        <f t="shared" si="25"/>
        <v>0</v>
      </c>
      <c r="DE18" s="521">
        <f t="shared" si="25"/>
        <v>0</v>
      </c>
      <c r="DF18" s="521">
        <f t="shared" si="25"/>
        <v>0</v>
      </c>
      <c r="DG18" s="521">
        <f t="shared" si="25"/>
        <v>0</v>
      </c>
      <c r="DH18" s="521">
        <f t="shared" si="25"/>
        <v>0</v>
      </c>
      <c r="DI18" s="521">
        <f t="shared" si="25"/>
        <v>0</v>
      </c>
      <c r="DJ18" s="521">
        <f t="shared" ref="DJ18:ES18" si="26">IF(DJ$3&lt;=HOLD_PERIOD,SUM(DJ14,DJ16),0)</f>
        <v>0</v>
      </c>
      <c r="DK18" s="521">
        <f t="shared" si="26"/>
        <v>0</v>
      </c>
      <c r="DL18" s="521">
        <f t="shared" si="26"/>
        <v>0</v>
      </c>
      <c r="DM18" s="521">
        <f t="shared" si="26"/>
        <v>0</v>
      </c>
      <c r="DN18" s="521">
        <f t="shared" si="26"/>
        <v>0</v>
      </c>
      <c r="DO18" s="521">
        <f t="shared" si="26"/>
        <v>0</v>
      </c>
      <c r="DP18" s="521">
        <f t="shared" si="26"/>
        <v>0</v>
      </c>
      <c r="DQ18" s="521">
        <f t="shared" si="26"/>
        <v>0</v>
      </c>
      <c r="DR18" s="521">
        <f t="shared" si="26"/>
        <v>0</v>
      </c>
      <c r="DS18" s="521">
        <f t="shared" si="26"/>
        <v>0</v>
      </c>
      <c r="DT18" s="521">
        <f t="shared" si="26"/>
        <v>0</v>
      </c>
      <c r="DU18" s="521">
        <f t="shared" si="26"/>
        <v>0</v>
      </c>
      <c r="DV18" s="521">
        <f t="shared" si="26"/>
        <v>0</v>
      </c>
      <c r="DW18" s="521">
        <f t="shared" si="26"/>
        <v>0</v>
      </c>
      <c r="DX18" s="521">
        <f t="shared" si="26"/>
        <v>0</v>
      </c>
      <c r="DY18" s="521">
        <f t="shared" si="26"/>
        <v>0</v>
      </c>
      <c r="DZ18" s="521">
        <f t="shared" si="26"/>
        <v>0</v>
      </c>
      <c r="EA18" s="521">
        <f t="shared" si="26"/>
        <v>0</v>
      </c>
      <c r="EB18" s="521">
        <f t="shared" si="26"/>
        <v>0</v>
      </c>
      <c r="EC18" s="521">
        <f t="shared" si="26"/>
        <v>0</v>
      </c>
      <c r="ED18" s="521">
        <f t="shared" si="26"/>
        <v>0</v>
      </c>
      <c r="EE18" s="521">
        <f t="shared" si="26"/>
        <v>0</v>
      </c>
      <c r="EF18" s="521">
        <f t="shared" si="26"/>
        <v>0</v>
      </c>
      <c r="EG18" s="521">
        <f t="shared" si="26"/>
        <v>0</v>
      </c>
      <c r="EH18" s="521">
        <f t="shared" si="26"/>
        <v>0</v>
      </c>
      <c r="EI18" s="521">
        <f t="shared" si="26"/>
        <v>0</v>
      </c>
      <c r="EJ18" s="521">
        <f t="shared" si="26"/>
        <v>0</v>
      </c>
      <c r="EK18" s="521">
        <f t="shared" si="26"/>
        <v>0</v>
      </c>
      <c r="EL18" s="521">
        <f t="shared" si="26"/>
        <v>0</v>
      </c>
      <c r="EM18" s="521">
        <f t="shared" si="26"/>
        <v>0</v>
      </c>
      <c r="EN18" s="521">
        <f t="shared" si="26"/>
        <v>0</v>
      </c>
      <c r="EO18" s="521">
        <f t="shared" si="26"/>
        <v>0</v>
      </c>
      <c r="EP18" s="521">
        <f t="shared" si="26"/>
        <v>0</v>
      </c>
      <c r="EQ18" s="521">
        <f t="shared" si="26"/>
        <v>0</v>
      </c>
      <c r="ER18" s="521">
        <f t="shared" si="26"/>
        <v>0</v>
      </c>
      <c r="ES18" s="522">
        <f t="shared" si="26"/>
        <v>0</v>
      </c>
    </row>
    <row r="19" spans="1:149" x14ac:dyDescent="0.3">
      <c r="B19" s="404"/>
      <c r="C19" s="515"/>
      <c r="D19" s="515"/>
      <c r="E19" s="515"/>
      <c r="F19" s="515"/>
      <c r="G19" s="515"/>
      <c r="H19" s="515"/>
      <c r="I19" s="515"/>
      <c r="J19" s="515"/>
      <c r="K19" s="515"/>
      <c r="L19" s="515"/>
      <c r="M19" s="518"/>
      <c r="O19" s="421"/>
      <c r="P19" s="404"/>
      <c r="Q19" s="515"/>
      <c r="R19" s="515"/>
      <c r="S19" s="515"/>
      <c r="T19" s="515"/>
      <c r="U19" s="515"/>
      <c r="V19" s="515"/>
      <c r="W19" s="515"/>
      <c r="X19" s="515"/>
      <c r="Y19" s="515"/>
      <c r="Z19" s="515"/>
      <c r="AA19" s="515"/>
      <c r="AB19" s="515"/>
      <c r="AC19" s="515"/>
      <c r="AD19" s="515"/>
      <c r="AE19" s="515"/>
      <c r="AF19" s="515"/>
      <c r="AG19" s="515"/>
      <c r="AH19" s="515"/>
      <c r="AI19" s="515"/>
      <c r="AJ19" s="515"/>
      <c r="AK19" s="515"/>
      <c r="AL19" s="515"/>
      <c r="AM19" s="515"/>
      <c r="AN19" s="515"/>
      <c r="AO19" s="515"/>
      <c r="AP19" s="515"/>
      <c r="AQ19" s="515"/>
      <c r="AR19" s="515"/>
      <c r="AS19" s="515"/>
      <c r="AT19" s="515"/>
      <c r="AU19" s="515"/>
      <c r="AV19" s="515"/>
      <c r="AW19" s="515"/>
      <c r="AX19" s="515"/>
      <c r="AY19" s="515"/>
      <c r="AZ19" s="515"/>
      <c r="BA19" s="515"/>
      <c r="BB19" s="515"/>
      <c r="BC19" s="515"/>
      <c r="BD19" s="515"/>
      <c r="BE19" s="515"/>
      <c r="BF19" s="515"/>
      <c r="BG19" s="515"/>
      <c r="BH19" s="515"/>
      <c r="BI19" s="515"/>
      <c r="BJ19" s="515"/>
      <c r="BK19" s="515"/>
      <c r="BL19" s="515"/>
      <c r="BM19" s="515"/>
      <c r="BN19" s="515"/>
      <c r="BO19" s="515"/>
      <c r="BP19" s="515"/>
      <c r="BQ19" s="515"/>
      <c r="BR19" s="515"/>
      <c r="BS19" s="515"/>
      <c r="BT19" s="515"/>
      <c r="BU19" s="515"/>
      <c r="BV19" s="515"/>
      <c r="BW19" s="515"/>
      <c r="BX19" s="515"/>
      <c r="BY19" s="515"/>
      <c r="BZ19" s="515"/>
      <c r="CA19" s="515"/>
      <c r="CB19" s="515"/>
      <c r="CC19" s="515"/>
      <c r="CD19" s="515"/>
      <c r="CE19" s="515"/>
      <c r="CF19" s="515"/>
      <c r="CG19" s="515"/>
      <c r="CH19" s="515"/>
      <c r="CI19" s="515"/>
      <c r="CJ19" s="515"/>
      <c r="CK19" s="515"/>
      <c r="CL19" s="515"/>
      <c r="CM19" s="515"/>
      <c r="CN19" s="515"/>
      <c r="CO19" s="515"/>
      <c r="CP19" s="515"/>
      <c r="CQ19" s="515"/>
      <c r="CR19" s="515"/>
      <c r="CS19" s="515"/>
      <c r="CT19" s="515"/>
      <c r="CU19" s="515"/>
      <c r="CV19" s="515"/>
      <c r="CW19" s="515"/>
      <c r="CX19" s="515"/>
      <c r="CY19" s="515"/>
      <c r="CZ19" s="515"/>
      <c r="DA19" s="515"/>
      <c r="DB19" s="515"/>
      <c r="DC19" s="515"/>
      <c r="DD19" s="515"/>
      <c r="DE19" s="515"/>
      <c r="DF19" s="515"/>
      <c r="DG19" s="515"/>
      <c r="DH19" s="515"/>
      <c r="DI19" s="515"/>
      <c r="DJ19" s="515"/>
      <c r="DK19" s="515"/>
      <c r="DL19" s="515"/>
      <c r="DM19" s="515"/>
      <c r="DN19" s="515"/>
      <c r="DO19" s="515"/>
      <c r="DP19" s="515"/>
      <c r="DQ19" s="515"/>
      <c r="DR19" s="515"/>
      <c r="DS19" s="515"/>
      <c r="DT19" s="515"/>
      <c r="DU19" s="515"/>
      <c r="DV19" s="515"/>
      <c r="DW19" s="515"/>
      <c r="DX19" s="515"/>
      <c r="DY19" s="515"/>
      <c r="DZ19" s="515"/>
      <c r="EA19" s="515"/>
      <c r="EB19" s="515"/>
      <c r="EC19" s="515"/>
      <c r="ED19" s="515"/>
      <c r="EE19" s="515"/>
      <c r="EF19" s="515"/>
      <c r="EG19" s="515"/>
      <c r="EH19" s="515"/>
      <c r="EI19" s="515"/>
      <c r="EJ19" s="515"/>
      <c r="EK19" s="515"/>
      <c r="EL19" s="515"/>
      <c r="EM19" s="515"/>
      <c r="EN19" s="515"/>
      <c r="EO19" s="515"/>
      <c r="EP19" s="515"/>
      <c r="EQ19" s="515"/>
      <c r="ER19" s="515"/>
      <c r="ES19" s="518"/>
    </row>
    <row r="20" spans="1:149" x14ac:dyDescent="0.3">
      <c r="A20" s="515">
        <f>SUM(C20:M20)</f>
        <v>-33462.499999999993</v>
      </c>
      <c r="B20" s="404" t="s">
        <v>111</v>
      </c>
      <c r="C20" s="515"/>
      <c r="D20" s="515">
        <f>SUMIF($R$2:$ES$2,D$2,$R20:$ES20)</f>
        <v>-6692.4999999999991</v>
      </c>
      <c r="E20" s="515">
        <f t="shared" si="11"/>
        <v>-6692.4999999999991</v>
      </c>
      <c r="F20" s="515">
        <f t="shared" si="11"/>
        <v>-6692.4999999999991</v>
      </c>
      <c r="G20" s="515">
        <f t="shared" si="11"/>
        <v>-6692.4999999999991</v>
      </c>
      <c r="H20" s="515">
        <f t="shared" si="11"/>
        <v>-6692.4999999999991</v>
      </c>
      <c r="I20" s="515">
        <f t="shared" si="11"/>
        <v>0</v>
      </c>
      <c r="J20" s="515">
        <f t="shared" si="11"/>
        <v>0</v>
      </c>
      <c r="K20" s="515">
        <f t="shared" si="11"/>
        <v>0</v>
      </c>
      <c r="L20" s="515">
        <f t="shared" si="11"/>
        <v>0</v>
      </c>
      <c r="M20" s="518">
        <f t="shared" si="11"/>
        <v>0</v>
      </c>
      <c r="O20" s="515">
        <f t="shared" ref="O20" si="27">SUM(Q20:ES20)</f>
        <v>-33462.499999999978</v>
      </c>
      <c r="P20" s="404" t="s">
        <v>111</v>
      </c>
      <c r="Q20" s="515"/>
      <c r="R20" s="515">
        <f t="shared" ref="R20:AW20" si="28">IF(R$3&lt;=HOLD_PERIOD,-CAP_RESERVES*NLA/12,0)</f>
        <v>-557.70833333333337</v>
      </c>
      <c r="S20" s="515">
        <f t="shared" si="28"/>
        <v>-557.70833333333337</v>
      </c>
      <c r="T20" s="515">
        <f t="shared" si="28"/>
        <v>-557.70833333333337</v>
      </c>
      <c r="U20" s="515">
        <f t="shared" si="28"/>
        <v>-557.70833333333337</v>
      </c>
      <c r="V20" s="515">
        <f t="shared" si="28"/>
        <v>-557.70833333333337</v>
      </c>
      <c r="W20" s="515">
        <f t="shared" si="28"/>
        <v>-557.70833333333337</v>
      </c>
      <c r="X20" s="515">
        <f t="shared" si="28"/>
        <v>-557.70833333333337</v>
      </c>
      <c r="Y20" s="515">
        <f t="shared" si="28"/>
        <v>-557.70833333333337</v>
      </c>
      <c r="Z20" s="515">
        <f t="shared" si="28"/>
        <v>-557.70833333333337</v>
      </c>
      <c r="AA20" s="515">
        <f t="shared" si="28"/>
        <v>-557.70833333333337</v>
      </c>
      <c r="AB20" s="515">
        <f t="shared" si="28"/>
        <v>-557.70833333333337</v>
      </c>
      <c r="AC20" s="515">
        <f t="shared" si="28"/>
        <v>-557.70833333333337</v>
      </c>
      <c r="AD20" s="515">
        <f t="shared" si="28"/>
        <v>-557.70833333333337</v>
      </c>
      <c r="AE20" s="515">
        <f t="shared" si="28"/>
        <v>-557.70833333333337</v>
      </c>
      <c r="AF20" s="515">
        <f t="shared" si="28"/>
        <v>-557.70833333333337</v>
      </c>
      <c r="AG20" s="515">
        <f t="shared" si="28"/>
        <v>-557.70833333333337</v>
      </c>
      <c r="AH20" s="515">
        <f t="shared" si="28"/>
        <v>-557.70833333333337</v>
      </c>
      <c r="AI20" s="515">
        <f t="shared" si="28"/>
        <v>-557.70833333333337</v>
      </c>
      <c r="AJ20" s="515">
        <f t="shared" si="28"/>
        <v>-557.70833333333337</v>
      </c>
      <c r="AK20" s="515">
        <f t="shared" si="28"/>
        <v>-557.70833333333337</v>
      </c>
      <c r="AL20" s="515">
        <f t="shared" si="28"/>
        <v>-557.70833333333337</v>
      </c>
      <c r="AM20" s="515">
        <f t="shared" si="28"/>
        <v>-557.70833333333337</v>
      </c>
      <c r="AN20" s="515">
        <f t="shared" si="28"/>
        <v>-557.70833333333337</v>
      </c>
      <c r="AO20" s="515">
        <f t="shared" si="28"/>
        <v>-557.70833333333337</v>
      </c>
      <c r="AP20" s="515">
        <f t="shared" si="28"/>
        <v>-557.70833333333337</v>
      </c>
      <c r="AQ20" s="515">
        <f t="shared" si="28"/>
        <v>-557.70833333333337</v>
      </c>
      <c r="AR20" s="515">
        <f t="shared" si="28"/>
        <v>-557.70833333333337</v>
      </c>
      <c r="AS20" s="515">
        <f t="shared" si="28"/>
        <v>-557.70833333333337</v>
      </c>
      <c r="AT20" s="515">
        <f t="shared" si="28"/>
        <v>-557.70833333333337</v>
      </c>
      <c r="AU20" s="515">
        <f t="shared" si="28"/>
        <v>-557.70833333333337</v>
      </c>
      <c r="AV20" s="515">
        <f t="shared" si="28"/>
        <v>-557.70833333333337</v>
      </c>
      <c r="AW20" s="515">
        <f t="shared" si="28"/>
        <v>-557.70833333333337</v>
      </c>
      <c r="AX20" s="515">
        <f t="shared" ref="AX20:CC20" si="29">IF(AX$3&lt;=HOLD_PERIOD,-CAP_RESERVES*NLA/12,0)</f>
        <v>-557.70833333333337</v>
      </c>
      <c r="AY20" s="515">
        <f t="shared" si="29"/>
        <v>-557.70833333333337</v>
      </c>
      <c r="AZ20" s="515">
        <f t="shared" si="29"/>
        <v>-557.70833333333337</v>
      </c>
      <c r="BA20" s="515">
        <f t="shared" si="29"/>
        <v>-557.70833333333337</v>
      </c>
      <c r="BB20" s="515">
        <f t="shared" si="29"/>
        <v>-557.70833333333337</v>
      </c>
      <c r="BC20" s="515">
        <f t="shared" si="29"/>
        <v>-557.70833333333337</v>
      </c>
      <c r="BD20" s="515">
        <f t="shared" si="29"/>
        <v>-557.70833333333337</v>
      </c>
      <c r="BE20" s="515">
        <f t="shared" si="29"/>
        <v>-557.70833333333337</v>
      </c>
      <c r="BF20" s="515">
        <f t="shared" si="29"/>
        <v>-557.70833333333337</v>
      </c>
      <c r="BG20" s="515">
        <f t="shared" si="29"/>
        <v>-557.70833333333337</v>
      </c>
      <c r="BH20" s="515">
        <f t="shared" si="29"/>
        <v>-557.70833333333337</v>
      </c>
      <c r="BI20" s="515">
        <f t="shared" si="29"/>
        <v>-557.70833333333337</v>
      </c>
      <c r="BJ20" s="515">
        <f t="shared" si="29"/>
        <v>-557.70833333333337</v>
      </c>
      <c r="BK20" s="515">
        <f t="shared" si="29"/>
        <v>-557.70833333333337</v>
      </c>
      <c r="BL20" s="515">
        <f t="shared" si="29"/>
        <v>-557.70833333333337</v>
      </c>
      <c r="BM20" s="515">
        <f t="shared" si="29"/>
        <v>-557.70833333333337</v>
      </c>
      <c r="BN20" s="515">
        <f t="shared" si="29"/>
        <v>-557.70833333333337</v>
      </c>
      <c r="BO20" s="515">
        <f t="shared" si="29"/>
        <v>-557.70833333333337</v>
      </c>
      <c r="BP20" s="515">
        <f t="shared" si="29"/>
        <v>-557.70833333333337</v>
      </c>
      <c r="BQ20" s="515">
        <f t="shared" si="29"/>
        <v>-557.70833333333337</v>
      </c>
      <c r="BR20" s="515">
        <f t="shared" si="29"/>
        <v>-557.70833333333337</v>
      </c>
      <c r="BS20" s="515">
        <f t="shared" si="29"/>
        <v>-557.70833333333337</v>
      </c>
      <c r="BT20" s="515">
        <f t="shared" si="29"/>
        <v>-557.70833333333337</v>
      </c>
      <c r="BU20" s="515">
        <f t="shared" si="29"/>
        <v>-557.70833333333337</v>
      </c>
      <c r="BV20" s="515">
        <f t="shared" si="29"/>
        <v>-557.70833333333337</v>
      </c>
      <c r="BW20" s="515">
        <f t="shared" si="29"/>
        <v>-557.70833333333337</v>
      </c>
      <c r="BX20" s="515">
        <f t="shared" si="29"/>
        <v>-557.70833333333337</v>
      </c>
      <c r="BY20" s="515">
        <f t="shared" si="29"/>
        <v>-557.70833333333337</v>
      </c>
      <c r="BZ20" s="515">
        <f t="shared" si="29"/>
        <v>0</v>
      </c>
      <c r="CA20" s="515">
        <f t="shared" si="29"/>
        <v>0</v>
      </c>
      <c r="CB20" s="515">
        <f t="shared" si="29"/>
        <v>0</v>
      </c>
      <c r="CC20" s="515">
        <f t="shared" si="29"/>
        <v>0</v>
      </c>
      <c r="CD20" s="515">
        <f t="shared" ref="CD20:DI20" si="30">IF(CD$3&lt;=HOLD_PERIOD,-CAP_RESERVES*NLA/12,0)</f>
        <v>0</v>
      </c>
      <c r="CE20" s="515">
        <f t="shared" si="30"/>
        <v>0</v>
      </c>
      <c r="CF20" s="515">
        <f t="shared" si="30"/>
        <v>0</v>
      </c>
      <c r="CG20" s="515">
        <f t="shared" si="30"/>
        <v>0</v>
      </c>
      <c r="CH20" s="515">
        <f t="shared" si="30"/>
        <v>0</v>
      </c>
      <c r="CI20" s="515">
        <f t="shared" si="30"/>
        <v>0</v>
      </c>
      <c r="CJ20" s="515">
        <f t="shared" si="30"/>
        <v>0</v>
      </c>
      <c r="CK20" s="515">
        <f t="shared" si="30"/>
        <v>0</v>
      </c>
      <c r="CL20" s="515">
        <f t="shared" si="30"/>
        <v>0</v>
      </c>
      <c r="CM20" s="515">
        <f t="shared" si="30"/>
        <v>0</v>
      </c>
      <c r="CN20" s="515">
        <f t="shared" si="30"/>
        <v>0</v>
      </c>
      <c r="CO20" s="515">
        <f t="shared" si="30"/>
        <v>0</v>
      </c>
      <c r="CP20" s="515">
        <f t="shared" si="30"/>
        <v>0</v>
      </c>
      <c r="CQ20" s="515">
        <f t="shared" si="30"/>
        <v>0</v>
      </c>
      <c r="CR20" s="515">
        <f t="shared" si="30"/>
        <v>0</v>
      </c>
      <c r="CS20" s="515">
        <f t="shared" si="30"/>
        <v>0</v>
      </c>
      <c r="CT20" s="515">
        <f t="shared" si="30"/>
        <v>0</v>
      </c>
      <c r="CU20" s="515">
        <f t="shared" si="30"/>
        <v>0</v>
      </c>
      <c r="CV20" s="515">
        <f t="shared" si="30"/>
        <v>0</v>
      </c>
      <c r="CW20" s="515">
        <f t="shared" si="30"/>
        <v>0</v>
      </c>
      <c r="CX20" s="515">
        <f t="shared" si="30"/>
        <v>0</v>
      </c>
      <c r="CY20" s="515">
        <f t="shared" si="30"/>
        <v>0</v>
      </c>
      <c r="CZ20" s="515">
        <f t="shared" si="30"/>
        <v>0</v>
      </c>
      <c r="DA20" s="515">
        <f t="shared" si="30"/>
        <v>0</v>
      </c>
      <c r="DB20" s="515">
        <f t="shared" si="30"/>
        <v>0</v>
      </c>
      <c r="DC20" s="515">
        <f t="shared" si="30"/>
        <v>0</v>
      </c>
      <c r="DD20" s="515">
        <f t="shared" si="30"/>
        <v>0</v>
      </c>
      <c r="DE20" s="515">
        <f t="shared" si="30"/>
        <v>0</v>
      </c>
      <c r="DF20" s="515">
        <f t="shared" si="30"/>
        <v>0</v>
      </c>
      <c r="DG20" s="515">
        <f t="shared" si="30"/>
        <v>0</v>
      </c>
      <c r="DH20" s="515">
        <f t="shared" si="30"/>
        <v>0</v>
      </c>
      <c r="DI20" s="515">
        <f t="shared" si="30"/>
        <v>0</v>
      </c>
      <c r="DJ20" s="515">
        <f t="shared" ref="DJ20:ES20" si="31">IF(DJ$3&lt;=HOLD_PERIOD,-CAP_RESERVES*NLA/12,0)</f>
        <v>0</v>
      </c>
      <c r="DK20" s="515">
        <f t="shared" si="31"/>
        <v>0</v>
      </c>
      <c r="DL20" s="515">
        <f t="shared" si="31"/>
        <v>0</v>
      </c>
      <c r="DM20" s="515">
        <f t="shared" si="31"/>
        <v>0</v>
      </c>
      <c r="DN20" s="515">
        <f t="shared" si="31"/>
        <v>0</v>
      </c>
      <c r="DO20" s="515">
        <f t="shared" si="31"/>
        <v>0</v>
      </c>
      <c r="DP20" s="515">
        <f t="shared" si="31"/>
        <v>0</v>
      </c>
      <c r="DQ20" s="515">
        <f t="shared" si="31"/>
        <v>0</v>
      </c>
      <c r="DR20" s="515">
        <f t="shared" si="31"/>
        <v>0</v>
      </c>
      <c r="DS20" s="515">
        <f t="shared" si="31"/>
        <v>0</v>
      </c>
      <c r="DT20" s="515">
        <f t="shared" si="31"/>
        <v>0</v>
      </c>
      <c r="DU20" s="515">
        <f t="shared" si="31"/>
        <v>0</v>
      </c>
      <c r="DV20" s="515">
        <f t="shared" si="31"/>
        <v>0</v>
      </c>
      <c r="DW20" s="515">
        <f t="shared" si="31"/>
        <v>0</v>
      </c>
      <c r="DX20" s="515">
        <f t="shared" si="31"/>
        <v>0</v>
      </c>
      <c r="DY20" s="515">
        <f t="shared" si="31"/>
        <v>0</v>
      </c>
      <c r="DZ20" s="515">
        <f t="shared" si="31"/>
        <v>0</v>
      </c>
      <c r="EA20" s="515">
        <f t="shared" si="31"/>
        <v>0</v>
      </c>
      <c r="EB20" s="515">
        <f t="shared" si="31"/>
        <v>0</v>
      </c>
      <c r="EC20" s="515">
        <f t="shared" si="31"/>
        <v>0</v>
      </c>
      <c r="ED20" s="515">
        <f t="shared" si="31"/>
        <v>0</v>
      </c>
      <c r="EE20" s="515">
        <f t="shared" si="31"/>
        <v>0</v>
      </c>
      <c r="EF20" s="515">
        <f t="shared" si="31"/>
        <v>0</v>
      </c>
      <c r="EG20" s="515">
        <f t="shared" si="31"/>
        <v>0</v>
      </c>
      <c r="EH20" s="515">
        <f t="shared" si="31"/>
        <v>0</v>
      </c>
      <c r="EI20" s="515">
        <f t="shared" si="31"/>
        <v>0</v>
      </c>
      <c r="EJ20" s="515">
        <f t="shared" si="31"/>
        <v>0</v>
      </c>
      <c r="EK20" s="515">
        <f t="shared" si="31"/>
        <v>0</v>
      </c>
      <c r="EL20" s="515">
        <f t="shared" si="31"/>
        <v>0</v>
      </c>
      <c r="EM20" s="515">
        <f t="shared" si="31"/>
        <v>0</v>
      </c>
      <c r="EN20" s="515">
        <f t="shared" si="31"/>
        <v>0</v>
      </c>
      <c r="EO20" s="515">
        <f t="shared" si="31"/>
        <v>0</v>
      </c>
      <c r="EP20" s="515">
        <f t="shared" si="31"/>
        <v>0</v>
      </c>
      <c r="EQ20" s="515">
        <f t="shared" si="31"/>
        <v>0</v>
      </c>
      <c r="ER20" s="515">
        <f t="shared" si="31"/>
        <v>0</v>
      </c>
      <c r="ES20" s="518">
        <f t="shared" si="31"/>
        <v>0</v>
      </c>
    </row>
    <row r="21" spans="1:149" x14ac:dyDescent="0.3">
      <c r="A21" s="515">
        <f>SUM(C21:M21)</f>
        <v>0</v>
      </c>
      <c r="B21" s="404" t="s">
        <v>82</v>
      </c>
      <c r="C21" s="515"/>
      <c r="D21" s="515">
        <f>SUMIF($R$2:$ES$2,D$2,$R21:$ES21)</f>
        <v>0</v>
      </c>
      <c r="E21" s="515">
        <f t="shared" si="11"/>
        <v>0</v>
      </c>
      <c r="F21" s="515">
        <f t="shared" si="11"/>
        <v>0</v>
      </c>
      <c r="G21" s="515">
        <f t="shared" si="11"/>
        <v>0</v>
      </c>
      <c r="H21" s="515">
        <f t="shared" si="11"/>
        <v>0</v>
      </c>
      <c r="I21" s="515">
        <f t="shared" si="11"/>
        <v>0</v>
      </c>
      <c r="J21" s="515">
        <f t="shared" si="11"/>
        <v>0</v>
      </c>
      <c r="K21" s="515">
        <f t="shared" si="11"/>
        <v>0</v>
      </c>
      <c r="L21" s="515">
        <f t="shared" si="11"/>
        <v>0</v>
      </c>
      <c r="M21" s="518">
        <f t="shared" si="11"/>
        <v>0</v>
      </c>
      <c r="O21" s="515">
        <f>SUM(Q21:ES21)</f>
        <v>0</v>
      </c>
      <c r="P21" s="404" t="s">
        <v>82</v>
      </c>
      <c r="Q21" s="515"/>
      <c r="R21" s="515">
        <f>-'Construction Budget'!W8</f>
        <v>0</v>
      </c>
      <c r="S21" s="515">
        <f>-'Construction Budget'!X8</f>
        <v>0</v>
      </c>
      <c r="T21" s="515">
        <f>-'Construction Budget'!Y8</f>
        <v>0</v>
      </c>
      <c r="U21" s="515">
        <f>-'Construction Budget'!Z8</f>
        <v>0</v>
      </c>
      <c r="V21" s="515">
        <f>-'Construction Budget'!AA8</f>
        <v>0</v>
      </c>
      <c r="W21" s="515">
        <f>-'Construction Budget'!AB8</f>
        <v>0</v>
      </c>
      <c r="X21" s="515">
        <f>-'Construction Budget'!AC8</f>
        <v>0</v>
      </c>
      <c r="Y21" s="515">
        <f>-'Construction Budget'!AD8</f>
        <v>0</v>
      </c>
      <c r="Z21" s="515">
        <f>-'Construction Budget'!AE8</f>
        <v>0</v>
      </c>
      <c r="AA21" s="515">
        <f>-'Construction Budget'!AF8</f>
        <v>0</v>
      </c>
      <c r="AB21" s="515">
        <f>-'Construction Budget'!AG8</f>
        <v>0</v>
      </c>
      <c r="AC21" s="515">
        <f>-'Construction Budget'!AH8</f>
        <v>0</v>
      </c>
      <c r="AD21" s="515">
        <f>-'Construction Budget'!AI8</f>
        <v>0</v>
      </c>
      <c r="AE21" s="515">
        <f>-'Construction Budget'!AJ8</f>
        <v>0</v>
      </c>
      <c r="AF21" s="515">
        <f>-'Construction Budget'!AK8</f>
        <v>0</v>
      </c>
      <c r="AG21" s="515">
        <f>-'Construction Budget'!AL8</f>
        <v>0</v>
      </c>
      <c r="AH21" s="515">
        <f>-'Construction Budget'!AM8</f>
        <v>0</v>
      </c>
      <c r="AI21" s="515">
        <f>-'Construction Budget'!AN8</f>
        <v>0</v>
      </c>
      <c r="AJ21" s="515">
        <f>-'Construction Budget'!AO8</f>
        <v>0</v>
      </c>
      <c r="AK21" s="515">
        <f>-'Construction Budget'!AP8</f>
        <v>0</v>
      </c>
      <c r="AL21" s="515">
        <f>-'Construction Budget'!AQ8</f>
        <v>0</v>
      </c>
      <c r="AM21" s="515">
        <f>-'Construction Budget'!AR8</f>
        <v>0</v>
      </c>
      <c r="AN21" s="515">
        <f>-'Construction Budget'!AS8</f>
        <v>0</v>
      </c>
      <c r="AO21" s="515">
        <f>-'Construction Budget'!AT8</f>
        <v>0</v>
      </c>
      <c r="AP21" s="515">
        <f>-'Construction Budget'!AU8</f>
        <v>0</v>
      </c>
      <c r="AQ21" s="515">
        <f>-'Construction Budget'!AV8</f>
        <v>0</v>
      </c>
      <c r="AR21" s="515">
        <f>-'Construction Budget'!AW8</f>
        <v>0</v>
      </c>
      <c r="AS21" s="515">
        <f>-'Construction Budget'!AX8</f>
        <v>0</v>
      </c>
      <c r="AT21" s="515">
        <f>-'Construction Budget'!AY8</f>
        <v>0</v>
      </c>
      <c r="AU21" s="515">
        <f>-'Construction Budget'!AZ8</f>
        <v>0</v>
      </c>
      <c r="AV21" s="515">
        <f>-'Construction Budget'!BA8</f>
        <v>0</v>
      </c>
      <c r="AW21" s="515">
        <f>-'Construction Budget'!BB8</f>
        <v>0</v>
      </c>
      <c r="AX21" s="515">
        <f>-'Construction Budget'!BC8</f>
        <v>0</v>
      </c>
      <c r="AY21" s="515">
        <f>-'Construction Budget'!BD8</f>
        <v>0</v>
      </c>
      <c r="AZ21" s="515">
        <f>-'Construction Budget'!BE8</f>
        <v>0</v>
      </c>
      <c r="BA21" s="515">
        <f>-'Construction Budget'!BF8</f>
        <v>0</v>
      </c>
      <c r="BB21" s="515">
        <f>-'Construction Budget'!BG8</f>
        <v>0</v>
      </c>
      <c r="BC21" s="515">
        <f>-'Construction Budget'!BH8</f>
        <v>0</v>
      </c>
      <c r="BD21" s="515">
        <f>-'Construction Budget'!BI8</f>
        <v>0</v>
      </c>
      <c r="BE21" s="515">
        <f>-'Construction Budget'!BJ8</f>
        <v>0</v>
      </c>
      <c r="BF21" s="515">
        <f>-'Construction Budget'!BK8</f>
        <v>0</v>
      </c>
      <c r="BG21" s="515">
        <f>-'Construction Budget'!BL8</f>
        <v>0</v>
      </c>
      <c r="BH21" s="515">
        <f>-'Construction Budget'!BM8</f>
        <v>0</v>
      </c>
      <c r="BI21" s="515">
        <f>-'Construction Budget'!BN8</f>
        <v>0</v>
      </c>
      <c r="BJ21" s="515">
        <f>-'Construction Budget'!BO8</f>
        <v>0</v>
      </c>
      <c r="BK21" s="515">
        <f>-'Construction Budget'!BP8</f>
        <v>0</v>
      </c>
      <c r="BL21" s="515">
        <f>-'Construction Budget'!BQ8</f>
        <v>0</v>
      </c>
      <c r="BM21" s="515">
        <f>-'Construction Budget'!BR8</f>
        <v>0</v>
      </c>
      <c r="BN21" s="515">
        <f>-'Construction Budget'!BS8</f>
        <v>0</v>
      </c>
      <c r="BO21" s="515">
        <f>-'Construction Budget'!BT8</f>
        <v>0</v>
      </c>
      <c r="BP21" s="515">
        <f>-'Construction Budget'!BU8</f>
        <v>0</v>
      </c>
      <c r="BQ21" s="515">
        <f>-'Construction Budget'!BV8</f>
        <v>0</v>
      </c>
      <c r="BR21" s="515">
        <f>-'Construction Budget'!BW8</f>
        <v>0</v>
      </c>
      <c r="BS21" s="515">
        <f>-'Construction Budget'!BX8</f>
        <v>0</v>
      </c>
      <c r="BT21" s="515">
        <f>-'Construction Budget'!BY8</f>
        <v>0</v>
      </c>
      <c r="BU21" s="515">
        <f>-'Construction Budget'!BZ8</f>
        <v>0</v>
      </c>
      <c r="BV21" s="515">
        <f>-'Construction Budget'!CA8</f>
        <v>0</v>
      </c>
      <c r="BW21" s="515">
        <f>-'Construction Budget'!CB8</f>
        <v>0</v>
      </c>
      <c r="BX21" s="515">
        <f>-'Construction Budget'!CC8</f>
        <v>0</v>
      </c>
      <c r="BY21" s="515">
        <f>-'Construction Budget'!CD8</f>
        <v>0</v>
      </c>
      <c r="BZ21" s="515">
        <f>-'Construction Budget'!CE8</f>
        <v>0</v>
      </c>
      <c r="CA21" s="515">
        <f>-'Construction Budget'!CF8</f>
        <v>0</v>
      </c>
      <c r="CB21" s="515">
        <f>-'Construction Budget'!CG8</f>
        <v>0</v>
      </c>
      <c r="CC21" s="515">
        <f>-'Construction Budget'!CH8</f>
        <v>0</v>
      </c>
      <c r="CD21" s="515">
        <f>-'Construction Budget'!CI8</f>
        <v>0</v>
      </c>
      <c r="CE21" s="515">
        <f>-'Construction Budget'!CJ8</f>
        <v>0</v>
      </c>
      <c r="CF21" s="515">
        <f>-'Construction Budget'!CK8</f>
        <v>0</v>
      </c>
      <c r="CG21" s="515">
        <f>-'Construction Budget'!CL8</f>
        <v>0</v>
      </c>
      <c r="CH21" s="515">
        <f>-'Construction Budget'!CM8</f>
        <v>0</v>
      </c>
      <c r="CI21" s="515">
        <f>-'Construction Budget'!CN8</f>
        <v>0</v>
      </c>
      <c r="CJ21" s="515">
        <f>-'Construction Budget'!CO8</f>
        <v>0</v>
      </c>
      <c r="CK21" s="515">
        <f>-'Construction Budget'!CP8</f>
        <v>0</v>
      </c>
      <c r="CL21" s="515">
        <f>-'Construction Budget'!CQ8</f>
        <v>0</v>
      </c>
      <c r="CM21" s="515">
        <f>-'Construction Budget'!CR8</f>
        <v>0</v>
      </c>
      <c r="CN21" s="515">
        <f>-'Construction Budget'!CS8</f>
        <v>0</v>
      </c>
      <c r="CO21" s="515">
        <f>-'Construction Budget'!CT8</f>
        <v>0</v>
      </c>
      <c r="CP21" s="515">
        <f>-'Construction Budget'!CU8</f>
        <v>0</v>
      </c>
      <c r="CQ21" s="515">
        <f>-'Construction Budget'!CV8</f>
        <v>0</v>
      </c>
      <c r="CR21" s="515">
        <f>-'Construction Budget'!CW8</f>
        <v>0</v>
      </c>
      <c r="CS21" s="515">
        <f>-'Construction Budget'!CX8</f>
        <v>0</v>
      </c>
      <c r="CT21" s="515">
        <f>-'Construction Budget'!CY8</f>
        <v>0</v>
      </c>
      <c r="CU21" s="515">
        <f>-'Construction Budget'!CZ8</f>
        <v>0</v>
      </c>
      <c r="CV21" s="515">
        <f>-'Construction Budget'!DA8</f>
        <v>0</v>
      </c>
      <c r="CW21" s="515">
        <f>-'Construction Budget'!DB8</f>
        <v>0</v>
      </c>
      <c r="CX21" s="515">
        <f>-'Construction Budget'!DC8</f>
        <v>0</v>
      </c>
      <c r="CY21" s="515">
        <f>-'Construction Budget'!DD8</f>
        <v>0</v>
      </c>
      <c r="CZ21" s="515">
        <f>-'Construction Budget'!DE8</f>
        <v>0</v>
      </c>
      <c r="DA21" s="515">
        <f>-'Construction Budget'!DF8</f>
        <v>0</v>
      </c>
      <c r="DB21" s="515">
        <f>-'Construction Budget'!DG8</f>
        <v>0</v>
      </c>
      <c r="DC21" s="515">
        <f>-'Construction Budget'!DH8</f>
        <v>0</v>
      </c>
      <c r="DD21" s="515">
        <f>-'Construction Budget'!DI8</f>
        <v>0</v>
      </c>
      <c r="DE21" s="515">
        <f>-'Construction Budget'!DJ8</f>
        <v>0</v>
      </c>
      <c r="DF21" s="515">
        <f>-'Construction Budget'!DK8</f>
        <v>0</v>
      </c>
      <c r="DG21" s="515">
        <f>-'Construction Budget'!DL8</f>
        <v>0</v>
      </c>
      <c r="DH21" s="515">
        <f>-'Construction Budget'!DM8</f>
        <v>0</v>
      </c>
      <c r="DI21" s="515">
        <f>-'Construction Budget'!DN8</f>
        <v>0</v>
      </c>
      <c r="DJ21" s="515">
        <f>-'Construction Budget'!DO8</f>
        <v>0</v>
      </c>
      <c r="DK21" s="515">
        <f>-'Construction Budget'!DP8</f>
        <v>0</v>
      </c>
      <c r="DL21" s="515">
        <f>-'Construction Budget'!DQ8</f>
        <v>0</v>
      </c>
      <c r="DM21" s="515">
        <f>-'Construction Budget'!DR8</f>
        <v>0</v>
      </c>
      <c r="DN21" s="515">
        <f>-'Construction Budget'!DS8</f>
        <v>0</v>
      </c>
      <c r="DO21" s="515">
        <f>-'Construction Budget'!DT8</f>
        <v>0</v>
      </c>
      <c r="DP21" s="515">
        <f>-'Construction Budget'!DU8</f>
        <v>0</v>
      </c>
      <c r="DQ21" s="515">
        <f>-'Construction Budget'!DV8</f>
        <v>0</v>
      </c>
      <c r="DR21" s="515">
        <f>-'Construction Budget'!DW8</f>
        <v>0</v>
      </c>
      <c r="DS21" s="515">
        <f>-'Construction Budget'!DX8</f>
        <v>0</v>
      </c>
      <c r="DT21" s="515">
        <f>-'Construction Budget'!DY8</f>
        <v>0</v>
      </c>
      <c r="DU21" s="515">
        <f>-'Construction Budget'!DZ8</f>
        <v>0</v>
      </c>
      <c r="DV21" s="515">
        <f>-'Construction Budget'!EA8</f>
        <v>0</v>
      </c>
      <c r="DW21" s="515">
        <f>-'Construction Budget'!EB8</f>
        <v>0</v>
      </c>
      <c r="DX21" s="515">
        <f>-'Construction Budget'!EC8</f>
        <v>0</v>
      </c>
      <c r="DY21" s="515">
        <f>-'Construction Budget'!ED8</f>
        <v>0</v>
      </c>
      <c r="DZ21" s="515">
        <f>-'Construction Budget'!EE8</f>
        <v>0</v>
      </c>
      <c r="EA21" s="515">
        <f>-'Construction Budget'!EF8</f>
        <v>0</v>
      </c>
      <c r="EB21" s="515">
        <f>-'Construction Budget'!EG8</f>
        <v>0</v>
      </c>
      <c r="EC21" s="515">
        <f>-'Construction Budget'!EH8</f>
        <v>0</v>
      </c>
      <c r="ED21" s="515">
        <f>-'Construction Budget'!EI8</f>
        <v>0</v>
      </c>
      <c r="EE21" s="515">
        <f>-'Construction Budget'!EJ8</f>
        <v>0</v>
      </c>
      <c r="EF21" s="515">
        <f>-'Construction Budget'!EK8</f>
        <v>0</v>
      </c>
      <c r="EG21" s="515">
        <f>-'Construction Budget'!EL8</f>
        <v>0</v>
      </c>
      <c r="EH21" s="515">
        <f>-'Construction Budget'!EM8</f>
        <v>0</v>
      </c>
      <c r="EI21" s="515">
        <f>-'Construction Budget'!EN8</f>
        <v>0</v>
      </c>
      <c r="EJ21" s="515">
        <f>-'Construction Budget'!EO8</f>
        <v>0</v>
      </c>
      <c r="EK21" s="515">
        <f>-'Construction Budget'!EP8</f>
        <v>0</v>
      </c>
      <c r="EL21" s="515">
        <f>-'Construction Budget'!EQ8</f>
        <v>0</v>
      </c>
      <c r="EM21" s="515">
        <f>-'Construction Budget'!ER8</f>
        <v>0</v>
      </c>
      <c r="EN21" s="515">
        <f>-'Construction Budget'!ES8</f>
        <v>0</v>
      </c>
      <c r="EO21" s="515">
        <f>-'Construction Budget'!ET8</f>
        <v>0</v>
      </c>
      <c r="EP21" s="515">
        <f>-'Construction Budget'!EU8</f>
        <v>0</v>
      </c>
      <c r="EQ21" s="515">
        <f>-'Construction Budget'!EV8</f>
        <v>0</v>
      </c>
      <c r="ER21" s="515">
        <f>-'Construction Budget'!EW8</f>
        <v>0</v>
      </c>
      <c r="ES21" s="518">
        <f>-'Construction Budget'!EX8</f>
        <v>0</v>
      </c>
    </row>
    <row r="22" spans="1:149" x14ac:dyDescent="0.3">
      <c r="B22" s="404"/>
      <c r="C22" s="515"/>
      <c r="D22" s="515"/>
      <c r="E22" s="515"/>
      <c r="F22" s="515"/>
      <c r="G22" s="515"/>
      <c r="H22" s="515"/>
      <c r="I22" s="515"/>
      <c r="J22" s="515"/>
      <c r="K22" s="515"/>
      <c r="L22" s="515"/>
      <c r="M22" s="518"/>
      <c r="O22" s="421"/>
      <c r="P22" s="404"/>
      <c r="Q22" s="515"/>
      <c r="R22" s="515"/>
      <c r="S22" s="515"/>
      <c r="T22" s="515"/>
      <c r="U22" s="515"/>
      <c r="V22" s="515"/>
      <c r="W22" s="515"/>
      <c r="X22" s="515"/>
      <c r="Y22" s="515"/>
      <c r="Z22" s="515"/>
      <c r="AA22" s="515"/>
      <c r="AB22" s="515"/>
      <c r="AC22" s="515"/>
      <c r="AD22" s="515"/>
      <c r="AE22" s="515"/>
      <c r="AF22" s="515"/>
      <c r="AG22" s="515"/>
      <c r="AH22" s="515"/>
      <c r="AI22" s="515"/>
      <c r="AJ22" s="515"/>
      <c r="AK22" s="515"/>
      <c r="AL22" s="515"/>
      <c r="AM22" s="515"/>
      <c r="AN22" s="515"/>
      <c r="AO22" s="515"/>
      <c r="AP22" s="515"/>
      <c r="AQ22" s="515"/>
      <c r="AR22" s="515"/>
      <c r="AS22" s="515"/>
      <c r="AT22" s="515"/>
      <c r="AU22" s="515"/>
      <c r="AV22" s="515"/>
      <c r="AW22" s="515"/>
      <c r="AX22" s="515"/>
      <c r="AY22" s="515"/>
      <c r="AZ22" s="515"/>
      <c r="BA22" s="515"/>
      <c r="BB22" s="515"/>
      <c r="BC22" s="515"/>
      <c r="BD22" s="515"/>
      <c r="BE22" s="515"/>
      <c r="BF22" s="515"/>
      <c r="BG22" s="515"/>
      <c r="BH22" s="515"/>
      <c r="BI22" s="515"/>
      <c r="BJ22" s="515"/>
      <c r="BK22" s="515"/>
      <c r="BL22" s="515"/>
      <c r="BM22" s="515"/>
      <c r="BN22" s="515"/>
      <c r="BO22" s="515"/>
      <c r="BP22" s="515"/>
      <c r="BQ22" s="515"/>
      <c r="BR22" s="515"/>
      <c r="BS22" s="515"/>
      <c r="BT22" s="515"/>
      <c r="BU22" s="515"/>
      <c r="BV22" s="515"/>
      <c r="BW22" s="515"/>
      <c r="BX22" s="515"/>
      <c r="BY22" s="515"/>
      <c r="BZ22" s="515"/>
      <c r="CA22" s="515"/>
      <c r="CB22" s="515"/>
      <c r="CC22" s="515"/>
      <c r="CD22" s="515"/>
      <c r="CE22" s="515"/>
      <c r="CF22" s="515"/>
      <c r="CG22" s="515"/>
      <c r="CH22" s="515"/>
      <c r="CI22" s="515"/>
      <c r="CJ22" s="515"/>
      <c r="CK22" s="515"/>
      <c r="CL22" s="515"/>
      <c r="CM22" s="515"/>
      <c r="CN22" s="515"/>
      <c r="CO22" s="515"/>
      <c r="CP22" s="515"/>
      <c r="CQ22" s="515"/>
      <c r="CR22" s="515"/>
      <c r="CS22" s="515"/>
      <c r="CT22" s="515"/>
      <c r="CU22" s="515"/>
      <c r="CV22" s="515"/>
      <c r="CW22" s="515"/>
      <c r="CX22" s="515"/>
      <c r="CY22" s="515"/>
      <c r="CZ22" s="515"/>
      <c r="DA22" s="515"/>
      <c r="DB22" s="515"/>
      <c r="DC22" s="515"/>
      <c r="DD22" s="515"/>
      <c r="DE22" s="515"/>
      <c r="DF22" s="515"/>
      <c r="DG22" s="515"/>
      <c r="DH22" s="515"/>
      <c r="DI22" s="515"/>
      <c r="DJ22" s="515"/>
      <c r="DK22" s="515"/>
      <c r="DL22" s="515"/>
      <c r="DM22" s="515"/>
      <c r="DN22" s="515"/>
      <c r="DO22" s="515"/>
      <c r="DP22" s="515"/>
      <c r="DQ22" s="515"/>
      <c r="DR22" s="515"/>
      <c r="DS22" s="515"/>
      <c r="DT22" s="515"/>
      <c r="DU22" s="515"/>
      <c r="DV22" s="515"/>
      <c r="DW22" s="515"/>
      <c r="DX22" s="515"/>
      <c r="DY22" s="515"/>
      <c r="DZ22" s="515"/>
      <c r="EA22" s="515"/>
      <c r="EB22" s="515"/>
      <c r="EC22" s="515"/>
      <c r="ED22" s="515"/>
      <c r="EE22" s="515"/>
      <c r="EF22" s="515"/>
      <c r="EG22" s="515"/>
      <c r="EH22" s="515"/>
      <c r="EI22" s="515"/>
      <c r="EJ22" s="515"/>
      <c r="EK22" s="515"/>
      <c r="EL22" s="515"/>
      <c r="EM22" s="515"/>
      <c r="EN22" s="515"/>
      <c r="EO22" s="515"/>
      <c r="EP22" s="515"/>
      <c r="EQ22" s="515"/>
      <c r="ER22" s="515"/>
      <c r="ES22" s="518"/>
    </row>
    <row r="23" spans="1:149" x14ac:dyDescent="0.3">
      <c r="B23" s="556" t="s">
        <v>112</v>
      </c>
      <c r="C23" s="515"/>
      <c r="D23" s="515"/>
      <c r="E23" s="515"/>
      <c r="F23" s="515"/>
      <c r="G23" s="515"/>
      <c r="H23" s="515"/>
      <c r="I23" s="515"/>
      <c r="J23" s="515"/>
      <c r="K23" s="515"/>
      <c r="L23" s="515"/>
      <c r="M23" s="518"/>
      <c r="O23" s="421"/>
      <c r="P23" s="556" t="s">
        <v>112</v>
      </c>
      <c r="Q23" s="515"/>
      <c r="R23" s="515"/>
      <c r="S23" s="515"/>
      <c r="T23" s="515"/>
      <c r="U23" s="515"/>
      <c r="V23" s="515"/>
      <c r="W23" s="515"/>
      <c r="X23" s="515"/>
      <c r="Y23" s="515"/>
      <c r="Z23" s="515"/>
      <c r="AA23" s="515"/>
      <c r="AB23" s="515"/>
      <c r="AC23" s="515"/>
      <c r="AD23" s="515"/>
      <c r="AE23" s="515"/>
      <c r="AF23" s="515"/>
      <c r="AG23" s="515"/>
      <c r="AH23" s="515"/>
      <c r="AI23" s="515"/>
      <c r="AJ23" s="515"/>
      <c r="AK23" s="515"/>
      <c r="AL23" s="515"/>
      <c r="AM23" s="515"/>
      <c r="AN23" s="515"/>
      <c r="AO23" s="515"/>
      <c r="AP23" s="515"/>
      <c r="AQ23" s="515"/>
      <c r="AR23" s="515"/>
      <c r="AS23" s="515"/>
      <c r="AT23" s="515"/>
      <c r="AU23" s="515"/>
      <c r="AV23" s="515"/>
      <c r="AW23" s="515"/>
      <c r="AX23" s="515"/>
      <c r="AY23" s="515"/>
      <c r="AZ23" s="515"/>
      <c r="BA23" s="515"/>
      <c r="BB23" s="515"/>
      <c r="BC23" s="515"/>
      <c r="BD23" s="515"/>
      <c r="BE23" s="515"/>
      <c r="BF23" s="515"/>
      <c r="BG23" s="515"/>
      <c r="BH23" s="515"/>
      <c r="BI23" s="515"/>
      <c r="BJ23" s="515"/>
      <c r="BK23" s="515"/>
      <c r="BL23" s="515"/>
      <c r="BM23" s="515"/>
      <c r="BN23" s="515"/>
      <c r="BO23" s="515"/>
      <c r="BP23" s="515"/>
      <c r="BQ23" s="515"/>
      <c r="BR23" s="515"/>
      <c r="BS23" s="515"/>
      <c r="BT23" s="515"/>
      <c r="BU23" s="515"/>
      <c r="BV23" s="515"/>
      <c r="BW23" s="515"/>
      <c r="BX23" s="515"/>
      <c r="BY23" s="515"/>
      <c r="BZ23" s="515"/>
      <c r="CA23" s="515"/>
      <c r="CB23" s="515"/>
      <c r="CC23" s="515"/>
      <c r="CD23" s="515"/>
      <c r="CE23" s="515"/>
      <c r="CF23" s="515"/>
      <c r="CG23" s="515"/>
      <c r="CH23" s="515"/>
      <c r="CI23" s="515"/>
      <c r="CJ23" s="515"/>
      <c r="CK23" s="515"/>
      <c r="CL23" s="515"/>
      <c r="CM23" s="515"/>
      <c r="CN23" s="515"/>
      <c r="CO23" s="515"/>
      <c r="CP23" s="515"/>
      <c r="CQ23" s="515"/>
      <c r="CR23" s="515"/>
      <c r="CS23" s="515"/>
      <c r="CT23" s="515"/>
      <c r="CU23" s="515"/>
      <c r="CV23" s="515"/>
      <c r="CW23" s="515"/>
      <c r="CX23" s="515"/>
      <c r="CY23" s="515"/>
      <c r="CZ23" s="515"/>
      <c r="DA23" s="515"/>
      <c r="DB23" s="515"/>
      <c r="DC23" s="515"/>
      <c r="DD23" s="515"/>
      <c r="DE23" s="515"/>
      <c r="DF23" s="515"/>
      <c r="DG23" s="515"/>
      <c r="DH23" s="515"/>
      <c r="DI23" s="515"/>
      <c r="DJ23" s="515"/>
      <c r="DK23" s="515"/>
      <c r="DL23" s="515"/>
      <c r="DM23" s="515"/>
      <c r="DN23" s="515"/>
      <c r="DO23" s="515"/>
      <c r="DP23" s="515"/>
      <c r="DQ23" s="515"/>
      <c r="DR23" s="515"/>
      <c r="DS23" s="515"/>
      <c r="DT23" s="515"/>
      <c r="DU23" s="515"/>
      <c r="DV23" s="515"/>
      <c r="DW23" s="515"/>
      <c r="DX23" s="515"/>
      <c r="DY23" s="515"/>
      <c r="DZ23" s="515"/>
      <c r="EA23" s="515"/>
      <c r="EB23" s="515"/>
      <c r="EC23" s="515"/>
      <c r="ED23" s="515"/>
      <c r="EE23" s="515"/>
      <c r="EF23" s="515"/>
      <c r="EG23" s="515"/>
      <c r="EH23" s="515"/>
      <c r="EI23" s="515"/>
      <c r="EJ23" s="515"/>
      <c r="EK23" s="515"/>
      <c r="EL23" s="515"/>
      <c r="EM23" s="515"/>
      <c r="EN23" s="515"/>
      <c r="EO23" s="515"/>
      <c r="EP23" s="515"/>
      <c r="EQ23" s="515"/>
      <c r="ER23" s="515"/>
      <c r="ES23" s="518"/>
    </row>
    <row r="24" spans="1:149" x14ac:dyDescent="0.3">
      <c r="A24" s="515">
        <f t="shared" ref="A24:A25" si="32">SUM(C24:M24)</f>
        <v>0</v>
      </c>
      <c r="B24" s="404" t="s">
        <v>113</v>
      </c>
      <c r="C24" s="515"/>
      <c r="D24" s="515">
        <f>SUMIF($R$2:$ES$2,D$2,$R24:$ES24)</f>
        <v>0</v>
      </c>
      <c r="E24" s="515">
        <f t="shared" ref="E24:M25" si="33">SUMIF($R$2:$ES$2,E$2,$R24:$ES24)</f>
        <v>0</v>
      </c>
      <c r="F24" s="515">
        <f t="shared" si="33"/>
        <v>0</v>
      </c>
      <c r="G24" s="515">
        <f t="shared" si="33"/>
        <v>0</v>
      </c>
      <c r="H24" s="515">
        <f t="shared" si="33"/>
        <v>0</v>
      </c>
      <c r="I24" s="515">
        <f t="shared" si="33"/>
        <v>0</v>
      </c>
      <c r="J24" s="515">
        <f t="shared" si="33"/>
        <v>0</v>
      </c>
      <c r="K24" s="515">
        <f t="shared" si="33"/>
        <v>0</v>
      </c>
      <c r="L24" s="515">
        <f t="shared" si="33"/>
        <v>0</v>
      </c>
      <c r="M24" s="518">
        <f t="shared" si="33"/>
        <v>0</v>
      </c>
      <c r="O24" s="515">
        <f t="shared" ref="O24:O25" si="34">SUM(Q24:ES24)</f>
        <v>0</v>
      </c>
      <c r="P24" s="404" t="s">
        <v>113</v>
      </c>
      <c r="Q24" s="515"/>
      <c r="R24" s="515">
        <f>IF(OR(Summary!$E$22*AM_FEE/12&gt;(R18+R41),R$3&gt;HOLD_PERIOD),0,-Summary!$E$22*AM_FEE/12)</f>
        <v>0</v>
      </c>
      <c r="S24" s="515">
        <f>IF(OR(Summary!$E$22*AM_FEE/12&gt;(S18+S41),S$3&gt;HOLD_PERIOD),0,-Summary!$E$22*AM_FEE/12)</f>
        <v>0</v>
      </c>
      <c r="T24" s="515">
        <f>IF(OR(Summary!$E$22*AM_FEE/12&gt;(T18+T41),T$3&gt;HOLD_PERIOD),0,-Summary!$E$22*AM_FEE/12)</f>
        <v>0</v>
      </c>
      <c r="U24" s="515">
        <f>IF(OR(Summary!$E$22*AM_FEE/12&gt;(U18+U41),U$3&gt;HOLD_PERIOD),0,-Summary!$E$22*AM_FEE/12)</f>
        <v>0</v>
      </c>
      <c r="V24" s="515">
        <f>IF(OR(Summary!$E$22*AM_FEE/12&gt;(V18+V41),V$3&gt;HOLD_PERIOD),0,-Summary!$E$22*AM_FEE/12)</f>
        <v>0</v>
      </c>
      <c r="W24" s="515">
        <f>IF(OR(Summary!$E$22*AM_FEE/12&gt;(W18+W41),W$3&gt;HOLD_PERIOD),0,-Summary!$E$22*AM_FEE/12)</f>
        <v>0</v>
      </c>
      <c r="X24" s="515">
        <f>IF(OR(Summary!$E$22*AM_FEE/12&gt;(X18+X41),X$3&gt;HOLD_PERIOD),0,-Summary!$E$22*AM_FEE/12)</f>
        <v>0</v>
      </c>
      <c r="Y24" s="515">
        <f>IF(OR(Summary!$E$22*AM_FEE/12&gt;(Y18+Y41),Y$3&gt;HOLD_PERIOD),0,-Summary!$E$22*AM_FEE/12)</f>
        <v>0</v>
      </c>
      <c r="Z24" s="515">
        <f>IF(OR(Summary!$E$22*AM_FEE/12&gt;(Z18+Z41),Z$3&gt;HOLD_PERIOD),0,-Summary!$E$22*AM_FEE/12)</f>
        <v>0</v>
      </c>
      <c r="AA24" s="515">
        <f>IF(OR(Summary!$E$22*AM_FEE/12&gt;(AA18+AA41),AA$3&gt;HOLD_PERIOD),0,-Summary!$E$22*AM_FEE/12)</f>
        <v>0</v>
      </c>
      <c r="AB24" s="515">
        <f>IF(OR(Summary!$E$22*AM_FEE/12&gt;(AB18+AB41),AB$3&gt;HOLD_PERIOD),0,-Summary!$E$22*AM_FEE/12)</f>
        <v>0</v>
      </c>
      <c r="AC24" s="515">
        <f>IF(OR(Summary!$E$22*AM_FEE/12&gt;(AC18+AC41),AC$3&gt;HOLD_PERIOD),0,-Summary!$E$22*AM_FEE/12)</f>
        <v>0</v>
      </c>
      <c r="AD24" s="515">
        <f>IF(OR(Summary!$E$22*AM_FEE/12&gt;(AD18+AD41),AD$3&gt;HOLD_PERIOD),0,-Summary!$E$22*AM_FEE/12)</f>
        <v>0</v>
      </c>
      <c r="AE24" s="515">
        <f>IF(OR(Summary!$E$22*AM_FEE/12&gt;(AE18+AE41),AE$3&gt;HOLD_PERIOD),0,-Summary!$E$22*AM_FEE/12)</f>
        <v>0</v>
      </c>
      <c r="AF24" s="515">
        <f>IF(OR(Summary!$E$22*AM_FEE/12&gt;(AF18+AF41),AF$3&gt;HOLD_PERIOD),0,-Summary!$E$22*AM_FEE/12)</f>
        <v>0</v>
      </c>
      <c r="AG24" s="515">
        <f>IF(OR(Summary!$E$22*AM_FEE/12&gt;(AG18+AG41),AG$3&gt;HOLD_PERIOD),0,-Summary!$E$22*AM_FEE/12)</f>
        <v>0</v>
      </c>
      <c r="AH24" s="515">
        <f>IF(OR(Summary!$E$22*AM_FEE/12&gt;(AH18+AH41),AH$3&gt;HOLD_PERIOD),0,-Summary!$E$22*AM_FEE/12)</f>
        <v>0</v>
      </c>
      <c r="AI24" s="515">
        <f>IF(OR(Summary!$E$22*AM_FEE/12&gt;(AI18+AI41),AI$3&gt;HOLD_PERIOD),0,-Summary!$E$22*AM_FEE/12)</f>
        <v>0</v>
      </c>
      <c r="AJ24" s="515">
        <f>IF(OR(Summary!$E$22*AM_FEE/12&gt;(AJ18+AJ41),AJ$3&gt;HOLD_PERIOD),0,-Summary!$E$22*AM_FEE/12)</f>
        <v>0</v>
      </c>
      <c r="AK24" s="515">
        <f>IF(OR(Summary!$E$22*AM_FEE/12&gt;(AK18+AK41),AK$3&gt;HOLD_PERIOD),0,-Summary!$E$22*AM_FEE/12)</f>
        <v>0</v>
      </c>
      <c r="AL24" s="515">
        <f>IF(OR(Summary!$E$22*AM_FEE/12&gt;(AL18+AL41),AL$3&gt;HOLD_PERIOD),0,-Summary!$E$22*AM_FEE/12)</f>
        <v>0</v>
      </c>
      <c r="AM24" s="515">
        <f>IF(OR(Summary!$E$22*AM_FEE/12&gt;(AM18+AM41),AM$3&gt;HOLD_PERIOD),0,-Summary!$E$22*AM_FEE/12)</f>
        <v>0</v>
      </c>
      <c r="AN24" s="515">
        <f>IF(OR(Summary!$E$22*AM_FEE/12&gt;(AN18+AN41),AN$3&gt;HOLD_PERIOD),0,-Summary!$E$22*AM_FEE/12)</f>
        <v>0</v>
      </c>
      <c r="AO24" s="515">
        <f>IF(OR(Summary!$E$22*AM_FEE/12&gt;(AO18+AO41),AO$3&gt;HOLD_PERIOD),0,-Summary!$E$22*AM_FEE/12)</f>
        <v>0</v>
      </c>
      <c r="AP24" s="515">
        <f>IF(OR(Summary!$E$22*AM_FEE/12&gt;(AP18+AP41),AP$3&gt;HOLD_PERIOD),0,-Summary!$E$22*AM_FEE/12)</f>
        <v>0</v>
      </c>
      <c r="AQ24" s="515">
        <f>IF(OR(Summary!$E$22*AM_FEE/12&gt;(AQ18+AQ41),AQ$3&gt;HOLD_PERIOD),0,-Summary!$E$22*AM_FEE/12)</f>
        <v>0</v>
      </c>
      <c r="AR24" s="515">
        <f>IF(OR(Summary!$E$22*AM_FEE/12&gt;(AR18+AR41),AR$3&gt;HOLD_PERIOD),0,-Summary!$E$22*AM_FEE/12)</f>
        <v>0</v>
      </c>
      <c r="AS24" s="515">
        <f>IF(OR(Summary!$E$22*AM_FEE/12&gt;(AS18+AS41),AS$3&gt;HOLD_PERIOD),0,-Summary!$E$22*AM_FEE/12)</f>
        <v>0</v>
      </c>
      <c r="AT24" s="515">
        <f>IF(OR(Summary!$E$22*AM_FEE/12&gt;(AT18+AT41),AT$3&gt;HOLD_PERIOD),0,-Summary!$E$22*AM_FEE/12)</f>
        <v>0</v>
      </c>
      <c r="AU24" s="515">
        <f>IF(OR(Summary!$E$22*AM_FEE/12&gt;(AU18+AU41),AU$3&gt;HOLD_PERIOD),0,-Summary!$E$22*AM_FEE/12)</f>
        <v>0</v>
      </c>
      <c r="AV24" s="515">
        <f>IF(OR(Summary!$E$22*AM_FEE/12&gt;(AV18+AV41),AV$3&gt;HOLD_PERIOD),0,-Summary!$E$22*AM_FEE/12)</f>
        <v>0</v>
      </c>
      <c r="AW24" s="515">
        <f>IF(OR(Summary!$E$22*AM_FEE/12&gt;(AW18+AW41),AW$3&gt;HOLD_PERIOD),0,-Summary!$E$22*AM_FEE/12)</f>
        <v>0</v>
      </c>
      <c r="AX24" s="515">
        <f>IF(OR(Summary!$E$22*AM_FEE/12&gt;(AX18+AX41),AX$3&gt;HOLD_PERIOD),0,-Summary!$E$22*AM_FEE/12)</f>
        <v>0</v>
      </c>
      <c r="AY24" s="515">
        <f>IF(OR(Summary!$E$22*AM_FEE/12&gt;(AY18+AY41),AY$3&gt;HOLD_PERIOD),0,-Summary!$E$22*AM_FEE/12)</f>
        <v>0</v>
      </c>
      <c r="AZ24" s="515">
        <f>IF(OR(Summary!$E$22*AM_FEE/12&gt;(AZ18+AZ41),AZ$3&gt;HOLD_PERIOD),0,-Summary!$E$22*AM_FEE/12)</f>
        <v>0</v>
      </c>
      <c r="BA24" s="515">
        <f>IF(OR(Summary!$E$22*AM_FEE/12&gt;(BA18+BA41),BA$3&gt;HOLD_PERIOD),0,-Summary!$E$22*AM_FEE/12)</f>
        <v>0</v>
      </c>
      <c r="BB24" s="515">
        <f>IF(OR(Summary!$E$22*AM_FEE/12&gt;(BB18+BB41),BB$3&gt;HOLD_PERIOD),0,-Summary!$E$22*AM_FEE/12)</f>
        <v>0</v>
      </c>
      <c r="BC24" s="515">
        <f>IF(OR(Summary!$E$22*AM_FEE/12&gt;(BC18+BC41),BC$3&gt;HOLD_PERIOD),0,-Summary!$E$22*AM_FEE/12)</f>
        <v>0</v>
      </c>
      <c r="BD24" s="515">
        <f>IF(OR(Summary!$E$22*AM_FEE/12&gt;(BD18+BD41),BD$3&gt;HOLD_PERIOD),0,-Summary!$E$22*AM_FEE/12)</f>
        <v>0</v>
      </c>
      <c r="BE24" s="515">
        <f>IF(OR(Summary!$E$22*AM_FEE/12&gt;(BE18+BE41),BE$3&gt;HOLD_PERIOD),0,-Summary!$E$22*AM_FEE/12)</f>
        <v>0</v>
      </c>
      <c r="BF24" s="515">
        <f>IF(OR(Summary!$E$22*AM_FEE/12&gt;(BF18+BF41),BF$3&gt;HOLD_PERIOD),0,-Summary!$E$22*AM_FEE/12)</f>
        <v>0</v>
      </c>
      <c r="BG24" s="515">
        <f>IF(OR(Summary!$E$22*AM_FEE/12&gt;(BG18+BG41),BG$3&gt;HOLD_PERIOD),0,-Summary!$E$22*AM_FEE/12)</f>
        <v>0</v>
      </c>
      <c r="BH24" s="515">
        <f>IF(OR(Summary!$E$22*AM_FEE/12&gt;(BH18+BH41),BH$3&gt;HOLD_PERIOD),0,-Summary!$E$22*AM_FEE/12)</f>
        <v>0</v>
      </c>
      <c r="BI24" s="515">
        <f>IF(OR(Summary!$E$22*AM_FEE/12&gt;(BI18+BI41),BI$3&gt;HOLD_PERIOD),0,-Summary!$E$22*AM_FEE/12)</f>
        <v>0</v>
      </c>
      <c r="BJ24" s="515">
        <f>IF(OR(Summary!$E$22*AM_FEE/12&gt;(BJ18+BJ41),BJ$3&gt;HOLD_PERIOD),0,-Summary!$E$22*AM_FEE/12)</f>
        <v>0</v>
      </c>
      <c r="BK24" s="515">
        <f>IF(OR(Summary!$E$22*AM_FEE/12&gt;(BK18+BK41),BK$3&gt;HOLD_PERIOD),0,-Summary!$E$22*AM_FEE/12)</f>
        <v>0</v>
      </c>
      <c r="BL24" s="515">
        <f>IF(OR(Summary!$E$22*AM_FEE/12&gt;(BL18+BL41),BL$3&gt;HOLD_PERIOD),0,-Summary!$E$22*AM_FEE/12)</f>
        <v>0</v>
      </c>
      <c r="BM24" s="515">
        <f>IF(OR(Summary!$E$22*AM_FEE/12&gt;(BM18+BM41),BM$3&gt;HOLD_PERIOD),0,-Summary!$E$22*AM_FEE/12)</f>
        <v>0</v>
      </c>
      <c r="BN24" s="515">
        <f>IF(OR(Summary!$E$22*AM_FEE/12&gt;(BN18+BN41),BN$3&gt;HOLD_PERIOD),0,-Summary!$E$22*AM_FEE/12)</f>
        <v>0</v>
      </c>
      <c r="BO24" s="515">
        <f>IF(OR(Summary!$E$22*AM_FEE/12&gt;(BO18+BO41),BO$3&gt;HOLD_PERIOD),0,-Summary!$E$22*AM_FEE/12)</f>
        <v>0</v>
      </c>
      <c r="BP24" s="515">
        <f>IF(OR(Summary!$E$22*AM_FEE/12&gt;(BP18+BP41),BP$3&gt;HOLD_PERIOD),0,-Summary!$E$22*AM_FEE/12)</f>
        <v>0</v>
      </c>
      <c r="BQ24" s="515">
        <f>IF(OR(Summary!$E$22*AM_FEE/12&gt;(BQ18+BQ41),BQ$3&gt;HOLD_PERIOD),0,-Summary!$E$22*AM_FEE/12)</f>
        <v>0</v>
      </c>
      <c r="BR24" s="515">
        <f>IF(OR(Summary!$E$22*AM_FEE/12&gt;(BR18+BR41),BR$3&gt;HOLD_PERIOD),0,-Summary!$E$22*AM_FEE/12)</f>
        <v>0</v>
      </c>
      <c r="BS24" s="515">
        <f>IF(OR(Summary!$E$22*AM_FEE/12&gt;(BS18+BS41),BS$3&gt;HOLD_PERIOD),0,-Summary!$E$22*AM_FEE/12)</f>
        <v>0</v>
      </c>
      <c r="BT24" s="515">
        <f>IF(OR(Summary!$E$22*AM_FEE/12&gt;(BT18+BT41),BT$3&gt;HOLD_PERIOD),0,-Summary!$E$22*AM_FEE/12)</f>
        <v>0</v>
      </c>
      <c r="BU24" s="515">
        <f>IF(OR(Summary!$E$22*AM_FEE/12&gt;(BU18+BU41),BU$3&gt;HOLD_PERIOD),0,-Summary!$E$22*AM_FEE/12)</f>
        <v>0</v>
      </c>
      <c r="BV24" s="515">
        <f>IF(OR(Summary!$E$22*AM_FEE/12&gt;(BV18+BV41),BV$3&gt;HOLD_PERIOD),0,-Summary!$E$22*AM_FEE/12)</f>
        <v>0</v>
      </c>
      <c r="BW24" s="515">
        <f>IF(OR(Summary!$E$22*AM_FEE/12&gt;(BW18+BW41),BW$3&gt;HOLD_PERIOD),0,-Summary!$E$22*AM_FEE/12)</f>
        <v>0</v>
      </c>
      <c r="BX24" s="515">
        <f>IF(OR(Summary!$E$22*AM_FEE/12&gt;(BX18+BX41),BX$3&gt;HOLD_PERIOD),0,-Summary!$E$22*AM_FEE/12)</f>
        <v>0</v>
      </c>
      <c r="BY24" s="515">
        <f>IF(OR(Summary!$E$22*AM_FEE/12&gt;(BY18+BY41),BY$3&gt;HOLD_PERIOD),0,-Summary!$E$22*AM_FEE/12)</f>
        <v>0</v>
      </c>
      <c r="BZ24" s="515">
        <f>IF(OR(Summary!$E$22*AM_FEE/12&gt;(BZ18+BZ41),BZ$3&gt;HOLD_PERIOD),0,-Summary!$E$22*AM_FEE/12)</f>
        <v>0</v>
      </c>
      <c r="CA24" s="515">
        <f>IF(OR(Summary!$E$22*AM_FEE/12&gt;(CA18+CA41),CA$3&gt;HOLD_PERIOD),0,-Summary!$E$22*AM_FEE/12)</f>
        <v>0</v>
      </c>
      <c r="CB24" s="515">
        <f>IF(OR(Summary!$E$22*AM_FEE/12&gt;(CB18+CB41),CB$3&gt;HOLD_PERIOD),0,-Summary!$E$22*AM_FEE/12)</f>
        <v>0</v>
      </c>
      <c r="CC24" s="515">
        <f>IF(OR(Summary!$E$22*AM_FEE/12&gt;(CC18+CC41),CC$3&gt;HOLD_PERIOD),0,-Summary!$E$22*AM_FEE/12)</f>
        <v>0</v>
      </c>
      <c r="CD24" s="515">
        <f>IF(OR(Summary!$E$22*AM_FEE/12&gt;(CD18+CD41),CD$3&gt;HOLD_PERIOD),0,-Summary!$E$22*AM_FEE/12)</f>
        <v>0</v>
      </c>
      <c r="CE24" s="515">
        <f>IF(OR(Summary!$E$22*AM_FEE/12&gt;(CE18+CE41),CE$3&gt;HOLD_PERIOD),0,-Summary!$E$22*AM_FEE/12)</f>
        <v>0</v>
      </c>
      <c r="CF24" s="515">
        <f>IF(OR(Summary!$E$22*AM_FEE/12&gt;(CF18+CF41),CF$3&gt;HOLD_PERIOD),0,-Summary!$E$22*AM_FEE/12)</f>
        <v>0</v>
      </c>
      <c r="CG24" s="515">
        <f>IF(OR(Summary!$E$22*AM_FEE/12&gt;(CG18+CG41),CG$3&gt;HOLD_PERIOD),0,-Summary!$E$22*AM_FEE/12)</f>
        <v>0</v>
      </c>
      <c r="CH24" s="515">
        <f>IF(OR(Summary!$E$22*AM_FEE/12&gt;(CH18+CH41),CH$3&gt;HOLD_PERIOD),0,-Summary!$E$22*AM_FEE/12)</f>
        <v>0</v>
      </c>
      <c r="CI24" s="515">
        <f>IF(OR(Summary!$E$22*AM_FEE/12&gt;(CI18+CI41),CI$3&gt;HOLD_PERIOD),0,-Summary!$E$22*AM_FEE/12)</f>
        <v>0</v>
      </c>
      <c r="CJ24" s="515">
        <f>IF(OR(Summary!$E$22*AM_FEE/12&gt;(CJ18+CJ41),CJ$3&gt;HOLD_PERIOD),0,-Summary!$E$22*AM_FEE/12)</f>
        <v>0</v>
      </c>
      <c r="CK24" s="515">
        <f>IF(OR(Summary!$E$22*AM_FEE/12&gt;(CK18+CK41),CK$3&gt;HOLD_PERIOD),0,-Summary!$E$22*AM_FEE/12)</f>
        <v>0</v>
      </c>
      <c r="CL24" s="515">
        <f>IF(OR(Summary!$E$22*AM_FEE/12&gt;(CL18+CL41),CL$3&gt;HOLD_PERIOD),0,-Summary!$E$22*AM_FEE/12)</f>
        <v>0</v>
      </c>
      <c r="CM24" s="515">
        <f>IF(OR(Summary!$E$22*AM_FEE/12&gt;(CM18+CM41),CM$3&gt;HOLD_PERIOD),0,-Summary!$E$22*AM_FEE/12)</f>
        <v>0</v>
      </c>
      <c r="CN24" s="515">
        <f>IF(OR(Summary!$E$22*AM_FEE/12&gt;(CN18+CN41),CN$3&gt;HOLD_PERIOD),0,-Summary!$E$22*AM_FEE/12)</f>
        <v>0</v>
      </c>
      <c r="CO24" s="515">
        <f>IF(OR(Summary!$E$22*AM_FEE/12&gt;(CO18+CO41),CO$3&gt;HOLD_PERIOD),0,-Summary!$E$22*AM_FEE/12)</f>
        <v>0</v>
      </c>
      <c r="CP24" s="515">
        <f>IF(OR(Summary!$E$22*AM_FEE/12&gt;(CP18+CP41),CP$3&gt;HOLD_PERIOD),0,-Summary!$E$22*AM_FEE/12)</f>
        <v>0</v>
      </c>
      <c r="CQ24" s="515">
        <f>IF(OR(Summary!$E$22*AM_FEE/12&gt;(CQ18+CQ41),CQ$3&gt;HOLD_PERIOD),0,-Summary!$E$22*AM_FEE/12)</f>
        <v>0</v>
      </c>
      <c r="CR24" s="515">
        <f>IF(OR(Summary!$E$22*AM_FEE/12&gt;(CR18+CR41),CR$3&gt;HOLD_PERIOD),0,-Summary!$E$22*AM_FEE/12)</f>
        <v>0</v>
      </c>
      <c r="CS24" s="515">
        <f>IF(OR(Summary!$E$22*AM_FEE/12&gt;(CS18+CS41),CS$3&gt;HOLD_PERIOD),0,-Summary!$E$22*AM_FEE/12)</f>
        <v>0</v>
      </c>
      <c r="CT24" s="515">
        <f>IF(OR(Summary!$E$22*AM_FEE/12&gt;(CT18+CT41),CT$3&gt;HOLD_PERIOD),0,-Summary!$E$22*AM_FEE/12)</f>
        <v>0</v>
      </c>
      <c r="CU24" s="515">
        <f>IF(OR(Summary!$E$22*AM_FEE/12&gt;(CU18+CU41),CU$3&gt;HOLD_PERIOD),0,-Summary!$E$22*AM_FEE/12)</f>
        <v>0</v>
      </c>
      <c r="CV24" s="515">
        <f>IF(OR(Summary!$E$22*AM_FEE/12&gt;(CV18+CV41),CV$3&gt;HOLD_PERIOD),0,-Summary!$E$22*AM_FEE/12)</f>
        <v>0</v>
      </c>
      <c r="CW24" s="515">
        <f>IF(OR(Summary!$E$22*AM_FEE/12&gt;(CW18+CW41),CW$3&gt;HOLD_PERIOD),0,-Summary!$E$22*AM_FEE/12)</f>
        <v>0</v>
      </c>
      <c r="CX24" s="515">
        <f>IF(OR(Summary!$E$22*AM_FEE/12&gt;(CX18+CX41),CX$3&gt;HOLD_PERIOD),0,-Summary!$E$22*AM_FEE/12)</f>
        <v>0</v>
      </c>
      <c r="CY24" s="515">
        <f>IF(OR(Summary!$E$22*AM_FEE/12&gt;(CY18+CY41),CY$3&gt;HOLD_PERIOD),0,-Summary!$E$22*AM_FEE/12)</f>
        <v>0</v>
      </c>
      <c r="CZ24" s="515">
        <f>IF(OR(Summary!$E$22*AM_FEE/12&gt;(CZ18+CZ41),CZ$3&gt;HOLD_PERIOD),0,-Summary!$E$22*AM_FEE/12)</f>
        <v>0</v>
      </c>
      <c r="DA24" s="515">
        <f>IF(OR(Summary!$E$22*AM_FEE/12&gt;(DA18+DA41),DA$3&gt;HOLD_PERIOD),0,-Summary!$E$22*AM_FEE/12)</f>
        <v>0</v>
      </c>
      <c r="DB24" s="515">
        <f>IF(OR(Summary!$E$22*AM_FEE/12&gt;(DB18+DB41),DB$3&gt;HOLD_PERIOD),0,-Summary!$E$22*AM_FEE/12)</f>
        <v>0</v>
      </c>
      <c r="DC24" s="515">
        <f>IF(OR(Summary!$E$22*AM_FEE/12&gt;(DC18+DC41),DC$3&gt;HOLD_PERIOD),0,-Summary!$E$22*AM_FEE/12)</f>
        <v>0</v>
      </c>
      <c r="DD24" s="515">
        <f>IF(OR(Summary!$E$22*AM_FEE/12&gt;(DD18+DD41),DD$3&gt;HOLD_PERIOD),0,-Summary!$E$22*AM_FEE/12)</f>
        <v>0</v>
      </c>
      <c r="DE24" s="515">
        <f>IF(OR(Summary!$E$22*AM_FEE/12&gt;(DE18+DE41),DE$3&gt;HOLD_PERIOD),0,-Summary!$E$22*AM_FEE/12)</f>
        <v>0</v>
      </c>
      <c r="DF24" s="515">
        <f>IF(OR(Summary!$E$22*AM_FEE/12&gt;(DF18+DF41),DF$3&gt;HOLD_PERIOD),0,-Summary!$E$22*AM_FEE/12)</f>
        <v>0</v>
      </c>
      <c r="DG24" s="515">
        <f>IF(OR(Summary!$E$22*AM_FEE/12&gt;(DG18+DG41),DG$3&gt;HOLD_PERIOD),0,-Summary!$E$22*AM_FEE/12)</f>
        <v>0</v>
      </c>
      <c r="DH24" s="515">
        <f>IF(OR(Summary!$E$22*AM_FEE/12&gt;(DH18+DH41),DH$3&gt;HOLD_PERIOD),0,-Summary!$E$22*AM_FEE/12)</f>
        <v>0</v>
      </c>
      <c r="DI24" s="515">
        <f>IF(OR(Summary!$E$22*AM_FEE/12&gt;(DI18+DI41),DI$3&gt;HOLD_PERIOD),0,-Summary!$E$22*AM_FEE/12)</f>
        <v>0</v>
      </c>
      <c r="DJ24" s="515">
        <f>IF(OR(Summary!$E$22*AM_FEE/12&gt;(DJ18+DJ41),DJ$3&gt;HOLD_PERIOD),0,-Summary!$E$22*AM_FEE/12)</f>
        <v>0</v>
      </c>
      <c r="DK24" s="515">
        <f>IF(OR(Summary!$E$22*AM_FEE/12&gt;(DK18+DK41),DK$3&gt;HOLD_PERIOD),0,-Summary!$E$22*AM_FEE/12)</f>
        <v>0</v>
      </c>
      <c r="DL24" s="515">
        <f>IF(OR(Summary!$E$22*AM_FEE/12&gt;(DL18+DL41),DL$3&gt;HOLD_PERIOD),0,-Summary!$E$22*AM_FEE/12)</f>
        <v>0</v>
      </c>
      <c r="DM24" s="515">
        <f>IF(OR(Summary!$E$22*AM_FEE/12&gt;(DM18+DM41),DM$3&gt;HOLD_PERIOD),0,-Summary!$E$22*AM_FEE/12)</f>
        <v>0</v>
      </c>
      <c r="DN24" s="515">
        <f>IF(OR(Summary!$E$22*AM_FEE/12&gt;(DN18+DN41),DN$3&gt;HOLD_PERIOD),0,-Summary!$E$22*AM_FEE/12)</f>
        <v>0</v>
      </c>
      <c r="DO24" s="515">
        <f>IF(OR(Summary!$E$22*AM_FEE/12&gt;(DO18+DO41),DO$3&gt;HOLD_PERIOD),0,-Summary!$E$22*AM_FEE/12)</f>
        <v>0</v>
      </c>
      <c r="DP24" s="515">
        <f>IF(OR(Summary!$E$22*AM_FEE/12&gt;(DP18+DP41),DP$3&gt;HOLD_PERIOD),0,-Summary!$E$22*AM_FEE/12)</f>
        <v>0</v>
      </c>
      <c r="DQ24" s="515">
        <f>IF(OR(Summary!$E$22*AM_FEE/12&gt;(DQ18+DQ41),DQ$3&gt;HOLD_PERIOD),0,-Summary!$E$22*AM_FEE/12)</f>
        <v>0</v>
      </c>
      <c r="DR24" s="515">
        <f>IF(OR(Summary!$E$22*AM_FEE/12&gt;(DR18+DR41),DR$3&gt;HOLD_PERIOD),0,-Summary!$E$22*AM_FEE/12)</f>
        <v>0</v>
      </c>
      <c r="DS24" s="515">
        <f>IF(OR(Summary!$E$22*AM_FEE/12&gt;(DS18+DS41),DS$3&gt;HOLD_PERIOD),0,-Summary!$E$22*AM_FEE/12)</f>
        <v>0</v>
      </c>
      <c r="DT24" s="515">
        <f>IF(OR(Summary!$E$22*AM_FEE/12&gt;(DT18+DT41),DT$3&gt;HOLD_PERIOD),0,-Summary!$E$22*AM_FEE/12)</f>
        <v>0</v>
      </c>
      <c r="DU24" s="515">
        <f>IF(OR(Summary!$E$22*AM_FEE/12&gt;(DU18+DU41),DU$3&gt;HOLD_PERIOD),0,-Summary!$E$22*AM_FEE/12)</f>
        <v>0</v>
      </c>
      <c r="DV24" s="515">
        <f>IF(OR(Summary!$E$22*AM_FEE/12&gt;(DV18+DV41),DV$3&gt;HOLD_PERIOD),0,-Summary!$E$22*AM_FEE/12)</f>
        <v>0</v>
      </c>
      <c r="DW24" s="515">
        <f>IF(OR(Summary!$E$22*AM_FEE/12&gt;(DW18+DW41),DW$3&gt;HOLD_PERIOD),0,-Summary!$E$22*AM_FEE/12)</f>
        <v>0</v>
      </c>
      <c r="DX24" s="515">
        <f>IF(OR(Summary!$E$22*AM_FEE/12&gt;(DX18+DX41),DX$3&gt;HOLD_PERIOD),0,-Summary!$E$22*AM_FEE/12)</f>
        <v>0</v>
      </c>
      <c r="DY24" s="515">
        <f>IF(OR(Summary!$E$22*AM_FEE/12&gt;(DY18+DY41),DY$3&gt;HOLD_PERIOD),0,-Summary!$E$22*AM_FEE/12)</f>
        <v>0</v>
      </c>
      <c r="DZ24" s="515">
        <f>IF(OR(Summary!$E$22*AM_FEE/12&gt;(DZ18+DZ41),DZ$3&gt;HOLD_PERIOD),0,-Summary!$E$22*AM_FEE/12)</f>
        <v>0</v>
      </c>
      <c r="EA24" s="515">
        <f>IF(OR(Summary!$E$22*AM_FEE/12&gt;(EA18+EA41),EA$3&gt;HOLD_PERIOD),0,-Summary!$E$22*AM_FEE/12)</f>
        <v>0</v>
      </c>
      <c r="EB24" s="515">
        <f>IF(OR(Summary!$E$22*AM_FEE/12&gt;(EB18+EB41),EB$3&gt;HOLD_PERIOD),0,-Summary!$E$22*AM_FEE/12)</f>
        <v>0</v>
      </c>
      <c r="EC24" s="515">
        <f>IF(OR(Summary!$E$22*AM_FEE/12&gt;(EC18+EC41),EC$3&gt;HOLD_PERIOD),0,-Summary!$E$22*AM_FEE/12)</f>
        <v>0</v>
      </c>
      <c r="ED24" s="515">
        <f>IF(OR(Summary!$E$22*AM_FEE/12&gt;(ED18+ED41),ED$3&gt;HOLD_PERIOD),0,-Summary!$E$22*AM_FEE/12)</f>
        <v>0</v>
      </c>
      <c r="EE24" s="515">
        <f>IF(OR(Summary!$E$22*AM_FEE/12&gt;(EE18+EE41),EE$3&gt;HOLD_PERIOD),0,-Summary!$E$22*AM_FEE/12)</f>
        <v>0</v>
      </c>
      <c r="EF24" s="515">
        <f>IF(OR(Summary!$E$22*AM_FEE/12&gt;(EF18+EF41),EF$3&gt;HOLD_PERIOD),0,-Summary!$E$22*AM_FEE/12)</f>
        <v>0</v>
      </c>
      <c r="EG24" s="515">
        <f>IF(OR(Summary!$E$22*AM_FEE/12&gt;(EG18+EG41),EG$3&gt;HOLD_PERIOD),0,-Summary!$E$22*AM_FEE/12)</f>
        <v>0</v>
      </c>
      <c r="EH24" s="515">
        <f>IF(OR(Summary!$E$22*AM_FEE/12&gt;(EH18+EH41),EH$3&gt;HOLD_PERIOD),0,-Summary!$E$22*AM_FEE/12)</f>
        <v>0</v>
      </c>
      <c r="EI24" s="515">
        <f>IF(OR(Summary!$E$22*AM_FEE/12&gt;(EI18+EI41),EI$3&gt;HOLD_PERIOD),0,-Summary!$E$22*AM_FEE/12)</f>
        <v>0</v>
      </c>
      <c r="EJ24" s="515">
        <f>IF(OR(Summary!$E$22*AM_FEE/12&gt;(EJ18+EJ41),EJ$3&gt;HOLD_PERIOD),0,-Summary!$E$22*AM_FEE/12)</f>
        <v>0</v>
      </c>
      <c r="EK24" s="515">
        <f>IF(OR(Summary!$E$22*AM_FEE/12&gt;(EK18+EK41),EK$3&gt;HOLD_PERIOD),0,-Summary!$E$22*AM_FEE/12)</f>
        <v>0</v>
      </c>
      <c r="EL24" s="515">
        <f>IF(OR(Summary!$E$22*AM_FEE/12&gt;(EL18+EL41),EL$3&gt;HOLD_PERIOD),0,-Summary!$E$22*AM_FEE/12)</f>
        <v>0</v>
      </c>
      <c r="EM24" s="515">
        <f>IF(OR(Summary!$E$22*AM_FEE/12&gt;(EM18+EM41),EM$3&gt;HOLD_PERIOD),0,-Summary!$E$22*AM_FEE/12)</f>
        <v>0</v>
      </c>
      <c r="EN24" s="515">
        <f>IF(OR(Summary!$E$22*AM_FEE/12&gt;(EN18+EN41),EN$3&gt;HOLD_PERIOD),0,-Summary!$E$22*AM_FEE/12)</f>
        <v>0</v>
      </c>
      <c r="EO24" s="515">
        <f>IF(OR(Summary!$E$22*AM_FEE/12&gt;(EO18+EO41),EO$3&gt;HOLD_PERIOD),0,-Summary!$E$22*AM_FEE/12)</f>
        <v>0</v>
      </c>
      <c r="EP24" s="515">
        <f>IF(OR(Summary!$E$22*AM_FEE/12&gt;(EP18+EP41),EP$3&gt;HOLD_PERIOD),0,-Summary!$E$22*AM_FEE/12)</f>
        <v>0</v>
      </c>
      <c r="EQ24" s="515">
        <f>IF(OR(Summary!$E$22*AM_FEE/12&gt;(EQ18+EQ41),EQ$3&gt;HOLD_PERIOD),0,-Summary!$E$22*AM_FEE/12)</f>
        <v>0</v>
      </c>
      <c r="ER24" s="515">
        <f>IF(OR(Summary!$E$22*AM_FEE/12&gt;(ER18+ER41),ER$3&gt;HOLD_PERIOD),0,-Summary!$E$22*AM_FEE/12)</f>
        <v>0</v>
      </c>
      <c r="ES24" s="518">
        <f>IF(OR(Summary!$E$22*AM_FEE/12&gt;(ES18+ES41),ES$3&gt;HOLD_PERIOD),0,-Summary!$E$22*AM_FEE/12)</f>
        <v>0</v>
      </c>
    </row>
    <row r="25" spans="1:149" x14ac:dyDescent="0.3">
      <c r="A25" s="515">
        <f t="shared" si="32"/>
        <v>0</v>
      </c>
      <c r="B25" s="404" t="s">
        <v>80</v>
      </c>
      <c r="C25" s="515"/>
      <c r="D25" s="515">
        <f>SUMIF($R$2:$ES$2,D$2,$R25:$ES25)</f>
        <v>0</v>
      </c>
      <c r="E25" s="515">
        <f t="shared" si="33"/>
        <v>0</v>
      </c>
      <c r="F25" s="515">
        <f t="shared" si="33"/>
        <v>0</v>
      </c>
      <c r="G25" s="515">
        <f t="shared" si="33"/>
        <v>0</v>
      </c>
      <c r="H25" s="515">
        <f t="shared" si="33"/>
        <v>0</v>
      </c>
      <c r="I25" s="515">
        <f t="shared" si="33"/>
        <v>0</v>
      </c>
      <c r="J25" s="515">
        <f t="shared" si="33"/>
        <v>0</v>
      </c>
      <c r="K25" s="515">
        <f t="shared" si="33"/>
        <v>0</v>
      </c>
      <c r="L25" s="515">
        <f t="shared" si="33"/>
        <v>0</v>
      </c>
      <c r="M25" s="518">
        <f t="shared" si="33"/>
        <v>0</v>
      </c>
      <c r="O25" s="515">
        <f t="shared" si="34"/>
        <v>0</v>
      </c>
      <c r="P25" s="404" t="s">
        <v>80</v>
      </c>
      <c r="Q25" s="515"/>
      <c r="R25" s="515">
        <f t="shared" ref="R25:AW25" si="35">R21*CM_FEE</f>
        <v>0</v>
      </c>
      <c r="S25" s="515">
        <f t="shared" si="35"/>
        <v>0</v>
      </c>
      <c r="T25" s="515">
        <f t="shared" si="35"/>
        <v>0</v>
      </c>
      <c r="U25" s="515">
        <f t="shared" si="35"/>
        <v>0</v>
      </c>
      <c r="V25" s="515">
        <f t="shared" si="35"/>
        <v>0</v>
      </c>
      <c r="W25" s="515">
        <f t="shared" si="35"/>
        <v>0</v>
      </c>
      <c r="X25" s="515">
        <f t="shared" si="35"/>
        <v>0</v>
      </c>
      <c r="Y25" s="515">
        <f t="shared" si="35"/>
        <v>0</v>
      </c>
      <c r="Z25" s="515">
        <f t="shared" si="35"/>
        <v>0</v>
      </c>
      <c r="AA25" s="515">
        <f t="shared" si="35"/>
        <v>0</v>
      </c>
      <c r="AB25" s="515">
        <f t="shared" si="35"/>
        <v>0</v>
      </c>
      <c r="AC25" s="515">
        <f t="shared" si="35"/>
        <v>0</v>
      </c>
      <c r="AD25" s="515">
        <f t="shared" si="35"/>
        <v>0</v>
      </c>
      <c r="AE25" s="515">
        <f t="shared" si="35"/>
        <v>0</v>
      </c>
      <c r="AF25" s="515">
        <f t="shared" si="35"/>
        <v>0</v>
      </c>
      <c r="AG25" s="515">
        <f t="shared" si="35"/>
        <v>0</v>
      </c>
      <c r="AH25" s="515">
        <f t="shared" si="35"/>
        <v>0</v>
      </c>
      <c r="AI25" s="515">
        <f t="shared" si="35"/>
        <v>0</v>
      </c>
      <c r="AJ25" s="515">
        <f t="shared" si="35"/>
        <v>0</v>
      </c>
      <c r="AK25" s="515">
        <f t="shared" si="35"/>
        <v>0</v>
      </c>
      <c r="AL25" s="515">
        <f t="shared" si="35"/>
        <v>0</v>
      </c>
      <c r="AM25" s="515">
        <f t="shared" si="35"/>
        <v>0</v>
      </c>
      <c r="AN25" s="515">
        <f t="shared" si="35"/>
        <v>0</v>
      </c>
      <c r="AO25" s="515">
        <f t="shared" si="35"/>
        <v>0</v>
      </c>
      <c r="AP25" s="515">
        <f t="shared" si="35"/>
        <v>0</v>
      </c>
      <c r="AQ25" s="515">
        <f t="shared" si="35"/>
        <v>0</v>
      </c>
      <c r="AR25" s="515">
        <f t="shared" si="35"/>
        <v>0</v>
      </c>
      <c r="AS25" s="515">
        <f t="shared" si="35"/>
        <v>0</v>
      </c>
      <c r="AT25" s="515">
        <f t="shared" si="35"/>
        <v>0</v>
      </c>
      <c r="AU25" s="515">
        <f t="shared" si="35"/>
        <v>0</v>
      </c>
      <c r="AV25" s="515">
        <f t="shared" si="35"/>
        <v>0</v>
      </c>
      <c r="AW25" s="515">
        <f t="shared" si="35"/>
        <v>0</v>
      </c>
      <c r="AX25" s="515">
        <f t="shared" ref="AX25:CC25" si="36">AX21*CM_FEE</f>
        <v>0</v>
      </c>
      <c r="AY25" s="515">
        <f t="shared" si="36"/>
        <v>0</v>
      </c>
      <c r="AZ25" s="515">
        <f t="shared" si="36"/>
        <v>0</v>
      </c>
      <c r="BA25" s="515">
        <f t="shared" si="36"/>
        <v>0</v>
      </c>
      <c r="BB25" s="515">
        <f t="shared" si="36"/>
        <v>0</v>
      </c>
      <c r="BC25" s="515">
        <f t="shared" si="36"/>
        <v>0</v>
      </c>
      <c r="BD25" s="515">
        <f t="shared" si="36"/>
        <v>0</v>
      </c>
      <c r="BE25" s="515">
        <f t="shared" si="36"/>
        <v>0</v>
      </c>
      <c r="BF25" s="515">
        <f t="shared" si="36"/>
        <v>0</v>
      </c>
      <c r="BG25" s="515">
        <f t="shared" si="36"/>
        <v>0</v>
      </c>
      <c r="BH25" s="515">
        <f t="shared" si="36"/>
        <v>0</v>
      </c>
      <c r="BI25" s="515">
        <f t="shared" si="36"/>
        <v>0</v>
      </c>
      <c r="BJ25" s="515">
        <f t="shared" si="36"/>
        <v>0</v>
      </c>
      <c r="BK25" s="515">
        <f t="shared" si="36"/>
        <v>0</v>
      </c>
      <c r="BL25" s="515">
        <f t="shared" si="36"/>
        <v>0</v>
      </c>
      <c r="BM25" s="515">
        <f t="shared" si="36"/>
        <v>0</v>
      </c>
      <c r="BN25" s="515">
        <f t="shared" si="36"/>
        <v>0</v>
      </c>
      <c r="BO25" s="515">
        <f t="shared" si="36"/>
        <v>0</v>
      </c>
      <c r="BP25" s="515">
        <f t="shared" si="36"/>
        <v>0</v>
      </c>
      <c r="BQ25" s="515">
        <f t="shared" si="36"/>
        <v>0</v>
      </c>
      <c r="BR25" s="515">
        <f t="shared" si="36"/>
        <v>0</v>
      </c>
      <c r="BS25" s="515">
        <f t="shared" si="36"/>
        <v>0</v>
      </c>
      <c r="BT25" s="515">
        <f t="shared" si="36"/>
        <v>0</v>
      </c>
      <c r="BU25" s="515">
        <f t="shared" si="36"/>
        <v>0</v>
      </c>
      <c r="BV25" s="515">
        <f t="shared" si="36"/>
        <v>0</v>
      </c>
      <c r="BW25" s="515">
        <f t="shared" si="36"/>
        <v>0</v>
      </c>
      <c r="BX25" s="515">
        <f t="shared" si="36"/>
        <v>0</v>
      </c>
      <c r="BY25" s="515">
        <f t="shared" si="36"/>
        <v>0</v>
      </c>
      <c r="BZ25" s="515">
        <f t="shared" si="36"/>
        <v>0</v>
      </c>
      <c r="CA25" s="515">
        <f t="shared" si="36"/>
        <v>0</v>
      </c>
      <c r="CB25" s="515">
        <f t="shared" si="36"/>
        <v>0</v>
      </c>
      <c r="CC25" s="515">
        <f t="shared" si="36"/>
        <v>0</v>
      </c>
      <c r="CD25" s="515">
        <f t="shared" ref="CD25:DI25" si="37">CD21*CM_FEE</f>
        <v>0</v>
      </c>
      <c r="CE25" s="515">
        <f t="shared" si="37"/>
        <v>0</v>
      </c>
      <c r="CF25" s="515">
        <f t="shared" si="37"/>
        <v>0</v>
      </c>
      <c r="CG25" s="515">
        <f t="shared" si="37"/>
        <v>0</v>
      </c>
      <c r="CH25" s="515">
        <f t="shared" si="37"/>
        <v>0</v>
      </c>
      <c r="CI25" s="515">
        <f t="shared" si="37"/>
        <v>0</v>
      </c>
      <c r="CJ25" s="515">
        <f t="shared" si="37"/>
        <v>0</v>
      </c>
      <c r="CK25" s="515">
        <f t="shared" si="37"/>
        <v>0</v>
      </c>
      <c r="CL25" s="515">
        <f t="shared" si="37"/>
        <v>0</v>
      </c>
      <c r="CM25" s="515">
        <f t="shared" si="37"/>
        <v>0</v>
      </c>
      <c r="CN25" s="515">
        <f t="shared" si="37"/>
        <v>0</v>
      </c>
      <c r="CO25" s="515">
        <f t="shared" si="37"/>
        <v>0</v>
      </c>
      <c r="CP25" s="515">
        <f t="shared" si="37"/>
        <v>0</v>
      </c>
      <c r="CQ25" s="515">
        <f t="shared" si="37"/>
        <v>0</v>
      </c>
      <c r="CR25" s="515">
        <f t="shared" si="37"/>
        <v>0</v>
      </c>
      <c r="CS25" s="515">
        <f t="shared" si="37"/>
        <v>0</v>
      </c>
      <c r="CT25" s="515">
        <f t="shared" si="37"/>
        <v>0</v>
      </c>
      <c r="CU25" s="515">
        <f t="shared" si="37"/>
        <v>0</v>
      </c>
      <c r="CV25" s="515">
        <f t="shared" si="37"/>
        <v>0</v>
      </c>
      <c r="CW25" s="515">
        <f t="shared" si="37"/>
        <v>0</v>
      </c>
      <c r="CX25" s="515">
        <f t="shared" si="37"/>
        <v>0</v>
      </c>
      <c r="CY25" s="515">
        <f t="shared" si="37"/>
        <v>0</v>
      </c>
      <c r="CZ25" s="515">
        <f t="shared" si="37"/>
        <v>0</v>
      </c>
      <c r="DA25" s="515">
        <f t="shared" si="37"/>
        <v>0</v>
      </c>
      <c r="DB25" s="515">
        <f t="shared" si="37"/>
        <v>0</v>
      </c>
      <c r="DC25" s="515">
        <f t="shared" si="37"/>
        <v>0</v>
      </c>
      <c r="DD25" s="515">
        <f t="shared" si="37"/>
        <v>0</v>
      </c>
      <c r="DE25" s="515">
        <f t="shared" si="37"/>
        <v>0</v>
      </c>
      <c r="DF25" s="515">
        <f t="shared" si="37"/>
        <v>0</v>
      </c>
      <c r="DG25" s="515">
        <f t="shared" si="37"/>
        <v>0</v>
      </c>
      <c r="DH25" s="515">
        <f t="shared" si="37"/>
        <v>0</v>
      </c>
      <c r="DI25" s="515">
        <f t="shared" si="37"/>
        <v>0</v>
      </c>
      <c r="DJ25" s="515">
        <f t="shared" ref="DJ25:ES25" si="38">DJ21*CM_FEE</f>
        <v>0</v>
      </c>
      <c r="DK25" s="515">
        <f t="shared" si="38"/>
        <v>0</v>
      </c>
      <c r="DL25" s="515">
        <f t="shared" si="38"/>
        <v>0</v>
      </c>
      <c r="DM25" s="515">
        <f t="shared" si="38"/>
        <v>0</v>
      </c>
      <c r="DN25" s="515">
        <f t="shared" si="38"/>
        <v>0</v>
      </c>
      <c r="DO25" s="515">
        <f t="shared" si="38"/>
        <v>0</v>
      </c>
      <c r="DP25" s="515">
        <f t="shared" si="38"/>
        <v>0</v>
      </c>
      <c r="DQ25" s="515">
        <f t="shared" si="38"/>
        <v>0</v>
      </c>
      <c r="DR25" s="515">
        <f t="shared" si="38"/>
        <v>0</v>
      </c>
      <c r="DS25" s="515">
        <f t="shared" si="38"/>
        <v>0</v>
      </c>
      <c r="DT25" s="515">
        <f t="shared" si="38"/>
        <v>0</v>
      </c>
      <c r="DU25" s="515">
        <f t="shared" si="38"/>
        <v>0</v>
      </c>
      <c r="DV25" s="515">
        <f t="shared" si="38"/>
        <v>0</v>
      </c>
      <c r="DW25" s="515">
        <f t="shared" si="38"/>
        <v>0</v>
      </c>
      <c r="DX25" s="515">
        <f t="shared" si="38"/>
        <v>0</v>
      </c>
      <c r="DY25" s="515">
        <f t="shared" si="38"/>
        <v>0</v>
      </c>
      <c r="DZ25" s="515">
        <f t="shared" si="38"/>
        <v>0</v>
      </c>
      <c r="EA25" s="515">
        <f t="shared" si="38"/>
        <v>0</v>
      </c>
      <c r="EB25" s="515">
        <f t="shared" si="38"/>
        <v>0</v>
      </c>
      <c r="EC25" s="515">
        <f t="shared" si="38"/>
        <v>0</v>
      </c>
      <c r="ED25" s="515">
        <f t="shared" si="38"/>
        <v>0</v>
      </c>
      <c r="EE25" s="515">
        <f t="shared" si="38"/>
        <v>0</v>
      </c>
      <c r="EF25" s="515">
        <f t="shared" si="38"/>
        <v>0</v>
      </c>
      <c r="EG25" s="515">
        <f t="shared" si="38"/>
        <v>0</v>
      </c>
      <c r="EH25" s="515">
        <f t="shared" si="38"/>
        <v>0</v>
      </c>
      <c r="EI25" s="515">
        <f t="shared" si="38"/>
        <v>0</v>
      </c>
      <c r="EJ25" s="515">
        <f t="shared" si="38"/>
        <v>0</v>
      </c>
      <c r="EK25" s="515">
        <f t="shared" si="38"/>
        <v>0</v>
      </c>
      <c r="EL25" s="515">
        <f t="shared" si="38"/>
        <v>0</v>
      </c>
      <c r="EM25" s="515">
        <f t="shared" si="38"/>
        <v>0</v>
      </c>
      <c r="EN25" s="515">
        <f t="shared" si="38"/>
        <v>0</v>
      </c>
      <c r="EO25" s="515">
        <f t="shared" si="38"/>
        <v>0</v>
      </c>
      <c r="EP25" s="515">
        <f t="shared" si="38"/>
        <v>0</v>
      </c>
      <c r="EQ25" s="515">
        <f t="shared" si="38"/>
        <v>0</v>
      </c>
      <c r="ER25" s="515">
        <f t="shared" si="38"/>
        <v>0</v>
      </c>
      <c r="ES25" s="518">
        <f t="shared" si="38"/>
        <v>0</v>
      </c>
    </row>
    <row r="26" spans="1:149" x14ac:dyDescent="0.3">
      <c r="B26" s="404"/>
      <c r="C26" s="515"/>
      <c r="D26" s="515"/>
      <c r="E26" s="515"/>
      <c r="F26" s="515"/>
      <c r="G26" s="515"/>
      <c r="H26" s="515"/>
      <c r="I26" s="515"/>
      <c r="J26" s="515"/>
      <c r="K26" s="515"/>
      <c r="L26" s="515"/>
      <c r="M26" s="518"/>
      <c r="O26" s="421"/>
      <c r="P26" s="404"/>
      <c r="Q26" s="515"/>
      <c r="R26" s="515"/>
      <c r="S26" s="515"/>
      <c r="T26" s="515"/>
      <c r="U26" s="515"/>
      <c r="V26" s="515"/>
      <c r="W26" s="515"/>
      <c r="X26" s="515"/>
      <c r="Y26" s="515"/>
      <c r="Z26" s="515"/>
      <c r="AA26" s="515"/>
      <c r="AB26" s="515"/>
      <c r="AC26" s="515"/>
      <c r="AD26" s="515"/>
      <c r="AE26" s="515"/>
      <c r="AF26" s="515"/>
      <c r="AG26" s="515"/>
      <c r="AH26" s="515"/>
      <c r="AI26" s="515"/>
      <c r="AJ26" s="515"/>
      <c r="AK26" s="515"/>
      <c r="AL26" s="515"/>
      <c r="AM26" s="515"/>
      <c r="AN26" s="515"/>
      <c r="AO26" s="515"/>
      <c r="AP26" s="515"/>
      <c r="AQ26" s="515"/>
      <c r="AR26" s="515"/>
      <c r="AS26" s="515"/>
      <c r="AT26" s="515"/>
      <c r="AU26" s="515"/>
      <c r="AV26" s="515"/>
      <c r="AW26" s="515"/>
      <c r="AX26" s="515"/>
      <c r="AY26" s="515"/>
      <c r="AZ26" s="515"/>
      <c r="BA26" s="515"/>
      <c r="BB26" s="515"/>
      <c r="BC26" s="515"/>
      <c r="BD26" s="515"/>
      <c r="BE26" s="515"/>
      <c r="BF26" s="515"/>
      <c r="BG26" s="515"/>
      <c r="BH26" s="515"/>
      <c r="BI26" s="515"/>
      <c r="BJ26" s="515"/>
      <c r="BK26" s="515"/>
      <c r="BL26" s="515"/>
      <c r="BM26" s="515"/>
      <c r="BN26" s="515"/>
      <c r="BO26" s="515"/>
      <c r="BP26" s="515"/>
      <c r="BQ26" s="515"/>
      <c r="BR26" s="515"/>
      <c r="BS26" s="515"/>
      <c r="BT26" s="515"/>
      <c r="BU26" s="515"/>
      <c r="BV26" s="515"/>
      <c r="BW26" s="515"/>
      <c r="BX26" s="515"/>
      <c r="BY26" s="515"/>
      <c r="BZ26" s="515"/>
      <c r="CA26" s="515"/>
      <c r="CB26" s="515"/>
      <c r="CC26" s="515"/>
      <c r="CD26" s="515"/>
      <c r="CE26" s="515"/>
      <c r="CF26" s="515"/>
      <c r="CG26" s="515"/>
      <c r="CH26" s="515"/>
      <c r="CI26" s="515"/>
      <c r="CJ26" s="515"/>
      <c r="CK26" s="515"/>
      <c r="CL26" s="515"/>
      <c r="CM26" s="515"/>
      <c r="CN26" s="515"/>
      <c r="CO26" s="515"/>
      <c r="CP26" s="515"/>
      <c r="CQ26" s="515"/>
      <c r="CR26" s="515"/>
      <c r="CS26" s="515"/>
      <c r="CT26" s="515"/>
      <c r="CU26" s="515"/>
      <c r="CV26" s="515"/>
      <c r="CW26" s="515"/>
      <c r="CX26" s="515"/>
      <c r="CY26" s="515"/>
      <c r="CZ26" s="515"/>
      <c r="DA26" s="515"/>
      <c r="DB26" s="515"/>
      <c r="DC26" s="515"/>
      <c r="DD26" s="515"/>
      <c r="DE26" s="515"/>
      <c r="DF26" s="515"/>
      <c r="DG26" s="515"/>
      <c r="DH26" s="515"/>
      <c r="DI26" s="515"/>
      <c r="DJ26" s="515"/>
      <c r="DK26" s="515"/>
      <c r="DL26" s="515"/>
      <c r="DM26" s="515"/>
      <c r="DN26" s="515"/>
      <c r="DO26" s="515"/>
      <c r="DP26" s="515"/>
      <c r="DQ26" s="515"/>
      <c r="DR26" s="515"/>
      <c r="DS26" s="515"/>
      <c r="DT26" s="515"/>
      <c r="DU26" s="515"/>
      <c r="DV26" s="515"/>
      <c r="DW26" s="515"/>
      <c r="DX26" s="515"/>
      <c r="DY26" s="515"/>
      <c r="DZ26" s="515"/>
      <c r="EA26" s="515"/>
      <c r="EB26" s="515"/>
      <c r="EC26" s="515"/>
      <c r="ED26" s="515"/>
      <c r="EE26" s="515"/>
      <c r="EF26" s="515"/>
      <c r="EG26" s="515"/>
      <c r="EH26" s="515"/>
      <c r="EI26" s="515"/>
      <c r="EJ26" s="515"/>
      <c r="EK26" s="515"/>
      <c r="EL26" s="515"/>
      <c r="EM26" s="515"/>
      <c r="EN26" s="515"/>
      <c r="EO26" s="515"/>
      <c r="EP26" s="515"/>
      <c r="EQ26" s="515"/>
      <c r="ER26" s="515"/>
      <c r="ES26" s="518"/>
    </row>
    <row r="27" spans="1:149" x14ac:dyDescent="0.3">
      <c r="B27" s="556" t="s">
        <v>114</v>
      </c>
      <c r="C27" s="515"/>
      <c r="D27" s="515"/>
      <c r="E27" s="515"/>
      <c r="F27" s="515"/>
      <c r="G27" s="515"/>
      <c r="H27" s="515"/>
      <c r="I27" s="515"/>
      <c r="J27" s="515"/>
      <c r="K27" s="515"/>
      <c r="L27" s="515"/>
      <c r="M27" s="518"/>
      <c r="O27" s="421"/>
      <c r="P27" s="556" t="s">
        <v>114</v>
      </c>
      <c r="Q27" s="515"/>
      <c r="R27" s="515"/>
      <c r="S27" s="515"/>
      <c r="T27" s="515"/>
      <c r="U27" s="515"/>
      <c r="V27" s="515"/>
      <c r="W27" s="515"/>
      <c r="X27" s="515"/>
      <c r="Y27" s="515"/>
      <c r="Z27" s="515"/>
      <c r="AA27" s="515"/>
      <c r="AB27" s="515"/>
      <c r="AC27" s="515"/>
      <c r="AD27" s="515"/>
      <c r="AE27" s="515"/>
      <c r="AF27" s="515"/>
      <c r="AG27" s="515"/>
      <c r="AH27" s="515"/>
      <c r="AI27" s="515"/>
      <c r="AJ27" s="515"/>
      <c r="AK27" s="515"/>
      <c r="AL27" s="515"/>
      <c r="AM27" s="515"/>
      <c r="AN27" s="515"/>
      <c r="AO27" s="515"/>
      <c r="AP27" s="515"/>
      <c r="AQ27" s="515"/>
      <c r="AR27" s="515"/>
      <c r="AS27" s="515"/>
      <c r="AT27" s="515"/>
      <c r="AU27" s="515"/>
      <c r="AV27" s="515"/>
      <c r="AW27" s="515"/>
      <c r="AX27" s="515"/>
      <c r="AY27" s="515"/>
      <c r="AZ27" s="515"/>
      <c r="BA27" s="515"/>
      <c r="BB27" s="515"/>
      <c r="BC27" s="515"/>
      <c r="BD27" s="515"/>
      <c r="BE27" s="515"/>
      <c r="BF27" s="515"/>
      <c r="BG27" s="515"/>
      <c r="BH27" s="515"/>
      <c r="BI27" s="515"/>
      <c r="BJ27" s="515"/>
      <c r="BK27" s="515"/>
      <c r="BL27" s="515"/>
      <c r="BM27" s="515"/>
      <c r="BN27" s="515"/>
      <c r="BO27" s="515"/>
      <c r="BP27" s="515"/>
      <c r="BQ27" s="515"/>
      <c r="BR27" s="515"/>
      <c r="BS27" s="515"/>
      <c r="BT27" s="515"/>
      <c r="BU27" s="515"/>
      <c r="BV27" s="515"/>
      <c r="BW27" s="515"/>
      <c r="BX27" s="515"/>
      <c r="BY27" s="515"/>
      <c r="BZ27" s="515"/>
      <c r="CA27" s="515"/>
      <c r="CB27" s="515"/>
      <c r="CC27" s="515"/>
      <c r="CD27" s="515"/>
      <c r="CE27" s="515"/>
      <c r="CF27" s="515"/>
      <c r="CG27" s="515"/>
      <c r="CH27" s="515"/>
      <c r="CI27" s="515"/>
      <c r="CJ27" s="515"/>
      <c r="CK27" s="515"/>
      <c r="CL27" s="515"/>
      <c r="CM27" s="515"/>
      <c r="CN27" s="515"/>
      <c r="CO27" s="515"/>
      <c r="CP27" s="515"/>
      <c r="CQ27" s="515"/>
      <c r="CR27" s="515"/>
      <c r="CS27" s="515"/>
      <c r="CT27" s="515"/>
      <c r="CU27" s="515"/>
      <c r="CV27" s="515"/>
      <c r="CW27" s="515"/>
      <c r="CX27" s="515"/>
      <c r="CY27" s="515"/>
      <c r="CZ27" s="515"/>
      <c r="DA27" s="515"/>
      <c r="DB27" s="515"/>
      <c r="DC27" s="515"/>
      <c r="DD27" s="515"/>
      <c r="DE27" s="515"/>
      <c r="DF27" s="515"/>
      <c r="DG27" s="515"/>
      <c r="DH27" s="515"/>
      <c r="DI27" s="515"/>
      <c r="DJ27" s="515"/>
      <c r="DK27" s="515"/>
      <c r="DL27" s="515"/>
      <c r="DM27" s="515"/>
      <c r="DN27" s="515"/>
      <c r="DO27" s="515"/>
      <c r="DP27" s="515"/>
      <c r="DQ27" s="515"/>
      <c r="DR27" s="515"/>
      <c r="DS27" s="515"/>
      <c r="DT27" s="515"/>
      <c r="DU27" s="515"/>
      <c r="DV27" s="515"/>
      <c r="DW27" s="515"/>
      <c r="DX27" s="515"/>
      <c r="DY27" s="515"/>
      <c r="DZ27" s="515"/>
      <c r="EA27" s="515"/>
      <c r="EB27" s="515"/>
      <c r="EC27" s="515"/>
      <c r="ED27" s="515"/>
      <c r="EE27" s="515"/>
      <c r="EF27" s="515"/>
      <c r="EG27" s="515"/>
      <c r="EH27" s="515"/>
      <c r="EI27" s="515"/>
      <c r="EJ27" s="515"/>
      <c r="EK27" s="515"/>
      <c r="EL27" s="515"/>
      <c r="EM27" s="515"/>
      <c r="EN27" s="515"/>
      <c r="EO27" s="515"/>
      <c r="EP27" s="515"/>
      <c r="EQ27" s="515"/>
      <c r="ER27" s="515"/>
      <c r="ES27" s="518"/>
    </row>
    <row r="28" spans="1:149" x14ac:dyDescent="0.3">
      <c r="A28" s="515">
        <f t="shared" ref="A28:A30" si="39">SUM(C28:M28)</f>
        <v>-180000000</v>
      </c>
      <c r="B28" s="404" t="s">
        <v>32</v>
      </c>
      <c r="C28" s="515">
        <f>SUMIF($Q$2:$ES$2,C$2,$Q28:$ES28)</f>
        <v>-180000000</v>
      </c>
      <c r="D28" s="515"/>
      <c r="E28" s="515"/>
      <c r="F28" s="515"/>
      <c r="G28" s="515"/>
      <c r="H28" s="515"/>
      <c r="I28" s="515"/>
      <c r="J28" s="515"/>
      <c r="K28" s="515"/>
      <c r="L28" s="515"/>
      <c r="M28" s="518"/>
      <c r="O28" s="515">
        <f t="shared" ref="O28:O30" si="40">SUM(Q28:ES28)</f>
        <v>-180000000</v>
      </c>
      <c r="P28" s="404" t="s">
        <v>32</v>
      </c>
      <c r="Q28" s="515">
        <f>-PURCH_PRICE</f>
        <v>-180000000</v>
      </c>
      <c r="R28" s="515"/>
      <c r="S28" s="515"/>
      <c r="T28" s="515"/>
      <c r="U28" s="515"/>
      <c r="V28" s="515"/>
      <c r="W28" s="515"/>
      <c r="X28" s="515"/>
      <c r="Y28" s="515"/>
      <c r="Z28" s="515"/>
      <c r="AA28" s="515"/>
      <c r="AB28" s="515"/>
      <c r="AC28" s="515"/>
      <c r="AD28" s="515"/>
      <c r="AE28" s="515"/>
      <c r="AF28" s="515"/>
      <c r="AG28" s="515"/>
      <c r="AH28" s="515"/>
      <c r="AI28" s="515"/>
      <c r="AJ28" s="515"/>
      <c r="AK28" s="515"/>
      <c r="AL28" s="515"/>
      <c r="AM28" s="515"/>
      <c r="AN28" s="515"/>
      <c r="AO28" s="515"/>
      <c r="AP28" s="515"/>
      <c r="AQ28" s="515"/>
      <c r="AR28" s="515"/>
      <c r="AS28" s="515"/>
      <c r="AT28" s="515"/>
      <c r="AU28" s="515"/>
      <c r="AV28" s="515"/>
      <c r="AW28" s="515"/>
      <c r="AX28" s="515"/>
      <c r="AY28" s="515"/>
      <c r="AZ28" s="515"/>
      <c r="BA28" s="515"/>
      <c r="BB28" s="515"/>
      <c r="BC28" s="515"/>
      <c r="BD28" s="515"/>
      <c r="BE28" s="515"/>
      <c r="BF28" s="515"/>
      <c r="BG28" s="515"/>
      <c r="BH28" s="515"/>
      <c r="BI28" s="515"/>
      <c r="BJ28" s="515"/>
      <c r="BK28" s="515"/>
      <c r="BL28" s="515"/>
      <c r="BM28" s="515"/>
      <c r="BN28" s="515"/>
      <c r="BO28" s="515"/>
      <c r="BP28" s="515"/>
      <c r="BQ28" s="515"/>
      <c r="BR28" s="515"/>
      <c r="BS28" s="515"/>
      <c r="BT28" s="515"/>
      <c r="BU28" s="515"/>
      <c r="BV28" s="515"/>
      <c r="BW28" s="515"/>
      <c r="BX28" s="515"/>
      <c r="BY28" s="515"/>
      <c r="BZ28" s="515"/>
      <c r="CA28" s="515"/>
      <c r="CB28" s="515"/>
      <c r="CC28" s="515"/>
      <c r="CD28" s="515"/>
      <c r="CE28" s="515"/>
      <c r="CF28" s="515"/>
      <c r="CG28" s="515"/>
      <c r="CH28" s="515"/>
      <c r="CI28" s="515"/>
      <c r="CJ28" s="515"/>
      <c r="CK28" s="515"/>
      <c r="CL28" s="515"/>
      <c r="CM28" s="515"/>
      <c r="CN28" s="515"/>
      <c r="CO28" s="515"/>
      <c r="CP28" s="515"/>
      <c r="CQ28" s="515"/>
      <c r="CR28" s="515"/>
      <c r="CS28" s="515"/>
      <c r="CT28" s="515"/>
      <c r="CU28" s="515"/>
      <c r="CV28" s="515"/>
      <c r="CW28" s="515"/>
      <c r="CX28" s="515"/>
      <c r="CY28" s="515"/>
      <c r="CZ28" s="515"/>
      <c r="DA28" s="515"/>
      <c r="DB28" s="515"/>
      <c r="DC28" s="515"/>
      <c r="DD28" s="515"/>
      <c r="DE28" s="515"/>
      <c r="DF28" s="515"/>
      <c r="DG28" s="515"/>
      <c r="DH28" s="515"/>
      <c r="DI28" s="515"/>
      <c r="DJ28" s="515"/>
      <c r="DK28" s="515"/>
      <c r="DL28" s="515"/>
      <c r="DM28" s="515"/>
      <c r="DN28" s="515"/>
      <c r="DO28" s="515"/>
      <c r="DP28" s="515"/>
      <c r="DQ28" s="515"/>
      <c r="DR28" s="515"/>
      <c r="DS28" s="515"/>
      <c r="DT28" s="515"/>
      <c r="DU28" s="515"/>
      <c r="DV28" s="515"/>
      <c r="DW28" s="515"/>
      <c r="DX28" s="515"/>
      <c r="DY28" s="515"/>
      <c r="DZ28" s="515"/>
      <c r="EA28" s="515"/>
      <c r="EB28" s="515"/>
      <c r="EC28" s="515"/>
      <c r="ED28" s="515"/>
      <c r="EE28" s="515"/>
      <c r="EF28" s="515"/>
      <c r="EG28" s="515"/>
      <c r="EH28" s="515"/>
      <c r="EI28" s="515"/>
      <c r="EJ28" s="515"/>
      <c r="EK28" s="515"/>
      <c r="EL28" s="515"/>
      <c r="EM28" s="515"/>
      <c r="EN28" s="515"/>
      <c r="EO28" s="515"/>
      <c r="EP28" s="515"/>
      <c r="EQ28" s="515"/>
      <c r="ER28" s="515"/>
      <c r="ES28" s="518"/>
    </row>
    <row r="29" spans="1:149" x14ac:dyDescent="0.3">
      <c r="A29" s="515">
        <f t="shared" si="39"/>
        <v>-1800000</v>
      </c>
      <c r="B29" s="404" t="s">
        <v>78</v>
      </c>
      <c r="C29" s="515">
        <f t="shared" ref="C29:C30" si="41">SUMIF($Q$2:$ES$2,C$2,$Q29:$ES29)</f>
        <v>-1800000</v>
      </c>
      <c r="D29" s="515"/>
      <c r="E29" s="515"/>
      <c r="F29" s="515"/>
      <c r="G29" s="515"/>
      <c r="H29" s="515"/>
      <c r="I29" s="515"/>
      <c r="J29" s="515"/>
      <c r="K29" s="515"/>
      <c r="L29" s="515"/>
      <c r="M29" s="518"/>
      <c r="O29" s="515">
        <f t="shared" si="40"/>
        <v>-1800000</v>
      </c>
      <c r="P29" s="404" t="s">
        <v>78</v>
      </c>
      <c r="Q29" s="515">
        <f>-ACQ_FEE</f>
        <v>-1800000</v>
      </c>
      <c r="R29" s="515"/>
      <c r="S29" s="515"/>
      <c r="T29" s="515"/>
      <c r="U29" s="515"/>
      <c r="V29" s="515"/>
      <c r="W29" s="515"/>
      <c r="X29" s="515"/>
      <c r="Y29" s="515"/>
      <c r="Z29" s="515"/>
      <c r="AA29" s="515"/>
      <c r="AB29" s="515"/>
      <c r="AC29" s="515"/>
      <c r="AD29" s="515"/>
      <c r="AE29" s="515"/>
      <c r="AF29" s="515"/>
      <c r="AG29" s="515"/>
      <c r="AH29" s="515"/>
      <c r="AI29" s="515"/>
      <c r="AJ29" s="515"/>
      <c r="AK29" s="515"/>
      <c r="AL29" s="515"/>
      <c r="AM29" s="515"/>
      <c r="AN29" s="515"/>
      <c r="AO29" s="515"/>
      <c r="AP29" s="515"/>
      <c r="AQ29" s="515"/>
      <c r="AR29" s="515"/>
      <c r="AS29" s="515"/>
      <c r="AT29" s="515"/>
      <c r="AU29" s="515"/>
      <c r="AV29" s="515"/>
      <c r="AW29" s="515"/>
      <c r="AX29" s="515"/>
      <c r="AY29" s="515"/>
      <c r="AZ29" s="515"/>
      <c r="BA29" s="515"/>
      <c r="BB29" s="515"/>
      <c r="BC29" s="515"/>
      <c r="BD29" s="515"/>
      <c r="BE29" s="515"/>
      <c r="BF29" s="515"/>
      <c r="BG29" s="515"/>
      <c r="BH29" s="515"/>
      <c r="BI29" s="515"/>
      <c r="BJ29" s="515"/>
      <c r="BK29" s="515"/>
      <c r="BL29" s="515"/>
      <c r="BM29" s="515"/>
      <c r="BN29" s="515"/>
      <c r="BO29" s="515"/>
      <c r="BP29" s="515"/>
      <c r="BQ29" s="515"/>
      <c r="BR29" s="515"/>
      <c r="BS29" s="515"/>
      <c r="BT29" s="515"/>
      <c r="BU29" s="515"/>
      <c r="BV29" s="515"/>
      <c r="BW29" s="515"/>
      <c r="BX29" s="515"/>
      <c r="BY29" s="515"/>
      <c r="BZ29" s="515"/>
      <c r="CA29" s="515"/>
      <c r="CB29" s="515"/>
      <c r="CC29" s="515"/>
      <c r="CD29" s="515"/>
      <c r="CE29" s="515"/>
      <c r="CF29" s="515"/>
      <c r="CG29" s="515"/>
      <c r="CH29" s="515"/>
      <c r="CI29" s="515"/>
      <c r="CJ29" s="515"/>
      <c r="CK29" s="515"/>
      <c r="CL29" s="515"/>
      <c r="CM29" s="515"/>
      <c r="CN29" s="515"/>
      <c r="CO29" s="515"/>
      <c r="CP29" s="515"/>
      <c r="CQ29" s="515"/>
      <c r="CR29" s="515"/>
      <c r="CS29" s="515"/>
      <c r="CT29" s="515"/>
      <c r="CU29" s="515"/>
      <c r="CV29" s="515"/>
      <c r="CW29" s="515"/>
      <c r="CX29" s="515"/>
      <c r="CY29" s="515"/>
      <c r="CZ29" s="515"/>
      <c r="DA29" s="515"/>
      <c r="DB29" s="515"/>
      <c r="DC29" s="515"/>
      <c r="DD29" s="515"/>
      <c r="DE29" s="515"/>
      <c r="DF29" s="515"/>
      <c r="DG29" s="515"/>
      <c r="DH29" s="515"/>
      <c r="DI29" s="515"/>
      <c r="DJ29" s="515"/>
      <c r="DK29" s="515"/>
      <c r="DL29" s="515"/>
      <c r="DM29" s="515"/>
      <c r="DN29" s="515"/>
      <c r="DO29" s="515"/>
      <c r="DP29" s="515"/>
      <c r="DQ29" s="515"/>
      <c r="DR29" s="515"/>
      <c r="DS29" s="515"/>
      <c r="DT29" s="515"/>
      <c r="DU29" s="515"/>
      <c r="DV29" s="515"/>
      <c r="DW29" s="515"/>
      <c r="DX29" s="515"/>
      <c r="DY29" s="515"/>
      <c r="DZ29" s="515"/>
      <c r="EA29" s="515"/>
      <c r="EB29" s="515"/>
      <c r="EC29" s="515"/>
      <c r="ED29" s="515"/>
      <c r="EE29" s="515"/>
      <c r="EF29" s="515"/>
      <c r="EG29" s="515"/>
      <c r="EH29" s="515"/>
      <c r="EI29" s="515"/>
      <c r="EJ29" s="515"/>
      <c r="EK29" s="515"/>
      <c r="EL29" s="515"/>
      <c r="EM29" s="515"/>
      <c r="EN29" s="515"/>
      <c r="EO29" s="515"/>
      <c r="EP29" s="515"/>
      <c r="EQ29" s="515"/>
      <c r="ER29" s="515"/>
      <c r="ES29" s="518"/>
    </row>
    <row r="30" spans="1:149" x14ac:dyDescent="0.3">
      <c r="A30" s="515">
        <f t="shared" si="39"/>
        <v>0</v>
      </c>
      <c r="B30" s="404" t="s">
        <v>115</v>
      </c>
      <c r="C30" s="515">
        <f t="shared" si="41"/>
        <v>0</v>
      </c>
      <c r="D30" s="515"/>
      <c r="E30" s="515"/>
      <c r="F30" s="515"/>
      <c r="G30" s="515"/>
      <c r="H30" s="515"/>
      <c r="I30" s="515"/>
      <c r="J30" s="515"/>
      <c r="K30" s="515"/>
      <c r="L30" s="515"/>
      <c r="M30" s="518"/>
      <c r="O30" s="515">
        <f t="shared" si="40"/>
        <v>0</v>
      </c>
      <c r="P30" s="404" t="s">
        <v>115</v>
      </c>
      <c r="Q30" s="515">
        <f>-CLOSING_COSTS</f>
        <v>0</v>
      </c>
      <c r="R30" s="515"/>
      <c r="S30" s="515"/>
      <c r="T30" s="515"/>
      <c r="U30" s="515"/>
      <c r="V30" s="515"/>
      <c r="W30" s="515"/>
      <c r="X30" s="515"/>
      <c r="Y30" s="515"/>
      <c r="Z30" s="515"/>
      <c r="AA30" s="515"/>
      <c r="AB30" s="515"/>
      <c r="AC30" s="515"/>
      <c r="AD30" s="515"/>
      <c r="AE30" s="515"/>
      <c r="AF30" s="515"/>
      <c r="AG30" s="515"/>
      <c r="AH30" s="515"/>
      <c r="AI30" s="515"/>
      <c r="AJ30" s="515"/>
      <c r="AK30" s="515"/>
      <c r="AL30" s="515"/>
      <c r="AM30" s="515"/>
      <c r="AN30" s="515"/>
      <c r="AO30" s="515"/>
      <c r="AP30" s="515"/>
      <c r="AQ30" s="515"/>
      <c r="AR30" s="515"/>
      <c r="AS30" s="515"/>
      <c r="AT30" s="515"/>
      <c r="AU30" s="515"/>
      <c r="AV30" s="515"/>
      <c r="AW30" s="515"/>
      <c r="AX30" s="515"/>
      <c r="AY30" s="515"/>
      <c r="AZ30" s="515"/>
      <c r="BA30" s="515"/>
      <c r="BB30" s="515"/>
      <c r="BC30" s="515"/>
      <c r="BD30" s="515"/>
      <c r="BE30" s="515"/>
      <c r="BF30" s="515"/>
      <c r="BG30" s="515"/>
      <c r="BH30" s="515"/>
      <c r="BI30" s="515"/>
      <c r="BJ30" s="515"/>
      <c r="BK30" s="515"/>
      <c r="BL30" s="515"/>
      <c r="BM30" s="515"/>
      <c r="BN30" s="515"/>
      <c r="BO30" s="515"/>
      <c r="BP30" s="515"/>
      <c r="BQ30" s="515"/>
      <c r="BR30" s="515"/>
      <c r="BS30" s="515"/>
      <c r="BT30" s="515"/>
      <c r="BU30" s="515"/>
      <c r="BV30" s="515"/>
      <c r="BW30" s="515"/>
      <c r="BX30" s="515"/>
      <c r="BY30" s="515"/>
      <c r="BZ30" s="515"/>
      <c r="CA30" s="515"/>
      <c r="CB30" s="515"/>
      <c r="CC30" s="515"/>
      <c r="CD30" s="515"/>
      <c r="CE30" s="515"/>
      <c r="CF30" s="515"/>
      <c r="CG30" s="515"/>
      <c r="CH30" s="515"/>
      <c r="CI30" s="515"/>
      <c r="CJ30" s="515"/>
      <c r="CK30" s="515"/>
      <c r="CL30" s="515"/>
      <c r="CM30" s="515"/>
      <c r="CN30" s="515"/>
      <c r="CO30" s="515"/>
      <c r="CP30" s="515"/>
      <c r="CQ30" s="515"/>
      <c r="CR30" s="515"/>
      <c r="CS30" s="515"/>
      <c r="CT30" s="515"/>
      <c r="CU30" s="515"/>
      <c r="CV30" s="515"/>
      <c r="CW30" s="515"/>
      <c r="CX30" s="515"/>
      <c r="CY30" s="515"/>
      <c r="CZ30" s="515"/>
      <c r="DA30" s="515"/>
      <c r="DB30" s="515"/>
      <c r="DC30" s="515"/>
      <c r="DD30" s="515"/>
      <c r="DE30" s="515"/>
      <c r="DF30" s="515"/>
      <c r="DG30" s="515"/>
      <c r="DH30" s="515"/>
      <c r="DI30" s="515"/>
      <c r="DJ30" s="515"/>
      <c r="DK30" s="515"/>
      <c r="DL30" s="515"/>
      <c r="DM30" s="515"/>
      <c r="DN30" s="515"/>
      <c r="DO30" s="515"/>
      <c r="DP30" s="515"/>
      <c r="DQ30" s="515"/>
      <c r="DR30" s="515"/>
      <c r="DS30" s="515"/>
      <c r="DT30" s="515"/>
      <c r="DU30" s="515"/>
      <c r="DV30" s="515"/>
      <c r="DW30" s="515"/>
      <c r="DX30" s="515"/>
      <c r="DY30" s="515"/>
      <c r="DZ30" s="515"/>
      <c r="EA30" s="515"/>
      <c r="EB30" s="515"/>
      <c r="EC30" s="515"/>
      <c r="ED30" s="515"/>
      <c r="EE30" s="515"/>
      <c r="EF30" s="515"/>
      <c r="EG30" s="515"/>
      <c r="EH30" s="515"/>
      <c r="EI30" s="515"/>
      <c r="EJ30" s="515"/>
      <c r="EK30" s="515"/>
      <c r="EL30" s="515"/>
      <c r="EM30" s="515"/>
      <c r="EN30" s="515"/>
      <c r="EO30" s="515"/>
      <c r="EP30" s="515"/>
      <c r="EQ30" s="515"/>
      <c r="ER30" s="515"/>
      <c r="ES30" s="518"/>
    </row>
    <row r="31" spans="1:149" x14ac:dyDescent="0.3">
      <c r="B31" s="404"/>
      <c r="C31" s="515"/>
      <c r="D31" s="515"/>
      <c r="E31" s="515"/>
      <c r="F31" s="515"/>
      <c r="G31" s="515"/>
      <c r="H31" s="515"/>
      <c r="I31" s="515"/>
      <c r="J31" s="515"/>
      <c r="K31" s="515"/>
      <c r="L31" s="515"/>
      <c r="M31" s="518"/>
      <c r="O31" s="421"/>
      <c r="P31" s="404"/>
      <c r="Q31" s="515"/>
      <c r="R31" s="515"/>
      <c r="S31" s="515"/>
      <c r="T31" s="515"/>
      <c r="U31" s="515"/>
      <c r="V31" s="515"/>
      <c r="W31" s="515"/>
      <c r="X31" s="515"/>
      <c r="Y31" s="515"/>
      <c r="Z31" s="515"/>
      <c r="AA31" s="515"/>
      <c r="AB31" s="515"/>
      <c r="AC31" s="515"/>
      <c r="AD31" s="515"/>
      <c r="AE31" s="515"/>
      <c r="AF31" s="515"/>
      <c r="AG31" s="515"/>
      <c r="AH31" s="515"/>
      <c r="AI31" s="515"/>
      <c r="AJ31" s="515"/>
      <c r="AK31" s="515"/>
      <c r="AL31" s="515"/>
      <c r="AM31" s="515"/>
      <c r="AN31" s="515"/>
      <c r="AO31" s="515"/>
      <c r="AP31" s="515"/>
      <c r="AQ31" s="515"/>
      <c r="AR31" s="515"/>
      <c r="AS31" s="515"/>
      <c r="AT31" s="515"/>
      <c r="AU31" s="515"/>
      <c r="AV31" s="515"/>
      <c r="AW31" s="515"/>
      <c r="AX31" s="515"/>
      <c r="AY31" s="515"/>
      <c r="AZ31" s="515"/>
      <c r="BA31" s="515"/>
      <c r="BB31" s="515"/>
      <c r="BC31" s="515"/>
      <c r="BD31" s="515"/>
      <c r="BE31" s="515"/>
      <c r="BF31" s="515"/>
      <c r="BG31" s="515"/>
      <c r="BH31" s="515"/>
      <c r="BI31" s="515"/>
      <c r="BJ31" s="515"/>
      <c r="BK31" s="515"/>
      <c r="BL31" s="515"/>
      <c r="BM31" s="515"/>
      <c r="BN31" s="515"/>
      <c r="BO31" s="515"/>
      <c r="BP31" s="515"/>
      <c r="BQ31" s="515"/>
      <c r="BR31" s="515"/>
      <c r="BS31" s="515"/>
      <c r="BT31" s="515"/>
      <c r="BU31" s="515"/>
      <c r="BV31" s="515"/>
      <c r="BW31" s="515"/>
      <c r="BX31" s="515"/>
      <c r="BY31" s="515"/>
      <c r="BZ31" s="515"/>
      <c r="CA31" s="515"/>
      <c r="CB31" s="515"/>
      <c r="CC31" s="515"/>
      <c r="CD31" s="515"/>
      <c r="CE31" s="515"/>
      <c r="CF31" s="515"/>
      <c r="CG31" s="515"/>
      <c r="CH31" s="515"/>
      <c r="CI31" s="515"/>
      <c r="CJ31" s="515"/>
      <c r="CK31" s="515"/>
      <c r="CL31" s="515"/>
      <c r="CM31" s="515"/>
      <c r="CN31" s="515"/>
      <c r="CO31" s="515"/>
      <c r="CP31" s="515"/>
      <c r="CQ31" s="515"/>
      <c r="CR31" s="515"/>
      <c r="CS31" s="515"/>
      <c r="CT31" s="515"/>
      <c r="CU31" s="515"/>
      <c r="CV31" s="515"/>
      <c r="CW31" s="515"/>
      <c r="CX31" s="515"/>
      <c r="CY31" s="515"/>
      <c r="CZ31" s="515"/>
      <c r="DA31" s="515"/>
      <c r="DB31" s="515"/>
      <c r="DC31" s="515"/>
      <c r="DD31" s="515"/>
      <c r="DE31" s="515"/>
      <c r="DF31" s="515"/>
      <c r="DG31" s="515"/>
      <c r="DH31" s="515"/>
      <c r="DI31" s="515"/>
      <c r="DJ31" s="515"/>
      <c r="DK31" s="515"/>
      <c r="DL31" s="515"/>
      <c r="DM31" s="515"/>
      <c r="DN31" s="515"/>
      <c r="DO31" s="515"/>
      <c r="DP31" s="515"/>
      <c r="DQ31" s="515"/>
      <c r="DR31" s="515"/>
      <c r="DS31" s="515"/>
      <c r="DT31" s="515"/>
      <c r="DU31" s="515"/>
      <c r="DV31" s="515"/>
      <c r="DW31" s="515"/>
      <c r="DX31" s="515"/>
      <c r="DY31" s="515"/>
      <c r="DZ31" s="515"/>
      <c r="EA31" s="515"/>
      <c r="EB31" s="515"/>
      <c r="EC31" s="515"/>
      <c r="ED31" s="515"/>
      <c r="EE31" s="515"/>
      <c r="EF31" s="515"/>
      <c r="EG31" s="515"/>
      <c r="EH31" s="515"/>
      <c r="EI31" s="515"/>
      <c r="EJ31" s="515"/>
      <c r="EK31" s="515"/>
      <c r="EL31" s="515"/>
      <c r="EM31" s="515"/>
      <c r="EN31" s="515"/>
      <c r="EO31" s="515"/>
      <c r="EP31" s="515"/>
      <c r="EQ31" s="515"/>
      <c r="ER31" s="515"/>
      <c r="ES31" s="518"/>
    </row>
    <row r="32" spans="1:149" x14ac:dyDescent="0.3">
      <c r="B32" s="556" t="s">
        <v>116</v>
      </c>
      <c r="C32" s="515"/>
      <c r="D32" s="515"/>
      <c r="E32" s="515"/>
      <c r="F32" s="515"/>
      <c r="G32" s="515"/>
      <c r="H32" s="515"/>
      <c r="I32" s="515"/>
      <c r="J32" s="515"/>
      <c r="K32" s="515"/>
      <c r="L32" s="515"/>
      <c r="M32" s="518"/>
      <c r="O32" s="421"/>
      <c r="P32" s="556" t="s">
        <v>116</v>
      </c>
      <c r="Q32" s="515"/>
      <c r="R32" s="515"/>
      <c r="S32" s="515"/>
      <c r="T32" s="515"/>
      <c r="U32" s="515"/>
      <c r="V32" s="515"/>
      <c r="W32" s="515"/>
      <c r="X32" s="515"/>
      <c r="Y32" s="515"/>
      <c r="Z32" s="515"/>
      <c r="AA32" s="515"/>
      <c r="AB32" s="515"/>
      <c r="AC32" s="515"/>
      <c r="AD32" s="515"/>
      <c r="AE32" s="515"/>
      <c r="AF32" s="515"/>
      <c r="AG32" s="515"/>
      <c r="AH32" s="515"/>
      <c r="AI32" s="515"/>
      <c r="AJ32" s="515"/>
      <c r="AK32" s="515"/>
      <c r="AL32" s="515"/>
      <c r="AM32" s="515"/>
      <c r="AN32" s="515"/>
      <c r="AO32" s="515"/>
      <c r="AP32" s="515"/>
      <c r="AQ32" s="515"/>
      <c r="AR32" s="515"/>
      <c r="AS32" s="515"/>
      <c r="AT32" s="515"/>
      <c r="AU32" s="515"/>
      <c r="AV32" s="515"/>
      <c r="AW32" s="515"/>
      <c r="AX32" s="515"/>
      <c r="AY32" s="515"/>
      <c r="AZ32" s="515"/>
      <c r="BA32" s="515"/>
      <c r="BB32" s="515"/>
      <c r="BC32" s="515"/>
      <c r="BD32" s="515"/>
      <c r="BE32" s="515"/>
      <c r="BF32" s="515"/>
      <c r="BG32" s="515"/>
      <c r="BH32" s="515"/>
      <c r="BI32" s="515"/>
      <c r="BJ32" s="515"/>
      <c r="BK32" s="515"/>
      <c r="BL32" s="515"/>
      <c r="BM32" s="515"/>
      <c r="BN32" s="515"/>
      <c r="BO32" s="515"/>
      <c r="BP32" s="515"/>
      <c r="BQ32" s="515"/>
      <c r="BR32" s="515"/>
      <c r="BS32" s="515"/>
      <c r="BT32" s="515"/>
      <c r="BU32" s="515"/>
      <c r="BV32" s="515"/>
      <c r="BW32" s="515"/>
      <c r="BX32" s="515"/>
      <c r="BY32" s="515"/>
      <c r="BZ32" s="515"/>
      <c r="CA32" s="515"/>
      <c r="CB32" s="515"/>
      <c r="CC32" s="515"/>
      <c r="CD32" s="515"/>
      <c r="CE32" s="515"/>
      <c r="CF32" s="515"/>
      <c r="CG32" s="515"/>
      <c r="CH32" s="515"/>
      <c r="CI32" s="515"/>
      <c r="CJ32" s="515"/>
      <c r="CK32" s="515"/>
      <c r="CL32" s="515"/>
      <c r="CM32" s="515"/>
      <c r="CN32" s="515"/>
      <c r="CO32" s="515"/>
      <c r="CP32" s="515"/>
      <c r="CQ32" s="515"/>
      <c r="CR32" s="515"/>
      <c r="CS32" s="515"/>
      <c r="CT32" s="515"/>
      <c r="CU32" s="515"/>
      <c r="CV32" s="515"/>
      <c r="CW32" s="515"/>
      <c r="CX32" s="515"/>
      <c r="CY32" s="515"/>
      <c r="CZ32" s="515"/>
      <c r="DA32" s="515"/>
      <c r="DB32" s="515"/>
      <c r="DC32" s="515"/>
      <c r="DD32" s="515"/>
      <c r="DE32" s="515"/>
      <c r="DF32" s="515"/>
      <c r="DG32" s="515"/>
      <c r="DH32" s="515"/>
      <c r="DI32" s="515"/>
      <c r="DJ32" s="515"/>
      <c r="DK32" s="515"/>
      <c r="DL32" s="515"/>
      <c r="DM32" s="515"/>
      <c r="DN32" s="515"/>
      <c r="DO32" s="515"/>
      <c r="DP32" s="515"/>
      <c r="DQ32" s="515"/>
      <c r="DR32" s="515"/>
      <c r="DS32" s="515"/>
      <c r="DT32" s="515"/>
      <c r="DU32" s="515"/>
      <c r="DV32" s="515"/>
      <c r="DW32" s="515"/>
      <c r="DX32" s="515"/>
      <c r="DY32" s="515"/>
      <c r="DZ32" s="515"/>
      <c r="EA32" s="515"/>
      <c r="EB32" s="515"/>
      <c r="EC32" s="515"/>
      <c r="ED32" s="515"/>
      <c r="EE32" s="515"/>
      <c r="EF32" s="515"/>
      <c r="EG32" s="515"/>
      <c r="EH32" s="515"/>
      <c r="EI32" s="515"/>
      <c r="EJ32" s="515"/>
      <c r="EK32" s="515"/>
      <c r="EL32" s="515"/>
      <c r="EM32" s="515"/>
      <c r="EN32" s="515"/>
      <c r="EO32" s="515"/>
      <c r="EP32" s="515"/>
      <c r="EQ32" s="515"/>
      <c r="ER32" s="515"/>
      <c r="ES32" s="518"/>
    </row>
    <row r="33" spans="1:149" x14ac:dyDescent="0.3">
      <c r="A33" s="515">
        <f t="shared" ref="A33:A34" si="42">SUM(C33:M33)</f>
        <v>225203555.19443882</v>
      </c>
      <c r="B33" s="404" t="s">
        <v>117</v>
      </c>
      <c r="C33" s="515"/>
      <c r="D33" s="515">
        <f t="shared" ref="D33:M36" si="43">SUMIF($R$2:$ES$2,D$2,$R33:$ES33)</f>
        <v>0</v>
      </c>
      <c r="E33" s="515">
        <f t="shared" si="43"/>
        <v>0</v>
      </c>
      <c r="F33" s="515">
        <f t="shared" si="43"/>
        <v>0</v>
      </c>
      <c r="G33" s="515">
        <f t="shared" si="43"/>
        <v>0</v>
      </c>
      <c r="H33" s="515">
        <f t="shared" si="43"/>
        <v>225203555.19443882</v>
      </c>
      <c r="I33" s="515">
        <f t="shared" si="43"/>
        <v>0</v>
      </c>
      <c r="J33" s="515">
        <f t="shared" si="43"/>
        <v>0</v>
      </c>
      <c r="K33" s="515">
        <f t="shared" si="43"/>
        <v>0</v>
      </c>
      <c r="L33" s="515">
        <f t="shared" si="43"/>
        <v>0</v>
      </c>
      <c r="M33" s="518">
        <f t="shared" si="43"/>
        <v>0</v>
      </c>
      <c r="O33" s="515">
        <f t="shared" ref="O33:O34" si="44">SUM(Q33:ES33)</f>
        <v>225203555.19443882</v>
      </c>
      <c r="P33" s="404" t="s">
        <v>117</v>
      </c>
      <c r="Q33" s="515"/>
      <c r="R33" s="515">
        <f t="shared" ref="R33:AW33" si="45">IF(R$3=HOLD_PERIOD,SUM(S14:AD14)/EXIT_CAP,0)</f>
        <v>0</v>
      </c>
      <c r="S33" s="515">
        <f t="shared" si="45"/>
        <v>0</v>
      </c>
      <c r="T33" s="515">
        <f t="shared" si="45"/>
        <v>0</v>
      </c>
      <c r="U33" s="515">
        <f t="shared" si="45"/>
        <v>0</v>
      </c>
      <c r="V33" s="515">
        <f t="shared" si="45"/>
        <v>0</v>
      </c>
      <c r="W33" s="515">
        <f t="shared" si="45"/>
        <v>0</v>
      </c>
      <c r="X33" s="515">
        <f t="shared" si="45"/>
        <v>0</v>
      </c>
      <c r="Y33" s="515">
        <f t="shared" si="45"/>
        <v>0</v>
      </c>
      <c r="Z33" s="515">
        <f t="shared" si="45"/>
        <v>0</v>
      </c>
      <c r="AA33" s="515">
        <f t="shared" si="45"/>
        <v>0</v>
      </c>
      <c r="AB33" s="515">
        <f t="shared" si="45"/>
        <v>0</v>
      </c>
      <c r="AC33" s="515">
        <f t="shared" si="45"/>
        <v>0</v>
      </c>
      <c r="AD33" s="515">
        <f t="shared" si="45"/>
        <v>0</v>
      </c>
      <c r="AE33" s="515">
        <f t="shared" si="45"/>
        <v>0</v>
      </c>
      <c r="AF33" s="515">
        <f t="shared" si="45"/>
        <v>0</v>
      </c>
      <c r="AG33" s="515">
        <f t="shared" si="45"/>
        <v>0</v>
      </c>
      <c r="AH33" s="515">
        <f t="shared" si="45"/>
        <v>0</v>
      </c>
      <c r="AI33" s="515">
        <f t="shared" si="45"/>
        <v>0</v>
      </c>
      <c r="AJ33" s="515">
        <f t="shared" si="45"/>
        <v>0</v>
      </c>
      <c r="AK33" s="515">
        <f t="shared" si="45"/>
        <v>0</v>
      </c>
      <c r="AL33" s="515">
        <f t="shared" si="45"/>
        <v>0</v>
      </c>
      <c r="AM33" s="515">
        <f t="shared" si="45"/>
        <v>0</v>
      </c>
      <c r="AN33" s="515">
        <f t="shared" si="45"/>
        <v>0</v>
      </c>
      <c r="AO33" s="515">
        <f t="shared" si="45"/>
        <v>0</v>
      </c>
      <c r="AP33" s="515">
        <f t="shared" si="45"/>
        <v>0</v>
      </c>
      <c r="AQ33" s="515">
        <f t="shared" si="45"/>
        <v>0</v>
      </c>
      <c r="AR33" s="515">
        <f t="shared" si="45"/>
        <v>0</v>
      </c>
      <c r="AS33" s="515">
        <f t="shared" si="45"/>
        <v>0</v>
      </c>
      <c r="AT33" s="515">
        <f t="shared" si="45"/>
        <v>0</v>
      </c>
      <c r="AU33" s="515">
        <f t="shared" si="45"/>
        <v>0</v>
      </c>
      <c r="AV33" s="515">
        <f t="shared" si="45"/>
        <v>0</v>
      </c>
      <c r="AW33" s="515">
        <f t="shared" si="45"/>
        <v>0</v>
      </c>
      <c r="AX33" s="515">
        <f t="shared" ref="AX33:CC33" si="46">IF(AX$3=HOLD_PERIOD,SUM(AY14:BJ14)/EXIT_CAP,0)</f>
        <v>0</v>
      </c>
      <c r="AY33" s="515">
        <f t="shared" si="46"/>
        <v>0</v>
      </c>
      <c r="AZ33" s="515">
        <f t="shared" si="46"/>
        <v>0</v>
      </c>
      <c r="BA33" s="515">
        <f t="shared" si="46"/>
        <v>0</v>
      </c>
      <c r="BB33" s="515">
        <f t="shared" si="46"/>
        <v>0</v>
      </c>
      <c r="BC33" s="515">
        <f t="shared" si="46"/>
        <v>0</v>
      </c>
      <c r="BD33" s="515">
        <f t="shared" si="46"/>
        <v>0</v>
      </c>
      <c r="BE33" s="515">
        <f t="shared" si="46"/>
        <v>0</v>
      </c>
      <c r="BF33" s="515">
        <f t="shared" si="46"/>
        <v>0</v>
      </c>
      <c r="BG33" s="515">
        <f t="shared" si="46"/>
        <v>0</v>
      </c>
      <c r="BH33" s="515">
        <f t="shared" si="46"/>
        <v>0</v>
      </c>
      <c r="BI33" s="515">
        <f t="shared" si="46"/>
        <v>0</v>
      </c>
      <c r="BJ33" s="515">
        <f t="shared" si="46"/>
        <v>0</v>
      </c>
      <c r="BK33" s="515">
        <f t="shared" si="46"/>
        <v>0</v>
      </c>
      <c r="BL33" s="515">
        <f t="shared" si="46"/>
        <v>0</v>
      </c>
      <c r="BM33" s="515">
        <f t="shared" si="46"/>
        <v>0</v>
      </c>
      <c r="BN33" s="515">
        <f t="shared" si="46"/>
        <v>0</v>
      </c>
      <c r="BO33" s="515">
        <f t="shared" si="46"/>
        <v>0</v>
      </c>
      <c r="BP33" s="515">
        <f t="shared" si="46"/>
        <v>0</v>
      </c>
      <c r="BQ33" s="515">
        <f t="shared" si="46"/>
        <v>0</v>
      </c>
      <c r="BR33" s="515">
        <f t="shared" si="46"/>
        <v>0</v>
      </c>
      <c r="BS33" s="515">
        <f t="shared" si="46"/>
        <v>0</v>
      </c>
      <c r="BT33" s="515">
        <f t="shared" si="46"/>
        <v>0</v>
      </c>
      <c r="BU33" s="515">
        <f t="shared" si="46"/>
        <v>0</v>
      </c>
      <c r="BV33" s="515">
        <f t="shared" si="46"/>
        <v>0</v>
      </c>
      <c r="BW33" s="515">
        <f t="shared" si="46"/>
        <v>0</v>
      </c>
      <c r="BX33" s="515">
        <f t="shared" si="46"/>
        <v>0</v>
      </c>
      <c r="BY33" s="515">
        <f t="shared" si="46"/>
        <v>225203555.19443882</v>
      </c>
      <c r="BZ33" s="515">
        <f t="shared" si="46"/>
        <v>0</v>
      </c>
      <c r="CA33" s="515">
        <f t="shared" si="46"/>
        <v>0</v>
      </c>
      <c r="CB33" s="515">
        <f t="shared" si="46"/>
        <v>0</v>
      </c>
      <c r="CC33" s="515">
        <f t="shared" si="46"/>
        <v>0</v>
      </c>
      <c r="CD33" s="515">
        <f t="shared" ref="CD33:DI33" si="47">IF(CD$3=HOLD_PERIOD,SUM(CE14:CP14)/EXIT_CAP,0)</f>
        <v>0</v>
      </c>
      <c r="CE33" s="515">
        <f t="shared" si="47"/>
        <v>0</v>
      </c>
      <c r="CF33" s="515">
        <f t="shared" si="47"/>
        <v>0</v>
      </c>
      <c r="CG33" s="515">
        <f t="shared" si="47"/>
        <v>0</v>
      </c>
      <c r="CH33" s="515">
        <f t="shared" si="47"/>
        <v>0</v>
      </c>
      <c r="CI33" s="515">
        <f t="shared" si="47"/>
        <v>0</v>
      </c>
      <c r="CJ33" s="515">
        <f t="shared" si="47"/>
        <v>0</v>
      </c>
      <c r="CK33" s="515">
        <f t="shared" si="47"/>
        <v>0</v>
      </c>
      <c r="CL33" s="515">
        <f t="shared" si="47"/>
        <v>0</v>
      </c>
      <c r="CM33" s="515">
        <f t="shared" si="47"/>
        <v>0</v>
      </c>
      <c r="CN33" s="515">
        <f t="shared" si="47"/>
        <v>0</v>
      </c>
      <c r="CO33" s="515">
        <f t="shared" si="47"/>
        <v>0</v>
      </c>
      <c r="CP33" s="515">
        <f t="shared" si="47"/>
        <v>0</v>
      </c>
      <c r="CQ33" s="515">
        <f t="shared" si="47"/>
        <v>0</v>
      </c>
      <c r="CR33" s="515">
        <f t="shared" si="47"/>
        <v>0</v>
      </c>
      <c r="CS33" s="515">
        <f t="shared" si="47"/>
        <v>0</v>
      </c>
      <c r="CT33" s="515">
        <f t="shared" si="47"/>
        <v>0</v>
      </c>
      <c r="CU33" s="515">
        <f t="shared" si="47"/>
        <v>0</v>
      </c>
      <c r="CV33" s="515">
        <f t="shared" si="47"/>
        <v>0</v>
      </c>
      <c r="CW33" s="515">
        <f t="shared" si="47"/>
        <v>0</v>
      </c>
      <c r="CX33" s="515">
        <f t="shared" si="47"/>
        <v>0</v>
      </c>
      <c r="CY33" s="515">
        <f t="shared" si="47"/>
        <v>0</v>
      </c>
      <c r="CZ33" s="515">
        <f t="shared" si="47"/>
        <v>0</v>
      </c>
      <c r="DA33" s="515">
        <f t="shared" si="47"/>
        <v>0</v>
      </c>
      <c r="DB33" s="515">
        <f t="shared" si="47"/>
        <v>0</v>
      </c>
      <c r="DC33" s="515">
        <f t="shared" si="47"/>
        <v>0</v>
      </c>
      <c r="DD33" s="515">
        <f t="shared" si="47"/>
        <v>0</v>
      </c>
      <c r="DE33" s="515">
        <f t="shared" si="47"/>
        <v>0</v>
      </c>
      <c r="DF33" s="515">
        <f t="shared" si="47"/>
        <v>0</v>
      </c>
      <c r="DG33" s="515">
        <f t="shared" si="47"/>
        <v>0</v>
      </c>
      <c r="DH33" s="515">
        <f t="shared" si="47"/>
        <v>0</v>
      </c>
      <c r="DI33" s="515">
        <f t="shared" si="47"/>
        <v>0</v>
      </c>
      <c r="DJ33" s="515">
        <f t="shared" ref="DJ33:EO33" si="48">IF(DJ$3=HOLD_PERIOD,SUM(DK14:DV14)/EXIT_CAP,0)</f>
        <v>0</v>
      </c>
      <c r="DK33" s="515">
        <f t="shared" si="48"/>
        <v>0</v>
      </c>
      <c r="DL33" s="515">
        <f t="shared" si="48"/>
        <v>0</v>
      </c>
      <c r="DM33" s="515">
        <f t="shared" si="48"/>
        <v>0</v>
      </c>
      <c r="DN33" s="515">
        <f t="shared" si="48"/>
        <v>0</v>
      </c>
      <c r="DO33" s="515">
        <f t="shared" si="48"/>
        <v>0</v>
      </c>
      <c r="DP33" s="515">
        <f t="shared" si="48"/>
        <v>0</v>
      </c>
      <c r="DQ33" s="515">
        <f t="shared" si="48"/>
        <v>0</v>
      </c>
      <c r="DR33" s="515">
        <f t="shared" si="48"/>
        <v>0</v>
      </c>
      <c r="DS33" s="515">
        <f t="shared" si="48"/>
        <v>0</v>
      </c>
      <c r="DT33" s="515">
        <f t="shared" si="48"/>
        <v>0</v>
      </c>
      <c r="DU33" s="515">
        <f t="shared" si="48"/>
        <v>0</v>
      </c>
      <c r="DV33" s="515">
        <f t="shared" si="48"/>
        <v>0</v>
      </c>
      <c r="DW33" s="515">
        <f t="shared" si="48"/>
        <v>0</v>
      </c>
      <c r="DX33" s="515">
        <f t="shared" si="48"/>
        <v>0</v>
      </c>
      <c r="DY33" s="515">
        <f t="shared" si="48"/>
        <v>0</v>
      </c>
      <c r="DZ33" s="515">
        <f t="shared" si="48"/>
        <v>0</v>
      </c>
      <c r="EA33" s="515">
        <f t="shared" si="48"/>
        <v>0</v>
      </c>
      <c r="EB33" s="515">
        <f t="shared" si="48"/>
        <v>0</v>
      </c>
      <c r="EC33" s="515">
        <f t="shared" si="48"/>
        <v>0</v>
      </c>
      <c r="ED33" s="515">
        <f t="shared" si="48"/>
        <v>0</v>
      </c>
      <c r="EE33" s="515">
        <f t="shared" si="48"/>
        <v>0</v>
      </c>
      <c r="EF33" s="515">
        <f t="shared" si="48"/>
        <v>0</v>
      </c>
      <c r="EG33" s="515">
        <f t="shared" si="48"/>
        <v>0</v>
      </c>
      <c r="EH33" s="515">
        <f t="shared" si="48"/>
        <v>0</v>
      </c>
      <c r="EI33" s="515">
        <f t="shared" si="48"/>
        <v>0</v>
      </c>
      <c r="EJ33" s="515">
        <f t="shared" si="48"/>
        <v>0</v>
      </c>
      <c r="EK33" s="515">
        <f t="shared" si="48"/>
        <v>0</v>
      </c>
      <c r="EL33" s="515">
        <f t="shared" si="48"/>
        <v>0</v>
      </c>
      <c r="EM33" s="515">
        <f t="shared" si="48"/>
        <v>0</v>
      </c>
      <c r="EN33" s="515">
        <f t="shared" si="48"/>
        <v>0</v>
      </c>
      <c r="EO33" s="515">
        <f t="shared" si="48"/>
        <v>0</v>
      </c>
      <c r="EP33" s="515">
        <f t="shared" ref="EP33:ES33" si="49">IF(EP$3=HOLD_PERIOD,SUM(EQ14:FB14)/EXIT_CAP,0)</f>
        <v>0</v>
      </c>
      <c r="EQ33" s="515">
        <f t="shared" si="49"/>
        <v>0</v>
      </c>
      <c r="ER33" s="515">
        <f t="shared" si="49"/>
        <v>0</v>
      </c>
      <c r="ES33" s="518">
        <f t="shared" si="49"/>
        <v>0</v>
      </c>
    </row>
    <row r="34" spans="1:149" x14ac:dyDescent="0.3">
      <c r="A34" s="515">
        <f t="shared" si="42"/>
        <v>-2252035.5519443881</v>
      </c>
      <c r="B34" s="404" t="s">
        <v>68</v>
      </c>
      <c r="C34" s="515"/>
      <c r="D34" s="515">
        <f t="shared" si="43"/>
        <v>0</v>
      </c>
      <c r="E34" s="515">
        <f t="shared" si="43"/>
        <v>0</v>
      </c>
      <c r="F34" s="515">
        <f t="shared" si="43"/>
        <v>0</v>
      </c>
      <c r="G34" s="515">
        <f t="shared" si="43"/>
        <v>0</v>
      </c>
      <c r="H34" s="515">
        <f t="shared" si="43"/>
        <v>-2252035.5519443881</v>
      </c>
      <c r="I34" s="515">
        <f t="shared" si="43"/>
        <v>0</v>
      </c>
      <c r="J34" s="515">
        <f t="shared" si="43"/>
        <v>0</v>
      </c>
      <c r="K34" s="515">
        <f t="shared" si="43"/>
        <v>0</v>
      </c>
      <c r="L34" s="515">
        <f t="shared" si="43"/>
        <v>0</v>
      </c>
      <c r="M34" s="518">
        <f t="shared" si="43"/>
        <v>0</v>
      </c>
      <c r="O34" s="515">
        <f t="shared" si="44"/>
        <v>-2252035.5519443881</v>
      </c>
      <c r="P34" s="404" t="s">
        <v>68</v>
      </c>
      <c r="Q34" s="515"/>
      <c r="R34" s="515">
        <f t="shared" ref="R34:CC34" si="50">R33*-COSTS_OF_SALE</f>
        <v>0</v>
      </c>
      <c r="S34" s="515">
        <f t="shared" si="50"/>
        <v>0</v>
      </c>
      <c r="T34" s="515">
        <f t="shared" si="50"/>
        <v>0</v>
      </c>
      <c r="U34" s="515">
        <f t="shared" si="50"/>
        <v>0</v>
      </c>
      <c r="V34" s="515">
        <f t="shared" si="50"/>
        <v>0</v>
      </c>
      <c r="W34" s="515">
        <f t="shared" si="50"/>
        <v>0</v>
      </c>
      <c r="X34" s="515">
        <f t="shared" si="50"/>
        <v>0</v>
      </c>
      <c r="Y34" s="515">
        <f t="shared" si="50"/>
        <v>0</v>
      </c>
      <c r="Z34" s="515">
        <f t="shared" si="50"/>
        <v>0</v>
      </c>
      <c r="AA34" s="515">
        <f t="shared" si="50"/>
        <v>0</v>
      </c>
      <c r="AB34" s="515">
        <f t="shared" si="50"/>
        <v>0</v>
      </c>
      <c r="AC34" s="515">
        <f t="shared" si="50"/>
        <v>0</v>
      </c>
      <c r="AD34" s="515">
        <f t="shared" si="50"/>
        <v>0</v>
      </c>
      <c r="AE34" s="515">
        <f t="shared" si="50"/>
        <v>0</v>
      </c>
      <c r="AF34" s="515">
        <f t="shared" si="50"/>
        <v>0</v>
      </c>
      <c r="AG34" s="515">
        <f t="shared" si="50"/>
        <v>0</v>
      </c>
      <c r="AH34" s="515">
        <f t="shared" si="50"/>
        <v>0</v>
      </c>
      <c r="AI34" s="515">
        <f t="shared" si="50"/>
        <v>0</v>
      </c>
      <c r="AJ34" s="515">
        <f t="shared" si="50"/>
        <v>0</v>
      </c>
      <c r="AK34" s="515">
        <f t="shared" si="50"/>
        <v>0</v>
      </c>
      <c r="AL34" s="515">
        <f t="shared" si="50"/>
        <v>0</v>
      </c>
      <c r="AM34" s="515">
        <f t="shared" si="50"/>
        <v>0</v>
      </c>
      <c r="AN34" s="515">
        <f t="shared" si="50"/>
        <v>0</v>
      </c>
      <c r="AO34" s="515">
        <f t="shared" si="50"/>
        <v>0</v>
      </c>
      <c r="AP34" s="515">
        <f t="shared" si="50"/>
        <v>0</v>
      </c>
      <c r="AQ34" s="515">
        <f t="shared" si="50"/>
        <v>0</v>
      </c>
      <c r="AR34" s="515">
        <f t="shared" si="50"/>
        <v>0</v>
      </c>
      <c r="AS34" s="515">
        <f t="shared" si="50"/>
        <v>0</v>
      </c>
      <c r="AT34" s="515">
        <f t="shared" si="50"/>
        <v>0</v>
      </c>
      <c r="AU34" s="515">
        <f t="shared" si="50"/>
        <v>0</v>
      </c>
      <c r="AV34" s="515">
        <f t="shared" si="50"/>
        <v>0</v>
      </c>
      <c r="AW34" s="515">
        <f t="shared" si="50"/>
        <v>0</v>
      </c>
      <c r="AX34" s="515">
        <f t="shared" si="50"/>
        <v>0</v>
      </c>
      <c r="AY34" s="515">
        <f t="shared" si="50"/>
        <v>0</v>
      </c>
      <c r="AZ34" s="515">
        <f t="shared" si="50"/>
        <v>0</v>
      </c>
      <c r="BA34" s="515">
        <f t="shared" si="50"/>
        <v>0</v>
      </c>
      <c r="BB34" s="515">
        <f t="shared" si="50"/>
        <v>0</v>
      </c>
      <c r="BC34" s="515">
        <f t="shared" si="50"/>
        <v>0</v>
      </c>
      <c r="BD34" s="515">
        <f t="shared" si="50"/>
        <v>0</v>
      </c>
      <c r="BE34" s="515">
        <f t="shared" si="50"/>
        <v>0</v>
      </c>
      <c r="BF34" s="515">
        <f t="shared" si="50"/>
        <v>0</v>
      </c>
      <c r="BG34" s="515">
        <f t="shared" si="50"/>
        <v>0</v>
      </c>
      <c r="BH34" s="515">
        <f t="shared" si="50"/>
        <v>0</v>
      </c>
      <c r="BI34" s="515">
        <f t="shared" si="50"/>
        <v>0</v>
      </c>
      <c r="BJ34" s="515">
        <f t="shared" si="50"/>
        <v>0</v>
      </c>
      <c r="BK34" s="515">
        <f t="shared" si="50"/>
        <v>0</v>
      </c>
      <c r="BL34" s="515">
        <f t="shared" si="50"/>
        <v>0</v>
      </c>
      <c r="BM34" s="515">
        <f t="shared" si="50"/>
        <v>0</v>
      </c>
      <c r="BN34" s="515">
        <f t="shared" si="50"/>
        <v>0</v>
      </c>
      <c r="BO34" s="515">
        <f t="shared" si="50"/>
        <v>0</v>
      </c>
      <c r="BP34" s="515">
        <f t="shared" si="50"/>
        <v>0</v>
      </c>
      <c r="BQ34" s="515">
        <f t="shared" si="50"/>
        <v>0</v>
      </c>
      <c r="BR34" s="515">
        <f t="shared" si="50"/>
        <v>0</v>
      </c>
      <c r="BS34" s="515">
        <f t="shared" si="50"/>
        <v>0</v>
      </c>
      <c r="BT34" s="515">
        <f t="shared" si="50"/>
        <v>0</v>
      </c>
      <c r="BU34" s="515">
        <f t="shared" si="50"/>
        <v>0</v>
      </c>
      <c r="BV34" s="515">
        <f t="shared" si="50"/>
        <v>0</v>
      </c>
      <c r="BW34" s="515">
        <f t="shared" si="50"/>
        <v>0</v>
      </c>
      <c r="BX34" s="515">
        <f t="shared" si="50"/>
        <v>0</v>
      </c>
      <c r="BY34" s="515">
        <f t="shared" si="50"/>
        <v>-2252035.5519443881</v>
      </c>
      <c r="BZ34" s="515">
        <f t="shared" si="50"/>
        <v>0</v>
      </c>
      <c r="CA34" s="515">
        <f t="shared" si="50"/>
        <v>0</v>
      </c>
      <c r="CB34" s="515">
        <f t="shared" si="50"/>
        <v>0</v>
      </c>
      <c r="CC34" s="515">
        <f t="shared" si="50"/>
        <v>0</v>
      </c>
      <c r="CD34" s="515">
        <f t="shared" ref="CD34:EO34" si="51">CD33*-COSTS_OF_SALE</f>
        <v>0</v>
      </c>
      <c r="CE34" s="515">
        <f t="shared" si="51"/>
        <v>0</v>
      </c>
      <c r="CF34" s="515">
        <f t="shared" si="51"/>
        <v>0</v>
      </c>
      <c r="CG34" s="515">
        <f t="shared" si="51"/>
        <v>0</v>
      </c>
      <c r="CH34" s="515">
        <f t="shared" si="51"/>
        <v>0</v>
      </c>
      <c r="CI34" s="515">
        <f t="shared" si="51"/>
        <v>0</v>
      </c>
      <c r="CJ34" s="515">
        <f t="shared" si="51"/>
        <v>0</v>
      </c>
      <c r="CK34" s="515">
        <f t="shared" si="51"/>
        <v>0</v>
      </c>
      <c r="CL34" s="515">
        <f t="shared" si="51"/>
        <v>0</v>
      </c>
      <c r="CM34" s="515">
        <f t="shared" si="51"/>
        <v>0</v>
      </c>
      <c r="CN34" s="515">
        <f t="shared" si="51"/>
        <v>0</v>
      </c>
      <c r="CO34" s="515">
        <f t="shared" si="51"/>
        <v>0</v>
      </c>
      <c r="CP34" s="515">
        <f t="shared" si="51"/>
        <v>0</v>
      </c>
      <c r="CQ34" s="515">
        <f t="shared" si="51"/>
        <v>0</v>
      </c>
      <c r="CR34" s="515">
        <f t="shared" si="51"/>
        <v>0</v>
      </c>
      <c r="CS34" s="515">
        <f t="shared" si="51"/>
        <v>0</v>
      </c>
      <c r="CT34" s="515">
        <f t="shared" si="51"/>
        <v>0</v>
      </c>
      <c r="CU34" s="515">
        <f t="shared" si="51"/>
        <v>0</v>
      </c>
      <c r="CV34" s="515">
        <f t="shared" si="51"/>
        <v>0</v>
      </c>
      <c r="CW34" s="515">
        <f t="shared" si="51"/>
        <v>0</v>
      </c>
      <c r="CX34" s="515">
        <f t="shared" si="51"/>
        <v>0</v>
      </c>
      <c r="CY34" s="515">
        <f t="shared" si="51"/>
        <v>0</v>
      </c>
      <c r="CZ34" s="515">
        <f t="shared" si="51"/>
        <v>0</v>
      </c>
      <c r="DA34" s="515">
        <f t="shared" si="51"/>
        <v>0</v>
      </c>
      <c r="DB34" s="515">
        <f t="shared" si="51"/>
        <v>0</v>
      </c>
      <c r="DC34" s="515">
        <f t="shared" si="51"/>
        <v>0</v>
      </c>
      <c r="DD34" s="515">
        <f t="shared" si="51"/>
        <v>0</v>
      </c>
      <c r="DE34" s="515">
        <f t="shared" si="51"/>
        <v>0</v>
      </c>
      <c r="DF34" s="515">
        <f t="shared" si="51"/>
        <v>0</v>
      </c>
      <c r="DG34" s="515">
        <f t="shared" si="51"/>
        <v>0</v>
      </c>
      <c r="DH34" s="515">
        <f t="shared" si="51"/>
        <v>0</v>
      </c>
      <c r="DI34" s="515">
        <f t="shared" si="51"/>
        <v>0</v>
      </c>
      <c r="DJ34" s="515">
        <f t="shared" si="51"/>
        <v>0</v>
      </c>
      <c r="DK34" s="515">
        <f t="shared" si="51"/>
        <v>0</v>
      </c>
      <c r="DL34" s="515">
        <f t="shared" si="51"/>
        <v>0</v>
      </c>
      <c r="DM34" s="515">
        <f t="shared" si="51"/>
        <v>0</v>
      </c>
      <c r="DN34" s="515">
        <f t="shared" si="51"/>
        <v>0</v>
      </c>
      <c r="DO34" s="515">
        <f t="shared" si="51"/>
        <v>0</v>
      </c>
      <c r="DP34" s="515">
        <f t="shared" si="51"/>
        <v>0</v>
      </c>
      <c r="DQ34" s="515">
        <f t="shared" si="51"/>
        <v>0</v>
      </c>
      <c r="DR34" s="515">
        <f t="shared" si="51"/>
        <v>0</v>
      </c>
      <c r="DS34" s="515">
        <f t="shared" si="51"/>
        <v>0</v>
      </c>
      <c r="DT34" s="515">
        <f t="shared" si="51"/>
        <v>0</v>
      </c>
      <c r="DU34" s="515">
        <f t="shared" si="51"/>
        <v>0</v>
      </c>
      <c r="DV34" s="515">
        <f t="shared" si="51"/>
        <v>0</v>
      </c>
      <c r="DW34" s="515">
        <f t="shared" si="51"/>
        <v>0</v>
      </c>
      <c r="DX34" s="515">
        <f t="shared" si="51"/>
        <v>0</v>
      </c>
      <c r="DY34" s="515">
        <f t="shared" si="51"/>
        <v>0</v>
      </c>
      <c r="DZ34" s="515">
        <f t="shared" si="51"/>
        <v>0</v>
      </c>
      <c r="EA34" s="515">
        <f t="shared" si="51"/>
        <v>0</v>
      </c>
      <c r="EB34" s="515">
        <f t="shared" si="51"/>
        <v>0</v>
      </c>
      <c r="EC34" s="515">
        <f t="shared" si="51"/>
        <v>0</v>
      </c>
      <c r="ED34" s="515">
        <f t="shared" si="51"/>
        <v>0</v>
      </c>
      <c r="EE34" s="515">
        <f t="shared" si="51"/>
        <v>0</v>
      </c>
      <c r="EF34" s="515">
        <f t="shared" si="51"/>
        <v>0</v>
      </c>
      <c r="EG34" s="515">
        <f t="shared" si="51"/>
        <v>0</v>
      </c>
      <c r="EH34" s="515">
        <f t="shared" si="51"/>
        <v>0</v>
      </c>
      <c r="EI34" s="515">
        <f t="shared" si="51"/>
        <v>0</v>
      </c>
      <c r="EJ34" s="515">
        <f t="shared" si="51"/>
        <v>0</v>
      </c>
      <c r="EK34" s="515">
        <f t="shared" si="51"/>
        <v>0</v>
      </c>
      <c r="EL34" s="515">
        <f t="shared" si="51"/>
        <v>0</v>
      </c>
      <c r="EM34" s="515">
        <f t="shared" si="51"/>
        <v>0</v>
      </c>
      <c r="EN34" s="515">
        <f t="shared" si="51"/>
        <v>0</v>
      </c>
      <c r="EO34" s="515">
        <f t="shared" si="51"/>
        <v>0</v>
      </c>
      <c r="EP34" s="515">
        <f t="shared" ref="EP34:ES34" si="52">EP33*-COSTS_OF_SALE</f>
        <v>0</v>
      </c>
      <c r="EQ34" s="515">
        <f t="shared" si="52"/>
        <v>0</v>
      </c>
      <c r="ER34" s="515">
        <f t="shared" si="52"/>
        <v>0</v>
      </c>
      <c r="ES34" s="518">
        <f t="shared" si="52"/>
        <v>0</v>
      </c>
    </row>
    <row r="35" spans="1:149" x14ac:dyDescent="0.3">
      <c r="B35" s="404"/>
      <c r="C35" s="515"/>
      <c r="D35" s="515"/>
      <c r="E35" s="515"/>
      <c r="F35" s="515"/>
      <c r="G35" s="515"/>
      <c r="H35" s="515"/>
      <c r="I35" s="515"/>
      <c r="J35" s="515"/>
      <c r="K35" s="515"/>
      <c r="L35" s="515"/>
      <c r="M35" s="518"/>
      <c r="O35" s="421"/>
      <c r="P35" s="404"/>
      <c r="Q35" s="515"/>
      <c r="R35" s="515"/>
      <c r="S35" s="515"/>
      <c r="T35" s="515"/>
      <c r="U35" s="515"/>
      <c r="V35" s="515"/>
      <c r="W35" s="515"/>
      <c r="X35" s="515"/>
      <c r="Y35" s="515"/>
      <c r="Z35" s="515"/>
      <c r="AA35" s="515"/>
      <c r="AB35" s="515"/>
      <c r="AC35" s="515"/>
      <c r="AD35" s="515"/>
      <c r="AE35" s="515"/>
      <c r="AF35" s="515"/>
      <c r="AG35" s="515"/>
      <c r="AH35" s="515"/>
      <c r="AI35" s="515"/>
      <c r="AJ35" s="515"/>
      <c r="AK35" s="515"/>
      <c r="AL35" s="515"/>
      <c r="AM35" s="515"/>
      <c r="AN35" s="515"/>
      <c r="AO35" s="515"/>
      <c r="AP35" s="515"/>
      <c r="AQ35" s="515"/>
      <c r="AR35" s="515"/>
      <c r="AS35" s="515"/>
      <c r="AT35" s="515"/>
      <c r="AU35" s="515"/>
      <c r="AV35" s="515"/>
      <c r="AW35" s="515"/>
      <c r="AX35" s="515"/>
      <c r="AY35" s="515"/>
      <c r="AZ35" s="515"/>
      <c r="BA35" s="515"/>
      <c r="BB35" s="515"/>
      <c r="BC35" s="515"/>
      <c r="BD35" s="515"/>
      <c r="BE35" s="515"/>
      <c r="BF35" s="515"/>
      <c r="BG35" s="515"/>
      <c r="BH35" s="515"/>
      <c r="BI35" s="515"/>
      <c r="BJ35" s="515"/>
      <c r="BK35" s="515"/>
      <c r="BL35" s="515"/>
      <c r="BM35" s="515"/>
      <c r="BN35" s="515"/>
      <c r="BO35" s="515"/>
      <c r="BP35" s="515"/>
      <c r="BQ35" s="515"/>
      <c r="BR35" s="515"/>
      <c r="BS35" s="515"/>
      <c r="BT35" s="515"/>
      <c r="BU35" s="515"/>
      <c r="BV35" s="515"/>
      <c r="BW35" s="515"/>
      <c r="BX35" s="515"/>
      <c r="BY35" s="515"/>
      <c r="BZ35" s="515"/>
      <c r="CA35" s="515"/>
      <c r="CB35" s="515"/>
      <c r="CC35" s="515"/>
      <c r="CD35" s="515"/>
      <c r="CE35" s="515"/>
      <c r="CF35" s="515"/>
      <c r="CG35" s="515"/>
      <c r="CH35" s="515"/>
      <c r="CI35" s="515"/>
      <c r="CJ35" s="515"/>
      <c r="CK35" s="515"/>
      <c r="CL35" s="515"/>
      <c r="CM35" s="515"/>
      <c r="CN35" s="515"/>
      <c r="CO35" s="515"/>
      <c r="CP35" s="515"/>
      <c r="CQ35" s="515"/>
      <c r="CR35" s="515"/>
      <c r="CS35" s="515"/>
      <c r="CT35" s="515"/>
      <c r="CU35" s="515"/>
      <c r="CV35" s="515"/>
      <c r="CW35" s="515"/>
      <c r="CX35" s="515"/>
      <c r="CY35" s="515"/>
      <c r="CZ35" s="515"/>
      <c r="DA35" s="515"/>
      <c r="DB35" s="515"/>
      <c r="DC35" s="515"/>
      <c r="DD35" s="515"/>
      <c r="DE35" s="515"/>
      <c r="DF35" s="515"/>
      <c r="DG35" s="515"/>
      <c r="DH35" s="515"/>
      <c r="DI35" s="515"/>
      <c r="DJ35" s="515"/>
      <c r="DK35" s="515"/>
      <c r="DL35" s="515"/>
      <c r="DM35" s="515"/>
      <c r="DN35" s="515"/>
      <c r="DO35" s="515"/>
      <c r="DP35" s="515"/>
      <c r="DQ35" s="515"/>
      <c r="DR35" s="515"/>
      <c r="DS35" s="515"/>
      <c r="DT35" s="515"/>
      <c r="DU35" s="515"/>
      <c r="DV35" s="515"/>
      <c r="DW35" s="515"/>
      <c r="DX35" s="515"/>
      <c r="DY35" s="515"/>
      <c r="DZ35" s="515"/>
      <c r="EA35" s="515"/>
      <c r="EB35" s="515"/>
      <c r="EC35" s="515"/>
      <c r="ED35" s="515"/>
      <c r="EE35" s="515"/>
      <c r="EF35" s="515"/>
      <c r="EG35" s="515"/>
      <c r="EH35" s="515"/>
      <c r="EI35" s="515"/>
      <c r="EJ35" s="515"/>
      <c r="EK35" s="515"/>
      <c r="EL35" s="515"/>
      <c r="EM35" s="515"/>
      <c r="EN35" s="515"/>
      <c r="EO35" s="515"/>
      <c r="EP35" s="515"/>
      <c r="EQ35" s="515"/>
      <c r="ER35" s="515"/>
      <c r="ES35" s="518"/>
    </row>
    <row r="36" spans="1:149" x14ac:dyDescent="0.3">
      <c r="A36" s="515">
        <f>SUM(C36:M36)</f>
        <v>91669581.048001349</v>
      </c>
      <c r="B36" s="455" t="s">
        <v>118</v>
      </c>
      <c r="C36" s="521">
        <f>SUMIF($Q$2:$ES$2,C$2,$Q36:$ES36)</f>
        <v>-181800000</v>
      </c>
      <c r="D36" s="521">
        <f t="shared" si="43"/>
        <v>4971114.9943790818</v>
      </c>
      <c r="E36" s="521">
        <f t="shared" si="43"/>
        <v>9767554.9625130743</v>
      </c>
      <c r="F36" s="521">
        <f t="shared" si="43"/>
        <v>11101594.403306663</v>
      </c>
      <c r="G36" s="521">
        <f t="shared" si="43"/>
        <v>12077096.320768369</v>
      </c>
      <c r="H36" s="521">
        <f>SUMIF($R$2:$ES$2,H$2,$R36:$ES36)</f>
        <v>235552220.3670342</v>
      </c>
      <c r="I36" s="521">
        <f t="shared" si="43"/>
        <v>0</v>
      </c>
      <c r="J36" s="521">
        <f t="shared" si="43"/>
        <v>0</v>
      </c>
      <c r="K36" s="521">
        <f t="shared" si="43"/>
        <v>0</v>
      </c>
      <c r="L36" s="521">
        <f t="shared" si="43"/>
        <v>0</v>
      </c>
      <c r="M36" s="522">
        <f t="shared" si="43"/>
        <v>0</v>
      </c>
      <c r="O36" s="515">
        <f>SUM(Q36:ES36)</f>
        <v>91669581.048001647</v>
      </c>
      <c r="P36" s="455" t="s">
        <v>118</v>
      </c>
      <c r="Q36" s="521">
        <f>SUM(Q18:Q34)</f>
        <v>-181800000</v>
      </c>
      <c r="R36" s="521">
        <f t="shared" ref="R36:CC36" si="53">SUM(R18:R34)</f>
        <v>425186.90072297992</v>
      </c>
      <c r="S36" s="521">
        <f t="shared" si="53"/>
        <v>425186.90072297998</v>
      </c>
      <c r="T36" s="521">
        <f t="shared" si="53"/>
        <v>425379.8298896465</v>
      </c>
      <c r="U36" s="521">
        <f t="shared" si="53"/>
        <v>425775.99205839663</v>
      </c>
      <c r="V36" s="521">
        <f t="shared" si="53"/>
        <v>416993.06812836917</v>
      </c>
      <c r="W36" s="521">
        <f t="shared" si="53"/>
        <v>303413.33717299637</v>
      </c>
      <c r="X36" s="521">
        <f t="shared" si="53"/>
        <v>418452.76705839654</v>
      </c>
      <c r="Y36" s="521">
        <f t="shared" si="53"/>
        <v>418452.76705839654</v>
      </c>
      <c r="Z36" s="521">
        <f t="shared" si="53"/>
        <v>428068.35789173003</v>
      </c>
      <c r="AA36" s="521">
        <f t="shared" si="53"/>
        <v>428068.35789172997</v>
      </c>
      <c r="AB36" s="521">
        <f t="shared" si="53"/>
        <v>428068.35789172997</v>
      </c>
      <c r="AC36" s="521">
        <f t="shared" si="53"/>
        <v>428068.35789172992</v>
      </c>
      <c r="AD36" s="521">
        <f t="shared" si="53"/>
        <v>822832.92706586758</v>
      </c>
      <c r="AE36" s="521">
        <f t="shared" si="53"/>
        <v>822832.92706586758</v>
      </c>
      <c r="AF36" s="521">
        <f t="shared" si="53"/>
        <v>823031.94873253442</v>
      </c>
      <c r="AG36" s="521">
        <f t="shared" si="53"/>
        <v>823439.99576634704</v>
      </c>
      <c r="AH36" s="521">
        <f t="shared" si="53"/>
        <v>823439.99576634704</v>
      </c>
      <c r="AI36" s="521">
        <f t="shared" si="53"/>
        <v>823439.99576634692</v>
      </c>
      <c r="AJ36" s="521">
        <f t="shared" si="53"/>
        <v>823439.99576634692</v>
      </c>
      <c r="AK36" s="521">
        <f t="shared" si="53"/>
        <v>815523.43898090837</v>
      </c>
      <c r="AL36" s="521">
        <f t="shared" si="53"/>
        <v>732556.09449513489</v>
      </c>
      <c r="AM36" s="521">
        <f t="shared" si="53"/>
        <v>816616.39576634672</v>
      </c>
      <c r="AN36" s="521">
        <f t="shared" si="53"/>
        <v>816616.39576634695</v>
      </c>
      <c r="AO36" s="521">
        <f t="shared" si="53"/>
        <v>823784.85157468019</v>
      </c>
      <c r="AP36" s="521">
        <f t="shared" si="53"/>
        <v>925905.47138660459</v>
      </c>
      <c r="AQ36" s="521">
        <f t="shared" si="53"/>
        <v>842931.15086009051</v>
      </c>
      <c r="AR36" s="521">
        <f t="shared" si="53"/>
        <v>927007.67753965245</v>
      </c>
      <c r="AS36" s="521">
        <f t="shared" si="53"/>
        <v>927427.96598447929</v>
      </c>
      <c r="AT36" s="521">
        <f t="shared" si="53"/>
        <v>934790.26719197934</v>
      </c>
      <c r="AU36" s="521">
        <f t="shared" si="53"/>
        <v>934790.26719197922</v>
      </c>
      <c r="AV36" s="521">
        <f t="shared" si="53"/>
        <v>934790.26719197922</v>
      </c>
      <c r="AW36" s="521">
        <f t="shared" si="53"/>
        <v>934790.26719197922</v>
      </c>
      <c r="AX36" s="521">
        <f t="shared" si="53"/>
        <v>934790.26719197922</v>
      </c>
      <c r="AY36" s="521">
        <f t="shared" si="53"/>
        <v>934790.26719197934</v>
      </c>
      <c r="AZ36" s="521">
        <f t="shared" si="53"/>
        <v>934790.26719197934</v>
      </c>
      <c r="BA36" s="521">
        <f t="shared" si="53"/>
        <v>934790.26719197922</v>
      </c>
      <c r="BB36" s="521">
        <f t="shared" si="53"/>
        <v>1025750.1366729606</v>
      </c>
      <c r="BC36" s="521">
        <f t="shared" si="53"/>
        <v>1025750.1366729606</v>
      </c>
      <c r="BD36" s="521">
        <f t="shared" si="53"/>
        <v>1025750.1366729605</v>
      </c>
      <c r="BE36" s="521">
        <f t="shared" si="53"/>
        <v>1008903.2403839719</v>
      </c>
      <c r="BF36" s="521">
        <f t="shared" si="53"/>
        <v>831328.79391660704</v>
      </c>
      <c r="BG36" s="521">
        <f t="shared" si="53"/>
        <v>1011320.233400571</v>
      </c>
      <c r="BH36" s="521">
        <f t="shared" si="53"/>
        <v>1011320.2334005709</v>
      </c>
      <c r="BI36" s="521">
        <f t="shared" si="53"/>
        <v>1027394.6819295535</v>
      </c>
      <c r="BJ36" s="521">
        <f t="shared" si="53"/>
        <v>1027394.6819295534</v>
      </c>
      <c r="BK36" s="521">
        <f t="shared" si="53"/>
        <v>1027394.6819295535</v>
      </c>
      <c r="BL36" s="521">
        <f t="shared" si="53"/>
        <v>1027394.6819295536</v>
      </c>
      <c r="BM36" s="521">
        <f t="shared" si="53"/>
        <v>1027394.6819295535</v>
      </c>
      <c r="BN36" s="521">
        <f t="shared" si="53"/>
        <v>1050058.3937116468</v>
      </c>
      <c r="BO36" s="521">
        <f t="shared" si="53"/>
        <v>1050058.3937116466</v>
      </c>
      <c r="BP36" s="521">
        <f t="shared" si="53"/>
        <v>1050058.3937116466</v>
      </c>
      <c r="BQ36" s="521">
        <f t="shared" si="53"/>
        <v>1050058.3937116466</v>
      </c>
      <c r="BR36" s="521">
        <f t="shared" si="53"/>
        <v>1050058.3937116466</v>
      </c>
      <c r="BS36" s="521">
        <f t="shared" si="53"/>
        <v>1050058.3937116466</v>
      </c>
      <c r="BT36" s="521">
        <f t="shared" si="53"/>
        <v>1050058.3937116468</v>
      </c>
      <c r="BU36" s="521">
        <f t="shared" si="53"/>
        <v>1050058.3937116468</v>
      </c>
      <c r="BV36" s="521">
        <f t="shared" si="53"/>
        <v>1050058.3937116468</v>
      </c>
      <c r="BW36" s="521">
        <f t="shared" si="53"/>
        <v>1050058.3937116466</v>
      </c>
      <c r="BX36" s="521">
        <f t="shared" si="53"/>
        <v>1050058.3937116466</v>
      </c>
      <c r="BY36" s="521">
        <f t="shared" si="53"/>
        <v>224001578.0362061</v>
      </c>
      <c r="BZ36" s="521">
        <f t="shared" si="53"/>
        <v>0</v>
      </c>
      <c r="CA36" s="521">
        <f t="shared" si="53"/>
        <v>0</v>
      </c>
      <c r="CB36" s="521">
        <f t="shared" si="53"/>
        <v>0</v>
      </c>
      <c r="CC36" s="521">
        <f t="shared" si="53"/>
        <v>0</v>
      </c>
      <c r="CD36" s="521">
        <f t="shared" ref="CD36:EO36" si="54">SUM(CD18:CD34)</f>
        <v>0</v>
      </c>
      <c r="CE36" s="521">
        <f t="shared" si="54"/>
        <v>0</v>
      </c>
      <c r="CF36" s="521">
        <f t="shared" si="54"/>
        <v>0</v>
      </c>
      <c r="CG36" s="521">
        <f t="shared" si="54"/>
        <v>0</v>
      </c>
      <c r="CH36" s="521">
        <f t="shared" si="54"/>
        <v>0</v>
      </c>
      <c r="CI36" s="521">
        <f t="shared" si="54"/>
        <v>0</v>
      </c>
      <c r="CJ36" s="521">
        <f t="shared" si="54"/>
        <v>0</v>
      </c>
      <c r="CK36" s="521">
        <f t="shared" si="54"/>
        <v>0</v>
      </c>
      <c r="CL36" s="521">
        <f t="shared" si="54"/>
        <v>0</v>
      </c>
      <c r="CM36" s="521">
        <f t="shared" si="54"/>
        <v>0</v>
      </c>
      <c r="CN36" s="521">
        <f t="shared" si="54"/>
        <v>0</v>
      </c>
      <c r="CO36" s="521">
        <f t="shared" si="54"/>
        <v>0</v>
      </c>
      <c r="CP36" s="521">
        <f t="shared" si="54"/>
        <v>0</v>
      </c>
      <c r="CQ36" s="521">
        <f t="shared" si="54"/>
        <v>0</v>
      </c>
      <c r="CR36" s="521">
        <f t="shared" si="54"/>
        <v>0</v>
      </c>
      <c r="CS36" s="521">
        <f t="shared" si="54"/>
        <v>0</v>
      </c>
      <c r="CT36" s="521">
        <f t="shared" si="54"/>
        <v>0</v>
      </c>
      <c r="CU36" s="521">
        <f t="shared" si="54"/>
        <v>0</v>
      </c>
      <c r="CV36" s="521">
        <f t="shared" si="54"/>
        <v>0</v>
      </c>
      <c r="CW36" s="521">
        <f t="shared" si="54"/>
        <v>0</v>
      </c>
      <c r="CX36" s="521">
        <f t="shared" si="54"/>
        <v>0</v>
      </c>
      <c r="CY36" s="521">
        <f t="shared" si="54"/>
        <v>0</v>
      </c>
      <c r="CZ36" s="521">
        <f t="shared" si="54"/>
        <v>0</v>
      </c>
      <c r="DA36" s="521">
        <f t="shared" si="54"/>
        <v>0</v>
      </c>
      <c r="DB36" s="521">
        <f t="shared" si="54"/>
        <v>0</v>
      </c>
      <c r="DC36" s="521">
        <f t="shared" si="54"/>
        <v>0</v>
      </c>
      <c r="DD36" s="521">
        <f t="shared" si="54"/>
        <v>0</v>
      </c>
      <c r="DE36" s="521">
        <f t="shared" si="54"/>
        <v>0</v>
      </c>
      <c r="DF36" s="521">
        <f t="shared" si="54"/>
        <v>0</v>
      </c>
      <c r="DG36" s="521">
        <f t="shared" si="54"/>
        <v>0</v>
      </c>
      <c r="DH36" s="521">
        <f t="shared" si="54"/>
        <v>0</v>
      </c>
      <c r="DI36" s="521">
        <f t="shared" si="54"/>
        <v>0</v>
      </c>
      <c r="DJ36" s="521">
        <f t="shared" si="54"/>
        <v>0</v>
      </c>
      <c r="DK36" s="521">
        <f t="shared" si="54"/>
        <v>0</v>
      </c>
      <c r="DL36" s="521">
        <f t="shared" si="54"/>
        <v>0</v>
      </c>
      <c r="DM36" s="521">
        <f t="shared" si="54"/>
        <v>0</v>
      </c>
      <c r="DN36" s="521">
        <f t="shared" si="54"/>
        <v>0</v>
      </c>
      <c r="DO36" s="521">
        <f t="shared" si="54"/>
        <v>0</v>
      </c>
      <c r="DP36" s="521">
        <f t="shared" si="54"/>
        <v>0</v>
      </c>
      <c r="DQ36" s="521">
        <f t="shared" si="54"/>
        <v>0</v>
      </c>
      <c r="DR36" s="521">
        <f t="shared" si="54"/>
        <v>0</v>
      </c>
      <c r="DS36" s="521">
        <f t="shared" si="54"/>
        <v>0</v>
      </c>
      <c r="DT36" s="521">
        <f t="shared" si="54"/>
        <v>0</v>
      </c>
      <c r="DU36" s="521">
        <f t="shared" si="54"/>
        <v>0</v>
      </c>
      <c r="DV36" s="521">
        <f t="shared" si="54"/>
        <v>0</v>
      </c>
      <c r="DW36" s="521">
        <f t="shared" si="54"/>
        <v>0</v>
      </c>
      <c r="DX36" s="521">
        <f t="shared" si="54"/>
        <v>0</v>
      </c>
      <c r="DY36" s="521">
        <f t="shared" si="54"/>
        <v>0</v>
      </c>
      <c r="DZ36" s="521">
        <f t="shared" si="54"/>
        <v>0</v>
      </c>
      <c r="EA36" s="521">
        <f t="shared" si="54"/>
        <v>0</v>
      </c>
      <c r="EB36" s="521">
        <f t="shared" si="54"/>
        <v>0</v>
      </c>
      <c r="EC36" s="521">
        <f t="shared" si="54"/>
        <v>0</v>
      </c>
      <c r="ED36" s="521">
        <f t="shared" si="54"/>
        <v>0</v>
      </c>
      <c r="EE36" s="521">
        <f t="shared" si="54"/>
        <v>0</v>
      </c>
      <c r="EF36" s="521">
        <f t="shared" si="54"/>
        <v>0</v>
      </c>
      <c r="EG36" s="521">
        <f t="shared" si="54"/>
        <v>0</v>
      </c>
      <c r="EH36" s="521">
        <f t="shared" si="54"/>
        <v>0</v>
      </c>
      <c r="EI36" s="521">
        <f t="shared" si="54"/>
        <v>0</v>
      </c>
      <c r="EJ36" s="521">
        <f t="shared" si="54"/>
        <v>0</v>
      </c>
      <c r="EK36" s="521">
        <f t="shared" si="54"/>
        <v>0</v>
      </c>
      <c r="EL36" s="521">
        <f t="shared" si="54"/>
        <v>0</v>
      </c>
      <c r="EM36" s="521">
        <f t="shared" si="54"/>
        <v>0</v>
      </c>
      <c r="EN36" s="521">
        <f t="shared" si="54"/>
        <v>0</v>
      </c>
      <c r="EO36" s="521">
        <f t="shared" si="54"/>
        <v>0</v>
      </c>
      <c r="EP36" s="521">
        <f t="shared" ref="EP36:ES36" si="55">SUM(EP18:EP34)</f>
        <v>0</v>
      </c>
      <c r="EQ36" s="521">
        <f t="shared" si="55"/>
        <v>0</v>
      </c>
      <c r="ER36" s="521">
        <f t="shared" si="55"/>
        <v>0</v>
      </c>
      <c r="ES36" s="522">
        <f t="shared" si="55"/>
        <v>0</v>
      </c>
    </row>
    <row r="37" spans="1:149" x14ac:dyDescent="0.3">
      <c r="B37" s="404"/>
      <c r="C37" s="515"/>
      <c r="D37" s="515"/>
      <c r="E37" s="515"/>
      <c r="F37" s="515"/>
      <c r="G37" s="515"/>
      <c r="H37" s="515"/>
      <c r="I37" s="515"/>
      <c r="J37" s="515"/>
      <c r="K37" s="515"/>
      <c r="L37" s="515"/>
      <c r="M37" s="518"/>
      <c r="O37" s="421"/>
      <c r="P37" s="404"/>
      <c r="Q37" s="515"/>
      <c r="R37" s="515"/>
      <c r="S37" s="515"/>
      <c r="T37" s="515"/>
      <c r="U37" s="515"/>
      <c r="V37" s="515"/>
      <c r="W37" s="515"/>
      <c r="X37" s="515"/>
      <c r="Y37" s="515"/>
      <c r="Z37" s="515"/>
      <c r="AA37" s="515"/>
      <c r="AB37" s="515"/>
      <c r="AC37" s="515"/>
      <c r="AD37" s="515"/>
      <c r="AE37" s="515"/>
      <c r="AF37" s="515"/>
      <c r="AG37" s="515"/>
      <c r="AH37" s="515"/>
      <c r="AI37" s="515"/>
      <c r="AJ37" s="515"/>
      <c r="AK37" s="515"/>
      <c r="AL37" s="515"/>
      <c r="AM37" s="515"/>
      <c r="AN37" s="515"/>
      <c r="AO37" s="515"/>
      <c r="AP37" s="515"/>
      <c r="AQ37" s="515"/>
      <c r="AR37" s="515"/>
      <c r="AS37" s="515"/>
      <c r="AT37" s="515"/>
      <c r="AU37" s="515"/>
      <c r="AV37" s="515"/>
      <c r="AW37" s="515"/>
      <c r="AX37" s="515"/>
      <c r="AY37" s="515"/>
      <c r="AZ37" s="515"/>
      <c r="BA37" s="515"/>
      <c r="BB37" s="515"/>
      <c r="BC37" s="515"/>
      <c r="BD37" s="515"/>
      <c r="BE37" s="515"/>
      <c r="BF37" s="515"/>
      <c r="BG37" s="515"/>
      <c r="BH37" s="515"/>
      <c r="BI37" s="515"/>
      <c r="BJ37" s="515"/>
      <c r="BK37" s="515"/>
      <c r="BL37" s="515"/>
      <c r="BM37" s="515"/>
      <c r="BN37" s="515"/>
      <c r="BO37" s="515"/>
      <c r="BP37" s="515"/>
      <c r="BQ37" s="515"/>
      <c r="BR37" s="515"/>
      <c r="BS37" s="515"/>
      <c r="BT37" s="515"/>
      <c r="BU37" s="515"/>
      <c r="BV37" s="515"/>
      <c r="BW37" s="515"/>
      <c r="BX37" s="515"/>
      <c r="BY37" s="515"/>
      <c r="BZ37" s="515"/>
      <c r="CA37" s="515"/>
      <c r="CB37" s="515"/>
      <c r="CC37" s="515"/>
      <c r="CD37" s="515"/>
      <c r="CE37" s="515"/>
      <c r="CF37" s="515"/>
      <c r="CG37" s="515"/>
      <c r="CH37" s="515"/>
      <c r="CI37" s="515"/>
      <c r="CJ37" s="515"/>
      <c r="CK37" s="515"/>
      <c r="CL37" s="515"/>
      <c r="CM37" s="515"/>
      <c r="CN37" s="515"/>
      <c r="CO37" s="515"/>
      <c r="CP37" s="515"/>
      <c r="CQ37" s="515"/>
      <c r="CR37" s="515"/>
      <c r="CS37" s="515"/>
      <c r="CT37" s="515"/>
      <c r="CU37" s="515"/>
      <c r="CV37" s="515"/>
      <c r="CW37" s="515"/>
      <c r="CX37" s="515"/>
      <c r="CY37" s="515"/>
      <c r="CZ37" s="515"/>
      <c r="DA37" s="515"/>
      <c r="DB37" s="515"/>
      <c r="DC37" s="515"/>
      <c r="DD37" s="515"/>
      <c r="DE37" s="515"/>
      <c r="DF37" s="515"/>
      <c r="DG37" s="515"/>
      <c r="DH37" s="515"/>
      <c r="DI37" s="515"/>
      <c r="DJ37" s="515"/>
      <c r="DK37" s="515"/>
      <c r="DL37" s="515"/>
      <c r="DM37" s="515"/>
      <c r="DN37" s="515"/>
      <c r="DO37" s="515"/>
      <c r="DP37" s="515"/>
      <c r="DQ37" s="515"/>
      <c r="DR37" s="515"/>
      <c r="DS37" s="515"/>
      <c r="DT37" s="515"/>
      <c r="DU37" s="515"/>
      <c r="DV37" s="515"/>
      <c r="DW37" s="515"/>
      <c r="DX37" s="515"/>
      <c r="DY37" s="515"/>
      <c r="DZ37" s="515"/>
      <c r="EA37" s="515"/>
      <c r="EB37" s="515"/>
      <c r="EC37" s="515"/>
      <c r="ED37" s="515"/>
      <c r="EE37" s="515"/>
      <c r="EF37" s="515"/>
      <c r="EG37" s="515"/>
      <c r="EH37" s="515"/>
      <c r="EI37" s="515"/>
      <c r="EJ37" s="515"/>
      <c r="EK37" s="515"/>
      <c r="EL37" s="515"/>
      <c r="EM37" s="515"/>
      <c r="EN37" s="515"/>
      <c r="EO37" s="515"/>
      <c r="EP37" s="515"/>
      <c r="EQ37" s="515"/>
      <c r="ER37" s="515"/>
      <c r="ES37" s="518"/>
    </row>
    <row r="38" spans="1:149" x14ac:dyDescent="0.3">
      <c r="B38" s="556" t="s">
        <v>119</v>
      </c>
      <c r="C38" s="515"/>
      <c r="D38" s="515"/>
      <c r="E38" s="515"/>
      <c r="F38" s="515"/>
      <c r="G38" s="515"/>
      <c r="H38" s="515"/>
      <c r="I38" s="515"/>
      <c r="J38" s="515"/>
      <c r="K38" s="515"/>
      <c r="L38" s="515"/>
      <c r="M38" s="518"/>
      <c r="O38" s="421"/>
      <c r="P38" s="556" t="s">
        <v>119</v>
      </c>
      <c r="Q38" s="515"/>
      <c r="R38" s="515"/>
      <c r="S38" s="515"/>
      <c r="T38" s="515"/>
      <c r="U38" s="515"/>
      <c r="V38" s="515"/>
      <c r="W38" s="515"/>
      <c r="X38" s="515"/>
      <c r="Y38" s="515"/>
      <c r="Z38" s="515"/>
      <c r="AA38" s="515"/>
      <c r="AB38" s="515"/>
      <c r="AC38" s="515"/>
      <c r="AD38" s="515"/>
      <c r="AE38" s="515"/>
      <c r="AF38" s="515"/>
      <c r="AG38" s="515"/>
      <c r="AH38" s="515"/>
      <c r="AI38" s="515"/>
      <c r="AJ38" s="515"/>
      <c r="AK38" s="515"/>
      <c r="AL38" s="515"/>
      <c r="AM38" s="515"/>
      <c r="AN38" s="515"/>
      <c r="AO38" s="515"/>
      <c r="AP38" s="515"/>
      <c r="AQ38" s="515"/>
      <c r="AR38" s="515"/>
      <c r="AS38" s="515"/>
      <c r="AT38" s="515"/>
      <c r="AU38" s="515"/>
      <c r="AV38" s="515"/>
      <c r="AW38" s="515"/>
      <c r="AX38" s="515"/>
      <c r="AY38" s="515"/>
      <c r="AZ38" s="515"/>
      <c r="BA38" s="515"/>
      <c r="BB38" s="515"/>
      <c r="BC38" s="515"/>
      <c r="BD38" s="515"/>
      <c r="BE38" s="515"/>
      <c r="BF38" s="515"/>
      <c r="BG38" s="515"/>
      <c r="BH38" s="515"/>
      <c r="BI38" s="515"/>
      <c r="BJ38" s="515"/>
      <c r="BK38" s="515"/>
      <c r="BL38" s="515"/>
      <c r="BM38" s="515"/>
      <c r="BN38" s="515"/>
      <c r="BO38" s="515"/>
      <c r="BP38" s="515"/>
      <c r="BQ38" s="515"/>
      <c r="BR38" s="515"/>
      <c r="BS38" s="515"/>
      <c r="BT38" s="515"/>
      <c r="BU38" s="515"/>
      <c r="BV38" s="515"/>
      <c r="BW38" s="515"/>
      <c r="BX38" s="515"/>
      <c r="BY38" s="515"/>
      <c r="BZ38" s="515"/>
      <c r="CA38" s="515"/>
      <c r="CB38" s="515"/>
      <c r="CC38" s="515"/>
      <c r="CD38" s="515"/>
      <c r="CE38" s="515"/>
      <c r="CF38" s="515"/>
      <c r="CG38" s="515"/>
      <c r="CH38" s="515"/>
      <c r="CI38" s="515"/>
      <c r="CJ38" s="515"/>
      <c r="CK38" s="515"/>
      <c r="CL38" s="515"/>
      <c r="CM38" s="515"/>
      <c r="CN38" s="515"/>
      <c r="CO38" s="515"/>
      <c r="CP38" s="515"/>
      <c r="CQ38" s="515"/>
      <c r="CR38" s="515"/>
      <c r="CS38" s="515"/>
      <c r="CT38" s="515"/>
      <c r="CU38" s="515"/>
      <c r="CV38" s="515"/>
      <c r="CW38" s="515"/>
      <c r="CX38" s="515"/>
      <c r="CY38" s="515"/>
      <c r="CZ38" s="515"/>
      <c r="DA38" s="515"/>
      <c r="DB38" s="515"/>
      <c r="DC38" s="515"/>
      <c r="DD38" s="515"/>
      <c r="DE38" s="515"/>
      <c r="DF38" s="515"/>
      <c r="DG38" s="515"/>
      <c r="DH38" s="515"/>
      <c r="DI38" s="515"/>
      <c r="DJ38" s="515"/>
      <c r="DK38" s="515"/>
      <c r="DL38" s="515"/>
      <c r="DM38" s="515"/>
      <c r="DN38" s="515"/>
      <c r="DO38" s="515"/>
      <c r="DP38" s="515"/>
      <c r="DQ38" s="515"/>
      <c r="DR38" s="515"/>
      <c r="DS38" s="515"/>
      <c r="DT38" s="515"/>
      <c r="DU38" s="515"/>
      <c r="DV38" s="515"/>
      <c r="DW38" s="515"/>
      <c r="DX38" s="515"/>
      <c r="DY38" s="515"/>
      <c r="DZ38" s="515"/>
      <c r="EA38" s="515"/>
      <c r="EB38" s="515"/>
      <c r="EC38" s="515"/>
      <c r="ED38" s="515"/>
      <c r="EE38" s="515"/>
      <c r="EF38" s="515"/>
      <c r="EG38" s="515"/>
      <c r="EH38" s="515"/>
      <c r="EI38" s="515"/>
      <c r="EJ38" s="515"/>
      <c r="EK38" s="515"/>
      <c r="EL38" s="515"/>
      <c r="EM38" s="515"/>
      <c r="EN38" s="515"/>
      <c r="EO38" s="515"/>
      <c r="EP38" s="515"/>
      <c r="EQ38" s="515"/>
      <c r="ER38" s="515"/>
      <c r="ES38" s="518"/>
    </row>
    <row r="39" spans="1:149" x14ac:dyDescent="0.3">
      <c r="A39" s="515">
        <f t="shared" ref="A39:A44" si="56">SUM(C39:M39)</f>
        <v>125999999.99999999</v>
      </c>
      <c r="B39" s="404" t="s">
        <v>120</v>
      </c>
      <c r="C39" s="515">
        <f>SUMIF($Q$2:$ES$2,C$2,$Q39:$ES39)</f>
        <v>125999999.99999999</v>
      </c>
      <c r="D39" s="515">
        <f t="shared" ref="D39:M44" si="57">SUMIF($R$2:$ES$2,D$2,$R39:$ES39)</f>
        <v>0</v>
      </c>
      <c r="E39" s="515">
        <f t="shared" si="57"/>
        <v>0</v>
      </c>
      <c r="F39" s="515">
        <f t="shared" si="57"/>
        <v>0</v>
      </c>
      <c r="G39" s="515">
        <f t="shared" si="57"/>
        <v>0</v>
      </c>
      <c r="H39" s="515">
        <f t="shared" si="57"/>
        <v>0</v>
      </c>
      <c r="I39" s="515">
        <f t="shared" si="57"/>
        <v>0</v>
      </c>
      <c r="J39" s="515">
        <f t="shared" si="57"/>
        <v>0</v>
      </c>
      <c r="K39" s="515">
        <f t="shared" si="57"/>
        <v>0</v>
      </c>
      <c r="L39" s="515">
        <f t="shared" si="57"/>
        <v>0</v>
      </c>
      <c r="M39" s="518">
        <f t="shared" si="57"/>
        <v>0</v>
      </c>
      <c r="O39" s="515">
        <f t="shared" ref="O39:O44" si="58">SUM(Q39:ES39)</f>
        <v>125999999.99999999</v>
      </c>
      <c r="P39" s="404" t="s">
        <v>120</v>
      </c>
      <c r="Q39" s="515">
        <f>Financing!D3+Financing!E3</f>
        <v>125999999.99999999</v>
      </c>
      <c r="R39" s="515">
        <f>IF(R$3&gt;=HOLD_PERIOD,0,IF(R$3=ACQ_LOAN_TERM,Financing!$F$3,0))</f>
        <v>0</v>
      </c>
      <c r="S39" s="515">
        <f>IF(S$3&gt;=HOLD_PERIOD,0,IF(S$3=ACQ_LOAN_TERM,Financing!$F$3,0))</f>
        <v>0</v>
      </c>
      <c r="T39" s="515">
        <f>IF(T$3&gt;=HOLD_PERIOD,0,IF(T$3=ACQ_LOAN_TERM,Financing!$F$3,0))</f>
        <v>0</v>
      </c>
      <c r="U39" s="515">
        <f>IF(U$3&gt;=HOLD_PERIOD,0,IF(U$3=ACQ_LOAN_TERM,Financing!$F$3,0))</f>
        <v>0</v>
      </c>
      <c r="V39" s="515">
        <f>IF(V$3&gt;=HOLD_PERIOD,0,IF(V$3=ACQ_LOAN_TERM,Financing!$F$3,0))</f>
        <v>0</v>
      </c>
      <c r="W39" s="515">
        <f>IF(W$3&gt;=HOLD_PERIOD,0,IF(W$3=ACQ_LOAN_TERM,Financing!$F$3,0))</f>
        <v>0</v>
      </c>
      <c r="X39" s="515">
        <f>IF(X$3&gt;=HOLD_PERIOD,0,IF(X$3=ACQ_LOAN_TERM,Financing!$F$3,0))</f>
        <v>0</v>
      </c>
      <c r="Y39" s="515">
        <f>IF(Y$3&gt;=HOLD_PERIOD,0,IF(Y$3=ACQ_LOAN_TERM,Financing!$F$3,0))</f>
        <v>0</v>
      </c>
      <c r="Z39" s="515">
        <f>IF(Z$3&gt;=HOLD_PERIOD,0,IF(Z$3=ACQ_LOAN_TERM,Financing!$F$3,0))</f>
        <v>0</v>
      </c>
      <c r="AA39" s="515">
        <f>IF(AA$3&gt;=HOLD_PERIOD,0,IF(AA$3=ACQ_LOAN_TERM,Financing!$F$3,0))</f>
        <v>0</v>
      </c>
      <c r="AB39" s="515">
        <f>IF(AB$3&gt;=HOLD_PERIOD,0,IF(AB$3=ACQ_LOAN_TERM,Financing!$F$3,0))</f>
        <v>0</v>
      </c>
      <c r="AC39" s="515">
        <f>IF(AC$3&gt;=HOLD_PERIOD,0,IF(AC$3=ACQ_LOAN_TERM,Financing!$F$3,0))</f>
        <v>0</v>
      </c>
      <c r="AD39" s="515">
        <f>IF(AD$3&gt;=HOLD_PERIOD,0,IF(AD$3=ACQ_LOAN_TERM,Financing!$F$3,0))</f>
        <v>0</v>
      </c>
      <c r="AE39" s="515">
        <f>IF(AE$3&gt;=HOLD_PERIOD,0,IF(AE$3=ACQ_LOAN_TERM,Financing!$F$3,0))</f>
        <v>0</v>
      </c>
      <c r="AF39" s="515">
        <f>IF(AF$3&gt;=HOLD_PERIOD,0,IF(AF$3=ACQ_LOAN_TERM,Financing!$F$3,0))</f>
        <v>0</v>
      </c>
      <c r="AG39" s="515">
        <f>IF(AG$3&gt;=HOLD_PERIOD,0,IF(AG$3=ACQ_LOAN_TERM,Financing!$F$3,0))</f>
        <v>0</v>
      </c>
      <c r="AH39" s="515">
        <f>IF(AH$3&gt;=HOLD_PERIOD,0,IF(AH$3=ACQ_LOAN_TERM,Financing!$F$3,0))</f>
        <v>0</v>
      </c>
      <c r="AI39" s="515">
        <f>IF(AI$3&gt;=HOLD_PERIOD,0,IF(AI$3=ACQ_LOAN_TERM,Financing!$F$3,0))</f>
        <v>0</v>
      </c>
      <c r="AJ39" s="515">
        <f>IF(AJ$3&gt;=HOLD_PERIOD,0,IF(AJ$3=ACQ_LOAN_TERM,Financing!$F$3,0))</f>
        <v>0</v>
      </c>
      <c r="AK39" s="515">
        <f>IF(AK$3&gt;=HOLD_PERIOD,0,IF(AK$3=ACQ_LOAN_TERM,Financing!$F$3,0))</f>
        <v>0</v>
      </c>
      <c r="AL39" s="515">
        <f>IF(AL$3&gt;=HOLD_PERIOD,0,IF(AL$3=ACQ_LOAN_TERM,Financing!$F$3,0))</f>
        <v>0</v>
      </c>
      <c r="AM39" s="515">
        <f>IF(AM$3&gt;=HOLD_PERIOD,0,IF(AM$3=ACQ_LOAN_TERM,Financing!$F$3,0))</f>
        <v>0</v>
      </c>
      <c r="AN39" s="515">
        <f>IF(AN$3&gt;=HOLD_PERIOD,0,IF(AN$3=ACQ_LOAN_TERM,Financing!$F$3,0))</f>
        <v>0</v>
      </c>
      <c r="AO39" s="515">
        <f>IF(AO$3&gt;=HOLD_PERIOD,0,IF(AO$3=ACQ_LOAN_TERM,Financing!$F$3,0))</f>
        <v>0</v>
      </c>
      <c r="AP39" s="515">
        <f>IF(AP$3&gt;=HOLD_PERIOD,0,IF(AP$3=ACQ_LOAN_TERM,Financing!$F$3,0))</f>
        <v>0</v>
      </c>
      <c r="AQ39" s="515">
        <f>IF(AQ$3&gt;=HOLD_PERIOD,0,IF(AQ$3=ACQ_LOAN_TERM,Financing!$F$3,0))</f>
        <v>0</v>
      </c>
      <c r="AR39" s="515">
        <f>IF(AR$3&gt;=HOLD_PERIOD,0,IF(AR$3=ACQ_LOAN_TERM,Financing!$F$3,0))</f>
        <v>0</v>
      </c>
      <c r="AS39" s="515">
        <f>IF(AS$3&gt;=HOLD_PERIOD,0,IF(AS$3=ACQ_LOAN_TERM,Financing!$F$3,0))</f>
        <v>0</v>
      </c>
      <c r="AT39" s="515">
        <f>IF(AT$3&gt;=HOLD_PERIOD,0,IF(AT$3=ACQ_LOAN_TERM,Financing!$F$3,0))</f>
        <v>0</v>
      </c>
      <c r="AU39" s="515">
        <f>IF(AU$3&gt;=HOLD_PERIOD,0,IF(AU$3=ACQ_LOAN_TERM,Financing!$F$3,0))</f>
        <v>0</v>
      </c>
      <c r="AV39" s="515">
        <f>IF(AV$3&gt;=HOLD_PERIOD,0,IF(AV$3=ACQ_LOAN_TERM,Financing!$F$3,0))</f>
        <v>0</v>
      </c>
      <c r="AW39" s="515">
        <f>IF(AW$3&gt;=HOLD_PERIOD,0,IF(AW$3=ACQ_LOAN_TERM,Financing!$F$3,0))</f>
        <v>0</v>
      </c>
      <c r="AX39" s="515">
        <f>IF(AX$3&gt;=HOLD_PERIOD,0,IF(AX$3=ACQ_LOAN_TERM,Financing!$F$3,0))</f>
        <v>0</v>
      </c>
      <c r="AY39" s="515">
        <f>IF(AY$3&gt;=HOLD_PERIOD,0,IF(AY$3=ACQ_LOAN_TERM,Financing!$F$3,0))</f>
        <v>0</v>
      </c>
      <c r="AZ39" s="515">
        <f>IF(AZ$3&gt;=HOLD_PERIOD,0,IF(AZ$3=ACQ_LOAN_TERM,Financing!$F$3,0))</f>
        <v>0</v>
      </c>
      <c r="BA39" s="515">
        <f>IF(BA$3&gt;=HOLD_PERIOD,0,IF(BA$3=ACQ_LOAN_TERM,Financing!$F$3,0))</f>
        <v>0</v>
      </c>
      <c r="BB39" s="515">
        <f>IF(BB$3&gt;=HOLD_PERIOD,0,IF(BB$3=ACQ_LOAN_TERM,Financing!$F$3,0))</f>
        <v>0</v>
      </c>
      <c r="BC39" s="515">
        <f>IF(BC$3&gt;=HOLD_PERIOD,0,IF(BC$3=ACQ_LOAN_TERM,Financing!$F$3,0))</f>
        <v>0</v>
      </c>
      <c r="BD39" s="515">
        <f>IF(BD$3&gt;=HOLD_PERIOD,0,IF(BD$3=ACQ_LOAN_TERM,Financing!$F$3,0))</f>
        <v>0</v>
      </c>
      <c r="BE39" s="515">
        <f>IF(BE$3&gt;=HOLD_PERIOD,0,IF(BE$3=ACQ_LOAN_TERM,Financing!$F$3,0))</f>
        <v>0</v>
      </c>
      <c r="BF39" s="515">
        <f>IF(BF$3&gt;=HOLD_PERIOD,0,IF(BF$3=ACQ_LOAN_TERM,Financing!$F$3,0))</f>
        <v>0</v>
      </c>
      <c r="BG39" s="515">
        <f>IF(BG$3&gt;=HOLD_PERIOD,0,IF(BG$3=ACQ_LOAN_TERM,Financing!$F$3,0))</f>
        <v>0</v>
      </c>
      <c r="BH39" s="515">
        <f>IF(BH$3&gt;=HOLD_PERIOD,0,IF(BH$3=ACQ_LOAN_TERM,Financing!$F$3,0))</f>
        <v>0</v>
      </c>
      <c r="BI39" s="515">
        <f>IF(BI$3&gt;=HOLD_PERIOD,0,IF(BI$3=ACQ_LOAN_TERM,Financing!$F$3,0))</f>
        <v>0</v>
      </c>
      <c r="BJ39" s="515">
        <f>IF(BJ$3&gt;=HOLD_PERIOD,0,IF(BJ$3=ACQ_LOAN_TERM,Financing!$F$3,0))</f>
        <v>0</v>
      </c>
      <c r="BK39" s="515">
        <f>IF(BK$3&gt;=HOLD_PERIOD,0,IF(BK$3=ACQ_LOAN_TERM,Financing!$F$3,0))</f>
        <v>0</v>
      </c>
      <c r="BL39" s="515">
        <f>IF(BL$3&gt;=HOLD_PERIOD,0,IF(BL$3=ACQ_LOAN_TERM,Financing!$F$3,0))</f>
        <v>0</v>
      </c>
      <c r="BM39" s="515">
        <f>IF(BM$3&gt;=HOLD_PERIOD,0,IF(BM$3=ACQ_LOAN_TERM,Financing!$F$3,0))</f>
        <v>0</v>
      </c>
      <c r="BN39" s="515">
        <f>IF(BN$3&gt;=HOLD_PERIOD,0,IF(BN$3=ACQ_LOAN_TERM,Financing!$F$3,0))</f>
        <v>0</v>
      </c>
      <c r="BO39" s="515">
        <f>IF(BO$3&gt;=HOLD_PERIOD,0,IF(BO$3=ACQ_LOAN_TERM,Financing!$F$3,0))</f>
        <v>0</v>
      </c>
      <c r="BP39" s="515">
        <f>IF(BP$3&gt;=HOLD_PERIOD,0,IF(BP$3=ACQ_LOAN_TERM,Financing!$F$3,0))</f>
        <v>0</v>
      </c>
      <c r="BQ39" s="515">
        <f>IF(BQ$3&gt;=HOLD_PERIOD,0,IF(BQ$3=ACQ_LOAN_TERM,Financing!$F$3,0))</f>
        <v>0</v>
      </c>
      <c r="BR39" s="515">
        <f>IF(BR$3&gt;=HOLD_PERIOD,0,IF(BR$3=ACQ_LOAN_TERM,Financing!$F$3,0))</f>
        <v>0</v>
      </c>
      <c r="BS39" s="515">
        <f>IF(BS$3&gt;=HOLD_PERIOD,0,IF(BS$3=ACQ_LOAN_TERM,Financing!$F$3,0))</f>
        <v>0</v>
      </c>
      <c r="BT39" s="515">
        <f>IF(BT$3&gt;=HOLD_PERIOD,0,IF(BT$3=ACQ_LOAN_TERM,Financing!$F$3,0))</f>
        <v>0</v>
      </c>
      <c r="BU39" s="515">
        <f>IF(BU$3&gt;=HOLD_PERIOD,0,IF(BU$3=ACQ_LOAN_TERM,Financing!$F$3,0))</f>
        <v>0</v>
      </c>
      <c r="BV39" s="515">
        <f>IF(BV$3&gt;=HOLD_PERIOD,0,IF(BV$3=ACQ_LOAN_TERM,Financing!$F$3,0))</f>
        <v>0</v>
      </c>
      <c r="BW39" s="515">
        <f>IF(BW$3&gt;=HOLD_PERIOD,0,IF(BW$3=ACQ_LOAN_TERM,Financing!$F$3,0))</f>
        <v>0</v>
      </c>
      <c r="BX39" s="515">
        <f>IF(BX$3&gt;=HOLD_PERIOD,0,IF(BX$3=ACQ_LOAN_TERM,Financing!$F$3,0))</f>
        <v>0</v>
      </c>
      <c r="BY39" s="515">
        <f>IF(BY$3&gt;=HOLD_PERIOD,0,IF(BY$3=ACQ_LOAN_TERM,Financing!$F$3,0))</f>
        <v>0</v>
      </c>
      <c r="BZ39" s="515">
        <f>IF(BZ$3&gt;=HOLD_PERIOD,0,IF(BZ$3=ACQ_LOAN_TERM,Financing!$F$3,0))</f>
        <v>0</v>
      </c>
      <c r="CA39" s="515">
        <f>IF(CA$3&gt;=HOLD_PERIOD,0,IF(CA$3=ACQ_LOAN_TERM,Financing!$F$3,0))</f>
        <v>0</v>
      </c>
      <c r="CB39" s="515">
        <f>IF(CB$3&gt;=HOLD_PERIOD,0,IF(CB$3=ACQ_LOAN_TERM,Financing!$F$3,0))</f>
        <v>0</v>
      </c>
      <c r="CC39" s="515">
        <f>IF(CC$3&gt;=HOLD_PERIOD,0,IF(CC$3=ACQ_LOAN_TERM,Financing!$F$3,0))</f>
        <v>0</v>
      </c>
      <c r="CD39" s="515">
        <f>IF(CD$3&gt;=HOLD_PERIOD,0,IF(CD$3=ACQ_LOAN_TERM,Financing!$F$3,0))</f>
        <v>0</v>
      </c>
      <c r="CE39" s="515">
        <f>IF(CE$3&gt;=HOLD_PERIOD,0,IF(CE$3=ACQ_LOAN_TERM,Financing!$F$3,0))</f>
        <v>0</v>
      </c>
      <c r="CF39" s="515">
        <f>IF(CF$3&gt;=HOLD_PERIOD,0,IF(CF$3=ACQ_LOAN_TERM,Financing!$F$3,0))</f>
        <v>0</v>
      </c>
      <c r="CG39" s="515">
        <f>IF(CG$3&gt;=HOLD_PERIOD,0,IF(CG$3=ACQ_LOAN_TERM,Financing!$F$3,0))</f>
        <v>0</v>
      </c>
      <c r="CH39" s="515">
        <f>IF(CH$3&gt;=HOLD_PERIOD,0,IF(CH$3=ACQ_LOAN_TERM,Financing!$F$3,0))</f>
        <v>0</v>
      </c>
      <c r="CI39" s="515">
        <f>IF(CI$3&gt;=HOLD_PERIOD,0,IF(CI$3=ACQ_LOAN_TERM,Financing!$F$3,0))</f>
        <v>0</v>
      </c>
      <c r="CJ39" s="515">
        <f>IF(CJ$3&gt;=HOLD_PERIOD,0,IF(CJ$3=ACQ_LOAN_TERM,Financing!$F$3,0))</f>
        <v>0</v>
      </c>
      <c r="CK39" s="515">
        <f>IF(CK$3&gt;=HOLD_PERIOD,0,IF(CK$3=ACQ_LOAN_TERM,Financing!$F$3,0))</f>
        <v>0</v>
      </c>
      <c r="CL39" s="515">
        <f>IF(CL$3&gt;=HOLD_PERIOD,0,IF(CL$3=ACQ_LOAN_TERM,Financing!$F$3,0))</f>
        <v>0</v>
      </c>
      <c r="CM39" s="515">
        <f>IF(CM$3&gt;=HOLD_PERIOD,0,IF(CM$3=ACQ_LOAN_TERM,Financing!$F$3,0))</f>
        <v>0</v>
      </c>
      <c r="CN39" s="515">
        <f>IF(CN$3&gt;=HOLD_PERIOD,0,IF(CN$3=ACQ_LOAN_TERM,Financing!$F$3,0))</f>
        <v>0</v>
      </c>
      <c r="CO39" s="515">
        <f>IF(CO$3&gt;=HOLD_PERIOD,0,IF(CO$3=ACQ_LOAN_TERM,Financing!$F$3,0))</f>
        <v>0</v>
      </c>
      <c r="CP39" s="515">
        <f>IF(CP$3&gt;=HOLD_PERIOD,0,IF(CP$3=ACQ_LOAN_TERM,Financing!$F$3,0))</f>
        <v>0</v>
      </c>
      <c r="CQ39" s="515">
        <f>IF(CQ$3&gt;=HOLD_PERIOD,0,IF(CQ$3=ACQ_LOAN_TERM,Financing!$F$3,0))</f>
        <v>0</v>
      </c>
      <c r="CR39" s="515">
        <f>IF(CR$3&gt;=HOLD_PERIOD,0,IF(CR$3=ACQ_LOAN_TERM,Financing!$F$3,0))</f>
        <v>0</v>
      </c>
      <c r="CS39" s="515">
        <f>IF(CS$3&gt;=HOLD_PERIOD,0,IF(CS$3=ACQ_LOAN_TERM,Financing!$F$3,0))</f>
        <v>0</v>
      </c>
      <c r="CT39" s="515">
        <f>IF(CT$3&gt;=HOLD_PERIOD,0,IF(CT$3=ACQ_LOAN_TERM,Financing!$F$3,0))</f>
        <v>0</v>
      </c>
      <c r="CU39" s="515">
        <f>IF(CU$3&gt;=HOLD_PERIOD,0,IF(CU$3=ACQ_LOAN_TERM,Financing!$F$3,0))</f>
        <v>0</v>
      </c>
      <c r="CV39" s="515">
        <f>IF(CV$3&gt;=HOLD_PERIOD,0,IF(CV$3=ACQ_LOAN_TERM,Financing!$F$3,0))</f>
        <v>0</v>
      </c>
      <c r="CW39" s="515">
        <f>IF(CW$3&gt;=HOLD_PERIOD,0,IF(CW$3=ACQ_LOAN_TERM,Financing!$F$3,0))</f>
        <v>0</v>
      </c>
      <c r="CX39" s="515">
        <f>IF(CX$3&gt;=HOLD_PERIOD,0,IF(CX$3=ACQ_LOAN_TERM,Financing!$F$3,0))</f>
        <v>0</v>
      </c>
      <c r="CY39" s="515">
        <f>IF(CY$3&gt;=HOLD_PERIOD,0,IF(CY$3=ACQ_LOAN_TERM,Financing!$F$3,0))</f>
        <v>0</v>
      </c>
      <c r="CZ39" s="515">
        <f>IF(CZ$3&gt;=HOLD_PERIOD,0,IF(CZ$3=ACQ_LOAN_TERM,Financing!$F$3,0))</f>
        <v>0</v>
      </c>
      <c r="DA39" s="515">
        <f>IF(DA$3&gt;=HOLD_PERIOD,0,IF(DA$3=ACQ_LOAN_TERM,Financing!$F$3,0))</f>
        <v>0</v>
      </c>
      <c r="DB39" s="515">
        <f>IF(DB$3&gt;=HOLD_PERIOD,0,IF(DB$3=ACQ_LOAN_TERM,Financing!$F$3,0))</f>
        <v>0</v>
      </c>
      <c r="DC39" s="515">
        <f>IF(DC$3&gt;=HOLD_PERIOD,0,IF(DC$3=ACQ_LOAN_TERM,Financing!$F$3,0))</f>
        <v>0</v>
      </c>
      <c r="DD39" s="515">
        <f>IF(DD$3&gt;=HOLD_PERIOD,0,IF(DD$3=ACQ_LOAN_TERM,Financing!$F$3,0))</f>
        <v>0</v>
      </c>
      <c r="DE39" s="515">
        <f>IF(DE$3&gt;=HOLD_PERIOD,0,IF(DE$3=ACQ_LOAN_TERM,Financing!$F$3,0))</f>
        <v>0</v>
      </c>
      <c r="DF39" s="515">
        <f>IF(DF$3&gt;=HOLD_PERIOD,0,IF(DF$3=ACQ_LOAN_TERM,Financing!$F$3,0))</f>
        <v>0</v>
      </c>
      <c r="DG39" s="515">
        <f>IF(DG$3&gt;=HOLD_PERIOD,0,IF(DG$3=ACQ_LOAN_TERM,Financing!$F$3,0))</f>
        <v>0</v>
      </c>
      <c r="DH39" s="515">
        <f>IF(DH$3&gt;=HOLD_PERIOD,0,IF(DH$3=ACQ_LOAN_TERM,Financing!$F$3,0))</f>
        <v>0</v>
      </c>
      <c r="DI39" s="515">
        <f>IF(DI$3&gt;=HOLD_PERIOD,0,IF(DI$3=ACQ_LOAN_TERM,Financing!$F$3,0))</f>
        <v>0</v>
      </c>
      <c r="DJ39" s="515">
        <f>IF(DJ$3&gt;=HOLD_PERIOD,0,IF(DJ$3=ACQ_LOAN_TERM,Financing!$F$3,0))</f>
        <v>0</v>
      </c>
      <c r="DK39" s="515">
        <f>IF(DK$3&gt;=HOLD_PERIOD,0,IF(DK$3=ACQ_LOAN_TERM,Financing!$F$3,0))</f>
        <v>0</v>
      </c>
      <c r="DL39" s="515">
        <f>IF(DL$3&gt;=HOLD_PERIOD,0,IF(DL$3=ACQ_LOAN_TERM,Financing!$F$3,0))</f>
        <v>0</v>
      </c>
      <c r="DM39" s="515">
        <f>IF(DM$3&gt;=HOLD_PERIOD,0,IF(DM$3=ACQ_LOAN_TERM,Financing!$F$3,0))</f>
        <v>0</v>
      </c>
      <c r="DN39" s="515">
        <f>IF(DN$3&gt;=HOLD_PERIOD,0,IF(DN$3=ACQ_LOAN_TERM,Financing!$F$3,0))</f>
        <v>0</v>
      </c>
      <c r="DO39" s="515">
        <f>IF(DO$3&gt;=HOLD_PERIOD,0,IF(DO$3=ACQ_LOAN_TERM,Financing!$F$3,0))</f>
        <v>0</v>
      </c>
      <c r="DP39" s="515">
        <f>IF(DP$3&gt;=HOLD_PERIOD,0,IF(DP$3=ACQ_LOAN_TERM,Financing!$F$3,0))</f>
        <v>0</v>
      </c>
      <c r="DQ39" s="515">
        <f>IF(DQ$3&gt;=HOLD_PERIOD,0,IF(DQ$3=ACQ_LOAN_TERM,Financing!$F$3,0))</f>
        <v>0</v>
      </c>
      <c r="DR39" s="515">
        <f>IF(DR$3&gt;=HOLD_PERIOD,0,IF(DR$3=ACQ_LOAN_TERM,Financing!$F$3,0))</f>
        <v>0</v>
      </c>
      <c r="DS39" s="515">
        <f>IF(DS$3&gt;=HOLD_PERIOD,0,IF(DS$3=ACQ_LOAN_TERM,Financing!$F$3,0))</f>
        <v>0</v>
      </c>
      <c r="DT39" s="515">
        <f>IF(DT$3&gt;=HOLD_PERIOD,0,IF(DT$3=ACQ_LOAN_TERM,Financing!$F$3,0))</f>
        <v>0</v>
      </c>
      <c r="DU39" s="515">
        <f>IF(DU$3&gt;=HOLD_PERIOD,0,IF(DU$3=ACQ_LOAN_TERM,Financing!$F$3,0))</f>
        <v>0</v>
      </c>
      <c r="DV39" s="515">
        <f>IF(DV$3&gt;=HOLD_PERIOD,0,IF(DV$3=ACQ_LOAN_TERM,Financing!$F$3,0))</f>
        <v>0</v>
      </c>
      <c r="DW39" s="515">
        <f>IF(DW$3&gt;=HOLD_PERIOD,0,IF(DW$3=ACQ_LOAN_TERM,Financing!$F$3,0))</f>
        <v>0</v>
      </c>
      <c r="DX39" s="515">
        <f>IF(DX$3&gt;=HOLD_PERIOD,0,IF(DX$3=ACQ_LOAN_TERM,Financing!$F$3,0))</f>
        <v>0</v>
      </c>
      <c r="DY39" s="515">
        <f>IF(DY$3&gt;=HOLD_PERIOD,0,IF(DY$3=ACQ_LOAN_TERM,Financing!$F$3,0))</f>
        <v>0</v>
      </c>
      <c r="DZ39" s="515">
        <f>IF(DZ$3&gt;=HOLD_PERIOD,0,IF(DZ$3=ACQ_LOAN_TERM,Financing!$F$3,0))</f>
        <v>0</v>
      </c>
      <c r="EA39" s="515">
        <f>IF(EA$3&gt;=HOLD_PERIOD,0,IF(EA$3=ACQ_LOAN_TERM,Financing!$F$3,0))</f>
        <v>0</v>
      </c>
      <c r="EB39" s="515">
        <f>IF(EB$3&gt;=HOLD_PERIOD,0,IF(EB$3=ACQ_LOAN_TERM,Financing!$F$3,0))</f>
        <v>0</v>
      </c>
      <c r="EC39" s="515">
        <f>IF(EC$3&gt;=HOLD_PERIOD,0,IF(EC$3=ACQ_LOAN_TERM,Financing!$F$3,0))</f>
        <v>0</v>
      </c>
      <c r="ED39" s="515">
        <f>IF(ED$3&gt;=HOLD_PERIOD,0,IF(ED$3=ACQ_LOAN_TERM,Financing!$F$3,0))</f>
        <v>0</v>
      </c>
      <c r="EE39" s="515">
        <f>IF(EE$3&gt;=HOLD_PERIOD,0,IF(EE$3=ACQ_LOAN_TERM,Financing!$F$3,0))</f>
        <v>0</v>
      </c>
      <c r="EF39" s="515">
        <f>IF(EF$3&gt;=HOLD_PERIOD,0,IF(EF$3=ACQ_LOAN_TERM,Financing!$F$3,0))</f>
        <v>0</v>
      </c>
      <c r="EG39" s="515">
        <f>IF(EG$3&gt;=HOLD_PERIOD,0,IF(EG$3=ACQ_LOAN_TERM,Financing!$F$3,0))</f>
        <v>0</v>
      </c>
      <c r="EH39" s="515">
        <f>IF(EH$3&gt;=HOLD_PERIOD,0,IF(EH$3=ACQ_LOAN_TERM,Financing!$F$3,0))</f>
        <v>0</v>
      </c>
      <c r="EI39" s="515">
        <f>IF(EI$3&gt;=HOLD_PERIOD,0,IF(EI$3=ACQ_LOAN_TERM,Financing!$F$3,0))</f>
        <v>0</v>
      </c>
      <c r="EJ39" s="515">
        <f>IF(EJ$3&gt;=HOLD_PERIOD,0,IF(EJ$3=ACQ_LOAN_TERM,Financing!$F$3,0))</f>
        <v>0</v>
      </c>
      <c r="EK39" s="515">
        <f>IF(EK$3&gt;=HOLD_PERIOD,0,IF(EK$3=ACQ_LOAN_TERM,Financing!$F$3,0))</f>
        <v>0</v>
      </c>
      <c r="EL39" s="515">
        <f>IF(EL$3&gt;=HOLD_PERIOD,0,IF(EL$3=ACQ_LOAN_TERM,Financing!$F$3,0))</f>
        <v>0</v>
      </c>
      <c r="EM39" s="515">
        <f>IF(EM$3&gt;=HOLD_PERIOD,0,IF(EM$3=ACQ_LOAN_TERM,Financing!$F$3,0))</f>
        <v>0</v>
      </c>
      <c r="EN39" s="515">
        <f>IF(EN$3&gt;=HOLD_PERIOD,0,IF(EN$3=ACQ_LOAN_TERM,Financing!$F$3,0))</f>
        <v>0</v>
      </c>
      <c r="EO39" s="515">
        <f>IF(EO$3&gt;=HOLD_PERIOD,0,IF(EO$3=ACQ_LOAN_TERM,Financing!$F$3,0))</f>
        <v>0</v>
      </c>
      <c r="EP39" s="515">
        <f>IF(EP$3&gt;=HOLD_PERIOD,0,IF(EP$3=ACQ_LOAN_TERM,Financing!$F$3,0))</f>
        <v>0</v>
      </c>
      <c r="EQ39" s="515">
        <f>IF(EQ$3&gt;=HOLD_PERIOD,0,IF(EQ$3=ACQ_LOAN_TERM,Financing!$F$3,0))</f>
        <v>0</v>
      </c>
      <c r="ER39" s="515">
        <f>IF(ER$3&gt;=HOLD_PERIOD,0,IF(ER$3=ACQ_LOAN_TERM,Financing!$F$3,0))</f>
        <v>0</v>
      </c>
      <c r="ES39" s="518">
        <f>IF(ES$3&gt;=HOLD_PERIOD,0,IF(ES$3=ACQ_LOAN_TERM,Financing!$F$3,0))</f>
        <v>0</v>
      </c>
    </row>
    <row r="40" spans="1:149" x14ac:dyDescent="0.3">
      <c r="A40" s="515">
        <f t="shared" si="56"/>
        <v>0</v>
      </c>
      <c r="B40" s="404" t="s">
        <v>100</v>
      </c>
      <c r="C40" s="515"/>
      <c r="D40" s="515">
        <f t="shared" si="57"/>
        <v>0</v>
      </c>
      <c r="E40" s="515">
        <f t="shared" si="57"/>
        <v>0</v>
      </c>
      <c r="F40" s="515">
        <f t="shared" si="57"/>
        <v>0</v>
      </c>
      <c r="G40" s="515">
        <f t="shared" si="57"/>
        <v>0</v>
      </c>
      <c r="H40" s="515">
        <f t="shared" si="57"/>
        <v>0</v>
      </c>
      <c r="I40" s="515">
        <f t="shared" si="57"/>
        <v>0</v>
      </c>
      <c r="J40" s="515">
        <f t="shared" si="57"/>
        <v>0</v>
      </c>
      <c r="K40" s="515">
        <f t="shared" si="57"/>
        <v>0</v>
      </c>
      <c r="L40" s="515">
        <f t="shared" si="57"/>
        <v>0</v>
      </c>
      <c r="M40" s="518">
        <f t="shared" si="57"/>
        <v>0</v>
      </c>
      <c r="O40" s="515">
        <f t="shared" si="58"/>
        <v>0</v>
      </c>
      <c r="P40" s="404" t="s">
        <v>100</v>
      </c>
      <c r="Q40" s="515"/>
      <c r="R40" s="515">
        <f>SUMIF(Financing!$A:$A,"ALP",Financing!D:D)</f>
        <v>0</v>
      </c>
      <c r="S40" s="515">
        <f>SUMIF(Financing!$A:$A,"ALP",Financing!E:E)</f>
        <v>0</v>
      </c>
      <c r="T40" s="515">
        <f>SUMIF(Financing!$A:$A,"ALP",Financing!F:F)</f>
        <v>0</v>
      </c>
      <c r="U40" s="515">
        <f>SUMIF(Financing!$A:$A,"ALP",Financing!G:G)</f>
        <v>0</v>
      </c>
      <c r="V40" s="515">
        <f>SUMIF(Financing!$A:$A,"ALP",Financing!H:H)</f>
        <v>0</v>
      </c>
      <c r="W40" s="515">
        <f>SUMIF(Financing!$A:$A,"ALP",Financing!I:I)</f>
        <v>0</v>
      </c>
      <c r="X40" s="515">
        <f>SUMIF(Financing!$A:$A,"ALP",Financing!J:J)</f>
        <v>0</v>
      </c>
      <c r="Y40" s="515">
        <f>SUMIF(Financing!$A:$A,"ALP",Financing!K:K)</f>
        <v>0</v>
      </c>
      <c r="Z40" s="515">
        <f>SUMIF(Financing!$A:$A,"ALP",Financing!L:L)</f>
        <v>0</v>
      </c>
      <c r="AA40" s="515">
        <f>SUMIF(Financing!$A:$A,"ALP",Financing!M:M)</f>
        <v>0</v>
      </c>
      <c r="AB40" s="515">
        <f>SUMIF(Financing!$A:$A,"ALP",Financing!N:N)</f>
        <v>0</v>
      </c>
      <c r="AC40" s="515">
        <f>SUMIF(Financing!$A:$A,"ALP",Financing!O:O)</f>
        <v>0</v>
      </c>
      <c r="AD40" s="515">
        <f>SUMIF(Financing!$A:$A,"ALP",Financing!P:P)</f>
        <v>0</v>
      </c>
      <c r="AE40" s="515">
        <f>SUMIF(Financing!$A:$A,"ALP",Financing!Q:Q)</f>
        <v>0</v>
      </c>
      <c r="AF40" s="515">
        <f>SUMIF(Financing!$A:$A,"ALP",Financing!R:R)</f>
        <v>0</v>
      </c>
      <c r="AG40" s="515">
        <f>SUMIF(Financing!$A:$A,"ALP",Financing!S:S)</f>
        <v>0</v>
      </c>
      <c r="AH40" s="515">
        <f>SUMIF(Financing!$A:$A,"ALP",Financing!T:T)</f>
        <v>0</v>
      </c>
      <c r="AI40" s="515">
        <f>SUMIF(Financing!$A:$A,"ALP",Financing!U:U)</f>
        <v>0</v>
      </c>
      <c r="AJ40" s="515">
        <f>SUMIF(Financing!$A:$A,"ALP",Financing!V:V)</f>
        <v>0</v>
      </c>
      <c r="AK40" s="515">
        <f>SUMIF(Financing!$A:$A,"ALP",Financing!W:W)</f>
        <v>0</v>
      </c>
      <c r="AL40" s="515">
        <f>SUMIF(Financing!$A:$A,"ALP",Financing!X:X)</f>
        <v>0</v>
      </c>
      <c r="AM40" s="515">
        <f>SUMIF(Financing!$A:$A,"ALP",Financing!Y:Y)</f>
        <v>0</v>
      </c>
      <c r="AN40" s="515">
        <f>SUMIF(Financing!$A:$A,"ALP",Financing!Z:Z)</f>
        <v>0</v>
      </c>
      <c r="AO40" s="515">
        <f>SUMIF(Financing!$A:$A,"ALP",Financing!AA:AA)</f>
        <v>0</v>
      </c>
      <c r="AP40" s="515">
        <f>SUMIF(Financing!$A:$A,"ALP",Financing!AB:AB)</f>
        <v>0</v>
      </c>
      <c r="AQ40" s="515">
        <f>SUMIF(Financing!$A:$A,"ALP",Financing!AC:AC)</f>
        <v>0</v>
      </c>
      <c r="AR40" s="515">
        <f>SUMIF(Financing!$A:$A,"ALP",Financing!AD:AD)</f>
        <v>0</v>
      </c>
      <c r="AS40" s="515">
        <f>SUMIF(Financing!$A:$A,"ALP",Financing!AE:AE)</f>
        <v>0</v>
      </c>
      <c r="AT40" s="515">
        <f>SUMIF(Financing!$A:$A,"ALP",Financing!AF:AF)</f>
        <v>0</v>
      </c>
      <c r="AU40" s="515">
        <f>SUMIF(Financing!$A:$A,"ALP",Financing!AG:AG)</f>
        <v>0</v>
      </c>
      <c r="AV40" s="515">
        <f>SUMIF(Financing!$A:$A,"ALP",Financing!AH:AH)</f>
        <v>0</v>
      </c>
      <c r="AW40" s="515">
        <f>SUMIF(Financing!$A:$A,"ALP",Financing!AI:AI)</f>
        <v>0</v>
      </c>
      <c r="AX40" s="515">
        <f>SUMIF(Financing!$A:$A,"ALP",Financing!AJ:AJ)</f>
        <v>0</v>
      </c>
      <c r="AY40" s="515">
        <f>SUMIF(Financing!$A:$A,"ALP",Financing!AK:AK)</f>
        <v>0</v>
      </c>
      <c r="AZ40" s="515">
        <f>SUMIF(Financing!$A:$A,"ALP",Financing!AL:AL)</f>
        <v>0</v>
      </c>
      <c r="BA40" s="515">
        <f>SUMIF(Financing!$A:$A,"ALP",Financing!AM:AM)</f>
        <v>0</v>
      </c>
      <c r="BB40" s="515">
        <f>SUMIF(Financing!$A:$A,"ALP",Financing!AN:AN)</f>
        <v>0</v>
      </c>
      <c r="BC40" s="515">
        <f>SUMIF(Financing!$A:$A,"ALP",Financing!AO:AO)</f>
        <v>0</v>
      </c>
      <c r="BD40" s="515">
        <f>SUMIF(Financing!$A:$A,"ALP",Financing!AP:AP)</f>
        <v>0</v>
      </c>
      <c r="BE40" s="515">
        <f>SUMIF(Financing!$A:$A,"ALP",Financing!AQ:AQ)</f>
        <v>0</v>
      </c>
      <c r="BF40" s="515">
        <f>SUMIF(Financing!$A:$A,"ALP",Financing!AR:AR)</f>
        <v>0</v>
      </c>
      <c r="BG40" s="515">
        <f>SUMIF(Financing!$A:$A,"ALP",Financing!AS:AS)</f>
        <v>0</v>
      </c>
      <c r="BH40" s="515">
        <f>SUMIF(Financing!$A:$A,"ALP",Financing!AT:AT)</f>
        <v>0</v>
      </c>
      <c r="BI40" s="515">
        <f>SUMIF(Financing!$A:$A,"ALP",Financing!AU:AU)</f>
        <v>0</v>
      </c>
      <c r="BJ40" s="515">
        <f>SUMIF(Financing!$A:$A,"ALP",Financing!AV:AV)</f>
        <v>0</v>
      </c>
      <c r="BK40" s="515">
        <f>SUMIF(Financing!$A:$A,"ALP",Financing!AW:AW)</f>
        <v>0</v>
      </c>
      <c r="BL40" s="515">
        <f>SUMIF(Financing!$A:$A,"ALP",Financing!AX:AX)</f>
        <v>0</v>
      </c>
      <c r="BM40" s="515">
        <f>SUMIF(Financing!$A:$A,"ALP",Financing!AY:AY)</f>
        <v>0</v>
      </c>
      <c r="BN40" s="515">
        <f>SUMIF(Financing!$A:$A,"ALP",Financing!AZ:AZ)</f>
        <v>0</v>
      </c>
      <c r="BO40" s="515">
        <f>SUMIF(Financing!$A:$A,"ALP",Financing!BA:BA)</f>
        <v>0</v>
      </c>
      <c r="BP40" s="515">
        <f>SUMIF(Financing!$A:$A,"ALP",Financing!BB:BB)</f>
        <v>0</v>
      </c>
      <c r="BQ40" s="515">
        <f>SUMIF(Financing!$A:$A,"ALP",Financing!BC:BC)</f>
        <v>0</v>
      </c>
      <c r="BR40" s="515">
        <f>SUMIF(Financing!$A:$A,"ALP",Financing!BD:BD)</f>
        <v>0</v>
      </c>
      <c r="BS40" s="515">
        <f>SUMIF(Financing!$A:$A,"ALP",Financing!BE:BE)</f>
        <v>0</v>
      </c>
      <c r="BT40" s="515">
        <f>SUMIF(Financing!$A:$A,"ALP",Financing!BF:BF)</f>
        <v>0</v>
      </c>
      <c r="BU40" s="515">
        <f>SUMIF(Financing!$A:$A,"ALP",Financing!BG:BG)</f>
        <v>0</v>
      </c>
      <c r="BV40" s="515">
        <f>SUMIF(Financing!$A:$A,"ALP",Financing!BH:BH)</f>
        <v>0</v>
      </c>
      <c r="BW40" s="515">
        <f>SUMIF(Financing!$A:$A,"ALP",Financing!BI:BI)</f>
        <v>0</v>
      </c>
      <c r="BX40" s="515">
        <f>SUMIF(Financing!$A:$A,"ALP",Financing!BJ:BJ)</f>
        <v>0</v>
      </c>
      <c r="BY40" s="515">
        <f>SUMIF(Financing!$A:$A,"ALP",Financing!BK:BK)</f>
        <v>0</v>
      </c>
      <c r="BZ40" s="515">
        <f>SUMIF(Financing!$A:$A,"ALP",Financing!BL:BL)</f>
        <v>0</v>
      </c>
      <c r="CA40" s="515">
        <f>SUMIF(Financing!$A:$A,"ALP",Financing!BM:BM)</f>
        <v>0</v>
      </c>
      <c r="CB40" s="515">
        <f>SUMIF(Financing!$A:$A,"ALP",Financing!BN:BN)</f>
        <v>0</v>
      </c>
      <c r="CC40" s="515">
        <f>SUMIF(Financing!$A:$A,"ALP",Financing!BO:BO)</f>
        <v>0</v>
      </c>
      <c r="CD40" s="515">
        <f>SUMIF(Financing!$A:$A,"ALP",Financing!BP:BP)</f>
        <v>0</v>
      </c>
      <c r="CE40" s="515">
        <f>SUMIF(Financing!$A:$A,"ALP",Financing!BQ:BQ)</f>
        <v>0</v>
      </c>
      <c r="CF40" s="515">
        <f>SUMIF(Financing!$A:$A,"ALP",Financing!BR:BR)</f>
        <v>0</v>
      </c>
      <c r="CG40" s="515">
        <f>SUMIF(Financing!$A:$A,"ALP",Financing!BS:BS)</f>
        <v>0</v>
      </c>
      <c r="CH40" s="515">
        <f>SUMIF(Financing!$A:$A,"ALP",Financing!BT:BT)</f>
        <v>0</v>
      </c>
      <c r="CI40" s="515">
        <f>SUMIF(Financing!$A:$A,"ALP",Financing!BU:BU)</f>
        <v>0</v>
      </c>
      <c r="CJ40" s="515">
        <f>SUMIF(Financing!$A:$A,"ALP",Financing!BV:BV)</f>
        <v>0</v>
      </c>
      <c r="CK40" s="515">
        <f>SUMIF(Financing!$A:$A,"ALP",Financing!BW:BW)</f>
        <v>0</v>
      </c>
      <c r="CL40" s="515">
        <f>SUMIF(Financing!$A:$A,"ALP",Financing!BX:BX)</f>
        <v>0</v>
      </c>
      <c r="CM40" s="515">
        <f>SUMIF(Financing!$A:$A,"ALP",Financing!BY:BY)</f>
        <v>0</v>
      </c>
      <c r="CN40" s="515">
        <f>SUMIF(Financing!$A:$A,"ALP",Financing!BZ:BZ)</f>
        <v>0</v>
      </c>
      <c r="CO40" s="515">
        <f>SUMIF(Financing!$A:$A,"ALP",Financing!CA:CA)</f>
        <v>0</v>
      </c>
      <c r="CP40" s="515">
        <f>SUMIF(Financing!$A:$A,"ALP",Financing!CB:CB)</f>
        <v>0</v>
      </c>
      <c r="CQ40" s="515">
        <f>SUMIF(Financing!$A:$A,"ALP",Financing!CC:CC)</f>
        <v>0</v>
      </c>
      <c r="CR40" s="515">
        <f>SUMIF(Financing!$A:$A,"ALP",Financing!CD:CD)</f>
        <v>0</v>
      </c>
      <c r="CS40" s="515">
        <f>SUMIF(Financing!$A:$A,"ALP",Financing!CE:CE)</f>
        <v>0</v>
      </c>
      <c r="CT40" s="515">
        <f>SUMIF(Financing!$A:$A,"ALP",Financing!CF:CF)</f>
        <v>0</v>
      </c>
      <c r="CU40" s="515">
        <f>SUMIF(Financing!$A:$A,"ALP",Financing!CG:CG)</f>
        <v>0</v>
      </c>
      <c r="CV40" s="515">
        <f>SUMIF(Financing!$A:$A,"ALP",Financing!CH:CH)</f>
        <v>0</v>
      </c>
      <c r="CW40" s="515">
        <f>SUMIF(Financing!$A:$A,"ALP",Financing!CI:CI)</f>
        <v>0</v>
      </c>
      <c r="CX40" s="515">
        <f>SUMIF(Financing!$A:$A,"ALP",Financing!CJ:CJ)</f>
        <v>0</v>
      </c>
      <c r="CY40" s="515">
        <f>SUMIF(Financing!$A:$A,"ALP",Financing!CK:CK)</f>
        <v>0</v>
      </c>
      <c r="CZ40" s="515">
        <f>SUMIF(Financing!$A:$A,"ALP",Financing!CL:CL)</f>
        <v>0</v>
      </c>
      <c r="DA40" s="515">
        <f>SUMIF(Financing!$A:$A,"ALP",Financing!CM:CM)</f>
        <v>0</v>
      </c>
      <c r="DB40" s="515">
        <f>SUMIF(Financing!$A:$A,"ALP",Financing!CN:CN)</f>
        <v>0</v>
      </c>
      <c r="DC40" s="515">
        <f>SUMIF(Financing!$A:$A,"ALP",Financing!CO:CO)</f>
        <v>0</v>
      </c>
      <c r="DD40" s="515">
        <f>SUMIF(Financing!$A:$A,"ALP",Financing!CP:CP)</f>
        <v>0</v>
      </c>
      <c r="DE40" s="515">
        <f>SUMIF(Financing!$A:$A,"ALP",Financing!CQ:CQ)</f>
        <v>0</v>
      </c>
      <c r="DF40" s="515">
        <f>SUMIF(Financing!$A:$A,"ALP",Financing!CR:CR)</f>
        <v>0</v>
      </c>
      <c r="DG40" s="515">
        <f>SUMIF(Financing!$A:$A,"ALP",Financing!CS:CS)</f>
        <v>0</v>
      </c>
      <c r="DH40" s="515">
        <f>SUMIF(Financing!$A:$A,"ALP",Financing!CT:CT)</f>
        <v>0</v>
      </c>
      <c r="DI40" s="515">
        <f>SUMIF(Financing!$A:$A,"ALP",Financing!CU:CU)</f>
        <v>0</v>
      </c>
      <c r="DJ40" s="515">
        <f>SUMIF(Financing!$A:$A,"ALP",Financing!CV:CV)</f>
        <v>0</v>
      </c>
      <c r="DK40" s="515">
        <f>SUMIF(Financing!$A:$A,"ALP",Financing!CW:CW)</f>
        <v>0</v>
      </c>
      <c r="DL40" s="515">
        <f>SUMIF(Financing!$A:$A,"ALP",Financing!CX:CX)</f>
        <v>0</v>
      </c>
      <c r="DM40" s="515">
        <f>SUMIF(Financing!$A:$A,"ALP",Financing!CY:CY)</f>
        <v>0</v>
      </c>
      <c r="DN40" s="515">
        <f>SUMIF(Financing!$A:$A,"ALP",Financing!CZ:CZ)</f>
        <v>0</v>
      </c>
      <c r="DO40" s="515">
        <f>SUMIF(Financing!$A:$A,"ALP",Financing!DA:DA)</f>
        <v>0</v>
      </c>
      <c r="DP40" s="515">
        <f>SUMIF(Financing!$A:$A,"ALP",Financing!DB:DB)</f>
        <v>0</v>
      </c>
      <c r="DQ40" s="515">
        <f>SUMIF(Financing!$A:$A,"ALP",Financing!DC:DC)</f>
        <v>0</v>
      </c>
      <c r="DR40" s="515">
        <f>SUMIF(Financing!$A:$A,"ALP",Financing!DD:DD)</f>
        <v>0</v>
      </c>
      <c r="DS40" s="515">
        <f>SUMIF(Financing!$A:$A,"ALP",Financing!DE:DE)</f>
        <v>0</v>
      </c>
      <c r="DT40" s="515">
        <f>SUMIF(Financing!$A:$A,"ALP",Financing!DF:DF)</f>
        <v>0</v>
      </c>
      <c r="DU40" s="515">
        <f>SUMIF(Financing!$A:$A,"ALP",Financing!DG:DG)</f>
        <v>0</v>
      </c>
      <c r="DV40" s="515">
        <f>SUMIF(Financing!$A:$A,"ALP",Financing!DH:DH)</f>
        <v>0</v>
      </c>
      <c r="DW40" s="515">
        <f>SUMIF(Financing!$A:$A,"ALP",Financing!DI:DI)</f>
        <v>0</v>
      </c>
      <c r="DX40" s="515">
        <f>SUMIF(Financing!$A:$A,"ALP",Financing!DJ:DJ)</f>
        <v>0</v>
      </c>
      <c r="DY40" s="515">
        <f>SUMIF(Financing!$A:$A,"ALP",Financing!DK:DK)</f>
        <v>0</v>
      </c>
      <c r="DZ40" s="515">
        <f>SUMIF(Financing!$A:$A,"ALP",Financing!DL:DL)</f>
        <v>0</v>
      </c>
      <c r="EA40" s="515">
        <f>SUMIF(Financing!$A:$A,"ALP",Financing!DM:DM)</f>
        <v>0</v>
      </c>
      <c r="EB40" s="515">
        <f>SUMIF(Financing!$A:$A,"ALP",Financing!DN:DN)</f>
        <v>0</v>
      </c>
      <c r="EC40" s="515">
        <f>SUMIF(Financing!$A:$A,"ALP",Financing!DO:DO)</f>
        <v>0</v>
      </c>
      <c r="ED40" s="515">
        <f>SUMIF(Financing!$A:$A,"ALP",Financing!DP:DP)</f>
        <v>0</v>
      </c>
      <c r="EE40" s="515">
        <f>SUMIF(Financing!$A:$A,"ALP",Financing!DQ:DQ)</f>
        <v>0</v>
      </c>
      <c r="EF40" s="515">
        <f>SUMIF(Financing!$A:$A,"ALP",Financing!DR:DR)</f>
        <v>0</v>
      </c>
      <c r="EG40" s="515">
        <f>SUMIF(Financing!$A:$A,"ALP",Financing!DS:DS)</f>
        <v>0</v>
      </c>
      <c r="EH40" s="515">
        <f>SUMIF(Financing!$A:$A,"ALP",Financing!DT:DT)</f>
        <v>0</v>
      </c>
      <c r="EI40" s="515">
        <f>SUMIF(Financing!$A:$A,"ALP",Financing!DU:DU)</f>
        <v>0</v>
      </c>
      <c r="EJ40" s="515">
        <f>SUMIF(Financing!$A:$A,"ALP",Financing!DV:DV)</f>
        <v>0</v>
      </c>
      <c r="EK40" s="515">
        <f>SUMIF(Financing!$A:$A,"ALP",Financing!DW:DW)</f>
        <v>0</v>
      </c>
      <c r="EL40" s="515">
        <f>SUMIF(Financing!$A:$A,"ALP",Financing!DX:DX)</f>
        <v>0</v>
      </c>
      <c r="EM40" s="515">
        <f>SUMIF(Financing!$A:$A,"ALP",Financing!DY:DY)</f>
        <v>0</v>
      </c>
      <c r="EN40" s="515">
        <f>SUMIF(Financing!$A:$A,"ALP",Financing!DZ:DZ)</f>
        <v>0</v>
      </c>
      <c r="EO40" s="515">
        <f>SUMIF(Financing!$A:$A,"ALP",Financing!EA:EA)</f>
        <v>0</v>
      </c>
      <c r="EP40" s="515">
        <f>SUMIF(Financing!$A:$A,"ALP",Financing!EB:EB)</f>
        <v>0</v>
      </c>
      <c r="EQ40" s="515">
        <f>SUMIF(Financing!$A:$A,"ALP",Financing!EC:EC)</f>
        <v>0</v>
      </c>
      <c r="ER40" s="515">
        <f>SUMIF(Financing!$A:$A,"ALP",Financing!ED:ED)</f>
        <v>0</v>
      </c>
      <c r="ES40" s="518">
        <f>SUMIF(Financing!$A:$A,"ALP",Financing!EE:EE)</f>
        <v>0</v>
      </c>
    </row>
    <row r="41" spans="1:149" x14ac:dyDescent="0.3">
      <c r="A41" s="515">
        <f t="shared" si="56"/>
        <v>-38837451.759829432</v>
      </c>
      <c r="B41" s="404" t="s">
        <v>101</v>
      </c>
      <c r="C41" s="515"/>
      <c r="D41" s="515">
        <f t="shared" si="57"/>
        <v>-6667068.4500000002</v>
      </c>
      <c r="E41" s="515">
        <f t="shared" si="57"/>
        <v>-6908842.4999999991</v>
      </c>
      <c r="F41" s="515">
        <f t="shared" si="57"/>
        <v>-7160690.2499999981</v>
      </c>
      <c r="G41" s="515">
        <f t="shared" si="57"/>
        <v>-8958827.0617766287</v>
      </c>
      <c r="H41" s="515">
        <f t="shared" si="57"/>
        <v>-9142023.4980528075</v>
      </c>
      <c r="I41" s="515">
        <f t="shared" si="57"/>
        <v>0</v>
      </c>
      <c r="J41" s="515">
        <f t="shared" si="57"/>
        <v>0</v>
      </c>
      <c r="K41" s="515">
        <f t="shared" si="57"/>
        <v>0</v>
      </c>
      <c r="L41" s="515">
        <f t="shared" si="57"/>
        <v>0</v>
      </c>
      <c r="M41" s="518">
        <f t="shared" si="57"/>
        <v>0</v>
      </c>
      <c r="O41" s="515">
        <f t="shared" si="58"/>
        <v>-38837451.759829439</v>
      </c>
      <c r="P41" s="404" t="s">
        <v>101</v>
      </c>
      <c r="Q41" s="515"/>
      <c r="R41" s="515">
        <f>-SUMIF(Financing!$A:$A,"TLP",Financing!D:D)</f>
        <v>-547212.74999999988</v>
      </c>
      <c r="S41" s="515">
        <f>-SUMIF(Financing!$A:$A,"TLP",Financing!E:E)</f>
        <v>-548530.49999999988</v>
      </c>
      <c r="T41" s="515">
        <f>-SUMIF(Financing!$A:$A,"TLP",Financing!F:F)</f>
        <v>-549777.89999999991</v>
      </c>
      <c r="U41" s="515">
        <f>-SUMIF(Financing!$A:$A,"TLP",Financing!G:G)</f>
        <v>-551220.6</v>
      </c>
      <c r="V41" s="515">
        <f>-SUMIF(Financing!$A:$A,"TLP",Financing!H:H)</f>
        <v>-552754.64999999991</v>
      </c>
      <c r="W41" s="515">
        <f>-SUMIF(Financing!$A:$A,"TLP",Financing!I:I)</f>
        <v>-554317.04999999993</v>
      </c>
      <c r="X41" s="515">
        <f>-SUMIF(Financing!$A:$A,"TLP",Financing!J:J)</f>
        <v>-556021.19999999995</v>
      </c>
      <c r="Y41" s="515">
        <f>-SUMIF(Financing!$A:$A,"TLP",Financing!K:K)</f>
        <v>-557821.94999999984</v>
      </c>
      <c r="Z41" s="515">
        <f>-SUMIF(Financing!$A:$A,"TLP",Financing!L:L)</f>
        <v>-559544.99999999988</v>
      </c>
      <c r="AA41" s="515">
        <f>-SUMIF(Financing!$A:$A,"TLP",Financing!M:M)</f>
        <v>-561516.89999999991</v>
      </c>
      <c r="AB41" s="515">
        <f>-SUMIF(Financing!$A:$A,"TLP",Financing!N:N)</f>
        <v>-563372.24999999988</v>
      </c>
      <c r="AC41" s="515">
        <f>-SUMIF(Financing!$A:$A,"TLP",Financing!O:O)</f>
        <v>-564977.69999999995</v>
      </c>
      <c r="AD41" s="515">
        <f>-SUMIF(Financing!$A:$A,"TLP",Financing!P:P)</f>
        <v>-566658.74999999988</v>
      </c>
      <c r="AE41" s="515">
        <f>-SUMIF(Financing!$A:$A,"TLP",Financing!Q:Q)</f>
        <v>-568383.89999999991</v>
      </c>
      <c r="AF41" s="515">
        <f>-SUMIF(Financing!$A:$A,"TLP",Financing!R:R)</f>
        <v>-569975.69999999984</v>
      </c>
      <c r="AG41" s="515">
        <f>-SUMIF(Financing!$A:$A,"TLP",Financing!S:S)</f>
        <v>-571643.09999999986</v>
      </c>
      <c r="AH41" s="515">
        <f>-SUMIF(Financing!$A:$A,"TLP",Financing!T:T)</f>
        <v>-573243.29999999993</v>
      </c>
      <c r="AI41" s="515">
        <f>-SUMIF(Financing!$A:$A,"TLP",Financing!U:U)</f>
        <v>-574877.1</v>
      </c>
      <c r="AJ41" s="515">
        <f>-SUMIF(Financing!$A:$A,"TLP",Financing!V:V)</f>
        <v>-576630.6</v>
      </c>
      <c r="AK41" s="515">
        <f>-SUMIF(Financing!$A:$A,"TLP",Financing!W:W)</f>
        <v>-578175.14999999991</v>
      </c>
      <c r="AL41" s="515">
        <f>-SUMIF(Financing!$A:$A,"TLP",Financing!X:X)</f>
        <v>-579851.99999999988</v>
      </c>
      <c r="AM41" s="515">
        <f>-SUMIF(Financing!$A:$A,"TLP",Financing!Y:Y)</f>
        <v>-581632.79999999993</v>
      </c>
      <c r="AN41" s="515">
        <f>-SUMIF(Financing!$A:$A,"TLP",Financing!Z:Z)</f>
        <v>-583005.14999999991</v>
      </c>
      <c r="AO41" s="515">
        <f>-SUMIF(Financing!$A:$A,"TLP",Financing!AA:AA)</f>
        <v>-584764.94999999984</v>
      </c>
      <c r="AP41" s="515">
        <f>-SUMIF(Financing!$A:$A,"TLP",Financing!AB:AB)</f>
        <v>-586662.29999999993</v>
      </c>
      <c r="AQ41" s="515">
        <f>-SUMIF(Financing!$A:$A,"TLP",Financing!AC:AC)</f>
        <v>-588354.9</v>
      </c>
      <c r="AR41" s="515">
        <f>-SUMIF(Financing!$A:$A,"TLP",Financing!AD:AD)</f>
        <v>-590177.69999999984</v>
      </c>
      <c r="AS41" s="515">
        <f>-SUMIF(Financing!$A:$A,"TLP",Financing!AE:AE)</f>
        <v>-592111.79999999993</v>
      </c>
      <c r="AT41" s="515">
        <f>-SUMIF(Financing!$A:$A,"TLP",Financing!AF:AF)</f>
        <v>-593865.29999999993</v>
      </c>
      <c r="AU41" s="515">
        <f>-SUMIF(Financing!$A:$A,"TLP",Financing!AG:AG)</f>
        <v>-595726.94999999995</v>
      </c>
      <c r="AV41" s="515">
        <f>-SUMIF(Financing!$A:$A,"TLP",Financing!AH:AH)</f>
        <v>-597603.29999999993</v>
      </c>
      <c r="AW41" s="515">
        <f>-SUMIF(Financing!$A:$A,"TLP",Financing!AI:AI)</f>
        <v>-599473.34999999986</v>
      </c>
      <c r="AX41" s="515">
        <f>-SUMIF(Financing!$A:$A,"TLP",Financing!AJ:AJ)</f>
        <v>-601533.44999999984</v>
      </c>
      <c r="AY41" s="515">
        <f>-SUMIF(Financing!$A:$A,"TLP",Financing!AK:AK)</f>
        <v>-603247.04999999993</v>
      </c>
      <c r="AZ41" s="515">
        <f>-SUMIF(Financing!$A:$A,"TLP",Financing!AL:AL)</f>
        <v>-605041.49999999988</v>
      </c>
      <c r="BA41" s="515">
        <f>-SUMIF(Financing!$A:$A,"TLP",Financing!AM:AM)</f>
        <v>-606892.64999999991</v>
      </c>
      <c r="BB41" s="515">
        <f>-SUMIF(Financing!$A:$A,"TLP",Financing!AN:AN)</f>
        <v>-739145.95296443242</v>
      </c>
      <c r="BC41" s="515">
        <f>-SUMIF(Financing!$A:$A,"TLP",Financing!AO:AO)</f>
        <v>-740493.52434053039</v>
      </c>
      <c r="BD41" s="515">
        <f>-SUMIF(Financing!$A:$A,"TLP",Financing!AP:AP)</f>
        <v>-741873.36898641905</v>
      </c>
      <c r="BE41" s="515">
        <f>-SUMIF(Financing!$A:$A,"TLP",Financing!AQ:AQ)</f>
        <v>-743265.44144068181</v>
      </c>
      <c r="BF41" s="515">
        <f>-SUMIF(Financing!$A:$A,"TLP",Financing!AR:AR)</f>
        <v>-744586.60995732492</v>
      </c>
      <c r="BG41" s="515">
        <f>-SUMIF(Financing!$A:$A,"TLP",Financing!AS:AS)</f>
        <v>-746022.95151140704</v>
      </c>
      <c r="BH41" s="515">
        <f>-SUMIF(Financing!$A:$A,"TLP",Financing!AT:AT)</f>
        <v>-747272.07262277219</v>
      </c>
      <c r="BI41" s="515">
        <f>-SUMIF(Financing!$A:$A,"TLP",Financing!AU:AU)</f>
        <v>-748599.48052884091</v>
      </c>
      <c r="BJ41" s="515">
        <f>-SUMIF(Financing!$A:$A,"TLP",Financing!AV:AV)</f>
        <v>-749957.31489153637</v>
      </c>
      <c r="BK41" s="515">
        <f>-SUMIF(Financing!$A:$A,"TLP",Financing!AW:AW)</f>
        <v>-751240.59565232613</v>
      </c>
      <c r="BL41" s="515">
        <f>-SUMIF(Financing!$A:$A,"TLP",Financing!AX:AX)</f>
        <v>-752501.82344431069</v>
      </c>
      <c r="BM41" s="515">
        <f>-SUMIF(Financing!$A:$A,"TLP",Financing!AY:AY)</f>
        <v>-753867.92543604691</v>
      </c>
      <c r="BN41" s="515">
        <f>-SUMIF(Financing!$A:$A,"TLP",Financing!AZ:AZ)</f>
        <v>-755059.06320434308</v>
      </c>
      <c r="BO41" s="515">
        <f>-SUMIF(Financing!$A:$A,"TLP",Financing!BA:BA)</f>
        <v>-756319.23462594417</v>
      </c>
      <c r="BP41" s="515">
        <f>-SUMIF(Financing!$A:$A,"TLP",Financing!BB:BB)</f>
        <v>-757655.43876071379</v>
      </c>
      <c r="BQ41" s="515">
        <f>-SUMIF(Financing!$A:$A,"TLP",Financing!BC:BC)</f>
        <v>-758833.83393566939</v>
      </c>
      <c r="BR41" s="515">
        <f>-SUMIF(Financing!$A:$A,"TLP",Financing!BD:BD)</f>
        <v>-760017.91253220593</v>
      </c>
      <c r="BS41" s="515">
        <f>-SUMIF(Financing!$A:$A,"TLP",Financing!BE:BE)</f>
        <v>-761318.71906247432</v>
      </c>
      <c r="BT41" s="515">
        <f>-SUMIF(Financing!$A:$A,"TLP",Financing!BF:BF)</f>
        <v>-762441.80296344322</v>
      </c>
      <c r="BU41" s="515">
        <f>-SUMIF(Financing!$A:$A,"TLP",Financing!BG:BG)</f>
        <v>-763641.27010228042</v>
      </c>
      <c r="BV41" s="515">
        <f>-SUMIF(Financing!$A:$A,"TLP",Financing!BH:BH)</f>
        <v>-764821.22847219894</v>
      </c>
      <c r="BW41" s="515">
        <f>-SUMIF(Financing!$A:$A,"TLP",Financing!BI:BI)</f>
        <v>-766012.27251509379</v>
      </c>
      <c r="BX41" s="515">
        <f>-SUMIF(Financing!$A:$A,"TLP",Financing!BJ:BJ)</f>
        <v>-767359.21346654987</v>
      </c>
      <c r="BY41" s="515">
        <f>-SUMIF(Financing!$A:$A,"TLP",Financing!BK:BK)</f>
        <v>-768543.50841189036</v>
      </c>
      <c r="BZ41" s="515">
        <f>-SUMIF(Financing!$A:$A,"TLP",Financing!BL:BL)</f>
        <v>0</v>
      </c>
      <c r="CA41" s="515">
        <f>-SUMIF(Financing!$A:$A,"TLP",Financing!BM:BM)</f>
        <v>0</v>
      </c>
      <c r="CB41" s="515">
        <f>-SUMIF(Financing!$A:$A,"TLP",Financing!BN:BN)</f>
        <v>0</v>
      </c>
      <c r="CC41" s="515">
        <f>-SUMIF(Financing!$A:$A,"TLP",Financing!BO:BO)</f>
        <v>0</v>
      </c>
      <c r="CD41" s="515">
        <f>-SUMIF(Financing!$A:$A,"TLP",Financing!BP:BP)</f>
        <v>0</v>
      </c>
      <c r="CE41" s="515">
        <f>-SUMIF(Financing!$A:$A,"TLP",Financing!BQ:BQ)</f>
        <v>0</v>
      </c>
      <c r="CF41" s="515">
        <f>-SUMIF(Financing!$A:$A,"TLP",Financing!BR:BR)</f>
        <v>0</v>
      </c>
      <c r="CG41" s="515">
        <f>-SUMIF(Financing!$A:$A,"TLP",Financing!BS:BS)</f>
        <v>0</v>
      </c>
      <c r="CH41" s="515">
        <f>-SUMIF(Financing!$A:$A,"TLP",Financing!BT:BT)</f>
        <v>0</v>
      </c>
      <c r="CI41" s="515">
        <f>-SUMIF(Financing!$A:$A,"TLP",Financing!BU:BU)</f>
        <v>0</v>
      </c>
      <c r="CJ41" s="515">
        <f>-SUMIF(Financing!$A:$A,"TLP",Financing!BV:BV)</f>
        <v>0</v>
      </c>
      <c r="CK41" s="515">
        <f>-SUMIF(Financing!$A:$A,"TLP",Financing!BW:BW)</f>
        <v>0</v>
      </c>
      <c r="CL41" s="515">
        <f>-SUMIF(Financing!$A:$A,"TLP",Financing!BX:BX)</f>
        <v>0</v>
      </c>
      <c r="CM41" s="515">
        <f>-SUMIF(Financing!$A:$A,"TLP",Financing!BY:BY)</f>
        <v>0</v>
      </c>
      <c r="CN41" s="515">
        <f>-SUMIF(Financing!$A:$A,"TLP",Financing!BZ:BZ)</f>
        <v>0</v>
      </c>
      <c r="CO41" s="515">
        <f>-SUMIF(Financing!$A:$A,"TLP",Financing!CA:CA)</f>
        <v>0</v>
      </c>
      <c r="CP41" s="515">
        <f>-SUMIF(Financing!$A:$A,"TLP",Financing!CB:CB)</f>
        <v>0</v>
      </c>
      <c r="CQ41" s="515">
        <f>-SUMIF(Financing!$A:$A,"TLP",Financing!CC:CC)</f>
        <v>0</v>
      </c>
      <c r="CR41" s="515">
        <f>-SUMIF(Financing!$A:$A,"TLP",Financing!CD:CD)</f>
        <v>0</v>
      </c>
      <c r="CS41" s="515">
        <f>-SUMIF(Financing!$A:$A,"TLP",Financing!CE:CE)</f>
        <v>0</v>
      </c>
      <c r="CT41" s="515">
        <f>-SUMIF(Financing!$A:$A,"TLP",Financing!CF:CF)</f>
        <v>0</v>
      </c>
      <c r="CU41" s="515">
        <f>-SUMIF(Financing!$A:$A,"TLP",Financing!CG:CG)</f>
        <v>0</v>
      </c>
      <c r="CV41" s="515">
        <f>-SUMIF(Financing!$A:$A,"TLP",Financing!CH:CH)</f>
        <v>0</v>
      </c>
      <c r="CW41" s="515">
        <f>-SUMIF(Financing!$A:$A,"TLP",Financing!CI:CI)</f>
        <v>0</v>
      </c>
      <c r="CX41" s="515">
        <f>-SUMIF(Financing!$A:$A,"TLP",Financing!CJ:CJ)</f>
        <v>0</v>
      </c>
      <c r="CY41" s="515">
        <f>-SUMIF(Financing!$A:$A,"TLP",Financing!CK:CK)</f>
        <v>0</v>
      </c>
      <c r="CZ41" s="515">
        <f>-SUMIF(Financing!$A:$A,"TLP",Financing!CL:CL)</f>
        <v>0</v>
      </c>
      <c r="DA41" s="515">
        <f>-SUMIF(Financing!$A:$A,"TLP",Financing!CM:CM)</f>
        <v>0</v>
      </c>
      <c r="DB41" s="515">
        <f>-SUMIF(Financing!$A:$A,"TLP",Financing!CN:CN)</f>
        <v>0</v>
      </c>
      <c r="DC41" s="515">
        <f>-SUMIF(Financing!$A:$A,"TLP",Financing!CO:CO)</f>
        <v>0</v>
      </c>
      <c r="DD41" s="515">
        <f>-SUMIF(Financing!$A:$A,"TLP",Financing!CP:CP)</f>
        <v>0</v>
      </c>
      <c r="DE41" s="515">
        <f>-SUMIF(Financing!$A:$A,"TLP",Financing!CQ:CQ)</f>
        <v>0</v>
      </c>
      <c r="DF41" s="515">
        <f>-SUMIF(Financing!$A:$A,"TLP",Financing!CR:CR)</f>
        <v>0</v>
      </c>
      <c r="DG41" s="515">
        <f>-SUMIF(Financing!$A:$A,"TLP",Financing!CS:CS)</f>
        <v>0</v>
      </c>
      <c r="DH41" s="515">
        <f>-SUMIF(Financing!$A:$A,"TLP",Financing!CT:CT)</f>
        <v>0</v>
      </c>
      <c r="DI41" s="515">
        <f>-SUMIF(Financing!$A:$A,"TLP",Financing!CU:CU)</f>
        <v>0</v>
      </c>
      <c r="DJ41" s="515">
        <f>-SUMIF(Financing!$A:$A,"TLP",Financing!CV:CV)</f>
        <v>0</v>
      </c>
      <c r="DK41" s="515">
        <f>-SUMIF(Financing!$A:$A,"TLP",Financing!CW:CW)</f>
        <v>0</v>
      </c>
      <c r="DL41" s="515">
        <f>-SUMIF(Financing!$A:$A,"TLP",Financing!CX:CX)</f>
        <v>0</v>
      </c>
      <c r="DM41" s="515">
        <f>-SUMIF(Financing!$A:$A,"TLP",Financing!CY:CY)</f>
        <v>0</v>
      </c>
      <c r="DN41" s="515">
        <f>-SUMIF(Financing!$A:$A,"TLP",Financing!CZ:CZ)</f>
        <v>0</v>
      </c>
      <c r="DO41" s="515">
        <f>-SUMIF(Financing!$A:$A,"TLP",Financing!DA:DA)</f>
        <v>0</v>
      </c>
      <c r="DP41" s="515">
        <f>-SUMIF(Financing!$A:$A,"TLP",Financing!DB:DB)</f>
        <v>0</v>
      </c>
      <c r="DQ41" s="515">
        <f>-SUMIF(Financing!$A:$A,"TLP",Financing!DC:DC)</f>
        <v>0</v>
      </c>
      <c r="DR41" s="515">
        <f>-SUMIF(Financing!$A:$A,"TLP",Financing!DD:DD)</f>
        <v>0</v>
      </c>
      <c r="DS41" s="515">
        <f>-SUMIF(Financing!$A:$A,"TLP",Financing!DE:DE)</f>
        <v>0</v>
      </c>
      <c r="DT41" s="515">
        <f>-SUMIF(Financing!$A:$A,"TLP",Financing!DF:DF)</f>
        <v>0</v>
      </c>
      <c r="DU41" s="515">
        <f>-SUMIF(Financing!$A:$A,"TLP",Financing!DG:DG)</f>
        <v>0</v>
      </c>
      <c r="DV41" s="515">
        <f>-SUMIF(Financing!$A:$A,"TLP",Financing!DH:DH)</f>
        <v>0</v>
      </c>
      <c r="DW41" s="515">
        <f>-SUMIF(Financing!$A:$A,"TLP",Financing!DI:DI)</f>
        <v>0</v>
      </c>
      <c r="DX41" s="515">
        <f>-SUMIF(Financing!$A:$A,"TLP",Financing!DJ:DJ)</f>
        <v>0</v>
      </c>
      <c r="DY41" s="515">
        <f>-SUMIF(Financing!$A:$A,"TLP",Financing!DK:DK)</f>
        <v>0</v>
      </c>
      <c r="DZ41" s="515">
        <f>-SUMIF(Financing!$A:$A,"TLP",Financing!DL:DL)</f>
        <v>0</v>
      </c>
      <c r="EA41" s="515">
        <f>-SUMIF(Financing!$A:$A,"TLP",Financing!DM:DM)</f>
        <v>0</v>
      </c>
      <c r="EB41" s="515">
        <f>-SUMIF(Financing!$A:$A,"TLP",Financing!DN:DN)</f>
        <v>0</v>
      </c>
      <c r="EC41" s="515">
        <f>-SUMIF(Financing!$A:$A,"TLP",Financing!DO:DO)</f>
        <v>0</v>
      </c>
      <c r="ED41" s="515">
        <f>-SUMIF(Financing!$A:$A,"TLP",Financing!DP:DP)</f>
        <v>0</v>
      </c>
      <c r="EE41" s="515">
        <f>-SUMIF(Financing!$A:$A,"TLP",Financing!DQ:DQ)</f>
        <v>0</v>
      </c>
      <c r="EF41" s="515">
        <f>-SUMIF(Financing!$A:$A,"TLP",Financing!DR:DR)</f>
        <v>0</v>
      </c>
      <c r="EG41" s="515">
        <f>-SUMIF(Financing!$A:$A,"TLP",Financing!DS:DS)</f>
        <v>0</v>
      </c>
      <c r="EH41" s="515">
        <f>-SUMIF(Financing!$A:$A,"TLP",Financing!DT:DT)</f>
        <v>0</v>
      </c>
      <c r="EI41" s="515">
        <f>-SUMIF(Financing!$A:$A,"TLP",Financing!DU:DU)</f>
        <v>0</v>
      </c>
      <c r="EJ41" s="515">
        <f>-SUMIF(Financing!$A:$A,"TLP",Financing!DV:DV)</f>
        <v>0</v>
      </c>
      <c r="EK41" s="515">
        <f>-SUMIF(Financing!$A:$A,"TLP",Financing!DW:DW)</f>
        <v>0</v>
      </c>
      <c r="EL41" s="515">
        <f>-SUMIF(Financing!$A:$A,"TLP",Financing!DX:DX)</f>
        <v>0</v>
      </c>
      <c r="EM41" s="515">
        <f>-SUMIF(Financing!$A:$A,"TLP",Financing!DY:DY)</f>
        <v>0</v>
      </c>
      <c r="EN41" s="515">
        <f>-SUMIF(Financing!$A:$A,"TLP",Financing!DZ:DZ)</f>
        <v>0</v>
      </c>
      <c r="EO41" s="515">
        <f>-SUMIF(Financing!$A:$A,"TLP",Financing!EA:EA)</f>
        <v>0</v>
      </c>
      <c r="EP41" s="515">
        <f>-SUMIF(Financing!$A:$A,"TLP",Financing!EB:EB)</f>
        <v>0</v>
      </c>
      <c r="EQ41" s="515">
        <f>-SUMIF(Financing!$A:$A,"TLP",Financing!EC:EC)</f>
        <v>0</v>
      </c>
      <c r="ER41" s="515">
        <f>-SUMIF(Financing!$A:$A,"TLP",Financing!ED:ED)</f>
        <v>0</v>
      </c>
      <c r="ES41" s="518">
        <f>-SUMIF(Financing!$A:$A,"TLP",Financing!EE:EE)</f>
        <v>0</v>
      </c>
    </row>
    <row r="42" spans="1:149" x14ac:dyDescent="0.3">
      <c r="A42" s="515">
        <f t="shared" si="56"/>
        <v>-122803240.11344069</v>
      </c>
      <c r="B42" s="404" t="s">
        <v>121</v>
      </c>
      <c r="C42" s="515"/>
      <c r="D42" s="515">
        <f t="shared" si="57"/>
        <v>0</v>
      </c>
      <c r="E42" s="515">
        <f t="shared" si="57"/>
        <v>0</v>
      </c>
      <c r="F42" s="515">
        <f t="shared" si="57"/>
        <v>0</v>
      </c>
      <c r="G42" s="515">
        <f t="shared" si="57"/>
        <v>0</v>
      </c>
      <c r="H42" s="515">
        <f t="shared" si="57"/>
        <v>-122803240.11344069</v>
      </c>
      <c r="I42" s="515">
        <f t="shared" si="57"/>
        <v>0</v>
      </c>
      <c r="J42" s="515">
        <f t="shared" si="57"/>
        <v>0</v>
      </c>
      <c r="K42" s="515">
        <f t="shared" si="57"/>
        <v>0</v>
      </c>
      <c r="L42" s="515">
        <f t="shared" si="57"/>
        <v>0</v>
      </c>
      <c r="M42" s="518">
        <f t="shared" si="57"/>
        <v>0</v>
      </c>
      <c r="O42" s="515">
        <f t="shared" si="58"/>
        <v>-122803240.11344069</v>
      </c>
      <c r="P42" s="404" t="s">
        <v>121</v>
      </c>
      <c r="Q42" s="515"/>
      <c r="R42" s="515">
        <f>SUMIF(Financing!$A:$A,"LP",Financing!D:D)</f>
        <v>0</v>
      </c>
      <c r="S42" s="515">
        <f>SUMIF(Financing!$A:$A,"LP",Financing!E:E)</f>
        <v>0</v>
      </c>
      <c r="T42" s="515">
        <f>SUMIF(Financing!$A:$A,"LP",Financing!F:F)</f>
        <v>0</v>
      </c>
      <c r="U42" s="515">
        <f>SUMIF(Financing!$A:$A,"LP",Financing!G:G)</f>
        <v>0</v>
      </c>
      <c r="V42" s="515">
        <f>SUMIF(Financing!$A:$A,"LP",Financing!H:H)</f>
        <v>0</v>
      </c>
      <c r="W42" s="515">
        <f>SUMIF(Financing!$A:$A,"LP",Financing!I:I)</f>
        <v>0</v>
      </c>
      <c r="X42" s="515">
        <f>SUMIF(Financing!$A:$A,"LP",Financing!J:J)</f>
        <v>0</v>
      </c>
      <c r="Y42" s="515">
        <f>SUMIF(Financing!$A:$A,"LP",Financing!K:K)</f>
        <v>0</v>
      </c>
      <c r="Z42" s="515">
        <f>SUMIF(Financing!$A:$A,"LP",Financing!L:L)</f>
        <v>0</v>
      </c>
      <c r="AA42" s="515">
        <f>SUMIF(Financing!$A:$A,"LP",Financing!M:M)</f>
        <v>0</v>
      </c>
      <c r="AB42" s="515">
        <f>SUMIF(Financing!$A:$A,"LP",Financing!N:N)</f>
        <v>0</v>
      </c>
      <c r="AC42" s="515">
        <f>SUMIF(Financing!$A:$A,"LP",Financing!O:O)</f>
        <v>0</v>
      </c>
      <c r="AD42" s="515">
        <f>SUMIF(Financing!$A:$A,"LP",Financing!P:P)</f>
        <v>0</v>
      </c>
      <c r="AE42" s="515">
        <f>SUMIF(Financing!$A:$A,"LP",Financing!Q:Q)</f>
        <v>0</v>
      </c>
      <c r="AF42" s="515">
        <f>SUMIF(Financing!$A:$A,"LP",Financing!R:R)</f>
        <v>0</v>
      </c>
      <c r="AG42" s="515">
        <f>SUMIF(Financing!$A:$A,"LP",Financing!S:S)</f>
        <v>0</v>
      </c>
      <c r="AH42" s="515">
        <f>SUMIF(Financing!$A:$A,"LP",Financing!T:T)</f>
        <v>0</v>
      </c>
      <c r="AI42" s="515">
        <f>SUMIF(Financing!$A:$A,"LP",Financing!U:U)</f>
        <v>0</v>
      </c>
      <c r="AJ42" s="515">
        <f>SUMIF(Financing!$A:$A,"LP",Financing!V:V)</f>
        <v>0</v>
      </c>
      <c r="AK42" s="515">
        <f>SUMIF(Financing!$A:$A,"LP",Financing!W:W)</f>
        <v>0</v>
      </c>
      <c r="AL42" s="515">
        <f>SUMIF(Financing!$A:$A,"LP",Financing!X:X)</f>
        <v>0</v>
      </c>
      <c r="AM42" s="515">
        <f>SUMIF(Financing!$A:$A,"LP",Financing!Y:Y)</f>
        <v>0</v>
      </c>
      <c r="AN42" s="515">
        <f>SUMIF(Financing!$A:$A,"LP",Financing!Z:Z)</f>
        <v>0</v>
      </c>
      <c r="AO42" s="515">
        <f>SUMIF(Financing!$A:$A,"LP",Financing!AA:AA)</f>
        <v>0</v>
      </c>
      <c r="AP42" s="515">
        <f>SUMIF(Financing!$A:$A,"LP",Financing!AB:AB)</f>
        <v>0</v>
      </c>
      <c r="AQ42" s="515">
        <f>SUMIF(Financing!$A:$A,"LP",Financing!AC:AC)</f>
        <v>0</v>
      </c>
      <c r="AR42" s="515">
        <f>SUMIF(Financing!$A:$A,"LP",Financing!AD:AD)</f>
        <v>0</v>
      </c>
      <c r="AS42" s="515">
        <f>SUMIF(Financing!$A:$A,"LP",Financing!AE:AE)</f>
        <v>0</v>
      </c>
      <c r="AT42" s="515">
        <f>SUMIF(Financing!$A:$A,"LP",Financing!AF:AF)</f>
        <v>0</v>
      </c>
      <c r="AU42" s="515">
        <f>SUMIF(Financing!$A:$A,"LP",Financing!AG:AG)</f>
        <v>0</v>
      </c>
      <c r="AV42" s="515">
        <f>SUMIF(Financing!$A:$A,"LP",Financing!AH:AH)</f>
        <v>0</v>
      </c>
      <c r="AW42" s="515">
        <f>SUMIF(Financing!$A:$A,"LP",Financing!AI:AI)</f>
        <v>0</v>
      </c>
      <c r="AX42" s="515">
        <f>SUMIF(Financing!$A:$A,"LP",Financing!AJ:AJ)</f>
        <v>0</v>
      </c>
      <c r="AY42" s="515">
        <f>SUMIF(Financing!$A:$A,"LP",Financing!AK:AK)</f>
        <v>0</v>
      </c>
      <c r="AZ42" s="515">
        <f>SUMIF(Financing!$A:$A,"LP",Financing!AL:AL)</f>
        <v>0</v>
      </c>
      <c r="BA42" s="515">
        <f>SUMIF(Financing!$A:$A,"LP",Financing!AM:AM)</f>
        <v>0</v>
      </c>
      <c r="BB42" s="515">
        <f>SUMIF(Financing!$A:$A,"LP",Financing!AN:AN)</f>
        <v>0</v>
      </c>
      <c r="BC42" s="515">
        <f>SUMIF(Financing!$A:$A,"LP",Financing!AO:AO)</f>
        <v>0</v>
      </c>
      <c r="BD42" s="515">
        <f>SUMIF(Financing!$A:$A,"LP",Financing!AP:AP)</f>
        <v>0</v>
      </c>
      <c r="BE42" s="515">
        <f>SUMIF(Financing!$A:$A,"LP",Financing!AQ:AQ)</f>
        <v>0</v>
      </c>
      <c r="BF42" s="515">
        <f>SUMIF(Financing!$A:$A,"LP",Financing!AR:AR)</f>
        <v>0</v>
      </c>
      <c r="BG42" s="515">
        <f>SUMIF(Financing!$A:$A,"LP",Financing!AS:AS)</f>
        <v>0</v>
      </c>
      <c r="BH42" s="515">
        <f>SUMIF(Financing!$A:$A,"LP",Financing!AT:AT)</f>
        <v>0</v>
      </c>
      <c r="BI42" s="515">
        <f>SUMIF(Financing!$A:$A,"LP",Financing!AU:AU)</f>
        <v>0</v>
      </c>
      <c r="BJ42" s="515">
        <f>SUMIF(Financing!$A:$A,"LP",Financing!AV:AV)</f>
        <v>0</v>
      </c>
      <c r="BK42" s="515">
        <f>SUMIF(Financing!$A:$A,"LP",Financing!AW:AW)</f>
        <v>0</v>
      </c>
      <c r="BL42" s="515">
        <f>SUMIF(Financing!$A:$A,"LP",Financing!AX:AX)</f>
        <v>0</v>
      </c>
      <c r="BM42" s="515">
        <f>SUMIF(Financing!$A:$A,"LP",Financing!AY:AY)</f>
        <v>0</v>
      </c>
      <c r="BN42" s="515">
        <f>SUMIF(Financing!$A:$A,"LP",Financing!AZ:AZ)</f>
        <v>0</v>
      </c>
      <c r="BO42" s="515">
        <f>SUMIF(Financing!$A:$A,"LP",Financing!BA:BA)</f>
        <v>0</v>
      </c>
      <c r="BP42" s="515">
        <f>SUMIF(Financing!$A:$A,"LP",Financing!BB:BB)</f>
        <v>0</v>
      </c>
      <c r="BQ42" s="515">
        <f>SUMIF(Financing!$A:$A,"LP",Financing!BC:BC)</f>
        <v>0</v>
      </c>
      <c r="BR42" s="515">
        <f>SUMIF(Financing!$A:$A,"LP",Financing!BD:BD)</f>
        <v>0</v>
      </c>
      <c r="BS42" s="515">
        <f>SUMIF(Financing!$A:$A,"LP",Financing!BE:BE)</f>
        <v>0</v>
      </c>
      <c r="BT42" s="515">
        <f>SUMIF(Financing!$A:$A,"LP",Financing!BF:BF)</f>
        <v>0</v>
      </c>
      <c r="BU42" s="515">
        <f>SUMIF(Financing!$A:$A,"LP",Financing!BG:BG)</f>
        <v>0</v>
      </c>
      <c r="BV42" s="515">
        <f>SUMIF(Financing!$A:$A,"LP",Financing!BH:BH)</f>
        <v>0</v>
      </c>
      <c r="BW42" s="515">
        <f>SUMIF(Financing!$A:$A,"LP",Financing!BI:BI)</f>
        <v>0</v>
      </c>
      <c r="BX42" s="515">
        <f>SUMIF(Financing!$A:$A,"LP",Financing!BJ:BJ)</f>
        <v>0</v>
      </c>
      <c r="BY42" s="515">
        <f>SUMIF(Financing!$A:$A,"LP",Financing!BK:BK)</f>
        <v>-122803240.11344069</v>
      </c>
      <c r="BZ42" s="515">
        <f>SUMIF(Financing!$A:$A,"LP",Financing!BL:BL)</f>
        <v>0</v>
      </c>
      <c r="CA42" s="515">
        <f>SUMIF(Financing!$A:$A,"LP",Financing!BM:BM)</f>
        <v>0</v>
      </c>
      <c r="CB42" s="515">
        <f>SUMIF(Financing!$A:$A,"LP",Financing!BN:BN)</f>
        <v>0</v>
      </c>
      <c r="CC42" s="515">
        <f>SUMIF(Financing!$A:$A,"LP",Financing!BO:BO)</f>
        <v>0</v>
      </c>
      <c r="CD42" s="515">
        <f>SUMIF(Financing!$A:$A,"LP",Financing!BP:BP)</f>
        <v>0</v>
      </c>
      <c r="CE42" s="515">
        <f>SUMIF(Financing!$A:$A,"LP",Financing!BQ:BQ)</f>
        <v>0</v>
      </c>
      <c r="CF42" s="515">
        <f>SUMIF(Financing!$A:$A,"LP",Financing!BR:BR)</f>
        <v>0</v>
      </c>
      <c r="CG42" s="515">
        <f>SUMIF(Financing!$A:$A,"LP",Financing!BS:BS)</f>
        <v>0</v>
      </c>
      <c r="CH42" s="515">
        <f>SUMIF(Financing!$A:$A,"LP",Financing!BT:BT)</f>
        <v>0</v>
      </c>
      <c r="CI42" s="515">
        <f>SUMIF(Financing!$A:$A,"LP",Financing!BU:BU)</f>
        <v>0</v>
      </c>
      <c r="CJ42" s="515">
        <f>SUMIF(Financing!$A:$A,"LP",Financing!BV:BV)</f>
        <v>0</v>
      </c>
      <c r="CK42" s="515">
        <f>SUMIF(Financing!$A:$A,"LP",Financing!BW:BW)</f>
        <v>0</v>
      </c>
      <c r="CL42" s="515">
        <f>SUMIF(Financing!$A:$A,"LP",Financing!BX:BX)</f>
        <v>0</v>
      </c>
      <c r="CM42" s="515">
        <f>SUMIF(Financing!$A:$A,"LP",Financing!BY:BY)</f>
        <v>0</v>
      </c>
      <c r="CN42" s="515">
        <f>SUMIF(Financing!$A:$A,"LP",Financing!BZ:BZ)</f>
        <v>0</v>
      </c>
      <c r="CO42" s="515">
        <f>SUMIF(Financing!$A:$A,"LP",Financing!CA:CA)</f>
        <v>0</v>
      </c>
      <c r="CP42" s="515">
        <f>SUMIF(Financing!$A:$A,"LP",Financing!CB:CB)</f>
        <v>0</v>
      </c>
      <c r="CQ42" s="515">
        <f>SUMIF(Financing!$A:$A,"LP",Financing!CC:CC)</f>
        <v>0</v>
      </c>
      <c r="CR42" s="515">
        <f>SUMIF(Financing!$A:$A,"LP",Financing!CD:CD)</f>
        <v>0</v>
      </c>
      <c r="CS42" s="515">
        <f>SUMIF(Financing!$A:$A,"LP",Financing!CE:CE)</f>
        <v>0</v>
      </c>
      <c r="CT42" s="515">
        <f>SUMIF(Financing!$A:$A,"LP",Financing!CF:CF)</f>
        <v>0</v>
      </c>
      <c r="CU42" s="515">
        <f>SUMIF(Financing!$A:$A,"LP",Financing!CG:CG)</f>
        <v>0</v>
      </c>
      <c r="CV42" s="515">
        <f>SUMIF(Financing!$A:$A,"LP",Financing!CH:CH)</f>
        <v>0</v>
      </c>
      <c r="CW42" s="515">
        <f>SUMIF(Financing!$A:$A,"LP",Financing!CI:CI)</f>
        <v>0</v>
      </c>
      <c r="CX42" s="515">
        <f>SUMIF(Financing!$A:$A,"LP",Financing!CJ:CJ)</f>
        <v>0</v>
      </c>
      <c r="CY42" s="515">
        <f>SUMIF(Financing!$A:$A,"LP",Financing!CK:CK)</f>
        <v>0</v>
      </c>
      <c r="CZ42" s="515">
        <f>SUMIF(Financing!$A:$A,"LP",Financing!CL:CL)</f>
        <v>0</v>
      </c>
      <c r="DA42" s="515">
        <f>SUMIF(Financing!$A:$A,"LP",Financing!CM:CM)</f>
        <v>0</v>
      </c>
      <c r="DB42" s="515">
        <f>SUMIF(Financing!$A:$A,"LP",Financing!CN:CN)</f>
        <v>0</v>
      </c>
      <c r="DC42" s="515">
        <f>SUMIF(Financing!$A:$A,"LP",Financing!CO:CO)</f>
        <v>0</v>
      </c>
      <c r="DD42" s="515">
        <f>SUMIF(Financing!$A:$A,"LP",Financing!CP:CP)</f>
        <v>0</v>
      </c>
      <c r="DE42" s="515">
        <f>SUMIF(Financing!$A:$A,"LP",Financing!CQ:CQ)</f>
        <v>0</v>
      </c>
      <c r="DF42" s="515">
        <f>SUMIF(Financing!$A:$A,"LP",Financing!CR:CR)</f>
        <v>0</v>
      </c>
      <c r="DG42" s="515">
        <f>SUMIF(Financing!$A:$A,"LP",Financing!CS:CS)</f>
        <v>0</v>
      </c>
      <c r="DH42" s="515">
        <f>SUMIF(Financing!$A:$A,"LP",Financing!CT:CT)</f>
        <v>0</v>
      </c>
      <c r="DI42" s="515">
        <f>SUMIF(Financing!$A:$A,"LP",Financing!CU:CU)</f>
        <v>0</v>
      </c>
      <c r="DJ42" s="515">
        <f>SUMIF(Financing!$A:$A,"LP",Financing!CV:CV)</f>
        <v>0</v>
      </c>
      <c r="DK42" s="515">
        <f>SUMIF(Financing!$A:$A,"LP",Financing!CW:CW)</f>
        <v>0</v>
      </c>
      <c r="DL42" s="515">
        <f>SUMIF(Financing!$A:$A,"LP",Financing!CX:CX)</f>
        <v>0</v>
      </c>
      <c r="DM42" s="515">
        <f>SUMIF(Financing!$A:$A,"LP",Financing!CY:CY)</f>
        <v>0</v>
      </c>
      <c r="DN42" s="515">
        <f>SUMIF(Financing!$A:$A,"LP",Financing!CZ:CZ)</f>
        <v>0</v>
      </c>
      <c r="DO42" s="515">
        <f>SUMIF(Financing!$A:$A,"LP",Financing!DA:DA)</f>
        <v>0</v>
      </c>
      <c r="DP42" s="515">
        <f>SUMIF(Financing!$A:$A,"LP",Financing!DB:DB)</f>
        <v>0</v>
      </c>
      <c r="DQ42" s="515">
        <f>SUMIF(Financing!$A:$A,"LP",Financing!DC:DC)</f>
        <v>0</v>
      </c>
      <c r="DR42" s="515">
        <f>SUMIF(Financing!$A:$A,"LP",Financing!DD:DD)</f>
        <v>0</v>
      </c>
      <c r="DS42" s="515">
        <f>SUMIF(Financing!$A:$A,"LP",Financing!DE:DE)</f>
        <v>0</v>
      </c>
      <c r="DT42" s="515">
        <f>SUMIF(Financing!$A:$A,"LP",Financing!DF:DF)</f>
        <v>0</v>
      </c>
      <c r="DU42" s="515">
        <f>SUMIF(Financing!$A:$A,"LP",Financing!DG:DG)</f>
        <v>0</v>
      </c>
      <c r="DV42" s="515">
        <f>SUMIF(Financing!$A:$A,"LP",Financing!DH:DH)</f>
        <v>0</v>
      </c>
      <c r="DW42" s="515">
        <f>SUMIF(Financing!$A:$A,"LP",Financing!DI:DI)</f>
        <v>0</v>
      </c>
      <c r="DX42" s="515">
        <f>SUMIF(Financing!$A:$A,"LP",Financing!DJ:DJ)</f>
        <v>0</v>
      </c>
      <c r="DY42" s="515">
        <f>SUMIF(Financing!$A:$A,"LP",Financing!DK:DK)</f>
        <v>0</v>
      </c>
      <c r="DZ42" s="515">
        <f>SUMIF(Financing!$A:$A,"LP",Financing!DL:DL)</f>
        <v>0</v>
      </c>
      <c r="EA42" s="515">
        <f>SUMIF(Financing!$A:$A,"LP",Financing!DM:DM)</f>
        <v>0</v>
      </c>
      <c r="EB42" s="515">
        <f>SUMIF(Financing!$A:$A,"LP",Financing!DN:DN)</f>
        <v>0</v>
      </c>
      <c r="EC42" s="515">
        <f>SUMIF(Financing!$A:$A,"LP",Financing!DO:DO)</f>
        <v>0</v>
      </c>
      <c r="ED42" s="515">
        <f>SUMIF(Financing!$A:$A,"LP",Financing!DP:DP)</f>
        <v>0</v>
      </c>
      <c r="EE42" s="515">
        <f>SUMIF(Financing!$A:$A,"LP",Financing!DQ:DQ)</f>
        <v>0</v>
      </c>
      <c r="EF42" s="515">
        <f>SUMIF(Financing!$A:$A,"LP",Financing!DR:DR)</f>
        <v>0</v>
      </c>
      <c r="EG42" s="515">
        <f>SUMIF(Financing!$A:$A,"LP",Financing!DS:DS)</f>
        <v>0</v>
      </c>
      <c r="EH42" s="515">
        <f>SUMIF(Financing!$A:$A,"LP",Financing!DT:DT)</f>
        <v>0</v>
      </c>
      <c r="EI42" s="515">
        <f>SUMIF(Financing!$A:$A,"LP",Financing!DU:DU)</f>
        <v>0</v>
      </c>
      <c r="EJ42" s="515">
        <f>SUMIF(Financing!$A:$A,"LP",Financing!DV:DV)</f>
        <v>0</v>
      </c>
      <c r="EK42" s="515">
        <f>SUMIF(Financing!$A:$A,"LP",Financing!DW:DW)</f>
        <v>0</v>
      </c>
      <c r="EL42" s="515">
        <f>SUMIF(Financing!$A:$A,"LP",Financing!DX:DX)</f>
        <v>0</v>
      </c>
      <c r="EM42" s="515">
        <f>SUMIF(Financing!$A:$A,"LP",Financing!DY:DY)</f>
        <v>0</v>
      </c>
      <c r="EN42" s="515">
        <f>SUMIF(Financing!$A:$A,"LP",Financing!DZ:DZ)</f>
        <v>0</v>
      </c>
      <c r="EO42" s="515">
        <f>SUMIF(Financing!$A:$A,"LP",Financing!EA:EA)</f>
        <v>0</v>
      </c>
      <c r="EP42" s="515">
        <f>SUMIF(Financing!$A:$A,"LP",Financing!EB:EB)</f>
        <v>0</v>
      </c>
      <c r="EQ42" s="515">
        <f>SUMIF(Financing!$A:$A,"LP",Financing!EC:EC)</f>
        <v>0</v>
      </c>
      <c r="ER42" s="515">
        <f>SUMIF(Financing!$A:$A,"LP",Financing!ED:ED)</f>
        <v>0</v>
      </c>
      <c r="ES42" s="518">
        <f>SUMIF(Financing!$A:$A,"LP",Financing!EE:EE)</f>
        <v>0</v>
      </c>
    </row>
    <row r="43" spans="1:149" x14ac:dyDescent="0.3">
      <c r="A43" s="515">
        <f t="shared" si="56"/>
        <v>-1259999.9999999998</v>
      </c>
      <c r="B43" s="404" t="s">
        <v>85</v>
      </c>
      <c r="C43" s="515">
        <f>SUMIF($Q$2:$ES$2,C$2,$Q43:$ES43)</f>
        <v>-1259999.9999999998</v>
      </c>
      <c r="D43" s="515">
        <f t="shared" si="57"/>
        <v>0</v>
      </c>
      <c r="E43" s="515">
        <f t="shared" si="57"/>
        <v>0</v>
      </c>
      <c r="F43" s="515">
        <f t="shared" si="57"/>
        <v>0</v>
      </c>
      <c r="G43" s="515">
        <f t="shared" si="57"/>
        <v>0</v>
      </c>
      <c r="H43" s="515">
        <f t="shared" si="57"/>
        <v>0</v>
      </c>
      <c r="I43" s="515">
        <f t="shared" si="57"/>
        <v>0</v>
      </c>
      <c r="J43" s="515">
        <f t="shared" si="57"/>
        <v>0</v>
      </c>
      <c r="K43" s="515">
        <f t="shared" si="57"/>
        <v>0</v>
      </c>
      <c r="L43" s="515">
        <f t="shared" si="57"/>
        <v>0</v>
      </c>
      <c r="M43" s="518">
        <f t="shared" si="57"/>
        <v>0</v>
      </c>
      <c r="O43" s="515">
        <f t="shared" si="58"/>
        <v>-1259999.9999999998</v>
      </c>
      <c r="P43" s="404" t="s">
        <v>85</v>
      </c>
      <c r="Q43" s="515">
        <f>-Financing!D3*ACQ_LOAN_FEE-Financing!E3*MEZZ_LOAN_FEE</f>
        <v>-1259999.9999999998</v>
      </c>
      <c r="R43" s="515">
        <f>-R39*REFI_LOAN_FEE-(Financing!D26*ACQ_LOAN_FEE+Financing!D39*MEZZ_LOAN_FEE+Financing!D52*REFI_LOAN_FEE)</f>
        <v>0</v>
      </c>
      <c r="S43" s="515">
        <f>-S39*REFI_LOAN_FEE-(Financing!E26*ACQ_LOAN_FEE+Financing!E39*MEZZ_LOAN_FEE+Financing!E52*REFI_LOAN_FEE)</f>
        <v>0</v>
      </c>
      <c r="T43" s="515">
        <f>-T39*REFI_LOAN_FEE-(Financing!F26*ACQ_LOAN_FEE+Financing!F39*MEZZ_LOAN_FEE+Financing!F52*REFI_LOAN_FEE)</f>
        <v>0</v>
      </c>
      <c r="U43" s="515">
        <f>-U39*REFI_LOAN_FEE-(Financing!G26*ACQ_LOAN_FEE+Financing!G39*MEZZ_LOAN_FEE+Financing!G52*REFI_LOAN_FEE)</f>
        <v>0</v>
      </c>
      <c r="V43" s="515">
        <f>-V39*REFI_LOAN_FEE-(Financing!H26*ACQ_LOAN_FEE+Financing!H39*MEZZ_LOAN_FEE+Financing!H52*REFI_LOAN_FEE)</f>
        <v>0</v>
      </c>
      <c r="W43" s="515">
        <f>-W39*REFI_LOAN_FEE-(Financing!I26*ACQ_LOAN_FEE+Financing!I39*MEZZ_LOAN_FEE+Financing!I52*REFI_LOAN_FEE)</f>
        <v>0</v>
      </c>
      <c r="X43" s="515">
        <f>-X39*REFI_LOAN_FEE-(Financing!J26*ACQ_LOAN_FEE+Financing!J39*MEZZ_LOAN_FEE+Financing!J52*REFI_LOAN_FEE)</f>
        <v>0</v>
      </c>
      <c r="Y43" s="515">
        <f>-Y39*REFI_LOAN_FEE-(Financing!K26*ACQ_LOAN_FEE+Financing!K39*MEZZ_LOAN_FEE+Financing!K52*REFI_LOAN_FEE)</f>
        <v>0</v>
      </c>
      <c r="Z43" s="515">
        <f>-Z39*REFI_LOAN_FEE-(Financing!L26*ACQ_LOAN_FEE+Financing!L39*MEZZ_LOAN_FEE+Financing!L52*REFI_LOAN_FEE)</f>
        <v>0</v>
      </c>
      <c r="AA43" s="515">
        <f>-AA39*REFI_LOAN_FEE-(Financing!M26*ACQ_LOAN_FEE+Financing!M39*MEZZ_LOAN_FEE+Financing!M52*REFI_LOAN_FEE)</f>
        <v>0</v>
      </c>
      <c r="AB43" s="515">
        <f>-AB39*REFI_LOAN_FEE-(Financing!N26*ACQ_LOAN_FEE+Financing!N39*MEZZ_LOAN_FEE+Financing!N52*REFI_LOAN_FEE)</f>
        <v>0</v>
      </c>
      <c r="AC43" s="515">
        <f>-AC39*REFI_LOAN_FEE-(Financing!O26*ACQ_LOAN_FEE+Financing!O39*MEZZ_LOAN_FEE+Financing!O52*REFI_LOAN_FEE)</f>
        <v>0</v>
      </c>
      <c r="AD43" s="515">
        <f>-AD39*REFI_LOAN_FEE-(Financing!P26*ACQ_LOAN_FEE+Financing!P39*MEZZ_LOAN_FEE+Financing!P52*REFI_LOAN_FEE)</f>
        <v>0</v>
      </c>
      <c r="AE43" s="515">
        <f>-AE39*REFI_LOAN_FEE-(Financing!Q26*ACQ_LOAN_FEE+Financing!Q39*MEZZ_LOAN_FEE+Financing!Q52*REFI_LOAN_FEE)</f>
        <v>0</v>
      </c>
      <c r="AF43" s="515">
        <f>-AF39*REFI_LOAN_FEE-(Financing!R26*ACQ_LOAN_FEE+Financing!R39*MEZZ_LOAN_FEE+Financing!R52*REFI_LOAN_FEE)</f>
        <v>0</v>
      </c>
      <c r="AG43" s="515">
        <f>-AG39*REFI_LOAN_FEE-(Financing!S26*ACQ_LOAN_FEE+Financing!S39*MEZZ_LOAN_FEE+Financing!S52*REFI_LOAN_FEE)</f>
        <v>0</v>
      </c>
      <c r="AH43" s="515">
        <f>-AH39*REFI_LOAN_FEE-(Financing!T26*ACQ_LOAN_FEE+Financing!T39*MEZZ_LOAN_FEE+Financing!T52*REFI_LOAN_FEE)</f>
        <v>0</v>
      </c>
      <c r="AI43" s="515">
        <f>-AI39*REFI_LOAN_FEE-(Financing!U26*ACQ_LOAN_FEE+Financing!U39*MEZZ_LOAN_FEE+Financing!U52*REFI_LOAN_FEE)</f>
        <v>0</v>
      </c>
      <c r="AJ43" s="515">
        <f>-AJ39*REFI_LOAN_FEE-(Financing!V26*ACQ_LOAN_FEE+Financing!V39*MEZZ_LOAN_FEE+Financing!V52*REFI_LOAN_FEE)</f>
        <v>0</v>
      </c>
      <c r="AK43" s="515">
        <f>-AK39*REFI_LOAN_FEE-(Financing!W26*ACQ_LOAN_FEE+Financing!W39*MEZZ_LOAN_FEE+Financing!W52*REFI_LOAN_FEE)</f>
        <v>0</v>
      </c>
      <c r="AL43" s="515">
        <f>-AL39*REFI_LOAN_FEE-(Financing!X26*ACQ_LOAN_FEE+Financing!X39*MEZZ_LOAN_FEE+Financing!X52*REFI_LOAN_FEE)</f>
        <v>0</v>
      </c>
      <c r="AM43" s="515">
        <f>-AM39*REFI_LOAN_FEE-(Financing!Y26*ACQ_LOAN_FEE+Financing!Y39*MEZZ_LOAN_FEE+Financing!Y52*REFI_LOAN_FEE)</f>
        <v>0</v>
      </c>
      <c r="AN43" s="515">
        <f>-AN39*REFI_LOAN_FEE-(Financing!Z26*ACQ_LOAN_FEE+Financing!Z39*MEZZ_LOAN_FEE+Financing!Z52*REFI_LOAN_FEE)</f>
        <v>0</v>
      </c>
      <c r="AO43" s="515">
        <f>-AO39*REFI_LOAN_FEE-(Financing!AA26*ACQ_LOAN_FEE+Financing!AA39*MEZZ_LOAN_FEE+Financing!AA52*REFI_LOAN_FEE)</f>
        <v>0</v>
      </c>
      <c r="AP43" s="515">
        <f>-AP39*REFI_LOAN_FEE-(Financing!AB26*ACQ_LOAN_FEE+Financing!AB39*MEZZ_LOAN_FEE+Financing!AB52*REFI_LOAN_FEE)</f>
        <v>0</v>
      </c>
      <c r="AQ43" s="515">
        <f>-AQ39*REFI_LOAN_FEE-(Financing!AC26*ACQ_LOAN_FEE+Financing!AC39*MEZZ_LOAN_FEE+Financing!AC52*REFI_LOAN_FEE)</f>
        <v>0</v>
      </c>
      <c r="AR43" s="515">
        <f>-AR39*REFI_LOAN_FEE-(Financing!AD26*ACQ_LOAN_FEE+Financing!AD39*MEZZ_LOAN_FEE+Financing!AD52*REFI_LOAN_FEE)</f>
        <v>0</v>
      </c>
      <c r="AS43" s="515">
        <f>-AS39*REFI_LOAN_FEE-(Financing!AE26*ACQ_LOAN_FEE+Financing!AE39*MEZZ_LOAN_FEE+Financing!AE52*REFI_LOAN_FEE)</f>
        <v>0</v>
      </c>
      <c r="AT43" s="515">
        <f>-AT39*REFI_LOAN_FEE-(Financing!AF26*ACQ_LOAN_FEE+Financing!AF39*MEZZ_LOAN_FEE+Financing!AF52*REFI_LOAN_FEE)</f>
        <v>0</v>
      </c>
      <c r="AU43" s="515">
        <f>-AU39*REFI_LOAN_FEE-(Financing!AG26*ACQ_LOAN_FEE+Financing!AG39*MEZZ_LOAN_FEE+Financing!AG52*REFI_LOAN_FEE)</f>
        <v>0</v>
      </c>
      <c r="AV43" s="515">
        <f>-AV39*REFI_LOAN_FEE-(Financing!AH26*ACQ_LOAN_FEE+Financing!AH39*MEZZ_LOAN_FEE+Financing!AH52*REFI_LOAN_FEE)</f>
        <v>0</v>
      </c>
      <c r="AW43" s="515">
        <f>-AW39*REFI_LOAN_FEE-(Financing!AI26*ACQ_LOAN_FEE+Financing!AI39*MEZZ_LOAN_FEE+Financing!AI52*REFI_LOAN_FEE)</f>
        <v>0</v>
      </c>
      <c r="AX43" s="515">
        <f>-AX39*REFI_LOAN_FEE-(Financing!AJ26*ACQ_LOAN_FEE+Financing!AJ39*MEZZ_LOAN_FEE+Financing!AJ52*REFI_LOAN_FEE)</f>
        <v>0</v>
      </c>
      <c r="AY43" s="515">
        <f>-AY39*REFI_LOAN_FEE-(Financing!AK26*ACQ_LOAN_FEE+Financing!AK39*MEZZ_LOAN_FEE+Financing!AK52*REFI_LOAN_FEE)</f>
        <v>0</v>
      </c>
      <c r="AZ43" s="515">
        <f>-AZ39*REFI_LOAN_FEE-(Financing!AL26*ACQ_LOAN_FEE+Financing!AL39*MEZZ_LOAN_FEE+Financing!AL52*REFI_LOAN_FEE)</f>
        <v>0</v>
      </c>
      <c r="BA43" s="515">
        <f>-BA39*REFI_LOAN_FEE-(Financing!AM26*ACQ_LOAN_FEE+Financing!AM39*MEZZ_LOAN_FEE+Financing!AM52*REFI_LOAN_FEE)</f>
        <v>0</v>
      </c>
      <c r="BB43" s="515">
        <f>-BB39*REFI_LOAN_FEE-(Financing!AN26*ACQ_LOAN_FEE+Financing!AN39*MEZZ_LOAN_FEE+Financing!AN52*REFI_LOAN_FEE)</f>
        <v>0</v>
      </c>
      <c r="BC43" s="515">
        <f>-BC39*REFI_LOAN_FEE-(Financing!AO26*ACQ_LOAN_FEE+Financing!AO39*MEZZ_LOAN_FEE+Financing!AO52*REFI_LOAN_FEE)</f>
        <v>0</v>
      </c>
      <c r="BD43" s="515">
        <f>-BD39*REFI_LOAN_FEE-(Financing!AP26*ACQ_LOAN_FEE+Financing!AP39*MEZZ_LOAN_FEE+Financing!AP52*REFI_LOAN_FEE)</f>
        <v>0</v>
      </c>
      <c r="BE43" s="515">
        <f>-BE39*REFI_LOAN_FEE-(Financing!AQ26*ACQ_LOAN_FEE+Financing!AQ39*MEZZ_LOAN_FEE+Financing!AQ52*REFI_LOAN_FEE)</f>
        <v>0</v>
      </c>
      <c r="BF43" s="515">
        <f>-BF39*REFI_LOAN_FEE-(Financing!AR26*ACQ_LOAN_FEE+Financing!AR39*MEZZ_LOAN_FEE+Financing!AR52*REFI_LOAN_FEE)</f>
        <v>0</v>
      </c>
      <c r="BG43" s="515">
        <f>-BG39*REFI_LOAN_FEE-(Financing!AS26*ACQ_LOAN_FEE+Financing!AS39*MEZZ_LOAN_FEE+Financing!AS52*REFI_LOAN_FEE)</f>
        <v>0</v>
      </c>
      <c r="BH43" s="515">
        <f>-BH39*REFI_LOAN_FEE-(Financing!AT26*ACQ_LOAN_FEE+Financing!AT39*MEZZ_LOAN_FEE+Financing!AT52*REFI_LOAN_FEE)</f>
        <v>0</v>
      </c>
      <c r="BI43" s="515">
        <f>-BI39*REFI_LOAN_FEE-(Financing!AU26*ACQ_LOAN_FEE+Financing!AU39*MEZZ_LOAN_FEE+Financing!AU52*REFI_LOAN_FEE)</f>
        <v>0</v>
      </c>
      <c r="BJ43" s="515">
        <f>-BJ39*REFI_LOAN_FEE-(Financing!AV26*ACQ_LOAN_FEE+Financing!AV39*MEZZ_LOAN_FEE+Financing!AV52*REFI_LOAN_FEE)</f>
        <v>0</v>
      </c>
      <c r="BK43" s="515">
        <f>-BK39*REFI_LOAN_FEE-(Financing!AW26*ACQ_LOAN_FEE+Financing!AW39*MEZZ_LOAN_FEE+Financing!AW52*REFI_LOAN_FEE)</f>
        <v>0</v>
      </c>
      <c r="BL43" s="515">
        <f>-BL39*REFI_LOAN_FEE-(Financing!AX26*ACQ_LOAN_FEE+Financing!AX39*MEZZ_LOAN_FEE+Financing!AX52*REFI_LOAN_FEE)</f>
        <v>0</v>
      </c>
      <c r="BM43" s="515">
        <f>-BM39*REFI_LOAN_FEE-(Financing!AY26*ACQ_LOAN_FEE+Financing!AY39*MEZZ_LOAN_FEE+Financing!AY52*REFI_LOAN_FEE)</f>
        <v>0</v>
      </c>
      <c r="BN43" s="515">
        <f>-BN39*REFI_LOAN_FEE-(Financing!AZ26*ACQ_LOAN_FEE+Financing!AZ39*MEZZ_LOAN_FEE+Financing!AZ52*REFI_LOAN_FEE)</f>
        <v>0</v>
      </c>
      <c r="BO43" s="515">
        <f>-BO39*REFI_LOAN_FEE-(Financing!BA26*ACQ_LOAN_FEE+Financing!BA39*MEZZ_LOAN_FEE+Financing!BA52*REFI_LOAN_FEE)</f>
        <v>0</v>
      </c>
      <c r="BP43" s="515">
        <f>-BP39*REFI_LOAN_FEE-(Financing!BB26*ACQ_LOAN_FEE+Financing!BB39*MEZZ_LOAN_FEE+Financing!BB52*REFI_LOAN_FEE)</f>
        <v>0</v>
      </c>
      <c r="BQ43" s="515">
        <f>-BQ39*REFI_LOAN_FEE-(Financing!BC26*ACQ_LOAN_FEE+Financing!BC39*MEZZ_LOAN_FEE+Financing!BC52*REFI_LOAN_FEE)</f>
        <v>0</v>
      </c>
      <c r="BR43" s="515">
        <f>-BR39*REFI_LOAN_FEE-(Financing!BD26*ACQ_LOAN_FEE+Financing!BD39*MEZZ_LOAN_FEE+Financing!BD52*REFI_LOAN_FEE)</f>
        <v>0</v>
      </c>
      <c r="BS43" s="515">
        <f>-BS39*REFI_LOAN_FEE-(Financing!BE26*ACQ_LOAN_FEE+Financing!BE39*MEZZ_LOAN_FEE+Financing!BE52*REFI_LOAN_FEE)</f>
        <v>0</v>
      </c>
      <c r="BT43" s="515">
        <f>-BT39*REFI_LOAN_FEE-(Financing!BF26*ACQ_LOAN_FEE+Financing!BF39*MEZZ_LOAN_FEE+Financing!BF52*REFI_LOAN_FEE)</f>
        <v>0</v>
      </c>
      <c r="BU43" s="515">
        <f>-BU39*REFI_LOAN_FEE-(Financing!BG26*ACQ_LOAN_FEE+Financing!BG39*MEZZ_LOAN_FEE+Financing!BG52*REFI_LOAN_FEE)</f>
        <v>0</v>
      </c>
      <c r="BV43" s="515">
        <f>-BV39*REFI_LOAN_FEE-(Financing!BH26*ACQ_LOAN_FEE+Financing!BH39*MEZZ_LOAN_FEE+Financing!BH52*REFI_LOAN_FEE)</f>
        <v>0</v>
      </c>
      <c r="BW43" s="515">
        <f>-BW39*REFI_LOAN_FEE-(Financing!BI26*ACQ_LOAN_FEE+Financing!BI39*MEZZ_LOAN_FEE+Financing!BI52*REFI_LOAN_FEE)</f>
        <v>0</v>
      </c>
      <c r="BX43" s="515">
        <f>-BX39*REFI_LOAN_FEE-(Financing!BJ26*ACQ_LOAN_FEE+Financing!BJ39*MEZZ_LOAN_FEE+Financing!BJ52*REFI_LOAN_FEE)</f>
        <v>0</v>
      </c>
      <c r="BY43" s="515">
        <f>-BY39*REFI_LOAN_FEE-(Financing!BK26*ACQ_LOAN_FEE+Financing!BK39*MEZZ_LOAN_FEE+Financing!BK52*REFI_LOAN_FEE)</f>
        <v>0</v>
      </c>
      <c r="BZ43" s="515">
        <f>-BZ39*REFI_LOAN_FEE-(Financing!BL26*ACQ_LOAN_FEE+Financing!BL39*MEZZ_LOAN_FEE+Financing!BL52*REFI_LOAN_FEE)</f>
        <v>0</v>
      </c>
      <c r="CA43" s="515">
        <f>-CA39*REFI_LOAN_FEE-(Financing!BM26*ACQ_LOAN_FEE+Financing!BM39*MEZZ_LOAN_FEE+Financing!BM52*REFI_LOAN_FEE)</f>
        <v>0</v>
      </c>
      <c r="CB43" s="515">
        <f>-CB39*REFI_LOAN_FEE-(Financing!BN26*ACQ_LOAN_FEE+Financing!BN39*MEZZ_LOAN_FEE+Financing!BN52*REFI_LOAN_FEE)</f>
        <v>0</v>
      </c>
      <c r="CC43" s="515">
        <f>-CC39*REFI_LOAN_FEE-(Financing!BO26*ACQ_LOAN_FEE+Financing!BO39*MEZZ_LOAN_FEE+Financing!BO52*REFI_LOAN_FEE)</f>
        <v>0</v>
      </c>
      <c r="CD43" s="515">
        <f>-CD39*REFI_LOAN_FEE-(Financing!BP26*ACQ_LOAN_FEE+Financing!BP39*MEZZ_LOAN_FEE+Financing!BP52*REFI_LOAN_FEE)</f>
        <v>0</v>
      </c>
      <c r="CE43" s="515">
        <f>-CE39*REFI_LOAN_FEE-(Financing!BQ26*ACQ_LOAN_FEE+Financing!BQ39*MEZZ_LOAN_FEE+Financing!BQ52*REFI_LOAN_FEE)</f>
        <v>0</v>
      </c>
      <c r="CF43" s="515">
        <f>-CF39*REFI_LOAN_FEE-(Financing!BR26*ACQ_LOAN_FEE+Financing!BR39*MEZZ_LOAN_FEE+Financing!BR52*REFI_LOAN_FEE)</f>
        <v>0</v>
      </c>
      <c r="CG43" s="515">
        <f>-CG39*REFI_LOAN_FEE-(Financing!BS26*ACQ_LOAN_FEE+Financing!BS39*MEZZ_LOAN_FEE+Financing!BS52*REFI_LOAN_FEE)</f>
        <v>0</v>
      </c>
      <c r="CH43" s="515">
        <f>-CH39*REFI_LOAN_FEE-(Financing!BT26*ACQ_LOAN_FEE+Financing!BT39*MEZZ_LOAN_FEE+Financing!BT52*REFI_LOAN_FEE)</f>
        <v>0</v>
      </c>
      <c r="CI43" s="515">
        <f>-CI39*REFI_LOAN_FEE-(Financing!BU26*ACQ_LOAN_FEE+Financing!BU39*MEZZ_LOAN_FEE+Financing!BU52*REFI_LOAN_FEE)</f>
        <v>0</v>
      </c>
      <c r="CJ43" s="515">
        <f>-CJ39*REFI_LOAN_FEE-(Financing!BV26*ACQ_LOAN_FEE+Financing!BV39*MEZZ_LOAN_FEE+Financing!BV52*REFI_LOAN_FEE)</f>
        <v>0</v>
      </c>
      <c r="CK43" s="515">
        <f>-CK39*REFI_LOAN_FEE-(Financing!BW26*ACQ_LOAN_FEE+Financing!BW39*MEZZ_LOAN_FEE+Financing!BW52*REFI_LOAN_FEE)</f>
        <v>0</v>
      </c>
      <c r="CL43" s="515">
        <f>-CL39*REFI_LOAN_FEE-(Financing!BX26*ACQ_LOAN_FEE+Financing!BX39*MEZZ_LOAN_FEE+Financing!BX52*REFI_LOAN_FEE)</f>
        <v>0</v>
      </c>
      <c r="CM43" s="515">
        <f>-CM39*REFI_LOAN_FEE-(Financing!BY26*ACQ_LOAN_FEE+Financing!BY39*MEZZ_LOAN_FEE+Financing!BY52*REFI_LOAN_FEE)</f>
        <v>0</v>
      </c>
      <c r="CN43" s="515">
        <f>-CN39*REFI_LOAN_FEE-(Financing!BZ26*ACQ_LOAN_FEE+Financing!BZ39*MEZZ_LOAN_FEE+Financing!BZ52*REFI_LOAN_FEE)</f>
        <v>0</v>
      </c>
      <c r="CO43" s="515">
        <f>-CO39*REFI_LOAN_FEE-(Financing!CA26*ACQ_LOAN_FEE+Financing!CA39*MEZZ_LOAN_FEE+Financing!CA52*REFI_LOAN_FEE)</f>
        <v>0</v>
      </c>
      <c r="CP43" s="515">
        <f>-CP39*REFI_LOAN_FEE-(Financing!CB26*ACQ_LOAN_FEE+Financing!CB39*MEZZ_LOAN_FEE+Financing!CB52*REFI_LOAN_FEE)</f>
        <v>0</v>
      </c>
      <c r="CQ43" s="515">
        <f>-CQ39*REFI_LOAN_FEE-(Financing!CC26*ACQ_LOAN_FEE+Financing!CC39*MEZZ_LOAN_FEE+Financing!CC52*REFI_LOAN_FEE)</f>
        <v>0</v>
      </c>
      <c r="CR43" s="515">
        <f>-CR39*REFI_LOAN_FEE-(Financing!CD26*ACQ_LOAN_FEE+Financing!CD39*MEZZ_LOAN_FEE+Financing!CD52*REFI_LOAN_FEE)</f>
        <v>0</v>
      </c>
      <c r="CS43" s="515">
        <f>-CS39*REFI_LOAN_FEE-(Financing!CE26*ACQ_LOAN_FEE+Financing!CE39*MEZZ_LOAN_FEE+Financing!CE52*REFI_LOAN_FEE)</f>
        <v>0</v>
      </c>
      <c r="CT43" s="515">
        <f>-CT39*REFI_LOAN_FEE-(Financing!CF26*ACQ_LOAN_FEE+Financing!CF39*MEZZ_LOAN_FEE+Financing!CF52*REFI_LOAN_FEE)</f>
        <v>0</v>
      </c>
      <c r="CU43" s="515">
        <f>-CU39*REFI_LOAN_FEE-(Financing!CG26*ACQ_LOAN_FEE+Financing!CG39*MEZZ_LOAN_FEE+Financing!CG52*REFI_LOAN_FEE)</f>
        <v>0</v>
      </c>
      <c r="CV43" s="515">
        <f>-CV39*REFI_LOAN_FEE-(Financing!CH26*ACQ_LOAN_FEE+Financing!CH39*MEZZ_LOAN_FEE+Financing!CH52*REFI_LOAN_FEE)</f>
        <v>0</v>
      </c>
      <c r="CW43" s="515">
        <f>-CW39*REFI_LOAN_FEE-(Financing!CI26*ACQ_LOAN_FEE+Financing!CI39*MEZZ_LOAN_FEE+Financing!CI52*REFI_LOAN_FEE)</f>
        <v>0</v>
      </c>
      <c r="CX43" s="515">
        <f>-CX39*REFI_LOAN_FEE-(Financing!CJ26*ACQ_LOAN_FEE+Financing!CJ39*MEZZ_LOAN_FEE+Financing!CJ52*REFI_LOAN_FEE)</f>
        <v>0</v>
      </c>
      <c r="CY43" s="515">
        <f>-CY39*REFI_LOAN_FEE-(Financing!CK26*ACQ_LOAN_FEE+Financing!CK39*MEZZ_LOAN_FEE+Financing!CK52*REFI_LOAN_FEE)</f>
        <v>0</v>
      </c>
      <c r="CZ43" s="515">
        <f>-CZ39*REFI_LOAN_FEE-(Financing!CL26*ACQ_LOAN_FEE+Financing!CL39*MEZZ_LOAN_FEE+Financing!CL52*REFI_LOAN_FEE)</f>
        <v>0</v>
      </c>
      <c r="DA43" s="515">
        <f>-DA39*REFI_LOAN_FEE-(Financing!CM26*ACQ_LOAN_FEE+Financing!CM39*MEZZ_LOAN_FEE+Financing!CM52*REFI_LOAN_FEE)</f>
        <v>0</v>
      </c>
      <c r="DB43" s="515">
        <f>-DB39*REFI_LOAN_FEE-(Financing!CN26*ACQ_LOAN_FEE+Financing!CN39*MEZZ_LOAN_FEE+Financing!CN52*REFI_LOAN_FEE)</f>
        <v>0</v>
      </c>
      <c r="DC43" s="515">
        <f>-DC39*REFI_LOAN_FEE-(Financing!CO26*ACQ_LOAN_FEE+Financing!CO39*MEZZ_LOAN_FEE+Financing!CO52*REFI_LOAN_FEE)</f>
        <v>0</v>
      </c>
      <c r="DD43" s="515">
        <f>-DD39*REFI_LOAN_FEE-(Financing!CP26*ACQ_LOAN_FEE+Financing!CP39*MEZZ_LOAN_FEE+Financing!CP52*REFI_LOAN_FEE)</f>
        <v>0</v>
      </c>
      <c r="DE43" s="515">
        <f>-DE39*REFI_LOAN_FEE-(Financing!CQ26*ACQ_LOAN_FEE+Financing!CQ39*MEZZ_LOAN_FEE+Financing!CQ52*REFI_LOAN_FEE)</f>
        <v>0</v>
      </c>
      <c r="DF43" s="515">
        <f>-DF39*REFI_LOAN_FEE-(Financing!CR26*ACQ_LOAN_FEE+Financing!CR39*MEZZ_LOAN_FEE+Financing!CR52*REFI_LOAN_FEE)</f>
        <v>0</v>
      </c>
      <c r="DG43" s="515">
        <f>-DG39*REFI_LOAN_FEE-(Financing!CS26*ACQ_LOAN_FEE+Financing!CS39*MEZZ_LOAN_FEE+Financing!CS52*REFI_LOAN_FEE)</f>
        <v>0</v>
      </c>
      <c r="DH43" s="515">
        <f>-DH39*REFI_LOAN_FEE-(Financing!CT26*ACQ_LOAN_FEE+Financing!CT39*MEZZ_LOAN_FEE+Financing!CT52*REFI_LOAN_FEE)</f>
        <v>0</v>
      </c>
      <c r="DI43" s="515">
        <f>-DI39*REFI_LOAN_FEE-(Financing!CU26*ACQ_LOAN_FEE+Financing!CU39*MEZZ_LOAN_FEE+Financing!CU52*REFI_LOAN_FEE)</f>
        <v>0</v>
      </c>
      <c r="DJ43" s="515">
        <f>-DJ39*REFI_LOAN_FEE-(Financing!CV26*ACQ_LOAN_FEE+Financing!CV39*MEZZ_LOAN_FEE+Financing!CV52*REFI_LOAN_FEE)</f>
        <v>0</v>
      </c>
      <c r="DK43" s="515">
        <f>-DK39*REFI_LOAN_FEE-(Financing!CW26*ACQ_LOAN_FEE+Financing!CW39*MEZZ_LOAN_FEE+Financing!CW52*REFI_LOAN_FEE)</f>
        <v>0</v>
      </c>
      <c r="DL43" s="515">
        <f>-DL39*REFI_LOAN_FEE-(Financing!CX26*ACQ_LOAN_FEE+Financing!CX39*MEZZ_LOAN_FEE+Financing!CX52*REFI_LOAN_FEE)</f>
        <v>0</v>
      </c>
      <c r="DM43" s="515">
        <f>-DM39*REFI_LOAN_FEE-(Financing!CY26*ACQ_LOAN_FEE+Financing!CY39*MEZZ_LOAN_FEE+Financing!CY52*REFI_LOAN_FEE)</f>
        <v>0</v>
      </c>
      <c r="DN43" s="515">
        <f>-DN39*REFI_LOAN_FEE-(Financing!CZ26*ACQ_LOAN_FEE+Financing!CZ39*MEZZ_LOAN_FEE+Financing!CZ52*REFI_LOAN_FEE)</f>
        <v>0</v>
      </c>
      <c r="DO43" s="515">
        <f>-DO39*REFI_LOAN_FEE-(Financing!DA26*ACQ_LOAN_FEE+Financing!DA39*MEZZ_LOAN_FEE+Financing!DA52*REFI_LOAN_FEE)</f>
        <v>0</v>
      </c>
      <c r="DP43" s="515">
        <f>-DP39*REFI_LOAN_FEE-(Financing!DB26*ACQ_LOAN_FEE+Financing!DB39*MEZZ_LOAN_FEE+Financing!DB52*REFI_LOAN_FEE)</f>
        <v>0</v>
      </c>
      <c r="DQ43" s="515">
        <f>-DQ39*REFI_LOAN_FEE-(Financing!DC26*ACQ_LOAN_FEE+Financing!DC39*MEZZ_LOAN_FEE+Financing!DC52*REFI_LOAN_FEE)</f>
        <v>0</v>
      </c>
      <c r="DR43" s="515">
        <f>-DR39*REFI_LOAN_FEE-(Financing!DD26*ACQ_LOAN_FEE+Financing!DD39*MEZZ_LOAN_FEE+Financing!DD52*REFI_LOAN_FEE)</f>
        <v>0</v>
      </c>
      <c r="DS43" s="515">
        <f>-DS39*REFI_LOAN_FEE-(Financing!DE26*ACQ_LOAN_FEE+Financing!DE39*MEZZ_LOAN_FEE+Financing!DE52*REFI_LOAN_FEE)</f>
        <v>0</v>
      </c>
      <c r="DT43" s="515">
        <f>-DT39*REFI_LOAN_FEE-(Financing!DF26*ACQ_LOAN_FEE+Financing!DF39*MEZZ_LOAN_FEE+Financing!DF52*REFI_LOAN_FEE)</f>
        <v>0</v>
      </c>
      <c r="DU43" s="515">
        <f>-DU39*REFI_LOAN_FEE-(Financing!DG26*ACQ_LOAN_FEE+Financing!DG39*MEZZ_LOAN_FEE+Financing!DG52*REFI_LOAN_FEE)</f>
        <v>0</v>
      </c>
      <c r="DV43" s="515">
        <f>-DV39*REFI_LOAN_FEE-(Financing!DH26*ACQ_LOAN_FEE+Financing!DH39*MEZZ_LOAN_FEE+Financing!DH52*REFI_LOAN_FEE)</f>
        <v>0</v>
      </c>
      <c r="DW43" s="515">
        <f>-DW39*REFI_LOAN_FEE-(Financing!DI26*ACQ_LOAN_FEE+Financing!DI39*MEZZ_LOAN_FEE+Financing!DI52*REFI_LOAN_FEE)</f>
        <v>0</v>
      </c>
      <c r="DX43" s="515">
        <f>-DX39*REFI_LOAN_FEE-(Financing!DJ26*ACQ_LOAN_FEE+Financing!DJ39*MEZZ_LOAN_FEE+Financing!DJ52*REFI_LOAN_FEE)</f>
        <v>0</v>
      </c>
      <c r="DY43" s="515">
        <f>-DY39*REFI_LOAN_FEE-(Financing!DK26*ACQ_LOAN_FEE+Financing!DK39*MEZZ_LOAN_FEE+Financing!DK52*REFI_LOAN_FEE)</f>
        <v>0</v>
      </c>
      <c r="DZ43" s="515">
        <f>-DZ39*REFI_LOAN_FEE-(Financing!DL26*ACQ_LOAN_FEE+Financing!DL39*MEZZ_LOAN_FEE+Financing!DL52*REFI_LOAN_FEE)</f>
        <v>0</v>
      </c>
      <c r="EA43" s="515">
        <f>-EA39*REFI_LOAN_FEE-(Financing!DM26*ACQ_LOAN_FEE+Financing!DM39*MEZZ_LOAN_FEE+Financing!DM52*REFI_LOAN_FEE)</f>
        <v>0</v>
      </c>
      <c r="EB43" s="515">
        <f>-EB39*REFI_LOAN_FEE-(Financing!DN26*ACQ_LOAN_FEE+Financing!DN39*MEZZ_LOAN_FEE+Financing!DN52*REFI_LOAN_FEE)</f>
        <v>0</v>
      </c>
      <c r="EC43" s="515">
        <f>-EC39*REFI_LOAN_FEE-(Financing!DO26*ACQ_LOAN_FEE+Financing!DO39*MEZZ_LOAN_FEE+Financing!DO52*REFI_LOAN_FEE)</f>
        <v>0</v>
      </c>
      <c r="ED43" s="515">
        <f>-ED39*REFI_LOAN_FEE-(Financing!DP26*ACQ_LOAN_FEE+Financing!DP39*MEZZ_LOAN_FEE+Financing!DP52*REFI_LOAN_FEE)</f>
        <v>0</v>
      </c>
      <c r="EE43" s="515">
        <f>-EE39*REFI_LOAN_FEE-(Financing!DQ26*ACQ_LOAN_FEE+Financing!DQ39*MEZZ_LOAN_FEE+Financing!DQ52*REFI_LOAN_FEE)</f>
        <v>0</v>
      </c>
      <c r="EF43" s="515">
        <f>-EF39*REFI_LOAN_FEE-(Financing!DR26*ACQ_LOAN_FEE+Financing!DR39*MEZZ_LOAN_FEE+Financing!DR52*REFI_LOAN_FEE)</f>
        <v>0</v>
      </c>
      <c r="EG43" s="515">
        <f>-EG39*REFI_LOAN_FEE-(Financing!DS26*ACQ_LOAN_FEE+Financing!DS39*MEZZ_LOAN_FEE+Financing!DS52*REFI_LOAN_FEE)</f>
        <v>0</v>
      </c>
      <c r="EH43" s="515">
        <f>-EH39*REFI_LOAN_FEE-(Financing!DT26*ACQ_LOAN_FEE+Financing!DT39*MEZZ_LOAN_FEE+Financing!DT52*REFI_LOAN_FEE)</f>
        <v>0</v>
      </c>
      <c r="EI43" s="515">
        <f>-EI39*REFI_LOAN_FEE-(Financing!DU26*ACQ_LOAN_FEE+Financing!DU39*MEZZ_LOAN_FEE+Financing!DU52*REFI_LOAN_FEE)</f>
        <v>0</v>
      </c>
      <c r="EJ43" s="515">
        <f>-EJ39*REFI_LOAN_FEE-(Financing!DV26*ACQ_LOAN_FEE+Financing!DV39*MEZZ_LOAN_FEE+Financing!DV52*REFI_LOAN_FEE)</f>
        <v>0</v>
      </c>
      <c r="EK43" s="515">
        <f>-EK39*REFI_LOAN_FEE-(Financing!DW26*ACQ_LOAN_FEE+Financing!DW39*MEZZ_LOAN_FEE+Financing!DW52*REFI_LOAN_FEE)</f>
        <v>0</v>
      </c>
      <c r="EL43" s="515">
        <f>-EL39*REFI_LOAN_FEE-(Financing!DX26*ACQ_LOAN_FEE+Financing!DX39*MEZZ_LOAN_FEE+Financing!DX52*REFI_LOAN_FEE)</f>
        <v>0</v>
      </c>
      <c r="EM43" s="515">
        <f>-EM39*REFI_LOAN_FEE-(Financing!DY26*ACQ_LOAN_FEE+Financing!DY39*MEZZ_LOAN_FEE+Financing!DY52*REFI_LOAN_FEE)</f>
        <v>0</v>
      </c>
      <c r="EN43" s="515">
        <f>-EN39*REFI_LOAN_FEE-(Financing!DZ26*ACQ_LOAN_FEE+Financing!DZ39*MEZZ_LOAN_FEE+Financing!DZ52*REFI_LOAN_FEE)</f>
        <v>0</v>
      </c>
      <c r="EO43" s="515">
        <f>-EO39*REFI_LOAN_FEE-(Financing!EA26*ACQ_LOAN_FEE+Financing!EA39*MEZZ_LOAN_FEE+Financing!EA52*REFI_LOAN_FEE)</f>
        <v>0</v>
      </c>
      <c r="EP43" s="515">
        <f>-EP39*REFI_LOAN_FEE-(Financing!EB26*ACQ_LOAN_FEE+Financing!EB39*MEZZ_LOAN_FEE+Financing!EB52*REFI_LOAN_FEE)</f>
        <v>0</v>
      </c>
      <c r="EQ43" s="515">
        <f>-EQ39*REFI_LOAN_FEE-(Financing!EC26*ACQ_LOAN_FEE+Financing!EC39*MEZZ_LOAN_FEE+Financing!EC52*REFI_LOAN_FEE)</f>
        <v>0</v>
      </c>
      <c r="ER43" s="515">
        <f>-ER39*REFI_LOAN_FEE-(Financing!ED26*ACQ_LOAN_FEE+Financing!ED39*MEZZ_LOAN_FEE+Financing!ED52*REFI_LOAN_FEE)</f>
        <v>0</v>
      </c>
      <c r="ES43" s="518">
        <f>-ES39*REFI_LOAN_FEE-(Financing!EE26*ACQ_LOAN_FEE+Financing!EE39*MEZZ_LOAN_FEE+Financing!EE52*REFI_LOAN_FEE)</f>
        <v>0</v>
      </c>
    </row>
    <row r="44" spans="1:149" x14ac:dyDescent="0.3">
      <c r="A44" s="515">
        <f t="shared" si="56"/>
        <v>0</v>
      </c>
      <c r="B44" s="404" t="s">
        <v>122</v>
      </c>
      <c r="C44" s="515"/>
      <c r="D44" s="515">
        <f t="shared" si="57"/>
        <v>0</v>
      </c>
      <c r="E44" s="515">
        <f t="shared" si="57"/>
        <v>0</v>
      </c>
      <c r="F44" s="515">
        <f t="shared" si="57"/>
        <v>0</v>
      </c>
      <c r="G44" s="515">
        <f t="shared" si="57"/>
        <v>0</v>
      </c>
      <c r="H44" s="515">
        <f t="shared" si="57"/>
        <v>0</v>
      </c>
      <c r="I44" s="515">
        <f t="shared" si="57"/>
        <v>0</v>
      </c>
      <c r="J44" s="515">
        <f t="shared" si="57"/>
        <v>0</v>
      </c>
      <c r="K44" s="515">
        <f t="shared" si="57"/>
        <v>0</v>
      </c>
      <c r="L44" s="515">
        <f t="shared" si="57"/>
        <v>0</v>
      </c>
      <c r="M44" s="518">
        <f t="shared" si="57"/>
        <v>0</v>
      </c>
      <c r="O44" s="515">
        <f t="shared" si="58"/>
        <v>0</v>
      </c>
      <c r="P44" s="404" t="s">
        <v>122</v>
      </c>
      <c r="Q44" s="515"/>
      <c r="R44" s="515">
        <f>SUMIF(Financing!$A:$A,"PRP",Financing!D:D)</f>
        <v>0</v>
      </c>
      <c r="S44" s="515">
        <f>SUMIF(Financing!$A:$A,"PRP",Financing!E:E)</f>
        <v>0</v>
      </c>
      <c r="T44" s="515">
        <f>SUMIF(Financing!$A:$A,"PRP",Financing!F:F)</f>
        <v>0</v>
      </c>
      <c r="U44" s="515">
        <f>SUMIF(Financing!$A:$A,"PRP",Financing!G:G)</f>
        <v>0</v>
      </c>
      <c r="V44" s="515">
        <f>SUMIF(Financing!$A:$A,"PRP",Financing!H:H)</f>
        <v>0</v>
      </c>
      <c r="W44" s="515">
        <f>SUMIF(Financing!$A:$A,"PRP",Financing!I:I)</f>
        <v>0</v>
      </c>
      <c r="X44" s="515">
        <f>SUMIF(Financing!$A:$A,"PRP",Financing!J:J)</f>
        <v>0</v>
      </c>
      <c r="Y44" s="515">
        <f>SUMIF(Financing!$A:$A,"PRP",Financing!K:K)</f>
        <v>0</v>
      </c>
      <c r="Z44" s="515">
        <f>SUMIF(Financing!$A:$A,"PRP",Financing!L:L)</f>
        <v>0</v>
      </c>
      <c r="AA44" s="515">
        <f>SUMIF(Financing!$A:$A,"PRP",Financing!M:M)</f>
        <v>0</v>
      </c>
      <c r="AB44" s="515">
        <f>SUMIF(Financing!$A:$A,"PRP",Financing!N:N)</f>
        <v>0</v>
      </c>
      <c r="AC44" s="515">
        <f>SUMIF(Financing!$A:$A,"PRP",Financing!O:O)</f>
        <v>0</v>
      </c>
      <c r="AD44" s="515">
        <f>SUMIF(Financing!$A:$A,"PRP",Financing!P:P)</f>
        <v>0</v>
      </c>
      <c r="AE44" s="515">
        <f>SUMIF(Financing!$A:$A,"PRP",Financing!Q:Q)</f>
        <v>0</v>
      </c>
      <c r="AF44" s="515">
        <f>SUMIF(Financing!$A:$A,"PRP",Financing!R:R)</f>
        <v>0</v>
      </c>
      <c r="AG44" s="515">
        <f>SUMIF(Financing!$A:$A,"PRP",Financing!S:S)</f>
        <v>0</v>
      </c>
      <c r="AH44" s="515">
        <f>SUMIF(Financing!$A:$A,"PRP",Financing!T:T)</f>
        <v>0</v>
      </c>
      <c r="AI44" s="515">
        <f>SUMIF(Financing!$A:$A,"PRP",Financing!U:U)</f>
        <v>0</v>
      </c>
      <c r="AJ44" s="515">
        <f>SUMIF(Financing!$A:$A,"PRP",Financing!V:V)</f>
        <v>0</v>
      </c>
      <c r="AK44" s="515">
        <f>SUMIF(Financing!$A:$A,"PRP",Financing!W:W)</f>
        <v>0</v>
      </c>
      <c r="AL44" s="515">
        <f>SUMIF(Financing!$A:$A,"PRP",Financing!X:X)</f>
        <v>0</v>
      </c>
      <c r="AM44" s="515">
        <f>SUMIF(Financing!$A:$A,"PRP",Financing!Y:Y)</f>
        <v>0</v>
      </c>
      <c r="AN44" s="515">
        <f>SUMIF(Financing!$A:$A,"PRP",Financing!Z:Z)</f>
        <v>0</v>
      </c>
      <c r="AO44" s="515">
        <f>SUMIF(Financing!$A:$A,"PRP",Financing!AA:AA)</f>
        <v>0</v>
      </c>
      <c r="AP44" s="515">
        <f>SUMIF(Financing!$A:$A,"PRP",Financing!AB:AB)</f>
        <v>0</v>
      </c>
      <c r="AQ44" s="515">
        <f>SUMIF(Financing!$A:$A,"PRP",Financing!AC:AC)</f>
        <v>0</v>
      </c>
      <c r="AR44" s="515">
        <f>SUMIF(Financing!$A:$A,"PRP",Financing!AD:AD)</f>
        <v>0</v>
      </c>
      <c r="AS44" s="515">
        <f>SUMIF(Financing!$A:$A,"PRP",Financing!AE:AE)</f>
        <v>0</v>
      </c>
      <c r="AT44" s="515">
        <f>SUMIF(Financing!$A:$A,"PRP",Financing!AF:AF)</f>
        <v>0</v>
      </c>
      <c r="AU44" s="515">
        <f>SUMIF(Financing!$A:$A,"PRP",Financing!AG:AG)</f>
        <v>0</v>
      </c>
      <c r="AV44" s="515">
        <f>SUMIF(Financing!$A:$A,"PRP",Financing!AH:AH)</f>
        <v>0</v>
      </c>
      <c r="AW44" s="515">
        <f>SUMIF(Financing!$A:$A,"PRP",Financing!AI:AI)</f>
        <v>0</v>
      </c>
      <c r="AX44" s="515">
        <f>SUMIF(Financing!$A:$A,"PRP",Financing!AJ:AJ)</f>
        <v>0</v>
      </c>
      <c r="AY44" s="515">
        <f>SUMIF(Financing!$A:$A,"PRP",Financing!AK:AK)</f>
        <v>0</v>
      </c>
      <c r="AZ44" s="515">
        <f>SUMIF(Financing!$A:$A,"PRP",Financing!AL:AL)</f>
        <v>0</v>
      </c>
      <c r="BA44" s="515">
        <f>SUMIF(Financing!$A:$A,"PRP",Financing!AM:AM)</f>
        <v>0</v>
      </c>
      <c r="BB44" s="515">
        <f>SUMIF(Financing!$A:$A,"PRP",Financing!AN:AN)</f>
        <v>0</v>
      </c>
      <c r="BC44" s="515">
        <f>SUMIF(Financing!$A:$A,"PRP",Financing!AO:AO)</f>
        <v>0</v>
      </c>
      <c r="BD44" s="515">
        <f>SUMIF(Financing!$A:$A,"PRP",Financing!AP:AP)</f>
        <v>0</v>
      </c>
      <c r="BE44" s="515">
        <f>SUMIF(Financing!$A:$A,"PRP",Financing!AQ:AQ)</f>
        <v>0</v>
      </c>
      <c r="BF44" s="515">
        <f>SUMIF(Financing!$A:$A,"PRP",Financing!AR:AR)</f>
        <v>0</v>
      </c>
      <c r="BG44" s="515">
        <f>SUMIF(Financing!$A:$A,"PRP",Financing!AS:AS)</f>
        <v>0</v>
      </c>
      <c r="BH44" s="515">
        <f>SUMIF(Financing!$A:$A,"PRP",Financing!AT:AT)</f>
        <v>0</v>
      </c>
      <c r="BI44" s="515">
        <f>SUMIF(Financing!$A:$A,"PRP",Financing!AU:AU)</f>
        <v>0</v>
      </c>
      <c r="BJ44" s="515">
        <f>SUMIF(Financing!$A:$A,"PRP",Financing!AV:AV)</f>
        <v>0</v>
      </c>
      <c r="BK44" s="515">
        <f>SUMIF(Financing!$A:$A,"PRP",Financing!AW:AW)</f>
        <v>0</v>
      </c>
      <c r="BL44" s="515">
        <f>SUMIF(Financing!$A:$A,"PRP",Financing!AX:AX)</f>
        <v>0</v>
      </c>
      <c r="BM44" s="515">
        <f>SUMIF(Financing!$A:$A,"PRP",Financing!AY:AY)</f>
        <v>0</v>
      </c>
      <c r="BN44" s="515">
        <f>SUMIF(Financing!$A:$A,"PRP",Financing!AZ:AZ)</f>
        <v>0</v>
      </c>
      <c r="BO44" s="515">
        <f>SUMIF(Financing!$A:$A,"PRP",Financing!BA:BA)</f>
        <v>0</v>
      </c>
      <c r="BP44" s="515">
        <f>SUMIF(Financing!$A:$A,"PRP",Financing!BB:BB)</f>
        <v>0</v>
      </c>
      <c r="BQ44" s="515">
        <f>SUMIF(Financing!$A:$A,"PRP",Financing!BC:BC)</f>
        <v>0</v>
      </c>
      <c r="BR44" s="515">
        <f>SUMIF(Financing!$A:$A,"PRP",Financing!BD:BD)</f>
        <v>0</v>
      </c>
      <c r="BS44" s="515">
        <f>SUMIF(Financing!$A:$A,"PRP",Financing!BE:BE)</f>
        <v>0</v>
      </c>
      <c r="BT44" s="515">
        <f>SUMIF(Financing!$A:$A,"PRP",Financing!BF:BF)</f>
        <v>0</v>
      </c>
      <c r="BU44" s="515">
        <f>SUMIF(Financing!$A:$A,"PRP",Financing!BG:BG)</f>
        <v>0</v>
      </c>
      <c r="BV44" s="515">
        <f>SUMIF(Financing!$A:$A,"PRP",Financing!BH:BH)</f>
        <v>0</v>
      </c>
      <c r="BW44" s="515">
        <f>SUMIF(Financing!$A:$A,"PRP",Financing!BI:BI)</f>
        <v>0</v>
      </c>
      <c r="BX44" s="515">
        <f>SUMIF(Financing!$A:$A,"PRP",Financing!BJ:BJ)</f>
        <v>0</v>
      </c>
      <c r="BY44" s="515">
        <f>SUMIF(Financing!$A:$A,"PRP",Financing!BK:BK)</f>
        <v>0</v>
      </c>
      <c r="BZ44" s="515">
        <f>SUMIF(Financing!$A:$A,"PRP",Financing!BL:BL)</f>
        <v>0</v>
      </c>
      <c r="CA44" s="515">
        <f>SUMIF(Financing!$A:$A,"PRP",Financing!BM:BM)</f>
        <v>0</v>
      </c>
      <c r="CB44" s="515">
        <f>SUMIF(Financing!$A:$A,"PRP",Financing!BN:BN)</f>
        <v>0</v>
      </c>
      <c r="CC44" s="515">
        <f>SUMIF(Financing!$A:$A,"PRP",Financing!BO:BO)</f>
        <v>0</v>
      </c>
      <c r="CD44" s="515">
        <f>SUMIF(Financing!$A:$A,"PRP",Financing!BP:BP)</f>
        <v>0</v>
      </c>
      <c r="CE44" s="515">
        <f>SUMIF(Financing!$A:$A,"PRP",Financing!BQ:BQ)</f>
        <v>0</v>
      </c>
      <c r="CF44" s="515">
        <f>SUMIF(Financing!$A:$A,"PRP",Financing!BR:BR)</f>
        <v>0</v>
      </c>
      <c r="CG44" s="515">
        <f>SUMIF(Financing!$A:$A,"PRP",Financing!BS:BS)</f>
        <v>0</v>
      </c>
      <c r="CH44" s="515">
        <f>SUMIF(Financing!$A:$A,"PRP",Financing!BT:BT)</f>
        <v>0</v>
      </c>
      <c r="CI44" s="515">
        <f>SUMIF(Financing!$A:$A,"PRP",Financing!BU:BU)</f>
        <v>0</v>
      </c>
      <c r="CJ44" s="515">
        <f>SUMIF(Financing!$A:$A,"PRP",Financing!BV:BV)</f>
        <v>0</v>
      </c>
      <c r="CK44" s="515">
        <f>SUMIF(Financing!$A:$A,"PRP",Financing!BW:BW)</f>
        <v>0</v>
      </c>
      <c r="CL44" s="515">
        <f>SUMIF(Financing!$A:$A,"PRP",Financing!BX:BX)</f>
        <v>0</v>
      </c>
      <c r="CM44" s="515">
        <f>SUMIF(Financing!$A:$A,"PRP",Financing!BY:BY)</f>
        <v>0</v>
      </c>
      <c r="CN44" s="515">
        <f>SUMIF(Financing!$A:$A,"PRP",Financing!BZ:BZ)</f>
        <v>0</v>
      </c>
      <c r="CO44" s="515">
        <f>SUMIF(Financing!$A:$A,"PRP",Financing!CA:CA)</f>
        <v>0</v>
      </c>
      <c r="CP44" s="515">
        <f>SUMIF(Financing!$A:$A,"PRP",Financing!CB:CB)</f>
        <v>0</v>
      </c>
      <c r="CQ44" s="515">
        <f>SUMIF(Financing!$A:$A,"PRP",Financing!CC:CC)</f>
        <v>0</v>
      </c>
      <c r="CR44" s="515">
        <f>SUMIF(Financing!$A:$A,"PRP",Financing!CD:CD)</f>
        <v>0</v>
      </c>
      <c r="CS44" s="515">
        <f>SUMIF(Financing!$A:$A,"PRP",Financing!CE:CE)</f>
        <v>0</v>
      </c>
      <c r="CT44" s="515">
        <f>SUMIF(Financing!$A:$A,"PRP",Financing!CF:CF)</f>
        <v>0</v>
      </c>
      <c r="CU44" s="515">
        <f>SUMIF(Financing!$A:$A,"PRP",Financing!CG:CG)</f>
        <v>0</v>
      </c>
      <c r="CV44" s="515">
        <f>SUMIF(Financing!$A:$A,"PRP",Financing!CH:CH)</f>
        <v>0</v>
      </c>
      <c r="CW44" s="515">
        <f>SUMIF(Financing!$A:$A,"PRP",Financing!CI:CI)</f>
        <v>0</v>
      </c>
      <c r="CX44" s="515">
        <f>SUMIF(Financing!$A:$A,"PRP",Financing!CJ:CJ)</f>
        <v>0</v>
      </c>
      <c r="CY44" s="515">
        <f>SUMIF(Financing!$A:$A,"PRP",Financing!CK:CK)</f>
        <v>0</v>
      </c>
      <c r="CZ44" s="515">
        <f>SUMIF(Financing!$A:$A,"PRP",Financing!CL:CL)</f>
        <v>0</v>
      </c>
      <c r="DA44" s="515">
        <f>SUMIF(Financing!$A:$A,"PRP",Financing!CM:CM)</f>
        <v>0</v>
      </c>
      <c r="DB44" s="515">
        <f>SUMIF(Financing!$A:$A,"PRP",Financing!CN:CN)</f>
        <v>0</v>
      </c>
      <c r="DC44" s="515">
        <f>SUMIF(Financing!$A:$A,"PRP",Financing!CO:CO)</f>
        <v>0</v>
      </c>
      <c r="DD44" s="515">
        <f>SUMIF(Financing!$A:$A,"PRP",Financing!CP:CP)</f>
        <v>0</v>
      </c>
      <c r="DE44" s="515">
        <f>SUMIF(Financing!$A:$A,"PRP",Financing!CQ:CQ)</f>
        <v>0</v>
      </c>
      <c r="DF44" s="515">
        <f>SUMIF(Financing!$A:$A,"PRP",Financing!CR:CR)</f>
        <v>0</v>
      </c>
      <c r="DG44" s="515">
        <f>SUMIF(Financing!$A:$A,"PRP",Financing!CS:CS)</f>
        <v>0</v>
      </c>
      <c r="DH44" s="515">
        <f>SUMIF(Financing!$A:$A,"PRP",Financing!CT:CT)</f>
        <v>0</v>
      </c>
      <c r="DI44" s="515">
        <f>SUMIF(Financing!$A:$A,"PRP",Financing!CU:CU)</f>
        <v>0</v>
      </c>
      <c r="DJ44" s="515">
        <f>SUMIF(Financing!$A:$A,"PRP",Financing!CV:CV)</f>
        <v>0</v>
      </c>
      <c r="DK44" s="515">
        <f>SUMIF(Financing!$A:$A,"PRP",Financing!CW:CW)</f>
        <v>0</v>
      </c>
      <c r="DL44" s="515">
        <f>SUMIF(Financing!$A:$A,"PRP",Financing!CX:CX)</f>
        <v>0</v>
      </c>
      <c r="DM44" s="515">
        <f>SUMIF(Financing!$A:$A,"PRP",Financing!CY:CY)</f>
        <v>0</v>
      </c>
      <c r="DN44" s="515">
        <f>SUMIF(Financing!$A:$A,"PRP",Financing!CZ:CZ)</f>
        <v>0</v>
      </c>
      <c r="DO44" s="515">
        <f>SUMIF(Financing!$A:$A,"PRP",Financing!DA:DA)</f>
        <v>0</v>
      </c>
      <c r="DP44" s="515">
        <f>SUMIF(Financing!$A:$A,"PRP",Financing!DB:DB)</f>
        <v>0</v>
      </c>
      <c r="DQ44" s="515">
        <f>SUMIF(Financing!$A:$A,"PRP",Financing!DC:DC)</f>
        <v>0</v>
      </c>
      <c r="DR44" s="515">
        <f>SUMIF(Financing!$A:$A,"PRP",Financing!DD:DD)</f>
        <v>0</v>
      </c>
      <c r="DS44" s="515">
        <f>SUMIF(Financing!$A:$A,"PRP",Financing!DE:DE)</f>
        <v>0</v>
      </c>
      <c r="DT44" s="515">
        <f>SUMIF(Financing!$A:$A,"PRP",Financing!DF:DF)</f>
        <v>0</v>
      </c>
      <c r="DU44" s="515">
        <f>SUMIF(Financing!$A:$A,"PRP",Financing!DG:DG)</f>
        <v>0</v>
      </c>
      <c r="DV44" s="515">
        <f>SUMIF(Financing!$A:$A,"PRP",Financing!DH:DH)</f>
        <v>0</v>
      </c>
      <c r="DW44" s="515">
        <f>SUMIF(Financing!$A:$A,"PRP",Financing!DI:DI)</f>
        <v>0</v>
      </c>
      <c r="DX44" s="515">
        <f>SUMIF(Financing!$A:$A,"PRP",Financing!DJ:DJ)</f>
        <v>0</v>
      </c>
      <c r="DY44" s="515">
        <f>SUMIF(Financing!$A:$A,"PRP",Financing!DK:DK)</f>
        <v>0</v>
      </c>
      <c r="DZ44" s="515">
        <f>SUMIF(Financing!$A:$A,"PRP",Financing!DL:DL)</f>
        <v>0</v>
      </c>
      <c r="EA44" s="515">
        <f>SUMIF(Financing!$A:$A,"PRP",Financing!DM:DM)</f>
        <v>0</v>
      </c>
      <c r="EB44" s="515">
        <f>SUMIF(Financing!$A:$A,"PRP",Financing!DN:DN)</f>
        <v>0</v>
      </c>
      <c r="EC44" s="515">
        <f>SUMIF(Financing!$A:$A,"PRP",Financing!DO:DO)</f>
        <v>0</v>
      </c>
      <c r="ED44" s="515">
        <f>SUMIF(Financing!$A:$A,"PRP",Financing!DP:DP)</f>
        <v>0</v>
      </c>
      <c r="EE44" s="515">
        <f>SUMIF(Financing!$A:$A,"PRP",Financing!DQ:DQ)</f>
        <v>0</v>
      </c>
      <c r="EF44" s="515">
        <f>SUMIF(Financing!$A:$A,"PRP",Financing!DR:DR)</f>
        <v>0</v>
      </c>
      <c r="EG44" s="515">
        <f>SUMIF(Financing!$A:$A,"PRP",Financing!DS:DS)</f>
        <v>0</v>
      </c>
      <c r="EH44" s="515">
        <f>SUMIF(Financing!$A:$A,"PRP",Financing!DT:DT)</f>
        <v>0</v>
      </c>
      <c r="EI44" s="515">
        <f>SUMIF(Financing!$A:$A,"PRP",Financing!DU:DU)</f>
        <v>0</v>
      </c>
      <c r="EJ44" s="515">
        <f>SUMIF(Financing!$A:$A,"PRP",Financing!DV:DV)</f>
        <v>0</v>
      </c>
      <c r="EK44" s="515">
        <f>SUMIF(Financing!$A:$A,"PRP",Financing!DW:DW)</f>
        <v>0</v>
      </c>
      <c r="EL44" s="515">
        <f>SUMIF(Financing!$A:$A,"PRP",Financing!DX:DX)</f>
        <v>0</v>
      </c>
      <c r="EM44" s="515">
        <f>SUMIF(Financing!$A:$A,"PRP",Financing!DY:DY)</f>
        <v>0</v>
      </c>
      <c r="EN44" s="515">
        <f>SUMIF(Financing!$A:$A,"PRP",Financing!DZ:DZ)</f>
        <v>0</v>
      </c>
      <c r="EO44" s="515">
        <f>SUMIF(Financing!$A:$A,"PRP",Financing!EA:EA)</f>
        <v>0</v>
      </c>
      <c r="EP44" s="515">
        <f>SUMIF(Financing!$A:$A,"PRP",Financing!EB:EB)</f>
        <v>0</v>
      </c>
      <c r="EQ44" s="515">
        <f>SUMIF(Financing!$A:$A,"PRP",Financing!EC:EC)</f>
        <v>0</v>
      </c>
      <c r="ER44" s="515">
        <f>SUMIF(Financing!$A:$A,"PRP",Financing!ED:ED)</f>
        <v>0</v>
      </c>
      <c r="ES44" s="518">
        <f>SUMIF(Financing!$A:$A,"PRP",Financing!EE:EE)</f>
        <v>0</v>
      </c>
    </row>
    <row r="45" spans="1:149" x14ac:dyDescent="0.3">
      <c r="B45" s="404"/>
      <c r="C45" s="515"/>
      <c r="D45" s="515"/>
      <c r="E45" s="515"/>
      <c r="F45" s="515"/>
      <c r="G45" s="515"/>
      <c r="H45" s="515"/>
      <c r="I45" s="515"/>
      <c r="J45" s="515"/>
      <c r="K45" s="515"/>
      <c r="L45" s="515"/>
      <c r="M45" s="518"/>
      <c r="O45" s="421"/>
      <c r="P45" s="404"/>
      <c r="Q45" s="515"/>
      <c r="R45" s="515"/>
      <c r="S45" s="515"/>
      <c r="T45" s="515"/>
      <c r="U45" s="515"/>
      <c r="V45" s="515"/>
      <c r="W45" s="515"/>
      <c r="X45" s="515"/>
      <c r="Y45" s="515"/>
      <c r="Z45" s="515"/>
      <c r="AA45" s="515"/>
      <c r="AB45" s="515"/>
      <c r="AC45" s="515"/>
      <c r="AD45" s="515"/>
      <c r="AE45" s="515"/>
      <c r="AF45" s="515"/>
      <c r="AG45" s="515"/>
      <c r="AH45" s="515"/>
      <c r="AI45" s="515"/>
      <c r="AJ45" s="515"/>
      <c r="AK45" s="515"/>
      <c r="AL45" s="515"/>
      <c r="AM45" s="515"/>
      <c r="AN45" s="515"/>
      <c r="AO45" s="515"/>
      <c r="AP45" s="515"/>
      <c r="AQ45" s="515"/>
      <c r="AR45" s="515"/>
      <c r="AS45" s="515"/>
      <c r="AT45" s="515"/>
      <c r="AU45" s="515"/>
      <c r="AV45" s="515"/>
      <c r="AW45" s="515"/>
      <c r="AX45" s="515"/>
      <c r="AY45" s="515"/>
      <c r="AZ45" s="515"/>
      <c r="BA45" s="515"/>
      <c r="BB45" s="515"/>
      <c r="BC45" s="515"/>
      <c r="BD45" s="515"/>
      <c r="BE45" s="515"/>
      <c r="BF45" s="515"/>
      <c r="BG45" s="515"/>
      <c r="BH45" s="515"/>
      <c r="BI45" s="515"/>
      <c r="BJ45" s="515"/>
      <c r="BK45" s="515"/>
      <c r="BL45" s="515"/>
      <c r="BM45" s="515"/>
      <c r="BN45" s="515"/>
      <c r="BO45" s="515"/>
      <c r="BP45" s="515"/>
      <c r="BQ45" s="515"/>
      <c r="BR45" s="515"/>
      <c r="BS45" s="515"/>
      <c r="BT45" s="515"/>
      <c r="BU45" s="515"/>
      <c r="BV45" s="515"/>
      <c r="BW45" s="515"/>
      <c r="BX45" s="515"/>
      <c r="BY45" s="515"/>
      <c r="BZ45" s="515"/>
      <c r="CA45" s="515"/>
      <c r="CB45" s="515"/>
      <c r="CC45" s="515"/>
      <c r="CD45" s="515"/>
      <c r="CE45" s="515"/>
      <c r="CF45" s="515"/>
      <c r="CG45" s="515"/>
      <c r="CH45" s="515"/>
      <c r="CI45" s="515"/>
      <c r="CJ45" s="515"/>
      <c r="CK45" s="515"/>
      <c r="CL45" s="515"/>
      <c r="CM45" s="515"/>
      <c r="CN45" s="515"/>
      <c r="CO45" s="515"/>
      <c r="CP45" s="515"/>
      <c r="CQ45" s="515"/>
      <c r="CR45" s="515"/>
      <c r="CS45" s="515"/>
      <c r="CT45" s="515"/>
      <c r="CU45" s="515"/>
      <c r="CV45" s="515"/>
      <c r="CW45" s="515"/>
      <c r="CX45" s="515"/>
      <c r="CY45" s="515"/>
      <c r="CZ45" s="515"/>
      <c r="DA45" s="515"/>
      <c r="DB45" s="515"/>
      <c r="DC45" s="515"/>
      <c r="DD45" s="515"/>
      <c r="DE45" s="515"/>
      <c r="DF45" s="515"/>
      <c r="DG45" s="515"/>
      <c r="DH45" s="515"/>
      <c r="DI45" s="515"/>
      <c r="DJ45" s="515"/>
      <c r="DK45" s="515"/>
      <c r="DL45" s="515"/>
      <c r="DM45" s="515"/>
      <c r="DN45" s="515"/>
      <c r="DO45" s="515"/>
      <c r="DP45" s="515"/>
      <c r="DQ45" s="515"/>
      <c r="DR45" s="515"/>
      <c r="DS45" s="515"/>
      <c r="DT45" s="515"/>
      <c r="DU45" s="515"/>
      <c r="DV45" s="515"/>
      <c r="DW45" s="515"/>
      <c r="DX45" s="515"/>
      <c r="DY45" s="515"/>
      <c r="DZ45" s="515"/>
      <c r="EA45" s="515"/>
      <c r="EB45" s="515"/>
      <c r="EC45" s="515"/>
      <c r="ED45" s="515"/>
      <c r="EE45" s="515"/>
      <c r="EF45" s="515"/>
      <c r="EG45" s="515"/>
      <c r="EH45" s="515"/>
      <c r="EI45" s="515"/>
      <c r="EJ45" s="515"/>
      <c r="EK45" s="515"/>
      <c r="EL45" s="515"/>
      <c r="EM45" s="515"/>
      <c r="EN45" s="515"/>
      <c r="EO45" s="515"/>
      <c r="EP45" s="515"/>
      <c r="EQ45" s="515"/>
      <c r="ER45" s="515"/>
      <c r="ES45" s="518"/>
    </row>
    <row r="46" spans="1:149" x14ac:dyDescent="0.3">
      <c r="B46" s="556" t="s">
        <v>84</v>
      </c>
      <c r="C46" s="515"/>
      <c r="D46" s="515"/>
      <c r="E46" s="515"/>
      <c r="F46" s="515"/>
      <c r="G46" s="515"/>
      <c r="H46" s="515"/>
      <c r="I46" s="515"/>
      <c r="J46" s="515"/>
      <c r="K46" s="515"/>
      <c r="L46" s="515"/>
      <c r="M46" s="518"/>
      <c r="O46" s="421"/>
      <c r="P46" s="556" t="s">
        <v>84</v>
      </c>
      <c r="Q46" s="515"/>
      <c r="R46" s="515"/>
      <c r="S46" s="515"/>
      <c r="T46" s="515"/>
      <c r="U46" s="515"/>
      <c r="V46" s="515"/>
      <c r="W46" s="515"/>
      <c r="X46" s="515"/>
      <c r="Y46" s="515"/>
      <c r="Z46" s="515"/>
      <c r="AA46" s="515"/>
      <c r="AB46" s="515"/>
      <c r="AC46" s="515"/>
      <c r="AD46" s="515"/>
      <c r="AE46" s="515"/>
      <c r="AF46" s="515"/>
      <c r="AG46" s="515"/>
      <c r="AH46" s="515"/>
      <c r="AI46" s="515"/>
      <c r="AJ46" s="515"/>
      <c r="AK46" s="515"/>
      <c r="AL46" s="515"/>
      <c r="AM46" s="515"/>
      <c r="AN46" s="515"/>
      <c r="AO46" s="515"/>
      <c r="AP46" s="515"/>
      <c r="AQ46" s="515"/>
      <c r="AR46" s="515"/>
      <c r="AS46" s="515"/>
      <c r="AT46" s="515"/>
      <c r="AU46" s="515"/>
      <c r="AV46" s="515"/>
      <c r="AW46" s="515"/>
      <c r="AX46" s="515"/>
      <c r="AY46" s="515"/>
      <c r="AZ46" s="515"/>
      <c r="BA46" s="515"/>
      <c r="BB46" s="515"/>
      <c r="BC46" s="515"/>
      <c r="BD46" s="515"/>
      <c r="BE46" s="515"/>
      <c r="BF46" s="515"/>
      <c r="BG46" s="515"/>
      <c r="BH46" s="515"/>
      <c r="BI46" s="515"/>
      <c r="BJ46" s="515"/>
      <c r="BK46" s="515"/>
      <c r="BL46" s="515"/>
      <c r="BM46" s="515"/>
      <c r="BN46" s="515"/>
      <c r="BO46" s="515"/>
      <c r="BP46" s="515"/>
      <c r="BQ46" s="515"/>
      <c r="BR46" s="515"/>
      <c r="BS46" s="515"/>
      <c r="BT46" s="515"/>
      <c r="BU46" s="515"/>
      <c r="BV46" s="515"/>
      <c r="BW46" s="515"/>
      <c r="BX46" s="515"/>
      <c r="BY46" s="515"/>
      <c r="BZ46" s="515"/>
      <c r="CA46" s="515"/>
      <c r="CB46" s="515"/>
      <c r="CC46" s="515"/>
      <c r="CD46" s="515"/>
      <c r="CE46" s="515"/>
      <c r="CF46" s="515"/>
      <c r="CG46" s="515"/>
      <c r="CH46" s="515"/>
      <c r="CI46" s="515"/>
      <c r="CJ46" s="515"/>
      <c r="CK46" s="515"/>
      <c r="CL46" s="515"/>
      <c r="CM46" s="515"/>
      <c r="CN46" s="515"/>
      <c r="CO46" s="515"/>
      <c r="CP46" s="515"/>
      <c r="CQ46" s="515"/>
      <c r="CR46" s="515"/>
      <c r="CS46" s="515"/>
      <c r="CT46" s="515"/>
      <c r="CU46" s="515"/>
      <c r="CV46" s="515"/>
      <c r="CW46" s="515"/>
      <c r="CX46" s="515"/>
      <c r="CY46" s="515"/>
      <c r="CZ46" s="515"/>
      <c r="DA46" s="515"/>
      <c r="DB46" s="515"/>
      <c r="DC46" s="515"/>
      <c r="DD46" s="515"/>
      <c r="DE46" s="515"/>
      <c r="DF46" s="515"/>
      <c r="DG46" s="515"/>
      <c r="DH46" s="515"/>
      <c r="DI46" s="515"/>
      <c r="DJ46" s="515"/>
      <c r="DK46" s="515"/>
      <c r="DL46" s="515"/>
      <c r="DM46" s="515"/>
      <c r="DN46" s="515"/>
      <c r="DO46" s="515"/>
      <c r="DP46" s="515"/>
      <c r="DQ46" s="515"/>
      <c r="DR46" s="515"/>
      <c r="DS46" s="515"/>
      <c r="DT46" s="515"/>
      <c r="DU46" s="515"/>
      <c r="DV46" s="515"/>
      <c r="DW46" s="515"/>
      <c r="DX46" s="515"/>
      <c r="DY46" s="515"/>
      <c r="DZ46" s="515"/>
      <c r="EA46" s="515"/>
      <c r="EB46" s="515"/>
      <c r="EC46" s="515"/>
      <c r="ED46" s="515"/>
      <c r="EE46" s="515"/>
      <c r="EF46" s="515"/>
      <c r="EG46" s="515"/>
      <c r="EH46" s="515"/>
      <c r="EI46" s="515"/>
      <c r="EJ46" s="515"/>
      <c r="EK46" s="515"/>
      <c r="EL46" s="515"/>
      <c r="EM46" s="515"/>
      <c r="EN46" s="515"/>
      <c r="EO46" s="515"/>
      <c r="EP46" s="515"/>
      <c r="EQ46" s="515"/>
      <c r="ER46" s="515"/>
      <c r="ES46" s="518"/>
    </row>
    <row r="47" spans="1:149" x14ac:dyDescent="0.3">
      <c r="A47" s="515">
        <f t="shared" ref="A47:A48" si="59">SUM(C47:M47)</f>
        <v>0</v>
      </c>
      <c r="B47" s="404" t="s">
        <v>123</v>
      </c>
      <c r="C47" s="515">
        <f>SUMIF($Q$2:$ES$2,C$2,$Q47:$ES47)</f>
        <v>0</v>
      </c>
      <c r="D47" s="515"/>
      <c r="E47" s="515"/>
      <c r="F47" s="515"/>
      <c r="G47" s="515"/>
      <c r="H47" s="515"/>
      <c r="I47" s="515"/>
      <c r="J47" s="515"/>
      <c r="K47" s="515"/>
      <c r="L47" s="515"/>
      <c r="M47" s="518"/>
      <c r="O47" s="515">
        <f t="shared" ref="O47:O50" si="60">SUM(Q47:ES47)</f>
        <v>0</v>
      </c>
      <c r="P47" s="404" t="s">
        <v>123</v>
      </c>
      <c r="Q47" s="515">
        <f>-WORKING_CAP</f>
        <v>0</v>
      </c>
      <c r="R47" s="515"/>
      <c r="S47" s="515"/>
      <c r="T47" s="515"/>
      <c r="U47" s="515"/>
      <c r="V47" s="515"/>
      <c r="W47" s="515"/>
      <c r="X47" s="515"/>
      <c r="Y47" s="515"/>
      <c r="Z47" s="515"/>
      <c r="AA47" s="515"/>
      <c r="AB47" s="515"/>
      <c r="AC47" s="515"/>
      <c r="AD47" s="515"/>
      <c r="AE47" s="515"/>
      <c r="AF47" s="515"/>
      <c r="AG47" s="515"/>
      <c r="AH47" s="515"/>
      <c r="AI47" s="515"/>
      <c r="AJ47" s="515"/>
      <c r="AK47" s="515"/>
      <c r="AL47" s="515"/>
      <c r="AM47" s="515"/>
      <c r="AN47" s="515"/>
      <c r="AO47" s="515"/>
      <c r="AP47" s="515"/>
      <c r="AQ47" s="515"/>
      <c r="AR47" s="515"/>
      <c r="AS47" s="515"/>
      <c r="AT47" s="515"/>
      <c r="AU47" s="515"/>
      <c r="AV47" s="515"/>
      <c r="AW47" s="515"/>
      <c r="AX47" s="515"/>
      <c r="AY47" s="515"/>
      <c r="AZ47" s="515"/>
      <c r="BA47" s="515"/>
      <c r="BB47" s="515"/>
      <c r="BC47" s="515"/>
      <c r="BD47" s="515"/>
      <c r="BE47" s="515"/>
      <c r="BF47" s="515"/>
      <c r="BG47" s="515"/>
      <c r="BH47" s="515"/>
      <c r="BI47" s="515"/>
      <c r="BJ47" s="515"/>
      <c r="BK47" s="515"/>
      <c r="BL47" s="515"/>
      <c r="BM47" s="515"/>
      <c r="BN47" s="515"/>
      <c r="BO47" s="515"/>
      <c r="BP47" s="515"/>
      <c r="BQ47" s="515"/>
      <c r="BR47" s="515"/>
      <c r="BS47" s="515"/>
      <c r="BT47" s="515"/>
      <c r="BU47" s="515"/>
      <c r="BV47" s="515"/>
      <c r="BW47" s="515"/>
      <c r="BX47" s="515"/>
      <c r="BY47" s="515"/>
      <c r="BZ47" s="515"/>
      <c r="CA47" s="515"/>
      <c r="CB47" s="515"/>
      <c r="CC47" s="515"/>
      <c r="CD47" s="515"/>
      <c r="CE47" s="515"/>
      <c r="CF47" s="515"/>
      <c r="CG47" s="515"/>
      <c r="CH47" s="515"/>
      <c r="CI47" s="515"/>
      <c r="CJ47" s="515"/>
      <c r="CK47" s="515"/>
      <c r="CL47" s="515"/>
      <c r="CM47" s="515"/>
      <c r="CN47" s="515"/>
      <c r="CO47" s="515"/>
      <c r="CP47" s="515"/>
      <c r="CQ47" s="515"/>
      <c r="CR47" s="515"/>
      <c r="CS47" s="515"/>
      <c r="CT47" s="515"/>
      <c r="CU47" s="515"/>
      <c r="CV47" s="515"/>
      <c r="CW47" s="515"/>
      <c r="CX47" s="515"/>
      <c r="CY47" s="515"/>
      <c r="CZ47" s="515"/>
      <c r="DA47" s="515"/>
      <c r="DB47" s="515"/>
      <c r="DC47" s="515"/>
      <c r="DD47" s="515"/>
      <c r="DE47" s="515"/>
      <c r="DF47" s="515"/>
      <c r="DG47" s="515"/>
      <c r="DH47" s="515"/>
      <c r="DI47" s="515"/>
      <c r="DJ47" s="515"/>
      <c r="DK47" s="515"/>
      <c r="DL47" s="515"/>
      <c r="DM47" s="515"/>
      <c r="DN47" s="515"/>
      <c r="DO47" s="515"/>
      <c r="DP47" s="515"/>
      <c r="DQ47" s="515"/>
      <c r="DR47" s="515"/>
      <c r="DS47" s="515"/>
      <c r="DT47" s="515"/>
      <c r="DU47" s="515"/>
      <c r="DV47" s="515"/>
      <c r="DW47" s="515"/>
      <c r="DX47" s="515"/>
      <c r="DY47" s="515"/>
      <c r="DZ47" s="515"/>
      <c r="EA47" s="515"/>
      <c r="EB47" s="515"/>
      <c r="EC47" s="515"/>
      <c r="ED47" s="515"/>
      <c r="EE47" s="515"/>
      <c r="EF47" s="515"/>
      <c r="EG47" s="515"/>
      <c r="EH47" s="515"/>
      <c r="EI47" s="515"/>
      <c r="EJ47" s="515"/>
      <c r="EK47" s="515"/>
      <c r="EL47" s="515"/>
      <c r="EM47" s="515"/>
      <c r="EN47" s="515"/>
      <c r="EO47" s="515"/>
      <c r="EP47" s="515"/>
      <c r="EQ47" s="515"/>
      <c r="ER47" s="515"/>
      <c r="ES47" s="518"/>
    </row>
    <row r="48" spans="1:149" x14ac:dyDescent="0.3">
      <c r="A48" s="515">
        <f t="shared" si="59"/>
        <v>0</v>
      </c>
      <c r="B48" s="404" t="s">
        <v>102</v>
      </c>
      <c r="C48" s="515"/>
      <c r="D48" s="515">
        <f t="shared" ref="D48:M48" si="61">SUMIF($R$2:$ES$2,D$2,$R48:$ES48)</f>
        <v>0</v>
      </c>
      <c r="E48" s="515">
        <f t="shared" si="61"/>
        <v>0</v>
      </c>
      <c r="F48" s="515">
        <f t="shared" si="61"/>
        <v>0</v>
      </c>
      <c r="G48" s="515">
        <f t="shared" si="61"/>
        <v>0</v>
      </c>
      <c r="H48" s="515">
        <f t="shared" si="61"/>
        <v>0</v>
      </c>
      <c r="I48" s="515">
        <f t="shared" si="61"/>
        <v>0</v>
      </c>
      <c r="J48" s="515">
        <f t="shared" si="61"/>
        <v>0</v>
      </c>
      <c r="K48" s="515">
        <f t="shared" si="61"/>
        <v>0</v>
      </c>
      <c r="L48" s="515">
        <f t="shared" si="61"/>
        <v>0</v>
      </c>
      <c r="M48" s="518">
        <f t="shared" si="61"/>
        <v>0</v>
      </c>
      <c r="O48" s="515">
        <f t="shared" si="60"/>
        <v>0</v>
      </c>
      <c r="P48" s="404" t="s">
        <v>102</v>
      </c>
      <c r="Q48" s="515"/>
      <c r="R48" s="515">
        <f t="shared" ref="R48:AW48" si="62">IF(R$3=HOLD_PERIOD,Q62,IF(SUM(R18,R39:R44)&lt;0,MIN(-SUM(R18,R39:R44),Q62),0))</f>
        <v>0</v>
      </c>
      <c r="S48" s="515">
        <f t="shared" si="62"/>
        <v>0</v>
      </c>
      <c r="T48" s="515">
        <f t="shared" si="62"/>
        <v>0</v>
      </c>
      <c r="U48" s="515">
        <f t="shared" si="62"/>
        <v>0</v>
      </c>
      <c r="V48" s="515">
        <f t="shared" si="62"/>
        <v>0</v>
      </c>
      <c r="W48" s="515">
        <f t="shared" si="62"/>
        <v>0</v>
      </c>
      <c r="X48" s="515">
        <f t="shared" si="62"/>
        <v>0</v>
      </c>
      <c r="Y48" s="515">
        <f t="shared" si="62"/>
        <v>0</v>
      </c>
      <c r="Z48" s="515">
        <f t="shared" si="62"/>
        <v>0</v>
      </c>
      <c r="AA48" s="515">
        <f t="shared" si="62"/>
        <v>0</v>
      </c>
      <c r="AB48" s="515">
        <f t="shared" si="62"/>
        <v>0</v>
      </c>
      <c r="AC48" s="515">
        <f t="shared" si="62"/>
        <v>0</v>
      </c>
      <c r="AD48" s="515">
        <f t="shared" si="62"/>
        <v>0</v>
      </c>
      <c r="AE48" s="515">
        <f t="shared" si="62"/>
        <v>0</v>
      </c>
      <c r="AF48" s="515">
        <f t="shared" si="62"/>
        <v>0</v>
      </c>
      <c r="AG48" s="515">
        <f t="shared" si="62"/>
        <v>0</v>
      </c>
      <c r="AH48" s="515">
        <f t="shared" si="62"/>
        <v>0</v>
      </c>
      <c r="AI48" s="515">
        <f t="shared" si="62"/>
        <v>0</v>
      </c>
      <c r="AJ48" s="515">
        <f t="shared" si="62"/>
        <v>0</v>
      </c>
      <c r="AK48" s="515">
        <f t="shared" si="62"/>
        <v>0</v>
      </c>
      <c r="AL48" s="515">
        <f t="shared" si="62"/>
        <v>0</v>
      </c>
      <c r="AM48" s="515">
        <f t="shared" si="62"/>
        <v>0</v>
      </c>
      <c r="AN48" s="515">
        <f t="shared" si="62"/>
        <v>0</v>
      </c>
      <c r="AO48" s="515">
        <f t="shared" si="62"/>
        <v>0</v>
      </c>
      <c r="AP48" s="515">
        <f t="shared" si="62"/>
        <v>0</v>
      </c>
      <c r="AQ48" s="515">
        <f t="shared" si="62"/>
        <v>0</v>
      </c>
      <c r="AR48" s="515">
        <f t="shared" si="62"/>
        <v>0</v>
      </c>
      <c r="AS48" s="515">
        <f t="shared" si="62"/>
        <v>0</v>
      </c>
      <c r="AT48" s="515">
        <f t="shared" si="62"/>
        <v>0</v>
      </c>
      <c r="AU48" s="515">
        <f t="shared" si="62"/>
        <v>0</v>
      </c>
      <c r="AV48" s="515">
        <f t="shared" si="62"/>
        <v>0</v>
      </c>
      <c r="AW48" s="515">
        <f t="shared" si="62"/>
        <v>0</v>
      </c>
      <c r="AX48" s="515">
        <f t="shared" ref="AX48:CC48" si="63">IF(AX$3=HOLD_PERIOD,AW62,IF(SUM(AX18,AX39:AX44)&lt;0,MIN(-SUM(AX18,AX39:AX44),AW62),0))</f>
        <v>0</v>
      </c>
      <c r="AY48" s="515">
        <f t="shared" si="63"/>
        <v>0</v>
      </c>
      <c r="AZ48" s="515">
        <f t="shared" si="63"/>
        <v>0</v>
      </c>
      <c r="BA48" s="515">
        <f t="shared" si="63"/>
        <v>0</v>
      </c>
      <c r="BB48" s="515">
        <f t="shared" si="63"/>
        <v>0</v>
      </c>
      <c r="BC48" s="515">
        <f t="shared" si="63"/>
        <v>0</v>
      </c>
      <c r="BD48" s="515">
        <f t="shared" si="63"/>
        <v>0</v>
      </c>
      <c r="BE48" s="515">
        <f t="shared" si="63"/>
        <v>0</v>
      </c>
      <c r="BF48" s="515">
        <f t="shared" si="63"/>
        <v>0</v>
      </c>
      <c r="BG48" s="515">
        <f t="shared" si="63"/>
        <v>0</v>
      </c>
      <c r="BH48" s="515">
        <f t="shared" si="63"/>
        <v>0</v>
      </c>
      <c r="BI48" s="515">
        <f t="shared" si="63"/>
        <v>0</v>
      </c>
      <c r="BJ48" s="515">
        <f t="shared" si="63"/>
        <v>0</v>
      </c>
      <c r="BK48" s="515">
        <f t="shared" si="63"/>
        <v>0</v>
      </c>
      <c r="BL48" s="515">
        <f t="shared" si="63"/>
        <v>0</v>
      </c>
      <c r="BM48" s="515">
        <f t="shared" si="63"/>
        <v>0</v>
      </c>
      <c r="BN48" s="515">
        <f t="shared" si="63"/>
        <v>0</v>
      </c>
      <c r="BO48" s="515">
        <f t="shared" si="63"/>
        <v>0</v>
      </c>
      <c r="BP48" s="515">
        <f t="shared" si="63"/>
        <v>0</v>
      </c>
      <c r="BQ48" s="515">
        <f t="shared" si="63"/>
        <v>0</v>
      </c>
      <c r="BR48" s="515">
        <f t="shared" si="63"/>
        <v>0</v>
      </c>
      <c r="BS48" s="515">
        <f t="shared" si="63"/>
        <v>0</v>
      </c>
      <c r="BT48" s="515">
        <f t="shared" si="63"/>
        <v>0</v>
      </c>
      <c r="BU48" s="515">
        <f t="shared" si="63"/>
        <v>0</v>
      </c>
      <c r="BV48" s="515">
        <f t="shared" si="63"/>
        <v>0</v>
      </c>
      <c r="BW48" s="515">
        <f t="shared" si="63"/>
        <v>0</v>
      </c>
      <c r="BX48" s="515">
        <f t="shared" si="63"/>
        <v>0</v>
      </c>
      <c r="BY48" s="515">
        <f t="shared" si="63"/>
        <v>0</v>
      </c>
      <c r="BZ48" s="515">
        <f t="shared" si="63"/>
        <v>0</v>
      </c>
      <c r="CA48" s="515">
        <f t="shared" si="63"/>
        <v>0</v>
      </c>
      <c r="CB48" s="515">
        <f t="shared" si="63"/>
        <v>0</v>
      </c>
      <c r="CC48" s="515">
        <f t="shared" si="63"/>
        <v>0</v>
      </c>
      <c r="CD48" s="515">
        <f t="shared" ref="CD48:DI48" si="64">IF(CD$3=HOLD_PERIOD,CC62,IF(SUM(CD18,CD39:CD44)&lt;0,MIN(-SUM(CD18,CD39:CD44),CC62),0))</f>
        <v>0</v>
      </c>
      <c r="CE48" s="515">
        <f t="shared" si="64"/>
        <v>0</v>
      </c>
      <c r="CF48" s="515">
        <f t="shared" si="64"/>
        <v>0</v>
      </c>
      <c r="CG48" s="515">
        <f t="shared" si="64"/>
        <v>0</v>
      </c>
      <c r="CH48" s="515">
        <f t="shared" si="64"/>
        <v>0</v>
      </c>
      <c r="CI48" s="515">
        <f t="shared" si="64"/>
        <v>0</v>
      </c>
      <c r="CJ48" s="515">
        <f t="shared" si="64"/>
        <v>0</v>
      </c>
      <c r="CK48" s="515">
        <f t="shared" si="64"/>
        <v>0</v>
      </c>
      <c r="CL48" s="515">
        <f t="shared" si="64"/>
        <v>0</v>
      </c>
      <c r="CM48" s="515">
        <f t="shared" si="64"/>
        <v>0</v>
      </c>
      <c r="CN48" s="515">
        <f t="shared" si="64"/>
        <v>0</v>
      </c>
      <c r="CO48" s="515">
        <f t="shared" si="64"/>
        <v>0</v>
      </c>
      <c r="CP48" s="515">
        <f t="shared" si="64"/>
        <v>0</v>
      </c>
      <c r="CQ48" s="515">
        <f t="shared" si="64"/>
        <v>0</v>
      </c>
      <c r="CR48" s="515">
        <f t="shared" si="64"/>
        <v>0</v>
      </c>
      <c r="CS48" s="515">
        <f t="shared" si="64"/>
        <v>0</v>
      </c>
      <c r="CT48" s="515">
        <f t="shared" si="64"/>
        <v>0</v>
      </c>
      <c r="CU48" s="515">
        <f t="shared" si="64"/>
        <v>0</v>
      </c>
      <c r="CV48" s="515">
        <f t="shared" si="64"/>
        <v>0</v>
      </c>
      <c r="CW48" s="515">
        <f t="shared" si="64"/>
        <v>0</v>
      </c>
      <c r="CX48" s="515">
        <f t="shared" si="64"/>
        <v>0</v>
      </c>
      <c r="CY48" s="515">
        <f t="shared" si="64"/>
        <v>0</v>
      </c>
      <c r="CZ48" s="515">
        <f t="shared" si="64"/>
        <v>0</v>
      </c>
      <c r="DA48" s="515">
        <f t="shared" si="64"/>
        <v>0</v>
      </c>
      <c r="DB48" s="515">
        <f t="shared" si="64"/>
        <v>0</v>
      </c>
      <c r="DC48" s="515">
        <f t="shared" si="64"/>
        <v>0</v>
      </c>
      <c r="DD48" s="515">
        <f t="shared" si="64"/>
        <v>0</v>
      </c>
      <c r="DE48" s="515">
        <f t="shared" si="64"/>
        <v>0</v>
      </c>
      <c r="DF48" s="515">
        <f t="shared" si="64"/>
        <v>0</v>
      </c>
      <c r="DG48" s="515">
        <f t="shared" si="64"/>
        <v>0</v>
      </c>
      <c r="DH48" s="515">
        <f t="shared" si="64"/>
        <v>0</v>
      </c>
      <c r="DI48" s="515">
        <f t="shared" si="64"/>
        <v>0</v>
      </c>
      <c r="DJ48" s="515">
        <f t="shared" ref="DJ48:ES48" si="65">IF(DJ$3=HOLD_PERIOD,DI62,IF(SUM(DJ18,DJ39:DJ44)&lt;0,MIN(-SUM(DJ18,DJ39:DJ44),DI62),0))</f>
        <v>0</v>
      </c>
      <c r="DK48" s="515">
        <f t="shared" si="65"/>
        <v>0</v>
      </c>
      <c r="DL48" s="515">
        <f t="shared" si="65"/>
        <v>0</v>
      </c>
      <c r="DM48" s="515">
        <f t="shared" si="65"/>
        <v>0</v>
      </c>
      <c r="DN48" s="515">
        <f t="shared" si="65"/>
        <v>0</v>
      </c>
      <c r="DO48" s="515">
        <f t="shared" si="65"/>
        <v>0</v>
      </c>
      <c r="DP48" s="515">
        <f t="shared" si="65"/>
        <v>0</v>
      </c>
      <c r="DQ48" s="515">
        <f t="shared" si="65"/>
        <v>0</v>
      </c>
      <c r="DR48" s="515">
        <f t="shared" si="65"/>
        <v>0</v>
      </c>
      <c r="DS48" s="515">
        <f t="shared" si="65"/>
        <v>0</v>
      </c>
      <c r="DT48" s="515">
        <f t="shared" si="65"/>
        <v>0</v>
      </c>
      <c r="DU48" s="515">
        <f t="shared" si="65"/>
        <v>0</v>
      </c>
      <c r="DV48" s="515">
        <f t="shared" si="65"/>
        <v>0</v>
      </c>
      <c r="DW48" s="515">
        <f t="shared" si="65"/>
        <v>0</v>
      </c>
      <c r="DX48" s="515">
        <f t="shared" si="65"/>
        <v>0</v>
      </c>
      <c r="DY48" s="515">
        <f t="shared" si="65"/>
        <v>0</v>
      </c>
      <c r="DZ48" s="515">
        <f t="shared" si="65"/>
        <v>0</v>
      </c>
      <c r="EA48" s="515">
        <f t="shared" si="65"/>
        <v>0</v>
      </c>
      <c r="EB48" s="515">
        <f t="shared" si="65"/>
        <v>0</v>
      </c>
      <c r="EC48" s="515">
        <f t="shared" si="65"/>
        <v>0</v>
      </c>
      <c r="ED48" s="515">
        <f t="shared" si="65"/>
        <v>0</v>
      </c>
      <c r="EE48" s="515">
        <f t="shared" si="65"/>
        <v>0</v>
      </c>
      <c r="EF48" s="515">
        <f t="shared" si="65"/>
        <v>0</v>
      </c>
      <c r="EG48" s="515">
        <f t="shared" si="65"/>
        <v>0</v>
      </c>
      <c r="EH48" s="515">
        <f t="shared" si="65"/>
        <v>0</v>
      </c>
      <c r="EI48" s="515">
        <f t="shared" si="65"/>
        <v>0</v>
      </c>
      <c r="EJ48" s="515">
        <f t="shared" si="65"/>
        <v>0</v>
      </c>
      <c r="EK48" s="515">
        <f t="shared" si="65"/>
        <v>0</v>
      </c>
      <c r="EL48" s="515">
        <f t="shared" si="65"/>
        <v>0</v>
      </c>
      <c r="EM48" s="515">
        <f t="shared" si="65"/>
        <v>0</v>
      </c>
      <c r="EN48" s="515">
        <f t="shared" si="65"/>
        <v>0</v>
      </c>
      <c r="EO48" s="515">
        <f t="shared" si="65"/>
        <v>0</v>
      </c>
      <c r="EP48" s="515">
        <f t="shared" si="65"/>
        <v>0</v>
      </c>
      <c r="EQ48" s="515">
        <f t="shared" si="65"/>
        <v>0</v>
      </c>
      <c r="ER48" s="515">
        <f t="shared" si="65"/>
        <v>0</v>
      </c>
      <c r="ES48" s="518">
        <f t="shared" si="65"/>
        <v>0</v>
      </c>
    </row>
    <row r="49" spans="1:149" x14ac:dyDescent="0.3">
      <c r="B49" s="651"/>
      <c r="P49" s="651"/>
    </row>
    <row r="50" spans="1:149" x14ac:dyDescent="0.3">
      <c r="A50" s="515">
        <f>SUM(C50:M50)</f>
        <v>54768889.174731262</v>
      </c>
      <c r="B50" s="455" t="s">
        <v>103</v>
      </c>
      <c r="C50" s="521">
        <f>SUMIF($Q$2:$ES$2,C$2,$Q50:$ES50)</f>
        <v>-57060000.000000015</v>
      </c>
      <c r="D50" s="521">
        <f t="shared" ref="D50:M50" si="66">SUMIF($R$2:$ES$2,D$2,$R50:$ES50)</f>
        <v>-1695953.4556209175</v>
      </c>
      <c r="E50" s="521">
        <f t="shared" si="66"/>
        <v>2858712.4625130761</v>
      </c>
      <c r="F50" s="521">
        <f t="shared" si="66"/>
        <v>3940904.1533066621</v>
      </c>
      <c r="G50" s="521">
        <f t="shared" si="66"/>
        <v>3118269.2589917411</v>
      </c>
      <c r="H50" s="521">
        <f t="shared" si="66"/>
        <v>103606956.75554071</v>
      </c>
      <c r="I50" s="521">
        <f t="shared" si="66"/>
        <v>0</v>
      </c>
      <c r="J50" s="521">
        <f t="shared" si="66"/>
        <v>0</v>
      </c>
      <c r="K50" s="521">
        <f t="shared" si="66"/>
        <v>0</v>
      </c>
      <c r="L50" s="521">
        <f t="shared" si="66"/>
        <v>0</v>
      </c>
      <c r="M50" s="522">
        <f t="shared" si="66"/>
        <v>0</v>
      </c>
      <c r="O50" s="515">
        <f t="shared" si="60"/>
        <v>54768889.174731262</v>
      </c>
      <c r="P50" s="455" t="s">
        <v>103</v>
      </c>
      <c r="Q50" s="521">
        <f>SUM(Q36:Q48)</f>
        <v>-57060000.000000015</v>
      </c>
      <c r="R50" s="521">
        <f t="shared" ref="R50:CC50" si="67">SUM(R36:R48)</f>
        <v>-122025.84927701997</v>
      </c>
      <c r="S50" s="521">
        <f t="shared" si="67"/>
        <v>-123343.59927701991</v>
      </c>
      <c r="T50" s="521">
        <f t="shared" si="67"/>
        <v>-124398.07011035341</v>
      </c>
      <c r="U50" s="521">
        <f t="shared" si="67"/>
        <v>-125444.60794160335</v>
      </c>
      <c r="V50" s="521">
        <f t="shared" si="67"/>
        <v>-135761.58187163074</v>
      </c>
      <c r="W50" s="521">
        <f t="shared" si="67"/>
        <v>-250903.71282700356</v>
      </c>
      <c r="X50" s="521">
        <f t="shared" si="67"/>
        <v>-137568.43294160342</v>
      </c>
      <c r="Y50" s="521">
        <f t="shared" si="67"/>
        <v>-139369.1829416033</v>
      </c>
      <c r="Z50" s="521">
        <f t="shared" si="67"/>
        <v>-131476.64210826985</v>
      </c>
      <c r="AA50" s="521">
        <f t="shared" si="67"/>
        <v>-133448.54210826993</v>
      </c>
      <c r="AB50" s="521">
        <f t="shared" si="67"/>
        <v>-135303.89210826991</v>
      </c>
      <c r="AC50" s="521">
        <f t="shared" si="67"/>
        <v>-136909.34210827004</v>
      </c>
      <c r="AD50" s="521">
        <f t="shared" si="67"/>
        <v>256174.1770658677</v>
      </c>
      <c r="AE50" s="521">
        <f t="shared" si="67"/>
        <v>254449.02706586767</v>
      </c>
      <c r="AF50" s="521">
        <f t="shared" si="67"/>
        <v>253056.24873253459</v>
      </c>
      <c r="AG50" s="521">
        <f t="shared" si="67"/>
        <v>251796.89576634718</v>
      </c>
      <c r="AH50" s="521">
        <f t="shared" si="67"/>
        <v>250196.69576634711</v>
      </c>
      <c r="AI50" s="521">
        <f t="shared" si="67"/>
        <v>248562.89576634695</v>
      </c>
      <c r="AJ50" s="521">
        <f t="shared" si="67"/>
        <v>246809.39576634695</v>
      </c>
      <c r="AK50" s="521">
        <f t="shared" si="67"/>
        <v>237348.28898090846</v>
      </c>
      <c r="AL50" s="521">
        <f t="shared" si="67"/>
        <v>152704.09449513501</v>
      </c>
      <c r="AM50" s="521">
        <f t="shared" si="67"/>
        <v>234983.59576634679</v>
      </c>
      <c r="AN50" s="521">
        <f t="shared" si="67"/>
        <v>233611.24576634704</v>
      </c>
      <c r="AO50" s="521">
        <f t="shared" si="67"/>
        <v>239019.90157468035</v>
      </c>
      <c r="AP50" s="521">
        <f t="shared" si="67"/>
        <v>339243.17138660466</v>
      </c>
      <c r="AQ50" s="521">
        <f t="shared" si="67"/>
        <v>254576.25086009048</v>
      </c>
      <c r="AR50" s="521">
        <f t="shared" si="67"/>
        <v>336829.97753965261</v>
      </c>
      <c r="AS50" s="521">
        <f t="shared" si="67"/>
        <v>335316.16598447936</v>
      </c>
      <c r="AT50" s="521">
        <f t="shared" si="67"/>
        <v>340924.96719197941</v>
      </c>
      <c r="AU50" s="521">
        <f t="shared" si="67"/>
        <v>339063.31719197927</v>
      </c>
      <c r="AV50" s="521">
        <f t="shared" si="67"/>
        <v>337186.96719197929</v>
      </c>
      <c r="AW50" s="521">
        <f t="shared" si="67"/>
        <v>335316.91719197936</v>
      </c>
      <c r="AX50" s="521">
        <f t="shared" si="67"/>
        <v>333256.81719197938</v>
      </c>
      <c r="AY50" s="521">
        <f t="shared" si="67"/>
        <v>331543.21719197941</v>
      </c>
      <c r="AZ50" s="521">
        <f t="shared" si="67"/>
        <v>329748.76719197945</v>
      </c>
      <c r="BA50" s="521">
        <f t="shared" si="67"/>
        <v>327897.61719197931</v>
      </c>
      <c r="BB50" s="521">
        <f t="shared" si="67"/>
        <v>286604.18370852817</v>
      </c>
      <c r="BC50" s="521">
        <f t="shared" si="67"/>
        <v>285256.6123324302</v>
      </c>
      <c r="BD50" s="521">
        <f t="shared" si="67"/>
        <v>283876.76768654143</v>
      </c>
      <c r="BE50" s="521">
        <f t="shared" si="67"/>
        <v>265637.79894329014</v>
      </c>
      <c r="BF50" s="521">
        <f t="shared" si="67"/>
        <v>86742.18395928212</v>
      </c>
      <c r="BG50" s="521">
        <f t="shared" si="67"/>
        <v>265297.28188916401</v>
      </c>
      <c r="BH50" s="521">
        <f t="shared" si="67"/>
        <v>264048.16077779874</v>
      </c>
      <c r="BI50" s="521">
        <f t="shared" si="67"/>
        <v>278795.2014007126</v>
      </c>
      <c r="BJ50" s="521">
        <f t="shared" si="67"/>
        <v>277437.36703801702</v>
      </c>
      <c r="BK50" s="521">
        <f t="shared" si="67"/>
        <v>276154.08627722738</v>
      </c>
      <c r="BL50" s="521">
        <f t="shared" si="67"/>
        <v>274892.85848524293</v>
      </c>
      <c r="BM50" s="521">
        <f t="shared" si="67"/>
        <v>273526.7564935066</v>
      </c>
      <c r="BN50" s="521">
        <f t="shared" si="67"/>
        <v>294999.3305073037</v>
      </c>
      <c r="BO50" s="521">
        <f t="shared" si="67"/>
        <v>293739.15908570238</v>
      </c>
      <c r="BP50" s="521">
        <f t="shared" si="67"/>
        <v>292402.95495093276</v>
      </c>
      <c r="BQ50" s="521">
        <f t="shared" si="67"/>
        <v>291224.55977597716</v>
      </c>
      <c r="BR50" s="521">
        <f t="shared" si="67"/>
        <v>290040.48117944063</v>
      </c>
      <c r="BS50" s="521">
        <f t="shared" si="67"/>
        <v>288739.67464917223</v>
      </c>
      <c r="BT50" s="521">
        <f t="shared" si="67"/>
        <v>287616.59074820357</v>
      </c>
      <c r="BU50" s="521">
        <f t="shared" si="67"/>
        <v>286417.12360936636</v>
      </c>
      <c r="BV50" s="521">
        <f t="shared" si="67"/>
        <v>285237.16523944784</v>
      </c>
      <c r="BW50" s="521">
        <f t="shared" si="67"/>
        <v>284046.12119655276</v>
      </c>
      <c r="BX50" s="521">
        <f t="shared" si="67"/>
        <v>282699.18024509668</v>
      </c>
      <c r="BY50" s="521">
        <f t="shared" si="67"/>
        <v>100429794.41435352</v>
      </c>
      <c r="BZ50" s="521">
        <f t="shared" si="67"/>
        <v>0</v>
      </c>
      <c r="CA50" s="521">
        <f t="shared" si="67"/>
        <v>0</v>
      </c>
      <c r="CB50" s="521">
        <f t="shared" si="67"/>
        <v>0</v>
      </c>
      <c r="CC50" s="521">
        <f t="shared" si="67"/>
        <v>0</v>
      </c>
      <c r="CD50" s="521">
        <f t="shared" ref="CD50:EO50" si="68">SUM(CD36:CD48)</f>
        <v>0</v>
      </c>
      <c r="CE50" s="521">
        <f t="shared" si="68"/>
        <v>0</v>
      </c>
      <c r="CF50" s="521">
        <f t="shared" si="68"/>
        <v>0</v>
      </c>
      <c r="CG50" s="521">
        <f t="shared" si="68"/>
        <v>0</v>
      </c>
      <c r="CH50" s="521">
        <f t="shared" si="68"/>
        <v>0</v>
      </c>
      <c r="CI50" s="521">
        <f t="shared" si="68"/>
        <v>0</v>
      </c>
      <c r="CJ50" s="521">
        <f t="shared" si="68"/>
        <v>0</v>
      </c>
      <c r="CK50" s="521">
        <f t="shared" si="68"/>
        <v>0</v>
      </c>
      <c r="CL50" s="521">
        <f t="shared" si="68"/>
        <v>0</v>
      </c>
      <c r="CM50" s="521">
        <f t="shared" si="68"/>
        <v>0</v>
      </c>
      <c r="CN50" s="521">
        <f t="shared" si="68"/>
        <v>0</v>
      </c>
      <c r="CO50" s="521">
        <f t="shared" si="68"/>
        <v>0</v>
      </c>
      <c r="CP50" s="521">
        <f t="shared" si="68"/>
        <v>0</v>
      </c>
      <c r="CQ50" s="521">
        <f t="shared" si="68"/>
        <v>0</v>
      </c>
      <c r="CR50" s="521">
        <f t="shared" si="68"/>
        <v>0</v>
      </c>
      <c r="CS50" s="521">
        <f t="shared" si="68"/>
        <v>0</v>
      </c>
      <c r="CT50" s="521">
        <f t="shared" si="68"/>
        <v>0</v>
      </c>
      <c r="CU50" s="521">
        <f t="shared" si="68"/>
        <v>0</v>
      </c>
      <c r="CV50" s="521">
        <f t="shared" si="68"/>
        <v>0</v>
      </c>
      <c r="CW50" s="521">
        <f t="shared" si="68"/>
        <v>0</v>
      </c>
      <c r="CX50" s="521">
        <f t="shared" si="68"/>
        <v>0</v>
      </c>
      <c r="CY50" s="521">
        <f t="shared" si="68"/>
        <v>0</v>
      </c>
      <c r="CZ50" s="521">
        <f t="shared" si="68"/>
        <v>0</v>
      </c>
      <c r="DA50" s="521">
        <f t="shared" si="68"/>
        <v>0</v>
      </c>
      <c r="DB50" s="521">
        <f t="shared" si="68"/>
        <v>0</v>
      </c>
      <c r="DC50" s="521">
        <f t="shared" si="68"/>
        <v>0</v>
      </c>
      <c r="DD50" s="521">
        <f t="shared" si="68"/>
        <v>0</v>
      </c>
      <c r="DE50" s="521">
        <f t="shared" si="68"/>
        <v>0</v>
      </c>
      <c r="DF50" s="521">
        <f t="shared" si="68"/>
        <v>0</v>
      </c>
      <c r="DG50" s="521">
        <f t="shared" si="68"/>
        <v>0</v>
      </c>
      <c r="DH50" s="521">
        <f t="shared" si="68"/>
        <v>0</v>
      </c>
      <c r="DI50" s="521">
        <f t="shared" si="68"/>
        <v>0</v>
      </c>
      <c r="DJ50" s="521">
        <f t="shared" si="68"/>
        <v>0</v>
      </c>
      <c r="DK50" s="521">
        <f t="shared" si="68"/>
        <v>0</v>
      </c>
      <c r="DL50" s="521">
        <f t="shared" si="68"/>
        <v>0</v>
      </c>
      <c r="DM50" s="521">
        <f t="shared" si="68"/>
        <v>0</v>
      </c>
      <c r="DN50" s="521">
        <f t="shared" si="68"/>
        <v>0</v>
      </c>
      <c r="DO50" s="521">
        <f t="shared" si="68"/>
        <v>0</v>
      </c>
      <c r="DP50" s="521">
        <f t="shared" si="68"/>
        <v>0</v>
      </c>
      <c r="DQ50" s="521">
        <f t="shared" si="68"/>
        <v>0</v>
      </c>
      <c r="DR50" s="521">
        <f t="shared" si="68"/>
        <v>0</v>
      </c>
      <c r="DS50" s="521">
        <f t="shared" si="68"/>
        <v>0</v>
      </c>
      <c r="DT50" s="521">
        <f t="shared" si="68"/>
        <v>0</v>
      </c>
      <c r="DU50" s="521">
        <f t="shared" si="68"/>
        <v>0</v>
      </c>
      <c r="DV50" s="521">
        <f t="shared" si="68"/>
        <v>0</v>
      </c>
      <c r="DW50" s="521">
        <f t="shared" si="68"/>
        <v>0</v>
      </c>
      <c r="DX50" s="521">
        <f t="shared" si="68"/>
        <v>0</v>
      </c>
      <c r="DY50" s="521">
        <f t="shared" si="68"/>
        <v>0</v>
      </c>
      <c r="DZ50" s="521">
        <f t="shared" si="68"/>
        <v>0</v>
      </c>
      <c r="EA50" s="521">
        <f t="shared" si="68"/>
        <v>0</v>
      </c>
      <c r="EB50" s="521">
        <f t="shared" si="68"/>
        <v>0</v>
      </c>
      <c r="EC50" s="521">
        <f t="shared" si="68"/>
        <v>0</v>
      </c>
      <c r="ED50" s="521">
        <f t="shared" si="68"/>
        <v>0</v>
      </c>
      <c r="EE50" s="521">
        <f t="shared" si="68"/>
        <v>0</v>
      </c>
      <c r="EF50" s="521">
        <f t="shared" si="68"/>
        <v>0</v>
      </c>
      <c r="EG50" s="521">
        <f t="shared" si="68"/>
        <v>0</v>
      </c>
      <c r="EH50" s="521">
        <f t="shared" si="68"/>
        <v>0</v>
      </c>
      <c r="EI50" s="521">
        <f t="shared" si="68"/>
        <v>0</v>
      </c>
      <c r="EJ50" s="521">
        <f t="shared" si="68"/>
        <v>0</v>
      </c>
      <c r="EK50" s="521">
        <f t="shared" si="68"/>
        <v>0</v>
      </c>
      <c r="EL50" s="521">
        <f t="shared" si="68"/>
        <v>0</v>
      </c>
      <c r="EM50" s="521">
        <f t="shared" si="68"/>
        <v>0</v>
      </c>
      <c r="EN50" s="521">
        <f t="shared" si="68"/>
        <v>0</v>
      </c>
      <c r="EO50" s="521">
        <f t="shared" si="68"/>
        <v>0</v>
      </c>
      <c r="EP50" s="521">
        <f t="shared" ref="EP50:ES50" si="69">SUM(EP36:EP48)</f>
        <v>0</v>
      </c>
      <c r="EQ50" s="521">
        <f t="shared" si="69"/>
        <v>0</v>
      </c>
      <c r="ER50" s="521">
        <f t="shared" si="69"/>
        <v>0</v>
      </c>
      <c r="ES50" s="522">
        <f t="shared" si="69"/>
        <v>0</v>
      </c>
    </row>
    <row r="51" spans="1:149" x14ac:dyDescent="0.3">
      <c r="B51" s="558"/>
      <c r="C51" s="515"/>
      <c r="D51" s="515"/>
      <c r="E51" s="515"/>
      <c r="F51" s="515"/>
      <c r="G51" s="515"/>
      <c r="H51" s="515"/>
      <c r="I51" s="515"/>
      <c r="J51" s="515"/>
      <c r="K51" s="515"/>
      <c r="L51" s="515"/>
      <c r="M51" s="515"/>
      <c r="O51" s="421"/>
      <c r="P51" s="558"/>
      <c r="Q51" s="515"/>
      <c r="R51" s="515"/>
      <c r="S51" s="515"/>
      <c r="T51" s="515"/>
      <c r="U51" s="515"/>
      <c r="V51" s="515"/>
      <c r="W51" s="515"/>
      <c r="X51" s="515"/>
      <c r="Y51" s="515"/>
      <c r="Z51" s="515"/>
      <c r="AA51" s="515"/>
      <c r="AB51" s="515"/>
      <c r="AC51" s="515"/>
      <c r="AD51" s="515"/>
      <c r="AE51" s="515"/>
      <c r="AF51" s="515"/>
      <c r="AG51" s="515"/>
      <c r="AH51" s="515"/>
      <c r="AI51" s="515"/>
      <c r="AJ51" s="515"/>
      <c r="AK51" s="515"/>
      <c r="AL51" s="515"/>
      <c r="AM51" s="515"/>
      <c r="AN51" s="515"/>
      <c r="AO51" s="515"/>
      <c r="AP51" s="515"/>
      <c r="AQ51" s="515"/>
      <c r="AR51" s="515"/>
      <c r="AS51" s="515"/>
      <c r="AT51" s="515"/>
      <c r="AU51" s="515"/>
      <c r="AV51" s="515"/>
      <c r="AW51" s="515"/>
      <c r="AX51" s="515"/>
      <c r="AY51" s="515"/>
      <c r="AZ51" s="515"/>
      <c r="BA51" s="515"/>
      <c r="BB51" s="515"/>
      <c r="BC51" s="515"/>
      <c r="BD51" s="515"/>
      <c r="BE51" s="515"/>
      <c r="BF51" s="515"/>
      <c r="BG51" s="515"/>
      <c r="BH51" s="515"/>
      <c r="BI51" s="515"/>
      <c r="BJ51" s="515"/>
      <c r="BK51" s="515"/>
      <c r="BL51" s="515"/>
      <c r="BM51" s="515"/>
      <c r="BN51" s="515"/>
      <c r="BO51" s="515"/>
      <c r="BP51" s="515"/>
      <c r="BQ51" s="515"/>
      <c r="BR51" s="515"/>
      <c r="BS51" s="515"/>
      <c r="BT51" s="515"/>
      <c r="BU51" s="515"/>
      <c r="BV51" s="515"/>
      <c r="BW51" s="515"/>
      <c r="BX51" s="515"/>
      <c r="BY51" s="515"/>
      <c r="BZ51" s="515"/>
      <c r="CA51" s="515"/>
      <c r="CB51" s="515"/>
      <c r="CC51" s="515"/>
      <c r="CD51" s="515"/>
      <c r="CE51" s="515"/>
      <c r="CF51" s="515"/>
      <c r="CG51" s="515"/>
      <c r="CH51" s="515"/>
      <c r="CI51" s="515"/>
      <c r="CJ51" s="515"/>
      <c r="CK51" s="515"/>
      <c r="CL51" s="515"/>
      <c r="CM51" s="515"/>
      <c r="CN51" s="515"/>
      <c r="CO51" s="515"/>
      <c r="CP51" s="515"/>
      <c r="CQ51" s="515"/>
      <c r="CR51" s="515"/>
      <c r="CS51" s="515"/>
      <c r="CT51" s="515"/>
      <c r="CU51" s="515"/>
      <c r="CV51" s="515"/>
      <c r="CW51" s="515"/>
      <c r="CX51" s="515"/>
      <c r="CY51" s="515"/>
      <c r="CZ51" s="515"/>
      <c r="DA51" s="515"/>
      <c r="DB51" s="515"/>
      <c r="DC51" s="515"/>
      <c r="DD51" s="515"/>
      <c r="DE51" s="515"/>
      <c r="DF51" s="515"/>
      <c r="DG51" s="515"/>
      <c r="DH51" s="515"/>
      <c r="DI51" s="515"/>
      <c r="DJ51" s="515"/>
      <c r="DK51" s="515"/>
      <c r="DL51" s="515"/>
      <c r="DM51" s="515"/>
      <c r="DN51" s="515"/>
      <c r="DO51" s="515"/>
      <c r="DP51" s="515"/>
      <c r="DQ51" s="515"/>
      <c r="DR51" s="515"/>
      <c r="DS51" s="515"/>
      <c r="DT51" s="515"/>
      <c r="DU51" s="515"/>
      <c r="DV51" s="515"/>
      <c r="DW51" s="515"/>
      <c r="DX51" s="515"/>
      <c r="DY51" s="515"/>
      <c r="DZ51" s="515"/>
      <c r="EA51" s="515"/>
      <c r="EB51" s="515"/>
      <c r="EC51" s="515"/>
      <c r="ED51" s="515"/>
      <c r="EE51" s="515"/>
      <c r="EF51" s="515"/>
      <c r="EG51" s="515"/>
      <c r="EH51" s="515"/>
      <c r="EI51" s="515"/>
      <c r="EJ51" s="515"/>
      <c r="EK51" s="515"/>
      <c r="EL51" s="515"/>
      <c r="EM51" s="515"/>
      <c r="EN51" s="515"/>
      <c r="EO51" s="515"/>
      <c r="EP51" s="515"/>
      <c r="EQ51" s="515"/>
      <c r="ER51" s="515"/>
      <c r="ES51" s="515"/>
    </row>
    <row r="52" spans="1:149" x14ac:dyDescent="0.3">
      <c r="B52" s="559" t="s">
        <v>124</v>
      </c>
      <c r="C52" s="551"/>
      <c r="D52" s="551"/>
      <c r="E52" s="551"/>
      <c r="F52" s="551"/>
      <c r="G52" s="551"/>
      <c r="H52" s="551"/>
      <c r="I52" s="551"/>
      <c r="J52" s="551"/>
      <c r="K52" s="551"/>
      <c r="L52" s="551"/>
      <c r="M52" s="516"/>
      <c r="O52" s="421"/>
      <c r="P52" s="559" t="s">
        <v>124</v>
      </c>
      <c r="Q52" s="551"/>
      <c r="R52" s="551"/>
      <c r="S52" s="551"/>
      <c r="T52" s="551"/>
      <c r="U52" s="551"/>
      <c r="V52" s="551"/>
      <c r="W52" s="551"/>
      <c r="X52" s="551"/>
      <c r="Y52" s="551"/>
      <c r="Z52" s="551"/>
      <c r="AA52" s="551"/>
      <c r="AB52" s="551"/>
      <c r="AC52" s="551"/>
      <c r="AD52" s="551"/>
      <c r="AE52" s="551"/>
      <c r="AF52" s="551"/>
      <c r="AG52" s="551"/>
      <c r="AH52" s="551"/>
      <c r="AI52" s="551"/>
      <c r="AJ52" s="551"/>
      <c r="AK52" s="551"/>
      <c r="AL52" s="551"/>
      <c r="AM52" s="551"/>
      <c r="AN52" s="551"/>
      <c r="AO52" s="551"/>
      <c r="AP52" s="551"/>
      <c r="AQ52" s="551"/>
      <c r="AR52" s="551"/>
      <c r="AS52" s="551"/>
      <c r="AT52" s="551"/>
      <c r="AU52" s="551"/>
      <c r="AV52" s="551"/>
      <c r="AW52" s="551"/>
      <c r="AX52" s="551"/>
      <c r="AY52" s="551"/>
      <c r="AZ52" s="551"/>
      <c r="BA52" s="551"/>
      <c r="BB52" s="551"/>
      <c r="BC52" s="551"/>
      <c r="BD52" s="551"/>
      <c r="BE52" s="551"/>
      <c r="BF52" s="551"/>
      <c r="BG52" s="551"/>
      <c r="BH52" s="551"/>
      <c r="BI52" s="551"/>
      <c r="BJ52" s="551"/>
      <c r="BK52" s="551"/>
      <c r="BL52" s="551"/>
      <c r="BM52" s="551"/>
      <c r="BN52" s="551"/>
      <c r="BO52" s="551"/>
      <c r="BP52" s="551"/>
      <c r="BQ52" s="551"/>
      <c r="BR52" s="551"/>
      <c r="BS52" s="551"/>
      <c r="BT52" s="551"/>
      <c r="BU52" s="551"/>
      <c r="BV52" s="551"/>
      <c r="BW52" s="551"/>
      <c r="BX52" s="551"/>
      <c r="BY52" s="551"/>
      <c r="BZ52" s="551"/>
      <c r="CA52" s="551"/>
      <c r="CB52" s="551"/>
      <c r="CC52" s="551"/>
      <c r="CD52" s="551"/>
      <c r="CE52" s="551"/>
      <c r="CF52" s="551"/>
      <c r="CG52" s="551"/>
      <c r="CH52" s="551"/>
      <c r="CI52" s="551"/>
      <c r="CJ52" s="551"/>
      <c r="CK52" s="551"/>
      <c r="CL52" s="551"/>
      <c r="CM52" s="551"/>
      <c r="CN52" s="551"/>
      <c r="CO52" s="551"/>
      <c r="CP52" s="551"/>
      <c r="CQ52" s="551"/>
      <c r="CR52" s="551"/>
      <c r="CS52" s="551"/>
      <c r="CT52" s="551"/>
      <c r="CU52" s="551"/>
      <c r="CV52" s="551"/>
      <c r="CW52" s="551"/>
      <c r="CX52" s="551"/>
      <c r="CY52" s="551"/>
      <c r="CZ52" s="551"/>
      <c r="DA52" s="551"/>
      <c r="DB52" s="551"/>
      <c r="DC52" s="551"/>
      <c r="DD52" s="551"/>
      <c r="DE52" s="551"/>
      <c r="DF52" s="551"/>
      <c r="DG52" s="551"/>
      <c r="DH52" s="551"/>
      <c r="DI52" s="551"/>
      <c r="DJ52" s="551"/>
      <c r="DK52" s="551"/>
      <c r="DL52" s="551"/>
      <c r="DM52" s="551"/>
      <c r="DN52" s="551"/>
      <c r="DO52" s="551"/>
      <c r="DP52" s="551"/>
      <c r="DQ52" s="551"/>
      <c r="DR52" s="551"/>
      <c r="DS52" s="551"/>
      <c r="DT52" s="551"/>
      <c r="DU52" s="551"/>
      <c r="DV52" s="551"/>
      <c r="DW52" s="551"/>
      <c r="DX52" s="551"/>
      <c r="DY52" s="551"/>
      <c r="DZ52" s="551"/>
      <c r="EA52" s="551"/>
      <c r="EB52" s="551"/>
      <c r="EC52" s="551"/>
      <c r="ED52" s="551"/>
      <c r="EE52" s="551"/>
      <c r="EF52" s="551"/>
      <c r="EG52" s="551"/>
      <c r="EH52" s="551"/>
      <c r="EI52" s="551"/>
      <c r="EJ52" s="551"/>
      <c r="EK52" s="551"/>
      <c r="EL52" s="551"/>
      <c r="EM52" s="551"/>
      <c r="EN52" s="551"/>
      <c r="EO52" s="551"/>
      <c r="EP52" s="551"/>
      <c r="EQ52" s="551"/>
      <c r="ER52" s="551"/>
      <c r="ES52" s="516"/>
    </row>
    <row r="53" spans="1:149" x14ac:dyDescent="0.3">
      <c r="A53" s="515">
        <f t="shared" ref="A53:A60" si="70">SUM(C53:M53)</f>
        <v>0</v>
      </c>
      <c r="B53" s="404" t="s">
        <v>125</v>
      </c>
      <c r="C53" s="515">
        <f>Q53</f>
        <v>0</v>
      </c>
      <c r="D53" s="515">
        <f>C59</f>
        <v>0</v>
      </c>
      <c r="E53" s="515">
        <f>D59</f>
        <v>0</v>
      </c>
      <c r="F53" s="515">
        <f t="shared" ref="F53:M53" si="71">E59</f>
        <v>0</v>
      </c>
      <c r="G53" s="515">
        <f t="shared" si="71"/>
        <v>0</v>
      </c>
      <c r="H53" s="515">
        <f t="shared" si="71"/>
        <v>0</v>
      </c>
      <c r="I53" s="515">
        <f t="shared" si="71"/>
        <v>0</v>
      </c>
      <c r="J53" s="515">
        <f t="shared" si="71"/>
        <v>0</v>
      </c>
      <c r="K53" s="515">
        <f t="shared" si="71"/>
        <v>0</v>
      </c>
      <c r="L53" s="515">
        <f t="shared" si="71"/>
        <v>0</v>
      </c>
      <c r="M53" s="518">
        <f t="shared" si="71"/>
        <v>0</v>
      </c>
      <c r="O53" s="515">
        <f t="shared" ref="O53:O60" si="72">SUM(Q53:ES53)</f>
        <v>0</v>
      </c>
      <c r="P53" s="404" t="s">
        <v>125</v>
      </c>
      <c r="Q53" s="515">
        <v>0</v>
      </c>
      <c r="R53" s="515">
        <f>Q59</f>
        <v>0</v>
      </c>
      <c r="S53" s="515">
        <f t="shared" ref="S53:CD53" si="73">R59</f>
        <v>0</v>
      </c>
      <c r="T53" s="515">
        <f t="shared" si="73"/>
        <v>0</v>
      </c>
      <c r="U53" s="515">
        <f t="shared" si="73"/>
        <v>0</v>
      </c>
      <c r="V53" s="515">
        <f t="shared" si="73"/>
        <v>0</v>
      </c>
      <c r="W53" s="515">
        <f t="shared" si="73"/>
        <v>0</v>
      </c>
      <c r="X53" s="515">
        <f t="shared" si="73"/>
        <v>0</v>
      </c>
      <c r="Y53" s="515">
        <f t="shared" si="73"/>
        <v>0</v>
      </c>
      <c r="Z53" s="515">
        <f t="shared" si="73"/>
        <v>0</v>
      </c>
      <c r="AA53" s="515">
        <f t="shared" si="73"/>
        <v>0</v>
      </c>
      <c r="AB53" s="515">
        <f t="shared" si="73"/>
        <v>0</v>
      </c>
      <c r="AC53" s="515">
        <f t="shared" si="73"/>
        <v>0</v>
      </c>
      <c r="AD53" s="515">
        <f t="shared" si="73"/>
        <v>0</v>
      </c>
      <c r="AE53" s="515">
        <f t="shared" si="73"/>
        <v>0</v>
      </c>
      <c r="AF53" s="515">
        <f t="shared" si="73"/>
        <v>0</v>
      </c>
      <c r="AG53" s="515">
        <f t="shared" si="73"/>
        <v>0</v>
      </c>
      <c r="AH53" s="515">
        <f t="shared" si="73"/>
        <v>0</v>
      </c>
      <c r="AI53" s="515">
        <f t="shared" si="73"/>
        <v>0</v>
      </c>
      <c r="AJ53" s="515">
        <f t="shared" si="73"/>
        <v>0</v>
      </c>
      <c r="AK53" s="515">
        <f t="shared" si="73"/>
        <v>0</v>
      </c>
      <c r="AL53" s="515">
        <f t="shared" si="73"/>
        <v>0</v>
      </c>
      <c r="AM53" s="515">
        <f t="shared" si="73"/>
        <v>0</v>
      </c>
      <c r="AN53" s="515">
        <f t="shared" si="73"/>
        <v>0</v>
      </c>
      <c r="AO53" s="515">
        <f t="shared" si="73"/>
        <v>0</v>
      </c>
      <c r="AP53" s="515">
        <f t="shared" si="73"/>
        <v>0</v>
      </c>
      <c r="AQ53" s="515">
        <f t="shared" si="73"/>
        <v>0</v>
      </c>
      <c r="AR53" s="515">
        <f t="shared" si="73"/>
        <v>0</v>
      </c>
      <c r="AS53" s="515">
        <f t="shared" si="73"/>
        <v>0</v>
      </c>
      <c r="AT53" s="515">
        <f t="shared" si="73"/>
        <v>0</v>
      </c>
      <c r="AU53" s="515">
        <f t="shared" si="73"/>
        <v>0</v>
      </c>
      <c r="AV53" s="515">
        <f t="shared" si="73"/>
        <v>0</v>
      </c>
      <c r="AW53" s="515">
        <f t="shared" si="73"/>
        <v>0</v>
      </c>
      <c r="AX53" s="515">
        <f t="shared" si="73"/>
        <v>0</v>
      </c>
      <c r="AY53" s="515">
        <f t="shared" si="73"/>
        <v>0</v>
      </c>
      <c r="AZ53" s="515">
        <f t="shared" si="73"/>
        <v>0</v>
      </c>
      <c r="BA53" s="515">
        <f t="shared" si="73"/>
        <v>0</v>
      </c>
      <c r="BB53" s="515">
        <f t="shared" si="73"/>
        <v>0</v>
      </c>
      <c r="BC53" s="515">
        <f t="shared" si="73"/>
        <v>0</v>
      </c>
      <c r="BD53" s="515">
        <f t="shared" si="73"/>
        <v>0</v>
      </c>
      <c r="BE53" s="515">
        <f t="shared" si="73"/>
        <v>0</v>
      </c>
      <c r="BF53" s="515">
        <f t="shared" si="73"/>
        <v>0</v>
      </c>
      <c r="BG53" s="515">
        <f t="shared" si="73"/>
        <v>0</v>
      </c>
      <c r="BH53" s="515">
        <f t="shared" si="73"/>
        <v>0</v>
      </c>
      <c r="BI53" s="515">
        <f t="shared" si="73"/>
        <v>0</v>
      </c>
      <c r="BJ53" s="515">
        <f t="shared" si="73"/>
        <v>0</v>
      </c>
      <c r="BK53" s="515">
        <f t="shared" si="73"/>
        <v>0</v>
      </c>
      <c r="BL53" s="515">
        <f t="shared" si="73"/>
        <v>0</v>
      </c>
      <c r="BM53" s="515">
        <f t="shared" si="73"/>
        <v>0</v>
      </c>
      <c r="BN53" s="515">
        <f t="shared" si="73"/>
        <v>0</v>
      </c>
      <c r="BO53" s="515">
        <f t="shared" si="73"/>
        <v>0</v>
      </c>
      <c r="BP53" s="515">
        <f t="shared" si="73"/>
        <v>0</v>
      </c>
      <c r="BQ53" s="515">
        <f t="shared" si="73"/>
        <v>0</v>
      </c>
      <c r="BR53" s="515">
        <f t="shared" si="73"/>
        <v>0</v>
      </c>
      <c r="BS53" s="515">
        <f t="shared" si="73"/>
        <v>0</v>
      </c>
      <c r="BT53" s="515">
        <f t="shared" si="73"/>
        <v>0</v>
      </c>
      <c r="BU53" s="515">
        <f t="shared" si="73"/>
        <v>0</v>
      </c>
      <c r="BV53" s="515">
        <f t="shared" si="73"/>
        <v>0</v>
      </c>
      <c r="BW53" s="515">
        <f t="shared" si="73"/>
        <v>0</v>
      </c>
      <c r="BX53" s="515">
        <f t="shared" si="73"/>
        <v>0</v>
      </c>
      <c r="BY53" s="515">
        <f t="shared" si="73"/>
        <v>0</v>
      </c>
      <c r="BZ53" s="515">
        <f t="shared" si="73"/>
        <v>0</v>
      </c>
      <c r="CA53" s="515">
        <f t="shared" si="73"/>
        <v>0</v>
      </c>
      <c r="CB53" s="515">
        <f t="shared" si="73"/>
        <v>0</v>
      </c>
      <c r="CC53" s="515">
        <f t="shared" si="73"/>
        <v>0</v>
      </c>
      <c r="CD53" s="515">
        <f t="shared" si="73"/>
        <v>0</v>
      </c>
      <c r="CE53" s="515">
        <f t="shared" ref="CE53:EP53" si="74">CD59</f>
        <v>0</v>
      </c>
      <c r="CF53" s="515">
        <f t="shared" si="74"/>
        <v>0</v>
      </c>
      <c r="CG53" s="515">
        <f t="shared" si="74"/>
        <v>0</v>
      </c>
      <c r="CH53" s="515">
        <f t="shared" si="74"/>
        <v>0</v>
      </c>
      <c r="CI53" s="515">
        <f t="shared" si="74"/>
        <v>0</v>
      </c>
      <c r="CJ53" s="515">
        <f t="shared" si="74"/>
        <v>0</v>
      </c>
      <c r="CK53" s="515">
        <f t="shared" si="74"/>
        <v>0</v>
      </c>
      <c r="CL53" s="515">
        <f t="shared" si="74"/>
        <v>0</v>
      </c>
      <c r="CM53" s="515">
        <f t="shared" si="74"/>
        <v>0</v>
      </c>
      <c r="CN53" s="515">
        <f t="shared" si="74"/>
        <v>0</v>
      </c>
      <c r="CO53" s="515">
        <f t="shared" si="74"/>
        <v>0</v>
      </c>
      <c r="CP53" s="515">
        <f t="shared" si="74"/>
        <v>0</v>
      </c>
      <c r="CQ53" s="515">
        <f t="shared" si="74"/>
        <v>0</v>
      </c>
      <c r="CR53" s="515">
        <f t="shared" si="74"/>
        <v>0</v>
      </c>
      <c r="CS53" s="515">
        <f t="shared" si="74"/>
        <v>0</v>
      </c>
      <c r="CT53" s="515">
        <f t="shared" si="74"/>
        <v>0</v>
      </c>
      <c r="CU53" s="515">
        <f t="shared" si="74"/>
        <v>0</v>
      </c>
      <c r="CV53" s="515">
        <f t="shared" si="74"/>
        <v>0</v>
      </c>
      <c r="CW53" s="515">
        <f t="shared" si="74"/>
        <v>0</v>
      </c>
      <c r="CX53" s="515">
        <f t="shared" si="74"/>
        <v>0</v>
      </c>
      <c r="CY53" s="515">
        <f t="shared" si="74"/>
        <v>0</v>
      </c>
      <c r="CZ53" s="515">
        <f t="shared" si="74"/>
        <v>0</v>
      </c>
      <c r="DA53" s="515">
        <f t="shared" si="74"/>
        <v>0</v>
      </c>
      <c r="DB53" s="515">
        <f t="shared" si="74"/>
        <v>0</v>
      </c>
      <c r="DC53" s="515">
        <f t="shared" si="74"/>
        <v>0</v>
      </c>
      <c r="DD53" s="515">
        <f t="shared" si="74"/>
        <v>0</v>
      </c>
      <c r="DE53" s="515">
        <f t="shared" si="74"/>
        <v>0</v>
      </c>
      <c r="DF53" s="515">
        <f t="shared" si="74"/>
        <v>0</v>
      </c>
      <c r="DG53" s="515">
        <f t="shared" si="74"/>
        <v>0</v>
      </c>
      <c r="DH53" s="515">
        <f t="shared" si="74"/>
        <v>0</v>
      </c>
      <c r="DI53" s="515">
        <f t="shared" si="74"/>
        <v>0</v>
      </c>
      <c r="DJ53" s="515">
        <f t="shared" si="74"/>
        <v>0</v>
      </c>
      <c r="DK53" s="515">
        <f t="shared" si="74"/>
        <v>0</v>
      </c>
      <c r="DL53" s="515">
        <f t="shared" si="74"/>
        <v>0</v>
      </c>
      <c r="DM53" s="515">
        <f t="shared" si="74"/>
        <v>0</v>
      </c>
      <c r="DN53" s="515">
        <f t="shared" si="74"/>
        <v>0</v>
      </c>
      <c r="DO53" s="515">
        <f t="shared" si="74"/>
        <v>0</v>
      </c>
      <c r="DP53" s="515">
        <f t="shared" si="74"/>
        <v>0</v>
      </c>
      <c r="DQ53" s="515">
        <f t="shared" si="74"/>
        <v>0</v>
      </c>
      <c r="DR53" s="515">
        <f t="shared" si="74"/>
        <v>0</v>
      </c>
      <c r="DS53" s="515">
        <f t="shared" si="74"/>
        <v>0</v>
      </c>
      <c r="DT53" s="515">
        <f t="shared" si="74"/>
        <v>0</v>
      </c>
      <c r="DU53" s="515">
        <f t="shared" si="74"/>
        <v>0</v>
      </c>
      <c r="DV53" s="515">
        <f t="shared" si="74"/>
        <v>0</v>
      </c>
      <c r="DW53" s="515">
        <f t="shared" si="74"/>
        <v>0</v>
      </c>
      <c r="DX53" s="515">
        <f t="shared" si="74"/>
        <v>0</v>
      </c>
      <c r="DY53" s="515">
        <f t="shared" si="74"/>
        <v>0</v>
      </c>
      <c r="DZ53" s="515">
        <f t="shared" si="74"/>
        <v>0</v>
      </c>
      <c r="EA53" s="515">
        <f t="shared" si="74"/>
        <v>0</v>
      </c>
      <c r="EB53" s="515">
        <f t="shared" si="74"/>
        <v>0</v>
      </c>
      <c r="EC53" s="515">
        <f t="shared" si="74"/>
        <v>0</v>
      </c>
      <c r="ED53" s="515">
        <f t="shared" si="74"/>
        <v>0</v>
      </c>
      <c r="EE53" s="515">
        <f t="shared" si="74"/>
        <v>0</v>
      </c>
      <c r="EF53" s="515">
        <f t="shared" si="74"/>
        <v>0</v>
      </c>
      <c r="EG53" s="515">
        <f t="shared" si="74"/>
        <v>0</v>
      </c>
      <c r="EH53" s="515">
        <f t="shared" si="74"/>
        <v>0</v>
      </c>
      <c r="EI53" s="515">
        <f t="shared" si="74"/>
        <v>0</v>
      </c>
      <c r="EJ53" s="515">
        <f t="shared" si="74"/>
        <v>0</v>
      </c>
      <c r="EK53" s="515">
        <f t="shared" si="74"/>
        <v>0</v>
      </c>
      <c r="EL53" s="515">
        <f t="shared" si="74"/>
        <v>0</v>
      </c>
      <c r="EM53" s="515">
        <f t="shared" si="74"/>
        <v>0</v>
      </c>
      <c r="EN53" s="515">
        <f t="shared" si="74"/>
        <v>0</v>
      </c>
      <c r="EO53" s="515">
        <f t="shared" si="74"/>
        <v>0</v>
      </c>
      <c r="EP53" s="515">
        <f t="shared" si="74"/>
        <v>0</v>
      </c>
      <c r="EQ53" s="515">
        <f t="shared" ref="EQ53:ES53" si="75">EP59</f>
        <v>0</v>
      </c>
      <c r="ER53" s="515">
        <f t="shared" si="75"/>
        <v>0</v>
      </c>
      <c r="ES53" s="518">
        <f t="shared" si="75"/>
        <v>0</v>
      </c>
    </row>
    <row r="54" spans="1:149" x14ac:dyDescent="0.3">
      <c r="A54" s="515">
        <f t="shared" si="70"/>
        <v>111828889.17473127</v>
      </c>
      <c r="B54" s="404" t="s">
        <v>126</v>
      </c>
      <c r="C54" s="515">
        <f t="shared" ref="C54:C58" si="76">Q54</f>
        <v>0</v>
      </c>
      <c r="D54" s="515">
        <f t="shared" ref="D54:M60" si="77">SUMIF($R$2:$ES$2,D$2,$R54:$ES54)</f>
        <v>-1695953.4556209175</v>
      </c>
      <c r="E54" s="515">
        <f t="shared" si="77"/>
        <v>2858712.4625130761</v>
      </c>
      <c r="F54" s="515">
        <f t="shared" si="77"/>
        <v>3940904.1533066621</v>
      </c>
      <c r="G54" s="515">
        <f t="shared" si="77"/>
        <v>3118269.2589917411</v>
      </c>
      <c r="H54" s="515">
        <f t="shared" si="77"/>
        <v>103606956.75554071</v>
      </c>
      <c r="I54" s="515">
        <f t="shared" si="77"/>
        <v>0</v>
      </c>
      <c r="J54" s="515">
        <f t="shared" si="77"/>
        <v>0</v>
      </c>
      <c r="K54" s="515">
        <f t="shared" si="77"/>
        <v>0</v>
      </c>
      <c r="L54" s="515">
        <f t="shared" si="77"/>
        <v>0</v>
      </c>
      <c r="M54" s="518">
        <f t="shared" si="77"/>
        <v>0</v>
      </c>
      <c r="O54" s="515">
        <f t="shared" si="72"/>
        <v>111828889.17473127</v>
      </c>
      <c r="P54" s="404" t="s">
        <v>127</v>
      </c>
      <c r="Q54" s="515">
        <v>0</v>
      </c>
      <c r="R54" s="515">
        <f t="shared" ref="R54:X54" si="78">R50</f>
        <v>-122025.84927701997</v>
      </c>
      <c r="S54" s="515">
        <f t="shared" si="78"/>
        <v>-123343.59927701991</v>
      </c>
      <c r="T54" s="515">
        <f t="shared" si="78"/>
        <v>-124398.07011035341</v>
      </c>
      <c r="U54" s="515">
        <f t="shared" si="78"/>
        <v>-125444.60794160335</v>
      </c>
      <c r="V54" s="515">
        <f t="shared" si="78"/>
        <v>-135761.58187163074</v>
      </c>
      <c r="W54" s="515">
        <f t="shared" si="78"/>
        <v>-250903.71282700356</v>
      </c>
      <c r="X54" s="515">
        <f t="shared" si="78"/>
        <v>-137568.43294160342</v>
      </c>
      <c r="Y54" s="515">
        <f>Y50</f>
        <v>-139369.1829416033</v>
      </c>
      <c r="Z54" s="515">
        <f t="shared" ref="Z54:CK54" si="79">Z50</f>
        <v>-131476.64210826985</v>
      </c>
      <c r="AA54" s="515">
        <f t="shared" si="79"/>
        <v>-133448.54210826993</v>
      </c>
      <c r="AB54" s="515">
        <f t="shared" si="79"/>
        <v>-135303.89210826991</v>
      </c>
      <c r="AC54" s="515">
        <f t="shared" si="79"/>
        <v>-136909.34210827004</v>
      </c>
      <c r="AD54" s="515">
        <f t="shared" si="79"/>
        <v>256174.1770658677</v>
      </c>
      <c r="AE54" s="515">
        <f t="shared" si="79"/>
        <v>254449.02706586767</v>
      </c>
      <c r="AF54" s="515">
        <f t="shared" si="79"/>
        <v>253056.24873253459</v>
      </c>
      <c r="AG54" s="515">
        <f t="shared" si="79"/>
        <v>251796.89576634718</v>
      </c>
      <c r="AH54" s="515">
        <f t="shared" si="79"/>
        <v>250196.69576634711</v>
      </c>
      <c r="AI54" s="515">
        <f t="shared" si="79"/>
        <v>248562.89576634695</v>
      </c>
      <c r="AJ54" s="515">
        <f t="shared" si="79"/>
        <v>246809.39576634695</v>
      </c>
      <c r="AK54" s="515">
        <f t="shared" si="79"/>
        <v>237348.28898090846</v>
      </c>
      <c r="AL54" s="515">
        <f t="shared" si="79"/>
        <v>152704.09449513501</v>
      </c>
      <c r="AM54" s="515">
        <f t="shared" si="79"/>
        <v>234983.59576634679</v>
      </c>
      <c r="AN54" s="515">
        <f t="shared" si="79"/>
        <v>233611.24576634704</v>
      </c>
      <c r="AO54" s="515">
        <f t="shared" si="79"/>
        <v>239019.90157468035</v>
      </c>
      <c r="AP54" s="515">
        <f t="shared" si="79"/>
        <v>339243.17138660466</v>
      </c>
      <c r="AQ54" s="515">
        <f t="shared" si="79"/>
        <v>254576.25086009048</v>
      </c>
      <c r="AR54" s="515">
        <f t="shared" si="79"/>
        <v>336829.97753965261</v>
      </c>
      <c r="AS54" s="515">
        <f t="shared" si="79"/>
        <v>335316.16598447936</v>
      </c>
      <c r="AT54" s="515">
        <f t="shared" si="79"/>
        <v>340924.96719197941</v>
      </c>
      <c r="AU54" s="515">
        <f t="shared" si="79"/>
        <v>339063.31719197927</v>
      </c>
      <c r="AV54" s="515">
        <f t="shared" si="79"/>
        <v>337186.96719197929</v>
      </c>
      <c r="AW54" s="515">
        <f t="shared" si="79"/>
        <v>335316.91719197936</v>
      </c>
      <c r="AX54" s="515">
        <f t="shared" si="79"/>
        <v>333256.81719197938</v>
      </c>
      <c r="AY54" s="515">
        <f t="shared" si="79"/>
        <v>331543.21719197941</v>
      </c>
      <c r="AZ54" s="515">
        <f t="shared" si="79"/>
        <v>329748.76719197945</v>
      </c>
      <c r="BA54" s="515">
        <f t="shared" si="79"/>
        <v>327897.61719197931</v>
      </c>
      <c r="BB54" s="515">
        <f t="shared" si="79"/>
        <v>286604.18370852817</v>
      </c>
      <c r="BC54" s="515">
        <f t="shared" si="79"/>
        <v>285256.6123324302</v>
      </c>
      <c r="BD54" s="515">
        <f t="shared" si="79"/>
        <v>283876.76768654143</v>
      </c>
      <c r="BE54" s="515">
        <f t="shared" si="79"/>
        <v>265637.79894329014</v>
      </c>
      <c r="BF54" s="515">
        <f t="shared" si="79"/>
        <v>86742.18395928212</v>
      </c>
      <c r="BG54" s="515">
        <f t="shared" si="79"/>
        <v>265297.28188916401</v>
      </c>
      <c r="BH54" s="515">
        <f t="shared" si="79"/>
        <v>264048.16077779874</v>
      </c>
      <c r="BI54" s="515">
        <f t="shared" si="79"/>
        <v>278795.2014007126</v>
      </c>
      <c r="BJ54" s="515">
        <f t="shared" si="79"/>
        <v>277437.36703801702</v>
      </c>
      <c r="BK54" s="515">
        <f t="shared" si="79"/>
        <v>276154.08627722738</v>
      </c>
      <c r="BL54" s="515">
        <f t="shared" si="79"/>
        <v>274892.85848524293</v>
      </c>
      <c r="BM54" s="515">
        <f t="shared" si="79"/>
        <v>273526.7564935066</v>
      </c>
      <c r="BN54" s="515">
        <f t="shared" si="79"/>
        <v>294999.3305073037</v>
      </c>
      <c r="BO54" s="515">
        <f t="shared" si="79"/>
        <v>293739.15908570238</v>
      </c>
      <c r="BP54" s="515">
        <f t="shared" si="79"/>
        <v>292402.95495093276</v>
      </c>
      <c r="BQ54" s="515">
        <f t="shared" si="79"/>
        <v>291224.55977597716</v>
      </c>
      <c r="BR54" s="515">
        <f t="shared" si="79"/>
        <v>290040.48117944063</v>
      </c>
      <c r="BS54" s="515">
        <f t="shared" si="79"/>
        <v>288739.67464917223</v>
      </c>
      <c r="BT54" s="515">
        <f t="shared" si="79"/>
        <v>287616.59074820357</v>
      </c>
      <c r="BU54" s="515">
        <f t="shared" si="79"/>
        <v>286417.12360936636</v>
      </c>
      <c r="BV54" s="515">
        <f t="shared" si="79"/>
        <v>285237.16523944784</v>
      </c>
      <c r="BW54" s="515">
        <f t="shared" si="79"/>
        <v>284046.12119655276</v>
      </c>
      <c r="BX54" s="515">
        <f t="shared" si="79"/>
        <v>282699.18024509668</v>
      </c>
      <c r="BY54" s="515">
        <f t="shared" si="79"/>
        <v>100429794.41435352</v>
      </c>
      <c r="BZ54" s="515">
        <f t="shared" si="79"/>
        <v>0</v>
      </c>
      <c r="CA54" s="515">
        <f t="shared" si="79"/>
        <v>0</v>
      </c>
      <c r="CB54" s="515">
        <f t="shared" si="79"/>
        <v>0</v>
      </c>
      <c r="CC54" s="515">
        <f t="shared" si="79"/>
        <v>0</v>
      </c>
      <c r="CD54" s="515">
        <f t="shared" si="79"/>
        <v>0</v>
      </c>
      <c r="CE54" s="515">
        <f t="shared" si="79"/>
        <v>0</v>
      </c>
      <c r="CF54" s="515">
        <f t="shared" si="79"/>
        <v>0</v>
      </c>
      <c r="CG54" s="515">
        <f t="shared" si="79"/>
        <v>0</v>
      </c>
      <c r="CH54" s="515">
        <f t="shared" si="79"/>
        <v>0</v>
      </c>
      <c r="CI54" s="515">
        <f t="shared" si="79"/>
        <v>0</v>
      </c>
      <c r="CJ54" s="515">
        <f t="shared" si="79"/>
        <v>0</v>
      </c>
      <c r="CK54" s="515">
        <f t="shared" si="79"/>
        <v>0</v>
      </c>
      <c r="CL54" s="515">
        <f t="shared" ref="CL54:ES54" si="80">CL50</f>
        <v>0</v>
      </c>
      <c r="CM54" s="515">
        <f t="shared" si="80"/>
        <v>0</v>
      </c>
      <c r="CN54" s="515">
        <f t="shared" si="80"/>
        <v>0</v>
      </c>
      <c r="CO54" s="515">
        <f t="shared" si="80"/>
        <v>0</v>
      </c>
      <c r="CP54" s="515">
        <f t="shared" si="80"/>
        <v>0</v>
      </c>
      <c r="CQ54" s="515">
        <f t="shared" si="80"/>
        <v>0</v>
      </c>
      <c r="CR54" s="515">
        <f t="shared" si="80"/>
        <v>0</v>
      </c>
      <c r="CS54" s="515">
        <f t="shared" si="80"/>
        <v>0</v>
      </c>
      <c r="CT54" s="515">
        <f t="shared" si="80"/>
        <v>0</v>
      </c>
      <c r="CU54" s="515">
        <f t="shared" si="80"/>
        <v>0</v>
      </c>
      <c r="CV54" s="515">
        <f t="shared" si="80"/>
        <v>0</v>
      </c>
      <c r="CW54" s="515">
        <f t="shared" si="80"/>
        <v>0</v>
      </c>
      <c r="CX54" s="515">
        <f t="shared" si="80"/>
        <v>0</v>
      </c>
      <c r="CY54" s="515">
        <f t="shared" si="80"/>
        <v>0</v>
      </c>
      <c r="CZ54" s="515">
        <f t="shared" si="80"/>
        <v>0</v>
      </c>
      <c r="DA54" s="515">
        <f t="shared" si="80"/>
        <v>0</v>
      </c>
      <c r="DB54" s="515">
        <f t="shared" si="80"/>
        <v>0</v>
      </c>
      <c r="DC54" s="515">
        <f t="shared" si="80"/>
        <v>0</v>
      </c>
      <c r="DD54" s="515">
        <f t="shared" si="80"/>
        <v>0</v>
      </c>
      <c r="DE54" s="515">
        <f t="shared" si="80"/>
        <v>0</v>
      </c>
      <c r="DF54" s="515">
        <f t="shared" si="80"/>
        <v>0</v>
      </c>
      <c r="DG54" s="515">
        <f t="shared" si="80"/>
        <v>0</v>
      </c>
      <c r="DH54" s="515">
        <f t="shared" si="80"/>
        <v>0</v>
      </c>
      <c r="DI54" s="515">
        <f t="shared" si="80"/>
        <v>0</v>
      </c>
      <c r="DJ54" s="515">
        <f t="shared" si="80"/>
        <v>0</v>
      </c>
      <c r="DK54" s="515">
        <f t="shared" si="80"/>
        <v>0</v>
      </c>
      <c r="DL54" s="515">
        <f t="shared" si="80"/>
        <v>0</v>
      </c>
      <c r="DM54" s="515">
        <f t="shared" si="80"/>
        <v>0</v>
      </c>
      <c r="DN54" s="515">
        <f t="shared" si="80"/>
        <v>0</v>
      </c>
      <c r="DO54" s="515">
        <f t="shared" si="80"/>
        <v>0</v>
      </c>
      <c r="DP54" s="515">
        <f t="shared" si="80"/>
        <v>0</v>
      </c>
      <c r="DQ54" s="515">
        <f t="shared" si="80"/>
        <v>0</v>
      </c>
      <c r="DR54" s="515">
        <f t="shared" si="80"/>
        <v>0</v>
      </c>
      <c r="DS54" s="515">
        <f t="shared" si="80"/>
        <v>0</v>
      </c>
      <c r="DT54" s="515">
        <f t="shared" si="80"/>
        <v>0</v>
      </c>
      <c r="DU54" s="515">
        <f t="shared" si="80"/>
        <v>0</v>
      </c>
      <c r="DV54" s="515">
        <f t="shared" si="80"/>
        <v>0</v>
      </c>
      <c r="DW54" s="515">
        <f t="shared" si="80"/>
        <v>0</v>
      </c>
      <c r="DX54" s="515">
        <f t="shared" si="80"/>
        <v>0</v>
      </c>
      <c r="DY54" s="515">
        <f t="shared" si="80"/>
        <v>0</v>
      </c>
      <c r="DZ54" s="515">
        <f t="shared" si="80"/>
        <v>0</v>
      </c>
      <c r="EA54" s="515">
        <f t="shared" si="80"/>
        <v>0</v>
      </c>
      <c r="EB54" s="515">
        <f t="shared" si="80"/>
        <v>0</v>
      </c>
      <c r="EC54" s="515">
        <f t="shared" si="80"/>
        <v>0</v>
      </c>
      <c r="ED54" s="515">
        <f t="shared" si="80"/>
        <v>0</v>
      </c>
      <c r="EE54" s="515">
        <f t="shared" si="80"/>
        <v>0</v>
      </c>
      <c r="EF54" s="515">
        <f t="shared" si="80"/>
        <v>0</v>
      </c>
      <c r="EG54" s="515">
        <f t="shared" si="80"/>
        <v>0</v>
      </c>
      <c r="EH54" s="515">
        <f t="shared" si="80"/>
        <v>0</v>
      </c>
      <c r="EI54" s="515">
        <f t="shared" si="80"/>
        <v>0</v>
      </c>
      <c r="EJ54" s="515">
        <f t="shared" si="80"/>
        <v>0</v>
      </c>
      <c r="EK54" s="515">
        <f t="shared" si="80"/>
        <v>0</v>
      </c>
      <c r="EL54" s="515">
        <f t="shared" si="80"/>
        <v>0</v>
      </c>
      <c r="EM54" s="515">
        <f t="shared" si="80"/>
        <v>0</v>
      </c>
      <c r="EN54" s="515">
        <f t="shared" si="80"/>
        <v>0</v>
      </c>
      <c r="EO54" s="515">
        <f t="shared" si="80"/>
        <v>0</v>
      </c>
      <c r="EP54" s="515">
        <f t="shared" si="80"/>
        <v>0</v>
      </c>
      <c r="EQ54" s="515">
        <f t="shared" si="80"/>
        <v>0</v>
      </c>
      <c r="ER54" s="515">
        <f t="shared" si="80"/>
        <v>0</v>
      </c>
      <c r="ES54" s="518">
        <f t="shared" si="80"/>
        <v>0</v>
      </c>
    </row>
    <row r="55" spans="1:149" x14ac:dyDescent="0.3">
      <c r="A55" s="515">
        <f t="shared" si="70"/>
        <v>-58755953.45562093</v>
      </c>
      <c r="B55" s="404" t="s">
        <v>128</v>
      </c>
      <c r="C55" s="515">
        <f t="shared" si="76"/>
        <v>-57060000.000000015</v>
      </c>
      <c r="D55" s="515">
        <f t="shared" si="77"/>
        <v>-1695953.4556209175</v>
      </c>
      <c r="E55" s="515">
        <f t="shared" si="77"/>
        <v>0</v>
      </c>
      <c r="F55" s="515">
        <f t="shared" si="77"/>
        <v>0</v>
      </c>
      <c r="G55" s="515">
        <f t="shared" si="77"/>
        <v>0</v>
      </c>
      <c r="H55" s="515">
        <f t="shared" si="77"/>
        <v>0</v>
      </c>
      <c r="I55" s="515">
        <f t="shared" si="77"/>
        <v>0</v>
      </c>
      <c r="J55" s="515">
        <f t="shared" si="77"/>
        <v>0</v>
      </c>
      <c r="K55" s="515">
        <f t="shared" si="77"/>
        <v>0</v>
      </c>
      <c r="L55" s="515">
        <f t="shared" si="77"/>
        <v>0</v>
      </c>
      <c r="M55" s="518">
        <f t="shared" si="77"/>
        <v>0</v>
      </c>
      <c r="O55" s="515">
        <f t="shared" si="72"/>
        <v>-58755953.455620922</v>
      </c>
      <c r="P55" s="404" t="s">
        <v>128</v>
      </c>
      <c r="Q55" s="515">
        <f>IF(Q50&lt;0,Q50,0)</f>
        <v>-57060000.000000015</v>
      </c>
      <c r="R55" s="515">
        <f t="shared" ref="R55:X55" si="81">MIN(R54+R53,0)</f>
        <v>-122025.84927701997</v>
      </c>
      <c r="S55" s="515">
        <f t="shared" si="81"/>
        <v>-123343.59927701991</v>
      </c>
      <c r="T55" s="515">
        <f t="shared" si="81"/>
        <v>-124398.07011035341</v>
      </c>
      <c r="U55" s="515">
        <f t="shared" si="81"/>
        <v>-125444.60794160335</v>
      </c>
      <c r="V55" s="515">
        <f t="shared" si="81"/>
        <v>-135761.58187163074</v>
      </c>
      <c r="W55" s="515">
        <f t="shared" si="81"/>
        <v>-250903.71282700356</v>
      </c>
      <c r="X55" s="515">
        <f t="shared" si="81"/>
        <v>-137568.43294160342</v>
      </c>
      <c r="Y55" s="515">
        <f>MIN(Y54+Y53,0)</f>
        <v>-139369.1829416033</v>
      </c>
      <c r="Z55" s="515">
        <f t="shared" ref="Z55:CK55" si="82">MIN(Z54+Z53,0)</f>
        <v>-131476.64210826985</v>
      </c>
      <c r="AA55" s="515">
        <f t="shared" si="82"/>
        <v>-133448.54210826993</v>
      </c>
      <c r="AB55" s="515">
        <f t="shared" si="82"/>
        <v>-135303.89210826991</v>
      </c>
      <c r="AC55" s="515">
        <f t="shared" si="82"/>
        <v>-136909.34210827004</v>
      </c>
      <c r="AD55" s="515">
        <f t="shared" si="82"/>
        <v>0</v>
      </c>
      <c r="AE55" s="515">
        <f t="shared" si="82"/>
        <v>0</v>
      </c>
      <c r="AF55" s="515">
        <f t="shared" si="82"/>
        <v>0</v>
      </c>
      <c r="AG55" s="515">
        <f t="shared" si="82"/>
        <v>0</v>
      </c>
      <c r="AH55" s="515">
        <f t="shared" si="82"/>
        <v>0</v>
      </c>
      <c r="AI55" s="515">
        <f t="shared" si="82"/>
        <v>0</v>
      </c>
      <c r="AJ55" s="515">
        <f t="shared" si="82"/>
        <v>0</v>
      </c>
      <c r="AK55" s="515">
        <f t="shared" si="82"/>
        <v>0</v>
      </c>
      <c r="AL55" s="515">
        <f t="shared" si="82"/>
        <v>0</v>
      </c>
      <c r="AM55" s="515">
        <f t="shared" si="82"/>
        <v>0</v>
      </c>
      <c r="AN55" s="515">
        <f t="shared" si="82"/>
        <v>0</v>
      </c>
      <c r="AO55" s="515">
        <f t="shared" si="82"/>
        <v>0</v>
      </c>
      <c r="AP55" s="515">
        <f t="shared" si="82"/>
        <v>0</v>
      </c>
      <c r="AQ55" s="515">
        <f t="shared" si="82"/>
        <v>0</v>
      </c>
      <c r="AR55" s="515">
        <f t="shared" si="82"/>
        <v>0</v>
      </c>
      <c r="AS55" s="515">
        <f t="shared" si="82"/>
        <v>0</v>
      </c>
      <c r="AT55" s="515">
        <f t="shared" si="82"/>
        <v>0</v>
      </c>
      <c r="AU55" s="515">
        <f t="shared" si="82"/>
        <v>0</v>
      </c>
      <c r="AV55" s="515">
        <f t="shared" si="82"/>
        <v>0</v>
      </c>
      <c r="AW55" s="515">
        <f t="shared" si="82"/>
        <v>0</v>
      </c>
      <c r="AX55" s="515">
        <f t="shared" si="82"/>
        <v>0</v>
      </c>
      <c r="AY55" s="515">
        <f t="shared" si="82"/>
        <v>0</v>
      </c>
      <c r="AZ55" s="515">
        <f t="shared" si="82"/>
        <v>0</v>
      </c>
      <c r="BA55" s="515">
        <f t="shared" si="82"/>
        <v>0</v>
      </c>
      <c r="BB55" s="515">
        <f t="shared" si="82"/>
        <v>0</v>
      </c>
      <c r="BC55" s="515">
        <f t="shared" si="82"/>
        <v>0</v>
      </c>
      <c r="BD55" s="515">
        <f t="shared" si="82"/>
        <v>0</v>
      </c>
      <c r="BE55" s="515">
        <f t="shared" si="82"/>
        <v>0</v>
      </c>
      <c r="BF55" s="515">
        <f t="shared" si="82"/>
        <v>0</v>
      </c>
      <c r="BG55" s="515">
        <f t="shared" si="82"/>
        <v>0</v>
      </c>
      <c r="BH55" s="515">
        <f t="shared" si="82"/>
        <v>0</v>
      </c>
      <c r="BI55" s="515">
        <f t="shared" si="82"/>
        <v>0</v>
      </c>
      <c r="BJ55" s="515">
        <f t="shared" si="82"/>
        <v>0</v>
      </c>
      <c r="BK55" s="515">
        <f t="shared" si="82"/>
        <v>0</v>
      </c>
      <c r="BL55" s="515">
        <f t="shared" si="82"/>
        <v>0</v>
      </c>
      <c r="BM55" s="515">
        <f t="shared" si="82"/>
        <v>0</v>
      </c>
      <c r="BN55" s="515">
        <f t="shared" si="82"/>
        <v>0</v>
      </c>
      <c r="BO55" s="515">
        <f t="shared" si="82"/>
        <v>0</v>
      </c>
      <c r="BP55" s="515">
        <f t="shared" si="82"/>
        <v>0</v>
      </c>
      <c r="BQ55" s="515">
        <f t="shared" si="82"/>
        <v>0</v>
      </c>
      <c r="BR55" s="515">
        <f t="shared" si="82"/>
        <v>0</v>
      </c>
      <c r="BS55" s="515">
        <f t="shared" si="82"/>
        <v>0</v>
      </c>
      <c r="BT55" s="515">
        <f t="shared" si="82"/>
        <v>0</v>
      </c>
      <c r="BU55" s="515">
        <f t="shared" si="82"/>
        <v>0</v>
      </c>
      <c r="BV55" s="515">
        <f t="shared" si="82"/>
        <v>0</v>
      </c>
      <c r="BW55" s="515">
        <f t="shared" si="82"/>
        <v>0</v>
      </c>
      <c r="BX55" s="515">
        <f t="shared" si="82"/>
        <v>0</v>
      </c>
      <c r="BY55" s="515">
        <f t="shared" si="82"/>
        <v>0</v>
      </c>
      <c r="BZ55" s="515">
        <f t="shared" si="82"/>
        <v>0</v>
      </c>
      <c r="CA55" s="515">
        <f t="shared" si="82"/>
        <v>0</v>
      </c>
      <c r="CB55" s="515">
        <f t="shared" si="82"/>
        <v>0</v>
      </c>
      <c r="CC55" s="515">
        <f t="shared" si="82"/>
        <v>0</v>
      </c>
      <c r="CD55" s="515">
        <f t="shared" si="82"/>
        <v>0</v>
      </c>
      <c r="CE55" s="515">
        <f t="shared" si="82"/>
        <v>0</v>
      </c>
      <c r="CF55" s="515">
        <f t="shared" si="82"/>
        <v>0</v>
      </c>
      <c r="CG55" s="515">
        <f t="shared" si="82"/>
        <v>0</v>
      </c>
      <c r="CH55" s="515">
        <f t="shared" si="82"/>
        <v>0</v>
      </c>
      <c r="CI55" s="515">
        <f t="shared" si="82"/>
        <v>0</v>
      </c>
      <c r="CJ55" s="515">
        <f t="shared" si="82"/>
        <v>0</v>
      </c>
      <c r="CK55" s="515">
        <f t="shared" si="82"/>
        <v>0</v>
      </c>
      <c r="CL55" s="515">
        <f t="shared" ref="CL55:ES55" si="83">MIN(CL54+CL53,0)</f>
        <v>0</v>
      </c>
      <c r="CM55" s="515">
        <f t="shared" si="83"/>
        <v>0</v>
      </c>
      <c r="CN55" s="515">
        <f t="shared" si="83"/>
        <v>0</v>
      </c>
      <c r="CO55" s="515">
        <f t="shared" si="83"/>
        <v>0</v>
      </c>
      <c r="CP55" s="515">
        <f t="shared" si="83"/>
        <v>0</v>
      </c>
      <c r="CQ55" s="515">
        <f t="shared" si="83"/>
        <v>0</v>
      </c>
      <c r="CR55" s="515">
        <f t="shared" si="83"/>
        <v>0</v>
      </c>
      <c r="CS55" s="515">
        <f t="shared" si="83"/>
        <v>0</v>
      </c>
      <c r="CT55" s="515">
        <f t="shared" si="83"/>
        <v>0</v>
      </c>
      <c r="CU55" s="515">
        <f t="shared" si="83"/>
        <v>0</v>
      </c>
      <c r="CV55" s="515">
        <f t="shared" si="83"/>
        <v>0</v>
      </c>
      <c r="CW55" s="515">
        <f t="shared" si="83"/>
        <v>0</v>
      </c>
      <c r="CX55" s="515">
        <f t="shared" si="83"/>
        <v>0</v>
      </c>
      <c r="CY55" s="515">
        <f t="shared" si="83"/>
        <v>0</v>
      </c>
      <c r="CZ55" s="515">
        <f t="shared" si="83"/>
        <v>0</v>
      </c>
      <c r="DA55" s="515">
        <f t="shared" si="83"/>
        <v>0</v>
      </c>
      <c r="DB55" s="515">
        <f t="shared" si="83"/>
        <v>0</v>
      </c>
      <c r="DC55" s="515">
        <f t="shared" si="83"/>
        <v>0</v>
      </c>
      <c r="DD55" s="515">
        <f t="shared" si="83"/>
        <v>0</v>
      </c>
      <c r="DE55" s="515">
        <f t="shared" si="83"/>
        <v>0</v>
      </c>
      <c r="DF55" s="515">
        <f t="shared" si="83"/>
        <v>0</v>
      </c>
      <c r="DG55" s="515">
        <f t="shared" si="83"/>
        <v>0</v>
      </c>
      <c r="DH55" s="515">
        <f t="shared" si="83"/>
        <v>0</v>
      </c>
      <c r="DI55" s="515">
        <f t="shared" si="83"/>
        <v>0</v>
      </c>
      <c r="DJ55" s="515">
        <f t="shared" si="83"/>
        <v>0</v>
      </c>
      <c r="DK55" s="515">
        <f t="shared" si="83"/>
        <v>0</v>
      </c>
      <c r="DL55" s="515">
        <f t="shared" si="83"/>
        <v>0</v>
      </c>
      <c r="DM55" s="515">
        <f t="shared" si="83"/>
        <v>0</v>
      </c>
      <c r="DN55" s="515">
        <f t="shared" si="83"/>
        <v>0</v>
      </c>
      <c r="DO55" s="515">
        <f t="shared" si="83"/>
        <v>0</v>
      </c>
      <c r="DP55" s="515">
        <f t="shared" si="83"/>
        <v>0</v>
      </c>
      <c r="DQ55" s="515">
        <f t="shared" si="83"/>
        <v>0</v>
      </c>
      <c r="DR55" s="515">
        <f t="shared" si="83"/>
        <v>0</v>
      </c>
      <c r="DS55" s="515">
        <f t="shared" si="83"/>
        <v>0</v>
      </c>
      <c r="DT55" s="515">
        <f t="shared" si="83"/>
        <v>0</v>
      </c>
      <c r="DU55" s="515">
        <f t="shared" si="83"/>
        <v>0</v>
      </c>
      <c r="DV55" s="515">
        <f t="shared" si="83"/>
        <v>0</v>
      </c>
      <c r="DW55" s="515">
        <f t="shared" si="83"/>
        <v>0</v>
      </c>
      <c r="DX55" s="515">
        <f t="shared" si="83"/>
        <v>0</v>
      </c>
      <c r="DY55" s="515">
        <f t="shared" si="83"/>
        <v>0</v>
      </c>
      <c r="DZ55" s="515">
        <f t="shared" si="83"/>
        <v>0</v>
      </c>
      <c r="EA55" s="515">
        <f t="shared" si="83"/>
        <v>0</v>
      </c>
      <c r="EB55" s="515">
        <f t="shared" si="83"/>
        <v>0</v>
      </c>
      <c r="EC55" s="515">
        <f t="shared" si="83"/>
        <v>0</v>
      </c>
      <c r="ED55" s="515">
        <f t="shared" si="83"/>
        <v>0</v>
      </c>
      <c r="EE55" s="515">
        <f t="shared" si="83"/>
        <v>0</v>
      </c>
      <c r="EF55" s="515">
        <f t="shared" si="83"/>
        <v>0</v>
      </c>
      <c r="EG55" s="515">
        <f t="shared" si="83"/>
        <v>0</v>
      </c>
      <c r="EH55" s="515">
        <f t="shared" si="83"/>
        <v>0</v>
      </c>
      <c r="EI55" s="515">
        <f t="shared" si="83"/>
        <v>0</v>
      </c>
      <c r="EJ55" s="515">
        <f t="shared" si="83"/>
        <v>0</v>
      </c>
      <c r="EK55" s="515">
        <f t="shared" si="83"/>
        <v>0</v>
      </c>
      <c r="EL55" s="515">
        <f t="shared" si="83"/>
        <v>0</v>
      </c>
      <c r="EM55" s="515">
        <f t="shared" si="83"/>
        <v>0</v>
      </c>
      <c r="EN55" s="515">
        <f t="shared" si="83"/>
        <v>0</v>
      </c>
      <c r="EO55" s="515">
        <f t="shared" si="83"/>
        <v>0</v>
      </c>
      <c r="EP55" s="515">
        <f t="shared" si="83"/>
        <v>0</v>
      </c>
      <c r="EQ55" s="515">
        <f t="shared" si="83"/>
        <v>0</v>
      </c>
      <c r="ER55" s="515">
        <f t="shared" si="83"/>
        <v>0</v>
      </c>
      <c r="ES55" s="518">
        <f t="shared" si="83"/>
        <v>0</v>
      </c>
    </row>
    <row r="56" spans="1:149" x14ac:dyDescent="0.3">
      <c r="A56" s="515">
        <f>SUM(C56:M56)</f>
        <v>0</v>
      </c>
      <c r="B56" s="404" t="s">
        <v>129</v>
      </c>
      <c r="C56" s="515">
        <f t="shared" si="76"/>
        <v>-1582377.0283724163</v>
      </c>
      <c r="D56" s="515">
        <f t="shared" si="77"/>
        <v>1582377.0283724163</v>
      </c>
      <c r="E56" s="515">
        <f t="shared" si="77"/>
        <v>0</v>
      </c>
      <c r="F56" s="515">
        <f t="shared" si="77"/>
        <v>0</v>
      </c>
      <c r="G56" s="515">
        <f t="shared" si="77"/>
        <v>0</v>
      </c>
      <c r="H56" s="515">
        <f t="shared" si="77"/>
        <v>0</v>
      </c>
      <c r="I56" s="515">
        <f t="shared" si="77"/>
        <v>0</v>
      </c>
      <c r="J56" s="515">
        <f t="shared" si="77"/>
        <v>0</v>
      </c>
      <c r="K56" s="515">
        <f t="shared" si="77"/>
        <v>0</v>
      </c>
      <c r="L56" s="515">
        <f t="shared" si="77"/>
        <v>0</v>
      </c>
      <c r="M56" s="518">
        <f t="shared" si="77"/>
        <v>0</v>
      </c>
      <c r="O56" s="515">
        <f t="shared" si="72"/>
        <v>-2.3283064365386963E-10</v>
      </c>
      <c r="P56" s="404" t="s">
        <v>129</v>
      </c>
      <c r="Q56" s="515">
        <f>-Summary!E33</f>
        <v>-1582377.0283724163</v>
      </c>
      <c r="R56" s="515">
        <f t="shared" ref="R56:AW56" si="84">-IF(AND(R$3&lt;=HOLD_PERIOD,SUM(R14,R20,R41,R48)&lt;0),SUM(R14,R20,R41,R48),0)</f>
        <v>122025.84927701997</v>
      </c>
      <c r="S56" s="515">
        <f t="shared" si="84"/>
        <v>123343.59927701991</v>
      </c>
      <c r="T56" s="515">
        <f t="shared" si="84"/>
        <v>124398.07011035341</v>
      </c>
      <c r="U56" s="515">
        <f t="shared" si="84"/>
        <v>125444.60794160335</v>
      </c>
      <c r="V56" s="515">
        <f t="shared" si="84"/>
        <v>135761.58187163074</v>
      </c>
      <c r="W56" s="515">
        <f t="shared" si="84"/>
        <v>137327.28557850223</v>
      </c>
      <c r="X56" s="515">
        <f t="shared" si="84"/>
        <v>137568.43294160342</v>
      </c>
      <c r="Y56" s="515">
        <f t="shared" si="84"/>
        <v>139369.1829416033</v>
      </c>
      <c r="Z56" s="515">
        <f t="shared" si="84"/>
        <v>131476.64210826985</v>
      </c>
      <c r="AA56" s="515">
        <f t="shared" si="84"/>
        <v>133448.54210826993</v>
      </c>
      <c r="AB56" s="515">
        <f t="shared" si="84"/>
        <v>135303.89210826991</v>
      </c>
      <c r="AC56" s="515">
        <f t="shared" si="84"/>
        <v>136909.34210827004</v>
      </c>
      <c r="AD56" s="515">
        <f t="shared" si="84"/>
        <v>0</v>
      </c>
      <c r="AE56" s="515">
        <f t="shared" si="84"/>
        <v>0</v>
      </c>
      <c r="AF56" s="515">
        <f t="shared" si="84"/>
        <v>0</v>
      </c>
      <c r="AG56" s="515">
        <f t="shared" si="84"/>
        <v>0</v>
      </c>
      <c r="AH56" s="515">
        <f t="shared" si="84"/>
        <v>0</v>
      </c>
      <c r="AI56" s="515">
        <f t="shared" si="84"/>
        <v>0</v>
      </c>
      <c r="AJ56" s="515">
        <f t="shared" si="84"/>
        <v>0</v>
      </c>
      <c r="AK56" s="515">
        <f t="shared" si="84"/>
        <v>0</v>
      </c>
      <c r="AL56" s="515">
        <f t="shared" si="84"/>
        <v>0</v>
      </c>
      <c r="AM56" s="515">
        <f t="shared" si="84"/>
        <v>0</v>
      </c>
      <c r="AN56" s="515">
        <f t="shared" si="84"/>
        <v>0</v>
      </c>
      <c r="AO56" s="515">
        <f t="shared" si="84"/>
        <v>0</v>
      </c>
      <c r="AP56" s="515">
        <f t="shared" si="84"/>
        <v>0</v>
      </c>
      <c r="AQ56" s="515">
        <f t="shared" si="84"/>
        <v>0</v>
      </c>
      <c r="AR56" s="515">
        <f t="shared" si="84"/>
        <v>0</v>
      </c>
      <c r="AS56" s="515">
        <f t="shared" si="84"/>
        <v>0</v>
      </c>
      <c r="AT56" s="515">
        <f t="shared" si="84"/>
        <v>0</v>
      </c>
      <c r="AU56" s="515">
        <f t="shared" si="84"/>
        <v>0</v>
      </c>
      <c r="AV56" s="515">
        <f t="shared" si="84"/>
        <v>0</v>
      </c>
      <c r="AW56" s="515">
        <f t="shared" si="84"/>
        <v>0</v>
      </c>
      <c r="AX56" s="515">
        <f t="shared" ref="AX56:CC56" si="85">-IF(AND(AX$3&lt;=HOLD_PERIOD,SUM(AX14,AX20,AX41,AX48)&lt;0),SUM(AX14,AX20,AX41,AX48),0)</f>
        <v>0</v>
      </c>
      <c r="AY56" s="515">
        <f t="shared" si="85"/>
        <v>0</v>
      </c>
      <c r="AZ56" s="515">
        <f t="shared" si="85"/>
        <v>0</v>
      </c>
      <c r="BA56" s="515">
        <f t="shared" si="85"/>
        <v>0</v>
      </c>
      <c r="BB56" s="515">
        <f t="shared" si="85"/>
        <v>0</v>
      </c>
      <c r="BC56" s="515">
        <f t="shared" si="85"/>
        <v>0</v>
      </c>
      <c r="BD56" s="515">
        <f t="shared" si="85"/>
        <v>0</v>
      </c>
      <c r="BE56" s="515">
        <f t="shared" si="85"/>
        <v>0</v>
      </c>
      <c r="BF56" s="515">
        <f t="shared" si="85"/>
        <v>0</v>
      </c>
      <c r="BG56" s="515">
        <f t="shared" si="85"/>
        <v>0</v>
      </c>
      <c r="BH56" s="515">
        <f t="shared" si="85"/>
        <v>0</v>
      </c>
      <c r="BI56" s="515">
        <f t="shared" si="85"/>
        <v>0</v>
      </c>
      <c r="BJ56" s="515">
        <f t="shared" si="85"/>
        <v>0</v>
      </c>
      <c r="BK56" s="515">
        <f t="shared" si="85"/>
        <v>0</v>
      </c>
      <c r="BL56" s="515">
        <f t="shared" si="85"/>
        <v>0</v>
      </c>
      <c r="BM56" s="515">
        <f t="shared" si="85"/>
        <v>0</v>
      </c>
      <c r="BN56" s="515">
        <f t="shared" si="85"/>
        <v>0</v>
      </c>
      <c r="BO56" s="515">
        <f t="shared" si="85"/>
        <v>0</v>
      </c>
      <c r="BP56" s="515">
        <f t="shared" si="85"/>
        <v>0</v>
      </c>
      <c r="BQ56" s="515">
        <f t="shared" si="85"/>
        <v>0</v>
      </c>
      <c r="BR56" s="515">
        <f t="shared" si="85"/>
        <v>0</v>
      </c>
      <c r="BS56" s="515">
        <f t="shared" si="85"/>
        <v>0</v>
      </c>
      <c r="BT56" s="515">
        <f t="shared" si="85"/>
        <v>0</v>
      </c>
      <c r="BU56" s="515">
        <f t="shared" si="85"/>
        <v>0</v>
      </c>
      <c r="BV56" s="515">
        <f t="shared" si="85"/>
        <v>0</v>
      </c>
      <c r="BW56" s="515">
        <f t="shared" si="85"/>
        <v>0</v>
      </c>
      <c r="BX56" s="515">
        <f t="shared" si="85"/>
        <v>0</v>
      </c>
      <c r="BY56" s="515">
        <f t="shared" si="85"/>
        <v>0</v>
      </c>
      <c r="BZ56" s="515">
        <f t="shared" si="85"/>
        <v>0</v>
      </c>
      <c r="CA56" s="515">
        <f t="shared" si="85"/>
        <v>0</v>
      </c>
      <c r="CB56" s="515">
        <f t="shared" si="85"/>
        <v>0</v>
      </c>
      <c r="CC56" s="515">
        <f t="shared" si="85"/>
        <v>0</v>
      </c>
      <c r="CD56" s="515">
        <f t="shared" ref="CD56:DI56" si="86">-IF(AND(CD$3&lt;=HOLD_PERIOD,SUM(CD14,CD20,CD41,CD48)&lt;0),SUM(CD14,CD20,CD41,CD48),0)</f>
        <v>0</v>
      </c>
      <c r="CE56" s="515">
        <f t="shared" si="86"/>
        <v>0</v>
      </c>
      <c r="CF56" s="515">
        <f t="shared" si="86"/>
        <v>0</v>
      </c>
      <c r="CG56" s="515">
        <f t="shared" si="86"/>
        <v>0</v>
      </c>
      <c r="CH56" s="515">
        <f t="shared" si="86"/>
        <v>0</v>
      </c>
      <c r="CI56" s="515">
        <f t="shared" si="86"/>
        <v>0</v>
      </c>
      <c r="CJ56" s="515">
        <f t="shared" si="86"/>
        <v>0</v>
      </c>
      <c r="CK56" s="515">
        <f t="shared" si="86"/>
        <v>0</v>
      </c>
      <c r="CL56" s="515">
        <f t="shared" si="86"/>
        <v>0</v>
      </c>
      <c r="CM56" s="515">
        <f t="shared" si="86"/>
        <v>0</v>
      </c>
      <c r="CN56" s="515">
        <f t="shared" si="86"/>
        <v>0</v>
      </c>
      <c r="CO56" s="515">
        <f t="shared" si="86"/>
        <v>0</v>
      </c>
      <c r="CP56" s="515">
        <f t="shared" si="86"/>
        <v>0</v>
      </c>
      <c r="CQ56" s="515">
        <f t="shared" si="86"/>
        <v>0</v>
      </c>
      <c r="CR56" s="515">
        <f t="shared" si="86"/>
        <v>0</v>
      </c>
      <c r="CS56" s="515">
        <f t="shared" si="86"/>
        <v>0</v>
      </c>
      <c r="CT56" s="515">
        <f t="shared" si="86"/>
        <v>0</v>
      </c>
      <c r="CU56" s="515">
        <f t="shared" si="86"/>
        <v>0</v>
      </c>
      <c r="CV56" s="515">
        <f t="shared" si="86"/>
        <v>0</v>
      </c>
      <c r="CW56" s="515">
        <f t="shared" si="86"/>
        <v>0</v>
      </c>
      <c r="CX56" s="515">
        <f t="shared" si="86"/>
        <v>0</v>
      </c>
      <c r="CY56" s="515">
        <f t="shared" si="86"/>
        <v>0</v>
      </c>
      <c r="CZ56" s="515">
        <f t="shared" si="86"/>
        <v>0</v>
      </c>
      <c r="DA56" s="515">
        <f t="shared" si="86"/>
        <v>0</v>
      </c>
      <c r="DB56" s="515">
        <f t="shared" si="86"/>
        <v>0</v>
      </c>
      <c r="DC56" s="515">
        <f t="shared" si="86"/>
        <v>0</v>
      </c>
      <c r="DD56" s="515">
        <f t="shared" si="86"/>
        <v>0</v>
      </c>
      <c r="DE56" s="515">
        <f t="shared" si="86"/>
        <v>0</v>
      </c>
      <c r="DF56" s="515">
        <f t="shared" si="86"/>
        <v>0</v>
      </c>
      <c r="DG56" s="515">
        <f t="shared" si="86"/>
        <v>0</v>
      </c>
      <c r="DH56" s="515">
        <f t="shared" si="86"/>
        <v>0</v>
      </c>
      <c r="DI56" s="515">
        <f t="shared" si="86"/>
        <v>0</v>
      </c>
      <c r="DJ56" s="515">
        <f t="shared" ref="DJ56:ES56" si="87">-IF(AND(DJ$3&lt;=HOLD_PERIOD,SUM(DJ14,DJ20,DJ41,DJ48)&lt;0),SUM(DJ14,DJ20,DJ41,DJ48),0)</f>
        <v>0</v>
      </c>
      <c r="DK56" s="515">
        <f t="shared" si="87"/>
        <v>0</v>
      </c>
      <c r="DL56" s="515">
        <f t="shared" si="87"/>
        <v>0</v>
      </c>
      <c r="DM56" s="515">
        <f t="shared" si="87"/>
        <v>0</v>
      </c>
      <c r="DN56" s="515">
        <f t="shared" si="87"/>
        <v>0</v>
      </c>
      <c r="DO56" s="515">
        <f t="shared" si="87"/>
        <v>0</v>
      </c>
      <c r="DP56" s="515">
        <f t="shared" si="87"/>
        <v>0</v>
      </c>
      <c r="DQ56" s="515">
        <f t="shared" si="87"/>
        <v>0</v>
      </c>
      <c r="DR56" s="515">
        <f t="shared" si="87"/>
        <v>0</v>
      </c>
      <c r="DS56" s="515">
        <f t="shared" si="87"/>
        <v>0</v>
      </c>
      <c r="DT56" s="515">
        <f t="shared" si="87"/>
        <v>0</v>
      </c>
      <c r="DU56" s="515">
        <f t="shared" si="87"/>
        <v>0</v>
      </c>
      <c r="DV56" s="515">
        <f t="shared" si="87"/>
        <v>0</v>
      </c>
      <c r="DW56" s="515">
        <f t="shared" si="87"/>
        <v>0</v>
      </c>
      <c r="DX56" s="515">
        <f t="shared" si="87"/>
        <v>0</v>
      </c>
      <c r="DY56" s="515">
        <f t="shared" si="87"/>
        <v>0</v>
      </c>
      <c r="DZ56" s="515">
        <f t="shared" si="87"/>
        <v>0</v>
      </c>
      <c r="EA56" s="515">
        <f t="shared" si="87"/>
        <v>0</v>
      </c>
      <c r="EB56" s="515">
        <f t="shared" si="87"/>
        <v>0</v>
      </c>
      <c r="EC56" s="515">
        <f t="shared" si="87"/>
        <v>0</v>
      </c>
      <c r="ED56" s="515">
        <f t="shared" si="87"/>
        <v>0</v>
      </c>
      <c r="EE56" s="515">
        <f t="shared" si="87"/>
        <v>0</v>
      </c>
      <c r="EF56" s="515">
        <f t="shared" si="87"/>
        <v>0</v>
      </c>
      <c r="EG56" s="515">
        <f t="shared" si="87"/>
        <v>0</v>
      </c>
      <c r="EH56" s="515">
        <f t="shared" si="87"/>
        <v>0</v>
      </c>
      <c r="EI56" s="515">
        <f t="shared" si="87"/>
        <v>0</v>
      </c>
      <c r="EJ56" s="515">
        <f t="shared" si="87"/>
        <v>0</v>
      </c>
      <c r="EK56" s="515">
        <f t="shared" si="87"/>
        <v>0</v>
      </c>
      <c r="EL56" s="515">
        <f t="shared" si="87"/>
        <v>0</v>
      </c>
      <c r="EM56" s="515">
        <f t="shared" si="87"/>
        <v>0</v>
      </c>
      <c r="EN56" s="515">
        <f t="shared" si="87"/>
        <v>0</v>
      </c>
      <c r="EO56" s="515">
        <f t="shared" si="87"/>
        <v>0</v>
      </c>
      <c r="EP56" s="515">
        <f t="shared" si="87"/>
        <v>0</v>
      </c>
      <c r="EQ56" s="515">
        <f t="shared" si="87"/>
        <v>0</v>
      </c>
      <c r="ER56" s="515">
        <f t="shared" si="87"/>
        <v>0</v>
      </c>
      <c r="ES56" s="518">
        <f t="shared" si="87"/>
        <v>0</v>
      </c>
    </row>
    <row r="57" spans="1:149" x14ac:dyDescent="0.3">
      <c r="A57" s="515">
        <f>SUM(C57:M57)</f>
        <v>2.9103830456733704E-11</v>
      </c>
      <c r="B57" s="404" t="s">
        <v>130</v>
      </c>
      <c r="C57" s="515">
        <f t="shared" si="76"/>
        <v>-457082.1001294757</v>
      </c>
      <c r="D57" s="515">
        <f t="shared" si="77"/>
        <v>113576.42724850135</v>
      </c>
      <c r="E57" s="515">
        <f t="shared" si="77"/>
        <v>82964.870818931478</v>
      </c>
      <c r="F57" s="515">
        <f t="shared" si="77"/>
        <v>82971.82592576684</v>
      </c>
      <c r="G57" s="515">
        <f t="shared" si="77"/>
        <v>177568.97613627606</v>
      </c>
      <c r="H57" s="515">
        <f t="shared" si="77"/>
        <v>0</v>
      </c>
      <c r="I57" s="515">
        <f t="shared" si="77"/>
        <v>0</v>
      </c>
      <c r="J57" s="515">
        <f t="shared" si="77"/>
        <v>0</v>
      </c>
      <c r="K57" s="515">
        <f t="shared" si="77"/>
        <v>0</v>
      </c>
      <c r="L57" s="515">
        <f t="shared" si="77"/>
        <v>0</v>
      </c>
      <c r="M57" s="518">
        <f t="shared" si="77"/>
        <v>0</v>
      </c>
      <c r="O57" s="515">
        <f t="shared" si="72"/>
        <v>2.9103830456733704E-11</v>
      </c>
      <c r="P57" s="404" t="s">
        <v>130</v>
      </c>
      <c r="Q57" s="515">
        <f>-Summary!E31</f>
        <v>-457082.1001294757</v>
      </c>
      <c r="R57" s="515">
        <f>-IF(R$3&lt;=HOLD_PERIOD,SUMIF(Leases!$B170:$B955,"TI",Leases!D170:D955),0)-IF(R$3&lt;=HOLD_PERIOD,SUMIF(Leases!$B170:$B955,"LC",Leases!D170:D955)+IF(AND(R$56=0,R$16&lt;0,(R14+R20+R41)&lt;0),R14+R20+R41,0),0)</f>
        <v>0</v>
      </c>
      <c r="S57" s="515">
        <f>-IF(S$3&lt;=HOLD_PERIOD,SUMIF(Leases!$B170:$B955,"TI",Leases!E170:E955),0)-IF(S$3&lt;=HOLD_PERIOD,SUMIF(Leases!$B170:$B955,"LC",Leases!E170:E955)+IF(AND(S$56=0,S$16&lt;0,(S14+S20+S41)&lt;0),S14+S20+S41,0),0)</f>
        <v>0</v>
      </c>
      <c r="T57" s="515">
        <f>-IF(T$3&lt;=HOLD_PERIOD,SUMIF(Leases!$B170:$B955,"TI",Leases!F170:F955),0)-IF(T$3&lt;=HOLD_PERIOD,SUMIF(Leases!$B170:$B955,"LC",Leases!F170:F955)+IF(AND(T$56=0,T$16&lt;0,(T14+T20+T41)&lt;0),T14+T20+T41,0),0)</f>
        <v>0</v>
      </c>
      <c r="U57" s="515">
        <f>-IF(U$3&lt;=HOLD_PERIOD,SUMIF(Leases!$B170:$B955,"TI",Leases!G170:G955),0)-IF(U$3&lt;=HOLD_PERIOD,SUMIF(Leases!$B170:$B955,"LC",Leases!G170:G955)+IF(AND(U$56=0,U$16&lt;0,(U14+U20+U41)&lt;0),U14+U20+U41,0),0)</f>
        <v>0</v>
      </c>
      <c r="V57" s="515">
        <f>-IF(V$3&lt;=HOLD_PERIOD,SUMIF(Leases!$B170:$B955,"TI",Leases!H170:H955),0)-IF(V$3&lt;=HOLD_PERIOD,SUMIF(Leases!$B170:$B955,"LC",Leases!H170:H955)+IF(AND(V$56=0,V$16&lt;0,(V14+V20+V41)&lt;0),V14+V20+V41,0),0)</f>
        <v>0</v>
      </c>
      <c r="W57" s="515">
        <f>-IF(W$3&lt;=HOLD_PERIOD,SUMIF(Leases!$B170:$B955,"TI",Leases!I170:I955),0)-IF(W$3&lt;=HOLD_PERIOD,SUMIF(Leases!$B170:$B955,"LC",Leases!I170:I955)+IF(AND(W$56=0,W$16&lt;0,(W14+W20+W41)&lt;0),W14+W20+W41,0),0)</f>
        <v>113576.42724850135</v>
      </c>
      <c r="X57" s="515">
        <f>-IF(X$3&lt;=HOLD_PERIOD,SUMIF(Leases!$B170:$B955,"TI",Leases!J170:J955),0)-IF(X$3&lt;=HOLD_PERIOD,SUMIF(Leases!$B170:$B955,"LC",Leases!J170:J955)+IF(AND(X$56=0,X$16&lt;0,(X14+X20+X41)&lt;0),X14+X20+X41,0),0)</f>
        <v>0</v>
      </c>
      <c r="Y57" s="515">
        <f>-IF(Y$3&lt;=HOLD_PERIOD,SUMIF(Leases!$B170:$B955,"TI",Leases!K170:K955),0)-IF(Y$3&lt;=HOLD_PERIOD,SUMIF(Leases!$B170:$B955,"LC",Leases!K170:K955)+IF(AND(Y$56=0,Y$16&lt;0,(Y14+Y20+Y41)&lt;0),Y14+Y20+Y41,0),0)</f>
        <v>0</v>
      </c>
      <c r="Z57" s="515">
        <f>-IF(Z$3&lt;=HOLD_PERIOD,SUMIF(Leases!$B170:$B955,"TI",Leases!L170:L955),0)-IF(Z$3&lt;=HOLD_PERIOD,SUMIF(Leases!$B170:$B955,"LC",Leases!L170:L955)+IF(AND(Z$56=0,Z$16&lt;0,(Z14+Z20+Z41)&lt;0),Z14+Z20+Z41,0),0)</f>
        <v>0</v>
      </c>
      <c r="AA57" s="515">
        <f>-IF(AA$3&lt;=HOLD_PERIOD,SUMIF(Leases!$B170:$B955,"TI",Leases!M170:M955),0)-IF(AA$3&lt;=HOLD_PERIOD,SUMIF(Leases!$B170:$B955,"LC",Leases!M170:M955)+IF(AND(AA$56=0,AA$16&lt;0,(AA14+AA20+AA41)&lt;0),AA14+AA20+AA41,0),0)</f>
        <v>0</v>
      </c>
      <c r="AB57" s="515">
        <f>-IF(AB$3&lt;=HOLD_PERIOD,SUMIF(Leases!$B170:$B955,"TI",Leases!N170:N955),0)-IF(AB$3&lt;=HOLD_PERIOD,SUMIF(Leases!$B170:$B955,"LC",Leases!N170:N955)+IF(AND(AB$56=0,AB$16&lt;0,(AB14+AB20+AB41)&lt;0),AB14+AB20+AB41,0),0)</f>
        <v>0</v>
      </c>
      <c r="AC57" s="515">
        <f>-IF(AC$3&lt;=HOLD_PERIOD,SUMIF(Leases!$B170:$B955,"TI",Leases!O170:O955),0)-IF(AC$3&lt;=HOLD_PERIOD,SUMIF(Leases!$B170:$B955,"LC",Leases!O170:O955)+IF(AND(AC$56=0,AC$16&lt;0,(AC14+AC20+AC41)&lt;0),AC14+AC20+AC41,0),0)</f>
        <v>0</v>
      </c>
      <c r="AD57" s="515">
        <f>-IF(AD$3&lt;=HOLD_PERIOD,SUMIF(Leases!$B170:$B955,"TI",Leases!P170:P955),0)-IF(AD$3&lt;=HOLD_PERIOD,SUMIF(Leases!$B170:$B955,"LC",Leases!P170:P955)+IF(AND(AD$56=0,AD$16&lt;0,(AD14+AD20+AD41)&lt;0),AD14+AD20+AD41,0),0)</f>
        <v>0</v>
      </c>
      <c r="AE57" s="515">
        <f>-IF(AE$3&lt;=HOLD_PERIOD,SUMIF(Leases!$B170:$B955,"TI",Leases!Q170:Q955),0)-IF(AE$3&lt;=HOLD_PERIOD,SUMIF(Leases!$B170:$B955,"LC",Leases!Q170:Q955)+IF(AND(AE$56=0,AE$16&lt;0,(AE14+AE20+AE41)&lt;0),AE14+AE20+AE41,0),0)</f>
        <v>0</v>
      </c>
      <c r="AF57" s="515">
        <f>-IF(AF$3&lt;=HOLD_PERIOD,SUMIF(Leases!$B170:$B955,"TI",Leases!R170:R955),0)-IF(AF$3&lt;=HOLD_PERIOD,SUMIF(Leases!$B170:$B955,"LC",Leases!R170:R955)+IF(AND(AF$56=0,AF$16&lt;0,(AF14+AF20+AF41)&lt;0),AF14+AF20+AF41,0),0)</f>
        <v>0</v>
      </c>
      <c r="AG57" s="515">
        <f>-IF(AG$3&lt;=HOLD_PERIOD,SUMIF(Leases!$B170:$B955,"TI",Leases!S170:S955),0)-IF(AG$3&lt;=HOLD_PERIOD,SUMIF(Leases!$B170:$B955,"LC",Leases!S170:S955)+IF(AND(AG$56=0,AG$16&lt;0,(AG14+AG20+AG41)&lt;0),AG14+AG20+AG41,0),0)</f>
        <v>0</v>
      </c>
      <c r="AH57" s="515">
        <f>-IF(AH$3&lt;=HOLD_PERIOD,SUMIF(Leases!$B170:$B955,"TI",Leases!T170:T955),0)-IF(AH$3&lt;=HOLD_PERIOD,SUMIF(Leases!$B170:$B955,"LC",Leases!T170:T955)+IF(AND(AH$56=0,AH$16&lt;0,(AH14+AH20+AH41)&lt;0),AH14+AH20+AH41,0),0)</f>
        <v>0</v>
      </c>
      <c r="AI57" s="515">
        <f>-IF(AI$3&lt;=HOLD_PERIOD,SUMIF(Leases!$B170:$B955,"TI",Leases!U170:U955),0)-IF(AI$3&lt;=HOLD_PERIOD,SUMIF(Leases!$B170:$B955,"LC",Leases!U170:U955)+IF(AND(AI$56=0,AI$16&lt;0,(AI14+AI20+AI41)&lt;0),AI14+AI20+AI41,0),0)</f>
        <v>0</v>
      </c>
      <c r="AJ57" s="515">
        <f>-IF(AJ$3&lt;=HOLD_PERIOD,SUMIF(Leases!$B170:$B955,"TI",Leases!V170:V955),0)-IF(AJ$3&lt;=HOLD_PERIOD,SUMIF(Leases!$B170:$B955,"LC",Leases!V170:V955)+IF(AND(AJ$56=0,AJ$16&lt;0,(AJ14+AJ20+AJ41)&lt;0),AJ14+AJ20+AJ41,0),0)</f>
        <v>0</v>
      </c>
      <c r="AK57" s="515">
        <f>-IF(AK$3&lt;=HOLD_PERIOD,SUMIF(Leases!$B170:$B955,"TI",Leases!W170:W955),0)-IF(AK$3&lt;=HOLD_PERIOD,SUMIF(Leases!$B170:$B955,"LC",Leases!W170:W955)+IF(AND(AK$56=0,AK$16&lt;0,(AK14+AK20+AK41)&lt;0),AK14+AK20+AK41,0),0)</f>
        <v>0</v>
      </c>
      <c r="AL57" s="515">
        <f>-IF(AL$3&lt;=HOLD_PERIOD,SUMIF(Leases!$B170:$B955,"TI",Leases!X170:X955),0)-IF(AL$3&lt;=HOLD_PERIOD,SUMIF(Leases!$B170:$B955,"LC",Leases!X170:X955)+IF(AND(AL$56=0,AL$16&lt;0,(AL14+AL20+AL41)&lt;0),AL14+AL20+AL41,0),0)</f>
        <v>82964.870818931478</v>
      </c>
      <c r="AM57" s="515">
        <f>-IF(AM$3&lt;=HOLD_PERIOD,SUMIF(Leases!$B170:$B955,"TI",Leases!Y170:Y955),0)-IF(AM$3&lt;=HOLD_PERIOD,SUMIF(Leases!$B170:$B955,"LC",Leases!Y170:Y955)+IF(AND(AM$56=0,AM$16&lt;0,(AM14+AM20+AM41)&lt;0),AM14+AM20+AM41,0),0)</f>
        <v>0</v>
      </c>
      <c r="AN57" s="515">
        <f>-IF(AN$3&lt;=HOLD_PERIOD,SUMIF(Leases!$B170:$B955,"TI",Leases!Z170:Z955),0)-IF(AN$3&lt;=HOLD_PERIOD,SUMIF(Leases!$B170:$B955,"LC",Leases!Z170:Z955)+IF(AND(AN$56=0,AN$16&lt;0,(AN14+AN20+AN41)&lt;0),AN14+AN20+AN41,0),0)</f>
        <v>0</v>
      </c>
      <c r="AO57" s="515">
        <f>-IF(AO$3&lt;=HOLD_PERIOD,SUMIF(Leases!$B170:$B955,"TI",Leases!AA170:AA955),0)-IF(AO$3&lt;=HOLD_PERIOD,SUMIF(Leases!$B170:$B955,"LC",Leases!AA170:AA955)+IF(AND(AO$56=0,AO$16&lt;0,(AO14+AO20+AO41)&lt;0),AO14+AO20+AO41,0),0)</f>
        <v>0</v>
      </c>
      <c r="AP57" s="515">
        <f>-IF(AP$3&lt;=HOLD_PERIOD,SUMIF(Leases!$B170:$B955,"TI",Leases!AB170:AB955),0)-IF(AP$3&lt;=HOLD_PERIOD,SUMIF(Leases!$B170:$B955,"LC",Leases!AB170:AB955)+IF(AND(AP$56=0,AP$16&lt;0,(AP14+AP20+AP41)&lt;0),AP14+AP20+AP41,0),0)</f>
        <v>0</v>
      </c>
      <c r="AQ57" s="515">
        <f>-IF(AQ$3&lt;=HOLD_PERIOD,SUMIF(Leases!$B170:$B955,"TI",Leases!AC170:AC955),0)-IF(AQ$3&lt;=HOLD_PERIOD,SUMIF(Leases!$B170:$B955,"LC",Leases!AC170:AC955)+IF(AND(AQ$56=0,AQ$16&lt;0,(AQ14+AQ20+AQ41)&lt;0),AQ14+AQ20+AQ41,0),0)</f>
        <v>82971.82592576684</v>
      </c>
      <c r="AR57" s="515">
        <f>-IF(AR$3&lt;=HOLD_PERIOD,SUMIF(Leases!$B170:$B955,"TI",Leases!AD170:AD955),0)-IF(AR$3&lt;=HOLD_PERIOD,SUMIF(Leases!$B170:$B955,"LC",Leases!AD170:AD955)+IF(AND(AR$56=0,AR$16&lt;0,(AR14+AR20+AR41)&lt;0),AR14+AR20+AR41,0),0)</f>
        <v>0</v>
      </c>
      <c r="AS57" s="515">
        <f>-IF(AS$3&lt;=HOLD_PERIOD,SUMIF(Leases!$B170:$B955,"TI",Leases!AE170:AE955),0)-IF(AS$3&lt;=HOLD_PERIOD,SUMIF(Leases!$B170:$B955,"LC",Leases!AE170:AE955)+IF(AND(AS$56=0,AS$16&lt;0,(AS14+AS20+AS41)&lt;0),AS14+AS20+AS41,0),0)</f>
        <v>0</v>
      </c>
      <c r="AT57" s="515">
        <f>-IF(AT$3&lt;=HOLD_PERIOD,SUMIF(Leases!$B170:$B955,"TI",Leases!AF170:AF955),0)-IF(AT$3&lt;=HOLD_PERIOD,SUMIF(Leases!$B170:$B955,"LC",Leases!AF170:AF955)+IF(AND(AT$56=0,AT$16&lt;0,(AT14+AT20+AT41)&lt;0),AT14+AT20+AT41,0),0)</f>
        <v>0</v>
      </c>
      <c r="AU57" s="515">
        <f>-IF(AU$3&lt;=HOLD_PERIOD,SUMIF(Leases!$B170:$B955,"TI",Leases!AG170:AG955),0)-IF(AU$3&lt;=HOLD_PERIOD,SUMIF(Leases!$B170:$B955,"LC",Leases!AG170:AG955)+IF(AND(AU$56=0,AU$16&lt;0,(AU14+AU20+AU41)&lt;0),AU14+AU20+AU41,0),0)</f>
        <v>0</v>
      </c>
      <c r="AV57" s="515">
        <f>-IF(AV$3&lt;=HOLD_PERIOD,SUMIF(Leases!$B170:$B955,"TI",Leases!AH170:AH955),0)-IF(AV$3&lt;=HOLD_PERIOD,SUMIF(Leases!$B170:$B955,"LC",Leases!AH170:AH955)+IF(AND(AV$56=0,AV$16&lt;0,(AV14+AV20+AV41)&lt;0),AV14+AV20+AV41,0),0)</f>
        <v>0</v>
      </c>
      <c r="AW57" s="515">
        <f>-IF(AW$3&lt;=HOLD_PERIOD,SUMIF(Leases!$B170:$B955,"TI",Leases!AI170:AI955),0)-IF(AW$3&lt;=HOLD_PERIOD,SUMIF(Leases!$B170:$B955,"LC",Leases!AI170:AI955)+IF(AND(AW$56=0,AW$16&lt;0,(AW14+AW20+AW41)&lt;0),AW14+AW20+AW41,0),0)</f>
        <v>0</v>
      </c>
      <c r="AX57" s="515">
        <f>-IF(AX$3&lt;=HOLD_PERIOD,SUMIF(Leases!$B170:$B955,"TI",Leases!AJ170:AJ955),0)-IF(AX$3&lt;=HOLD_PERIOD,SUMIF(Leases!$B170:$B955,"LC",Leases!AJ170:AJ955)+IF(AND(AX$56=0,AX$16&lt;0,(AX14+AX20+AX41)&lt;0),AX14+AX20+AX41,0),0)</f>
        <v>0</v>
      </c>
      <c r="AY57" s="515">
        <f>-IF(AY$3&lt;=HOLD_PERIOD,SUMIF(Leases!$B170:$B955,"TI",Leases!AK170:AK955),0)-IF(AY$3&lt;=HOLD_PERIOD,SUMIF(Leases!$B170:$B955,"LC",Leases!AK170:AK955)+IF(AND(AY$56=0,AY$16&lt;0,(AY14+AY20+AY41)&lt;0),AY14+AY20+AY41,0),0)</f>
        <v>0</v>
      </c>
      <c r="AZ57" s="515">
        <f>-IF(AZ$3&lt;=HOLD_PERIOD,SUMIF(Leases!$B170:$B955,"TI",Leases!AL170:AL955),0)-IF(AZ$3&lt;=HOLD_PERIOD,SUMIF(Leases!$B170:$B955,"LC",Leases!AL170:AL955)+IF(AND(AZ$56=0,AZ$16&lt;0,(AZ14+AZ20+AZ41)&lt;0),AZ14+AZ20+AZ41,0),0)</f>
        <v>0</v>
      </c>
      <c r="BA57" s="515">
        <f>-IF(BA$3&lt;=HOLD_PERIOD,SUMIF(Leases!$B170:$B955,"TI",Leases!AM170:AM955),0)-IF(BA$3&lt;=HOLD_PERIOD,SUMIF(Leases!$B170:$B955,"LC",Leases!AM170:AM955)+IF(AND(BA$56=0,BA$16&lt;0,(BA14+BA20+BA41)&lt;0),BA14+BA20+BA41,0),0)</f>
        <v>0</v>
      </c>
      <c r="BB57" s="515">
        <f>-IF(BB$3&lt;=HOLD_PERIOD,SUMIF(Leases!$B170:$B955,"TI",Leases!AN170:AN955),0)-IF(BB$3&lt;=HOLD_PERIOD,SUMIF(Leases!$B170:$B955,"LC",Leases!AN170:AN955)+IF(AND(BB$56=0,BB$16&lt;0,(BB14+BB20+BB41)&lt;0),BB14+BB20+BB41,0),0)</f>
        <v>0</v>
      </c>
      <c r="BC57" s="515">
        <f>-IF(BC$3&lt;=HOLD_PERIOD,SUMIF(Leases!$B170:$B955,"TI",Leases!AO170:AO955),0)-IF(BC$3&lt;=HOLD_PERIOD,SUMIF(Leases!$B170:$B955,"LC",Leases!AO170:AO955)+IF(AND(BC$56=0,BC$16&lt;0,(BC14+BC20+BC41)&lt;0),BC14+BC20+BC41,0),0)</f>
        <v>0</v>
      </c>
      <c r="BD57" s="515">
        <f>-IF(BD$3&lt;=HOLD_PERIOD,SUMIF(Leases!$B170:$B955,"TI",Leases!AP170:AP955),0)-IF(BD$3&lt;=HOLD_PERIOD,SUMIF(Leases!$B170:$B955,"LC",Leases!AP170:AP955)+IF(AND(BD$56=0,BD$16&lt;0,(BD14+BD20+BD41)&lt;0),BD14+BD20+BD41,0),0)</f>
        <v>0</v>
      </c>
      <c r="BE57" s="515">
        <f>-IF(BE$3&lt;=HOLD_PERIOD,SUMIF(Leases!$B170:$B955,"TI",Leases!AQ170:AQ955),0)-IF(BE$3&lt;=HOLD_PERIOD,SUMIF(Leases!$B170:$B955,"LC",Leases!AQ170:AQ955)+IF(AND(BE$56=0,BE$16&lt;0,(BE14+BE20+BE41)&lt;0),BE14+BE20+BE41,0),0)</f>
        <v>0</v>
      </c>
      <c r="BF57" s="515">
        <f>-IF(BF$3&lt;=HOLD_PERIOD,SUMIF(Leases!$B170:$B955,"TI",Leases!AR170:AR955),0)-IF(BF$3&lt;=HOLD_PERIOD,SUMIF(Leases!$B170:$B955,"LC",Leases!AR170:AR955)+IF(AND(BF$56=0,BF$16&lt;0,(BF14+BF20+BF41)&lt;0),BF14+BF20+BF41,0),0)</f>
        <v>177568.97613627606</v>
      </c>
      <c r="BG57" s="515">
        <f>-IF(BG$3&lt;=HOLD_PERIOD,SUMIF(Leases!$B170:$B955,"TI",Leases!AS170:AS955),0)-IF(BG$3&lt;=HOLD_PERIOD,SUMIF(Leases!$B170:$B955,"LC",Leases!AS170:AS955)+IF(AND(BG$56=0,BG$16&lt;0,(BG14+BG20+BG41)&lt;0),BG14+BG20+BG41,0),0)</f>
        <v>0</v>
      </c>
      <c r="BH57" s="515">
        <f>-IF(BH$3&lt;=HOLD_PERIOD,SUMIF(Leases!$B170:$B955,"TI",Leases!AT170:AT955),0)-IF(BH$3&lt;=HOLD_PERIOD,SUMIF(Leases!$B170:$B955,"LC",Leases!AT170:AT955)+IF(AND(BH$56=0,BH$16&lt;0,(BH14+BH20+BH41)&lt;0),BH14+BH20+BH41,0),0)</f>
        <v>0</v>
      </c>
      <c r="BI57" s="515">
        <f>-IF(BI$3&lt;=HOLD_PERIOD,SUMIF(Leases!$B170:$B955,"TI",Leases!AU170:AU955),0)-IF(BI$3&lt;=HOLD_PERIOD,SUMIF(Leases!$B170:$B955,"LC",Leases!AU170:AU955)+IF(AND(BI$56=0,BI$16&lt;0,(BI14+BI20+BI41)&lt;0),BI14+BI20+BI41,0),0)</f>
        <v>0</v>
      </c>
      <c r="BJ57" s="515">
        <f>-IF(BJ$3&lt;=HOLD_PERIOD,SUMIF(Leases!$B170:$B955,"TI",Leases!AV170:AV955),0)-IF(BJ$3&lt;=HOLD_PERIOD,SUMIF(Leases!$B170:$B955,"LC",Leases!AV170:AV955)+IF(AND(BJ$56=0,BJ$16&lt;0,(BJ14+BJ20+BJ41)&lt;0),BJ14+BJ20+BJ41,0),0)</f>
        <v>0</v>
      </c>
      <c r="BK57" s="515">
        <f>-IF(BK$3&lt;=HOLD_PERIOD,SUMIF(Leases!$B170:$B955,"TI",Leases!AW170:AW955),0)-IF(BK$3&lt;=HOLD_PERIOD,SUMIF(Leases!$B170:$B955,"LC",Leases!AW170:AW955)+IF(AND(BK$56=0,BK$16&lt;0,(BK14+BK20+BK41)&lt;0),BK14+BK20+BK41,0),0)</f>
        <v>0</v>
      </c>
      <c r="BL57" s="515">
        <f>-IF(BL$3&lt;=HOLD_PERIOD,SUMIF(Leases!$B170:$B955,"TI",Leases!AX170:AX955),0)-IF(BL$3&lt;=HOLD_PERIOD,SUMIF(Leases!$B170:$B955,"LC",Leases!AX170:AX955)+IF(AND(BL$56=0,BL$16&lt;0,(BL14+BL20+BL41)&lt;0),BL14+BL20+BL41,0),0)</f>
        <v>0</v>
      </c>
      <c r="BM57" s="515">
        <f>-IF(BM$3&lt;=HOLD_PERIOD,SUMIF(Leases!$B170:$B955,"TI",Leases!AY170:AY955),0)-IF(BM$3&lt;=HOLD_PERIOD,SUMIF(Leases!$B170:$B955,"LC",Leases!AY170:AY955)+IF(AND(BM$56=0,BM$16&lt;0,(BM14+BM20+BM41)&lt;0),BM14+BM20+BM41,0),0)</f>
        <v>0</v>
      </c>
      <c r="BN57" s="515">
        <f>-IF(BN$3&lt;=HOLD_PERIOD,SUMIF(Leases!$B170:$B955,"TI",Leases!AZ170:AZ955),0)-IF(BN$3&lt;=HOLD_PERIOD,SUMIF(Leases!$B170:$B955,"LC",Leases!AZ170:AZ955)+IF(AND(BN$56=0,BN$16&lt;0,(BN14+BN20+BN41)&lt;0),BN14+BN20+BN41,0),0)</f>
        <v>0</v>
      </c>
      <c r="BO57" s="515">
        <f>-IF(BO$3&lt;=HOLD_PERIOD,SUMIF(Leases!$B170:$B955,"TI",Leases!BA170:BA955),0)-IF(BO$3&lt;=HOLD_PERIOD,SUMIF(Leases!$B170:$B955,"LC",Leases!BA170:BA955)+IF(AND(BO$56=0,BO$16&lt;0,(BO14+BO20+BO41)&lt;0),BO14+BO20+BO41,0),0)</f>
        <v>0</v>
      </c>
      <c r="BP57" s="515">
        <f>-IF(BP$3&lt;=HOLD_PERIOD,SUMIF(Leases!$B170:$B955,"TI",Leases!BB170:BB955),0)-IF(BP$3&lt;=HOLD_PERIOD,SUMIF(Leases!$B170:$B955,"LC",Leases!BB170:BB955)+IF(AND(BP$56=0,BP$16&lt;0,(BP14+BP20+BP41)&lt;0),BP14+BP20+BP41,0),0)</f>
        <v>0</v>
      </c>
      <c r="BQ57" s="515">
        <f>-IF(BQ$3&lt;=HOLD_PERIOD,SUMIF(Leases!$B170:$B955,"TI",Leases!BC170:BC955),0)-IF(BQ$3&lt;=HOLD_PERIOD,SUMIF(Leases!$B170:$B955,"LC",Leases!BC170:BC955)+IF(AND(BQ$56=0,BQ$16&lt;0,(BQ14+BQ20+BQ41)&lt;0),BQ14+BQ20+BQ41,0),0)</f>
        <v>0</v>
      </c>
      <c r="BR57" s="515">
        <f>-IF(BR$3&lt;=HOLD_PERIOD,SUMIF(Leases!$B170:$B955,"TI",Leases!BD170:BD955),0)-IF(BR$3&lt;=HOLD_PERIOD,SUMIF(Leases!$B170:$B955,"LC",Leases!BD170:BD955)+IF(AND(BR$56=0,BR$16&lt;0,(BR14+BR20+BR41)&lt;0),BR14+BR20+BR41,0),0)</f>
        <v>0</v>
      </c>
      <c r="BS57" s="515">
        <f>-IF(BS$3&lt;=HOLD_PERIOD,SUMIF(Leases!$B170:$B955,"TI",Leases!BE170:BE955),0)-IF(BS$3&lt;=HOLD_PERIOD,SUMIF(Leases!$B170:$B955,"LC",Leases!BE170:BE955)+IF(AND(BS$56=0,BS$16&lt;0,(BS14+BS20+BS41)&lt;0),BS14+BS20+BS41,0),0)</f>
        <v>0</v>
      </c>
      <c r="BT57" s="515">
        <f>-IF(BT$3&lt;=HOLD_PERIOD,SUMIF(Leases!$B170:$B955,"TI",Leases!BF170:BF955),0)-IF(BT$3&lt;=HOLD_PERIOD,SUMIF(Leases!$B170:$B955,"LC",Leases!BF170:BF955)+IF(AND(BT$56=0,BT$16&lt;0,(BT14+BT20+BT41)&lt;0),BT14+BT20+BT41,0),0)</f>
        <v>0</v>
      </c>
      <c r="BU57" s="515">
        <f>-IF(BU$3&lt;=HOLD_PERIOD,SUMIF(Leases!$B170:$B955,"TI",Leases!BG170:BG955),0)-IF(BU$3&lt;=HOLD_PERIOD,SUMIF(Leases!$B170:$B955,"LC",Leases!BG170:BG955)+IF(AND(BU$56=0,BU$16&lt;0,(BU14+BU20+BU41)&lt;0),BU14+BU20+BU41,0),0)</f>
        <v>0</v>
      </c>
      <c r="BV57" s="515">
        <f>-IF(BV$3&lt;=HOLD_PERIOD,SUMIF(Leases!$B170:$B955,"TI",Leases!BH170:BH955),0)-IF(BV$3&lt;=HOLD_PERIOD,SUMIF(Leases!$B170:$B955,"LC",Leases!BH170:BH955)+IF(AND(BV$56=0,BV$16&lt;0,(BV14+BV20+BV41)&lt;0),BV14+BV20+BV41,0),0)</f>
        <v>0</v>
      </c>
      <c r="BW57" s="515">
        <f>-IF(BW$3&lt;=HOLD_PERIOD,SUMIF(Leases!$B170:$B955,"TI",Leases!BI170:BI955),0)-IF(BW$3&lt;=HOLD_PERIOD,SUMIF(Leases!$B170:$B955,"LC",Leases!BI170:BI955)+IF(AND(BW$56=0,BW$16&lt;0,(BW14+BW20+BW41)&lt;0),BW14+BW20+BW41,0),0)</f>
        <v>0</v>
      </c>
      <c r="BX57" s="515">
        <f>-IF(BX$3&lt;=HOLD_PERIOD,SUMIF(Leases!$B170:$B955,"TI",Leases!BJ170:BJ955),0)-IF(BX$3&lt;=HOLD_PERIOD,SUMIF(Leases!$B170:$B955,"LC",Leases!BJ170:BJ955)+IF(AND(BX$56=0,BX$16&lt;0,(BX14+BX20+BX41)&lt;0),BX14+BX20+BX41,0),0)</f>
        <v>0</v>
      </c>
      <c r="BY57" s="515">
        <f>-IF(BY$3&lt;=HOLD_PERIOD,SUMIF(Leases!$B170:$B955,"TI",Leases!BK170:BK955),0)-IF(BY$3&lt;=HOLD_PERIOD,SUMIF(Leases!$B170:$B955,"LC",Leases!BK170:BK955)+IF(AND(BY$56=0,BY$16&lt;0,(BY14+BY20+BY41)&lt;0),BY14+BY20+BY41,0),0)</f>
        <v>0</v>
      </c>
      <c r="BZ57" s="515">
        <f>-IF(BZ$3&lt;=HOLD_PERIOD,SUMIF(Leases!$B170:$B955,"TI",Leases!BL170:BL955),0)-IF(BZ$3&lt;=HOLD_PERIOD,SUMIF(Leases!$B170:$B955,"LC",Leases!BL170:BL955)+IF(AND(BZ$56=0,BZ$16&lt;0,(BZ14+BZ20+BZ41)&lt;0),BZ14+BZ20+BZ41,0),0)</f>
        <v>0</v>
      </c>
      <c r="CA57" s="515">
        <f>-IF(CA$3&lt;=HOLD_PERIOD,SUMIF(Leases!$B170:$B955,"TI",Leases!BM170:BM955),0)-IF(CA$3&lt;=HOLD_PERIOD,SUMIF(Leases!$B170:$B955,"LC",Leases!BM170:BM955)+IF(AND(CA$56=0,CA$16&lt;0,(CA14+CA20+CA41)&lt;0),CA14+CA20+CA41,0),0)</f>
        <v>0</v>
      </c>
      <c r="CB57" s="515">
        <f>-IF(CB$3&lt;=HOLD_PERIOD,SUMIF(Leases!$B170:$B955,"TI",Leases!BN170:BN955),0)-IF(CB$3&lt;=HOLD_PERIOD,SUMIF(Leases!$B170:$B955,"LC",Leases!BN170:BN955)+IF(AND(CB$56=0,CB$16&lt;0,(CB14+CB20+CB41)&lt;0),CB14+CB20+CB41,0),0)</f>
        <v>0</v>
      </c>
      <c r="CC57" s="515">
        <f>-IF(CC$3&lt;=HOLD_PERIOD,SUMIF(Leases!$B170:$B955,"TI",Leases!BO170:BO955),0)-IF(CC$3&lt;=HOLD_PERIOD,SUMIF(Leases!$B170:$B955,"LC",Leases!BO170:BO955)+IF(AND(CC$56=0,CC$16&lt;0,(CC14+CC20+CC41)&lt;0),CC14+CC20+CC41,0),0)</f>
        <v>0</v>
      </c>
      <c r="CD57" s="515">
        <f>-IF(CD$3&lt;=HOLD_PERIOD,SUMIF(Leases!$B170:$B955,"TI",Leases!BP170:BP955),0)-IF(CD$3&lt;=HOLD_PERIOD,SUMIF(Leases!$B170:$B955,"LC",Leases!BP170:BP955)+IF(AND(CD$56=0,CD$16&lt;0,(CD14+CD20+CD41)&lt;0),CD14+CD20+CD41,0),0)</f>
        <v>0</v>
      </c>
      <c r="CE57" s="515">
        <f>-IF(CE$3&lt;=HOLD_PERIOD,SUMIF(Leases!$B170:$B955,"TI",Leases!BQ170:BQ955),0)-IF(CE$3&lt;=HOLD_PERIOD,SUMIF(Leases!$B170:$B955,"LC",Leases!BQ170:BQ955)+IF(AND(CE$56=0,CE$16&lt;0,(CE14+CE20+CE41)&lt;0),CE14+CE20+CE41,0),0)</f>
        <v>0</v>
      </c>
      <c r="CF57" s="515">
        <f>-IF(CF$3&lt;=HOLD_PERIOD,SUMIF(Leases!$B170:$B955,"TI",Leases!BR170:BR955),0)-IF(CF$3&lt;=HOLD_PERIOD,SUMIF(Leases!$B170:$B955,"LC",Leases!BR170:BR955)+IF(AND(CF$56=0,CF$16&lt;0,(CF14+CF20+CF41)&lt;0),CF14+CF20+CF41,0),0)</f>
        <v>0</v>
      </c>
      <c r="CG57" s="515">
        <f>-IF(CG$3&lt;=HOLD_PERIOD,SUMIF(Leases!$B170:$B955,"TI",Leases!BS170:BS955),0)-IF(CG$3&lt;=HOLD_PERIOD,SUMIF(Leases!$B170:$B955,"LC",Leases!BS170:BS955)+IF(AND(CG$56=0,CG$16&lt;0,(CG14+CG20+CG41)&lt;0),CG14+CG20+CG41,0),0)</f>
        <v>0</v>
      </c>
      <c r="CH57" s="515">
        <f>-IF(CH$3&lt;=HOLD_PERIOD,SUMIF(Leases!$B170:$B955,"TI",Leases!BT170:BT955),0)-IF(CH$3&lt;=HOLD_PERIOD,SUMIF(Leases!$B170:$B955,"LC",Leases!BT170:BT955)+IF(AND(CH$56=0,CH$16&lt;0,(CH14+CH20+CH41)&lt;0),CH14+CH20+CH41,0),0)</f>
        <v>0</v>
      </c>
      <c r="CI57" s="515">
        <f>-IF(CI$3&lt;=HOLD_PERIOD,SUMIF(Leases!$B170:$B955,"TI",Leases!BU170:BU955),0)-IF(CI$3&lt;=HOLD_PERIOD,SUMIF(Leases!$B170:$B955,"LC",Leases!BU170:BU955)+IF(AND(CI$56=0,CI$16&lt;0,(CI14+CI20+CI41)&lt;0),CI14+CI20+CI41,0),0)</f>
        <v>0</v>
      </c>
      <c r="CJ57" s="515">
        <f>-IF(CJ$3&lt;=HOLD_PERIOD,SUMIF(Leases!$B170:$B955,"TI",Leases!BV170:BV955),0)-IF(CJ$3&lt;=HOLD_PERIOD,SUMIF(Leases!$B170:$B955,"LC",Leases!BV170:BV955)+IF(AND(CJ$56=0,CJ$16&lt;0,(CJ14+CJ20+CJ41)&lt;0),CJ14+CJ20+CJ41,0),0)</f>
        <v>0</v>
      </c>
      <c r="CK57" s="515">
        <f>-IF(CK$3&lt;=HOLD_PERIOD,SUMIF(Leases!$B170:$B955,"TI",Leases!BW170:BW955),0)-IF(CK$3&lt;=HOLD_PERIOD,SUMIF(Leases!$B170:$B955,"LC",Leases!BW170:BW955)+IF(AND(CK$56=0,CK$16&lt;0,(CK14+CK20+CK41)&lt;0),CK14+CK20+CK41,0),0)</f>
        <v>0</v>
      </c>
      <c r="CL57" s="515">
        <f>-IF(CL$3&lt;=HOLD_PERIOD,SUMIF(Leases!$B170:$B955,"TI",Leases!BX170:BX955),0)-IF(CL$3&lt;=HOLD_PERIOD,SUMIF(Leases!$B170:$B955,"LC",Leases!BX170:BX955)+IF(AND(CL$56=0,CL$16&lt;0,(CL14+CL20+CL41)&lt;0),CL14+CL20+CL41,0),0)</f>
        <v>0</v>
      </c>
      <c r="CM57" s="515">
        <f>-IF(CM$3&lt;=HOLD_PERIOD,SUMIF(Leases!$B170:$B955,"TI",Leases!BY170:BY955),0)-IF(CM$3&lt;=HOLD_PERIOD,SUMIF(Leases!$B170:$B955,"LC",Leases!BY170:BY955)+IF(AND(CM$56=0,CM$16&lt;0,(CM14+CM20+CM41)&lt;0),CM14+CM20+CM41,0),0)</f>
        <v>0</v>
      </c>
      <c r="CN57" s="515">
        <f>-IF(CN$3&lt;=HOLD_PERIOD,SUMIF(Leases!$B170:$B955,"TI",Leases!BZ170:BZ955),0)-IF(CN$3&lt;=HOLD_PERIOD,SUMIF(Leases!$B170:$B955,"LC",Leases!BZ170:BZ955)+IF(AND(CN$56=0,CN$16&lt;0,(CN14+CN20+CN41)&lt;0),CN14+CN20+CN41,0),0)</f>
        <v>0</v>
      </c>
      <c r="CO57" s="515">
        <f>-IF(CO$3&lt;=HOLD_PERIOD,SUMIF(Leases!$B170:$B955,"TI",Leases!CA170:CA955),0)-IF(CO$3&lt;=HOLD_PERIOD,SUMIF(Leases!$B170:$B955,"LC",Leases!CA170:CA955)+IF(AND(CO$56=0,CO$16&lt;0,(CO14+CO20+CO41)&lt;0),CO14+CO20+CO41,0),0)</f>
        <v>0</v>
      </c>
      <c r="CP57" s="515">
        <f>-IF(CP$3&lt;=HOLD_PERIOD,SUMIF(Leases!$B170:$B955,"TI",Leases!CB170:CB955),0)-IF(CP$3&lt;=HOLD_PERIOD,SUMIF(Leases!$B170:$B955,"LC",Leases!CB170:CB955)+IF(AND(CP$56=0,CP$16&lt;0,(CP14+CP20+CP41)&lt;0),CP14+CP20+CP41,0),0)</f>
        <v>0</v>
      </c>
      <c r="CQ57" s="515">
        <f>-IF(CQ$3&lt;=HOLD_PERIOD,SUMIF(Leases!$B170:$B955,"TI",Leases!CC170:CC955),0)-IF(CQ$3&lt;=HOLD_PERIOD,SUMIF(Leases!$B170:$B955,"LC",Leases!CC170:CC955)+IF(AND(CQ$56=0,CQ$16&lt;0,(CQ14+CQ20+CQ41)&lt;0),CQ14+CQ20+CQ41,0),0)</f>
        <v>0</v>
      </c>
      <c r="CR57" s="515">
        <f>-IF(CR$3&lt;=HOLD_PERIOD,SUMIF(Leases!$B170:$B955,"TI",Leases!CD170:CD955),0)-IF(CR$3&lt;=HOLD_PERIOD,SUMIF(Leases!$B170:$B955,"LC",Leases!CD170:CD955)+IF(AND(CR$56=0,CR$16&lt;0,(CR14+CR20+CR41)&lt;0),CR14+CR20+CR41,0),0)</f>
        <v>0</v>
      </c>
      <c r="CS57" s="515">
        <f>-IF(CS$3&lt;=HOLD_PERIOD,SUMIF(Leases!$B170:$B955,"TI",Leases!CE170:CE955),0)-IF(CS$3&lt;=HOLD_PERIOD,SUMIF(Leases!$B170:$B955,"LC",Leases!CE170:CE955)+IF(AND(CS$56=0,CS$16&lt;0,(CS14+CS20+CS41)&lt;0),CS14+CS20+CS41,0),0)</f>
        <v>0</v>
      </c>
      <c r="CT57" s="515">
        <f>-IF(CT$3&lt;=HOLD_PERIOD,SUMIF(Leases!$B170:$B955,"TI",Leases!CF170:CF955),0)-IF(CT$3&lt;=HOLD_PERIOD,SUMIF(Leases!$B170:$B955,"LC",Leases!CF170:CF955)+IF(AND(CT$56=0,CT$16&lt;0,(CT14+CT20+CT41)&lt;0),CT14+CT20+CT41,0),0)</f>
        <v>0</v>
      </c>
      <c r="CU57" s="515">
        <f>-IF(CU$3&lt;=HOLD_PERIOD,SUMIF(Leases!$B170:$B955,"TI",Leases!CG170:CG955),0)-IF(CU$3&lt;=HOLD_PERIOD,SUMIF(Leases!$B170:$B955,"LC",Leases!CG170:CG955)+IF(AND(CU$56=0,CU$16&lt;0,(CU14+CU20+CU41)&lt;0),CU14+CU20+CU41,0),0)</f>
        <v>0</v>
      </c>
      <c r="CV57" s="515">
        <f>-IF(CV$3&lt;=HOLD_PERIOD,SUMIF(Leases!$B170:$B955,"TI",Leases!CH170:CH955),0)-IF(CV$3&lt;=HOLD_PERIOD,SUMIF(Leases!$B170:$B955,"LC",Leases!CH170:CH955)+IF(AND(CV$56=0,CV$16&lt;0,(CV14+CV20+CV41)&lt;0),CV14+CV20+CV41,0),0)</f>
        <v>0</v>
      </c>
      <c r="CW57" s="515">
        <f>-IF(CW$3&lt;=HOLD_PERIOD,SUMIF(Leases!$B170:$B955,"TI",Leases!CI170:CI955),0)-IF(CW$3&lt;=HOLD_PERIOD,SUMIF(Leases!$B170:$B955,"LC",Leases!CI170:CI955)+IF(AND(CW$56=0,CW$16&lt;0,(CW14+CW20+CW41)&lt;0),CW14+CW20+CW41,0),0)</f>
        <v>0</v>
      </c>
      <c r="CX57" s="515">
        <f>-IF(CX$3&lt;=HOLD_PERIOD,SUMIF(Leases!$B170:$B955,"TI",Leases!CJ170:CJ955),0)-IF(CX$3&lt;=HOLD_PERIOD,SUMIF(Leases!$B170:$B955,"LC",Leases!CJ170:CJ955)+IF(AND(CX$56=0,CX$16&lt;0,(CX14+CX20+CX41)&lt;0),CX14+CX20+CX41,0),0)</f>
        <v>0</v>
      </c>
      <c r="CY57" s="515">
        <f>-IF(CY$3&lt;=HOLD_PERIOD,SUMIF(Leases!$B170:$B955,"TI",Leases!CK170:CK955),0)-IF(CY$3&lt;=HOLD_PERIOD,SUMIF(Leases!$B170:$B955,"LC",Leases!CK170:CK955)+IF(AND(CY$56=0,CY$16&lt;0,(CY14+CY20+CY41)&lt;0),CY14+CY20+CY41,0),0)</f>
        <v>0</v>
      </c>
      <c r="CZ57" s="515">
        <f>-IF(CZ$3&lt;=HOLD_PERIOD,SUMIF(Leases!$B170:$B955,"TI",Leases!CL170:CL955),0)-IF(CZ$3&lt;=HOLD_PERIOD,SUMIF(Leases!$B170:$B955,"LC",Leases!CL170:CL955)+IF(AND(CZ$56=0,CZ$16&lt;0,(CZ14+CZ20+CZ41)&lt;0),CZ14+CZ20+CZ41,0),0)</f>
        <v>0</v>
      </c>
      <c r="DA57" s="515">
        <f>-IF(DA$3&lt;=HOLD_PERIOD,SUMIF(Leases!$B170:$B955,"TI",Leases!CM170:CM955),0)-IF(DA$3&lt;=HOLD_PERIOD,SUMIF(Leases!$B170:$B955,"LC",Leases!CM170:CM955)+IF(AND(DA$56=0,DA$16&lt;0,(DA14+DA20+DA41)&lt;0),DA14+DA20+DA41,0),0)</f>
        <v>0</v>
      </c>
      <c r="DB57" s="515">
        <f>-IF(DB$3&lt;=HOLD_PERIOD,SUMIF(Leases!$B170:$B955,"TI",Leases!CN170:CN955),0)-IF(DB$3&lt;=HOLD_PERIOD,SUMIF(Leases!$B170:$B955,"LC",Leases!CN170:CN955)+IF(AND(DB$56=0,DB$16&lt;0,(DB14+DB20+DB41)&lt;0),DB14+DB20+DB41,0),0)</f>
        <v>0</v>
      </c>
      <c r="DC57" s="515">
        <f>-IF(DC$3&lt;=HOLD_PERIOD,SUMIF(Leases!$B170:$B955,"TI",Leases!CO170:CO955),0)-IF(DC$3&lt;=HOLD_PERIOD,SUMIF(Leases!$B170:$B955,"LC",Leases!CO170:CO955)+IF(AND(DC$56=0,DC$16&lt;0,(DC14+DC20+DC41)&lt;0),DC14+DC20+DC41,0),0)</f>
        <v>0</v>
      </c>
      <c r="DD57" s="515">
        <f>-IF(DD$3&lt;=HOLD_PERIOD,SUMIF(Leases!$B170:$B955,"TI",Leases!CP170:CP955),0)-IF(DD$3&lt;=HOLD_PERIOD,SUMIF(Leases!$B170:$B955,"LC",Leases!CP170:CP955)+IF(AND(DD$56=0,DD$16&lt;0,(DD14+DD20+DD41)&lt;0),DD14+DD20+DD41,0),0)</f>
        <v>0</v>
      </c>
      <c r="DE57" s="515">
        <f>-IF(DE$3&lt;=HOLD_PERIOD,SUMIF(Leases!$B170:$B955,"TI",Leases!CQ170:CQ955),0)-IF(DE$3&lt;=HOLD_PERIOD,SUMIF(Leases!$B170:$B955,"LC",Leases!CQ170:CQ955)+IF(AND(DE$56=0,DE$16&lt;0,(DE14+DE20+DE41)&lt;0),DE14+DE20+DE41,0),0)</f>
        <v>0</v>
      </c>
      <c r="DF57" s="515">
        <f>-IF(DF$3&lt;=HOLD_PERIOD,SUMIF(Leases!$B170:$B955,"TI",Leases!CR170:CR955),0)-IF(DF$3&lt;=HOLD_PERIOD,SUMIF(Leases!$B170:$B955,"LC",Leases!CR170:CR955)+IF(AND(DF$56=0,DF$16&lt;0,(DF14+DF20+DF41)&lt;0),DF14+DF20+DF41,0),0)</f>
        <v>0</v>
      </c>
      <c r="DG57" s="515">
        <f>-IF(DG$3&lt;=HOLD_PERIOD,SUMIF(Leases!$B170:$B955,"TI",Leases!CS170:CS955),0)-IF(DG$3&lt;=HOLD_PERIOD,SUMIF(Leases!$B170:$B955,"LC",Leases!CS170:CS955)+IF(AND(DG$56=0,DG$16&lt;0,(DG14+DG20+DG41)&lt;0),DG14+DG20+DG41,0),0)</f>
        <v>0</v>
      </c>
      <c r="DH57" s="515">
        <f>-IF(DH$3&lt;=HOLD_PERIOD,SUMIF(Leases!$B170:$B955,"TI",Leases!CT170:CT955),0)-IF(DH$3&lt;=HOLD_PERIOD,SUMIF(Leases!$B170:$B955,"LC",Leases!CT170:CT955)+IF(AND(DH$56=0,DH$16&lt;0,(DH14+DH20+DH41)&lt;0),DH14+DH20+DH41,0),0)</f>
        <v>0</v>
      </c>
      <c r="DI57" s="515">
        <f>-IF(DI$3&lt;=HOLD_PERIOD,SUMIF(Leases!$B170:$B955,"TI",Leases!CU170:CU955),0)-IF(DI$3&lt;=HOLD_PERIOD,SUMIF(Leases!$B170:$B955,"LC",Leases!CU170:CU955)+IF(AND(DI$56=0,DI$16&lt;0,(DI14+DI20+DI41)&lt;0),DI14+DI20+DI41,0),0)</f>
        <v>0</v>
      </c>
      <c r="DJ57" s="515">
        <f>-IF(DJ$3&lt;=HOLD_PERIOD,SUMIF(Leases!$B170:$B955,"TI",Leases!CV170:CV955),0)-IF(DJ$3&lt;=HOLD_PERIOD,SUMIF(Leases!$B170:$B955,"LC",Leases!CV170:CV955)+IF(AND(DJ$56=0,DJ$16&lt;0,(DJ14+DJ20+DJ41)&lt;0),DJ14+DJ20+DJ41,0),0)</f>
        <v>0</v>
      </c>
      <c r="DK57" s="515">
        <f>-IF(DK$3&lt;=HOLD_PERIOD,SUMIF(Leases!$B170:$B955,"TI",Leases!CW170:CW955),0)-IF(DK$3&lt;=HOLD_PERIOD,SUMIF(Leases!$B170:$B955,"LC",Leases!CW170:CW955)+IF(AND(DK$56=0,DK$16&lt;0,(DK14+DK20+DK41)&lt;0),DK14+DK20+DK41,0),0)</f>
        <v>0</v>
      </c>
      <c r="DL57" s="515">
        <f>-IF(DL$3&lt;=HOLD_PERIOD,SUMIF(Leases!$B170:$B955,"TI",Leases!CX170:CX955),0)-IF(DL$3&lt;=HOLD_PERIOD,SUMIF(Leases!$B170:$B955,"LC",Leases!CX170:CX955)+IF(AND(DL$56=0,DL$16&lt;0,(DL14+DL20+DL41)&lt;0),DL14+DL20+DL41,0),0)</f>
        <v>0</v>
      </c>
      <c r="DM57" s="515">
        <f>-IF(DM$3&lt;=HOLD_PERIOD,SUMIF(Leases!$B170:$B955,"TI",Leases!CY170:CY955),0)-IF(DM$3&lt;=HOLD_PERIOD,SUMIF(Leases!$B170:$B955,"LC",Leases!CY170:CY955)+IF(AND(DM$56=0,DM$16&lt;0,(DM14+DM20+DM41)&lt;0),DM14+DM20+DM41,0),0)</f>
        <v>0</v>
      </c>
      <c r="DN57" s="515">
        <f>-IF(DN$3&lt;=HOLD_PERIOD,SUMIF(Leases!$B170:$B955,"TI",Leases!CZ170:CZ955),0)-IF(DN$3&lt;=HOLD_PERIOD,SUMIF(Leases!$B170:$B955,"LC",Leases!CZ170:CZ955)+IF(AND(DN$56=0,DN$16&lt;0,(DN14+DN20+DN41)&lt;0),DN14+DN20+DN41,0),0)</f>
        <v>0</v>
      </c>
      <c r="DO57" s="515">
        <f>-IF(DO$3&lt;=HOLD_PERIOD,SUMIF(Leases!$B170:$B955,"TI",Leases!DA170:DA955),0)-IF(DO$3&lt;=HOLD_PERIOD,SUMIF(Leases!$B170:$B955,"LC",Leases!DA170:DA955)+IF(AND(DO$56=0,DO$16&lt;0,(DO14+DO20+DO41)&lt;0),DO14+DO20+DO41,0),0)</f>
        <v>0</v>
      </c>
      <c r="DP57" s="515">
        <f>-IF(DP$3&lt;=HOLD_PERIOD,SUMIF(Leases!$B170:$B955,"TI",Leases!DB170:DB955),0)-IF(DP$3&lt;=HOLD_PERIOD,SUMIF(Leases!$B170:$B955,"LC",Leases!DB170:DB955)+IF(AND(DP$56=0,DP$16&lt;0,(DP14+DP20+DP41)&lt;0),DP14+DP20+DP41,0),0)</f>
        <v>0</v>
      </c>
      <c r="DQ57" s="515">
        <f>-IF(DQ$3&lt;=HOLD_PERIOD,SUMIF(Leases!$B170:$B955,"TI",Leases!DC170:DC955),0)-IF(DQ$3&lt;=HOLD_PERIOD,SUMIF(Leases!$B170:$B955,"LC",Leases!DC170:DC955)+IF(AND(DQ$56=0,DQ$16&lt;0,(DQ14+DQ20+DQ41)&lt;0),DQ14+DQ20+DQ41,0),0)</f>
        <v>0</v>
      </c>
      <c r="DR57" s="515">
        <f>-IF(DR$3&lt;=HOLD_PERIOD,SUMIF(Leases!$B170:$B955,"TI",Leases!DD170:DD955),0)-IF(DR$3&lt;=HOLD_PERIOD,SUMIF(Leases!$B170:$B955,"LC",Leases!DD170:DD955)+IF(AND(DR$56=0,DR$16&lt;0,(DR14+DR20+DR41)&lt;0),DR14+DR20+DR41,0),0)</f>
        <v>0</v>
      </c>
      <c r="DS57" s="515">
        <f>-IF(DS$3&lt;=HOLD_PERIOD,SUMIF(Leases!$B170:$B955,"TI",Leases!DE170:DE955),0)-IF(DS$3&lt;=HOLD_PERIOD,SUMIF(Leases!$B170:$B955,"LC",Leases!DE170:DE955)+IF(AND(DS$56=0,DS$16&lt;0,(DS14+DS20+DS41)&lt;0),DS14+DS20+DS41,0),0)</f>
        <v>0</v>
      </c>
      <c r="DT57" s="515">
        <f>-IF(DT$3&lt;=HOLD_PERIOD,SUMIF(Leases!$B170:$B955,"TI",Leases!DF170:DF955),0)-IF(DT$3&lt;=HOLD_PERIOD,SUMIF(Leases!$B170:$B955,"LC",Leases!DF170:DF955)+IF(AND(DT$56=0,DT$16&lt;0,(DT14+DT20+DT41)&lt;0),DT14+DT20+DT41,0),0)</f>
        <v>0</v>
      </c>
      <c r="DU57" s="515">
        <f>-IF(DU$3&lt;=HOLD_PERIOD,SUMIF(Leases!$B170:$B955,"TI",Leases!DG170:DG955),0)-IF(DU$3&lt;=HOLD_PERIOD,SUMIF(Leases!$B170:$B955,"LC",Leases!DG170:DG955)+IF(AND(DU$56=0,DU$16&lt;0,(DU14+DU20+DU41)&lt;0),DU14+DU20+DU41,0),0)</f>
        <v>0</v>
      </c>
      <c r="DV57" s="515">
        <f>-IF(DV$3&lt;=HOLD_PERIOD,SUMIF(Leases!$B170:$B955,"TI",Leases!DH170:DH955),0)-IF(DV$3&lt;=HOLD_PERIOD,SUMIF(Leases!$B170:$B955,"LC",Leases!DH170:DH955)+IF(AND(DV$56=0,DV$16&lt;0,(DV14+DV20+DV41)&lt;0),DV14+DV20+DV41,0),0)</f>
        <v>0</v>
      </c>
      <c r="DW57" s="515">
        <f>-IF(DW$3&lt;=HOLD_PERIOD,SUMIF(Leases!$B170:$B955,"TI",Leases!DI170:DI955),0)-IF(DW$3&lt;=HOLD_PERIOD,SUMIF(Leases!$B170:$B955,"LC",Leases!DI170:DI955)+IF(AND(DW$56=0,DW$16&lt;0,(DW14+DW20+DW41)&lt;0),DW14+DW20+DW41,0),0)</f>
        <v>0</v>
      </c>
      <c r="DX57" s="515">
        <f>-IF(DX$3&lt;=HOLD_PERIOD,SUMIF(Leases!$B170:$B955,"TI",Leases!DJ170:DJ955),0)-IF(DX$3&lt;=HOLD_PERIOD,SUMIF(Leases!$B170:$B955,"LC",Leases!DJ170:DJ955)+IF(AND(DX$56=0,DX$16&lt;0,(DX14+DX20+DX41)&lt;0),DX14+DX20+DX41,0),0)</f>
        <v>0</v>
      </c>
      <c r="DY57" s="515">
        <f>-IF(DY$3&lt;=HOLD_PERIOD,SUMIF(Leases!$B170:$B955,"TI",Leases!DK170:DK955),0)-IF(DY$3&lt;=HOLD_PERIOD,SUMIF(Leases!$B170:$B955,"LC",Leases!DK170:DK955)+IF(AND(DY$56=0,DY$16&lt;0,(DY14+DY20+DY41)&lt;0),DY14+DY20+DY41,0),0)</f>
        <v>0</v>
      </c>
      <c r="DZ57" s="515">
        <f>-IF(DZ$3&lt;=HOLD_PERIOD,SUMIF(Leases!$B170:$B955,"TI",Leases!DL170:DL955),0)-IF(DZ$3&lt;=HOLD_PERIOD,SUMIF(Leases!$B170:$B955,"LC",Leases!DL170:DL955)+IF(AND(DZ$56=0,DZ$16&lt;0,(DZ14+DZ20+DZ41)&lt;0),DZ14+DZ20+DZ41,0),0)</f>
        <v>0</v>
      </c>
      <c r="EA57" s="515">
        <f>-IF(EA$3&lt;=HOLD_PERIOD,SUMIF(Leases!$B170:$B955,"TI",Leases!DM170:DM955),0)-IF(EA$3&lt;=HOLD_PERIOD,SUMIF(Leases!$B170:$B955,"LC",Leases!DM170:DM955)+IF(AND(EA$56=0,EA$16&lt;0,(EA14+EA20+EA41)&lt;0),EA14+EA20+EA41,0),0)</f>
        <v>0</v>
      </c>
      <c r="EB57" s="515">
        <f>-IF(EB$3&lt;=HOLD_PERIOD,SUMIF(Leases!$B170:$B955,"TI",Leases!DN170:DN955),0)-IF(EB$3&lt;=HOLD_PERIOD,SUMIF(Leases!$B170:$B955,"LC",Leases!DN170:DN955)+IF(AND(EB$56=0,EB$16&lt;0,(EB14+EB20+EB41)&lt;0),EB14+EB20+EB41,0),0)</f>
        <v>0</v>
      </c>
      <c r="EC57" s="515">
        <f>-IF(EC$3&lt;=HOLD_PERIOD,SUMIF(Leases!$B170:$B955,"TI",Leases!DO170:DO955),0)-IF(EC$3&lt;=HOLD_PERIOD,SUMIF(Leases!$B170:$B955,"LC",Leases!DO170:DO955)+IF(AND(EC$56=0,EC$16&lt;0,(EC14+EC20+EC41)&lt;0),EC14+EC20+EC41,0),0)</f>
        <v>0</v>
      </c>
      <c r="ED57" s="515">
        <f>-IF(ED$3&lt;=HOLD_PERIOD,SUMIF(Leases!$B170:$B955,"TI",Leases!DP170:DP955),0)-IF(ED$3&lt;=HOLD_PERIOD,SUMIF(Leases!$B170:$B955,"LC",Leases!DP170:DP955)+IF(AND(ED$56=0,ED$16&lt;0,(ED14+ED20+ED41)&lt;0),ED14+ED20+ED41,0),0)</f>
        <v>0</v>
      </c>
      <c r="EE57" s="515">
        <f>-IF(EE$3&lt;=HOLD_PERIOD,SUMIF(Leases!$B170:$B955,"TI",Leases!DQ170:DQ955),0)-IF(EE$3&lt;=HOLD_PERIOD,SUMIF(Leases!$B170:$B955,"LC",Leases!DQ170:DQ955)+IF(AND(EE$56=0,EE$16&lt;0,(EE14+EE20+EE41)&lt;0),EE14+EE20+EE41,0),0)</f>
        <v>0</v>
      </c>
      <c r="EF57" s="515">
        <f>-IF(EF$3&lt;=HOLD_PERIOD,SUMIF(Leases!$B170:$B955,"TI",Leases!DR170:DR955),0)-IF(EF$3&lt;=HOLD_PERIOD,SUMIF(Leases!$B170:$B955,"LC",Leases!DR170:DR955)+IF(AND(EF$56=0,EF$16&lt;0,(EF14+EF20+EF41)&lt;0),EF14+EF20+EF41,0),0)</f>
        <v>0</v>
      </c>
      <c r="EG57" s="515">
        <f>-IF(EG$3&lt;=HOLD_PERIOD,SUMIF(Leases!$B170:$B955,"TI",Leases!DS170:DS955),0)-IF(EG$3&lt;=HOLD_PERIOD,SUMIF(Leases!$B170:$B955,"LC",Leases!DS170:DS955)+IF(AND(EG$56=0,EG$16&lt;0,(EG14+EG20+EG41)&lt;0),EG14+EG20+EG41,0),0)</f>
        <v>0</v>
      </c>
      <c r="EH57" s="515">
        <f>-IF(EH$3&lt;=HOLD_PERIOD,SUMIF(Leases!$B170:$B955,"TI",Leases!DT170:DT955),0)-IF(EH$3&lt;=HOLD_PERIOD,SUMIF(Leases!$B170:$B955,"LC",Leases!DT170:DT955)+IF(AND(EH$56=0,EH$16&lt;0,(EH14+EH20+EH41)&lt;0),EH14+EH20+EH41,0),0)</f>
        <v>0</v>
      </c>
      <c r="EI57" s="515">
        <f>-IF(EI$3&lt;=HOLD_PERIOD,SUMIF(Leases!$B170:$B955,"TI",Leases!DU170:DU955),0)-IF(EI$3&lt;=HOLD_PERIOD,SUMIF(Leases!$B170:$B955,"LC",Leases!DU170:DU955)+IF(AND(EI$56=0,EI$16&lt;0,(EI14+EI20+EI41)&lt;0),EI14+EI20+EI41,0),0)</f>
        <v>0</v>
      </c>
      <c r="EJ57" s="515">
        <f>-IF(EJ$3&lt;=HOLD_PERIOD,SUMIF(Leases!$B170:$B955,"TI",Leases!DV170:DV955),0)-IF(EJ$3&lt;=HOLD_PERIOD,SUMIF(Leases!$B170:$B955,"LC",Leases!DV170:DV955)+IF(AND(EJ$56=0,EJ$16&lt;0,(EJ14+EJ20+EJ41)&lt;0),EJ14+EJ20+EJ41,0),0)</f>
        <v>0</v>
      </c>
      <c r="EK57" s="515">
        <f>-IF(EK$3&lt;=HOLD_PERIOD,SUMIF(Leases!$B170:$B955,"TI",Leases!DW170:DW955),0)-IF(EK$3&lt;=HOLD_PERIOD,SUMIF(Leases!$B170:$B955,"LC",Leases!DW170:DW955)+IF(AND(EK$56=0,EK$16&lt;0,(EK14+EK20+EK41)&lt;0),EK14+EK20+EK41,0),0)</f>
        <v>0</v>
      </c>
      <c r="EL57" s="515">
        <f>-IF(EL$3&lt;=HOLD_PERIOD,SUMIF(Leases!$B170:$B955,"TI",Leases!DX170:DX955),0)-IF(EL$3&lt;=HOLD_PERIOD,SUMIF(Leases!$B170:$B955,"LC",Leases!DX170:DX955)+IF(AND(EL$56=0,EL$16&lt;0,(EL14+EL20+EL41)&lt;0),EL14+EL20+EL41,0),0)</f>
        <v>0</v>
      </c>
      <c r="EM57" s="515">
        <f>-IF(EM$3&lt;=HOLD_PERIOD,SUMIF(Leases!$B170:$B955,"TI",Leases!DY170:DY955),0)-IF(EM$3&lt;=HOLD_PERIOD,SUMIF(Leases!$B170:$B955,"LC",Leases!DY170:DY955)+IF(AND(EM$56=0,EM$16&lt;0,(EM14+EM20+EM41)&lt;0),EM14+EM20+EM41,0),0)</f>
        <v>0</v>
      </c>
      <c r="EN57" s="515">
        <f>-IF(EN$3&lt;=HOLD_PERIOD,SUMIF(Leases!$B170:$B955,"TI",Leases!DZ170:DZ955),0)-IF(EN$3&lt;=HOLD_PERIOD,SUMIF(Leases!$B170:$B955,"LC",Leases!DZ170:DZ955)+IF(AND(EN$56=0,EN$16&lt;0,(EN14+EN20+EN41)&lt;0),EN14+EN20+EN41,0),0)</f>
        <v>0</v>
      </c>
      <c r="EO57" s="515">
        <f>-IF(EO$3&lt;=HOLD_PERIOD,SUMIF(Leases!$B170:$B955,"TI",Leases!EA170:EA955),0)-IF(EO$3&lt;=HOLD_PERIOD,SUMIF(Leases!$B170:$B955,"LC",Leases!EA170:EA955)+IF(AND(EO$56=0,EO$16&lt;0,(EO14+EO20+EO41)&lt;0),EO14+EO20+EO41,0),0)</f>
        <v>0</v>
      </c>
      <c r="EP57" s="515">
        <f>-IF(EP$3&lt;=HOLD_PERIOD,SUMIF(Leases!$B170:$B955,"TI",Leases!EB170:EB955),0)-IF(EP$3&lt;=HOLD_PERIOD,SUMIF(Leases!$B170:$B955,"LC",Leases!EB170:EB955)+IF(AND(EP$56=0,EP$16&lt;0,(EP14+EP20+EP41)&lt;0),EP14+EP20+EP41,0),0)</f>
        <v>0</v>
      </c>
      <c r="EQ57" s="515">
        <f>-IF(EQ$3&lt;=HOLD_PERIOD,SUMIF(Leases!$B170:$B955,"TI",Leases!EC170:EC955),0)-IF(EQ$3&lt;=HOLD_PERIOD,SUMIF(Leases!$B170:$B955,"LC",Leases!EC170:EC955)+IF(AND(EQ$56=0,EQ$16&lt;0,(EQ14+EQ20+EQ41)&lt;0),EQ14+EQ20+EQ41,0),0)</f>
        <v>0</v>
      </c>
      <c r="ER57" s="515">
        <f>-IF(ER$3&lt;=HOLD_PERIOD,SUMIF(Leases!$B170:$B955,"TI",Leases!ED170:ED955),0)-IF(ER$3&lt;=HOLD_PERIOD,SUMIF(Leases!$B170:$B955,"LC",Leases!ED170:ED955)+IF(AND(ER$56=0,ER$16&lt;0,(ER14+ER20+ER41)&lt;0),ER14+ER20+ER41,0),0)</f>
        <v>0</v>
      </c>
      <c r="ES57" s="518">
        <f>-IF(ES$3&lt;=HOLD_PERIOD,SUMIF(Leases!$B170:$B955,"TI",Leases!EE170:EE955),0)-IF(ES$3&lt;=HOLD_PERIOD,SUMIF(Leases!$B170:$B955,"LC",Leases!EE170:EE955)+IF(AND(ES$56=0,ES$16&lt;0,(ES14+ES20+ES41)&lt;0),ES14+ES20+ES41,0),0)</f>
        <v>0</v>
      </c>
    </row>
    <row r="58" spans="1:149" x14ac:dyDescent="0.3">
      <c r="A58" s="515">
        <f t="shared" si="70"/>
        <v>113524842.6303522</v>
      </c>
      <c r="B58" s="404" t="s">
        <v>131</v>
      </c>
      <c r="C58" s="515">
        <f t="shared" si="76"/>
        <v>0</v>
      </c>
      <c r="D58" s="515">
        <f t="shared" si="77"/>
        <v>0</v>
      </c>
      <c r="E58" s="515">
        <f t="shared" si="77"/>
        <v>2858712.4625130761</v>
      </c>
      <c r="F58" s="515">
        <f t="shared" si="77"/>
        <v>3940904.1533066621</v>
      </c>
      <c r="G58" s="515">
        <f t="shared" si="77"/>
        <v>3118269.2589917411</v>
      </c>
      <c r="H58" s="515">
        <f t="shared" si="77"/>
        <v>103606956.75554071</v>
      </c>
      <c r="I58" s="515">
        <f t="shared" si="77"/>
        <v>0</v>
      </c>
      <c r="J58" s="515">
        <f t="shared" si="77"/>
        <v>0</v>
      </c>
      <c r="K58" s="515">
        <f t="shared" si="77"/>
        <v>0</v>
      </c>
      <c r="L58" s="515">
        <f t="shared" si="77"/>
        <v>0</v>
      </c>
      <c r="M58" s="518">
        <f t="shared" si="77"/>
        <v>0</v>
      </c>
      <c r="O58" s="515">
        <f t="shared" si="72"/>
        <v>113524842.6303522</v>
      </c>
      <c r="P58" s="404" t="s">
        <v>131</v>
      </c>
      <c r="Q58" s="515">
        <v>0</v>
      </c>
      <c r="R58" s="515">
        <f t="shared" ref="R58:AW58" si="88">IF(R$3=HOLD_PERIOD,R53+R54,IF(SUM(R53:R55)&lt;=0,0,IF(DISTRIBUTION_FREQ="Monthly",SUM(R53:R54),IF(DISTRIBUTION_FREQ="Quarterly",IF(MOD(R3,3)=0,SUM(R53:R54),0),IF(DISTRIBUTION_FREQ="Annually",IF(S2-R2=1,SUM(R53:R54),0))))))</f>
        <v>0</v>
      </c>
      <c r="S58" s="515">
        <f t="shared" si="88"/>
        <v>0</v>
      </c>
      <c r="T58" s="515">
        <f t="shared" si="88"/>
        <v>0</v>
      </c>
      <c r="U58" s="515">
        <f t="shared" si="88"/>
        <v>0</v>
      </c>
      <c r="V58" s="515">
        <f t="shared" si="88"/>
        <v>0</v>
      </c>
      <c r="W58" s="515">
        <f t="shared" si="88"/>
        <v>0</v>
      </c>
      <c r="X58" s="515">
        <f t="shared" si="88"/>
        <v>0</v>
      </c>
      <c r="Y58" s="515">
        <f t="shared" si="88"/>
        <v>0</v>
      </c>
      <c r="Z58" s="515">
        <f t="shared" si="88"/>
        <v>0</v>
      </c>
      <c r="AA58" s="515">
        <f t="shared" si="88"/>
        <v>0</v>
      </c>
      <c r="AB58" s="515">
        <f t="shared" si="88"/>
        <v>0</v>
      </c>
      <c r="AC58" s="515">
        <f t="shared" si="88"/>
        <v>0</v>
      </c>
      <c r="AD58" s="515">
        <f t="shared" si="88"/>
        <v>256174.1770658677</v>
      </c>
      <c r="AE58" s="515">
        <f t="shared" si="88"/>
        <v>254449.02706586767</v>
      </c>
      <c r="AF58" s="515">
        <f t="shared" si="88"/>
        <v>253056.24873253459</v>
      </c>
      <c r="AG58" s="515">
        <f t="shared" si="88"/>
        <v>251796.89576634718</v>
      </c>
      <c r="AH58" s="515">
        <f t="shared" si="88"/>
        <v>250196.69576634711</v>
      </c>
      <c r="AI58" s="515">
        <f t="shared" si="88"/>
        <v>248562.89576634695</v>
      </c>
      <c r="AJ58" s="515">
        <f t="shared" si="88"/>
        <v>246809.39576634695</v>
      </c>
      <c r="AK58" s="515">
        <f t="shared" si="88"/>
        <v>237348.28898090846</v>
      </c>
      <c r="AL58" s="515">
        <f t="shared" si="88"/>
        <v>152704.09449513501</v>
      </c>
      <c r="AM58" s="515">
        <f t="shared" si="88"/>
        <v>234983.59576634679</v>
      </c>
      <c r="AN58" s="515">
        <f t="shared" si="88"/>
        <v>233611.24576634704</v>
      </c>
      <c r="AO58" s="515">
        <f t="shared" si="88"/>
        <v>239019.90157468035</v>
      </c>
      <c r="AP58" s="515">
        <f t="shared" si="88"/>
        <v>339243.17138660466</v>
      </c>
      <c r="AQ58" s="515">
        <f t="shared" si="88"/>
        <v>254576.25086009048</v>
      </c>
      <c r="AR58" s="515">
        <f t="shared" si="88"/>
        <v>336829.97753965261</v>
      </c>
      <c r="AS58" s="515">
        <f t="shared" si="88"/>
        <v>335316.16598447936</v>
      </c>
      <c r="AT58" s="515">
        <f t="shared" si="88"/>
        <v>340924.96719197941</v>
      </c>
      <c r="AU58" s="515">
        <f t="shared" si="88"/>
        <v>339063.31719197927</v>
      </c>
      <c r="AV58" s="515">
        <f t="shared" si="88"/>
        <v>337186.96719197929</v>
      </c>
      <c r="AW58" s="515">
        <f t="shared" si="88"/>
        <v>335316.91719197936</v>
      </c>
      <c r="AX58" s="515">
        <f t="shared" ref="AX58:CC58" si="89">IF(AX$3=HOLD_PERIOD,AX53+AX54,IF(SUM(AX53:AX55)&lt;=0,0,IF(DISTRIBUTION_FREQ="Monthly",SUM(AX53:AX54),IF(DISTRIBUTION_FREQ="Quarterly",IF(MOD(AX3,3)=0,SUM(AX53:AX54),0),IF(DISTRIBUTION_FREQ="Annually",IF(AY2-AX2=1,SUM(AX53:AX54),0))))))</f>
        <v>333256.81719197938</v>
      </c>
      <c r="AY58" s="515">
        <f t="shared" si="89"/>
        <v>331543.21719197941</v>
      </c>
      <c r="AZ58" s="515">
        <f t="shared" si="89"/>
        <v>329748.76719197945</v>
      </c>
      <c r="BA58" s="515">
        <f t="shared" si="89"/>
        <v>327897.61719197931</v>
      </c>
      <c r="BB58" s="515">
        <f t="shared" si="89"/>
        <v>286604.18370852817</v>
      </c>
      <c r="BC58" s="515">
        <f t="shared" si="89"/>
        <v>285256.6123324302</v>
      </c>
      <c r="BD58" s="515">
        <f t="shared" si="89"/>
        <v>283876.76768654143</v>
      </c>
      <c r="BE58" s="515">
        <f t="shared" si="89"/>
        <v>265637.79894329014</v>
      </c>
      <c r="BF58" s="515">
        <f t="shared" si="89"/>
        <v>86742.18395928212</v>
      </c>
      <c r="BG58" s="515">
        <f t="shared" si="89"/>
        <v>265297.28188916401</v>
      </c>
      <c r="BH58" s="515">
        <f t="shared" si="89"/>
        <v>264048.16077779874</v>
      </c>
      <c r="BI58" s="515">
        <f t="shared" si="89"/>
        <v>278795.2014007126</v>
      </c>
      <c r="BJ58" s="515">
        <f t="shared" si="89"/>
        <v>277437.36703801702</v>
      </c>
      <c r="BK58" s="515">
        <f t="shared" si="89"/>
        <v>276154.08627722738</v>
      </c>
      <c r="BL58" s="515">
        <f t="shared" si="89"/>
        <v>274892.85848524293</v>
      </c>
      <c r="BM58" s="515">
        <f t="shared" si="89"/>
        <v>273526.7564935066</v>
      </c>
      <c r="BN58" s="515">
        <f t="shared" si="89"/>
        <v>294999.3305073037</v>
      </c>
      <c r="BO58" s="515">
        <f t="shared" si="89"/>
        <v>293739.15908570238</v>
      </c>
      <c r="BP58" s="515">
        <f t="shared" si="89"/>
        <v>292402.95495093276</v>
      </c>
      <c r="BQ58" s="515">
        <f t="shared" si="89"/>
        <v>291224.55977597716</v>
      </c>
      <c r="BR58" s="515">
        <f t="shared" si="89"/>
        <v>290040.48117944063</v>
      </c>
      <c r="BS58" s="515">
        <f t="shared" si="89"/>
        <v>288739.67464917223</v>
      </c>
      <c r="BT58" s="515">
        <f t="shared" si="89"/>
        <v>287616.59074820357</v>
      </c>
      <c r="BU58" s="515">
        <f t="shared" si="89"/>
        <v>286417.12360936636</v>
      </c>
      <c r="BV58" s="515">
        <f t="shared" si="89"/>
        <v>285237.16523944784</v>
      </c>
      <c r="BW58" s="515">
        <f t="shared" si="89"/>
        <v>284046.12119655276</v>
      </c>
      <c r="BX58" s="515">
        <f t="shared" si="89"/>
        <v>282699.18024509668</v>
      </c>
      <c r="BY58" s="515">
        <f t="shared" si="89"/>
        <v>100429794.41435352</v>
      </c>
      <c r="BZ58" s="515">
        <f t="shared" si="89"/>
        <v>0</v>
      </c>
      <c r="CA58" s="515">
        <f t="shared" si="89"/>
        <v>0</v>
      </c>
      <c r="CB58" s="515">
        <f t="shared" si="89"/>
        <v>0</v>
      </c>
      <c r="CC58" s="515">
        <f t="shared" si="89"/>
        <v>0</v>
      </c>
      <c r="CD58" s="515">
        <f t="shared" ref="CD58:DI58" si="90">IF(CD$3=HOLD_PERIOD,CD53+CD54,IF(SUM(CD53:CD55)&lt;=0,0,IF(DISTRIBUTION_FREQ="Monthly",SUM(CD53:CD54),IF(DISTRIBUTION_FREQ="Quarterly",IF(MOD(CD3,3)=0,SUM(CD53:CD54),0),IF(DISTRIBUTION_FREQ="Annually",IF(CE2-CD2=1,SUM(CD53:CD54),0))))))</f>
        <v>0</v>
      </c>
      <c r="CE58" s="515">
        <f t="shared" si="90"/>
        <v>0</v>
      </c>
      <c r="CF58" s="515">
        <f t="shared" si="90"/>
        <v>0</v>
      </c>
      <c r="CG58" s="515">
        <f t="shared" si="90"/>
        <v>0</v>
      </c>
      <c r="CH58" s="515">
        <f t="shared" si="90"/>
        <v>0</v>
      </c>
      <c r="CI58" s="515">
        <f t="shared" si="90"/>
        <v>0</v>
      </c>
      <c r="CJ58" s="515">
        <f t="shared" si="90"/>
        <v>0</v>
      </c>
      <c r="CK58" s="515">
        <f t="shared" si="90"/>
        <v>0</v>
      </c>
      <c r="CL58" s="515">
        <f t="shared" si="90"/>
        <v>0</v>
      </c>
      <c r="CM58" s="515">
        <f t="shared" si="90"/>
        <v>0</v>
      </c>
      <c r="CN58" s="515">
        <f t="shared" si="90"/>
        <v>0</v>
      </c>
      <c r="CO58" s="515">
        <f t="shared" si="90"/>
        <v>0</v>
      </c>
      <c r="CP58" s="515">
        <f t="shared" si="90"/>
        <v>0</v>
      </c>
      <c r="CQ58" s="515">
        <f t="shared" si="90"/>
        <v>0</v>
      </c>
      <c r="CR58" s="515">
        <f t="shared" si="90"/>
        <v>0</v>
      </c>
      <c r="CS58" s="515">
        <f t="shared" si="90"/>
        <v>0</v>
      </c>
      <c r="CT58" s="515">
        <f t="shared" si="90"/>
        <v>0</v>
      </c>
      <c r="CU58" s="515">
        <f t="shared" si="90"/>
        <v>0</v>
      </c>
      <c r="CV58" s="515">
        <f t="shared" si="90"/>
        <v>0</v>
      </c>
      <c r="CW58" s="515">
        <f t="shared" si="90"/>
        <v>0</v>
      </c>
      <c r="CX58" s="515">
        <f t="shared" si="90"/>
        <v>0</v>
      </c>
      <c r="CY58" s="515">
        <f t="shared" si="90"/>
        <v>0</v>
      </c>
      <c r="CZ58" s="515">
        <f t="shared" si="90"/>
        <v>0</v>
      </c>
      <c r="DA58" s="515">
        <f t="shared" si="90"/>
        <v>0</v>
      </c>
      <c r="DB58" s="515">
        <f t="shared" si="90"/>
        <v>0</v>
      </c>
      <c r="DC58" s="515">
        <f t="shared" si="90"/>
        <v>0</v>
      </c>
      <c r="DD58" s="515">
        <f t="shared" si="90"/>
        <v>0</v>
      </c>
      <c r="DE58" s="515">
        <f t="shared" si="90"/>
        <v>0</v>
      </c>
      <c r="DF58" s="515">
        <f t="shared" si="90"/>
        <v>0</v>
      </c>
      <c r="DG58" s="515">
        <f t="shared" si="90"/>
        <v>0</v>
      </c>
      <c r="DH58" s="515">
        <f t="shared" si="90"/>
        <v>0</v>
      </c>
      <c r="DI58" s="515">
        <f t="shared" si="90"/>
        <v>0</v>
      </c>
      <c r="DJ58" s="515">
        <f t="shared" ref="DJ58:ES58" si="91">IF(DJ$3=HOLD_PERIOD,DJ53+DJ54,IF(SUM(DJ53:DJ55)&lt;=0,0,IF(DISTRIBUTION_FREQ="Monthly",SUM(DJ53:DJ54),IF(DISTRIBUTION_FREQ="Quarterly",IF(MOD(DJ3,3)=0,SUM(DJ53:DJ54),0),IF(DISTRIBUTION_FREQ="Annually",IF(DK2-DJ2=1,SUM(DJ53:DJ54),0))))))</f>
        <v>0</v>
      </c>
      <c r="DK58" s="515">
        <f t="shared" si="91"/>
        <v>0</v>
      </c>
      <c r="DL58" s="515">
        <f t="shared" si="91"/>
        <v>0</v>
      </c>
      <c r="DM58" s="515">
        <f t="shared" si="91"/>
        <v>0</v>
      </c>
      <c r="DN58" s="515">
        <f t="shared" si="91"/>
        <v>0</v>
      </c>
      <c r="DO58" s="515">
        <f t="shared" si="91"/>
        <v>0</v>
      </c>
      <c r="DP58" s="515">
        <f t="shared" si="91"/>
        <v>0</v>
      </c>
      <c r="DQ58" s="515">
        <f t="shared" si="91"/>
        <v>0</v>
      </c>
      <c r="DR58" s="515">
        <f t="shared" si="91"/>
        <v>0</v>
      </c>
      <c r="DS58" s="515">
        <f t="shared" si="91"/>
        <v>0</v>
      </c>
      <c r="DT58" s="515">
        <f t="shared" si="91"/>
        <v>0</v>
      </c>
      <c r="DU58" s="515">
        <f t="shared" si="91"/>
        <v>0</v>
      </c>
      <c r="DV58" s="515">
        <f t="shared" si="91"/>
        <v>0</v>
      </c>
      <c r="DW58" s="515">
        <f t="shared" si="91"/>
        <v>0</v>
      </c>
      <c r="DX58" s="515">
        <f t="shared" si="91"/>
        <v>0</v>
      </c>
      <c r="DY58" s="515">
        <f t="shared" si="91"/>
        <v>0</v>
      </c>
      <c r="DZ58" s="515">
        <f t="shared" si="91"/>
        <v>0</v>
      </c>
      <c r="EA58" s="515">
        <f t="shared" si="91"/>
        <v>0</v>
      </c>
      <c r="EB58" s="515">
        <f t="shared" si="91"/>
        <v>0</v>
      </c>
      <c r="EC58" s="515">
        <f t="shared" si="91"/>
        <v>0</v>
      </c>
      <c r="ED58" s="515">
        <f t="shared" si="91"/>
        <v>0</v>
      </c>
      <c r="EE58" s="515">
        <f t="shared" si="91"/>
        <v>0</v>
      </c>
      <c r="EF58" s="515">
        <f t="shared" si="91"/>
        <v>0</v>
      </c>
      <c r="EG58" s="515">
        <f t="shared" si="91"/>
        <v>0</v>
      </c>
      <c r="EH58" s="515">
        <f t="shared" si="91"/>
        <v>0</v>
      </c>
      <c r="EI58" s="515">
        <f t="shared" si="91"/>
        <v>0</v>
      </c>
      <c r="EJ58" s="515">
        <f t="shared" si="91"/>
        <v>0</v>
      </c>
      <c r="EK58" s="515">
        <f t="shared" si="91"/>
        <v>0</v>
      </c>
      <c r="EL58" s="515">
        <f t="shared" si="91"/>
        <v>0</v>
      </c>
      <c r="EM58" s="515">
        <f t="shared" si="91"/>
        <v>0</v>
      </c>
      <c r="EN58" s="515">
        <f t="shared" si="91"/>
        <v>0</v>
      </c>
      <c r="EO58" s="515">
        <f t="shared" si="91"/>
        <v>0</v>
      </c>
      <c r="EP58" s="515">
        <f t="shared" si="91"/>
        <v>0</v>
      </c>
      <c r="EQ58" s="515">
        <f t="shared" si="91"/>
        <v>0</v>
      </c>
      <c r="ER58" s="515">
        <f t="shared" si="91"/>
        <v>0</v>
      </c>
      <c r="ES58" s="518">
        <f t="shared" si="91"/>
        <v>0</v>
      </c>
    </row>
    <row r="59" spans="1:149" x14ac:dyDescent="0.3">
      <c r="A59" s="515">
        <f t="shared" si="70"/>
        <v>0</v>
      </c>
      <c r="B59" s="416" t="s">
        <v>132</v>
      </c>
      <c r="C59" s="554">
        <f>HLOOKUP(C$2,$Q$2:$ES$59,MATCH($B59,$P$2:$P$59,0))</f>
        <v>0</v>
      </c>
      <c r="D59" s="554">
        <f t="shared" ref="D59:M59" si="92">HLOOKUP(D$2,$Q$2:$ES$59,MATCH($B59,$P$2:$P$59,0))</f>
        <v>0</v>
      </c>
      <c r="E59" s="554">
        <f t="shared" si="92"/>
        <v>0</v>
      </c>
      <c r="F59" s="554">
        <f t="shared" si="92"/>
        <v>0</v>
      </c>
      <c r="G59" s="554">
        <f t="shared" si="92"/>
        <v>0</v>
      </c>
      <c r="H59" s="554">
        <f t="shared" si="92"/>
        <v>0</v>
      </c>
      <c r="I59" s="554">
        <f t="shared" si="92"/>
        <v>0</v>
      </c>
      <c r="J59" s="554">
        <f t="shared" si="92"/>
        <v>0</v>
      </c>
      <c r="K59" s="554">
        <f t="shared" si="92"/>
        <v>0</v>
      </c>
      <c r="L59" s="554">
        <f t="shared" si="92"/>
        <v>0</v>
      </c>
      <c r="M59" s="555">
        <f t="shared" si="92"/>
        <v>0</v>
      </c>
      <c r="O59" s="515">
        <f t="shared" si="72"/>
        <v>0</v>
      </c>
      <c r="P59" s="416" t="s">
        <v>132</v>
      </c>
      <c r="Q59" s="554">
        <f>Q53+Q54-Q58</f>
        <v>0</v>
      </c>
      <c r="R59" s="554">
        <f>MAX(R53+R54-R58,0)</f>
        <v>0</v>
      </c>
      <c r="S59" s="554">
        <f t="shared" ref="S59:X59" si="93">MAX(S53+S54-S58,0)</f>
        <v>0</v>
      </c>
      <c r="T59" s="554">
        <f t="shared" si="93"/>
        <v>0</v>
      </c>
      <c r="U59" s="554">
        <f t="shared" si="93"/>
        <v>0</v>
      </c>
      <c r="V59" s="554">
        <f t="shared" si="93"/>
        <v>0</v>
      </c>
      <c r="W59" s="554">
        <f t="shared" si="93"/>
        <v>0</v>
      </c>
      <c r="X59" s="554">
        <f t="shared" si="93"/>
        <v>0</v>
      </c>
      <c r="Y59" s="554">
        <f>MAX(Y53+Y54-Y58,0)</f>
        <v>0</v>
      </c>
      <c r="Z59" s="554">
        <f t="shared" ref="Z59:CK59" si="94">MAX(Z53+Z54-Z58,0)</f>
        <v>0</v>
      </c>
      <c r="AA59" s="554">
        <f t="shared" si="94"/>
        <v>0</v>
      </c>
      <c r="AB59" s="554">
        <f t="shared" si="94"/>
        <v>0</v>
      </c>
      <c r="AC59" s="554">
        <f t="shared" si="94"/>
        <v>0</v>
      </c>
      <c r="AD59" s="554">
        <f t="shared" si="94"/>
        <v>0</v>
      </c>
      <c r="AE59" s="554">
        <f t="shared" si="94"/>
        <v>0</v>
      </c>
      <c r="AF59" s="554">
        <f t="shared" si="94"/>
        <v>0</v>
      </c>
      <c r="AG59" s="554">
        <f t="shared" si="94"/>
        <v>0</v>
      </c>
      <c r="AH59" s="554">
        <f t="shared" si="94"/>
        <v>0</v>
      </c>
      <c r="AI59" s="554">
        <f t="shared" si="94"/>
        <v>0</v>
      </c>
      <c r="AJ59" s="554">
        <f t="shared" si="94"/>
        <v>0</v>
      </c>
      <c r="AK59" s="554">
        <f t="shared" si="94"/>
        <v>0</v>
      </c>
      <c r="AL59" s="554">
        <f t="shared" si="94"/>
        <v>0</v>
      </c>
      <c r="AM59" s="554">
        <f t="shared" si="94"/>
        <v>0</v>
      </c>
      <c r="AN59" s="554">
        <f t="shared" si="94"/>
        <v>0</v>
      </c>
      <c r="AO59" s="554">
        <f t="shared" si="94"/>
        <v>0</v>
      </c>
      <c r="AP59" s="554">
        <f t="shared" si="94"/>
        <v>0</v>
      </c>
      <c r="AQ59" s="554">
        <f t="shared" si="94"/>
        <v>0</v>
      </c>
      <c r="AR59" s="554">
        <f t="shared" si="94"/>
        <v>0</v>
      </c>
      <c r="AS59" s="554">
        <f t="shared" si="94"/>
        <v>0</v>
      </c>
      <c r="AT59" s="554">
        <f t="shared" si="94"/>
        <v>0</v>
      </c>
      <c r="AU59" s="554">
        <f t="shared" si="94"/>
        <v>0</v>
      </c>
      <c r="AV59" s="554">
        <f t="shared" si="94"/>
        <v>0</v>
      </c>
      <c r="AW59" s="554">
        <f t="shared" si="94"/>
        <v>0</v>
      </c>
      <c r="AX59" s="554">
        <f t="shared" si="94"/>
        <v>0</v>
      </c>
      <c r="AY59" s="554">
        <f t="shared" si="94"/>
        <v>0</v>
      </c>
      <c r="AZ59" s="554">
        <f t="shared" si="94"/>
        <v>0</v>
      </c>
      <c r="BA59" s="554">
        <f t="shared" si="94"/>
        <v>0</v>
      </c>
      <c r="BB59" s="554">
        <f t="shared" si="94"/>
        <v>0</v>
      </c>
      <c r="BC59" s="554">
        <f t="shared" si="94"/>
        <v>0</v>
      </c>
      <c r="BD59" s="554">
        <f t="shared" si="94"/>
        <v>0</v>
      </c>
      <c r="BE59" s="554">
        <f t="shared" si="94"/>
        <v>0</v>
      </c>
      <c r="BF59" s="554">
        <f t="shared" si="94"/>
        <v>0</v>
      </c>
      <c r="BG59" s="554">
        <f t="shared" si="94"/>
        <v>0</v>
      </c>
      <c r="BH59" s="554">
        <f t="shared" si="94"/>
        <v>0</v>
      </c>
      <c r="BI59" s="554">
        <f t="shared" si="94"/>
        <v>0</v>
      </c>
      <c r="BJ59" s="554">
        <f t="shared" si="94"/>
        <v>0</v>
      </c>
      <c r="BK59" s="554">
        <f t="shared" si="94"/>
        <v>0</v>
      </c>
      <c r="BL59" s="554">
        <f t="shared" si="94"/>
        <v>0</v>
      </c>
      <c r="BM59" s="554">
        <f t="shared" si="94"/>
        <v>0</v>
      </c>
      <c r="BN59" s="554">
        <f t="shared" si="94"/>
        <v>0</v>
      </c>
      <c r="BO59" s="554">
        <f t="shared" si="94"/>
        <v>0</v>
      </c>
      <c r="BP59" s="554">
        <f t="shared" si="94"/>
        <v>0</v>
      </c>
      <c r="BQ59" s="554">
        <f t="shared" si="94"/>
        <v>0</v>
      </c>
      <c r="BR59" s="554">
        <f t="shared" si="94"/>
        <v>0</v>
      </c>
      <c r="BS59" s="554">
        <f t="shared" si="94"/>
        <v>0</v>
      </c>
      <c r="BT59" s="554">
        <f t="shared" si="94"/>
        <v>0</v>
      </c>
      <c r="BU59" s="554">
        <f t="shared" si="94"/>
        <v>0</v>
      </c>
      <c r="BV59" s="554">
        <f t="shared" si="94"/>
        <v>0</v>
      </c>
      <c r="BW59" s="554">
        <f t="shared" si="94"/>
        <v>0</v>
      </c>
      <c r="BX59" s="554">
        <f t="shared" si="94"/>
        <v>0</v>
      </c>
      <c r="BY59" s="554">
        <f t="shared" si="94"/>
        <v>0</v>
      </c>
      <c r="BZ59" s="554">
        <f t="shared" si="94"/>
        <v>0</v>
      </c>
      <c r="CA59" s="554">
        <f t="shared" si="94"/>
        <v>0</v>
      </c>
      <c r="CB59" s="554">
        <f t="shared" si="94"/>
        <v>0</v>
      </c>
      <c r="CC59" s="554">
        <f t="shared" si="94"/>
        <v>0</v>
      </c>
      <c r="CD59" s="554">
        <f t="shared" si="94"/>
        <v>0</v>
      </c>
      <c r="CE59" s="554">
        <f t="shared" si="94"/>
        <v>0</v>
      </c>
      <c r="CF59" s="554">
        <f t="shared" si="94"/>
        <v>0</v>
      </c>
      <c r="CG59" s="554">
        <f t="shared" si="94"/>
        <v>0</v>
      </c>
      <c r="CH59" s="554">
        <f t="shared" si="94"/>
        <v>0</v>
      </c>
      <c r="CI59" s="554">
        <f t="shared" si="94"/>
        <v>0</v>
      </c>
      <c r="CJ59" s="554">
        <f t="shared" si="94"/>
        <v>0</v>
      </c>
      <c r="CK59" s="554">
        <f t="shared" si="94"/>
        <v>0</v>
      </c>
      <c r="CL59" s="554">
        <f t="shared" ref="CL59:ES59" si="95">MAX(CL53+CL54-CL58,0)</f>
        <v>0</v>
      </c>
      <c r="CM59" s="554">
        <f t="shared" si="95"/>
        <v>0</v>
      </c>
      <c r="CN59" s="554">
        <f t="shared" si="95"/>
        <v>0</v>
      </c>
      <c r="CO59" s="554">
        <f t="shared" si="95"/>
        <v>0</v>
      </c>
      <c r="CP59" s="554">
        <f t="shared" si="95"/>
        <v>0</v>
      </c>
      <c r="CQ59" s="554">
        <f t="shared" si="95"/>
        <v>0</v>
      </c>
      <c r="CR59" s="554">
        <f t="shared" si="95"/>
        <v>0</v>
      </c>
      <c r="CS59" s="554">
        <f t="shared" si="95"/>
        <v>0</v>
      </c>
      <c r="CT59" s="554">
        <f t="shared" si="95"/>
        <v>0</v>
      </c>
      <c r="CU59" s="554">
        <f t="shared" si="95"/>
        <v>0</v>
      </c>
      <c r="CV59" s="554">
        <f t="shared" si="95"/>
        <v>0</v>
      </c>
      <c r="CW59" s="554">
        <f t="shared" si="95"/>
        <v>0</v>
      </c>
      <c r="CX59" s="554">
        <f t="shared" si="95"/>
        <v>0</v>
      </c>
      <c r="CY59" s="554">
        <f t="shared" si="95"/>
        <v>0</v>
      </c>
      <c r="CZ59" s="554">
        <f t="shared" si="95"/>
        <v>0</v>
      </c>
      <c r="DA59" s="554">
        <f t="shared" si="95"/>
        <v>0</v>
      </c>
      <c r="DB59" s="554">
        <f t="shared" si="95"/>
        <v>0</v>
      </c>
      <c r="DC59" s="554">
        <f t="shared" si="95"/>
        <v>0</v>
      </c>
      <c r="DD59" s="554">
        <f t="shared" si="95"/>
        <v>0</v>
      </c>
      <c r="DE59" s="554">
        <f t="shared" si="95"/>
        <v>0</v>
      </c>
      <c r="DF59" s="554">
        <f t="shared" si="95"/>
        <v>0</v>
      </c>
      <c r="DG59" s="554">
        <f t="shared" si="95"/>
        <v>0</v>
      </c>
      <c r="DH59" s="554">
        <f t="shared" si="95"/>
        <v>0</v>
      </c>
      <c r="DI59" s="554">
        <f t="shared" si="95"/>
        <v>0</v>
      </c>
      <c r="DJ59" s="554">
        <f t="shared" si="95"/>
        <v>0</v>
      </c>
      <c r="DK59" s="554">
        <f t="shared" si="95"/>
        <v>0</v>
      </c>
      <c r="DL59" s="554">
        <f t="shared" si="95"/>
        <v>0</v>
      </c>
      <c r="DM59" s="554">
        <f t="shared" si="95"/>
        <v>0</v>
      </c>
      <c r="DN59" s="554">
        <f t="shared" si="95"/>
        <v>0</v>
      </c>
      <c r="DO59" s="554">
        <f t="shared" si="95"/>
        <v>0</v>
      </c>
      <c r="DP59" s="554">
        <f t="shared" si="95"/>
        <v>0</v>
      </c>
      <c r="DQ59" s="554">
        <f t="shared" si="95"/>
        <v>0</v>
      </c>
      <c r="DR59" s="554">
        <f t="shared" si="95"/>
        <v>0</v>
      </c>
      <c r="DS59" s="554">
        <f t="shared" si="95"/>
        <v>0</v>
      </c>
      <c r="DT59" s="554">
        <f t="shared" si="95"/>
        <v>0</v>
      </c>
      <c r="DU59" s="554">
        <f t="shared" si="95"/>
        <v>0</v>
      </c>
      <c r="DV59" s="554">
        <f t="shared" si="95"/>
        <v>0</v>
      </c>
      <c r="DW59" s="554">
        <f t="shared" si="95"/>
        <v>0</v>
      </c>
      <c r="DX59" s="554">
        <f t="shared" si="95"/>
        <v>0</v>
      </c>
      <c r="DY59" s="554">
        <f t="shared" si="95"/>
        <v>0</v>
      </c>
      <c r="DZ59" s="554">
        <f t="shared" si="95"/>
        <v>0</v>
      </c>
      <c r="EA59" s="554">
        <f t="shared" si="95"/>
        <v>0</v>
      </c>
      <c r="EB59" s="554">
        <f t="shared" si="95"/>
        <v>0</v>
      </c>
      <c r="EC59" s="554">
        <f t="shared" si="95"/>
        <v>0</v>
      </c>
      <c r="ED59" s="554">
        <f t="shared" si="95"/>
        <v>0</v>
      </c>
      <c r="EE59" s="554">
        <f t="shared" si="95"/>
        <v>0</v>
      </c>
      <c r="EF59" s="554">
        <f t="shared" si="95"/>
        <v>0</v>
      </c>
      <c r="EG59" s="554">
        <f t="shared" si="95"/>
        <v>0</v>
      </c>
      <c r="EH59" s="554">
        <f t="shared" si="95"/>
        <v>0</v>
      </c>
      <c r="EI59" s="554">
        <f t="shared" si="95"/>
        <v>0</v>
      </c>
      <c r="EJ59" s="554">
        <f t="shared" si="95"/>
        <v>0</v>
      </c>
      <c r="EK59" s="554">
        <f t="shared" si="95"/>
        <v>0</v>
      </c>
      <c r="EL59" s="554">
        <f t="shared" si="95"/>
        <v>0</v>
      </c>
      <c r="EM59" s="554">
        <f t="shared" si="95"/>
        <v>0</v>
      </c>
      <c r="EN59" s="554">
        <f t="shared" si="95"/>
        <v>0</v>
      </c>
      <c r="EO59" s="554">
        <f t="shared" si="95"/>
        <v>0</v>
      </c>
      <c r="EP59" s="554">
        <f t="shared" si="95"/>
        <v>0</v>
      </c>
      <c r="EQ59" s="554">
        <f t="shared" si="95"/>
        <v>0</v>
      </c>
      <c r="ER59" s="554">
        <f t="shared" si="95"/>
        <v>0</v>
      </c>
      <c r="ES59" s="555">
        <f t="shared" si="95"/>
        <v>0</v>
      </c>
    </row>
    <row r="60" spans="1:149" x14ac:dyDescent="0.3">
      <c r="A60" s="515">
        <f t="shared" si="70"/>
        <v>54768889.174731262</v>
      </c>
      <c r="B60" s="455" t="s">
        <v>133</v>
      </c>
      <c r="C60" s="521">
        <f>Q60</f>
        <v>-59099459.128501907</v>
      </c>
      <c r="D60" s="521">
        <f t="shared" si="77"/>
        <v>1.4551915228366852E-11</v>
      </c>
      <c r="E60" s="521">
        <f t="shared" si="77"/>
        <v>2941677.3333320078</v>
      </c>
      <c r="F60" s="521">
        <f t="shared" si="77"/>
        <v>4023875.9792324291</v>
      </c>
      <c r="G60" s="521">
        <f t="shared" si="77"/>
        <v>3295838.2351280171</v>
      </c>
      <c r="H60" s="521">
        <f t="shared" si="77"/>
        <v>103606956.75554071</v>
      </c>
      <c r="I60" s="521">
        <f t="shared" si="77"/>
        <v>0</v>
      </c>
      <c r="J60" s="521">
        <f t="shared" si="77"/>
        <v>0</v>
      </c>
      <c r="K60" s="521">
        <f t="shared" si="77"/>
        <v>0</v>
      </c>
      <c r="L60" s="521">
        <f t="shared" si="77"/>
        <v>0</v>
      </c>
      <c r="M60" s="522">
        <f t="shared" si="77"/>
        <v>0</v>
      </c>
      <c r="O60" s="515">
        <f t="shared" si="72"/>
        <v>54768889.174731255</v>
      </c>
      <c r="P60" s="455" t="s">
        <v>133</v>
      </c>
      <c r="Q60" s="521">
        <f>SUM(Q55:Q58)</f>
        <v>-59099459.128501907</v>
      </c>
      <c r="R60" s="521">
        <f>SUM(R55:R58)</f>
        <v>0</v>
      </c>
      <c r="S60" s="521">
        <f t="shared" ref="S60:CD60" si="96">SUM(S55:S58)</f>
        <v>0</v>
      </c>
      <c r="T60" s="521">
        <f t="shared" si="96"/>
        <v>0</v>
      </c>
      <c r="U60" s="521">
        <f t="shared" si="96"/>
        <v>0</v>
      </c>
      <c r="V60" s="521">
        <f t="shared" si="96"/>
        <v>0</v>
      </c>
      <c r="W60" s="521">
        <f t="shared" si="96"/>
        <v>1.4551915228366852E-11</v>
      </c>
      <c r="X60" s="521">
        <f t="shared" si="96"/>
        <v>0</v>
      </c>
      <c r="Y60" s="521">
        <f t="shared" si="96"/>
        <v>0</v>
      </c>
      <c r="Z60" s="521">
        <f t="shared" si="96"/>
        <v>0</v>
      </c>
      <c r="AA60" s="521">
        <f t="shared" si="96"/>
        <v>0</v>
      </c>
      <c r="AB60" s="521">
        <f t="shared" si="96"/>
        <v>0</v>
      </c>
      <c r="AC60" s="521">
        <f t="shared" si="96"/>
        <v>0</v>
      </c>
      <c r="AD60" s="521">
        <f t="shared" si="96"/>
        <v>256174.1770658677</v>
      </c>
      <c r="AE60" s="521">
        <f t="shared" si="96"/>
        <v>254449.02706586767</v>
      </c>
      <c r="AF60" s="521">
        <f t="shared" si="96"/>
        <v>253056.24873253459</v>
      </c>
      <c r="AG60" s="521">
        <f t="shared" si="96"/>
        <v>251796.89576634718</v>
      </c>
      <c r="AH60" s="521">
        <f t="shared" si="96"/>
        <v>250196.69576634711</v>
      </c>
      <c r="AI60" s="521">
        <f t="shared" si="96"/>
        <v>248562.89576634695</v>
      </c>
      <c r="AJ60" s="521">
        <f t="shared" si="96"/>
        <v>246809.39576634695</v>
      </c>
      <c r="AK60" s="521">
        <f t="shared" si="96"/>
        <v>237348.28898090846</v>
      </c>
      <c r="AL60" s="521">
        <f t="shared" si="96"/>
        <v>235668.9653140665</v>
      </c>
      <c r="AM60" s="521">
        <f t="shared" si="96"/>
        <v>234983.59576634679</v>
      </c>
      <c r="AN60" s="521">
        <f t="shared" si="96"/>
        <v>233611.24576634704</v>
      </c>
      <c r="AO60" s="521">
        <f t="shared" si="96"/>
        <v>239019.90157468035</v>
      </c>
      <c r="AP60" s="521">
        <f t="shared" si="96"/>
        <v>339243.17138660466</v>
      </c>
      <c r="AQ60" s="521">
        <f t="shared" si="96"/>
        <v>337548.07678585732</v>
      </c>
      <c r="AR60" s="521">
        <f t="shared" si="96"/>
        <v>336829.97753965261</v>
      </c>
      <c r="AS60" s="521">
        <f t="shared" si="96"/>
        <v>335316.16598447936</v>
      </c>
      <c r="AT60" s="521">
        <f t="shared" si="96"/>
        <v>340924.96719197941</v>
      </c>
      <c r="AU60" s="521">
        <f t="shared" si="96"/>
        <v>339063.31719197927</v>
      </c>
      <c r="AV60" s="521">
        <f t="shared" si="96"/>
        <v>337186.96719197929</v>
      </c>
      <c r="AW60" s="521">
        <f t="shared" si="96"/>
        <v>335316.91719197936</v>
      </c>
      <c r="AX60" s="521">
        <f t="shared" si="96"/>
        <v>333256.81719197938</v>
      </c>
      <c r="AY60" s="521">
        <f t="shared" si="96"/>
        <v>331543.21719197941</v>
      </c>
      <c r="AZ60" s="521">
        <f t="shared" si="96"/>
        <v>329748.76719197945</v>
      </c>
      <c r="BA60" s="521">
        <f t="shared" si="96"/>
        <v>327897.61719197931</v>
      </c>
      <c r="BB60" s="521">
        <f t="shared" si="96"/>
        <v>286604.18370852817</v>
      </c>
      <c r="BC60" s="521">
        <f t="shared" si="96"/>
        <v>285256.6123324302</v>
      </c>
      <c r="BD60" s="521">
        <f t="shared" si="96"/>
        <v>283876.76768654143</v>
      </c>
      <c r="BE60" s="521">
        <f t="shared" si="96"/>
        <v>265637.79894329014</v>
      </c>
      <c r="BF60" s="521">
        <f t="shared" si="96"/>
        <v>264311.16009555815</v>
      </c>
      <c r="BG60" s="521">
        <f t="shared" si="96"/>
        <v>265297.28188916401</v>
      </c>
      <c r="BH60" s="521">
        <f t="shared" si="96"/>
        <v>264048.16077779874</v>
      </c>
      <c r="BI60" s="521">
        <f t="shared" si="96"/>
        <v>278795.2014007126</v>
      </c>
      <c r="BJ60" s="521">
        <f t="shared" si="96"/>
        <v>277437.36703801702</v>
      </c>
      <c r="BK60" s="521">
        <f t="shared" si="96"/>
        <v>276154.08627722738</v>
      </c>
      <c r="BL60" s="521">
        <f t="shared" si="96"/>
        <v>274892.85848524293</v>
      </c>
      <c r="BM60" s="521">
        <f t="shared" si="96"/>
        <v>273526.7564935066</v>
      </c>
      <c r="BN60" s="521">
        <f t="shared" si="96"/>
        <v>294999.3305073037</v>
      </c>
      <c r="BO60" s="521">
        <f t="shared" si="96"/>
        <v>293739.15908570238</v>
      </c>
      <c r="BP60" s="521">
        <f t="shared" si="96"/>
        <v>292402.95495093276</v>
      </c>
      <c r="BQ60" s="521">
        <f t="shared" si="96"/>
        <v>291224.55977597716</v>
      </c>
      <c r="BR60" s="521">
        <f t="shared" si="96"/>
        <v>290040.48117944063</v>
      </c>
      <c r="BS60" s="521">
        <f t="shared" si="96"/>
        <v>288739.67464917223</v>
      </c>
      <c r="BT60" s="521">
        <f t="shared" si="96"/>
        <v>287616.59074820357</v>
      </c>
      <c r="BU60" s="521">
        <f t="shared" si="96"/>
        <v>286417.12360936636</v>
      </c>
      <c r="BV60" s="521">
        <f t="shared" si="96"/>
        <v>285237.16523944784</v>
      </c>
      <c r="BW60" s="521">
        <f t="shared" si="96"/>
        <v>284046.12119655276</v>
      </c>
      <c r="BX60" s="521">
        <f t="shared" si="96"/>
        <v>282699.18024509668</v>
      </c>
      <c r="BY60" s="521">
        <f t="shared" si="96"/>
        <v>100429794.41435352</v>
      </c>
      <c r="BZ60" s="521">
        <f t="shared" si="96"/>
        <v>0</v>
      </c>
      <c r="CA60" s="521">
        <f t="shared" si="96"/>
        <v>0</v>
      </c>
      <c r="CB60" s="521">
        <f t="shared" si="96"/>
        <v>0</v>
      </c>
      <c r="CC60" s="521">
        <f t="shared" si="96"/>
        <v>0</v>
      </c>
      <c r="CD60" s="521">
        <f t="shared" si="96"/>
        <v>0</v>
      </c>
      <c r="CE60" s="521">
        <f t="shared" ref="CE60:EP60" si="97">SUM(CE55:CE58)</f>
        <v>0</v>
      </c>
      <c r="CF60" s="521">
        <f t="shared" si="97"/>
        <v>0</v>
      </c>
      <c r="CG60" s="521">
        <f t="shared" si="97"/>
        <v>0</v>
      </c>
      <c r="CH60" s="521">
        <f t="shared" si="97"/>
        <v>0</v>
      </c>
      <c r="CI60" s="521">
        <f t="shared" si="97"/>
        <v>0</v>
      </c>
      <c r="CJ60" s="521">
        <f t="shared" si="97"/>
        <v>0</v>
      </c>
      <c r="CK60" s="521">
        <f t="shared" si="97"/>
        <v>0</v>
      </c>
      <c r="CL60" s="521">
        <f t="shared" si="97"/>
        <v>0</v>
      </c>
      <c r="CM60" s="521">
        <f t="shared" si="97"/>
        <v>0</v>
      </c>
      <c r="CN60" s="521">
        <f t="shared" si="97"/>
        <v>0</v>
      </c>
      <c r="CO60" s="521">
        <f t="shared" si="97"/>
        <v>0</v>
      </c>
      <c r="CP60" s="521">
        <f t="shared" si="97"/>
        <v>0</v>
      </c>
      <c r="CQ60" s="521">
        <f t="shared" si="97"/>
        <v>0</v>
      </c>
      <c r="CR60" s="521">
        <f t="shared" si="97"/>
        <v>0</v>
      </c>
      <c r="CS60" s="521">
        <f t="shared" si="97"/>
        <v>0</v>
      </c>
      <c r="CT60" s="521">
        <f t="shared" si="97"/>
        <v>0</v>
      </c>
      <c r="CU60" s="521">
        <f t="shared" si="97"/>
        <v>0</v>
      </c>
      <c r="CV60" s="521">
        <f t="shared" si="97"/>
        <v>0</v>
      </c>
      <c r="CW60" s="521">
        <f t="shared" si="97"/>
        <v>0</v>
      </c>
      <c r="CX60" s="521">
        <f t="shared" si="97"/>
        <v>0</v>
      </c>
      <c r="CY60" s="521">
        <f t="shared" si="97"/>
        <v>0</v>
      </c>
      <c r="CZ60" s="521">
        <f t="shared" si="97"/>
        <v>0</v>
      </c>
      <c r="DA60" s="521">
        <f t="shared" si="97"/>
        <v>0</v>
      </c>
      <c r="DB60" s="521">
        <f t="shared" si="97"/>
        <v>0</v>
      </c>
      <c r="DC60" s="521">
        <f t="shared" si="97"/>
        <v>0</v>
      </c>
      <c r="DD60" s="521">
        <f t="shared" si="97"/>
        <v>0</v>
      </c>
      <c r="DE60" s="521">
        <f t="shared" si="97"/>
        <v>0</v>
      </c>
      <c r="DF60" s="521">
        <f t="shared" si="97"/>
        <v>0</v>
      </c>
      <c r="DG60" s="521">
        <f t="shared" si="97"/>
        <v>0</v>
      </c>
      <c r="DH60" s="521">
        <f t="shared" si="97"/>
        <v>0</v>
      </c>
      <c r="DI60" s="521">
        <f t="shared" si="97"/>
        <v>0</v>
      </c>
      <c r="DJ60" s="521">
        <f t="shared" si="97"/>
        <v>0</v>
      </c>
      <c r="DK60" s="521">
        <f t="shared" si="97"/>
        <v>0</v>
      </c>
      <c r="DL60" s="521">
        <f t="shared" si="97"/>
        <v>0</v>
      </c>
      <c r="DM60" s="521">
        <f t="shared" si="97"/>
        <v>0</v>
      </c>
      <c r="DN60" s="521">
        <f t="shared" si="97"/>
        <v>0</v>
      </c>
      <c r="DO60" s="521">
        <f t="shared" si="97"/>
        <v>0</v>
      </c>
      <c r="DP60" s="521">
        <f t="shared" si="97"/>
        <v>0</v>
      </c>
      <c r="DQ60" s="521">
        <f t="shared" si="97"/>
        <v>0</v>
      </c>
      <c r="DR60" s="521">
        <f t="shared" si="97"/>
        <v>0</v>
      </c>
      <c r="DS60" s="521">
        <f t="shared" si="97"/>
        <v>0</v>
      </c>
      <c r="DT60" s="521">
        <f t="shared" si="97"/>
        <v>0</v>
      </c>
      <c r="DU60" s="521">
        <f t="shared" si="97"/>
        <v>0</v>
      </c>
      <c r="DV60" s="521">
        <f t="shared" si="97"/>
        <v>0</v>
      </c>
      <c r="DW60" s="521">
        <f t="shared" si="97"/>
        <v>0</v>
      </c>
      <c r="DX60" s="521">
        <f t="shared" si="97"/>
        <v>0</v>
      </c>
      <c r="DY60" s="521">
        <f t="shared" si="97"/>
        <v>0</v>
      </c>
      <c r="DZ60" s="521">
        <f t="shared" si="97"/>
        <v>0</v>
      </c>
      <c r="EA60" s="521">
        <f t="shared" si="97"/>
        <v>0</v>
      </c>
      <c r="EB60" s="521">
        <f t="shared" si="97"/>
        <v>0</v>
      </c>
      <c r="EC60" s="521">
        <f t="shared" si="97"/>
        <v>0</v>
      </c>
      <c r="ED60" s="521">
        <f t="shared" si="97"/>
        <v>0</v>
      </c>
      <c r="EE60" s="521">
        <f t="shared" si="97"/>
        <v>0</v>
      </c>
      <c r="EF60" s="521">
        <f t="shared" si="97"/>
        <v>0</v>
      </c>
      <c r="EG60" s="521">
        <f t="shared" si="97"/>
        <v>0</v>
      </c>
      <c r="EH60" s="521">
        <f t="shared" si="97"/>
        <v>0</v>
      </c>
      <c r="EI60" s="521">
        <f t="shared" si="97"/>
        <v>0</v>
      </c>
      <c r="EJ60" s="521">
        <f t="shared" si="97"/>
        <v>0</v>
      </c>
      <c r="EK60" s="521">
        <f t="shared" si="97"/>
        <v>0</v>
      </c>
      <c r="EL60" s="521">
        <f t="shared" si="97"/>
        <v>0</v>
      </c>
      <c r="EM60" s="521">
        <f t="shared" si="97"/>
        <v>0</v>
      </c>
      <c r="EN60" s="521">
        <f t="shared" si="97"/>
        <v>0</v>
      </c>
      <c r="EO60" s="521">
        <f t="shared" si="97"/>
        <v>0</v>
      </c>
      <c r="EP60" s="521">
        <f t="shared" si="97"/>
        <v>0</v>
      </c>
      <c r="EQ60" s="521">
        <f t="shared" ref="EQ60:ES60" si="98">SUM(EQ55:EQ58)</f>
        <v>0</v>
      </c>
      <c r="ER60" s="521">
        <f t="shared" si="98"/>
        <v>0</v>
      </c>
      <c r="ES60" s="522">
        <f t="shared" si="98"/>
        <v>0</v>
      </c>
    </row>
    <row r="61" spans="1:149" x14ac:dyDescent="0.3">
      <c r="B61" s="514"/>
      <c r="C61" s="515"/>
      <c r="D61" s="515"/>
      <c r="E61" s="515"/>
      <c r="F61" s="515"/>
      <c r="G61" s="515"/>
      <c r="H61" s="515"/>
      <c r="I61" s="515"/>
      <c r="J61" s="515"/>
      <c r="K61" s="515"/>
      <c r="L61" s="515"/>
      <c r="M61" s="515"/>
      <c r="P61" s="514"/>
      <c r="Q61" s="515"/>
      <c r="R61" s="515"/>
      <c r="S61" s="515"/>
      <c r="T61" s="515"/>
      <c r="U61" s="515"/>
      <c r="V61" s="515"/>
      <c r="W61" s="515"/>
      <c r="X61" s="515"/>
      <c r="Y61" s="515"/>
      <c r="Z61" s="515"/>
      <c r="AA61" s="515"/>
      <c r="AB61" s="515"/>
      <c r="AC61" s="515"/>
      <c r="AD61" s="515"/>
      <c r="AE61" s="515"/>
      <c r="AF61" s="515"/>
      <c r="AG61" s="515"/>
      <c r="AH61" s="515"/>
      <c r="AI61" s="515"/>
      <c r="AJ61" s="515"/>
      <c r="AK61" s="515"/>
      <c r="AL61" s="515"/>
      <c r="AM61" s="515"/>
      <c r="AN61" s="515"/>
      <c r="AO61" s="515"/>
      <c r="AP61" s="515"/>
      <c r="AQ61" s="515"/>
      <c r="AR61" s="515"/>
      <c r="AS61" s="515"/>
      <c r="AT61" s="515"/>
      <c r="AU61" s="515"/>
      <c r="AV61" s="515"/>
      <c r="AW61" s="515"/>
      <c r="AX61" s="515"/>
      <c r="AY61" s="515"/>
      <c r="AZ61" s="515"/>
      <c r="BA61" s="515"/>
      <c r="BB61" s="515"/>
      <c r="BC61" s="515"/>
      <c r="BD61" s="515"/>
      <c r="BE61" s="515"/>
      <c r="BF61" s="515"/>
      <c r="BG61" s="515"/>
      <c r="BH61" s="515"/>
      <c r="BI61" s="515"/>
      <c r="BJ61" s="515"/>
      <c r="BK61" s="515"/>
      <c r="BL61" s="515"/>
      <c r="BM61" s="515"/>
      <c r="BN61" s="515"/>
      <c r="BO61" s="515"/>
      <c r="BP61" s="515"/>
      <c r="BQ61" s="515"/>
      <c r="BR61" s="515"/>
      <c r="BS61" s="515"/>
      <c r="BT61" s="515"/>
      <c r="BU61" s="515"/>
      <c r="BV61" s="515"/>
      <c r="BW61" s="515"/>
      <c r="BX61" s="515"/>
      <c r="BY61" s="515"/>
      <c r="BZ61" s="515"/>
      <c r="CA61" s="515"/>
      <c r="CB61" s="515"/>
      <c r="CC61" s="515"/>
      <c r="CD61" s="515"/>
      <c r="CE61" s="515"/>
      <c r="CF61" s="515"/>
      <c r="CG61" s="515"/>
      <c r="CH61" s="515"/>
      <c r="CI61" s="515"/>
      <c r="CJ61" s="515"/>
      <c r="CK61" s="515"/>
      <c r="CL61" s="515"/>
      <c r="CM61" s="515"/>
      <c r="CN61" s="515"/>
      <c r="CO61" s="515"/>
      <c r="CP61" s="515"/>
      <c r="CQ61" s="515"/>
      <c r="CR61" s="515"/>
      <c r="CS61" s="515"/>
      <c r="CT61" s="515"/>
      <c r="CU61" s="515"/>
      <c r="CV61" s="515"/>
      <c r="CW61" s="515"/>
      <c r="CX61" s="515"/>
      <c r="CY61" s="515"/>
      <c r="CZ61" s="515"/>
      <c r="DA61" s="515"/>
      <c r="DB61" s="515"/>
      <c r="DC61" s="515"/>
      <c r="DD61" s="515"/>
      <c r="DE61" s="515"/>
      <c r="DF61" s="515"/>
      <c r="DG61" s="515"/>
      <c r="DH61" s="515"/>
      <c r="DI61" s="515"/>
      <c r="DJ61" s="515"/>
      <c r="DK61" s="515"/>
      <c r="DL61" s="515"/>
      <c r="DM61" s="515"/>
      <c r="DN61" s="515"/>
      <c r="DO61" s="515"/>
      <c r="DP61" s="515"/>
      <c r="DQ61" s="515"/>
      <c r="DR61" s="515"/>
      <c r="DS61" s="515"/>
      <c r="DT61" s="515"/>
      <c r="DU61" s="515"/>
      <c r="DV61" s="515"/>
      <c r="DW61" s="515"/>
      <c r="DX61" s="515"/>
      <c r="DY61" s="515"/>
      <c r="DZ61" s="515"/>
      <c r="EA61" s="515"/>
      <c r="EB61" s="515"/>
      <c r="EC61" s="515"/>
      <c r="ED61" s="515"/>
      <c r="EE61" s="515"/>
      <c r="EF61" s="515"/>
      <c r="EG61" s="515"/>
      <c r="EH61" s="515"/>
      <c r="EI61" s="515"/>
      <c r="EJ61" s="515"/>
      <c r="EK61" s="515"/>
      <c r="EL61" s="515"/>
      <c r="EM61" s="515"/>
      <c r="EN61" s="515"/>
      <c r="EO61" s="515"/>
      <c r="EP61" s="515"/>
      <c r="EQ61" s="515"/>
      <c r="ER61" s="515"/>
      <c r="ES61" s="515"/>
    </row>
    <row r="62" spans="1:149" x14ac:dyDescent="0.3">
      <c r="B62" s="455" t="s">
        <v>134</v>
      </c>
      <c r="C62" s="557"/>
      <c r="D62" s="561">
        <f>SUM(D18,D20:D21,D24:D25)/ABS(SUMIF($C36:C36,"&lt;"&amp;0,$C36:C36))</f>
        <v>2.7343866855770522E-2</v>
      </c>
      <c r="E62" s="561">
        <f>SUM(E18,E20:E21,E24:E25)/ABS(SUMIF($C36:D36,"&lt;"&amp;0,$C36:D36))</f>
        <v>5.3726924986320541E-2</v>
      </c>
      <c r="F62" s="561">
        <f>SUM(F18,F20:F21,F24:F25)/ABS(SUMIF($C36:E36,"&lt;"&amp;0,$C36:E36))</f>
        <v>6.1064875705757193E-2</v>
      </c>
      <c r="G62" s="561">
        <f>SUM(G18,G20:G21,G24:G25)/ABS(SUMIF($C36:F36,"&lt;"&amp;0,$C36:F36))</f>
        <v>6.6430672831509177E-2</v>
      </c>
      <c r="H62" s="561">
        <f>SUM(H18,H20:H21,H24:H25)/ABS(SUMIF($C36:G36,"&lt;"&amp;0,$C36:G36))</f>
        <v>6.9310785063475031E-2</v>
      </c>
      <c r="I62" s="561">
        <f>SUM(I18,I20:I21,I24:I25)/ABS(SUMIF($C36:H36,"&lt;"&amp;0,$C36:H36))</f>
        <v>0</v>
      </c>
      <c r="J62" s="561">
        <f>SUM(J18,J20:J21,J24:J25)/ABS(SUMIF($C36:I36,"&lt;"&amp;0,$C36:I36))</f>
        <v>0</v>
      </c>
      <c r="K62" s="561">
        <f>SUM(K18,K20:K21,K24:K25)/ABS(SUMIF($C36:J36,"&lt;"&amp;0,$C36:J36))</f>
        <v>0</v>
      </c>
      <c r="L62" s="561">
        <f>SUM(L18,L20:L21,L24:L25)/ABS(SUMIF($C36:K36,"&lt;"&amp;0,$C36:K36))</f>
        <v>0</v>
      </c>
      <c r="M62" s="562">
        <f>SUM(M18,M20:M21,M24:M25)/ABS(SUMIF($C36:L36,"&lt;"&amp;0,$C36:L36))</f>
        <v>0</v>
      </c>
      <c r="P62" s="455" t="s">
        <v>135</v>
      </c>
      <c r="Q62" s="557">
        <f>-Q47</f>
        <v>0</v>
      </c>
      <c r="R62" s="557">
        <f>Q62-R48</f>
        <v>0</v>
      </c>
      <c r="S62" s="557">
        <f t="shared" ref="S62:CD62" si="99">R62-S48</f>
        <v>0</v>
      </c>
      <c r="T62" s="557">
        <f t="shared" si="99"/>
        <v>0</v>
      </c>
      <c r="U62" s="557">
        <f t="shared" si="99"/>
        <v>0</v>
      </c>
      <c r="V62" s="557">
        <f t="shared" si="99"/>
        <v>0</v>
      </c>
      <c r="W62" s="557">
        <f t="shared" si="99"/>
        <v>0</v>
      </c>
      <c r="X62" s="557">
        <f t="shared" si="99"/>
        <v>0</v>
      </c>
      <c r="Y62" s="557">
        <f t="shared" si="99"/>
        <v>0</v>
      </c>
      <c r="Z62" s="557">
        <f t="shared" si="99"/>
        <v>0</v>
      </c>
      <c r="AA62" s="557">
        <f t="shared" si="99"/>
        <v>0</v>
      </c>
      <c r="AB62" s="557">
        <f t="shared" si="99"/>
        <v>0</v>
      </c>
      <c r="AC62" s="557">
        <f t="shared" si="99"/>
        <v>0</v>
      </c>
      <c r="AD62" s="557">
        <f t="shared" si="99"/>
        <v>0</v>
      </c>
      <c r="AE62" s="557">
        <f t="shared" si="99"/>
        <v>0</v>
      </c>
      <c r="AF62" s="557">
        <f t="shared" si="99"/>
        <v>0</v>
      </c>
      <c r="AG62" s="557">
        <f t="shared" si="99"/>
        <v>0</v>
      </c>
      <c r="AH62" s="557">
        <f t="shared" si="99"/>
        <v>0</v>
      </c>
      <c r="AI62" s="557">
        <f t="shared" si="99"/>
        <v>0</v>
      </c>
      <c r="AJ62" s="557">
        <f t="shared" si="99"/>
        <v>0</v>
      </c>
      <c r="AK62" s="557">
        <f t="shared" si="99"/>
        <v>0</v>
      </c>
      <c r="AL62" s="557">
        <f t="shared" si="99"/>
        <v>0</v>
      </c>
      <c r="AM62" s="557">
        <f t="shared" si="99"/>
        <v>0</v>
      </c>
      <c r="AN62" s="557">
        <f t="shared" si="99"/>
        <v>0</v>
      </c>
      <c r="AO62" s="557">
        <f t="shared" si="99"/>
        <v>0</v>
      </c>
      <c r="AP62" s="557">
        <f t="shared" si="99"/>
        <v>0</v>
      </c>
      <c r="AQ62" s="557">
        <f t="shared" si="99"/>
        <v>0</v>
      </c>
      <c r="AR62" s="557">
        <f t="shared" si="99"/>
        <v>0</v>
      </c>
      <c r="AS62" s="557">
        <f t="shared" si="99"/>
        <v>0</v>
      </c>
      <c r="AT62" s="557">
        <f t="shared" si="99"/>
        <v>0</v>
      </c>
      <c r="AU62" s="557">
        <f t="shared" si="99"/>
        <v>0</v>
      </c>
      <c r="AV62" s="557">
        <f t="shared" si="99"/>
        <v>0</v>
      </c>
      <c r="AW62" s="557">
        <f t="shared" si="99"/>
        <v>0</v>
      </c>
      <c r="AX62" s="557">
        <f t="shared" si="99"/>
        <v>0</v>
      </c>
      <c r="AY62" s="557">
        <f t="shared" si="99"/>
        <v>0</v>
      </c>
      <c r="AZ62" s="557">
        <f t="shared" si="99"/>
        <v>0</v>
      </c>
      <c r="BA62" s="557">
        <f t="shared" si="99"/>
        <v>0</v>
      </c>
      <c r="BB62" s="557">
        <f t="shared" si="99"/>
        <v>0</v>
      </c>
      <c r="BC62" s="557">
        <f t="shared" si="99"/>
        <v>0</v>
      </c>
      <c r="BD62" s="557">
        <f t="shared" si="99"/>
        <v>0</v>
      </c>
      <c r="BE62" s="557">
        <f t="shared" si="99"/>
        <v>0</v>
      </c>
      <c r="BF62" s="557">
        <f t="shared" si="99"/>
        <v>0</v>
      </c>
      <c r="BG62" s="557">
        <f t="shared" si="99"/>
        <v>0</v>
      </c>
      <c r="BH62" s="557">
        <f t="shared" si="99"/>
        <v>0</v>
      </c>
      <c r="BI62" s="557">
        <f t="shared" si="99"/>
        <v>0</v>
      </c>
      <c r="BJ62" s="557">
        <f t="shared" si="99"/>
        <v>0</v>
      </c>
      <c r="BK62" s="557">
        <f t="shared" si="99"/>
        <v>0</v>
      </c>
      <c r="BL62" s="557">
        <f t="shared" si="99"/>
        <v>0</v>
      </c>
      <c r="BM62" s="557">
        <f t="shared" si="99"/>
        <v>0</v>
      </c>
      <c r="BN62" s="557">
        <f t="shared" si="99"/>
        <v>0</v>
      </c>
      <c r="BO62" s="557">
        <f t="shared" si="99"/>
        <v>0</v>
      </c>
      <c r="BP62" s="557">
        <f t="shared" si="99"/>
        <v>0</v>
      </c>
      <c r="BQ62" s="557">
        <f t="shared" si="99"/>
        <v>0</v>
      </c>
      <c r="BR62" s="557">
        <f t="shared" si="99"/>
        <v>0</v>
      </c>
      <c r="BS62" s="557">
        <f t="shared" si="99"/>
        <v>0</v>
      </c>
      <c r="BT62" s="557">
        <f t="shared" si="99"/>
        <v>0</v>
      </c>
      <c r="BU62" s="557">
        <f t="shared" si="99"/>
        <v>0</v>
      </c>
      <c r="BV62" s="557">
        <f t="shared" si="99"/>
        <v>0</v>
      </c>
      <c r="BW62" s="557">
        <f t="shared" si="99"/>
        <v>0</v>
      </c>
      <c r="BX62" s="557">
        <f t="shared" si="99"/>
        <v>0</v>
      </c>
      <c r="BY62" s="557">
        <f t="shared" si="99"/>
        <v>0</v>
      </c>
      <c r="BZ62" s="557">
        <f t="shared" si="99"/>
        <v>0</v>
      </c>
      <c r="CA62" s="557">
        <f t="shared" si="99"/>
        <v>0</v>
      </c>
      <c r="CB62" s="557">
        <f t="shared" si="99"/>
        <v>0</v>
      </c>
      <c r="CC62" s="557">
        <f t="shared" si="99"/>
        <v>0</v>
      </c>
      <c r="CD62" s="557">
        <f t="shared" si="99"/>
        <v>0</v>
      </c>
      <c r="CE62" s="557">
        <f t="shared" ref="CE62:EP62" si="100">CD62-CE48</f>
        <v>0</v>
      </c>
      <c r="CF62" s="557">
        <f t="shared" si="100"/>
        <v>0</v>
      </c>
      <c r="CG62" s="557">
        <f t="shared" si="100"/>
        <v>0</v>
      </c>
      <c r="CH62" s="557">
        <f t="shared" si="100"/>
        <v>0</v>
      </c>
      <c r="CI62" s="557">
        <f t="shared" si="100"/>
        <v>0</v>
      </c>
      <c r="CJ62" s="557">
        <f t="shared" si="100"/>
        <v>0</v>
      </c>
      <c r="CK62" s="557">
        <f t="shared" si="100"/>
        <v>0</v>
      </c>
      <c r="CL62" s="557">
        <f t="shared" si="100"/>
        <v>0</v>
      </c>
      <c r="CM62" s="557">
        <f t="shared" si="100"/>
        <v>0</v>
      </c>
      <c r="CN62" s="557">
        <f t="shared" si="100"/>
        <v>0</v>
      </c>
      <c r="CO62" s="557">
        <f t="shared" si="100"/>
        <v>0</v>
      </c>
      <c r="CP62" s="557">
        <f t="shared" si="100"/>
        <v>0</v>
      </c>
      <c r="CQ62" s="557">
        <f t="shared" si="100"/>
        <v>0</v>
      </c>
      <c r="CR62" s="557">
        <f t="shared" si="100"/>
        <v>0</v>
      </c>
      <c r="CS62" s="557">
        <f t="shared" si="100"/>
        <v>0</v>
      </c>
      <c r="CT62" s="557">
        <f t="shared" si="100"/>
        <v>0</v>
      </c>
      <c r="CU62" s="557">
        <f t="shared" si="100"/>
        <v>0</v>
      </c>
      <c r="CV62" s="557">
        <f t="shared" si="100"/>
        <v>0</v>
      </c>
      <c r="CW62" s="557">
        <f t="shared" si="100"/>
        <v>0</v>
      </c>
      <c r="CX62" s="557">
        <f t="shared" si="100"/>
        <v>0</v>
      </c>
      <c r="CY62" s="557">
        <f t="shared" si="100"/>
        <v>0</v>
      </c>
      <c r="CZ62" s="557">
        <f t="shared" si="100"/>
        <v>0</v>
      </c>
      <c r="DA62" s="557">
        <f t="shared" si="100"/>
        <v>0</v>
      </c>
      <c r="DB62" s="557">
        <f t="shared" si="100"/>
        <v>0</v>
      </c>
      <c r="DC62" s="557">
        <f t="shared" si="100"/>
        <v>0</v>
      </c>
      <c r="DD62" s="557">
        <f t="shared" si="100"/>
        <v>0</v>
      </c>
      <c r="DE62" s="557">
        <f t="shared" si="100"/>
        <v>0</v>
      </c>
      <c r="DF62" s="557">
        <f t="shared" si="100"/>
        <v>0</v>
      </c>
      <c r="DG62" s="557">
        <f t="shared" si="100"/>
        <v>0</v>
      </c>
      <c r="DH62" s="557">
        <f t="shared" si="100"/>
        <v>0</v>
      </c>
      <c r="DI62" s="557">
        <f t="shared" si="100"/>
        <v>0</v>
      </c>
      <c r="DJ62" s="557">
        <f t="shared" si="100"/>
        <v>0</v>
      </c>
      <c r="DK62" s="557">
        <f t="shared" si="100"/>
        <v>0</v>
      </c>
      <c r="DL62" s="557">
        <f t="shared" si="100"/>
        <v>0</v>
      </c>
      <c r="DM62" s="557">
        <f t="shared" si="100"/>
        <v>0</v>
      </c>
      <c r="DN62" s="557">
        <f t="shared" si="100"/>
        <v>0</v>
      </c>
      <c r="DO62" s="557">
        <f t="shared" si="100"/>
        <v>0</v>
      </c>
      <c r="DP62" s="557">
        <f t="shared" si="100"/>
        <v>0</v>
      </c>
      <c r="DQ62" s="557">
        <f t="shared" si="100"/>
        <v>0</v>
      </c>
      <c r="DR62" s="557">
        <f t="shared" si="100"/>
        <v>0</v>
      </c>
      <c r="DS62" s="557">
        <f t="shared" si="100"/>
        <v>0</v>
      </c>
      <c r="DT62" s="557">
        <f t="shared" si="100"/>
        <v>0</v>
      </c>
      <c r="DU62" s="557">
        <f t="shared" si="100"/>
        <v>0</v>
      </c>
      <c r="DV62" s="557">
        <f t="shared" si="100"/>
        <v>0</v>
      </c>
      <c r="DW62" s="557">
        <f t="shared" si="100"/>
        <v>0</v>
      </c>
      <c r="DX62" s="557">
        <f t="shared" si="100"/>
        <v>0</v>
      </c>
      <c r="DY62" s="557">
        <f t="shared" si="100"/>
        <v>0</v>
      </c>
      <c r="DZ62" s="557">
        <f t="shared" si="100"/>
        <v>0</v>
      </c>
      <c r="EA62" s="557">
        <f t="shared" si="100"/>
        <v>0</v>
      </c>
      <c r="EB62" s="557">
        <f t="shared" si="100"/>
        <v>0</v>
      </c>
      <c r="EC62" s="557">
        <f t="shared" si="100"/>
        <v>0</v>
      </c>
      <c r="ED62" s="557">
        <f t="shared" si="100"/>
        <v>0</v>
      </c>
      <c r="EE62" s="557">
        <f t="shared" si="100"/>
        <v>0</v>
      </c>
      <c r="EF62" s="557">
        <f t="shared" si="100"/>
        <v>0</v>
      </c>
      <c r="EG62" s="557">
        <f t="shared" si="100"/>
        <v>0</v>
      </c>
      <c r="EH62" s="557">
        <f t="shared" si="100"/>
        <v>0</v>
      </c>
      <c r="EI62" s="557">
        <f t="shared" si="100"/>
        <v>0</v>
      </c>
      <c r="EJ62" s="557">
        <f t="shared" si="100"/>
        <v>0</v>
      </c>
      <c r="EK62" s="557">
        <f t="shared" si="100"/>
        <v>0</v>
      </c>
      <c r="EL62" s="557">
        <f t="shared" si="100"/>
        <v>0</v>
      </c>
      <c r="EM62" s="557">
        <f t="shared" si="100"/>
        <v>0</v>
      </c>
      <c r="EN62" s="557">
        <f t="shared" si="100"/>
        <v>0</v>
      </c>
      <c r="EO62" s="557">
        <f t="shared" si="100"/>
        <v>0</v>
      </c>
      <c r="EP62" s="557">
        <f t="shared" si="100"/>
        <v>0</v>
      </c>
      <c r="EQ62" s="557">
        <f t="shared" ref="EQ62:ES62" si="101">EP62-EQ48</f>
        <v>0</v>
      </c>
      <c r="ER62" s="557">
        <f t="shared" si="101"/>
        <v>0</v>
      </c>
      <c r="ES62" s="653">
        <f t="shared" si="101"/>
        <v>0</v>
      </c>
    </row>
    <row r="63" spans="1:149" x14ac:dyDescent="0.3">
      <c r="B63" s="455" t="s">
        <v>136</v>
      </c>
      <c r="C63" s="521"/>
      <c r="D63" s="561">
        <f>IFERROR(SUM(D18,D20:D21,D24:D25,D40:D41,D47:D48,IF(D2&lt;&gt;ROUNDUP(ACQ_LOAN_TERM/12,0),D43,0))/MAX(-SUMIF($C50:C50,"&lt;"&amp;0,$C50:C50)-SUM(IF(D2&gt;ACQ_LOAN_TERM/12,HLOOKUP(ROUNDUP(ACQ_LOAN_TERM/12,0),$D$2:$M$44,38,0),0),IF(D2&gt;ACQ_LOAN_TERM/12,HLOOKUP(ROUNDUP(ACQ_LOAN_TERM/12,0),$D$2:$M$44,41),0),IF(D2&gt;ACQ_LOAN_TERM/12,HLOOKUP(ROUNDUP(ACQ_LOAN_TERM/12,0),$D$2:$M$44,42,0),0),IF(D2&gt;ACQ_LOAN_TERM/12,HLOOKUP(ROUNDUP(ACQ_LOAN_TERM/12,0),$D$2:$M$44,43,0),0)),0),"N/A")</f>
        <v>-2.9722282783402013E-2</v>
      </c>
      <c r="E63" s="561">
        <f>IFERROR(SUM(E18,E20:E21,E24:E25,E40:E41,E47:E48,IF(E2&lt;&gt;ROUNDUP(ACQ_LOAN_TERM/12,0),E43,0))/MAX(-SUMIF($C50:D50,"&lt;"&amp;0,$C50:D50)-SUM(IF(E2&gt;ACQ_LOAN_TERM/12,HLOOKUP(ROUNDUP(ACQ_LOAN_TERM/12,0),$D$2:$M$44,38,0),0),IF(E2&gt;ACQ_LOAN_TERM/12,HLOOKUP(ROUNDUP(ACQ_LOAN_TERM/12,0),$D$2:$M$44,41),0),IF(E2&gt;ACQ_LOAN_TERM/12,HLOOKUP(ROUNDUP(ACQ_LOAN_TERM/12,0),$D$2:$M$44,42,0),0),IF(E2&gt;ACQ_LOAN_TERM/12,HLOOKUP(ROUNDUP(ACQ_LOAN_TERM/12,0),$D$2:$M$44,43,0),0)),0),"N/A")</f>
        <v>4.8654005158341868E-2</v>
      </c>
      <c r="F63" s="561">
        <f>IFERROR(SUM(F18,F20:F21,F24:F25,F40:F41,F47:F48,IF(F2&lt;&gt;ROUNDUP(ACQ_LOAN_TERM/12,0),F43,0))/MAX(-SUMIF($C50:E50,"&lt;"&amp;0,$C50:E50)-SUM(IF(F2&gt;ACQ_LOAN_TERM/12,HLOOKUP(ROUNDUP(ACQ_LOAN_TERM/12,0),$D$2:$M$44,38,0),0),IF(F2&gt;ACQ_LOAN_TERM/12,HLOOKUP(ROUNDUP(ACQ_LOAN_TERM/12,0),$D$2:$M$44,41),0),IF(F2&gt;ACQ_LOAN_TERM/12,HLOOKUP(ROUNDUP(ACQ_LOAN_TERM/12,0),$D$2:$M$44,42,0),0),IF(F2&gt;ACQ_LOAN_TERM/12,HLOOKUP(ROUNDUP(ACQ_LOAN_TERM/12,0),$D$2:$M$44,43,0),0)),0),"N/A")</f>
        <v>6.7072422818962016E-2</v>
      </c>
      <c r="G63" s="561">
        <f>IFERROR(SUM(G18,G20:G21,G24:G25,G40:G41,G47:G48,IF(G2&lt;&gt;ROUNDUP(ACQ_LOAN_TERM/12,0),G43,0))/MAX(-SUMIF($C50:F50,"&lt;"&amp;0,$C50:F50)-SUM(IF(G2&gt;ACQ_LOAN_TERM/12,HLOOKUP(ROUNDUP(ACQ_LOAN_TERM/12,0),$D$2:$M$44,38,0),0),IF(G2&gt;ACQ_LOAN_TERM/12,HLOOKUP(ROUNDUP(ACQ_LOAN_TERM/12,0),$D$2:$M$44,41),0),IF(G2&gt;ACQ_LOAN_TERM/12,HLOOKUP(ROUNDUP(ACQ_LOAN_TERM/12,0),$D$2:$M$44,42,0),0),IF(G2&gt;ACQ_LOAN_TERM/12,HLOOKUP(ROUNDUP(ACQ_LOAN_TERM/12,0),$D$2:$M$44,43,0),0)),0),"N/A")</f>
        <v>5.307154553022455E-2</v>
      </c>
      <c r="H63" s="561">
        <f>IFERROR(SUM(H18,H20:H21,H24:H25,H40:H41,H47:H48,IF(H2&lt;&gt;ROUNDUP(ACQ_LOAN_TERM/12,0),H43,0))/MAX(-SUMIF($C50:G50,"&lt;"&amp;0,$C50:G50)-SUM(IF(H2&gt;ACQ_LOAN_TERM/12,HLOOKUP(ROUNDUP(ACQ_LOAN_TERM/12,0),$D$2:$M$44,38,0),0),IF(H2&gt;ACQ_LOAN_TERM/12,HLOOKUP(ROUNDUP(ACQ_LOAN_TERM/12,0),$D$2:$M$44,41),0),IF(H2&gt;ACQ_LOAN_TERM/12,HLOOKUP(ROUNDUP(ACQ_LOAN_TERM/12,0),$D$2:$M$44,42,0),0),IF(H2&gt;ACQ_LOAN_TERM/12,HLOOKUP(ROUNDUP(ACQ_LOAN_TERM/12,0),$D$2:$M$44,43,0),0)),0),"N/A")</f>
        <v>5.8865136604401E-2</v>
      </c>
      <c r="I63" s="561">
        <f>IFERROR(SUM(I18,I20:I21,I24:I25,I40:I41,I47:I48,IF(I2&lt;&gt;ROUNDUP(ACQ_LOAN_TERM/12,0),I43,0))/MAX(-SUMIF($C50:H50,"&lt;"&amp;0,$C50:H50)-SUM(IF(I2&gt;ACQ_LOAN_TERM/12,HLOOKUP(ROUNDUP(ACQ_LOAN_TERM/12,0),$D$2:$M$44,38,0),0),IF(I2&gt;ACQ_LOAN_TERM/12,HLOOKUP(ROUNDUP(ACQ_LOAN_TERM/12,0),$D$2:$M$44,41),0),IF(I2&gt;ACQ_LOAN_TERM/12,HLOOKUP(ROUNDUP(ACQ_LOAN_TERM/12,0),$D$2:$M$44,42,0),0),IF(I2&gt;ACQ_LOAN_TERM/12,HLOOKUP(ROUNDUP(ACQ_LOAN_TERM/12,0),$D$2:$M$44,43,0),0)),0),"N/A")</f>
        <v>0</v>
      </c>
      <c r="J63" s="561">
        <f>IFERROR(SUM(J18,J20:J21,J24:J25,J40:J41,J47:J48,IF(J2&lt;&gt;ROUNDUP(ACQ_LOAN_TERM/12,0),J43,0))/MAX(-SUMIF($C50:I50,"&lt;"&amp;0,$C50:I50)-SUM(IF(J2&gt;ACQ_LOAN_TERM/12,HLOOKUP(ROUNDUP(ACQ_LOAN_TERM/12,0),$D$2:$M$44,38,0),0),IF(J2&gt;ACQ_LOAN_TERM/12,HLOOKUP(ROUNDUP(ACQ_LOAN_TERM/12,0),$D$2:$M$44,41),0),IF(J2&gt;ACQ_LOAN_TERM/12,HLOOKUP(ROUNDUP(ACQ_LOAN_TERM/12,0),$D$2:$M$44,42,0),0),IF(J2&gt;ACQ_LOAN_TERM/12,HLOOKUP(ROUNDUP(ACQ_LOAN_TERM/12,0),$D$2:$M$44,43,0),0)),0),"N/A")</f>
        <v>0</v>
      </c>
      <c r="K63" s="561">
        <f>IFERROR(SUM(K18,K20:K21,K24:K25,K40:K41,K47:K48,IF(K2&lt;&gt;ROUNDUP(ACQ_LOAN_TERM/12,0),K43,0))/MAX(-SUMIF($C50:J50,"&lt;"&amp;0,$C50:J50)-SUM(IF(K2&gt;ACQ_LOAN_TERM/12,HLOOKUP(ROUNDUP(ACQ_LOAN_TERM/12,0),$D$2:$M$44,38,0),0),IF(K2&gt;ACQ_LOAN_TERM/12,HLOOKUP(ROUNDUP(ACQ_LOAN_TERM/12,0),$D$2:$M$44,41),0),IF(K2&gt;ACQ_LOAN_TERM/12,HLOOKUP(ROUNDUP(ACQ_LOAN_TERM/12,0),$D$2:$M$44,42,0),0),IF(K2&gt;ACQ_LOAN_TERM/12,HLOOKUP(ROUNDUP(ACQ_LOAN_TERM/12,0),$D$2:$M$44,43,0),0)),0),"N/A")</f>
        <v>0</v>
      </c>
      <c r="L63" s="561">
        <f>IFERROR(SUM(L18,L20:L21,L24:L25,L40:L41,L47:L48,IF(L2&lt;&gt;ROUNDUP(ACQ_LOAN_TERM/12,0),L43,0))/MAX(-SUMIF($C50:K50,"&lt;"&amp;0,$C50:K50)-SUM(IF(L2&gt;ACQ_LOAN_TERM/12,HLOOKUP(ROUNDUP(ACQ_LOAN_TERM/12,0),$D$2:$M$44,38,0),0),IF(L2&gt;ACQ_LOAN_TERM/12,HLOOKUP(ROUNDUP(ACQ_LOAN_TERM/12,0),$D$2:$M$44,41),0),IF(L2&gt;ACQ_LOAN_TERM/12,HLOOKUP(ROUNDUP(ACQ_LOAN_TERM/12,0),$D$2:$M$44,42,0),0),IF(L2&gt;ACQ_LOAN_TERM/12,HLOOKUP(ROUNDUP(ACQ_LOAN_TERM/12,0),$D$2:$M$44,43,0),0)),0),"N/A")</f>
        <v>0</v>
      </c>
      <c r="M63" s="562">
        <f>IFERROR(SUM(M18,M20:M21,M24:M25,M40:M41,M47:M48,IF(M2&lt;&gt;ROUNDUP(ACQ_LOAN_TERM/12,0),M43,0))/MAX(-SUMIF($C50:L50,"&lt;"&amp;0,$C50:L50)-SUM(IF(M2&gt;ACQ_LOAN_TERM/12,HLOOKUP(ROUNDUP(ACQ_LOAN_TERM/12,0),$D$2:$M$44,38,0),0),IF(M2&gt;ACQ_LOAN_TERM/12,HLOOKUP(ROUNDUP(ACQ_LOAN_TERM/12,0),$D$2:$M$44,41),0),IF(M2&gt;ACQ_LOAN_TERM/12,HLOOKUP(ROUNDUP(ACQ_LOAN_TERM/12,0),$D$2:$M$44,42,0),0),IF(M2&gt;ACQ_LOAN_TERM/12,HLOOKUP(ROUNDUP(ACQ_LOAN_TERM/12,0),$D$2:$M$44,43,0),0)),0),"N/A")</f>
        <v>0</v>
      </c>
      <c r="P63" s="514"/>
      <c r="Q63" s="515"/>
      <c r="R63" s="515"/>
      <c r="S63" s="515"/>
      <c r="T63" s="515"/>
      <c r="U63" s="515"/>
      <c r="V63" s="515"/>
      <c r="W63" s="515"/>
      <c r="X63" s="515"/>
      <c r="Y63" s="515"/>
      <c r="Z63" s="515"/>
      <c r="AA63" s="515"/>
      <c r="AB63" s="515"/>
      <c r="AC63" s="515"/>
      <c r="AD63" s="515"/>
      <c r="AE63" s="515"/>
      <c r="AF63" s="515"/>
      <c r="AG63" s="515"/>
      <c r="AH63" s="515"/>
      <c r="AI63" s="515"/>
      <c r="AJ63" s="515"/>
      <c r="AK63" s="515"/>
      <c r="AL63" s="515"/>
      <c r="AM63" s="515"/>
      <c r="AN63" s="515"/>
      <c r="AO63" s="515"/>
      <c r="AP63" s="515"/>
      <c r="AQ63" s="515"/>
      <c r="AR63" s="515"/>
      <c r="AS63" s="515"/>
      <c r="AT63" s="515"/>
      <c r="AU63" s="515"/>
      <c r="AV63" s="515"/>
      <c r="AW63" s="515"/>
      <c r="AX63" s="515"/>
      <c r="AY63" s="515"/>
      <c r="AZ63" s="515"/>
      <c r="BA63" s="515"/>
      <c r="BB63" s="515"/>
      <c r="BC63" s="515"/>
      <c r="BD63" s="515"/>
      <c r="BE63" s="515"/>
      <c r="BF63" s="515"/>
      <c r="BG63" s="515"/>
      <c r="BH63" s="515"/>
      <c r="BI63" s="515"/>
      <c r="BJ63" s="515"/>
      <c r="BK63" s="515"/>
      <c r="BL63" s="515"/>
      <c r="BM63" s="515"/>
      <c r="BN63" s="515"/>
      <c r="BO63" s="515"/>
      <c r="BP63" s="515"/>
      <c r="BQ63" s="515"/>
      <c r="BR63" s="515"/>
      <c r="BS63" s="515"/>
      <c r="BT63" s="515"/>
      <c r="BU63" s="515"/>
      <c r="BV63" s="515"/>
      <c r="BW63" s="515"/>
      <c r="BX63" s="515"/>
      <c r="BY63" s="515"/>
      <c r="BZ63" s="515"/>
      <c r="CA63" s="515"/>
      <c r="CB63" s="515"/>
      <c r="CC63" s="515"/>
      <c r="CD63" s="515"/>
      <c r="CE63" s="515"/>
      <c r="CF63" s="515"/>
      <c r="CG63" s="515"/>
      <c r="CH63" s="515"/>
      <c r="CI63" s="515"/>
      <c r="CJ63" s="515"/>
      <c r="CK63" s="515"/>
      <c r="CL63" s="515"/>
      <c r="CM63" s="515"/>
      <c r="CN63" s="515"/>
      <c r="CO63" s="515"/>
      <c r="CP63" s="515"/>
      <c r="CQ63" s="515"/>
      <c r="CR63" s="515"/>
      <c r="CS63" s="515"/>
      <c r="CT63" s="515"/>
      <c r="CU63" s="515"/>
      <c r="CV63" s="515"/>
      <c r="CW63" s="515"/>
      <c r="CX63" s="515"/>
      <c r="CY63" s="515"/>
      <c r="CZ63" s="515"/>
      <c r="DA63" s="515"/>
      <c r="DB63" s="515"/>
      <c r="DC63" s="515"/>
      <c r="DD63" s="515"/>
      <c r="DE63" s="515"/>
      <c r="DF63" s="515"/>
      <c r="DG63" s="515"/>
      <c r="DH63" s="515"/>
      <c r="DI63" s="515"/>
      <c r="DJ63" s="515"/>
      <c r="DK63" s="515"/>
      <c r="DL63" s="515"/>
      <c r="DM63" s="515"/>
      <c r="DN63" s="515"/>
      <c r="DO63" s="515"/>
      <c r="DP63" s="515"/>
      <c r="DQ63" s="515"/>
      <c r="DR63" s="515"/>
      <c r="DS63" s="515"/>
      <c r="DT63" s="515"/>
      <c r="DU63" s="515"/>
      <c r="DV63" s="515"/>
      <c r="DW63" s="515"/>
      <c r="DX63" s="515"/>
      <c r="DY63" s="515"/>
      <c r="DZ63" s="515"/>
      <c r="EA63" s="515"/>
      <c r="EB63" s="515"/>
      <c r="EC63" s="515"/>
      <c r="ED63" s="515"/>
      <c r="EE63" s="515"/>
      <c r="EF63" s="515"/>
      <c r="EG63" s="515"/>
      <c r="EH63" s="515"/>
      <c r="EI63" s="515"/>
      <c r="EJ63" s="515"/>
      <c r="EK63" s="515"/>
      <c r="EL63" s="515"/>
      <c r="EM63" s="515"/>
      <c r="EN63" s="515"/>
      <c r="EO63" s="515"/>
      <c r="EP63" s="515"/>
      <c r="EQ63" s="515"/>
      <c r="ER63" s="515"/>
      <c r="ES63" s="515"/>
    </row>
    <row r="64" spans="1:149" x14ac:dyDescent="0.3">
      <c r="B64" s="514"/>
      <c r="C64" s="515"/>
      <c r="D64" s="563"/>
      <c r="E64" s="563"/>
      <c r="F64" s="563"/>
      <c r="G64" s="563"/>
      <c r="H64" s="563"/>
      <c r="I64" s="563"/>
      <c r="J64" s="563"/>
      <c r="K64" s="563"/>
      <c r="L64" s="563"/>
      <c r="M64" s="563"/>
      <c r="P64" s="455" t="s">
        <v>72</v>
      </c>
      <c r="Q64" s="515"/>
      <c r="R64" s="515"/>
      <c r="S64" s="515"/>
      <c r="T64" s="515"/>
      <c r="U64" s="515"/>
      <c r="V64" s="515"/>
      <c r="W64" s="515"/>
      <c r="X64" s="515"/>
      <c r="Y64" s="515"/>
      <c r="Z64" s="515"/>
      <c r="AA64" s="515"/>
      <c r="AB64" s="515"/>
      <c r="AC64" s="515"/>
      <c r="AD64" s="515"/>
      <c r="AE64" s="515"/>
      <c r="AF64" s="515"/>
      <c r="AG64" s="515"/>
      <c r="AH64" s="515"/>
      <c r="AI64" s="515"/>
      <c r="AJ64" s="515"/>
      <c r="AK64" s="515"/>
      <c r="AL64" s="515"/>
      <c r="AM64" s="515"/>
      <c r="AN64" s="515"/>
      <c r="AO64" s="515"/>
      <c r="AP64" s="515"/>
      <c r="AQ64" s="515"/>
      <c r="AR64" s="515"/>
      <c r="AS64" s="515"/>
      <c r="AT64" s="515"/>
      <c r="AU64" s="515"/>
      <c r="AV64" s="515"/>
      <c r="AW64" s="515"/>
      <c r="AX64" s="515"/>
      <c r="AY64" s="515"/>
      <c r="AZ64" s="515"/>
      <c r="BA64" s="515"/>
      <c r="BB64" s="515"/>
      <c r="BC64" s="515"/>
      <c r="BD64" s="515"/>
      <c r="BE64" s="515"/>
      <c r="BF64" s="515"/>
      <c r="BG64" s="515"/>
      <c r="BH64" s="515"/>
      <c r="BI64" s="515"/>
      <c r="BJ64" s="515"/>
      <c r="BK64" s="515"/>
      <c r="BL64" s="515"/>
      <c r="BM64" s="515"/>
      <c r="BN64" s="515"/>
      <c r="BO64" s="515"/>
      <c r="BP64" s="515"/>
      <c r="BQ64" s="515"/>
      <c r="BR64" s="515"/>
      <c r="BS64" s="515"/>
      <c r="BT64" s="515"/>
      <c r="BU64" s="515"/>
      <c r="BV64" s="515"/>
      <c r="BW64" s="515"/>
      <c r="BX64" s="515"/>
      <c r="BY64" s="515"/>
      <c r="BZ64" s="515"/>
      <c r="CA64" s="515"/>
      <c r="CB64" s="515"/>
      <c r="CC64" s="515"/>
      <c r="CD64" s="515"/>
      <c r="CE64" s="515"/>
      <c r="CF64" s="515"/>
      <c r="CG64" s="515"/>
      <c r="CH64" s="515"/>
      <c r="CI64" s="515"/>
      <c r="CJ64" s="515"/>
      <c r="CK64" s="515"/>
      <c r="CL64" s="515"/>
      <c r="CM64" s="515"/>
      <c r="CN64" s="515"/>
      <c r="CO64" s="515"/>
      <c r="CP64" s="515"/>
      <c r="CQ64" s="515"/>
      <c r="CR64" s="515"/>
      <c r="CS64" s="515"/>
      <c r="CT64" s="515"/>
      <c r="CU64" s="515"/>
      <c r="CV64" s="515"/>
      <c r="CW64" s="515"/>
      <c r="CX64" s="515"/>
      <c r="CY64" s="515"/>
      <c r="CZ64" s="515"/>
      <c r="DA64" s="515"/>
      <c r="DB64" s="515"/>
      <c r="DC64" s="515"/>
      <c r="DD64" s="515"/>
      <c r="DE64" s="515"/>
      <c r="DF64" s="515"/>
      <c r="DG64" s="515"/>
      <c r="DH64" s="515"/>
      <c r="DI64" s="515"/>
      <c r="DJ64" s="515"/>
      <c r="DK64" s="515"/>
      <c r="DL64" s="515"/>
      <c r="DM64" s="515"/>
      <c r="DN64" s="515"/>
      <c r="DO64" s="515"/>
      <c r="DP64" s="515"/>
      <c r="DQ64" s="515"/>
      <c r="DR64" s="515"/>
      <c r="DS64" s="515"/>
      <c r="DT64" s="515"/>
      <c r="DU64" s="515"/>
      <c r="DV64" s="515"/>
      <c r="DW64" s="515"/>
      <c r="DX64" s="515"/>
      <c r="DY64" s="515"/>
      <c r="DZ64" s="515"/>
      <c r="EA64" s="515"/>
      <c r="EB64" s="515"/>
      <c r="EC64" s="515"/>
      <c r="ED64" s="515"/>
      <c r="EE64" s="515"/>
      <c r="EF64" s="515"/>
      <c r="EG64" s="515"/>
      <c r="EH64" s="515"/>
      <c r="EI64" s="515"/>
      <c r="EJ64" s="515"/>
      <c r="EK64" s="515"/>
      <c r="EL64" s="515"/>
      <c r="EM64" s="515"/>
      <c r="EN64" s="515"/>
      <c r="EO64" s="515"/>
      <c r="EP64" s="515"/>
      <c r="EQ64" s="515"/>
      <c r="ER64" s="515"/>
      <c r="ES64" s="515"/>
    </row>
    <row r="65" spans="15:149" x14ac:dyDescent="0.3">
      <c r="O65" s="515">
        <f>XNPV(Summary!$H$2,'Combined CF'!Q65:ES65,$Q$4:$ES$4)</f>
        <v>7626565.4555603638</v>
      </c>
      <c r="P65" s="428" t="s">
        <v>137</v>
      </c>
      <c r="Q65" s="557">
        <v>0</v>
      </c>
      <c r="R65" s="557">
        <f>SUM(R18,R24:R25,R41,R57,R47:R48)</f>
        <v>-121468.14094368665</v>
      </c>
      <c r="S65" s="557">
        <f t="shared" ref="S65:CD65" si="102">SUM(S18,S24:S25,S41,S57,S47:S48)</f>
        <v>-122785.89094368659</v>
      </c>
      <c r="T65" s="557">
        <f t="shared" si="102"/>
        <v>-123840.36177702009</v>
      </c>
      <c r="U65" s="557">
        <f t="shared" si="102"/>
        <v>-124886.89960827003</v>
      </c>
      <c r="V65" s="557">
        <f t="shared" si="102"/>
        <v>-135203.87353829743</v>
      </c>
      <c r="W65" s="557">
        <f t="shared" si="102"/>
        <v>-136769.57724516891</v>
      </c>
      <c r="X65" s="557">
        <f t="shared" si="102"/>
        <v>-137010.7246082701</v>
      </c>
      <c r="Y65" s="557">
        <f t="shared" si="102"/>
        <v>-138811.47460826999</v>
      </c>
      <c r="Z65" s="557">
        <f t="shared" si="102"/>
        <v>-130918.93377493654</v>
      </c>
      <c r="AA65" s="557">
        <f t="shared" si="102"/>
        <v>-132890.83377493662</v>
      </c>
      <c r="AB65" s="557">
        <f t="shared" si="102"/>
        <v>-134746.1837749366</v>
      </c>
      <c r="AC65" s="557">
        <f t="shared" si="102"/>
        <v>-136351.63377493672</v>
      </c>
      <c r="AD65" s="557">
        <f t="shared" si="102"/>
        <v>256731.88539920107</v>
      </c>
      <c r="AE65" s="557">
        <f t="shared" si="102"/>
        <v>255006.73539920105</v>
      </c>
      <c r="AF65" s="557">
        <f t="shared" si="102"/>
        <v>253613.95706586796</v>
      </c>
      <c r="AG65" s="557">
        <f t="shared" si="102"/>
        <v>252354.60409968055</v>
      </c>
      <c r="AH65" s="557">
        <f t="shared" si="102"/>
        <v>250754.40409968048</v>
      </c>
      <c r="AI65" s="557">
        <f t="shared" si="102"/>
        <v>249120.60409968032</v>
      </c>
      <c r="AJ65" s="557">
        <f t="shared" si="102"/>
        <v>247367.10409968032</v>
      </c>
      <c r="AK65" s="557">
        <f t="shared" si="102"/>
        <v>237905.99731424183</v>
      </c>
      <c r="AL65" s="557">
        <f t="shared" si="102"/>
        <v>236226.67364739988</v>
      </c>
      <c r="AM65" s="557">
        <f t="shared" si="102"/>
        <v>235541.30409968016</v>
      </c>
      <c r="AN65" s="557">
        <f t="shared" si="102"/>
        <v>234168.95409968041</v>
      </c>
      <c r="AO65" s="557">
        <f t="shared" si="102"/>
        <v>239577.60990801372</v>
      </c>
      <c r="AP65" s="557">
        <f t="shared" si="102"/>
        <v>339800.87971993804</v>
      </c>
      <c r="AQ65" s="557">
        <f t="shared" si="102"/>
        <v>338105.7851191907</v>
      </c>
      <c r="AR65" s="557">
        <f t="shared" si="102"/>
        <v>337387.68587298598</v>
      </c>
      <c r="AS65" s="557">
        <f t="shared" si="102"/>
        <v>335873.87431781273</v>
      </c>
      <c r="AT65" s="557">
        <f t="shared" si="102"/>
        <v>341482.67552531278</v>
      </c>
      <c r="AU65" s="557">
        <f t="shared" si="102"/>
        <v>339621.02552531264</v>
      </c>
      <c r="AV65" s="557">
        <f t="shared" si="102"/>
        <v>337744.67552531266</v>
      </c>
      <c r="AW65" s="557">
        <f t="shared" si="102"/>
        <v>335874.62552531273</v>
      </c>
      <c r="AX65" s="557">
        <f t="shared" si="102"/>
        <v>333814.52552531275</v>
      </c>
      <c r="AY65" s="557">
        <f t="shared" si="102"/>
        <v>332100.92552531278</v>
      </c>
      <c r="AZ65" s="557">
        <f t="shared" si="102"/>
        <v>330306.47552531282</v>
      </c>
      <c r="BA65" s="557">
        <f t="shared" si="102"/>
        <v>328455.32552531268</v>
      </c>
      <c r="BB65" s="557">
        <f t="shared" si="102"/>
        <v>287161.89204186155</v>
      </c>
      <c r="BC65" s="557">
        <f t="shared" si="102"/>
        <v>285814.32066576357</v>
      </c>
      <c r="BD65" s="557">
        <f t="shared" si="102"/>
        <v>284434.4760198748</v>
      </c>
      <c r="BE65" s="557">
        <f t="shared" si="102"/>
        <v>266195.50727662351</v>
      </c>
      <c r="BF65" s="557">
        <f t="shared" si="102"/>
        <v>264868.86842889152</v>
      </c>
      <c r="BG65" s="557">
        <f t="shared" si="102"/>
        <v>265854.99022249738</v>
      </c>
      <c r="BH65" s="557">
        <f t="shared" si="102"/>
        <v>264605.86911113211</v>
      </c>
      <c r="BI65" s="557">
        <f t="shared" si="102"/>
        <v>279352.90973404597</v>
      </c>
      <c r="BJ65" s="557">
        <f t="shared" si="102"/>
        <v>277995.07537135039</v>
      </c>
      <c r="BK65" s="557">
        <f t="shared" si="102"/>
        <v>276711.79461056076</v>
      </c>
      <c r="BL65" s="557">
        <f t="shared" si="102"/>
        <v>275450.56681857631</v>
      </c>
      <c r="BM65" s="557">
        <f t="shared" si="102"/>
        <v>274084.46482683998</v>
      </c>
      <c r="BN65" s="557">
        <f t="shared" si="102"/>
        <v>295557.03884063696</v>
      </c>
      <c r="BO65" s="557">
        <f t="shared" si="102"/>
        <v>294296.86741903564</v>
      </c>
      <c r="BP65" s="557">
        <f t="shared" si="102"/>
        <v>292960.66328426602</v>
      </c>
      <c r="BQ65" s="557">
        <f t="shared" si="102"/>
        <v>291782.26810931042</v>
      </c>
      <c r="BR65" s="557">
        <f t="shared" si="102"/>
        <v>290598.18951277388</v>
      </c>
      <c r="BS65" s="557">
        <f t="shared" si="102"/>
        <v>289297.38298250549</v>
      </c>
      <c r="BT65" s="557">
        <f t="shared" si="102"/>
        <v>288174.29908153682</v>
      </c>
      <c r="BU65" s="557">
        <f t="shared" si="102"/>
        <v>286974.83194269962</v>
      </c>
      <c r="BV65" s="557">
        <f t="shared" si="102"/>
        <v>285794.8735727811</v>
      </c>
      <c r="BW65" s="557">
        <f t="shared" si="102"/>
        <v>284603.82952988602</v>
      </c>
      <c r="BX65" s="557">
        <f t="shared" si="102"/>
        <v>283256.88857842993</v>
      </c>
      <c r="BY65" s="557">
        <f t="shared" si="102"/>
        <v>282072.59363308968</v>
      </c>
      <c r="BZ65" s="557">
        <f t="shared" si="102"/>
        <v>0</v>
      </c>
      <c r="CA65" s="557">
        <f t="shared" si="102"/>
        <v>0</v>
      </c>
      <c r="CB65" s="557">
        <f t="shared" si="102"/>
        <v>0</v>
      </c>
      <c r="CC65" s="557">
        <f t="shared" si="102"/>
        <v>0</v>
      </c>
      <c r="CD65" s="557">
        <f t="shared" si="102"/>
        <v>0</v>
      </c>
      <c r="CE65" s="557">
        <f t="shared" ref="CE65:EP65" si="103">SUM(CE18,CE24:CE25,CE41,CE57,CE47:CE48)</f>
        <v>0</v>
      </c>
      <c r="CF65" s="557">
        <f t="shared" si="103"/>
        <v>0</v>
      </c>
      <c r="CG65" s="557">
        <f t="shared" si="103"/>
        <v>0</v>
      </c>
      <c r="CH65" s="557">
        <f t="shared" si="103"/>
        <v>0</v>
      </c>
      <c r="CI65" s="557">
        <f t="shared" si="103"/>
        <v>0</v>
      </c>
      <c r="CJ65" s="557">
        <f t="shared" si="103"/>
        <v>0</v>
      </c>
      <c r="CK65" s="557">
        <f t="shared" si="103"/>
        <v>0</v>
      </c>
      <c r="CL65" s="557">
        <f t="shared" si="103"/>
        <v>0</v>
      </c>
      <c r="CM65" s="557">
        <f t="shared" si="103"/>
        <v>0</v>
      </c>
      <c r="CN65" s="557">
        <f t="shared" si="103"/>
        <v>0</v>
      </c>
      <c r="CO65" s="557">
        <f t="shared" si="103"/>
        <v>0</v>
      </c>
      <c r="CP65" s="557">
        <f t="shared" si="103"/>
        <v>0</v>
      </c>
      <c r="CQ65" s="557">
        <f t="shared" si="103"/>
        <v>0</v>
      </c>
      <c r="CR65" s="557">
        <f t="shared" si="103"/>
        <v>0</v>
      </c>
      <c r="CS65" s="557">
        <f t="shared" si="103"/>
        <v>0</v>
      </c>
      <c r="CT65" s="557">
        <f t="shared" si="103"/>
        <v>0</v>
      </c>
      <c r="CU65" s="557">
        <f t="shared" si="103"/>
        <v>0</v>
      </c>
      <c r="CV65" s="557">
        <f t="shared" si="103"/>
        <v>0</v>
      </c>
      <c r="CW65" s="557">
        <f t="shared" si="103"/>
        <v>0</v>
      </c>
      <c r="CX65" s="557">
        <f t="shared" si="103"/>
        <v>0</v>
      </c>
      <c r="CY65" s="557">
        <f t="shared" si="103"/>
        <v>0</v>
      </c>
      <c r="CZ65" s="557">
        <f t="shared" si="103"/>
        <v>0</v>
      </c>
      <c r="DA65" s="557">
        <f t="shared" si="103"/>
        <v>0</v>
      </c>
      <c r="DB65" s="557">
        <f t="shared" si="103"/>
        <v>0</v>
      </c>
      <c r="DC65" s="557">
        <f t="shared" si="103"/>
        <v>0</v>
      </c>
      <c r="DD65" s="557">
        <f t="shared" si="103"/>
        <v>0</v>
      </c>
      <c r="DE65" s="557">
        <f t="shared" si="103"/>
        <v>0</v>
      </c>
      <c r="DF65" s="557">
        <f t="shared" si="103"/>
        <v>0</v>
      </c>
      <c r="DG65" s="557">
        <f t="shared" si="103"/>
        <v>0</v>
      </c>
      <c r="DH65" s="557">
        <f t="shared" si="103"/>
        <v>0</v>
      </c>
      <c r="DI65" s="557">
        <f t="shared" si="103"/>
        <v>0</v>
      </c>
      <c r="DJ65" s="557">
        <f t="shared" si="103"/>
        <v>0</v>
      </c>
      <c r="DK65" s="557">
        <f t="shared" si="103"/>
        <v>0</v>
      </c>
      <c r="DL65" s="557">
        <f t="shared" si="103"/>
        <v>0</v>
      </c>
      <c r="DM65" s="557">
        <f t="shared" si="103"/>
        <v>0</v>
      </c>
      <c r="DN65" s="557">
        <f t="shared" si="103"/>
        <v>0</v>
      </c>
      <c r="DO65" s="557">
        <f t="shared" si="103"/>
        <v>0</v>
      </c>
      <c r="DP65" s="557">
        <f t="shared" si="103"/>
        <v>0</v>
      </c>
      <c r="DQ65" s="557">
        <f t="shared" si="103"/>
        <v>0</v>
      </c>
      <c r="DR65" s="557">
        <f t="shared" si="103"/>
        <v>0</v>
      </c>
      <c r="DS65" s="557">
        <f t="shared" si="103"/>
        <v>0</v>
      </c>
      <c r="DT65" s="557">
        <f t="shared" si="103"/>
        <v>0</v>
      </c>
      <c r="DU65" s="557">
        <f t="shared" si="103"/>
        <v>0</v>
      </c>
      <c r="DV65" s="557">
        <f t="shared" si="103"/>
        <v>0</v>
      </c>
      <c r="DW65" s="557">
        <f t="shared" si="103"/>
        <v>0</v>
      </c>
      <c r="DX65" s="557">
        <f t="shared" si="103"/>
        <v>0</v>
      </c>
      <c r="DY65" s="557">
        <f t="shared" si="103"/>
        <v>0</v>
      </c>
      <c r="DZ65" s="557">
        <f t="shared" si="103"/>
        <v>0</v>
      </c>
      <c r="EA65" s="557">
        <f t="shared" si="103"/>
        <v>0</v>
      </c>
      <c r="EB65" s="557">
        <f t="shared" si="103"/>
        <v>0</v>
      </c>
      <c r="EC65" s="557">
        <f t="shared" si="103"/>
        <v>0</v>
      </c>
      <c r="ED65" s="557">
        <f t="shared" si="103"/>
        <v>0</v>
      </c>
      <c r="EE65" s="557">
        <f t="shared" si="103"/>
        <v>0</v>
      </c>
      <c r="EF65" s="557">
        <f t="shared" si="103"/>
        <v>0</v>
      </c>
      <c r="EG65" s="557">
        <f t="shared" si="103"/>
        <v>0</v>
      </c>
      <c r="EH65" s="557">
        <f t="shared" si="103"/>
        <v>0</v>
      </c>
      <c r="EI65" s="557">
        <f t="shared" si="103"/>
        <v>0</v>
      </c>
      <c r="EJ65" s="557">
        <f t="shared" si="103"/>
        <v>0</v>
      </c>
      <c r="EK65" s="557">
        <f t="shared" si="103"/>
        <v>0</v>
      </c>
      <c r="EL65" s="557">
        <f t="shared" si="103"/>
        <v>0</v>
      </c>
      <c r="EM65" s="557">
        <f t="shared" si="103"/>
        <v>0</v>
      </c>
      <c r="EN65" s="557">
        <f t="shared" si="103"/>
        <v>0</v>
      </c>
      <c r="EO65" s="557">
        <f t="shared" si="103"/>
        <v>0</v>
      </c>
      <c r="EP65" s="557">
        <f t="shared" si="103"/>
        <v>0</v>
      </c>
      <c r="EQ65" s="557">
        <f t="shared" ref="EQ65:ES65" si="104">SUM(EQ18,EQ24:EQ25,EQ41,EQ57,EQ47:EQ48)</f>
        <v>0</v>
      </c>
      <c r="ER65" s="557">
        <f t="shared" si="104"/>
        <v>0</v>
      </c>
      <c r="ES65" s="653">
        <f t="shared" si="104"/>
        <v>0</v>
      </c>
    </row>
    <row r="66" spans="15:149" x14ac:dyDescent="0.3">
      <c r="O66" s="515">
        <f>XNPV(Summary!$H$2,'Combined CF'!Q66:ES66,$Q$4:$ES$4)</f>
        <v>50030406.894624136</v>
      </c>
      <c r="P66" s="428" t="s">
        <v>138</v>
      </c>
      <c r="Q66" s="557">
        <v>0</v>
      </c>
      <c r="R66" s="557">
        <f>SUM(R33:R34,R39:R40,R42:R44)</f>
        <v>0</v>
      </c>
      <c r="S66" s="557">
        <f t="shared" ref="S66:CD66" si="105">SUM(S33:S34,S39:S40,S42:S44)</f>
        <v>0</v>
      </c>
      <c r="T66" s="557">
        <f t="shared" si="105"/>
        <v>0</v>
      </c>
      <c r="U66" s="557">
        <f t="shared" si="105"/>
        <v>0</v>
      </c>
      <c r="V66" s="557">
        <f t="shared" si="105"/>
        <v>0</v>
      </c>
      <c r="W66" s="557">
        <f t="shared" si="105"/>
        <v>0</v>
      </c>
      <c r="X66" s="557">
        <f t="shared" si="105"/>
        <v>0</v>
      </c>
      <c r="Y66" s="557">
        <f t="shared" si="105"/>
        <v>0</v>
      </c>
      <c r="Z66" s="557">
        <f t="shared" si="105"/>
        <v>0</v>
      </c>
      <c r="AA66" s="557">
        <f t="shared" si="105"/>
        <v>0</v>
      </c>
      <c r="AB66" s="557">
        <f t="shared" si="105"/>
        <v>0</v>
      </c>
      <c r="AC66" s="557">
        <f t="shared" si="105"/>
        <v>0</v>
      </c>
      <c r="AD66" s="557">
        <f t="shared" si="105"/>
        <v>0</v>
      </c>
      <c r="AE66" s="557">
        <f t="shared" si="105"/>
        <v>0</v>
      </c>
      <c r="AF66" s="557">
        <f t="shared" si="105"/>
        <v>0</v>
      </c>
      <c r="AG66" s="557">
        <f t="shared" si="105"/>
        <v>0</v>
      </c>
      <c r="AH66" s="557">
        <f t="shared" si="105"/>
        <v>0</v>
      </c>
      <c r="AI66" s="557">
        <f t="shared" si="105"/>
        <v>0</v>
      </c>
      <c r="AJ66" s="557">
        <f t="shared" si="105"/>
        <v>0</v>
      </c>
      <c r="AK66" s="557">
        <f t="shared" si="105"/>
        <v>0</v>
      </c>
      <c r="AL66" s="557">
        <f t="shared" si="105"/>
        <v>0</v>
      </c>
      <c r="AM66" s="557">
        <f t="shared" si="105"/>
        <v>0</v>
      </c>
      <c r="AN66" s="557">
        <f t="shared" si="105"/>
        <v>0</v>
      </c>
      <c r="AO66" s="557">
        <f t="shared" si="105"/>
        <v>0</v>
      </c>
      <c r="AP66" s="557">
        <f t="shared" si="105"/>
        <v>0</v>
      </c>
      <c r="AQ66" s="557">
        <f t="shared" si="105"/>
        <v>0</v>
      </c>
      <c r="AR66" s="557">
        <f t="shared" si="105"/>
        <v>0</v>
      </c>
      <c r="AS66" s="557">
        <f t="shared" si="105"/>
        <v>0</v>
      </c>
      <c r="AT66" s="557">
        <f t="shared" si="105"/>
        <v>0</v>
      </c>
      <c r="AU66" s="557">
        <f t="shared" si="105"/>
        <v>0</v>
      </c>
      <c r="AV66" s="557">
        <f t="shared" si="105"/>
        <v>0</v>
      </c>
      <c r="AW66" s="557">
        <f t="shared" si="105"/>
        <v>0</v>
      </c>
      <c r="AX66" s="557">
        <f t="shared" si="105"/>
        <v>0</v>
      </c>
      <c r="AY66" s="557">
        <f t="shared" si="105"/>
        <v>0</v>
      </c>
      <c r="AZ66" s="557">
        <f t="shared" si="105"/>
        <v>0</v>
      </c>
      <c r="BA66" s="557">
        <f t="shared" si="105"/>
        <v>0</v>
      </c>
      <c r="BB66" s="557">
        <f t="shared" si="105"/>
        <v>0</v>
      </c>
      <c r="BC66" s="557">
        <f t="shared" si="105"/>
        <v>0</v>
      </c>
      <c r="BD66" s="557">
        <f t="shared" si="105"/>
        <v>0</v>
      </c>
      <c r="BE66" s="557">
        <f t="shared" si="105"/>
        <v>0</v>
      </c>
      <c r="BF66" s="557">
        <f t="shared" si="105"/>
        <v>0</v>
      </c>
      <c r="BG66" s="557">
        <f t="shared" si="105"/>
        <v>0</v>
      </c>
      <c r="BH66" s="557">
        <f t="shared" si="105"/>
        <v>0</v>
      </c>
      <c r="BI66" s="557">
        <f t="shared" si="105"/>
        <v>0</v>
      </c>
      <c r="BJ66" s="557">
        <f t="shared" si="105"/>
        <v>0</v>
      </c>
      <c r="BK66" s="557">
        <f t="shared" si="105"/>
        <v>0</v>
      </c>
      <c r="BL66" s="557">
        <f t="shared" si="105"/>
        <v>0</v>
      </c>
      <c r="BM66" s="557">
        <f t="shared" si="105"/>
        <v>0</v>
      </c>
      <c r="BN66" s="557">
        <f t="shared" si="105"/>
        <v>0</v>
      </c>
      <c r="BO66" s="557">
        <f t="shared" si="105"/>
        <v>0</v>
      </c>
      <c r="BP66" s="557">
        <f t="shared" si="105"/>
        <v>0</v>
      </c>
      <c r="BQ66" s="557">
        <f t="shared" si="105"/>
        <v>0</v>
      </c>
      <c r="BR66" s="557">
        <f t="shared" si="105"/>
        <v>0</v>
      </c>
      <c r="BS66" s="557">
        <f t="shared" si="105"/>
        <v>0</v>
      </c>
      <c r="BT66" s="557">
        <f t="shared" si="105"/>
        <v>0</v>
      </c>
      <c r="BU66" s="557">
        <f t="shared" si="105"/>
        <v>0</v>
      </c>
      <c r="BV66" s="557">
        <f t="shared" si="105"/>
        <v>0</v>
      </c>
      <c r="BW66" s="557">
        <f t="shared" si="105"/>
        <v>0</v>
      </c>
      <c r="BX66" s="557">
        <f t="shared" si="105"/>
        <v>0</v>
      </c>
      <c r="BY66" s="557">
        <f t="shared" si="105"/>
        <v>100148279.52905375</v>
      </c>
      <c r="BZ66" s="557">
        <f t="shared" si="105"/>
        <v>0</v>
      </c>
      <c r="CA66" s="557">
        <f t="shared" si="105"/>
        <v>0</v>
      </c>
      <c r="CB66" s="557">
        <f t="shared" si="105"/>
        <v>0</v>
      </c>
      <c r="CC66" s="557">
        <f t="shared" si="105"/>
        <v>0</v>
      </c>
      <c r="CD66" s="557">
        <f t="shared" si="105"/>
        <v>0</v>
      </c>
      <c r="CE66" s="557">
        <f t="shared" ref="CE66:EP66" si="106">SUM(CE33:CE34,CE39:CE40,CE42:CE44)</f>
        <v>0</v>
      </c>
      <c r="CF66" s="557">
        <f t="shared" si="106"/>
        <v>0</v>
      </c>
      <c r="CG66" s="557">
        <f t="shared" si="106"/>
        <v>0</v>
      </c>
      <c r="CH66" s="557">
        <f t="shared" si="106"/>
        <v>0</v>
      </c>
      <c r="CI66" s="557">
        <f t="shared" si="106"/>
        <v>0</v>
      </c>
      <c r="CJ66" s="557">
        <f t="shared" si="106"/>
        <v>0</v>
      </c>
      <c r="CK66" s="557">
        <f t="shared" si="106"/>
        <v>0</v>
      </c>
      <c r="CL66" s="557">
        <f t="shared" si="106"/>
        <v>0</v>
      </c>
      <c r="CM66" s="557">
        <f t="shared" si="106"/>
        <v>0</v>
      </c>
      <c r="CN66" s="557">
        <f t="shared" si="106"/>
        <v>0</v>
      </c>
      <c r="CO66" s="557">
        <f t="shared" si="106"/>
        <v>0</v>
      </c>
      <c r="CP66" s="557">
        <f t="shared" si="106"/>
        <v>0</v>
      </c>
      <c r="CQ66" s="557">
        <f t="shared" si="106"/>
        <v>0</v>
      </c>
      <c r="CR66" s="557">
        <f t="shared" si="106"/>
        <v>0</v>
      </c>
      <c r="CS66" s="557">
        <f t="shared" si="106"/>
        <v>0</v>
      </c>
      <c r="CT66" s="557">
        <f t="shared" si="106"/>
        <v>0</v>
      </c>
      <c r="CU66" s="557">
        <f t="shared" si="106"/>
        <v>0</v>
      </c>
      <c r="CV66" s="557">
        <f t="shared" si="106"/>
        <v>0</v>
      </c>
      <c r="CW66" s="557">
        <f t="shared" si="106"/>
        <v>0</v>
      </c>
      <c r="CX66" s="557">
        <f t="shared" si="106"/>
        <v>0</v>
      </c>
      <c r="CY66" s="557">
        <f t="shared" si="106"/>
        <v>0</v>
      </c>
      <c r="CZ66" s="557">
        <f t="shared" si="106"/>
        <v>0</v>
      </c>
      <c r="DA66" s="557">
        <f t="shared" si="106"/>
        <v>0</v>
      </c>
      <c r="DB66" s="557">
        <f t="shared" si="106"/>
        <v>0</v>
      </c>
      <c r="DC66" s="557">
        <f t="shared" si="106"/>
        <v>0</v>
      </c>
      <c r="DD66" s="557">
        <f t="shared" si="106"/>
        <v>0</v>
      </c>
      <c r="DE66" s="557">
        <f t="shared" si="106"/>
        <v>0</v>
      </c>
      <c r="DF66" s="557">
        <f t="shared" si="106"/>
        <v>0</v>
      </c>
      <c r="DG66" s="557">
        <f t="shared" si="106"/>
        <v>0</v>
      </c>
      <c r="DH66" s="557">
        <f t="shared" si="106"/>
        <v>0</v>
      </c>
      <c r="DI66" s="557">
        <f t="shared" si="106"/>
        <v>0</v>
      </c>
      <c r="DJ66" s="557">
        <f t="shared" si="106"/>
        <v>0</v>
      </c>
      <c r="DK66" s="557">
        <f t="shared" si="106"/>
        <v>0</v>
      </c>
      <c r="DL66" s="557">
        <f t="shared" si="106"/>
        <v>0</v>
      </c>
      <c r="DM66" s="557">
        <f t="shared" si="106"/>
        <v>0</v>
      </c>
      <c r="DN66" s="557">
        <f t="shared" si="106"/>
        <v>0</v>
      </c>
      <c r="DO66" s="557">
        <f t="shared" si="106"/>
        <v>0</v>
      </c>
      <c r="DP66" s="557">
        <f t="shared" si="106"/>
        <v>0</v>
      </c>
      <c r="DQ66" s="557">
        <f t="shared" si="106"/>
        <v>0</v>
      </c>
      <c r="DR66" s="557">
        <f t="shared" si="106"/>
        <v>0</v>
      </c>
      <c r="DS66" s="557">
        <f t="shared" si="106"/>
        <v>0</v>
      </c>
      <c r="DT66" s="557">
        <f t="shared" si="106"/>
        <v>0</v>
      </c>
      <c r="DU66" s="557">
        <f t="shared" si="106"/>
        <v>0</v>
      </c>
      <c r="DV66" s="557">
        <f t="shared" si="106"/>
        <v>0</v>
      </c>
      <c r="DW66" s="557">
        <f t="shared" si="106"/>
        <v>0</v>
      </c>
      <c r="DX66" s="557">
        <f t="shared" si="106"/>
        <v>0</v>
      </c>
      <c r="DY66" s="557">
        <f t="shared" si="106"/>
        <v>0</v>
      </c>
      <c r="DZ66" s="557">
        <f t="shared" si="106"/>
        <v>0</v>
      </c>
      <c r="EA66" s="557">
        <f t="shared" si="106"/>
        <v>0</v>
      </c>
      <c r="EB66" s="557">
        <f t="shared" si="106"/>
        <v>0</v>
      </c>
      <c r="EC66" s="557">
        <f t="shared" si="106"/>
        <v>0</v>
      </c>
      <c r="ED66" s="557">
        <f t="shared" si="106"/>
        <v>0</v>
      </c>
      <c r="EE66" s="557">
        <f t="shared" si="106"/>
        <v>0</v>
      </c>
      <c r="EF66" s="557">
        <f t="shared" si="106"/>
        <v>0</v>
      </c>
      <c r="EG66" s="557">
        <f t="shared" si="106"/>
        <v>0</v>
      </c>
      <c r="EH66" s="557">
        <f t="shared" si="106"/>
        <v>0</v>
      </c>
      <c r="EI66" s="557">
        <f t="shared" si="106"/>
        <v>0</v>
      </c>
      <c r="EJ66" s="557">
        <f t="shared" si="106"/>
        <v>0</v>
      </c>
      <c r="EK66" s="557">
        <f t="shared" si="106"/>
        <v>0</v>
      </c>
      <c r="EL66" s="557">
        <f t="shared" si="106"/>
        <v>0</v>
      </c>
      <c r="EM66" s="557">
        <f t="shared" si="106"/>
        <v>0</v>
      </c>
      <c r="EN66" s="557">
        <f t="shared" si="106"/>
        <v>0</v>
      </c>
      <c r="EO66" s="557">
        <f t="shared" si="106"/>
        <v>0</v>
      </c>
      <c r="EP66" s="557">
        <f t="shared" si="106"/>
        <v>0</v>
      </c>
      <c r="EQ66" s="557">
        <f t="shared" ref="EQ66:ES66" si="107">SUM(EQ33:EQ34,EQ39:EQ40,EQ42:EQ44)</f>
        <v>0</v>
      </c>
      <c r="ER66" s="557">
        <f t="shared" si="107"/>
        <v>0</v>
      </c>
      <c r="ES66" s="653">
        <f t="shared" si="107"/>
        <v>0</v>
      </c>
    </row>
  </sheetData>
  <conditionalFormatting sqref="R69:ES69">
    <cfRule type="containsText" dxfId="38" priority="1" operator="containsText" text="False">
      <formula>NOT(ISERROR(SEARCH("False",R69)))</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20BB2-049F-4377-AED3-A7EF2F4D421C}">
  <sheetPr>
    <tabColor rgb="FF2100EA"/>
  </sheetPr>
  <dimension ref="A1:M57"/>
  <sheetViews>
    <sheetView showGridLines="0" zoomScale="90" zoomScaleNormal="90" workbookViewId="0">
      <pane ySplit="1" topLeftCell="A26" activePane="bottomLeft" state="frozen"/>
      <selection pane="bottomLeft"/>
    </sheetView>
  </sheetViews>
  <sheetFormatPr defaultRowHeight="14.4" x14ac:dyDescent="0.3"/>
  <cols>
    <col min="1" max="1" width="30.88671875" bestFit="1" customWidth="1"/>
    <col min="2" max="2" width="18.109375" bestFit="1" customWidth="1"/>
    <col min="3" max="3" width="19.6640625" bestFit="1" customWidth="1"/>
    <col min="4" max="4" width="14.44140625" bestFit="1" customWidth="1"/>
    <col min="5" max="5" width="28.33203125" bestFit="1" customWidth="1"/>
    <col min="6" max="6" width="24" bestFit="1" customWidth="1"/>
    <col min="7" max="8" width="17.6640625" bestFit="1" customWidth="1"/>
    <col min="9" max="9" width="14.44140625" bestFit="1" customWidth="1"/>
    <col min="10" max="10" width="12.6640625" bestFit="1" customWidth="1"/>
    <col min="11" max="11" width="21.109375" bestFit="1" customWidth="1"/>
    <col min="12" max="12" width="12.6640625" bestFit="1" customWidth="1"/>
    <col min="13" max="13" width="9.6640625" bestFit="1" customWidth="1"/>
    <col min="14" max="14" width="13.88671875" bestFit="1" customWidth="1"/>
    <col min="15" max="15" width="16.109375" bestFit="1" customWidth="1"/>
    <col min="16" max="16" width="14.6640625" bestFit="1" customWidth="1"/>
    <col min="17" max="17" width="18" bestFit="1" customWidth="1"/>
    <col min="18" max="18" width="11.6640625" bestFit="1" customWidth="1"/>
    <col min="19" max="19" width="13.33203125" bestFit="1" customWidth="1"/>
    <col min="20" max="20" width="16.6640625" bestFit="1" customWidth="1"/>
    <col min="21" max="21" width="15.33203125" bestFit="1" customWidth="1"/>
    <col min="22" max="22" width="18.6640625" bestFit="1" customWidth="1"/>
    <col min="23" max="24" width="20.6640625" bestFit="1" customWidth="1"/>
    <col min="25" max="25" width="14.44140625" bestFit="1" customWidth="1"/>
    <col min="26" max="26" width="15.33203125" bestFit="1" customWidth="1"/>
    <col min="27" max="27" width="15.5546875" bestFit="1" customWidth="1"/>
    <col min="28" max="29" width="11.6640625" bestFit="1" customWidth="1"/>
    <col min="30" max="30" width="13.109375" bestFit="1" customWidth="1"/>
    <col min="31" max="31" width="14.109375" bestFit="1" customWidth="1"/>
    <col min="32" max="32" width="16.44140625" bestFit="1" customWidth="1"/>
    <col min="33" max="33" width="15.88671875" bestFit="1" customWidth="1"/>
    <col min="34" max="34" width="19.6640625" bestFit="1" customWidth="1"/>
    <col min="35" max="35" width="19.33203125" bestFit="1" customWidth="1"/>
    <col min="36" max="39" width="11.6640625" bestFit="1" customWidth="1"/>
    <col min="40" max="40" width="15.33203125" bestFit="1" customWidth="1"/>
    <col min="41" max="44" width="11.6640625" bestFit="1" customWidth="1"/>
    <col min="45" max="47" width="13.109375" bestFit="1" customWidth="1"/>
    <col min="48" max="56" width="11.6640625" bestFit="1" customWidth="1"/>
    <col min="57" max="59" width="13.109375" bestFit="1" customWidth="1"/>
    <col min="60" max="68" width="11.6640625" bestFit="1" customWidth="1"/>
    <col min="69" max="71" width="13.109375" bestFit="1" customWidth="1"/>
    <col min="72" max="80" width="11.6640625" bestFit="1" customWidth="1"/>
    <col min="81" max="83" width="13.109375" bestFit="1" customWidth="1"/>
    <col min="84" max="92" width="11.6640625" bestFit="1" customWidth="1"/>
    <col min="93" max="95" width="13.109375" bestFit="1" customWidth="1"/>
    <col min="96" max="104" width="11.6640625" bestFit="1" customWidth="1"/>
    <col min="105" max="107" width="13.109375" bestFit="1" customWidth="1"/>
    <col min="108" max="116" width="11.6640625" bestFit="1" customWidth="1"/>
    <col min="117" max="119" width="13.109375" bestFit="1" customWidth="1"/>
    <col min="120" max="128" width="11.6640625" bestFit="1" customWidth="1"/>
    <col min="129" max="131" width="13.109375" bestFit="1" customWidth="1"/>
    <col min="132" max="140" width="11.6640625" bestFit="1" customWidth="1"/>
    <col min="141" max="143" width="13.109375" bestFit="1" customWidth="1"/>
    <col min="144" max="152" width="11.6640625" bestFit="1" customWidth="1"/>
    <col min="153" max="155" width="13.109375" bestFit="1" customWidth="1"/>
    <col min="156" max="164" width="11.6640625" bestFit="1" customWidth="1"/>
    <col min="165" max="167" width="13.109375" bestFit="1" customWidth="1"/>
    <col min="168" max="176" width="11.6640625" bestFit="1" customWidth="1"/>
    <col min="177" max="179" width="13.109375" bestFit="1" customWidth="1"/>
    <col min="180" max="188" width="11.6640625" bestFit="1" customWidth="1"/>
    <col min="189" max="191" width="13.109375" bestFit="1" customWidth="1"/>
    <col min="192" max="200" width="11.6640625" bestFit="1" customWidth="1"/>
    <col min="201" max="203" width="13.109375" bestFit="1" customWidth="1"/>
    <col min="204" max="212" width="11.6640625" bestFit="1" customWidth="1"/>
    <col min="213" max="215" width="13.109375" bestFit="1" customWidth="1"/>
    <col min="216" max="224" width="11.6640625" bestFit="1" customWidth="1"/>
    <col min="225" max="227" width="13.109375" bestFit="1" customWidth="1"/>
    <col min="228" max="236" width="11.6640625" bestFit="1" customWidth="1"/>
    <col min="237" max="239" width="13.109375" bestFit="1" customWidth="1"/>
    <col min="240" max="248" width="11.6640625" bestFit="1" customWidth="1"/>
    <col min="249" max="251" width="13.109375" bestFit="1" customWidth="1"/>
    <col min="252" max="260" width="11.6640625" bestFit="1" customWidth="1"/>
    <col min="261" max="263" width="13.109375" bestFit="1" customWidth="1"/>
    <col min="264" max="272" width="11.6640625" bestFit="1" customWidth="1"/>
    <col min="273" max="275" width="13.109375" bestFit="1" customWidth="1"/>
    <col min="276" max="284" width="11.6640625" bestFit="1" customWidth="1"/>
    <col min="285" max="287" width="13.109375" bestFit="1" customWidth="1"/>
    <col min="288" max="296" width="11.6640625" bestFit="1" customWidth="1"/>
    <col min="297" max="299" width="13.109375" bestFit="1" customWidth="1"/>
    <col min="300" max="308" width="11.6640625" bestFit="1" customWidth="1"/>
    <col min="309" max="311" width="13.109375" bestFit="1" customWidth="1"/>
    <col min="312" max="320" width="11.6640625" bestFit="1" customWidth="1"/>
    <col min="321" max="323" width="13.109375" bestFit="1" customWidth="1"/>
    <col min="324" max="332" width="11.6640625" bestFit="1" customWidth="1"/>
    <col min="333" max="335" width="13.109375" bestFit="1" customWidth="1"/>
    <col min="336" max="344" width="11.6640625" bestFit="1" customWidth="1"/>
    <col min="345" max="347" width="13.109375" bestFit="1" customWidth="1"/>
    <col min="348" max="356" width="11.6640625" bestFit="1" customWidth="1"/>
    <col min="357" max="359" width="13.109375" bestFit="1" customWidth="1"/>
    <col min="360" max="368" width="11.6640625" bestFit="1" customWidth="1"/>
    <col min="369" max="371" width="13.109375" bestFit="1" customWidth="1"/>
    <col min="372" max="375" width="11.6640625" bestFit="1" customWidth="1"/>
  </cols>
  <sheetData>
    <row r="1" spans="1:13" ht="15" thickBot="1" x14ac:dyDescent="0.35">
      <c r="A1" s="727" t="str">
        <f>Summary!G1</f>
        <v>Levered Return Metrics</v>
      </c>
      <c r="B1" s="730" t="str">
        <f>Summary!G2</f>
        <v>IRR</v>
      </c>
      <c r="C1" s="731">
        <f>Summary!H2</f>
        <v>0.14881177544593813</v>
      </c>
      <c r="D1" s="732" t="str">
        <f>Summary!G3</f>
        <v>Equity Multiple</v>
      </c>
      <c r="E1" s="733">
        <f>Summary!H3</f>
        <v>1.9267240340667999</v>
      </c>
      <c r="F1" s="728" t="str">
        <f>Summary!G6</f>
        <v>Unlevered Return Metrics</v>
      </c>
      <c r="G1" s="730" t="str">
        <f>Summary!G7</f>
        <v>IRR</v>
      </c>
      <c r="H1" s="731">
        <f>Summary!H7</f>
        <v>9.3561556935310375E-2</v>
      </c>
      <c r="I1" s="732" t="str">
        <f>Summary!G8</f>
        <v>Equity Multiple</v>
      </c>
      <c r="J1" s="733">
        <f>Summary!H8</f>
        <v>1.5042331190759153</v>
      </c>
      <c r="K1" s="729"/>
    </row>
    <row r="2" spans="1:13" x14ac:dyDescent="0.3">
      <c r="A2" s="726"/>
      <c r="B2" s="94"/>
      <c r="C2" s="94"/>
      <c r="D2" s="678"/>
      <c r="G2" s="94"/>
      <c r="J2" s="94"/>
      <c r="K2" s="94"/>
      <c r="L2" s="677"/>
      <c r="M2" s="677"/>
    </row>
    <row r="3" spans="1:13" ht="18" x14ac:dyDescent="0.35">
      <c r="A3" s="788" t="s">
        <v>139</v>
      </c>
      <c r="B3" s="712" t="s">
        <v>140</v>
      </c>
      <c r="C3" s="713" t="s">
        <v>141</v>
      </c>
      <c r="D3" s="714" t="s">
        <v>142</v>
      </c>
      <c r="G3" s="94"/>
      <c r="J3" s="94"/>
      <c r="K3" s="94"/>
      <c r="L3" s="94"/>
      <c r="M3" s="94"/>
    </row>
    <row r="4" spans="1:13" ht="15.6" x14ac:dyDescent="0.3">
      <c r="A4" s="697"/>
      <c r="B4" s="717" t="s">
        <v>143</v>
      </c>
      <c r="C4" s="719">
        <f>Rent!I67</f>
        <v>533096</v>
      </c>
      <c r="D4" s="715">
        <f>Units</f>
        <v>672</v>
      </c>
      <c r="E4" s="778"/>
      <c r="F4" s="94"/>
      <c r="G4" s="94"/>
      <c r="J4" s="94"/>
      <c r="K4" s="94"/>
      <c r="L4" s="94"/>
      <c r="M4" s="94"/>
    </row>
    <row r="5" spans="1:13" ht="18.600000000000001" thickBot="1" x14ac:dyDescent="0.4">
      <c r="A5" s="698"/>
      <c r="B5" s="718" t="s">
        <v>144</v>
      </c>
      <c r="C5" s="720">
        <f>Leases!C347</f>
        <v>13385</v>
      </c>
      <c r="D5" s="716">
        <f>COUNTIF(Leases!A5:A149,"&lt;&gt;")</f>
        <v>5</v>
      </c>
      <c r="E5" s="778"/>
      <c r="F5" s="680"/>
      <c r="G5" s="679"/>
      <c r="H5" s="681"/>
      <c r="I5" s="681"/>
      <c r="J5" s="681"/>
      <c r="K5" s="681"/>
      <c r="L5" s="682"/>
      <c r="M5" s="185"/>
    </row>
    <row r="6" spans="1:13" ht="18.600000000000001" thickBot="1" x14ac:dyDescent="0.4">
      <c r="A6" s="693" t="s">
        <v>145</v>
      </c>
      <c r="B6" s="693"/>
      <c r="C6" s="694"/>
      <c r="E6" s="693" t="s">
        <v>146</v>
      </c>
      <c r="F6" s="383"/>
      <c r="G6" s="662"/>
      <c r="H6" s="382" t="s">
        <v>114</v>
      </c>
      <c r="I6" s="383"/>
      <c r="J6" s="94"/>
      <c r="K6" s="1" t="s">
        <v>116</v>
      </c>
      <c r="L6" s="2"/>
      <c r="M6" s="721"/>
    </row>
    <row r="7" spans="1:13" ht="18" x14ac:dyDescent="0.35">
      <c r="A7" s="707" t="s">
        <v>147</v>
      </c>
      <c r="B7" s="708"/>
      <c r="C7" s="676" t="s">
        <v>148</v>
      </c>
      <c r="E7" s="675" t="s">
        <v>149</v>
      </c>
      <c r="F7" s="676">
        <v>0</v>
      </c>
      <c r="G7" s="662"/>
      <c r="H7" s="675" t="s">
        <v>32</v>
      </c>
      <c r="I7" s="448">
        <v>180000000</v>
      </c>
      <c r="J7" s="94"/>
      <c r="K7" s="108" t="s">
        <v>150</v>
      </c>
      <c r="L7" s="687">
        <v>0.01</v>
      </c>
      <c r="M7" s="257"/>
    </row>
    <row r="8" spans="1:13" ht="18" x14ac:dyDescent="0.35">
      <c r="A8" s="709" t="s">
        <v>151</v>
      </c>
      <c r="B8" s="710"/>
      <c r="C8" s="670">
        <v>25264.799999999999</v>
      </c>
      <c r="E8" s="663" t="s">
        <v>152</v>
      </c>
      <c r="F8" s="670">
        <v>0</v>
      </c>
      <c r="G8" s="662"/>
      <c r="H8" s="663" t="s">
        <v>40</v>
      </c>
      <c r="I8" s="674">
        <f>I7/C5</f>
        <v>13447.889428464699</v>
      </c>
      <c r="J8" s="94"/>
      <c r="K8" s="108" t="s">
        <v>153</v>
      </c>
      <c r="L8" s="722">
        <v>5</v>
      </c>
      <c r="M8" s="706">
        <f>L8*12</f>
        <v>60</v>
      </c>
    </row>
    <row r="9" spans="1:13" ht="18.600000000000001" thickBot="1" x14ac:dyDescent="0.4">
      <c r="A9" s="709" t="s">
        <v>154</v>
      </c>
      <c r="B9" s="710"/>
      <c r="C9" s="667">
        <v>24</v>
      </c>
      <c r="E9" s="663" t="s">
        <v>155</v>
      </c>
      <c r="F9" s="671">
        <f>SUM(F7:F8)</f>
        <v>0</v>
      </c>
      <c r="G9" s="662"/>
      <c r="H9" s="663" t="s">
        <v>78</v>
      </c>
      <c r="I9" s="672">
        <f>PURCH_PRICE*H19</f>
        <v>1800000</v>
      </c>
      <c r="J9" s="94"/>
      <c r="K9" s="117" t="s">
        <v>59</v>
      </c>
      <c r="L9" s="723">
        <v>5.7500000000000002E-2</v>
      </c>
      <c r="M9" s="258"/>
    </row>
    <row r="10" spans="1:13" ht="18" x14ac:dyDescent="0.35">
      <c r="A10" s="709" t="s">
        <v>156</v>
      </c>
      <c r="B10" s="710"/>
      <c r="C10" s="669">
        <f>+C5/C8</f>
        <v>0.52978848041543969</v>
      </c>
      <c r="E10" s="661" t="s">
        <v>157</v>
      </c>
      <c r="F10" s="673">
        <f>F9/(C5/1000)</f>
        <v>0</v>
      </c>
      <c r="G10" s="662"/>
      <c r="H10" s="663" t="s">
        <v>115</v>
      </c>
      <c r="I10" s="699">
        <f>SUM(F26,F20)</f>
        <v>0</v>
      </c>
      <c r="J10" s="94"/>
      <c r="K10" s="94"/>
      <c r="L10" s="94"/>
      <c r="M10" s="683"/>
    </row>
    <row r="11" spans="1:13" ht="18.600000000000001" thickBot="1" x14ac:dyDescent="0.4">
      <c r="A11" s="709" t="s">
        <v>158</v>
      </c>
      <c r="B11" s="710"/>
      <c r="C11" s="667" t="s">
        <v>159</v>
      </c>
      <c r="E11" s="94"/>
      <c r="F11" s="654"/>
      <c r="G11" s="662"/>
      <c r="H11" s="663" t="s">
        <v>84</v>
      </c>
      <c r="I11" s="742">
        <v>0</v>
      </c>
      <c r="J11" s="94"/>
      <c r="K11" s="693" t="s">
        <v>124</v>
      </c>
      <c r="L11" s="694"/>
    </row>
    <row r="12" spans="1:13" ht="18" x14ac:dyDescent="0.35">
      <c r="A12" s="711" t="s">
        <v>160</v>
      </c>
      <c r="B12" s="206"/>
      <c r="C12" s="668" t="s">
        <v>161</v>
      </c>
      <c r="E12" s="700" t="s">
        <v>162</v>
      </c>
      <c r="F12" s="701"/>
      <c r="G12" s="662"/>
      <c r="H12" s="663" t="s">
        <v>43</v>
      </c>
      <c r="I12" s="664">
        <f>'Combined CF'!D14/PURCH_PRICE</f>
        <v>2.8285466231264343E-2</v>
      </c>
      <c r="J12" s="94"/>
      <c r="K12" s="665" t="s">
        <v>163</v>
      </c>
      <c r="L12" s="684" t="s">
        <v>95</v>
      </c>
    </row>
    <row r="13" spans="1:13" ht="18" x14ac:dyDescent="0.35">
      <c r="C13" s="660"/>
      <c r="E13" s="704" t="s">
        <v>113</v>
      </c>
      <c r="F13" s="702">
        <v>0</v>
      </c>
      <c r="G13" s="662"/>
      <c r="H13" s="661" t="s">
        <v>164</v>
      </c>
      <c r="I13" s="666">
        <v>46142</v>
      </c>
      <c r="J13" s="94"/>
      <c r="K13" s="94"/>
      <c r="L13" s="94"/>
      <c r="M13" s="94"/>
    </row>
    <row r="14" spans="1:13" ht="18.600000000000001" thickBot="1" x14ac:dyDescent="0.4">
      <c r="A14" s="658"/>
      <c r="B14" s="659"/>
      <c r="C14" s="660"/>
      <c r="E14" s="705" t="s">
        <v>80</v>
      </c>
      <c r="F14" s="703">
        <v>0.01</v>
      </c>
      <c r="G14" s="662"/>
      <c r="H14" s="654"/>
      <c r="I14" s="94"/>
      <c r="J14" s="94"/>
      <c r="K14" s="94"/>
      <c r="L14" s="94"/>
      <c r="M14" s="683"/>
    </row>
    <row r="15" spans="1:13" ht="15" thickBot="1" x14ac:dyDescent="0.35">
      <c r="B15" s="265"/>
    </row>
    <row r="16" spans="1:13" x14ac:dyDescent="0.3">
      <c r="A16" s="77" t="s">
        <v>165</v>
      </c>
      <c r="B16" s="105" t="s">
        <v>166</v>
      </c>
      <c r="C16" s="137"/>
      <c r="E16" s="77" t="s">
        <v>167</v>
      </c>
      <c r="F16" s="136" t="s">
        <v>166</v>
      </c>
      <c r="G16" s="105"/>
      <c r="H16" s="137"/>
    </row>
    <row r="17" spans="1:8" x14ac:dyDescent="0.3">
      <c r="A17" s="153" t="s">
        <v>168</v>
      </c>
      <c r="B17" s="209">
        <f>Financing!$D$3+Financing!E3</f>
        <v>125999999.99999999</v>
      </c>
      <c r="C17" s="695">
        <f>B17/$B$27</f>
        <v>0.6807151171226643</v>
      </c>
      <c r="E17" s="153" t="s">
        <v>32</v>
      </c>
      <c r="F17" s="209">
        <f>PURCH_PRICE</f>
        <v>180000000</v>
      </c>
      <c r="G17" s="138">
        <f t="shared" ref="G17:G26" si="0">F17/$F$27</f>
        <v>0.97245016731809197</v>
      </c>
      <c r="H17" s="173"/>
    </row>
    <row r="18" spans="1:8" x14ac:dyDescent="0.3">
      <c r="A18" s="108" t="s">
        <v>75</v>
      </c>
      <c r="B18" s="210">
        <f>F27-B17</f>
        <v>59099459.128501907</v>
      </c>
      <c r="C18" s="695">
        <f>B18/$B$27</f>
        <v>0.31928488287733564</v>
      </c>
      <c r="E18" s="108" t="s">
        <v>169</v>
      </c>
      <c r="F18" s="210">
        <f>B17*H18</f>
        <v>1259999.9999999998</v>
      </c>
      <c r="G18" s="138">
        <f t="shared" si="0"/>
        <v>6.8071511712266431E-3</v>
      </c>
      <c r="H18" s="150">
        <v>0.01</v>
      </c>
    </row>
    <row r="19" spans="1:8" x14ac:dyDescent="0.3">
      <c r="A19" s="108"/>
      <c r="B19" s="210"/>
      <c r="C19" s="695"/>
      <c r="E19" s="108" t="s">
        <v>170</v>
      </c>
      <c r="F19" s="210">
        <f>H19*F17</f>
        <v>1800000</v>
      </c>
      <c r="G19" s="138">
        <f t="shared" si="0"/>
        <v>9.7245016731809207E-3</v>
      </c>
      <c r="H19" s="150">
        <v>0.01</v>
      </c>
    </row>
    <row r="20" spans="1:8" x14ac:dyDescent="0.3">
      <c r="A20" s="108"/>
      <c r="B20" s="210"/>
      <c r="C20" s="695"/>
      <c r="E20" s="108" t="s">
        <v>171</v>
      </c>
      <c r="F20" s="210">
        <f>F17*H20</f>
        <v>0</v>
      </c>
      <c r="G20" s="138">
        <f t="shared" si="0"/>
        <v>0</v>
      </c>
      <c r="H20" s="150">
        <v>0</v>
      </c>
    </row>
    <row r="21" spans="1:8" x14ac:dyDescent="0.3">
      <c r="A21" s="108"/>
      <c r="B21" s="210"/>
      <c r="C21" s="695"/>
      <c r="E21" s="108" t="s">
        <v>84</v>
      </c>
      <c r="F21" s="724">
        <f>WORKING_CAP</f>
        <v>0</v>
      </c>
      <c r="G21" s="138">
        <f t="shared" si="0"/>
        <v>0</v>
      </c>
      <c r="H21" s="173"/>
    </row>
    <row r="22" spans="1:8" x14ac:dyDescent="0.3">
      <c r="A22" s="108"/>
      <c r="B22" s="210"/>
      <c r="C22" s="695"/>
      <c r="E22" s="108" t="s">
        <v>172</v>
      </c>
      <c r="F22" s="724">
        <f>Summary!E30</f>
        <v>0</v>
      </c>
      <c r="G22" s="138">
        <f t="shared" si="0"/>
        <v>0</v>
      </c>
      <c r="H22" s="173"/>
    </row>
    <row r="23" spans="1:8" x14ac:dyDescent="0.3">
      <c r="A23" s="108"/>
      <c r="B23" s="210"/>
      <c r="C23" s="695"/>
      <c r="E23" s="108" t="s">
        <v>130</v>
      </c>
      <c r="F23" s="724">
        <f>Summary!E31</f>
        <v>457082.1001294757</v>
      </c>
      <c r="G23" s="138">
        <f t="shared" si="0"/>
        <v>2.4693864708278529E-3</v>
      </c>
      <c r="H23" s="173"/>
    </row>
    <row r="24" spans="1:8" x14ac:dyDescent="0.3">
      <c r="A24" s="108"/>
      <c r="B24" s="210"/>
      <c r="C24" s="695"/>
      <c r="E24" s="108" t="s">
        <v>129</v>
      </c>
      <c r="F24" s="210">
        <f>Summary!E33</f>
        <v>1582377.0283724163</v>
      </c>
      <c r="G24" s="138">
        <f t="shared" si="0"/>
        <v>8.5487933666725628E-3</v>
      </c>
      <c r="H24" s="173"/>
    </row>
    <row r="25" spans="1:8" x14ac:dyDescent="0.3">
      <c r="A25" s="108"/>
      <c r="B25" s="210"/>
      <c r="C25" s="695"/>
      <c r="E25" s="108" t="s">
        <v>82</v>
      </c>
      <c r="F25" s="210">
        <f>'Construction Budget'!$C$19</f>
        <v>0</v>
      </c>
      <c r="G25" s="138">
        <f t="shared" si="0"/>
        <v>0</v>
      </c>
      <c r="H25" s="173"/>
    </row>
    <row r="26" spans="1:8" x14ac:dyDescent="0.3">
      <c r="A26" s="108"/>
      <c r="B26" s="210"/>
      <c r="C26" s="695"/>
      <c r="E26" s="155" t="s">
        <v>171</v>
      </c>
      <c r="F26" s="210">
        <f>F17*H26</f>
        <v>0</v>
      </c>
      <c r="G26" s="138">
        <f t="shared" si="0"/>
        <v>0</v>
      </c>
      <c r="H26" s="150">
        <v>0</v>
      </c>
    </row>
    <row r="27" spans="1:8" ht="15" thickBot="1" x14ac:dyDescent="0.35">
      <c r="A27" s="139" t="s">
        <v>173</v>
      </c>
      <c r="B27" s="140">
        <f>SUM(B17:B18)</f>
        <v>185099459.12850189</v>
      </c>
      <c r="C27" s="696">
        <f>SUM(C17:C26)</f>
        <v>1</v>
      </c>
      <c r="E27" s="139" t="s">
        <v>173</v>
      </c>
      <c r="F27" s="140">
        <f>SUM(F17:F26)</f>
        <v>185099459.12850189</v>
      </c>
      <c r="G27" s="141">
        <f>SUM(G17:G26)</f>
        <v>1</v>
      </c>
      <c r="H27" s="186"/>
    </row>
    <row r="28" spans="1:8" ht="15" thickBot="1" x14ac:dyDescent="0.35">
      <c r="G28" s="158"/>
      <c r="H28" s="158"/>
    </row>
    <row r="29" spans="1:8" x14ac:dyDescent="0.3">
      <c r="A29" s="655" t="s">
        <v>174</v>
      </c>
      <c r="B29" s="656"/>
      <c r="C29" s="743"/>
      <c r="D29" s="657" t="s">
        <v>143</v>
      </c>
      <c r="E29" s="657" t="s">
        <v>175</v>
      </c>
      <c r="G29" s="158"/>
      <c r="H29" s="158"/>
    </row>
    <row r="30" spans="1:8" x14ac:dyDescent="0.3">
      <c r="A30" s="153" t="s">
        <v>176</v>
      </c>
      <c r="B30" s="154"/>
      <c r="C30" s="154"/>
      <c r="D30" s="744">
        <v>0.03</v>
      </c>
      <c r="E30" s="745"/>
      <c r="G30" s="158"/>
      <c r="H30" s="158"/>
    </row>
    <row r="31" spans="1:8" x14ac:dyDescent="0.3">
      <c r="A31" s="108" t="s">
        <v>177</v>
      </c>
      <c r="B31" s="758"/>
      <c r="C31" s="758"/>
      <c r="D31" s="746">
        <f>D30</f>
        <v>0.03</v>
      </c>
      <c r="E31" s="747"/>
      <c r="G31" s="158"/>
      <c r="H31" s="158"/>
    </row>
    <row r="32" spans="1:8" x14ac:dyDescent="0.3">
      <c r="A32" s="155" t="s">
        <v>178</v>
      </c>
      <c r="B32" s="156"/>
      <c r="C32" s="156"/>
      <c r="D32" s="748">
        <v>2.75E-2</v>
      </c>
      <c r="E32" s="684">
        <v>2.75E-2</v>
      </c>
      <c r="G32" s="158"/>
      <c r="H32" s="158"/>
    </row>
    <row r="33" spans="1:12" ht="15" thickBot="1" x14ac:dyDescent="0.35">
      <c r="A33" s="153" t="s">
        <v>179</v>
      </c>
      <c r="B33" s="154"/>
      <c r="C33" s="154"/>
      <c r="D33" s="749">
        <v>2.75E-2</v>
      </c>
      <c r="E33" s="750">
        <v>0</v>
      </c>
      <c r="G33" s="158"/>
      <c r="H33" s="158"/>
    </row>
    <row r="34" spans="1:12" ht="15" thickBot="1" x14ac:dyDescent="0.35">
      <c r="A34" s="153" t="s">
        <v>180</v>
      </c>
      <c r="B34" s="154"/>
      <c r="C34" s="757"/>
      <c r="D34" s="855">
        <v>0.5</v>
      </c>
      <c r="E34" s="856"/>
      <c r="G34" s="158"/>
      <c r="H34" s="158"/>
    </row>
    <row r="35" spans="1:12" ht="15" thickBot="1" x14ac:dyDescent="0.35">
      <c r="A35" s="117" t="s">
        <v>181</v>
      </c>
      <c r="B35" s="759"/>
      <c r="C35" s="760"/>
      <c r="D35" s="779">
        <f>1-E35</f>
        <v>1</v>
      </c>
      <c r="E35" s="824">
        <v>0</v>
      </c>
      <c r="G35" s="158"/>
      <c r="H35" s="158"/>
    </row>
    <row r="36" spans="1:12" x14ac:dyDescent="0.3">
      <c r="G36" s="158"/>
      <c r="H36" s="158"/>
    </row>
    <row r="39" spans="1:12" x14ac:dyDescent="0.3">
      <c r="B39" s="751">
        <f>'Combined CF'!D4</f>
        <v>46507</v>
      </c>
      <c r="C39" s="751">
        <f>EOMONTH(B39,12)</f>
        <v>46873</v>
      </c>
      <c r="D39" s="751">
        <f t="shared" ref="D39:L39" si="1">EOMONTH(C39,12)</f>
        <v>47238</v>
      </c>
      <c r="E39" s="751">
        <f t="shared" si="1"/>
        <v>47603</v>
      </c>
      <c r="F39" s="751">
        <f t="shared" si="1"/>
        <v>47968</v>
      </c>
      <c r="G39" s="751">
        <f t="shared" si="1"/>
        <v>48334</v>
      </c>
      <c r="H39" s="751">
        <f t="shared" si="1"/>
        <v>48699</v>
      </c>
      <c r="I39" s="751">
        <f t="shared" si="1"/>
        <v>49064</v>
      </c>
      <c r="J39" s="751">
        <f t="shared" si="1"/>
        <v>49429</v>
      </c>
      <c r="K39" s="751">
        <f t="shared" si="1"/>
        <v>49795</v>
      </c>
      <c r="L39" s="752">
        <f t="shared" si="1"/>
        <v>50160</v>
      </c>
    </row>
    <row r="40" spans="1:12" x14ac:dyDescent="0.3">
      <c r="A40" s="389"/>
      <c r="B40" s="529">
        <v>1</v>
      </c>
      <c r="C40" s="529">
        <f t="shared" ref="C40:L40" si="2">B40+1</f>
        <v>2</v>
      </c>
      <c r="D40" s="529">
        <f t="shared" si="2"/>
        <v>3</v>
      </c>
      <c r="E40" s="529">
        <f t="shared" si="2"/>
        <v>4</v>
      </c>
      <c r="F40" s="529">
        <f t="shared" si="2"/>
        <v>5</v>
      </c>
      <c r="G40" s="529">
        <f t="shared" si="2"/>
        <v>6</v>
      </c>
      <c r="H40" s="529">
        <f t="shared" si="2"/>
        <v>7</v>
      </c>
      <c r="I40" s="529">
        <f t="shared" si="2"/>
        <v>8</v>
      </c>
      <c r="J40" s="529">
        <f t="shared" si="2"/>
        <v>9</v>
      </c>
      <c r="K40" s="529">
        <f t="shared" si="2"/>
        <v>10</v>
      </c>
      <c r="L40" s="530">
        <f t="shared" si="2"/>
        <v>11</v>
      </c>
    </row>
    <row r="41" spans="1:12" x14ac:dyDescent="0.3">
      <c r="A41" s="428" t="s">
        <v>182</v>
      </c>
      <c r="B41" s="536">
        <f>Assumptions!$B$50</f>
        <v>8.2099999999999985E-3</v>
      </c>
      <c r="C41" s="536">
        <f>Assumptions!$B$50</f>
        <v>8.2099999999999985E-3</v>
      </c>
      <c r="D41" s="536">
        <f>Assumptions!$B$50</f>
        <v>8.2099999999999985E-3</v>
      </c>
      <c r="E41" s="536">
        <f>Assumptions!$B$50</f>
        <v>8.2099999999999985E-3</v>
      </c>
      <c r="F41" s="536">
        <f>Assumptions!$B$50</f>
        <v>8.2099999999999985E-3</v>
      </c>
      <c r="G41" s="536">
        <f>Assumptions!$B$50</f>
        <v>8.2099999999999985E-3</v>
      </c>
      <c r="H41" s="536">
        <f>Assumptions!$B$50</f>
        <v>8.2099999999999985E-3</v>
      </c>
      <c r="I41" s="536">
        <f>Assumptions!$B$50</f>
        <v>8.2099999999999985E-3</v>
      </c>
      <c r="J41" s="536">
        <f>Assumptions!$B$50</f>
        <v>8.2099999999999985E-3</v>
      </c>
      <c r="K41" s="536">
        <f>Assumptions!$B$50</f>
        <v>8.2099999999999985E-3</v>
      </c>
      <c r="L41" s="536">
        <f>Assumptions!$B$50</f>
        <v>8.2099999999999985E-3</v>
      </c>
    </row>
    <row r="42" spans="1:12" x14ac:dyDescent="0.3">
      <c r="A42" s="428" t="s">
        <v>183</v>
      </c>
      <c r="B42" s="753">
        <f>IF(AND(B40&gt;HOLD_PERIOD/12,REASSESSED_UPON_SALE=1),'Combined CF'!$A$33*VALUE_ASSESSED,IF(Assumptions!B40&lt;YEAR_REASSESSED,CURR_ASSESSED_VAL*((1+Assumptions!B46)^(B40-1)),PURCH_PRICE*VALUE_ASSESSED*((1+Assumptions!B46)^(B40-1))))</f>
        <v>164126800</v>
      </c>
      <c r="C42" s="753">
        <f>IF(AND(C40&gt;HOLD_PERIOD/12,REASSESSED_UPON_SALE=1),'Combined CF'!$A$33*VALUE_ASSESSED,IF(Assumptions!C40&lt;YEAR_REASSESSED,CURR_ASSESSED_VAL*((1+Assumptions!C46)^(C40-1)),PURCH_PRICE*VALUE_ASSESSED*((1+Assumptions!C46)^(C40-1))))</f>
        <v>165768068</v>
      </c>
      <c r="D42" s="753">
        <f>IF(AND(D40&gt;HOLD_PERIOD/12,REASSESSED_UPON_SALE=1),'Combined CF'!$A$33*VALUE_ASSESSED,IF(Assumptions!D40&lt;YEAR_REASSESSED,CURR_ASSESSED_VAL*((1+Assumptions!D46)^(D40-1)),PURCH_PRICE*VALUE_ASSESSED*((1+Assumptions!D46)^(D40-1))))</f>
        <v>167425748.68000001</v>
      </c>
      <c r="E42" s="753">
        <f>IF(AND(E40&gt;HOLD_PERIOD/12,REASSESSED_UPON_SALE=1),'Combined CF'!$A$33*VALUE_ASSESSED,IF(Assumptions!E40&lt;YEAR_REASSESSED,CURR_ASSESSED_VAL*((1+Assumptions!E46)^(E40-1)),PURCH_PRICE*VALUE_ASSESSED*((1+Assumptions!E46)^(E40-1))))</f>
        <v>169100006.16679999</v>
      </c>
      <c r="F42" s="753">
        <f>IF(AND(F40&gt;HOLD_PERIOD/12,REASSESSED_UPON_SALE=1),'Combined CF'!$A$33*VALUE_ASSESSED,IF(Assumptions!F40&lt;YEAR_REASSESSED,CURR_ASSESSED_VAL*((1+Assumptions!F46)^(F40-1)),PURCH_PRICE*VALUE_ASSESSED*((1+Assumptions!F46)^(F40-1))))</f>
        <v>187308721.80000001</v>
      </c>
      <c r="G42" s="753">
        <f>IF(AND(G40&gt;HOLD_PERIOD/12,REASSESSED_UPON_SALE=1),'Combined CF'!$A$33*VALUE_ASSESSED,IF(Assumptions!G40&lt;YEAR_REASSESSED,CURR_ASSESSED_VAL*((1+Assumptions!G46)^(G40-1)),PURCH_PRICE*VALUE_ASSESSED*((1+Assumptions!G46)^(G40-1))))</f>
        <v>189181809.01799998</v>
      </c>
      <c r="H42" s="753">
        <f>IF(AND(H40&gt;HOLD_PERIOD/12,REASSESSED_UPON_SALE=1),'Combined CF'!$A$33*VALUE_ASSESSED,IF(Assumptions!H40&lt;YEAR_REASSESSED,CURR_ASSESSED_VAL*((1+Assumptions!H46)^(H40-1)),PURCH_PRICE*VALUE_ASSESSED*((1+Assumptions!H46)^(H40-1))))</f>
        <v>191073627.10818002</v>
      </c>
      <c r="I42" s="753">
        <f>IF(AND(I40&gt;HOLD_PERIOD/12,REASSESSED_UPON_SALE=1),'Combined CF'!$A$33*VALUE_ASSESSED,IF(Assumptions!I40&lt;YEAR_REASSESSED,CURR_ASSESSED_VAL*((1+Assumptions!I46)^(I40-1)),PURCH_PRICE*VALUE_ASSESSED*((1+Assumptions!I46)^(I40-1))))</f>
        <v>192984363.37926176</v>
      </c>
      <c r="J42" s="753">
        <f>IF(AND(J40&gt;HOLD_PERIOD/12,REASSESSED_UPON_SALE=1),'Combined CF'!$A$33*VALUE_ASSESSED,IF(Assumptions!J40&lt;YEAR_REASSESSED,CURR_ASSESSED_VAL*((1+Assumptions!J46)^(J40-1)),PURCH_PRICE*VALUE_ASSESSED*((1+Assumptions!J46)^(J40-1))))</f>
        <v>194914207.01305443</v>
      </c>
      <c r="K42" s="753">
        <f>IF(AND(K40&gt;HOLD_PERIOD/12,REASSESSED_UPON_SALE=1),'Combined CF'!$A$33*VALUE_ASSESSED,IF(Assumptions!K40&lt;YEAR_REASSESSED,CURR_ASSESSED_VAL*((1+Assumptions!K46)^(K40-1)),PURCH_PRICE*VALUE_ASSESSED*((1+Assumptions!K46)^(K40-1))))</f>
        <v>196863349.08318499</v>
      </c>
      <c r="L42" s="753">
        <f>IF(AND(L40&gt;HOLD_PERIOD/12,REASSESSED_UPON_SALE=1),'Combined CF'!$A$33*VALUE_ASSESSED,IF(Assumptions!L40&lt;YEAR_REASSESSED,CURR_ASSESSED_VAL*((1+Assumptions!L46)^(L40-1)),PURCH_PRICE*VALUE_ASSESSED*((1+Assumptions!L46)^(L40-1))))</f>
        <v>198831982.57401687</v>
      </c>
    </row>
    <row r="43" spans="1:12" x14ac:dyDescent="0.3">
      <c r="A43" s="428" t="s">
        <v>184</v>
      </c>
      <c r="B43" s="431">
        <f>Assumptions!B51</f>
        <v>36624</v>
      </c>
      <c r="C43" s="431">
        <f>B43*(1+Assumptions!B46)</f>
        <v>36990.239999999998</v>
      </c>
      <c r="D43" s="431">
        <f>C43*(1+Assumptions!C46)</f>
        <v>37360.142399999997</v>
      </c>
      <c r="E43" s="431">
        <f>D43*(1+Assumptions!D46)</f>
        <v>37733.743823999997</v>
      </c>
      <c r="F43" s="431">
        <f>E43*(1+Assumptions!E46)</f>
        <v>38111.081262239997</v>
      </c>
      <c r="G43" s="431">
        <f>F43*(1+Assumptions!F46)</f>
        <v>38492.192074862396</v>
      </c>
      <c r="H43" s="431">
        <f>G43*(1+Assumptions!G46)</f>
        <v>38877.11399561102</v>
      </c>
      <c r="I43" s="431">
        <f>H43*(1+Assumptions!H46)</f>
        <v>39265.885135567129</v>
      </c>
      <c r="J43" s="431">
        <f>I43*(1+Assumptions!I46)</f>
        <v>39658.543986922799</v>
      </c>
      <c r="K43" s="431">
        <f>J43*(1+Assumptions!J46)</f>
        <v>40055.129426792031</v>
      </c>
      <c r="L43" s="431">
        <f>K43*(1+Assumptions!K46)</f>
        <v>40455.680721059951</v>
      </c>
    </row>
    <row r="44" spans="1:12" x14ac:dyDescent="0.3">
      <c r="A44" s="428" t="s">
        <v>185</v>
      </c>
      <c r="B44" s="539">
        <v>0</v>
      </c>
      <c r="C44" s="539">
        <v>0</v>
      </c>
      <c r="D44" s="539">
        <v>0</v>
      </c>
      <c r="E44" s="539">
        <v>0</v>
      </c>
      <c r="F44" s="539">
        <v>0</v>
      </c>
      <c r="G44" s="539">
        <v>0</v>
      </c>
      <c r="H44" s="539">
        <v>0</v>
      </c>
      <c r="I44" s="539">
        <v>0</v>
      </c>
      <c r="J44" s="539">
        <v>0</v>
      </c>
      <c r="K44" s="539">
        <v>0</v>
      </c>
      <c r="L44" s="539">
        <v>0</v>
      </c>
    </row>
    <row r="45" spans="1:12" x14ac:dyDescent="0.3">
      <c r="A45" s="455" t="s">
        <v>186</v>
      </c>
      <c r="B45" s="540">
        <f>IF($B$57&gt;0,$B$57*(1+B$46)^B$40,B41*B42+B43+B44)</f>
        <v>1384105.0279999997</v>
      </c>
      <c r="C45" s="540">
        <f t="shared" ref="C45:L45" si="3">IF($B$57&gt;0,$B$57*(1+C$46)^C$40,C41*C42+C43+C44)</f>
        <v>1397946.0782799998</v>
      </c>
      <c r="D45" s="540">
        <f t="shared" si="3"/>
        <v>1411925.5390627999</v>
      </c>
      <c r="E45" s="540">
        <f t="shared" si="3"/>
        <v>1426044.7944534277</v>
      </c>
      <c r="F45" s="540">
        <f>IF($B$57&gt;0,$B$57*(1+F$46)^F$40,F41*F42+F43+F44)</f>
        <v>1575915.6872402397</v>
      </c>
      <c r="G45" s="540">
        <f t="shared" si="3"/>
        <v>1591674.8441126419</v>
      </c>
      <c r="H45" s="540">
        <f t="shared" si="3"/>
        <v>1607591.5925537685</v>
      </c>
      <c r="I45" s="540">
        <f t="shared" si="3"/>
        <v>1623667.5084793058</v>
      </c>
      <c r="J45" s="540">
        <f t="shared" si="3"/>
        <v>1639904.1835640995</v>
      </c>
      <c r="K45" s="540">
        <f t="shared" si="3"/>
        <v>1656303.2253997405</v>
      </c>
      <c r="L45" s="540">
        <f t="shared" si="3"/>
        <v>1672866.2576537381</v>
      </c>
    </row>
    <row r="46" spans="1:12" x14ac:dyDescent="0.3">
      <c r="A46" s="428" t="s">
        <v>187</v>
      </c>
      <c r="B46" s="458">
        <v>0.01</v>
      </c>
      <c r="C46" s="458">
        <v>0.01</v>
      </c>
      <c r="D46" s="458">
        <v>0.01</v>
      </c>
      <c r="E46" s="458">
        <v>0.01</v>
      </c>
      <c r="F46" s="458">
        <v>0.01</v>
      </c>
      <c r="G46" s="458">
        <v>0.01</v>
      </c>
      <c r="H46" s="458">
        <v>0.01</v>
      </c>
      <c r="I46" s="458">
        <v>0.01</v>
      </c>
      <c r="J46" s="458">
        <v>0.01</v>
      </c>
      <c r="K46" s="458">
        <v>0.01</v>
      </c>
      <c r="L46" s="458">
        <v>0.01</v>
      </c>
    </row>
    <row r="47" spans="1:12" x14ac:dyDescent="0.3">
      <c r="B47" s="756"/>
      <c r="C47" s="756"/>
      <c r="D47" s="756"/>
      <c r="E47" s="756"/>
      <c r="F47" s="756"/>
      <c r="G47" s="756"/>
      <c r="H47" s="756"/>
      <c r="I47" s="756"/>
      <c r="J47" s="756"/>
      <c r="K47" s="756"/>
      <c r="L47" s="756"/>
    </row>
    <row r="48" spans="1:12" x14ac:dyDescent="0.3">
      <c r="C48" s="158"/>
    </row>
    <row r="49" spans="1:5" x14ac:dyDescent="0.3">
      <c r="A49" s="382" t="s">
        <v>188</v>
      </c>
      <c r="B49" s="383"/>
    </row>
    <row r="50" spans="1:5" x14ac:dyDescent="0.3">
      <c r="A50" s="391" t="s">
        <v>182</v>
      </c>
      <c r="B50" s="541">
        <f>0.004927+0.002741+0.000414+0.000128</f>
        <v>8.2099999999999985E-3</v>
      </c>
    </row>
    <row r="51" spans="1:5" x14ac:dyDescent="0.3">
      <c r="A51" s="404" t="s">
        <v>184</v>
      </c>
      <c r="B51" s="535">
        <f>18312+18312</f>
        <v>36624</v>
      </c>
    </row>
    <row r="52" spans="1:5" x14ac:dyDescent="0.3">
      <c r="A52" s="404" t="s">
        <v>189</v>
      </c>
      <c r="B52" s="535">
        <f>82849200+81277600</f>
        <v>164126800</v>
      </c>
    </row>
    <row r="53" spans="1:5" x14ac:dyDescent="0.3">
      <c r="A53" s="404" t="s">
        <v>190</v>
      </c>
      <c r="B53" s="542">
        <v>5</v>
      </c>
      <c r="C53" t="s">
        <v>191</v>
      </c>
    </row>
    <row r="54" spans="1:5" x14ac:dyDescent="0.3">
      <c r="A54" s="404" t="s">
        <v>192</v>
      </c>
      <c r="B54" s="543">
        <v>1</v>
      </c>
      <c r="C54" t="s">
        <v>193</v>
      </c>
      <c r="D54" s="789" t="s">
        <v>194</v>
      </c>
      <c r="E54" s="789" t="s">
        <v>194</v>
      </c>
    </row>
    <row r="55" spans="1:5" x14ac:dyDescent="0.3">
      <c r="A55" s="416" t="s">
        <v>195</v>
      </c>
      <c r="B55" s="544">
        <v>0</v>
      </c>
    </row>
    <row r="57" spans="1:5" x14ac:dyDescent="0.3">
      <c r="A57" s="780" t="s">
        <v>196</v>
      </c>
      <c r="B57" s="484">
        <v>0</v>
      </c>
    </row>
  </sheetData>
  <mergeCells count="1">
    <mergeCell ref="D34:E34"/>
  </mergeCells>
  <conditionalFormatting sqref="E30">
    <cfRule type="cellIs" dxfId="37" priority="29" operator="equal">
      <formula>$A$7</formula>
    </cfRule>
  </conditionalFormatting>
  <conditionalFormatting sqref="E35">
    <cfRule type="expression" dxfId="35" priority="48">
      <formula>$A$7=#REF!</formula>
    </cfRule>
  </conditionalFormatting>
  <conditionalFormatting sqref="F13 E31:E33">
    <cfRule type="expression" dxfId="33" priority="36">
      <formula>$A$7=#REF!</formula>
    </cfRule>
  </conditionalFormatting>
  <dataValidations count="3">
    <dataValidation type="list" allowBlank="1" showInputMessage="1" showErrorMessage="1" sqref="F5 G6:G14" xr:uid="{3E9B8C8A-58B5-4374-BD49-541824005986}">
      <formula1>"1,2"</formula1>
    </dataValidation>
    <dataValidation type="list" allowBlank="1" showInputMessage="1" showErrorMessage="1" sqref="L12" xr:uid="{B90D6E6B-56BA-4E7D-B2F8-FB01DE109D6D}">
      <formula1>"Monthly,Quarterly,Annually"</formula1>
    </dataValidation>
    <dataValidation type="list" allowBlank="1" showInputMessage="1" showErrorMessage="1" sqref="B55" xr:uid="{8813DD9A-F314-4C47-9149-1D505CD31D2D}">
      <formula1>$I$14:$I$15</formula1>
    </dataValidation>
  </dataValidations>
  <hyperlinks>
    <hyperlink ref="D54" r:id="rId1" xr:uid="{57F5B8CC-3388-442F-9C24-ED916AC200C9}"/>
    <hyperlink ref="E54" r:id="rId2" xr:uid="{CD671F6F-19BA-4771-867B-5288F106C7E9}"/>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47" id="{00000000-000E-0000-0100-000029000000}">
            <xm:f>IF($A$7=#REF!,#REF!&lt;&gt;'CFS-Main Page'!$H$7)</xm:f>
            <x14:dxf>
              <fill>
                <patternFill>
                  <bgColor rgb="FFFF0000"/>
                </patternFill>
              </fill>
            </x14:dxf>
          </x14:cfRule>
          <xm:sqref>E32:E33</xm:sqref>
        </x14:conditionalFormatting>
        <x14:conditionalFormatting xmlns:xm="http://schemas.microsoft.com/office/excel/2006/main">
          <x14:cfRule type="expression" priority="49" id="{7752163E-D18F-4574-9EA7-61593D736650}">
            <xm:f>IF($A$7=#REF!,#REF!&lt;&gt;'CFS-Main Page'!$H$7)</xm:f>
            <x14:dxf>
              <fill>
                <patternFill>
                  <bgColor rgb="FFFF0000"/>
                </patternFill>
              </fill>
            </x14:dxf>
          </x14:cfRule>
          <xm:sqref>E35</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9B70A-42AC-46FC-BDF4-CF18A873686F}">
  <sheetPr>
    <tabColor rgb="FF2100EA"/>
  </sheetPr>
  <dimension ref="A1:EJ19"/>
  <sheetViews>
    <sheetView showGridLines="0" zoomScale="90" zoomScaleNormal="90" workbookViewId="0">
      <pane xSplit="7" ySplit="4" topLeftCell="H5" activePane="bottomRight" state="frozen"/>
      <selection pane="topRight"/>
      <selection pane="bottomLeft"/>
      <selection pane="bottomRight"/>
    </sheetView>
  </sheetViews>
  <sheetFormatPr defaultColWidth="8.6640625" defaultRowHeight="13.8" x14ac:dyDescent="0.3"/>
  <cols>
    <col min="1" max="1" width="22.44140625" style="384" bestFit="1" customWidth="1"/>
    <col min="2" max="2" width="14.33203125" style="384" bestFit="1" customWidth="1"/>
    <col min="3" max="3" width="24.6640625" style="384" customWidth="1"/>
    <col min="4" max="4" width="14.44140625" style="384" bestFit="1" customWidth="1"/>
    <col min="5" max="5" width="9.88671875" style="384" bestFit="1" customWidth="1"/>
    <col min="6" max="6" width="24.33203125" style="384" bestFit="1" customWidth="1"/>
    <col min="7" max="7" width="10.6640625" style="384" bestFit="1" customWidth="1"/>
    <col min="8" max="8" width="12.109375" style="384" bestFit="1" customWidth="1"/>
    <col min="9" max="9" width="14.44140625" style="384" bestFit="1" customWidth="1"/>
    <col min="10" max="13" width="10.33203125" style="384" bestFit="1" customWidth="1"/>
    <col min="14" max="16" width="11.33203125" style="384" bestFit="1" customWidth="1"/>
    <col min="17" max="25" width="10.33203125" style="384" bestFit="1" customWidth="1"/>
    <col min="26" max="28" width="11.33203125" style="384" bestFit="1" customWidth="1"/>
    <col min="29" max="37" width="10.33203125" style="384" bestFit="1" customWidth="1"/>
    <col min="38" max="40" width="11.33203125" style="384" bestFit="1" customWidth="1"/>
    <col min="41" max="49" width="10.33203125" style="384" bestFit="1" customWidth="1"/>
    <col min="50" max="52" width="11.33203125" style="384" bestFit="1" customWidth="1"/>
    <col min="53" max="61" width="10.33203125" style="384" bestFit="1" customWidth="1"/>
    <col min="62" max="64" width="11.33203125" style="384" bestFit="1" customWidth="1"/>
    <col min="65" max="73" width="10.33203125" style="384" bestFit="1" customWidth="1"/>
    <col min="74" max="76" width="11.33203125" style="384" bestFit="1" customWidth="1"/>
    <col min="77" max="85" width="10.33203125" style="384" bestFit="1" customWidth="1"/>
    <col min="86" max="88" width="11.33203125" style="384" bestFit="1" customWidth="1"/>
    <col min="89" max="97" width="10.33203125" style="384" bestFit="1" customWidth="1"/>
    <col min="98" max="100" width="11.33203125" style="384" bestFit="1" customWidth="1"/>
    <col min="101" max="109" width="10.33203125" style="384" bestFit="1" customWidth="1"/>
    <col min="110" max="112" width="11.33203125" style="384" bestFit="1" customWidth="1"/>
    <col min="113" max="121" width="10.33203125" style="384" bestFit="1" customWidth="1"/>
    <col min="122" max="124" width="11.33203125" style="384" bestFit="1" customWidth="1"/>
    <col min="125" max="133" width="10.33203125" style="384" bestFit="1" customWidth="1"/>
    <col min="134" max="136" width="11.33203125" style="384" bestFit="1" customWidth="1"/>
    <col min="137" max="140" width="10.33203125" style="384" bestFit="1" customWidth="1"/>
    <col min="141" max="16384" width="8.6640625" style="384"/>
  </cols>
  <sheetData>
    <row r="1" spans="1:140" ht="14.4" thickBot="1" x14ac:dyDescent="0.35">
      <c r="A1" s="727" t="str">
        <f>Summary!G1</f>
        <v>Levered Return Metrics</v>
      </c>
      <c r="B1" s="730" t="str">
        <f>Summary!G2</f>
        <v>IRR</v>
      </c>
      <c r="C1" s="731">
        <f>Summary!H2</f>
        <v>0.14881177544593813</v>
      </c>
      <c r="D1" s="732" t="str">
        <f>Summary!G3</f>
        <v>Equity Multiple</v>
      </c>
      <c r="E1" s="733">
        <f>Summary!H3</f>
        <v>1.9267240340667999</v>
      </c>
      <c r="F1" s="728" t="str">
        <f>Summary!G6</f>
        <v>Unlevered Return Metrics</v>
      </c>
      <c r="G1" s="730" t="str">
        <f>Summary!G7</f>
        <v>IRR</v>
      </c>
      <c r="H1" s="731">
        <f>Summary!H7</f>
        <v>9.3561556935310375E-2</v>
      </c>
      <c r="I1" s="732" t="str">
        <f>Summary!G8</f>
        <v>Equity Multiple</v>
      </c>
      <c r="J1" s="733">
        <f>Summary!H8</f>
        <v>1.5042331190759153</v>
      </c>
    </row>
    <row r="2" spans="1:140" x14ac:dyDescent="0.3">
      <c r="H2" s="618" t="s">
        <v>86</v>
      </c>
      <c r="I2" s="460">
        <v>1</v>
      </c>
      <c r="J2" s="460">
        <f>I2+1</f>
        <v>2</v>
      </c>
      <c r="K2" s="460">
        <f t="shared" ref="K2:BV2" si="0">J2+1</f>
        <v>3</v>
      </c>
      <c r="L2" s="460">
        <f t="shared" si="0"/>
        <v>4</v>
      </c>
      <c r="M2" s="460">
        <f t="shared" si="0"/>
        <v>5</v>
      </c>
      <c r="N2" s="460">
        <f t="shared" si="0"/>
        <v>6</v>
      </c>
      <c r="O2" s="460">
        <f t="shared" si="0"/>
        <v>7</v>
      </c>
      <c r="P2" s="460">
        <f t="shared" si="0"/>
        <v>8</v>
      </c>
      <c r="Q2" s="460">
        <f t="shared" si="0"/>
        <v>9</v>
      </c>
      <c r="R2" s="460">
        <f t="shared" si="0"/>
        <v>10</v>
      </c>
      <c r="S2" s="460">
        <f t="shared" si="0"/>
        <v>11</v>
      </c>
      <c r="T2" s="460">
        <f t="shared" si="0"/>
        <v>12</v>
      </c>
      <c r="U2" s="460">
        <f t="shared" si="0"/>
        <v>13</v>
      </c>
      <c r="V2" s="460">
        <f t="shared" si="0"/>
        <v>14</v>
      </c>
      <c r="W2" s="460">
        <f t="shared" si="0"/>
        <v>15</v>
      </c>
      <c r="X2" s="460">
        <f t="shared" si="0"/>
        <v>16</v>
      </c>
      <c r="Y2" s="460">
        <f t="shared" si="0"/>
        <v>17</v>
      </c>
      <c r="Z2" s="460">
        <f t="shared" si="0"/>
        <v>18</v>
      </c>
      <c r="AA2" s="460">
        <f t="shared" si="0"/>
        <v>19</v>
      </c>
      <c r="AB2" s="460">
        <f t="shared" si="0"/>
        <v>20</v>
      </c>
      <c r="AC2" s="460">
        <f t="shared" si="0"/>
        <v>21</v>
      </c>
      <c r="AD2" s="460">
        <f t="shared" si="0"/>
        <v>22</v>
      </c>
      <c r="AE2" s="460">
        <f t="shared" si="0"/>
        <v>23</v>
      </c>
      <c r="AF2" s="460">
        <f t="shared" si="0"/>
        <v>24</v>
      </c>
      <c r="AG2" s="460">
        <f t="shared" si="0"/>
        <v>25</v>
      </c>
      <c r="AH2" s="460">
        <f t="shared" si="0"/>
        <v>26</v>
      </c>
      <c r="AI2" s="460">
        <f t="shared" si="0"/>
        <v>27</v>
      </c>
      <c r="AJ2" s="460">
        <f t="shared" si="0"/>
        <v>28</v>
      </c>
      <c r="AK2" s="460">
        <f t="shared" si="0"/>
        <v>29</v>
      </c>
      <c r="AL2" s="460">
        <f t="shared" si="0"/>
        <v>30</v>
      </c>
      <c r="AM2" s="460">
        <f t="shared" si="0"/>
        <v>31</v>
      </c>
      <c r="AN2" s="460">
        <f t="shared" si="0"/>
        <v>32</v>
      </c>
      <c r="AO2" s="460">
        <f t="shared" si="0"/>
        <v>33</v>
      </c>
      <c r="AP2" s="460">
        <f t="shared" si="0"/>
        <v>34</v>
      </c>
      <c r="AQ2" s="460">
        <f t="shared" si="0"/>
        <v>35</v>
      </c>
      <c r="AR2" s="460">
        <f t="shared" si="0"/>
        <v>36</v>
      </c>
      <c r="AS2" s="460">
        <f t="shared" si="0"/>
        <v>37</v>
      </c>
      <c r="AT2" s="460">
        <f t="shared" si="0"/>
        <v>38</v>
      </c>
      <c r="AU2" s="460">
        <f t="shared" si="0"/>
        <v>39</v>
      </c>
      <c r="AV2" s="460">
        <f t="shared" si="0"/>
        <v>40</v>
      </c>
      <c r="AW2" s="460">
        <f t="shared" si="0"/>
        <v>41</v>
      </c>
      <c r="AX2" s="460">
        <f t="shared" si="0"/>
        <v>42</v>
      </c>
      <c r="AY2" s="460">
        <f t="shared" si="0"/>
        <v>43</v>
      </c>
      <c r="AZ2" s="460">
        <f t="shared" si="0"/>
        <v>44</v>
      </c>
      <c r="BA2" s="460">
        <f t="shared" si="0"/>
        <v>45</v>
      </c>
      <c r="BB2" s="460">
        <f t="shared" si="0"/>
        <v>46</v>
      </c>
      <c r="BC2" s="460">
        <f t="shared" si="0"/>
        <v>47</v>
      </c>
      <c r="BD2" s="460">
        <f t="shared" si="0"/>
        <v>48</v>
      </c>
      <c r="BE2" s="460">
        <f t="shared" si="0"/>
        <v>49</v>
      </c>
      <c r="BF2" s="460">
        <f t="shared" si="0"/>
        <v>50</v>
      </c>
      <c r="BG2" s="460">
        <f t="shared" si="0"/>
        <v>51</v>
      </c>
      <c r="BH2" s="460">
        <f t="shared" si="0"/>
        <v>52</v>
      </c>
      <c r="BI2" s="460">
        <f t="shared" si="0"/>
        <v>53</v>
      </c>
      <c r="BJ2" s="460">
        <f t="shared" si="0"/>
        <v>54</v>
      </c>
      <c r="BK2" s="460">
        <f t="shared" si="0"/>
        <v>55</v>
      </c>
      <c r="BL2" s="460">
        <f t="shared" si="0"/>
        <v>56</v>
      </c>
      <c r="BM2" s="460">
        <f t="shared" si="0"/>
        <v>57</v>
      </c>
      <c r="BN2" s="460">
        <f t="shared" si="0"/>
        <v>58</v>
      </c>
      <c r="BO2" s="460">
        <f t="shared" si="0"/>
        <v>59</v>
      </c>
      <c r="BP2" s="460">
        <f t="shared" si="0"/>
        <v>60</v>
      </c>
      <c r="BQ2" s="460">
        <f t="shared" si="0"/>
        <v>61</v>
      </c>
      <c r="BR2" s="460">
        <f t="shared" si="0"/>
        <v>62</v>
      </c>
      <c r="BS2" s="460">
        <f t="shared" si="0"/>
        <v>63</v>
      </c>
      <c r="BT2" s="460">
        <f t="shared" si="0"/>
        <v>64</v>
      </c>
      <c r="BU2" s="460">
        <f t="shared" si="0"/>
        <v>65</v>
      </c>
      <c r="BV2" s="460">
        <f t="shared" si="0"/>
        <v>66</v>
      </c>
      <c r="BW2" s="460">
        <f t="shared" ref="BW2:EH2" si="1">BV2+1</f>
        <v>67</v>
      </c>
      <c r="BX2" s="460">
        <f t="shared" si="1"/>
        <v>68</v>
      </c>
      <c r="BY2" s="460">
        <f t="shared" si="1"/>
        <v>69</v>
      </c>
      <c r="BZ2" s="460">
        <f t="shared" si="1"/>
        <v>70</v>
      </c>
      <c r="CA2" s="460">
        <f t="shared" si="1"/>
        <v>71</v>
      </c>
      <c r="CB2" s="460">
        <f t="shared" si="1"/>
        <v>72</v>
      </c>
      <c r="CC2" s="460">
        <f t="shared" si="1"/>
        <v>73</v>
      </c>
      <c r="CD2" s="460">
        <f t="shared" si="1"/>
        <v>74</v>
      </c>
      <c r="CE2" s="460">
        <f t="shared" si="1"/>
        <v>75</v>
      </c>
      <c r="CF2" s="460">
        <f t="shared" si="1"/>
        <v>76</v>
      </c>
      <c r="CG2" s="460">
        <f t="shared" si="1"/>
        <v>77</v>
      </c>
      <c r="CH2" s="460">
        <f t="shared" si="1"/>
        <v>78</v>
      </c>
      <c r="CI2" s="460">
        <f t="shared" si="1"/>
        <v>79</v>
      </c>
      <c r="CJ2" s="460">
        <f t="shared" si="1"/>
        <v>80</v>
      </c>
      <c r="CK2" s="460">
        <f t="shared" si="1"/>
        <v>81</v>
      </c>
      <c r="CL2" s="460">
        <f t="shared" si="1"/>
        <v>82</v>
      </c>
      <c r="CM2" s="460">
        <f t="shared" si="1"/>
        <v>83</v>
      </c>
      <c r="CN2" s="460">
        <f t="shared" si="1"/>
        <v>84</v>
      </c>
      <c r="CO2" s="460">
        <f t="shared" si="1"/>
        <v>85</v>
      </c>
      <c r="CP2" s="460">
        <f t="shared" si="1"/>
        <v>86</v>
      </c>
      <c r="CQ2" s="460">
        <f t="shared" si="1"/>
        <v>87</v>
      </c>
      <c r="CR2" s="460">
        <f t="shared" si="1"/>
        <v>88</v>
      </c>
      <c r="CS2" s="460">
        <f t="shared" si="1"/>
        <v>89</v>
      </c>
      <c r="CT2" s="460">
        <f t="shared" si="1"/>
        <v>90</v>
      </c>
      <c r="CU2" s="460">
        <f t="shared" si="1"/>
        <v>91</v>
      </c>
      <c r="CV2" s="460">
        <f t="shared" si="1"/>
        <v>92</v>
      </c>
      <c r="CW2" s="460">
        <f t="shared" si="1"/>
        <v>93</v>
      </c>
      <c r="CX2" s="460">
        <f t="shared" si="1"/>
        <v>94</v>
      </c>
      <c r="CY2" s="460">
        <f t="shared" si="1"/>
        <v>95</v>
      </c>
      <c r="CZ2" s="460">
        <f t="shared" si="1"/>
        <v>96</v>
      </c>
      <c r="DA2" s="460">
        <f t="shared" si="1"/>
        <v>97</v>
      </c>
      <c r="DB2" s="460">
        <f t="shared" si="1"/>
        <v>98</v>
      </c>
      <c r="DC2" s="460">
        <f t="shared" si="1"/>
        <v>99</v>
      </c>
      <c r="DD2" s="460">
        <f t="shared" si="1"/>
        <v>100</v>
      </c>
      <c r="DE2" s="460">
        <f t="shared" si="1"/>
        <v>101</v>
      </c>
      <c r="DF2" s="460">
        <f t="shared" si="1"/>
        <v>102</v>
      </c>
      <c r="DG2" s="460">
        <f t="shared" si="1"/>
        <v>103</v>
      </c>
      <c r="DH2" s="460">
        <f t="shared" si="1"/>
        <v>104</v>
      </c>
      <c r="DI2" s="460">
        <f t="shared" si="1"/>
        <v>105</v>
      </c>
      <c r="DJ2" s="460">
        <f t="shared" si="1"/>
        <v>106</v>
      </c>
      <c r="DK2" s="460">
        <f t="shared" si="1"/>
        <v>107</v>
      </c>
      <c r="DL2" s="460">
        <f t="shared" si="1"/>
        <v>108</v>
      </c>
      <c r="DM2" s="460">
        <f t="shared" si="1"/>
        <v>109</v>
      </c>
      <c r="DN2" s="460">
        <f t="shared" si="1"/>
        <v>110</v>
      </c>
      <c r="DO2" s="460">
        <f t="shared" si="1"/>
        <v>111</v>
      </c>
      <c r="DP2" s="460">
        <f t="shared" si="1"/>
        <v>112</v>
      </c>
      <c r="DQ2" s="460">
        <f t="shared" si="1"/>
        <v>113</v>
      </c>
      <c r="DR2" s="460">
        <f t="shared" si="1"/>
        <v>114</v>
      </c>
      <c r="DS2" s="460">
        <f t="shared" si="1"/>
        <v>115</v>
      </c>
      <c r="DT2" s="460">
        <f t="shared" si="1"/>
        <v>116</v>
      </c>
      <c r="DU2" s="460">
        <f t="shared" si="1"/>
        <v>117</v>
      </c>
      <c r="DV2" s="460">
        <f t="shared" si="1"/>
        <v>118</v>
      </c>
      <c r="DW2" s="460">
        <f t="shared" si="1"/>
        <v>119</v>
      </c>
      <c r="DX2" s="460">
        <f t="shared" si="1"/>
        <v>120</v>
      </c>
      <c r="DY2" s="460">
        <f t="shared" si="1"/>
        <v>121</v>
      </c>
      <c r="DZ2" s="460">
        <f t="shared" si="1"/>
        <v>122</v>
      </c>
      <c r="EA2" s="460">
        <f t="shared" si="1"/>
        <v>123</v>
      </c>
      <c r="EB2" s="460">
        <f t="shared" si="1"/>
        <v>124</v>
      </c>
      <c r="EC2" s="460">
        <f t="shared" si="1"/>
        <v>125</v>
      </c>
      <c r="ED2" s="460">
        <f t="shared" si="1"/>
        <v>126</v>
      </c>
      <c r="EE2" s="460">
        <f t="shared" si="1"/>
        <v>127</v>
      </c>
      <c r="EF2" s="460">
        <f t="shared" si="1"/>
        <v>128</v>
      </c>
      <c r="EG2" s="460">
        <f t="shared" si="1"/>
        <v>129</v>
      </c>
      <c r="EH2" s="460">
        <f t="shared" si="1"/>
        <v>130</v>
      </c>
      <c r="EI2" s="460">
        <f t="shared" ref="EI2:EJ2" si="2">EH2+1</f>
        <v>131</v>
      </c>
      <c r="EJ2" s="461">
        <f t="shared" si="2"/>
        <v>132</v>
      </c>
    </row>
    <row r="3" spans="1:140" x14ac:dyDescent="0.3">
      <c r="B3" s="598" t="s">
        <v>197</v>
      </c>
      <c r="C3" s="564"/>
      <c r="D3" s="564"/>
      <c r="E3" s="564"/>
      <c r="F3" s="564"/>
      <c r="G3" s="564"/>
      <c r="H3" s="619" t="s">
        <v>106</v>
      </c>
      <c r="I3" s="620">
        <f>ROUNDUP(I2/12,0)</f>
        <v>1</v>
      </c>
      <c r="J3" s="620">
        <f t="shared" ref="J3:BU3" si="3">ROUNDUP(J2/12,0)</f>
        <v>1</v>
      </c>
      <c r="K3" s="620">
        <f t="shared" si="3"/>
        <v>1</v>
      </c>
      <c r="L3" s="620">
        <f t="shared" si="3"/>
        <v>1</v>
      </c>
      <c r="M3" s="620">
        <f t="shared" si="3"/>
        <v>1</v>
      </c>
      <c r="N3" s="620">
        <f t="shared" si="3"/>
        <v>1</v>
      </c>
      <c r="O3" s="620">
        <f t="shared" si="3"/>
        <v>1</v>
      </c>
      <c r="P3" s="620">
        <f t="shared" si="3"/>
        <v>1</v>
      </c>
      <c r="Q3" s="620">
        <f t="shared" si="3"/>
        <v>1</v>
      </c>
      <c r="R3" s="620">
        <f t="shared" si="3"/>
        <v>1</v>
      </c>
      <c r="S3" s="620">
        <f t="shared" si="3"/>
        <v>1</v>
      </c>
      <c r="T3" s="620">
        <f t="shared" si="3"/>
        <v>1</v>
      </c>
      <c r="U3" s="620">
        <f t="shared" si="3"/>
        <v>2</v>
      </c>
      <c r="V3" s="620">
        <f t="shared" si="3"/>
        <v>2</v>
      </c>
      <c r="W3" s="620">
        <f t="shared" si="3"/>
        <v>2</v>
      </c>
      <c r="X3" s="620">
        <f t="shared" si="3"/>
        <v>2</v>
      </c>
      <c r="Y3" s="620">
        <f t="shared" si="3"/>
        <v>2</v>
      </c>
      <c r="Z3" s="620">
        <f t="shared" si="3"/>
        <v>2</v>
      </c>
      <c r="AA3" s="620">
        <f t="shared" si="3"/>
        <v>2</v>
      </c>
      <c r="AB3" s="620">
        <f t="shared" si="3"/>
        <v>2</v>
      </c>
      <c r="AC3" s="620">
        <f t="shared" si="3"/>
        <v>2</v>
      </c>
      <c r="AD3" s="620">
        <f t="shared" si="3"/>
        <v>2</v>
      </c>
      <c r="AE3" s="620">
        <f t="shared" si="3"/>
        <v>2</v>
      </c>
      <c r="AF3" s="620">
        <f t="shared" si="3"/>
        <v>2</v>
      </c>
      <c r="AG3" s="620">
        <f t="shared" si="3"/>
        <v>3</v>
      </c>
      <c r="AH3" s="620">
        <f t="shared" si="3"/>
        <v>3</v>
      </c>
      <c r="AI3" s="620">
        <f t="shared" si="3"/>
        <v>3</v>
      </c>
      <c r="AJ3" s="620">
        <f t="shared" si="3"/>
        <v>3</v>
      </c>
      <c r="AK3" s="620">
        <f t="shared" si="3"/>
        <v>3</v>
      </c>
      <c r="AL3" s="620">
        <f t="shared" si="3"/>
        <v>3</v>
      </c>
      <c r="AM3" s="620">
        <f t="shared" si="3"/>
        <v>3</v>
      </c>
      <c r="AN3" s="620">
        <f t="shared" si="3"/>
        <v>3</v>
      </c>
      <c r="AO3" s="620">
        <f t="shared" si="3"/>
        <v>3</v>
      </c>
      <c r="AP3" s="620">
        <f t="shared" si="3"/>
        <v>3</v>
      </c>
      <c r="AQ3" s="620">
        <f t="shared" si="3"/>
        <v>3</v>
      </c>
      <c r="AR3" s="620">
        <f t="shared" si="3"/>
        <v>3</v>
      </c>
      <c r="AS3" s="620">
        <f t="shared" si="3"/>
        <v>4</v>
      </c>
      <c r="AT3" s="620">
        <f t="shared" si="3"/>
        <v>4</v>
      </c>
      <c r="AU3" s="620">
        <f t="shared" si="3"/>
        <v>4</v>
      </c>
      <c r="AV3" s="620">
        <f t="shared" si="3"/>
        <v>4</v>
      </c>
      <c r="AW3" s="620">
        <f t="shared" si="3"/>
        <v>4</v>
      </c>
      <c r="AX3" s="620">
        <f t="shared" si="3"/>
        <v>4</v>
      </c>
      <c r="AY3" s="620">
        <f t="shared" si="3"/>
        <v>4</v>
      </c>
      <c r="AZ3" s="620">
        <f t="shared" si="3"/>
        <v>4</v>
      </c>
      <c r="BA3" s="620">
        <f t="shared" si="3"/>
        <v>4</v>
      </c>
      <c r="BB3" s="620">
        <f t="shared" si="3"/>
        <v>4</v>
      </c>
      <c r="BC3" s="620">
        <f t="shared" si="3"/>
        <v>4</v>
      </c>
      <c r="BD3" s="620">
        <f t="shared" si="3"/>
        <v>4</v>
      </c>
      <c r="BE3" s="620">
        <f t="shared" si="3"/>
        <v>5</v>
      </c>
      <c r="BF3" s="620">
        <f t="shared" si="3"/>
        <v>5</v>
      </c>
      <c r="BG3" s="620">
        <f t="shared" si="3"/>
        <v>5</v>
      </c>
      <c r="BH3" s="620">
        <f t="shared" si="3"/>
        <v>5</v>
      </c>
      <c r="BI3" s="620">
        <f t="shared" si="3"/>
        <v>5</v>
      </c>
      <c r="BJ3" s="620">
        <f t="shared" si="3"/>
        <v>5</v>
      </c>
      <c r="BK3" s="620">
        <f t="shared" si="3"/>
        <v>5</v>
      </c>
      <c r="BL3" s="620">
        <f t="shared" si="3"/>
        <v>5</v>
      </c>
      <c r="BM3" s="620">
        <f t="shared" si="3"/>
        <v>5</v>
      </c>
      <c r="BN3" s="620">
        <f t="shared" si="3"/>
        <v>5</v>
      </c>
      <c r="BO3" s="620">
        <f t="shared" si="3"/>
        <v>5</v>
      </c>
      <c r="BP3" s="620">
        <f t="shared" si="3"/>
        <v>5</v>
      </c>
      <c r="BQ3" s="620">
        <f t="shared" si="3"/>
        <v>6</v>
      </c>
      <c r="BR3" s="620">
        <f t="shared" si="3"/>
        <v>6</v>
      </c>
      <c r="BS3" s="620">
        <f t="shared" si="3"/>
        <v>6</v>
      </c>
      <c r="BT3" s="620">
        <f t="shared" si="3"/>
        <v>6</v>
      </c>
      <c r="BU3" s="620">
        <f t="shared" si="3"/>
        <v>6</v>
      </c>
      <c r="BV3" s="620">
        <f t="shared" ref="BV3:EG3" si="4">ROUNDUP(BV2/12,0)</f>
        <v>6</v>
      </c>
      <c r="BW3" s="620">
        <f t="shared" si="4"/>
        <v>6</v>
      </c>
      <c r="BX3" s="620">
        <f t="shared" si="4"/>
        <v>6</v>
      </c>
      <c r="BY3" s="620">
        <f t="shared" si="4"/>
        <v>6</v>
      </c>
      <c r="BZ3" s="620">
        <f t="shared" si="4"/>
        <v>6</v>
      </c>
      <c r="CA3" s="620">
        <f t="shared" si="4"/>
        <v>6</v>
      </c>
      <c r="CB3" s="620">
        <f t="shared" si="4"/>
        <v>6</v>
      </c>
      <c r="CC3" s="620">
        <f t="shared" si="4"/>
        <v>7</v>
      </c>
      <c r="CD3" s="620">
        <f t="shared" si="4"/>
        <v>7</v>
      </c>
      <c r="CE3" s="620">
        <f t="shared" si="4"/>
        <v>7</v>
      </c>
      <c r="CF3" s="620">
        <f t="shared" si="4"/>
        <v>7</v>
      </c>
      <c r="CG3" s="620">
        <f t="shared" si="4"/>
        <v>7</v>
      </c>
      <c r="CH3" s="620">
        <f t="shared" si="4"/>
        <v>7</v>
      </c>
      <c r="CI3" s="620">
        <f t="shared" si="4"/>
        <v>7</v>
      </c>
      <c r="CJ3" s="620">
        <f t="shared" si="4"/>
        <v>7</v>
      </c>
      <c r="CK3" s="620">
        <f t="shared" si="4"/>
        <v>7</v>
      </c>
      <c r="CL3" s="620">
        <f t="shared" si="4"/>
        <v>7</v>
      </c>
      <c r="CM3" s="620">
        <f t="shared" si="4"/>
        <v>7</v>
      </c>
      <c r="CN3" s="620">
        <f t="shared" si="4"/>
        <v>7</v>
      </c>
      <c r="CO3" s="620">
        <f t="shared" si="4"/>
        <v>8</v>
      </c>
      <c r="CP3" s="620">
        <f t="shared" si="4"/>
        <v>8</v>
      </c>
      <c r="CQ3" s="620">
        <f t="shared" si="4"/>
        <v>8</v>
      </c>
      <c r="CR3" s="620">
        <f t="shared" si="4"/>
        <v>8</v>
      </c>
      <c r="CS3" s="620">
        <f t="shared" si="4"/>
        <v>8</v>
      </c>
      <c r="CT3" s="620">
        <f t="shared" si="4"/>
        <v>8</v>
      </c>
      <c r="CU3" s="620">
        <f t="shared" si="4"/>
        <v>8</v>
      </c>
      <c r="CV3" s="620">
        <f t="shared" si="4"/>
        <v>8</v>
      </c>
      <c r="CW3" s="620">
        <f t="shared" si="4"/>
        <v>8</v>
      </c>
      <c r="CX3" s="620">
        <f t="shared" si="4"/>
        <v>8</v>
      </c>
      <c r="CY3" s="620">
        <f t="shared" si="4"/>
        <v>8</v>
      </c>
      <c r="CZ3" s="620">
        <f t="shared" si="4"/>
        <v>8</v>
      </c>
      <c r="DA3" s="620">
        <f t="shared" si="4"/>
        <v>9</v>
      </c>
      <c r="DB3" s="620">
        <f t="shared" si="4"/>
        <v>9</v>
      </c>
      <c r="DC3" s="620">
        <f t="shared" si="4"/>
        <v>9</v>
      </c>
      <c r="DD3" s="620">
        <f t="shared" si="4"/>
        <v>9</v>
      </c>
      <c r="DE3" s="620">
        <f t="shared" si="4"/>
        <v>9</v>
      </c>
      <c r="DF3" s="620">
        <f t="shared" si="4"/>
        <v>9</v>
      </c>
      <c r="DG3" s="620">
        <f t="shared" si="4"/>
        <v>9</v>
      </c>
      <c r="DH3" s="620">
        <f t="shared" si="4"/>
        <v>9</v>
      </c>
      <c r="DI3" s="620">
        <f t="shared" si="4"/>
        <v>9</v>
      </c>
      <c r="DJ3" s="620">
        <f t="shared" si="4"/>
        <v>9</v>
      </c>
      <c r="DK3" s="620">
        <f t="shared" si="4"/>
        <v>9</v>
      </c>
      <c r="DL3" s="620">
        <f t="shared" si="4"/>
        <v>9</v>
      </c>
      <c r="DM3" s="620">
        <f t="shared" si="4"/>
        <v>10</v>
      </c>
      <c r="DN3" s="620">
        <f t="shared" si="4"/>
        <v>10</v>
      </c>
      <c r="DO3" s="620">
        <f t="shared" si="4"/>
        <v>10</v>
      </c>
      <c r="DP3" s="620">
        <f t="shared" si="4"/>
        <v>10</v>
      </c>
      <c r="DQ3" s="620">
        <f t="shared" si="4"/>
        <v>10</v>
      </c>
      <c r="DR3" s="620">
        <f t="shared" si="4"/>
        <v>10</v>
      </c>
      <c r="DS3" s="620">
        <f t="shared" si="4"/>
        <v>10</v>
      </c>
      <c r="DT3" s="620">
        <f t="shared" si="4"/>
        <v>10</v>
      </c>
      <c r="DU3" s="620">
        <f t="shared" si="4"/>
        <v>10</v>
      </c>
      <c r="DV3" s="620">
        <f t="shared" si="4"/>
        <v>10</v>
      </c>
      <c r="DW3" s="620">
        <f t="shared" si="4"/>
        <v>10</v>
      </c>
      <c r="DX3" s="620">
        <f t="shared" si="4"/>
        <v>10</v>
      </c>
      <c r="DY3" s="620">
        <f t="shared" si="4"/>
        <v>11</v>
      </c>
      <c r="DZ3" s="620">
        <f t="shared" si="4"/>
        <v>11</v>
      </c>
      <c r="EA3" s="620">
        <f t="shared" si="4"/>
        <v>11</v>
      </c>
      <c r="EB3" s="620">
        <f t="shared" si="4"/>
        <v>11</v>
      </c>
      <c r="EC3" s="620">
        <f t="shared" si="4"/>
        <v>11</v>
      </c>
      <c r="ED3" s="620">
        <f t="shared" si="4"/>
        <v>11</v>
      </c>
      <c r="EE3" s="620">
        <f t="shared" si="4"/>
        <v>11</v>
      </c>
      <c r="EF3" s="620">
        <f t="shared" si="4"/>
        <v>11</v>
      </c>
      <c r="EG3" s="620">
        <f t="shared" si="4"/>
        <v>11</v>
      </c>
      <c r="EH3" s="620">
        <f t="shared" ref="EH3:EJ3" si="5">ROUNDUP(EH2/12,0)</f>
        <v>11</v>
      </c>
      <c r="EI3" s="620">
        <f t="shared" si="5"/>
        <v>11</v>
      </c>
      <c r="EJ3" s="621">
        <f t="shared" si="5"/>
        <v>11</v>
      </c>
    </row>
    <row r="4" spans="1:140" x14ac:dyDescent="0.3">
      <c r="A4" s="389" t="s">
        <v>0</v>
      </c>
      <c r="B4" s="477" t="s">
        <v>198</v>
      </c>
      <c r="C4" s="477" t="s">
        <v>173</v>
      </c>
      <c r="D4" s="477" t="s">
        <v>199</v>
      </c>
      <c r="E4" s="477" t="s">
        <v>200</v>
      </c>
      <c r="F4" s="477" t="s">
        <v>201</v>
      </c>
      <c r="G4" s="531" t="s">
        <v>202</v>
      </c>
      <c r="H4" s="622" t="s">
        <v>87</v>
      </c>
      <c r="I4" s="463">
        <f>CF!S5</f>
        <v>46173</v>
      </c>
      <c r="J4" s="463">
        <f>CF!T5</f>
        <v>46203</v>
      </c>
      <c r="K4" s="463">
        <f>CF!U5</f>
        <v>46234</v>
      </c>
      <c r="L4" s="463">
        <f>CF!V5</f>
        <v>46265</v>
      </c>
      <c r="M4" s="463">
        <f>CF!W5</f>
        <v>46295</v>
      </c>
      <c r="N4" s="463">
        <f>CF!X5</f>
        <v>46326</v>
      </c>
      <c r="O4" s="463">
        <f>CF!Y5</f>
        <v>46356</v>
      </c>
      <c r="P4" s="463">
        <f>CF!Z5</f>
        <v>46387</v>
      </c>
      <c r="Q4" s="463">
        <f>CF!AA5</f>
        <v>46418</v>
      </c>
      <c r="R4" s="463">
        <f>CF!AB5</f>
        <v>46446</v>
      </c>
      <c r="S4" s="463">
        <f>CF!AC5</f>
        <v>46477</v>
      </c>
      <c r="T4" s="463">
        <f>CF!AD5</f>
        <v>46507</v>
      </c>
      <c r="U4" s="463">
        <f>CF!AE5</f>
        <v>46538</v>
      </c>
      <c r="V4" s="463">
        <f>CF!AF5</f>
        <v>46568</v>
      </c>
      <c r="W4" s="463">
        <f>CF!AG5</f>
        <v>46599</v>
      </c>
      <c r="X4" s="463">
        <f>CF!AH5</f>
        <v>46630</v>
      </c>
      <c r="Y4" s="463">
        <f>CF!AI5</f>
        <v>46660</v>
      </c>
      <c r="Z4" s="463">
        <f>CF!AJ5</f>
        <v>46691</v>
      </c>
      <c r="AA4" s="463">
        <f>CF!AK5</f>
        <v>46721</v>
      </c>
      <c r="AB4" s="463">
        <f>CF!AL5</f>
        <v>46752</v>
      </c>
      <c r="AC4" s="463">
        <f>CF!AM5</f>
        <v>46783</v>
      </c>
      <c r="AD4" s="463">
        <f>CF!AN5</f>
        <v>46812</v>
      </c>
      <c r="AE4" s="463">
        <f>CF!AO5</f>
        <v>46843</v>
      </c>
      <c r="AF4" s="463">
        <f>CF!AP5</f>
        <v>46873</v>
      </c>
      <c r="AG4" s="463">
        <f>CF!AQ5</f>
        <v>46904</v>
      </c>
      <c r="AH4" s="463">
        <f>CF!AR5</f>
        <v>46934</v>
      </c>
      <c r="AI4" s="463">
        <f>CF!AS5</f>
        <v>46965</v>
      </c>
      <c r="AJ4" s="463">
        <f>CF!AT5</f>
        <v>46996</v>
      </c>
      <c r="AK4" s="463">
        <f>CF!AU5</f>
        <v>47026</v>
      </c>
      <c r="AL4" s="463">
        <f>CF!AV5</f>
        <v>47057</v>
      </c>
      <c r="AM4" s="463">
        <f>CF!AW5</f>
        <v>47087</v>
      </c>
      <c r="AN4" s="463">
        <f>CF!AX5</f>
        <v>47118</v>
      </c>
      <c r="AO4" s="463">
        <f>CF!AY5</f>
        <v>47149</v>
      </c>
      <c r="AP4" s="463">
        <f>CF!AZ5</f>
        <v>47177</v>
      </c>
      <c r="AQ4" s="463">
        <f>CF!BA5</f>
        <v>47208</v>
      </c>
      <c r="AR4" s="463">
        <f>CF!BB5</f>
        <v>47238</v>
      </c>
      <c r="AS4" s="463">
        <f>CF!BC5</f>
        <v>47269</v>
      </c>
      <c r="AT4" s="463">
        <f>CF!BD5</f>
        <v>47299</v>
      </c>
      <c r="AU4" s="463">
        <f>CF!BE5</f>
        <v>47330</v>
      </c>
      <c r="AV4" s="463">
        <f>CF!BF5</f>
        <v>47361</v>
      </c>
      <c r="AW4" s="463">
        <f>CF!BG5</f>
        <v>47391</v>
      </c>
      <c r="AX4" s="463">
        <f>CF!BH5</f>
        <v>47422</v>
      </c>
      <c r="AY4" s="463">
        <f>CF!BI5</f>
        <v>47452</v>
      </c>
      <c r="AZ4" s="463">
        <f>CF!BJ5</f>
        <v>47483</v>
      </c>
      <c r="BA4" s="463">
        <f>CF!BK5</f>
        <v>47514</v>
      </c>
      <c r="BB4" s="463">
        <f>CF!BL5</f>
        <v>47542</v>
      </c>
      <c r="BC4" s="463">
        <f>CF!BM5</f>
        <v>47573</v>
      </c>
      <c r="BD4" s="463">
        <f>CF!BN5</f>
        <v>47603</v>
      </c>
      <c r="BE4" s="463">
        <f>CF!BO5</f>
        <v>47634</v>
      </c>
      <c r="BF4" s="463">
        <f>CF!BP5</f>
        <v>47664</v>
      </c>
      <c r="BG4" s="463">
        <f>CF!BQ5</f>
        <v>47695</v>
      </c>
      <c r="BH4" s="463">
        <f>CF!BR5</f>
        <v>47726</v>
      </c>
      <c r="BI4" s="463">
        <f>CF!BS5</f>
        <v>47756</v>
      </c>
      <c r="BJ4" s="463">
        <f>CF!BT5</f>
        <v>47787</v>
      </c>
      <c r="BK4" s="463">
        <f>CF!BU5</f>
        <v>47817</v>
      </c>
      <c r="BL4" s="463">
        <f>CF!BV5</f>
        <v>47848</v>
      </c>
      <c r="BM4" s="463">
        <f>CF!BW5</f>
        <v>47879</v>
      </c>
      <c r="BN4" s="463">
        <f>CF!BX5</f>
        <v>47907</v>
      </c>
      <c r="BO4" s="463">
        <f>CF!BY5</f>
        <v>47938</v>
      </c>
      <c r="BP4" s="463">
        <f>CF!BZ5</f>
        <v>47968</v>
      </c>
      <c r="BQ4" s="463">
        <f>CF!CA5</f>
        <v>47999</v>
      </c>
      <c r="BR4" s="463">
        <f>CF!CB5</f>
        <v>48029</v>
      </c>
      <c r="BS4" s="463">
        <f>CF!CC5</f>
        <v>48060</v>
      </c>
      <c r="BT4" s="463">
        <f>CF!CD5</f>
        <v>48091</v>
      </c>
      <c r="BU4" s="463">
        <f>CF!CE5</f>
        <v>48121</v>
      </c>
      <c r="BV4" s="463">
        <f>CF!CF5</f>
        <v>48152</v>
      </c>
      <c r="BW4" s="463">
        <f>CF!CG5</f>
        <v>48182</v>
      </c>
      <c r="BX4" s="463">
        <f>CF!CH5</f>
        <v>48213</v>
      </c>
      <c r="BY4" s="463">
        <f>CF!CI5</f>
        <v>48244</v>
      </c>
      <c r="BZ4" s="463">
        <f>CF!CJ5</f>
        <v>48273</v>
      </c>
      <c r="CA4" s="463">
        <f>CF!CK5</f>
        <v>48304</v>
      </c>
      <c r="CB4" s="463">
        <f>CF!CL5</f>
        <v>48334</v>
      </c>
      <c r="CC4" s="463">
        <f>CF!CM5</f>
        <v>48365</v>
      </c>
      <c r="CD4" s="463">
        <f>CF!CN5</f>
        <v>48395</v>
      </c>
      <c r="CE4" s="463">
        <f>CF!CO5</f>
        <v>48426</v>
      </c>
      <c r="CF4" s="463">
        <f>CF!CP5</f>
        <v>48457</v>
      </c>
      <c r="CG4" s="463">
        <f>CF!CQ5</f>
        <v>48487</v>
      </c>
      <c r="CH4" s="463">
        <f>CF!CR5</f>
        <v>48518</v>
      </c>
      <c r="CI4" s="463">
        <f>CF!CS5</f>
        <v>48548</v>
      </c>
      <c r="CJ4" s="463">
        <f>CF!CT5</f>
        <v>48579</v>
      </c>
      <c r="CK4" s="463">
        <f>CF!CU5</f>
        <v>48610</v>
      </c>
      <c r="CL4" s="463">
        <f>CF!CV5</f>
        <v>48638</v>
      </c>
      <c r="CM4" s="463">
        <f>CF!CW5</f>
        <v>48669</v>
      </c>
      <c r="CN4" s="463">
        <f>CF!CX5</f>
        <v>48699</v>
      </c>
      <c r="CO4" s="463">
        <f>CF!CY5</f>
        <v>48730</v>
      </c>
      <c r="CP4" s="463">
        <f>CF!CZ5</f>
        <v>48760</v>
      </c>
      <c r="CQ4" s="463">
        <f>CF!DA5</f>
        <v>48791</v>
      </c>
      <c r="CR4" s="463">
        <f>CF!DB5</f>
        <v>48822</v>
      </c>
      <c r="CS4" s="463">
        <f>CF!DC5</f>
        <v>48852</v>
      </c>
      <c r="CT4" s="463">
        <f>CF!DD5</f>
        <v>48883</v>
      </c>
      <c r="CU4" s="463">
        <f>CF!DE5</f>
        <v>48913</v>
      </c>
      <c r="CV4" s="463">
        <f>CF!DF5</f>
        <v>48944</v>
      </c>
      <c r="CW4" s="463">
        <f>CF!DG5</f>
        <v>48975</v>
      </c>
      <c r="CX4" s="463">
        <f>CF!DH5</f>
        <v>49003</v>
      </c>
      <c r="CY4" s="463">
        <f>CF!DI5</f>
        <v>49034</v>
      </c>
      <c r="CZ4" s="463">
        <f>CF!DJ5</f>
        <v>49064</v>
      </c>
      <c r="DA4" s="463">
        <f>CF!DK5</f>
        <v>49095</v>
      </c>
      <c r="DB4" s="463">
        <f>CF!DL5</f>
        <v>49125</v>
      </c>
      <c r="DC4" s="463">
        <f>CF!DM5</f>
        <v>49156</v>
      </c>
      <c r="DD4" s="463">
        <f>CF!DN5</f>
        <v>49187</v>
      </c>
      <c r="DE4" s="463">
        <f>CF!DO5</f>
        <v>49217</v>
      </c>
      <c r="DF4" s="463">
        <f>CF!DP5</f>
        <v>49248</v>
      </c>
      <c r="DG4" s="463">
        <f>CF!DQ5</f>
        <v>49278</v>
      </c>
      <c r="DH4" s="463">
        <f>CF!DR5</f>
        <v>49309</v>
      </c>
      <c r="DI4" s="463">
        <f>CF!DS5</f>
        <v>49340</v>
      </c>
      <c r="DJ4" s="463">
        <f>CF!DT5</f>
        <v>49368</v>
      </c>
      <c r="DK4" s="463">
        <f>CF!DU5</f>
        <v>49399</v>
      </c>
      <c r="DL4" s="463">
        <f>CF!DV5</f>
        <v>49429</v>
      </c>
      <c r="DM4" s="463">
        <f>CF!DW5</f>
        <v>49460</v>
      </c>
      <c r="DN4" s="463">
        <f>CF!DX5</f>
        <v>49490</v>
      </c>
      <c r="DO4" s="463">
        <f>CF!DY5</f>
        <v>49521</v>
      </c>
      <c r="DP4" s="463">
        <f>CF!DZ5</f>
        <v>49552</v>
      </c>
      <c r="DQ4" s="463">
        <f>CF!EA5</f>
        <v>49582</v>
      </c>
      <c r="DR4" s="463">
        <f>CF!EB5</f>
        <v>49613</v>
      </c>
      <c r="DS4" s="463">
        <f>CF!EC5</f>
        <v>49643</v>
      </c>
      <c r="DT4" s="463">
        <f>CF!ED5</f>
        <v>49674</v>
      </c>
      <c r="DU4" s="463">
        <f>CF!EE5</f>
        <v>49705</v>
      </c>
      <c r="DV4" s="463">
        <f>CF!EF5</f>
        <v>49734</v>
      </c>
      <c r="DW4" s="463">
        <f>CF!EG5</f>
        <v>49765</v>
      </c>
      <c r="DX4" s="463">
        <f>CF!EH5</f>
        <v>49795</v>
      </c>
      <c r="DY4" s="463">
        <f>CF!EI5</f>
        <v>49826</v>
      </c>
      <c r="DZ4" s="463">
        <f>CF!EJ5</f>
        <v>49856</v>
      </c>
      <c r="EA4" s="463">
        <f>CF!EK5</f>
        <v>49887</v>
      </c>
      <c r="EB4" s="463">
        <f>CF!EL5</f>
        <v>49918</v>
      </c>
      <c r="EC4" s="463">
        <f>CF!EM5</f>
        <v>49948</v>
      </c>
      <c r="ED4" s="463">
        <f>CF!EN5</f>
        <v>49979</v>
      </c>
      <c r="EE4" s="463">
        <f>CF!EO5</f>
        <v>50009</v>
      </c>
      <c r="EF4" s="463">
        <f>CF!EP5</f>
        <v>50040</v>
      </c>
      <c r="EG4" s="463">
        <f>CF!EQ5</f>
        <v>50071</v>
      </c>
      <c r="EH4" s="463">
        <f>CF!ER5</f>
        <v>50099</v>
      </c>
      <c r="EI4" s="463">
        <f>CF!ES5</f>
        <v>50130</v>
      </c>
      <c r="EJ4" s="464">
        <f>CF!ET5</f>
        <v>50160</v>
      </c>
    </row>
    <row r="5" spans="1:140" x14ac:dyDescent="0.3">
      <c r="A5" s="623" t="b">
        <f>C5=SUM(I5:EJ5)</f>
        <v>1</v>
      </c>
      <c r="B5" s="624" t="s">
        <v>203</v>
      </c>
      <c r="C5" s="448">
        <v>0</v>
      </c>
      <c r="D5" s="625">
        <f t="shared" ref="D5:D16" si="6">C5/NLA</f>
        <v>0</v>
      </c>
      <c r="E5" s="626">
        <v>3</v>
      </c>
      <c r="F5" s="626">
        <v>5</v>
      </c>
      <c r="G5" s="627">
        <f>F5-E5+1</f>
        <v>3</v>
      </c>
      <c r="H5" s="628"/>
      <c r="I5" s="515">
        <f>IF(AND(I$2&gt;=$E5,I$2&lt;=$F5),$C5/$G5,0)</f>
        <v>0</v>
      </c>
      <c r="J5" s="515">
        <f t="shared" ref="J5:BU8" si="7">IF(AND(J$2&gt;=$E5,J$2&lt;=$F5),$C5/$G5,0)</f>
        <v>0</v>
      </c>
      <c r="K5" s="515">
        <f t="shared" si="7"/>
        <v>0</v>
      </c>
      <c r="L5" s="515">
        <f t="shared" si="7"/>
        <v>0</v>
      </c>
      <c r="M5" s="515">
        <f t="shared" si="7"/>
        <v>0</v>
      </c>
      <c r="N5" s="515">
        <f t="shared" si="7"/>
        <v>0</v>
      </c>
      <c r="O5" s="515">
        <f t="shared" si="7"/>
        <v>0</v>
      </c>
      <c r="P5" s="515">
        <f t="shared" si="7"/>
        <v>0</v>
      </c>
      <c r="Q5" s="515">
        <f t="shared" si="7"/>
        <v>0</v>
      </c>
      <c r="R5" s="515">
        <f t="shared" si="7"/>
        <v>0</v>
      </c>
      <c r="S5" s="515">
        <f t="shared" si="7"/>
        <v>0</v>
      </c>
      <c r="T5" s="515">
        <f t="shared" si="7"/>
        <v>0</v>
      </c>
      <c r="U5" s="515">
        <f t="shared" si="7"/>
        <v>0</v>
      </c>
      <c r="V5" s="515">
        <f t="shared" si="7"/>
        <v>0</v>
      </c>
      <c r="W5" s="515">
        <f t="shared" si="7"/>
        <v>0</v>
      </c>
      <c r="X5" s="515">
        <f t="shared" si="7"/>
        <v>0</v>
      </c>
      <c r="Y5" s="515">
        <f t="shared" si="7"/>
        <v>0</v>
      </c>
      <c r="Z5" s="515">
        <f t="shared" si="7"/>
        <v>0</v>
      </c>
      <c r="AA5" s="515">
        <f t="shared" si="7"/>
        <v>0</v>
      </c>
      <c r="AB5" s="515">
        <f t="shared" si="7"/>
        <v>0</v>
      </c>
      <c r="AC5" s="515">
        <f t="shared" si="7"/>
        <v>0</v>
      </c>
      <c r="AD5" s="515">
        <f t="shared" si="7"/>
        <v>0</v>
      </c>
      <c r="AE5" s="515">
        <f t="shared" si="7"/>
        <v>0</v>
      </c>
      <c r="AF5" s="515">
        <f t="shared" si="7"/>
        <v>0</v>
      </c>
      <c r="AG5" s="515">
        <f t="shared" si="7"/>
        <v>0</v>
      </c>
      <c r="AH5" s="515">
        <f t="shared" si="7"/>
        <v>0</v>
      </c>
      <c r="AI5" s="515">
        <f t="shared" si="7"/>
        <v>0</v>
      </c>
      <c r="AJ5" s="515">
        <f t="shared" si="7"/>
        <v>0</v>
      </c>
      <c r="AK5" s="515">
        <f t="shared" si="7"/>
        <v>0</v>
      </c>
      <c r="AL5" s="515">
        <f t="shared" si="7"/>
        <v>0</v>
      </c>
      <c r="AM5" s="515">
        <f t="shared" si="7"/>
        <v>0</v>
      </c>
      <c r="AN5" s="515">
        <f t="shared" si="7"/>
        <v>0</v>
      </c>
      <c r="AO5" s="515">
        <f t="shared" si="7"/>
        <v>0</v>
      </c>
      <c r="AP5" s="515">
        <f t="shared" si="7"/>
        <v>0</v>
      </c>
      <c r="AQ5" s="515">
        <f t="shared" si="7"/>
        <v>0</v>
      </c>
      <c r="AR5" s="515">
        <f t="shared" si="7"/>
        <v>0</v>
      </c>
      <c r="AS5" s="515">
        <f t="shared" si="7"/>
        <v>0</v>
      </c>
      <c r="AT5" s="515">
        <f t="shared" si="7"/>
        <v>0</v>
      </c>
      <c r="AU5" s="515">
        <f t="shared" si="7"/>
        <v>0</v>
      </c>
      <c r="AV5" s="515">
        <f t="shared" si="7"/>
        <v>0</v>
      </c>
      <c r="AW5" s="515">
        <f t="shared" si="7"/>
        <v>0</v>
      </c>
      <c r="AX5" s="515">
        <f t="shared" si="7"/>
        <v>0</v>
      </c>
      <c r="AY5" s="515">
        <f t="shared" si="7"/>
        <v>0</v>
      </c>
      <c r="AZ5" s="515">
        <f t="shared" si="7"/>
        <v>0</v>
      </c>
      <c r="BA5" s="515">
        <f t="shared" si="7"/>
        <v>0</v>
      </c>
      <c r="BB5" s="515">
        <f t="shared" si="7"/>
        <v>0</v>
      </c>
      <c r="BC5" s="515">
        <f t="shared" si="7"/>
        <v>0</v>
      </c>
      <c r="BD5" s="515">
        <f t="shared" si="7"/>
        <v>0</v>
      </c>
      <c r="BE5" s="515">
        <f t="shared" si="7"/>
        <v>0</v>
      </c>
      <c r="BF5" s="515">
        <f t="shared" si="7"/>
        <v>0</v>
      </c>
      <c r="BG5" s="515">
        <f t="shared" si="7"/>
        <v>0</v>
      </c>
      <c r="BH5" s="515">
        <f t="shared" si="7"/>
        <v>0</v>
      </c>
      <c r="BI5" s="515">
        <f t="shared" si="7"/>
        <v>0</v>
      </c>
      <c r="BJ5" s="515">
        <f t="shared" si="7"/>
        <v>0</v>
      </c>
      <c r="BK5" s="515">
        <f t="shared" si="7"/>
        <v>0</v>
      </c>
      <c r="BL5" s="515">
        <f t="shared" si="7"/>
        <v>0</v>
      </c>
      <c r="BM5" s="515">
        <f t="shared" si="7"/>
        <v>0</v>
      </c>
      <c r="BN5" s="515">
        <f t="shared" si="7"/>
        <v>0</v>
      </c>
      <c r="BO5" s="515">
        <f t="shared" si="7"/>
        <v>0</v>
      </c>
      <c r="BP5" s="515">
        <f t="shared" si="7"/>
        <v>0</v>
      </c>
      <c r="BQ5" s="515">
        <f t="shared" si="7"/>
        <v>0</v>
      </c>
      <c r="BR5" s="515">
        <f t="shared" si="7"/>
        <v>0</v>
      </c>
      <c r="BS5" s="515">
        <f t="shared" si="7"/>
        <v>0</v>
      </c>
      <c r="BT5" s="515">
        <f t="shared" si="7"/>
        <v>0</v>
      </c>
      <c r="BU5" s="515">
        <f t="shared" si="7"/>
        <v>0</v>
      </c>
      <c r="BV5" s="515">
        <f t="shared" ref="BV5:EG8" si="8">IF(AND(BV$2&gt;=$E5,BV$2&lt;=$F5),$C5/$G5,0)</f>
        <v>0</v>
      </c>
      <c r="BW5" s="515">
        <f t="shared" si="8"/>
        <v>0</v>
      </c>
      <c r="BX5" s="515">
        <f t="shared" si="8"/>
        <v>0</v>
      </c>
      <c r="BY5" s="515">
        <f t="shared" si="8"/>
        <v>0</v>
      </c>
      <c r="BZ5" s="515">
        <f t="shared" si="8"/>
        <v>0</v>
      </c>
      <c r="CA5" s="515">
        <f t="shared" si="8"/>
        <v>0</v>
      </c>
      <c r="CB5" s="515">
        <f t="shared" si="8"/>
        <v>0</v>
      </c>
      <c r="CC5" s="515">
        <f t="shared" si="8"/>
        <v>0</v>
      </c>
      <c r="CD5" s="515">
        <f t="shared" si="8"/>
        <v>0</v>
      </c>
      <c r="CE5" s="515">
        <f t="shared" si="8"/>
        <v>0</v>
      </c>
      <c r="CF5" s="515">
        <f t="shared" si="8"/>
        <v>0</v>
      </c>
      <c r="CG5" s="515">
        <f t="shared" si="8"/>
        <v>0</v>
      </c>
      <c r="CH5" s="515">
        <f t="shared" si="8"/>
        <v>0</v>
      </c>
      <c r="CI5" s="515">
        <f t="shared" si="8"/>
        <v>0</v>
      </c>
      <c r="CJ5" s="515">
        <f t="shared" si="8"/>
        <v>0</v>
      </c>
      <c r="CK5" s="515">
        <f t="shared" si="8"/>
        <v>0</v>
      </c>
      <c r="CL5" s="515">
        <f t="shared" si="8"/>
        <v>0</v>
      </c>
      <c r="CM5" s="515">
        <f t="shared" si="8"/>
        <v>0</v>
      </c>
      <c r="CN5" s="515">
        <f t="shared" si="8"/>
        <v>0</v>
      </c>
      <c r="CO5" s="515">
        <f t="shared" si="8"/>
        <v>0</v>
      </c>
      <c r="CP5" s="515">
        <f t="shared" si="8"/>
        <v>0</v>
      </c>
      <c r="CQ5" s="515">
        <f t="shared" si="8"/>
        <v>0</v>
      </c>
      <c r="CR5" s="515">
        <f t="shared" si="8"/>
        <v>0</v>
      </c>
      <c r="CS5" s="515">
        <f t="shared" si="8"/>
        <v>0</v>
      </c>
      <c r="CT5" s="515">
        <f t="shared" si="8"/>
        <v>0</v>
      </c>
      <c r="CU5" s="515">
        <f t="shared" si="8"/>
        <v>0</v>
      </c>
      <c r="CV5" s="515">
        <f t="shared" si="8"/>
        <v>0</v>
      </c>
      <c r="CW5" s="515">
        <f t="shared" si="8"/>
        <v>0</v>
      </c>
      <c r="CX5" s="515">
        <f t="shared" si="8"/>
        <v>0</v>
      </c>
      <c r="CY5" s="515">
        <f t="shared" si="8"/>
        <v>0</v>
      </c>
      <c r="CZ5" s="515">
        <f t="shared" si="8"/>
        <v>0</v>
      </c>
      <c r="DA5" s="515">
        <f t="shared" si="8"/>
        <v>0</v>
      </c>
      <c r="DB5" s="515">
        <f t="shared" si="8"/>
        <v>0</v>
      </c>
      <c r="DC5" s="515">
        <f t="shared" si="8"/>
        <v>0</v>
      </c>
      <c r="DD5" s="515">
        <f t="shared" si="8"/>
        <v>0</v>
      </c>
      <c r="DE5" s="515">
        <f t="shared" si="8"/>
        <v>0</v>
      </c>
      <c r="DF5" s="515">
        <f t="shared" si="8"/>
        <v>0</v>
      </c>
      <c r="DG5" s="515">
        <f t="shared" si="8"/>
        <v>0</v>
      </c>
      <c r="DH5" s="515">
        <f t="shared" si="8"/>
        <v>0</v>
      </c>
      <c r="DI5" s="515">
        <f t="shared" si="8"/>
        <v>0</v>
      </c>
      <c r="DJ5" s="515">
        <f t="shared" si="8"/>
        <v>0</v>
      </c>
      <c r="DK5" s="515">
        <f t="shared" si="8"/>
        <v>0</v>
      </c>
      <c r="DL5" s="515">
        <f t="shared" si="8"/>
        <v>0</v>
      </c>
      <c r="DM5" s="515">
        <f t="shared" si="8"/>
        <v>0</v>
      </c>
      <c r="DN5" s="515">
        <f t="shared" si="8"/>
        <v>0</v>
      </c>
      <c r="DO5" s="515">
        <f t="shared" si="8"/>
        <v>0</v>
      </c>
      <c r="DP5" s="515">
        <f t="shared" si="8"/>
        <v>0</v>
      </c>
      <c r="DQ5" s="515">
        <f t="shared" si="8"/>
        <v>0</v>
      </c>
      <c r="DR5" s="515">
        <f t="shared" si="8"/>
        <v>0</v>
      </c>
      <c r="DS5" s="515">
        <f t="shared" si="8"/>
        <v>0</v>
      </c>
      <c r="DT5" s="515">
        <f t="shared" si="8"/>
        <v>0</v>
      </c>
      <c r="DU5" s="515">
        <f t="shared" si="8"/>
        <v>0</v>
      </c>
      <c r="DV5" s="515">
        <f t="shared" si="8"/>
        <v>0</v>
      </c>
      <c r="DW5" s="515">
        <f t="shared" si="8"/>
        <v>0</v>
      </c>
      <c r="DX5" s="515">
        <f t="shared" si="8"/>
        <v>0</v>
      </c>
      <c r="DY5" s="515">
        <f t="shared" si="8"/>
        <v>0</v>
      </c>
      <c r="DZ5" s="515">
        <f t="shared" si="8"/>
        <v>0</v>
      </c>
      <c r="EA5" s="515">
        <f t="shared" si="8"/>
        <v>0</v>
      </c>
      <c r="EB5" s="515">
        <f t="shared" si="8"/>
        <v>0</v>
      </c>
      <c r="EC5" s="515">
        <f t="shared" si="8"/>
        <v>0</v>
      </c>
      <c r="ED5" s="515">
        <f t="shared" si="8"/>
        <v>0</v>
      </c>
      <c r="EE5" s="515">
        <f t="shared" si="8"/>
        <v>0</v>
      </c>
      <c r="EF5" s="515">
        <f t="shared" si="8"/>
        <v>0</v>
      </c>
      <c r="EG5" s="515">
        <f t="shared" si="8"/>
        <v>0</v>
      </c>
      <c r="EH5" s="515">
        <f t="shared" ref="EH5:EJ16" si="9">IF(AND(EH$2&gt;=$E5,EH$2&lt;=$F5),$C5/$G5,0)</f>
        <v>0</v>
      </c>
      <c r="EI5" s="515">
        <f t="shared" si="9"/>
        <v>0</v>
      </c>
      <c r="EJ5" s="518">
        <f t="shared" si="9"/>
        <v>0</v>
      </c>
    </row>
    <row r="6" spans="1:140" x14ac:dyDescent="0.3">
      <c r="A6" s="629" t="b">
        <f t="shared" ref="A6:A17" si="10">C6=SUM(I6:EJ6)</f>
        <v>1</v>
      </c>
      <c r="B6" s="630" t="s">
        <v>204</v>
      </c>
      <c r="C6" s="452">
        <v>0</v>
      </c>
      <c r="D6" s="631">
        <f t="shared" si="6"/>
        <v>0</v>
      </c>
      <c r="E6" s="632">
        <v>9</v>
      </c>
      <c r="F6" s="632">
        <v>10</v>
      </c>
      <c r="G6" s="633">
        <f t="shared" ref="G6:G16" si="11">F6-E6+1</f>
        <v>2</v>
      </c>
      <c r="H6" s="628"/>
      <c r="I6" s="515">
        <f t="shared" ref="I6:X16" si="12">IF(AND(I$2&gt;=$E6,I$2&lt;=$F6),$C6/$G6,0)</f>
        <v>0</v>
      </c>
      <c r="J6" s="515">
        <f t="shared" si="7"/>
        <v>0</v>
      </c>
      <c r="K6" s="515">
        <f t="shared" si="7"/>
        <v>0</v>
      </c>
      <c r="L6" s="515">
        <f t="shared" si="7"/>
        <v>0</v>
      </c>
      <c r="M6" s="515">
        <f t="shared" si="7"/>
        <v>0</v>
      </c>
      <c r="N6" s="515">
        <f t="shared" si="7"/>
        <v>0</v>
      </c>
      <c r="O6" s="515">
        <f t="shared" si="7"/>
        <v>0</v>
      </c>
      <c r="P6" s="515">
        <f t="shared" si="7"/>
        <v>0</v>
      </c>
      <c r="Q6" s="515">
        <f t="shared" si="7"/>
        <v>0</v>
      </c>
      <c r="R6" s="515">
        <f t="shared" si="7"/>
        <v>0</v>
      </c>
      <c r="S6" s="515">
        <f t="shared" si="7"/>
        <v>0</v>
      </c>
      <c r="T6" s="515">
        <f t="shared" si="7"/>
        <v>0</v>
      </c>
      <c r="U6" s="515">
        <f t="shared" si="7"/>
        <v>0</v>
      </c>
      <c r="V6" s="515">
        <f t="shared" si="7"/>
        <v>0</v>
      </c>
      <c r="W6" s="515">
        <f t="shared" si="7"/>
        <v>0</v>
      </c>
      <c r="X6" s="515">
        <f t="shared" si="7"/>
        <v>0</v>
      </c>
      <c r="Y6" s="515">
        <f t="shared" si="7"/>
        <v>0</v>
      </c>
      <c r="Z6" s="515">
        <f t="shared" si="7"/>
        <v>0</v>
      </c>
      <c r="AA6" s="515">
        <f t="shared" si="7"/>
        <v>0</v>
      </c>
      <c r="AB6" s="515">
        <f t="shared" si="7"/>
        <v>0</v>
      </c>
      <c r="AC6" s="515">
        <f t="shared" si="7"/>
        <v>0</v>
      </c>
      <c r="AD6" s="515">
        <f t="shared" si="7"/>
        <v>0</v>
      </c>
      <c r="AE6" s="515">
        <f t="shared" si="7"/>
        <v>0</v>
      </c>
      <c r="AF6" s="515">
        <f t="shared" si="7"/>
        <v>0</v>
      </c>
      <c r="AG6" s="515">
        <f t="shared" si="7"/>
        <v>0</v>
      </c>
      <c r="AH6" s="515">
        <f t="shared" si="7"/>
        <v>0</v>
      </c>
      <c r="AI6" s="515">
        <f t="shared" si="7"/>
        <v>0</v>
      </c>
      <c r="AJ6" s="515">
        <f t="shared" si="7"/>
        <v>0</v>
      </c>
      <c r="AK6" s="515">
        <f t="shared" si="7"/>
        <v>0</v>
      </c>
      <c r="AL6" s="515">
        <f t="shared" si="7"/>
        <v>0</v>
      </c>
      <c r="AM6" s="515">
        <f t="shared" si="7"/>
        <v>0</v>
      </c>
      <c r="AN6" s="515">
        <f t="shared" si="7"/>
        <v>0</v>
      </c>
      <c r="AO6" s="515">
        <f t="shared" si="7"/>
        <v>0</v>
      </c>
      <c r="AP6" s="515">
        <f t="shared" si="7"/>
        <v>0</v>
      </c>
      <c r="AQ6" s="515">
        <f t="shared" si="7"/>
        <v>0</v>
      </c>
      <c r="AR6" s="515">
        <f t="shared" si="7"/>
        <v>0</v>
      </c>
      <c r="AS6" s="515">
        <f t="shared" si="7"/>
        <v>0</v>
      </c>
      <c r="AT6" s="515">
        <f t="shared" si="7"/>
        <v>0</v>
      </c>
      <c r="AU6" s="515">
        <f t="shared" si="7"/>
        <v>0</v>
      </c>
      <c r="AV6" s="515">
        <f t="shared" si="7"/>
        <v>0</v>
      </c>
      <c r="AW6" s="515">
        <f t="shared" si="7"/>
        <v>0</v>
      </c>
      <c r="AX6" s="515">
        <f t="shared" si="7"/>
        <v>0</v>
      </c>
      <c r="AY6" s="515">
        <f t="shared" si="7"/>
        <v>0</v>
      </c>
      <c r="AZ6" s="515">
        <f t="shared" si="7"/>
        <v>0</v>
      </c>
      <c r="BA6" s="515">
        <f t="shared" si="7"/>
        <v>0</v>
      </c>
      <c r="BB6" s="515">
        <f t="shared" si="7"/>
        <v>0</v>
      </c>
      <c r="BC6" s="515">
        <f t="shared" si="7"/>
        <v>0</v>
      </c>
      <c r="BD6" s="515">
        <f t="shared" si="7"/>
        <v>0</v>
      </c>
      <c r="BE6" s="515">
        <f t="shared" si="7"/>
        <v>0</v>
      </c>
      <c r="BF6" s="515">
        <f t="shared" si="7"/>
        <v>0</v>
      </c>
      <c r="BG6" s="515">
        <f t="shared" si="7"/>
        <v>0</v>
      </c>
      <c r="BH6" s="515">
        <f t="shared" si="7"/>
        <v>0</v>
      </c>
      <c r="BI6" s="515">
        <f t="shared" si="7"/>
        <v>0</v>
      </c>
      <c r="BJ6" s="515">
        <f t="shared" si="7"/>
        <v>0</v>
      </c>
      <c r="BK6" s="515">
        <f t="shared" si="7"/>
        <v>0</v>
      </c>
      <c r="BL6" s="515">
        <f t="shared" si="7"/>
        <v>0</v>
      </c>
      <c r="BM6" s="515">
        <f t="shared" si="7"/>
        <v>0</v>
      </c>
      <c r="BN6" s="515">
        <f t="shared" si="7"/>
        <v>0</v>
      </c>
      <c r="BO6" s="515">
        <f t="shared" si="7"/>
        <v>0</v>
      </c>
      <c r="BP6" s="515">
        <f t="shared" si="7"/>
        <v>0</v>
      </c>
      <c r="BQ6" s="515">
        <f t="shared" si="7"/>
        <v>0</v>
      </c>
      <c r="BR6" s="515">
        <f t="shared" si="7"/>
        <v>0</v>
      </c>
      <c r="BS6" s="515">
        <f t="shared" si="7"/>
        <v>0</v>
      </c>
      <c r="BT6" s="515">
        <f t="shared" si="7"/>
        <v>0</v>
      </c>
      <c r="BU6" s="515">
        <f t="shared" si="7"/>
        <v>0</v>
      </c>
      <c r="BV6" s="515">
        <f t="shared" si="8"/>
        <v>0</v>
      </c>
      <c r="BW6" s="515">
        <f t="shared" si="8"/>
        <v>0</v>
      </c>
      <c r="BX6" s="515">
        <f t="shared" si="8"/>
        <v>0</v>
      </c>
      <c r="BY6" s="515">
        <f t="shared" si="8"/>
        <v>0</v>
      </c>
      <c r="BZ6" s="515">
        <f t="shared" si="8"/>
        <v>0</v>
      </c>
      <c r="CA6" s="515">
        <f t="shared" si="8"/>
        <v>0</v>
      </c>
      <c r="CB6" s="515">
        <f t="shared" si="8"/>
        <v>0</v>
      </c>
      <c r="CC6" s="515">
        <f t="shared" si="8"/>
        <v>0</v>
      </c>
      <c r="CD6" s="515">
        <f t="shared" si="8"/>
        <v>0</v>
      </c>
      <c r="CE6" s="515">
        <f t="shared" si="8"/>
        <v>0</v>
      </c>
      <c r="CF6" s="515">
        <f t="shared" si="8"/>
        <v>0</v>
      </c>
      <c r="CG6" s="515">
        <f t="shared" si="8"/>
        <v>0</v>
      </c>
      <c r="CH6" s="515">
        <f t="shared" si="8"/>
        <v>0</v>
      </c>
      <c r="CI6" s="515">
        <f t="shared" si="8"/>
        <v>0</v>
      </c>
      <c r="CJ6" s="515">
        <f t="shared" si="8"/>
        <v>0</v>
      </c>
      <c r="CK6" s="515">
        <f t="shared" si="8"/>
        <v>0</v>
      </c>
      <c r="CL6" s="515">
        <f t="shared" si="8"/>
        <v>0</v>
      </c>
      <c r="CM6" s="515">
        <f t="shared" si="8"/>
        <v>0</v>
      </c>
      <c r="CN6" s="515">
        <f t="shared" si="8"/>
        <v>0</v>
      </c>
      <c r="CO6" s="515">
        <f t="shared" si="8"/>
        <v>0</v>
      </c>
      <c r="CP6" s="515">
        <f t="shared" si="8"/>
        <v>0</v>
      </c>
      <c r="CQ6" s="515">
        <f t="shared" si="8"/>
        <v>0</v>
      </c>
      <c r="CR6" s="515">
        <f t="shared" si="8"/>
        <v>0</v>
      </c>
      <c r="CS6" s="515">
        <f t="shared" si="8"/>
        <v>0</v>
      </c>
      <c r="CT6" s="515">
        <f t="shared" si="8"/>
        <v>0</v>
      </c>
      <c r="CU6" s="515">
        <f t="shared" si="8"/>
        <v>0</v>
      </c>
      <c r="CV6" s="515">
        <f t="shared" si="8"/>
        <v>0</v>
      </c>
      <c r="CW6" s="515">
        <f t="shared" si="8"/>
        <v>0</v>
      </c>
      <c r="CX6" s="515">
        <f t="shared" si="8"/>
        <v>0</v>
      </c>
      <c r="CY6" s="515">
        <f t="shared" si="8"/>
        <v>0</v>
      </c>
      <c r="CZ6" s="515">
        <f t="shared" si="8"/>
        <v>0</v>
      </c>
      <c r="DA6" s="515">
        <f t="shared" si="8"/>
        <v>0</v>
      </c>
      <c r="DB6" s="515">
        <f t="shared" si="8"/>
        <v>0</v>
      </c>
      <c r="DC6" s="515">
        <f t="shared" si="8"/>
        <v>0</v>
      </c>
      <c r="DD6" s="515">
        <f t="shared" si="8"/>
        <v>0</v>
      </c>
      <c r="DE6" s="515">
        <f t="shared" si="8"/>
        <v>0</v>
      </c>
      <c r="DF6" s="515">
        <f t="shared" si="8"/>
        <v>0</v>
      </c>
      <c r="DG6" s="515">
        <f t="shared" si="8"/>
        <v>0</v>
      </c>
      <c r="DH6" s="515">
        <f t="shared" si="8"/>
        <v>0</v>
      </c>
      <c r="DI6" s="515">
        <f t="shared" si="8"/>
        <v>0</v>
      </c>
      <c r="DJ6" s="515">
        <f t="shared" si="8"/>
        <v>0</v>
      </c>
      <c r="DK6" s="515">
        <f t="shared" si="8"/>
        <v>0</v>
      </c>
      <c r="DL6" s="515">
        <f t="shared" si="8"/>
        <v>0</v>
      </c>
      <c r="DM6" s="515">
        <f t="shared" si="8"/>
        <v>0</v>
      </c>
      <c r="DN6" s="515">
        <f t="shared" si="8"/>
        <v>0</v>
      </c>
      <c r="DO6" s="515">
        <f t="shared" si="8"/>
        <v>0</v>
      </c>
      <c r="DP6" s="515">
        <f t="shared" si="8"/>
        <v>0</v>
      </c>
      <c r="DQ6" s="515">
        <f t="shared" si="8"/>
        <v>0</v>
      </c>
      <c r="DR6" s="515">
        <f t="shared" si="8"/>
        <v>0</v>
      </c>
      <c r="DS6" s="515">
        <f t="shared" si="8"/>
        <v>0</v>
      </c>
      <c r="DT6" s="515">
        <f t="shared" si="8"/>
        <v>0</v>
      </c>
      <c r="DU6" s="515">
        <f t="shared" si="8"/>
        <v>0</v>
      </c>
      <c r="DV6" s="515">
        <f t="shared" si="8"/>
        <v>0</v>
      </c>
      <c r="DW6" s="515">
        <f t="shared" si="8"/>
        <v>0</v>
      </c>
      <c r="DX6" s="515">
        <f t="shared" si="8"/>
        <v>0</v>
      </c>
      <c r="DY6" s="515">
        <f t="shared" si="8"/>
        <v>0</v>
      </c>
      <c r="DZ6" s="515">
        <f t="shared" si="8"/>
        <v>0</v>
      </c>
      <c r="EA6" s="515">
        <f t="shared" si="8"/>
        <v>0</v>
      </c>
      <c r="EB6" s="515">
        <f t="shared" si="8"/>
        <v>0</v>
      </c>
      <c r="EC6" s="515">
        <f t="shared" si="8"/>
        <v>0</v>
      </c>
      <c r="ED6" s="515">
        <f t="shared" si="8"/>
        <v>0</v>
      </c>
      <c r="EE6" s="515">
        <f t="shared" si="8"/>
        <v>0</v>
      </c>
      <c r="EF6" s="515">
        <f t="shared" si="8"/>
        <v>0</v>
      </c>
      <c r="EG6" s="515">
        <f t="shared" si="8"/>
        <v>0</v>
      </c>
      <c r="EH6" s="515">
        <f t="shared" si="9"/>
        <v>0</v>
      </c>
      <c r="EI6" s="515">
        <f t="shared" si="9"/>
        <v>0</v>
      </c>
      <c r="EJ6" s="518">
        <f t="shared" si="9"/>
        <v>0</v>
      </c>
    </row>
    <row r="7" spans="1:140" x14ac:dyDescent="0.3">
      <c r="A7" s="629" t="b">
        <f t="shared" si="10"/>
        <v>1</v>
      </c>
      <c r="B7" s="630" t="s">
        <v>205</v>
      </c>
      <c r="C7" s="452">
        <v>0</v>
      </c>
      <c r="D7" s="631">
        <f t="shared" si="6"/>
        <v>0</v>
      </c>
      <c r="E7" s="632">
        <v>3</v>
      </c>
      <c r="F7" s="632">
        <v>5</v>
      </c>
      <c r="G7" s="633">
        <f t="shared" si="11"/>
        <v>3</v>
      </c>
      <c r="H7" s="628"/>
      <c r="I7" s="515">
        <f t="shared" si="12"/>
        <v>0</v>
      </c>
      <c r="J7" s="515">
        <f t="shared" si="7"/>
        <v>0</v>
      </c>
      <c r="K7" s="515">
        <f t="shared" si="7"/>
        <v>0</v>
      </c>
      <c r="L7" s="515">
        <f t="shared" si="7"/>
        <v>0</v>
      </c>
      <c r="M7" s="515">
        <f t="shared" si="7"/>
        <v>0</v>
      </c>
      <c r="N7" s="515">
        <f t="shared" si="7"/>
        <v>0</v>
      </c>
      <c r="O7" s="515">
        <f t="shared" si="7"/>
        <v>0</v>
      </c>
      <c r="P7" s="515">
        <f t="shared" si="7"/>
        <v>0</v>
      </c>
      <c r="Q7" s="515">
        <f t="shared" si="7"/>
        <v>0</v>
      </c>
      <c r="R7" s="515">
        <f t="shared" si="7"/>
        <v>0</v>
      </c>
      <c r="S7" s="515">
        <f t="shared" si="7"/>
        <v>0</v>
      </c>
      <c r="T7" s="515">
        <f t="shared" si="7"/>
        <v>0</v>
      </c>
      <c r="U7" s="515">
        <f t="shared" si="7"/>
        <v>0</v>
      </c>
      <c r="V7" s="515">
        <f t="shared" si="7"/>
        <v>0</v>
      </c>
      <c r="W7" s="515">
        <f t="shared" si="7"/>
        <v>0</v>
      </c>
      <c r="X7" s="515">
        <f t="shared" si="7"/>
        <v>0</v>
      </c>
      <c r="Y7" s="515">
        <f t="shared" si="7"/>
        <v>0</v>
      </c>
      <c r="Z7" s="515">
        <f t="shared" si="7"/>
        <v>0</v>
      </c>
      <c r="AA7" s="515">
        <f t="shared" si="7"/>
        <v>0</v>
      </c>
      <c r="AB7" s="515">
        <f t="shared" si="7"/>
        <v>0</v>
      </c>
      <c r="AC7" s="515">
        <f t="shared" si="7"/>
        <v>0</v>
      </c>
      <c r="AD7" s="515">
        <f t="shared" si="7"/>
        <v>0</v>
      </c>
      <c r="AE7" s="515">
        <f t="shared" si="7"/>
        <v>0</v>
      </c>
      <c r="AF7" s="515">
        <f t="shared" si="7"/>
        <v>0</v>
      </c>
      <c r="AG7" s="515">
        <f t="shared" si="7"/>
        <v>0</v>
      </c>
      <c r="AH7" s="515">
        <f t="shared" si="7"/>
        <v>0</v>
      </c>
      <c r="AI7" s="515">
        <f t="shared" si="7"/>
        <v>0</v>
      </c>
      <c r="AJ7" s="515">
        <f t="shared" si="7"/>
        <v>0</v>
      </c>
      <c r="AK7" s="515">
        <f t="shared" si="7"/>
        <v>0</v>
      </c>
      <c r="AL7" s="515">
        <f t="shared" si="7"/>
        <v>0</v>
      </c>
      <c r="AM7" s="515">
        <f t="shared" si="7"/>
        <v>0</v>
      </c>
      <c r="AN7" s="515">
        <f t="shared" si="7"/>
        <v>0</v>
      </c>
      <c r="AO7" s="515">
        <f t="shared" si="7"/>
        <v>0</v>
      </c>
      <c r="AP7" s="515">
        <f t="shared" si="7"/>
        <v>0</v>
      </c>
      <c r="AQ7" s="515">
        <f t="shared" si="7"/>
        <v>0</v>
      </c>
      <c r="AR7" s="515">
        <f t="shared" si="7"/>
        <v>0</v>
      </c>
      <c r="AS7" s="515">
        <f t="shared" si="7"/>
        <v>0</v>
      </c>
      <c r="AT7" s="515">
        <f t="shared" si="7"/>
        <v>0</v>
      </c>
      <c r="AU7" s="515">
        <f t="shared" si="7"/>
        <v>0</v>
      </c>
      <c r="AV7" s="515">
        <f t="shared" si="7"/>
        <v>0</v>
      </c>
      <c r="AW7" s="515">
        <f t="shared" si="7"/>
        <v>0</v>
      </c>
      <c r="AX7" s="515">
        <f t="shared" si="7"/>
        <v>0</v>
      </c>
      <c r="AY7" s="515">
        <f t="shared" si="7"/>
        <v>0</v>
      </c>
      <c r="AZ7" s="515">
        <f t="shared" si="7"/>
        <v>0</v>
      </c>
      <c r="BA7" s="515">
        <f t="shared" si="7"/>
        <v>0</v>
      </c>
      <c r="BB7" s="515">
        <f t="shared" si="7"/>
        <v>0</v>
      </c>
      <c r="BC7" s="515">
        <f t="shared" si="7"/>
        <v>0</v>
      </c>
      <c r="BD7" s="515">
        <f t="shared" si="7"/>
        <v>0</v>
      </c>
      <c r="BE7" s="515">
        <f t="shared" si="7"/>
        <v>0</v>
      </c>
      <c r="BF7" s="515">
        <f t="shared" si="7"/>
        <v>0</v>
      </c>
      <c r="BG7" s="515">
        <f t="shared" si="7"/>
        <v>0</v>
      </c>
      <c r="BH7" s="515">
        <f t="shared" si="7"/>
        <v>0</v>
      </c>
      <c r="BI7" s="515">
        <f t="shared" si="7"/>
        <v>0</v>
      </c>
      <c r="BJ7" s="515">
        <f t="shared" si="7"/>
        <v>0</v>
      </c>
      <c r="BK7" s="515">
        <f t="shared" si="7"/>
        <v>0</v>
      </c>
      <c r="BL7" s="515">
        <f t="shared" si="7"/>
        <v>0</v>
      </c>
      <c r="BM7" s="515">
        <f t="shared" si="7"/>
        <v>0</v>
      </c>
      <c r="BN7" s="515">
        <f t="shared" si="7"/>
        <v>0</v>
      </c>
      <c r="BO7" s="515">
        <f t="shared" si="7"/>
        <v>0</v>
      </c>
      <c r="BP7" s="515">
        <f t="shared" si="7"/>
        <v>0</v>
      </c>
      <c r="BQ7" s="515">
        <f t="shared" si="7"/>
        <v>0</v>
      </c>
      <c r="BR7" s="515">
        <f t="shared" si="7"/>
        <v>0</v>
      </c>
      <c r="BS7" s="515">
        <f t="shared" si="7"/>
        <v>0</v>
      </c>
      <c r="BT7" s="515">
        <f t="shared" si="7"/>
        <v>0</v>
      </c>
      <c r="BU7" s="515">
        <f t="shared" si="7"/>
        <v>0</v>
      </c>
      <c r="BV7" s="515">
        <f t="shared" si="8"/>
        <v>0</v>
      </c>
      <c r="BW7" s="515">
        <f t="shared" si="8"/>
        <v>0</v>
      </c>
      <c r="BX7" s="515">
        <f t="shared" si="8"/>
        <v>0</v>
      </c>
      <c r="BY7" s="515">
        <f t="shared" si="8"/>
        <v>0</v>
      </c>
      <c r="BZ7" s="515">
        <f t="shared" si="8"/>
        <v>0</v>
      </c>
      <c r="CA7" s="515">
        <f t="shared" si="8"/>
        <v>0</v>
      </c>
      <c r="CB7" s="515">
        <f t="shared" si="8"/>
        <v>0</v>
      </c>
      <c r="CC7" s="515">
        <f t="shared" si="8"/>
        <v>0</v>
      </c>
      <c r="CD7" s="515">
        <f t="shared" si="8"/>
        <v>0</v>
      </c>
      <c r="CE7" s="515">
        <f t="shared" si="8"/>
        <v>0</v>
      </c>
      <c r="CF7" s="515">
        <f t="shared" si="8"/>
        <v>0</v>
      </c>
      <c r="CG7" s="515">
        <f t="shared" si="8"/>
        <v>0</v>
      </c>
      <c r="CH7" s="515">
        <f t="shared" si="8"/>
        <v>0</v>
      </c>
      <c r="CI7" s="515">
        <f t="shared" si="8"/>
        <v>0</v>
      </c>
      <c r="CJ7" s="515">
        <f t="shared" si="8"/>
        <v>0</v>
      </c>
      <c r="CK7" s="515">
        <f t="shared" si="8"/>
        <v>0</v>
      </c>
      <c r="CL7" s="515">
        <f t="shared" si="8"/>
        <v>0</v>
      </c>
      <c r="CM7" s="515">
        <f t="shared" si="8"/>
        <v>0</v>
      </c>
      <c r="CN7" s="515">
        <f t="shared" si="8"/>
        <v>0</v>
      </c>
      <c r="CO7" s="515">
        <f t="shared" si="8"/>
        <v>0</v>
      </c>
      <c r="CP7" s="515">
        <f t="shared" si="8"/>
        <v>0</v>
      </c>
      <c r="CQ7" s="515">
        <f t="shared" si="8"/>
        <v>0</v>
      </c>
      <c r="CR7" s="515">
        <f t="shared" si="8"/>
        <v>0</v>
      </c>
      <c r="CS7" s="515">
        <f t="shared" si="8"/>
        <v>0</v>
      </c>
      <c r="CT7" s="515">
        <f t="shared" si="8"/>
        <v>0</v>
      </c>
      <c r="CU7" s="515">
        <f t="shared" si="8"/>
        <v>0</v>
      </c>
      <c r="CV7" s="515">
        <f t="shared" si="8"/>
        <v>0</v>
      </c>
      <c r="CW7" s="515">
        <f t="shared" si="8"/>
        <v>0</v>
      </c>
      <c r="CX7" s="515">
        <f t="shared" si="8"/>
        <v>0</v>
      </c>
      <c r="CY7" s="515">
        <f t="shared" si="8"/>
        <v>0</v>
      </c>
      <c r="CZ7" s="515">
        <f t="shared" si="8"/>
        <v>0</v>
      </c>
      <c r="DA7" s="515">
        <f t="shared" si="8"/>
        <v>0</v>
      </c>
      <c r="DB7" s="515">
        <f t="shared" si="8"/>
        <v>0</v>
      </c>
      <c r="DC7" s="515">
        <f t="shared" si="8"/>
        <v>0</v>
      </c>
      <c r="DD7" s="515">
        <f t="shared" si="8"/>
        <v>0</v>
      </c>
      <c r="DE7" s="515">
        <f t="shared" si="8"/>
        <v>0</v>
      </c>
      <c r="DF7" s="515">
        <f t="shared" si="8"/>
        <v>0</v>
      </c>
      <c r="DG7" s="515">
        <f t="shared" si="8"/>
        <v>0</v>
      </c>
      <c r="DH7" s="515">
        <f t="shared" si="8"/>
        <v>0</v>
      </c>
      <c r="DI7" s="515">
        <f t="shared" si="8"/>
        <v>0</v>
      </c>
      <c r="DJ7" s="515">
        <f t="shared" si="8"/>
        <v>0</v>
      </c>
      <c r="DK7" s="515">
        <f t="shared" si="8"/>
        <v>0</v>
      </c>
      <c r="DL7" s="515">
        <f t="shared" si="8"/>
        <v>0</v>
      </c>
      <c r="DM7" s="515">
        <f t="shared" si="8"/>
        <v>0</v>
      </c>
      <c r="DN7" s="515">
        <f t="shared" si="8"/>
        <v>0</v>
      </c>
      <c r="DO7" s="515">
        <f t="shared" si="8"/>
        <v>0</v>
      </c>
      <c r="DP7" s="515">
        <f t="shared" si="8"/>
        <v>0</v>
      </c>
      <c r="DQ7" s="515">
        <f t="shared" si="8"/>
        <v>0</v>
      </c>
      <c r="DR7" s="515">
        <f t="shared" si="8"/>
        <v>0</v>
      </c>
      <c r="DS7" s="515">
        <f t="shared" si="8"/>
        <v>0</v>
      </c>
      <c r="DT7" s="515">
        <f t="shared" si="8"/>
        <v>0</v>
      </c>
      <c r="DU7" s="515">
        <f t="shared" si="8"/>
        <v>0</v>
      </c>
      <c r="DV7" s="515">
        <f t="shared" si="8"/>
        <v>0</v>
      </c>
      <c r="DW7" s="515">
        <f t="shared" si="8"/>
        <v>0</v>
      </c>
      <c r="DX7" s="515">
        <f t="shared" si="8"/>
        <v>0</v>
      </c>
      <c r="DY7" s="515">
        <f t="shared" si="8"/>
        <v>0</v>
      </c>
      <c r="DZ7" s="515">
        <f t="shared" si="8"/>
        <v>0</v>
      </c>
      <c r="EA7" s="515">
        <f t="shared" si="8"/>
        <v>0</v>
      </c>
      <c r="EB7" s="515">
        <f t="shared" si="8"/>
        <v>0</v>
      </c>
      <c r="EC7" s="515">
        <f t="shared" si="8"/>
        <v>0</v>
      </c>
      <c r="ED7" s="515">
        <f t="shared" si="8"/>
        <v>0</v>
      </c>
      <c r="EE7" s="515">
        <f t="shared" si="8"/>
        <v>0</v>
      </c>
      <c r="EF7" s="515">
        <f t="shared" si="8"/>
        <v>0</v>
      </c>
      <c r="EG7" s="515">
        <f t="shared" si="8"/>
        <v>0</v>
      </c>
      <c r="EH7" s="515">
        <f t="shared" si="9"/>
        <v>0</v>
      </c>
      <c r="EI7" s="515">
        <f t="shared" si="9"/>
        <v>0</v>
      </c>
      <c r="EJ7" s="518">
        <f t="shared" si="9"/>
        <v>0</v>
      </c>
    </row>
    <row r="8" spans="1:140" x14ac:dyDescent="0.3">
      <c r="A8" s="629" t="b">
        <f t="shared" si="10"/>
        <v>1</v>
      </c>
      <c r="B8" s="630" t="s">
        <v>206</v>
      </c>
      <c r="C8" s="452">
        <v>0</v>
      </c>
      <c r="D8" s="631">
        <f t="shared" si="6"/>
        <v>0</v>
      </c>
      <c r="E8" s="632">
        <v>3</v>
      </c>
      <c r="F8" s="632">
        <v>3</v>
      </c>
      <c r="G8" s="633">
        <f t="shared" si="11"/>
        <v>1</v>
      </c>
      <c r="H8" s="628"/>
      <c r="I8" s="515">
        <f t="shared" si="12"/>
        <v>0</v>
      </c>
      <c r="J8" s="515">
        <f t="shared" si="7"/>
        <v>0</v>
      </c>
      <c r="K8" s="515">
        <f t="shared" si="7"/>
        <v>0</v>
      </c>
      <c r="L8" s="515">
        <f t="shared" si="7"/>
        <v>0</v>
      </c>
      <c r="M8" s="515">
        <f t="shared" si="7"/>
        <v>0</v>
      </c>
      <c r="N8" s="515">
        <f t="shared" si="7"/>
        <v>0</v>
      </c>
      <c r="O8" s="515">
        <f t="shared" si="7"/>
        <v>0</v>
      </c>
      <c r="P8" s="515">
        <f t="shared" si="7"/>
        <v>0</v>
      </c>
      <c r="Q8" s="515">
        <f t="shared" si="7"/>
        <v>0</v>
      </c>
      <c r="R8" s="515">
        <f t="shared" si="7"/>
        <v>0</v>
      </c>
      <c r="S8" s="515">
        <f t="shared" si="7"/>
        <v>0</v>
      </c>
      <c r="T8" s="515">
        <f t="shared" si="7"/>
        <v>0</v>
      </c>
      <c r="U8" s="515">
        <f t="shared" si="7"/>
        <v>0</v>
      </c>
      <c r="V8" s="515">
        <f t="shared" si="7"/>
        <v>0</v>
      </c>
      <c r="W8" s="515">
        <f t="shared" si="7"/>
        <v>0</v>
      </c>
      <c r="X8" s="515">
        <f t="shared" si="7"/>
        <v>0</v>
      </c>
      <c r="Y8" s="515">
        <f t="shared" si="7"/>
        <v>0</v>
      </c>
      <c r="Z8" s="515">
        <f t="shared" si="7"/>
        <v>0</v>
      </c>
      <c r="AA8" s="515">
        <f t="shared" si="7"/>
        <v>0</v>
      </c>
      <c r="AB8" s="515">
        <f t="shared" si="7"/>
        <v>0</v>
      </c>
      <c r="AC8" s="515">
        <f t="shared" si="7"/>
        <v>0</v>
      </c>
      <c r="AD8" s="515">
        <f t="shared" si="7"/>
        <v>0</v>
      </c>
      <c r="AE8" s="515">
        <f t="shared" si="7"/>
        <v>0</v>
      </c>
      <c r="AF8" s="515">
        <f t="shared" si="7"/>
        <v>0</v>
      </c>
      <c r="AG8" s="515">
        <f t="shared" si="7"/>
        <v>0</v>
      </c>
      <c r="AH8" s="515">
        <f t="shared" si="7"/>
        <v>0</v>
      </c>
      <c r="AI8" s="515">
        <f t="shared" si="7"/>
        <v>0</v>
      </c>
      <c r="AJ8" s="515">
        <f t="shared" si="7"/>
        <v>0</v>
      </c>
      <c r="AK8" s="515">
        <f t="shared" si="7"/>
        <v>0</v>
      </c>
      <c r="AL8" s="515">
        <f t="shared" si="7"/>
        <v>0</v>
      </c>
      <c r="AM8" s="515">
        <f t="shared" si="7"/>
        <v>0</v>
      </c>
      <c r="AN8" s="515">
        <f t="shared" si="7"/>
        <v>0</v>
      </c>
      <c r="AO8" s="515">
        <f t="shared" si="7"/>
        <v>0</v>
      </c>
      <c r="AP8" s="515">
        <f t="shared" si="7"/>
        <v>0</v>
      </c>
      <c r="AQ8" s="515">
        <f t="shared" si="7"/>
        <v>0</v>
      </c>
      <c r="AR8" s="515">
        <f t="shared" si="7"/>
        <v>0</v>
      </c>
      <c r="AS8" s="515">
        <f t="shared" si="7"/>
        <v>0</v>
      </c>
      <c r="AT8" s="515">
        <f t="shared" si="7"/>
        <v>0</v>
      </c>
      <c r="AU8" s="515">
        <f t="shared" si="7"/>
        <v>0</v>
      </c>
      <c r="AV8" s="515">
        <f t="shared" si="7"/>
        <v>0</v>
      </c>
      <c r="AW8" s="515">
        <f t="shared" si="7"/>
        <v>0</v>
      </c>
      <c r="AX8" s="515">
        <f t="shared" si="7"/>
        <v>0</v>
      </c>
      <c r="AY8" s="515">
        <f t="shared" si="7"/>
        <v>0</v>
      </c>
      <c r="AZ8" s="515">
        <f t="shared" si="7"/>
        <v>0</v>
      </c>
      <c r="BA8" s="515">
        <f t="shared" si="7"/>
        <v>0</v>
      </c>
      <c r="BB8" s="515">
        <f t="shared" si="7"/>
        <v>0</v>
      </c>
      <c r="BC8" s="515">
        <f t="shared" si="7"/>
        <v>0</v>
      </c>
      <c r="BD8" s="515">
        <f t="shared" si="7"/>
        <v>0</v>
      </c>
      <c r="BE8" s="515">
        <f t="shared" si="7"/>
        <v>0</v>
      </c>
      <c r="BF8" s="515">
        <f t="shared" si="7"/>
        <v>0</v>
      </c>
      <c r="BG8" s="515">
        <f t="shared" si="7"/>
        <v>0</v>
      </c>
      <c r="BH8" s="515">
        <f t="shared" si="7"/>
        <v>0</v>
      </c>
      <c r="BI8" s="515">
        <f t="shared" si="7"/>
        <v>0</v>
      </c>
      <c r="BJ8" s="515">
        <f t="shared" si="7"/>
        <v>0</v>
      </c>
      <c r="BK8" s="515">
        <f t="shared" si="7"/>
        <v>0</v>
      </c>
      <c r="BL8" s="515">
        <f t="shared" si="7"/>
        <v>0</v>
      </c>
      <c r="BM8" s="515">
        <f t="shared" si="7"/>
        <v>0</v>
      </c>
      <c r="BN8" s="515">
        <f t="shared" si="7"/>
        <v>0</v>
      </c>
      <c r="BO8" s="515">
        <f t="shared" si="7"/>
        <v>0</v>
      </c>
      <c r="BP8" s="515">
        <f t="shared" si="7"/>
        <v>0</v>
      </c>
      <c r="BQ8" s="515">
        <f t="shared" si="7"/>
        <v>0</v>
      </c>
      <c r="BR8" s="515">
        <f t="shared" si="7"/>
        <v>0</v>
      </c>
      <c r="BS8" s="515">
        <f t="shared" si="7"/>
        <v>0</v>
      </c>
      <c r="BT8" s="515">
        <f t="shared" si="7"/>
        <v>0</v>
      </c>
      <c r="BU8" s="515">
        <f t="shared" ref="BU8" si="13">IF(AND(BU$2&gt;=$E8,BU$2&lt;=$F8),$C8/$G8,0)</f>
        <v>0</v>
      </c>
      <c r="BV8" s="515">
        <f t="shared" si="8"/>
        <v>0</v>
      </c>
      <c r="BW8" s="515">
        <f t="shared" si="8"/>
        <v>0</v>
      </c>
      <c r="BX8" s="515">
        <f t="shared" si="8"/>
        <v>0</v>
      </c>
      <c r="BY8" s="515">
        <f t="shared" si="8"/>
        <v>0</v>
      </c>
      <c r="BZ8" s="515">
        <f t="shared" si="8"/>
        <v>0</v>
      </c>
      <c r="CA8" s="515">
        <f t="shared" si="8"/>
        <v>0</v>
      </c>
      <c r="CB8" s="515">
        <f t="shared" si="8"/>
        <v>0</v>
      </c>
      <c r="CC8" s="515">
        <f t="shared" si="8"/>
        <v>0</v>
      </c>
      <c r="CD8" s="515">
        <f t="shared" si="8"/>
        <v>0</v>
      </c>
      <c r="CE8" s="515">
        <f t="shared" si="8"/>
        <v>0</v>
      </c>
      <c r="CF8" s="515">
        <f t="shared" si="8"/>
        <v>0</v>
      </c>
      <c r="CG8" s="515">
        <f t="shared" si="8"/>
        <v>0</v>
      </c>
      <c r="CH8" s="515">
        <f t="shared" si="8"/>
        <v>0</v>
      </c>
      <c r="CI8" s="515">
        <f t="shared" si="8"/>
        <v>0</v>
      </c>
      <c r="CJ8" s="515">
        <f t="shared" si="8"/>
        <v>0</v>
      </c>
      <c r="CK8" s="515">
        <f t="shared" si="8"/>
        <v>0</v>
      </c>
      <c r="CL8" s="515">
        <f t="shared" si="8"/>
        <v>0</v>
      </c>
      <c r="CM8" s="515">
        <f t="shared" si="8"/>
        <v>0</v>
      </c>
      <c r="CN8" s="515">
        <f t="shared" si="8"/>
        <v>0</v>
      </c>
      <c r="CO8" s="515">
        <f t="shared" si="8"/>
        <v>0</v>
      </c>
      <c r="CP8" s="515">
        <f t="shared" si="8"/>
        <v>0</v>
      </c>
      <c r="CQ8" s="515">
        <f t="shared" si="8"/>
        <v>0</v>
      </c>
      <c r="CR8" s="515">
        <f t="shared" si="8"/>
        <v>0</v>
      </c>
      <c r="CS8" s="515">
        <f t="shared" si="8"/>
        <v>0</v>
      </c>
      <c r="CT8" s="515">
        <f t="shared" si="8"/>
        <v>0</v>
      </c>
      <c r="CU8" s="515">
        <f t="shared" si="8"/>
        <v>0</v>
      </c>
      <c r="CV8" s="515">
        <f t="shared" si="8"/>
        <v>0</v>
      </c>
      <c r="CW8" s="515">
        <f t="shared" si="8"/>
        <v>0</v>
      </c>
      <c r="CX8" s="515">
        <f t="shared" si="8"/>
        <v>0</v>
      </c>
      <c r="CY8" s="515">
        <f t="shared" si="8"/>
        <v>0</v>
      </c>
      <c r="CZ8" s="515">
        <f t="shared" si="8"/>
        <v>0</v>
      </c>
      <c r="DA8" s="515">
        <f t="shared" si="8"/>
        <v>0</v>
      </c>
      <c r="DB8" s="515">
        <f t="shared" si="8"/>
        <v>0</v>
      </c>
      <c r="DC8" s="515">
        <f t="shared" si="8"/>
        <v>0</v>
      </c>
      <c r="DD8" s="515">
        <f t="shared" si="8"/>
        <v>0</v>
      </c>
      <c r="DE8" s="515">
        <f t="shared" si="8"/>
        <v>0</v>
      </c>
      <c r="DF8" s="515">
        <f t="shared" si="8"/>
        <v>0</v>
      </c>
      <c r="DG8" s="515">
        <f t="shared" si="8"/>
        <v>0</v>
      </c>
      <c r="DH8" s="515">
        <f t="shared" si="8"/>
        <v>0</v>
      </c>
      <c r="DI8" s="515">
        <f t="shared" si="8"/>
        <v>0</v>
      </c>
      <c r="DJ8" s="515">
        <f t="shared" si="8"/>
        <v>0</v>
      </c>
      <c r="DK8" s="515">
        <f t="shared" si="8"/>
        <v>0</v>
      </c>
      <c r="DL8" s="515">
        <f t="shared" si="8"/>
        <v>0</v>
      </c>
      <c r="DM8" s="515">
        <f t="shared" si="8"/>
        <v>0</v>
      </c>
      <c r="DN8" s="515">
        <f t="shared" si="8"/>
        <v>0</v>
      </c>
      <c r="DO8" s="515">
        <f t="shared" si="8"/>
        <v>0</v>
      </c>
      <c r="DP8" s="515">
        <f t="shared" si="8"/>
        <v>0</v>
      </c>
      <c r="DQ8" s="515">
        <f t="shared" si="8"/>
        <v>0</v>
      </c>
      <c r="DR8" s="515">
        <f t="shared" si="8"/>
        <v>0</v>
      </c>
      <c r="DS8" s="515">
        <f t="shared" si="8"/>
        <v>0</v>
      </c>
      <c r="DT8" s="515">
        <f t="shared" si="8"/>
        <v>0</v>
      </c>
      <c r="DU8" s="515">
        <f t="shared" si="8"/>
        <v>0</v>
      </c>
      <c r="DV8" s="515">
        <f t="shared" si="8"/>
        <v>0</v>
      </c>
      <c r="DW8" s="515">
        <f t="shared" si="8"/>
        <v>0</v>
      </c>
      <c r="DX8" s="515">
        <f t="shared" si="8"/>
        <v>0</v>
      </c>
      <c r="DY8" s="515">
        <f t="shared" si="8"/>
        <v>0</v>
      </c>
      <c r="DZ8" s="515">
        <f t="shared" si="8"/>
        <v>0</v>
      </c>
      <c r="EA8" s="515">
        <f t="shared" si="8"/>
        <v>0</v>
      </c>
      <c r="EB8" s="515">
        <f t="shared" si="8"/>
        <v>0</v>
      </c>
      <c r="EC8" s="515">
        <f t="shared" si="8"/>
        <v>0</v>
      </c>
      <c r="ED8" s="515">
        <f t="shared" si="8"/>
        <v>0</v>
      </c>
      <c r="EE8" s="515">
        <f t="shared" si="8"/>
        <v>0</v>
      </c>
      <c r="EF8" s="515">
        <f t="shared" si="8"/>
        <v>0</v>
      </c>
      <c r="EG8" s="515">
        <f t="shared" ref="EG8" si="14">IF(AND(EG$2&gt;=$E8,EG$2&lt;=$F8),$C8/$G8,0)</f>
        <v>0</v>
      </c>
      <c r="EH8" s="515">
        <f t="shared" si="9"/>
        <v>0</v>
      </c>
      <c r="EI8" s="515">
        <f t="shared" si="9"/>
        <v>0</v>
      </c>
      <c r="EJ8" s="518">
        <f t="shared" si="9"/>
        <v>0</v>
      </c>
    </row>
    <row r="9" spans="1:140" x14ac:dyDescent="0.3">
      <c r="A9" s="629" t="b">
        <f t="shared" si="10"/>
        <v>1</v>
      </c>
      <c r="B9" s="630" t="s">
        <v>207</v>
      </c>
      <c r="C9" s="452">
        <v>0</v>
      </c>
      <c r="D9" s="631">
        <f t="shared" si="6"/>
        <v>0</v>
      </c>
      <c r="E9" s="632">
        <v>3</v>
      </c>
      <c r="F9" s="632">
        <v>3</v>
      </c>
      <c r="G9" s="633">
        <f t="shared" si="11"/>
        <v>1</v>
      </c>
      <c r="H9" s="628"/>
      <c r="I9" s="515">
        <f t="shared" si="12"/>
        <v>0</v>
      </c>
      <c r="J9" s="515">
        <f t="shared" si="12"/>
        <v>0</v>
      </c>
      <c r="K9" s="515">
        <f t="shared" si="12"/>
        <v>0</v>
      </c>
      <c r="L9" s="515">
        <f t="shared" si="12"/>
        <v>0</v>
      </c>
      <c r="M9" s="515">
        <f t="shared" si="12"/>
        <v>0</v>
      </c>
      <c r="N9" s="515">
        <f t="shared" si="12"/>
        <v>0</v>
      </c>
      <c r="O9" s="515">
        <f t="shared" si="12"/>
        <v>0</v>
      </c>
      <c r="P9" s="515">
        <f t="shared" si="12"/>
        <v>0</v>
      </c>
      <c r="Q9" s="515">
        <f t="shared" si="12"/>
        <v>0</v>
      </c>
      <c r="R9" s="515">
        <f t="shared" si="12"/>
        <v>0</v>
      </c>
      <c r="S9" s="515">
        <f t="shared" si="12"/>
        <v>0</v>
      </c>
      <c r="T9" s="515">
        <f t="shared" si="12"/>
        <v>0</v>
      </c>
      <c r="U9" s="515">
        <f t="shared" si="12"/>
        <v>0</v>
      </c>
      <c r="V9" s="515">
        <f t="shared" si="12"/>
        <v>0</v>
      </c>
      <c r="W9" s="515">
        <f t="shared" si="12"/>
        <v>0</v>
      </c>
      <c r="X9" s="515">
        <f t="shared" si="12"/>
        <v>0</v>
      </c>
      <c r="Y9" s="515">
        <f t="shared" ref="Y9:CJ12" si="15">IF(AND(Y$2&gt;=$E9,Y$2&lt;=$F9),$C9/$G9,0)</f>
        <v>0</v>
      </c>
      <c r="Z9" s="515">
        <f t="shared" si="15"/>
        <v>0</v>
      </c>
      <c r="AA9" s="515">
        <f t="shared" si="15"/>
        <v>0</v>
      </c>
      <c r="AB9" s="515">
        <f t="shared" si="15"/>
        <v>0</v>
      </c>
      <c r="AC9" s="515">
        <f t="shared" si="15"/>
        <v>0</v>
      </c>
      <c r="AD9" s="515">
        <f t="shared" si="15"/>
        <v>0</v>
      </c>
      <c r="AE9" s="515">
        <f t="shared" si="15"/>
        <v>0</v>
      </c>
      <c r="AF9" s="515">
        <f t="shared" si="15"/>
        <v>0</v>
      </c>
      <c r="AG9" s="515">
        <f t="shared" si="15"/>
        <v>0</v>
      </c>
      <c r="AH9" s="515">
        <f t="shared" si="15"/>
        <v>0</v>
      </c>
      <c r="AI9" s="515">
        <f t="shared" si="15"/>
        <v>0</v>
      </c>
      <c r="AJ9" s="515">
        <f t="shared" si="15"/>
        <v>0</v>
      </c>
      <c r="AK9" s="515">
        <f t="shared" si="15"/>
        <v>0</v>
      </c>
      <c r="AL9" s="515">
        <f t="shared" si="15"/>
        <v>0</v>
      </c>
      <c r="AM9" s="515">
        <f t="shared" si="15"/>
        <v>0</v>
      </c>
      <c r="AN9" s="515">
        <f t="shared" si="15"/>
        <v>0</v>
      </c>
      <c r="AO9" s="515">
        <f t="shared" si="15"/>
        <v>0</v>
      </c>
      <c r="AP9" s="515">
        <f t="shared" si="15"/>
        <v>0</v>
      </c>
      <c r="AQ9" s="515">
        <f t="shared" si="15"/>
        <v>0</v>
      </c>
      <c r="AR9" s="515">
        <f t="shared" si="15"/>
        <v>0</v>
      </c>
      <c r="AS9" s="515">
        <f t="shared" si="15"/>
        <v>0</v>
      </c>
      <c r="AT9" s="515">
        <f t="shared" si="15"/>
        <v>0</v>
      </c>
      <c r="AU9" s="515">
        <f t="shared" si="15"/>
        <v>0</v>
      </c>
      <c r="AV9" s="515">
        <f t="shared" si="15"/>
        <v>0</v>
      </c>
      <c r="AW9" s="515">
        <f t="shared" si="15"/>
        <v>0</v>
      </c>
      <c r="AX9" s="515">
        <f t="shared" si="15"/>
        <v>0</v>
      </c>
      <c r="AY9" s="515">
        <f t="shared" si="15"/>
        <v>0</v>
      </c>
      <c r="AZ9" s="515">
        <f t="shared" si="15"/>
        <v>0</v>
      </c>
      <c r="BA9" s="515">
        <f t="shared" si="15"/>
        <v>0</v>
      </c>
      <c r="BB9" s="515">
        <f t="shared" si="15"/>
        <v>0</v>
      </c>
      <c r="BC9" s="515">
        <f t="shared" si="15"/>
        <v>0</v>
      </c>
      <c r="BD9" s="515">
        <f t="shared" si="15"/>
        <v>0</v>
      </c>
      <c r="BE9" s="515">
        <f t="shared" si="15"/>
        <v>0</v>
      </c>
      <c r="BF9" s="515">
        <f t="shared" si="15"/>
        <v>0</v>
      </c>
      <c r="BG9" s="515">
        <f t="shared" si="15"/>
        <v>0</v>
      </c>
      <c r="BH9" s="515">
        <f t="shared" si="15"/>
        <v>0</v>
      </c>
      <c r="BI9" s="515">
        <f t="shared" si="15"/>
        <v>0</v>
      </c>
      <c r="BJ9" s="515">
        <f t="shared" si="15"/>
        <v>0</v>
      </c>
      <c r="BK9" s="515">
        <f t="shared" si="15"/>
        <v>0</v>
      </c>
      <c r="BL9" s="515">
        <f t="shared" si="15"/>
        <v>0</v>
      </c>
      <c r="BM9" s="515">
        <f t="shared" si="15"/>
        <v>0</v>
      </c>
      <c r="BN9" s="515">
        <f t="shared" si="15"/>
        <v>0</v>
      </c>
      <c r="BO9" s="515">
        <f t="shared" si="15"/>
        <v>0</v>
      </c>
      <c r="BP9" s="515">
        <f t="shared" si="15"/>
        <v>0</v>
      </c>
      <c r="BQ9" s="515">
        <f t="shared" si="15"/>
        <v>0</v>
      </c>
      <c r="BR9" s="515">
        <f t="shared" si="15"/>
        <v>0</v>
      </c>
      <c r="BS9" s="515">
        <f t="shared" si="15"/>
        <v>0</v>
      </c>
      <c r="BT9" s="515">
        <f t="shared" si="15"/>
        <v>0</v>
      </c>
      <c r="BU9" s="515">
        <f t="shared" si="15"/>
        <v>0</v>
      </c>
      <c r="BV9" s="515">
        <f t="shared" si="15"/>
        <v>0</v>
      </c>
      <c r="BW9" s="515">
        <f t="shared" si="15"/>
        <v>0</v>
      </c>
      <c r="BX9" s="515">
        <f t="shared" si="15"/>
        <v>0</v>
      </c>
      <c r="BY9" s="515">
        <f t="shared" si="15"/>
        <v>0</v>
      </c>
      <c r="BZ9" s="515">
        <f t="shared" si="15"/>
        <v>0</v>
      </c>
      <c r="CA9" s="515">
        <f t="shared" si="15"/>
        <v>0</v>
      </c>
      <c r="CB9" s="515">
        <f t="shared" si="15"/>
        <v>0</v>
      </c>
      <c r="CC9" s="515">
        <f t="shared" si="15"/>
        <v>0</v>
      </c>
      <c r="CD9" s="515">
        <f t="shared" si="15"/>
        <v>0</v>
      </c>
      <c r="CE9" s="515">
        <f t="shared" si="15"/>
        <v>0</v>
      </c>
      <c r="CF9" s="515">
        <f t="shared" si="15"/>
        <v>0</v>
      </c>
      <c r="CG9" s="515">
        <f t="shared" si="15"/>
        <v>0</v>
      </c>
      <c r="CH9" s="515">
        <f t="shared" si="15"/>
        <v>0</v>
      </c>
      <c r="CI9" s="515">
        <f t="shared" si="15"/>
        <v>0</v>
      </c>
      <c r="CJ9" s="515">
        <f t="shared" si="15"/>
        <v>0</v>
      </c>
      <c r="CK9" s="515">
        <f t="shared" ref="CK9:EG16" si="16">IF(AND(CK$2&gt;=$E9,CK$2&lt;=$F9),$C9/$G9,0)</f>
        <v>0</v>
      </c>
      <c r="CL9" s="515">
        <f t="shared" si="16"/>
        <v>0</v>
      </c>
      <c r="CM9" s="515">
        <f t="shared" si="16"/>
        <v>0</v>
      </c>
      <c r="CN9" s="515">
        <f t="shared" si="16"/>
        <v>0</v>
      </c>
      <c r="CO9" s="515">
        <f t="shared" si="16"/>
        <v>0</v>
      </c>
      <c r="CP9" s="515">
        <f t="shared" si="16"/>
        <v>0</v>
      </c>
      <c r="CQ9" s="515">
        <f t="shared" si="16"/>
        <v>0</v>
      </c>
      <c r="CR9" s="515">
        <f t="shared" si="16"/>
        <v>0</v>
      </c>
      <c r="CS9" s="515">
        <f t="shared" si="16"/>
        <v>0</v>
      </c>
      <c r="CT9" s="515">
        <f t="shared" si="16"/>
        <v>0</v>
      </c>
      <c r="CU9" s="515">
        <f t="shared" si="16"/>
        <v>0</v>
      </c>
      <c r="CV9" s="515">
        <f t="shared" si="16"/>
        <v>0</v>
      </c>
      <c r="CW9" s="515">
        <f t="shared" si="16"/>
        <v>0</v>
      </c>
      <c r="CX9" s="515">
        <f t="shared" si="16"/>
        <v>0</v>
      </c>
      <c r="CY9" s="515">
        <f t="shared" si="16"/>
        <v>0</v>
      </c>
      <c r="CZ9" s="515">
        <f t="shared" si="16"/>
        <v>0</v>
      </c>
      <c r="DA9" s="515">
        <f t="shared" si="16"/>
        <v>0</v>
      </c>
      <c r="DB9" s="515">
        <f t="shared" si="16"/>
        <v>0</v>
      </c>
      <c r="DC9" s="515">
        <f t="shared" si="16"/>
        <v>0</v>
      </c>
      <c r="DD9" s="515">
        <f t="shared" si="16"/>
        <v>0</v>
      </c>
      <c r="DE9" s="515">
        <f t="shared" si="16"/>
        <v>0</v>
      </c>
      <c r="DF9" s="515">
        <f t="shared" si="16"/>
        <v>0</v>
      </c>
      <c r="DG9" s="515">
        <f t="shared" si="16"/>
        <v>0</v>
      </c>
      <c r="DH9" s="515">
        <f t="shared" si="16"/>
        <v>0</v>
      </c>
      <c r="DI9" s="515">
        <f t="shared" si="16"/>
        <v>0</v>
      </c>
      <c r="DJ9" s="515">
        <f t="shared" si="16"/>
        <v>0</v>
      </c>
      <c r="DK9" s="515">
        <f t="shared" si="16"/>
        <v>0</v>
      </c>
      <c r="DL9" s="515">
        <f t="shared" si="16"/>
        <v>0</v>
      </c>
      <c r="DM9" s="515">
        <f t="shared" si="16"/>
        <v>0</v>
      </c>
      <c r="DN9" s="515">
        <f t="shared" si="16"/>
        <v>0</v>
      </c>
      <c r="DO9" s="515">
        <f t="shared" si="16"/>
        <v>0</v>
      </c>
      <c r="DP9" s="515">
        <f t="shared" si="16"/>
        <v>0</v>
      </c>
      <c r="DQ9" s="515">
        <f t="shared" si="16"/>
        <v>0</v>
      </c>
      <c r="DR9" s="515">
        <f t="shared" si="16"/>
        <v>0</v>
      </c>
      <c r="DS9" s="515">
        <f t="shared" si="16"/>
        <v>0</v>
      </c>
      <c r="DT9" s="515">
        <f t="shared" si="16"/>
        <v>0</v>
      </c>
      <c r="DU9" s="515">
        <f t="shared" si="16"/>
        <v>0</v>
      </c>
      <c r="DV9" s="515">
        <f t="shared" si="16"/>
        <v>0</v>
      </c>
      <c r="DW9" s="515">
        <f t="shared" si="16"/>
        <v>0</v>
      </c>
      <c r="DX9" s="515">
        <f t="shared" si="16"/>
        <v>0</v>
      </c>
      <c r="DY9" s="515">
        <f t="shared" si="16"/>
        <v>0</v>
      </c>
      <c r="DZ9" s="515">
        <f t="shared" si="16"/>
        <v>0</v>
      </c>
      <c r="EA9" s="515">
        <f t="shared" si="16"/>
        <v>0</v>
      </c>
      <c r="EB9" s="515">
        <f t="shared" si="16"/>
        <v>0</v>
      </c>
      <c r="EC9" s="515">
        <f t="shared" si="16"/>
        <v>0</v>
      </c>
      <c r="ED9" s="515">
        <f t="shared" si="16"/>
        <v>0</v>
      </c>
      <c r="EE9" s="515">
        <f t="shared" si="16"/>
        <v>0</v>
      </c>
      <c r="EF9" s="515">
        <f t="shared" si="16"/>
        <v>0</v>
      </c>
      <c r="EG9" s="515">
        <f t="shared" si="16"/>
        <v>0</v>
      </c>
      <c r="EH9" s="515">
        <f t="shared" si="9"/>
        <v>0</v>
      </c>
      <c r="EI9" s="515">
        <f t="shared" si="9"/>
        <v>0</v>
      </c>
      <c r="EJ9" s="518">
        <f t="shared" si="9"/>
        <v>0</v>
      </c>
    </row>
    <row r="10" spans="1:140" x14ac:dyDescent="0.3">
      <c r="A10" s="629" t="b">
        <f t="shared" si="10"/>
        <v>1</v>
      </c>
      <c r="B10" s="630" t="s">
        <v>208</v>
      </c>
      <c r="C10" s="452">
        <v>0</v>
      </c>
      <c r="D10" s="631">
        <f t="shared" si="6"/>
        <v>0</v>
      </c>
      <c r="E10" s="632">
        <v>3</v>
      </c>
      <c r="F10" s="632">
        <v>3</v>
      </c>
      <c r="G10" s="633">
        <f t="shared" si="11"/>
        <v>1</v>
      </c>
      <c r="H10" s="628"/>
      <c r="I10" s="515">
        <f t="shared" si="12"/>
        <v>0</v>
      </c>
      <c r="J10" s="515">
        <f t="shared" si="12"/>
        <v>0</v>
      </c>
      <c r="K10" s="515">
        <f t="shared" si="12"/>
        <v>0</v>
      </c>
      <c r="L10" s="515">
        <f t="shared" si="12"/>
        <v>0</v>
      </c>
      <c r="M10" s="515">
        <f t="shared" si="12"/>
        <v>0</v>
      </c>
      <c r="N10" s="515">
        <f t="shared" si="12"/>
        <v>0</v>
      </c>
      <c r="O10" s="515">
        <f t="shared" si="12"/>
        <v>0</v>
      </c>
      <c r="P10" s="515">
        <f t="shared" si="12"/>
        <v>0</v>
      </c>
      <c r="Q10" s="515">
        <f t="shared" si="12"/>
        <v>0</v>
      </c>
      <c r="R10" s="515">
        <f t="shared" si="12"/>
        <v>0</v>
      </c>
      <c r="S10" s="515">
        <f t="shared" si="12"/>
        <v>0</v>
      </c>
      <c r="T10" s="515">
        <f t="shared" si="12"/>
        <v>0</v>
      </c>
      <c r="U10" s="515">
        <f t="shared" si="12"/>
        <v>0</v>
      </c>
      <c r="V10" s="515">
        <f t="shared" si="12"/>
        <v>0</v>
      </c>
      <c r="W10" s="515">
        <f t="shared" si="12"/>
        <v>0</v>
      </c>
      <c r="X10" s="515">
        <f t="shared" si="12"/>
        <v>0</v>
      </c>
      <c r="Y10" s="515">
        <f t="shared" si="15"/>
        <v>0</v>
      </c>
      <c r="Z10" s="515">
        <f t="shared" si="15"/>
        <v>0</v>
      </c>
      <c r="AA10" s="515">
        <f t="shared" si="15"/>
        <v>0</v>
      </c>
      <c r="AB10" s="515">
        <f t="shared" si="15"/>
        <v>0</v>
      </c>
      <c r="AC10" s="515">
        <f t="shared" si="15"/>
        <v>0</v>
      </c>
      <c r="AD10" s="515">
        <f t="shared" si="15"/>
        <v>0</v>
      </c>
      <c r="AE10" s="515">
        <f t="shared" si="15"/>
        <v>0</v>
      </c>
      <c r="AF10" s="515">
        <f t="shared" si="15"/>
        <v>0</v>
      </c>
      <c r="AG10" s="515">
        <f t="shared" si="15"/>
        <v>0</v>
      </c>
      <c r="AH10" s="515">
        <f t="shared" si="15"/>
        <v>0</v>
      </c>
      <c r="AI10" s="515">
        <f t="shared" si="15"/>
        <v>0</v>
      </c>
      <c r="AJ10" s="515">
        <f t="shared" si="15"/>
        <v>0</v>
      </c>
      <c r="AK10" s="515">
        <f t="shared" si="15"/>
        <v>0</v>
      </c>
      <c r="AL10" s="515">
        <f t="shared" si="15"/>
        <v>0</v>
      </c>
      <c r="AM10" s="515">
        <f t="shared" si="15"/>
        <v>0</v>
      </c>
      <c r="AN10" s="515">
        <f t="shared" si="15"/>
        <v>0</v>
      </c>
      <c r="AO10" s="515">
        <f t="shared" si="15"/>
        <v>0</v>
      </c>
      <c r="AP10" s="515">
        <f t="shared" si="15"/>
        <v>0</v>
      </c>
      <c r="AQ10" s="515">
        <f t="shared" si="15"/>
        <v>0</v>
      </c>
      <c r="AR10" s="515">
        <f t="shared" si="15"/>
        <v>0</v>
      </c>
      <c r="AS10" s="515">
        <f t="shared" si="15"/>
        <v>0</v>
      </c>
      <c r="AT10" s="515">
        <f t="shared" si="15"/>
        <v>0</v>
      </c>
      <c r="AU10" s="515">
        <f t="shared" si="15"/>
        <v>0</v>
      </c>
      <c r="AV10" s="515">
        <f t="shared" si="15"/>
        <v>0</v>
      </c>
      <c r="AW10" s="515">
        <f t="shared" si="15"/>
        <v>0</v>
      </c>
      <c r="AX10" s="515">
        <f t="shared" si="15"/>
        <v>0</v>
      </c>
      <c r="AY10" s="515">
        <f t="shared" si="15"/>
        <v>0</v>
      </c>
      <c r="AZ10" s="515">
        <f t="shared" si="15"/>
        <v>0</v>
      </c>
      <c r="BA10" s="515">
        <f t="shared" si="15"/>
        <v>0</v>
      </c>
      <c r="BB10" s="515">
        <f t="shared" si="15"/>
        <v>0</v>
      </c>
      <c r="BC10" s="515">
        <f t="shared" si="15"/>
        <v>0</v>
      </c>
      <c r="BD10" s="515">
        <f t="shared" si="15"/>
        <v>0</v>
      </c>
      <c r="BE10" s="515">
        <f t="shared" si="15"/>
        <v>0</v>
      </c>
      <c r="BF10" s="515">
        <f t="shared" si="15"/>
        <v>0</v>
      </c>
      <c r="BG10" s="515">
        <f t="shared" si="15"/>
        <v>0</v>
      </c>
      <c r="BH10" s="515">
        <f t="shared" si="15"/>
        <v>0</v>
      </c>
      <c r="BI10" s="515">
        <f t="shared" si="15"/>
        <v>0</v>
      </c>
      <c r="BJ10" s="515">
        <f t="shared" si="15"/>
        <v>0</v>
      </c>
      <c r="BK10" s="515">
        <f t="shared" si="15"/>
        <v>0</v>
      </c>
      <c r="BL10" s="515">
        <f t="shared" si="15"/>
        <v>0</v>
      </c>
      <c r="BM10" s="515">
        <f t="shared" si="15"/>
        <v>0</v>
      </c>
      <c r="BN10" s="515">
        <f t="shared" si="15"/>
        <v>0</v>
      </c>
      <c r="BO10" s="515">
        <f t="shared" si="15"/>
        <v>0</v>
      </c>
      <c r="BP10" s="515">
        <f t="shared" si="15"/>
        <v>0</v>
      </c>
      <c r="BQ10" s="515">
        <f t="shared" si="15"/>
        <v>0</v>
      </c>
      <c r="BR10" s="515">
        <f t="shared" si="15"/>
        <v>0</v>
      </c>
      <c r="BS10" s="515">
        <f t="shared" si="15"/>
        <v>0</v>
      </c>
      <c r="BT10" s="515">
        <f t="shared" si="15"/>
        <v>0</v>
      </c>
      <c r="BU10" s="515">
        <f t="shared" si="15"/>
        <v>0</v>
      </c>
      <c r="BV10" s="515">
        <f t="shared" si="15"/>
        <v>0</v>
      </c>
      <c r="BW10" s="515">
        <f t="shared" si="15"/>
        <v>0</v>
      </c>
      <c r="BX10" s="515">
        <f t="shared" si="15"/>
        <v>0</v>
      </c>
      <c r="BY10" s="515">
        <f t="shared" si="15"/>
        <v>0</v>
      </c>
      <c r="BZ10" s="515">
        <f t="shared" si="15"/>
        <v>0</v>
      </c>
      <c r="CA10" s="515">
        <f t="shared" si="15"/>
        <v>0</v>
      </c>
      <c r="CB10" s="515">
        <f t="shared" si="15"/>
        <v>0</v>
      </c>
      <c r="CC10" s="515">
        <f t="shared" si="15"/>
        <v>0</v>
      </c>
      <c r="CD10" s="515">
        <f t="shared" si="15"/>
        <v>0</v>
      </c>
      <c r="CE10" s="515">
        <f t="shared" si="15"/>
        <v>0</v>
      </c>
      <c r="CF10" s="515">
        <f t="shared" si="15"/>
        <v>0</v>
      </c>
      <c r="CG10" s="515">
        <f t="shared" si="15"/>
        <v>0</v>
      </c>
      <c r="CH10" s="515">
        <f t="shared" si="15"/>
        <v>0</v>
      </c>
      <c r="CI10" s="515">
        <f t="shared" si="15"/>
        <v>0</v>
      </c>
      <c r="CJ10" s="515">
        <f t="shared" si="15"/>
        <v>0</v>
      </c>
      <c r="CK10" s="515">
        <f t="shared" si="16"/>
        <v>0</v>
      </c>
      <c r="CL10" s="515">
        <f t="shared" si="16"/>
        <v>0</v>
      </c>
      <c r="CM10" s="515">
        <f t="shared" si="16"/>
        <v>0</v>
      </c>
      <c r="CN10" s="515">
        <f t="shared" si="16"/>
        <v>0</v>
      </c>
      <c r="CO10" s="515">
        <f t="shared" si="16"/>
        <v>0</v>
      </c>
      <c r="CP10" s="515">
        <f t="shared" si="16"/>
        <v>0</v>
      </c>
      <c r="CQ10" s="515">
        <f t="shared" si="16"/>
        <v>0</v>
      </c>
      <c r="CR10" s="515">
        <f t="shared" si="16"/>
        <v>0</v>
      </c>
      <c r="CS10" s="515">
        <f t="shared" si="16"/>
        <v>0</v>
      </c>
      <c r="CT10" s="515">
        <f t="shared" si="16"/>
        <v>0</v>
      </c>
      <c r="CU10" s="515">
        <f t="shared" si="16"/>
        <v>0</v>
      </c>
      <c r="CV10" s="515">
        <f t="shared" si="16"/>
        <v>0</v>
      </c>
      <c r="CW10" s="515">
        <f t="shared" si="16"/>
        <v>0</v>
      </c>
      <c r="CX10" s="515">
        <f t="shared" si="16"/>
        <v>0</v>
      </c>
      <c r="CY10" s="515">
        <f t="shared" si="16"/>
        <v>0</v>
      </c>
      <c r="CZ10" s="515">
        <f t="shared" si="16"/>
        <v>0</v>
      </c>
      <c r="DA10" s="515">
        <f t="shared" si="16"/>
        <v>0</v>
      </c>
      <c r="DB10" s="515">
        <f t="shared" si="16"/>
        <v>0</v>
      </c>
      <c r="DC10" s="515">
        <f t="shared" si="16"/>
        <v>0</v>
      </c>
      <c r="DD10" s="515">
        <f t="shared" si="16"/>
        <v>0</v>
      </c>
      <c r="DE10" s="515">
        <f t="shared" si="16"/>
        <v>0</v>
      </c>
      <c r="DF10" s="515">
        <f t="shared" si="16"/>
        <v>0</v>
      </c>
      <c r="DG10" s="515">
        <f t="shared" si="16"/>
        <v>0</v>
      </c>
      <c r="DH10" s="515">
        <f t="shared" si="16"/>
        <v>0</v>
      </c>
      <c r="DI10" s="515">
        <f t="shared" si="16"/>
        <v>0</v>
      </c>
      <c r="DJ10" s="515">
        <f t="shared" si="16"/>
        <v>0</v>
      </c>
      <c r="DK10" s="515">
        <f t="shared" si="16"/>
        <v>0</v>
      </c>
      <c r="DL10" s="515">
        <f t="shared" si="16"/>
        <v>0</v>
      </c>
      <c r="DM10" s="515">
        <f t="shared" si="16"/>
        <v>0</v>
      </c>
      <c r="DN10" s="515">
        <f t="shared" si="16"/>
        <v>0</v>
      </c>
      <c r="DO10" s="515">
        <f t="shared" si="16"/>
        <v>0</v>
      </c>
      <c r="DP10" s="515">
        <f t="shared" si="16"/>
        <v>0</v>
      </c>
      <c r="DQ10" s="515">
        <f t="shared" si="16"/>
        <v>0</v>
      </c>
      <c r="DR10" s="515">
        <f t="shared" si="16"/>
        <v>0</v>
      </c>
      <c r="DS10" s="515">
        <f t="shared" si="16"/>
        <v>0</v>
      </c>
      <c r="DT10" s="515">
        <f t="shared" si="16"/>
        <v>0</v>
      </c>
      <c r="DU10" s="515">
        <f t="shared" si="16"/>
        <v>0</v>
      </c>
      <c r="DV10" s="515">
        <f t="shared" si="16"/>
        <v>0</v>
      </c>
      <c r="DW10" s="515">
        <f t="shared" si="16"/>
        <v>0</v>
      </c>
      <c r="DX10" s="515">
        <f t="shared" si="16"/>
        <v>0</v>
      </c>
      <c r="DY10" s="515">
        <f t="shared" si="16"/>
        <v>0</v>
      </c>
      <c r="DZ10" s="515">
        <f t="shared" si="16"/>
        <v>0</v>
      </c>
      <c r="EA10" s="515">
        <f t="shared" si="16"/>
        <v>0</v>
      </c>
      <c r="EB10" s="515">
        <f t="shared" si="16"/>
        <v>0</v>
      </c>
      <c r="EC10" s="515">
        <f t="shared" si="16"/>
        <v>0</v>
      </c>
      <c r="ED10" s="515">
        <f t="shared" si="16"/>
        <v>0</v>
      </c>
      <c r="EE10" s="515">
        <f t="shared" si="16"/>
        <v>0</v>
      </c>
      <c r="EF10" s="515">
        <f t="shared" si="16"/>
        <v>0</v>
      </c>
      <c r="EG10" s="515">
        <f t="shared" si="16"/>
        <v>0</v>
      </c>
      <c r="EH10" s="515">
        <f t="shared" si="9"/>
        <v>0</v>
      </c>
      <c r="EI10" s="515">
        <f t="shared" si="9"/>
        <v>0</v>
      </c>
      <c r="EJ10" s="518">
        <f t="shared" si="9"/>
        <v>0</v>
      </c>
    </row>
    <row r="11" spans="1:140" x14ac:dyDescent="0.3">
      <c r="A11" s="629" t="b">
        <f t="shared" si="10"/>
        <v>1</v>
      </c>
      <c r="B11" s="630" t="s">
        <v>209</v>
      </c>
      <c r="C11" s="452">
        <v>0</v>
      </c>
      <c r="D11" s="631">
        <f t="shared" si="6"/>
        <v>0</v>
      </c>
      <c r="E11" s="632">
        <v>3</v>
      </c>
      <c r="F11" s="632">
        <v>3</v>
      </c>
      <c r="G11" s="633">
        <f t="shared" si="11"/>
        <v>1</v>
      </c>
      <c r="H11" s="628"/>
      <c r="I11" s="515">
        <f t="shared" si="12"/>
        <v>0</v>
      </c>
      <c r="J11" s="515">
        <f t="shared" si="12"/>
        <v>0</v>
      </c>
      <c r="K11" s="515">
        <f t="shared" si="12"/>
        <v>0</v>
      </c>
      <c r="L11" s="515">
        <f t="shared" si="12"/>
        <v>0</v>
      </c>
      <c r="M11" s="515">
        <f t="shared" si="12"/>
        <v>0</v>
      </c>
      <c r="N11" s="515">
        <f t="shared" si="12"/>
        <v>0</v>
      </c>
      <c r="O11" s="515">
        <f t="shared" si="12"/>
        <v>0</v>
      </c>
      <c r="P11" s="515">
        <f t="shared" si="12"/>
        <v>0</v>
      </c>
      <c r="Q11" s="515">
        <f t="shared" si="12"/>
        <v>0</v>
      </c>
      <c r="R11" s="515">
        <f t="shared" si="12"/>
        <v>0</v>
      </c>
      <c r="S11" s="515">
        <f t="shared" si="12"/>
        <v>0</v>
      </c>
      <c r="T11" s="515">
        <f t="shared" si="12"/>
        <v>0</v>
      </c>
      <c r="U11" s="515">
        <f t="shared" si="12"/>
        <v>0</v>
      </c>
      <c r="V11" s="515">
        <f t="shared" si="12"/>
        <v>0</v>
      </c>
      <c r="W11" s="515">
        <f t="shared" si="12"/>
        <v>0</v>
      </c>
      <c r="X11" s="515">
        <f t="shared" si="12"/>
        <v>0</v>
      </c>
      <c r="Y11" s="515">
        <f t="shared" si="15"/>
        <v>0</v>
      </c>
      <c r="Z11" s="515">
        <f t="shared" si="15"/>
        <v>0</v>
      </c>
      <c r="AA11" s="515">
        <f t="shared" si="15"/>
        <v>0</v>
      </c>
      <c r="AB11" s="515">
        <f t="shared" si="15"/>
        <v>0</v>
      </c>
      <c r="AC11" s="515">
        <f t="shared" si="15"/>
        <v>0</v>
      </c>
      <c r="AD11" s="515">
        <f t="shared" si="15"/>
        <v>0</v>
      </c>
      <c r="AE11" s="515">
        <f t="shared" si="15"/>
        <v>0</v>
      </c>
      <c r="AF11" s="515">
        <f t="shared" si="15"/>
        <v>0</v>
      </c>
      <c r="AG11" s="515">
        <f t="shared" si="15"/>
        <v>0</v>
      </c>
      <c r="AH11" s="515">
        <f t="shared" si="15"/>
        <v>0</v>
      </c>
      <c r="AI11" s="515">
        <f t="shared" si="15"/>
        <v>0</v>
      </c>
      <c r="AJ11" s="515">
        <f t="shared" si="15"/>
        <v>0</v>
      </c>
      <c r="AK11" s="515">
        <f t="shared" si="15"/>
        <v>0</v>
      </c>
      <c r="AL11" s="515">
        <f t="shared" si="15"/>
        <v>0</v>
      </c>
      <c r="AM11" s="515">
        <f t="shared" si="15"/>
        <v>0</v>
      </c>
      <c r="AN11" s="515">
        <f t="shared" si="15"/>
        <v>0</v>
      </c>
      <c r="AO11" s="515">
        <f t="shared" si="15"/>
        <v>0</v>
      </c>
      <c r="AP11" s="515">
        <f t="shared" si="15"/>
        <v>0</v>
      </c>
      <c r="AQ11" s="515">
        <f t="shared" si="15"/>
        <v>0</v>
      </c>
      <c r="AR11" s="515">
        <f t="shared" si="15"/>
        <v>0</v>
      </c>
      <c r="AS11" s="515">
        <f t="shared" si="15"/>
        <v>0</v>
      </c>
      <c r="AT11" s="515">
        <f t="shared" si="15"/>
        <v>0</v>
      </c>
      <c r="AU11" s="515">
        <f t="shared" si="15"/>
        <v>0</v>
      </c>
      <c r="AV11" s="515">
        <f t="shared" si="15"/>
        <v>0</v>
      </c>
      <c r="AW11" s="515">
        <f t="shared" si="15"/>
        <v>0</v>
      </c>
      <c r="AX11" s="515">
        <f t="shared" si="15"/>
        <v>0</v>
      </c>
      <c r="AY11" s="515">
        <f t="shared" si="15"/>
        <v>0</v>
      </c>
      <c r="AZ11" s="515">
        <f t="shared" si="15"/>
        <v>0</v>
      </c>
      <c r="BA11" s="515">
        <f t="shared" si="15"/>
        <v>0</v>
      </c>
      <c r="BB11" s="515">
        <f t="shared" si="15"/>
        <v>0</v>
      </c>
      <c r="BC11" s="515">
        <f t="shared" si="15"/>
        <v>0</v>
      </c>
      <c r="BD11" s="515">
        <f t="shared" si="15"/>
        <v>0</v>
      </c>
      <c r="BE11" s="515">
        <f t="shared" si="15"/>
        <v>0</v>
      </c>
      <c r="BF11" s="515">
        <f t="shared" si="15"/>
        <v>0</v>
      </c>
      <c r="BG11" s="515">
        <f t="shared" si="15"/>
        <v>0</v>
      </c>
      <c r="BH11" s="515">
        <f t="shared" si="15"/>
        <v>0</v>
      </c>
      <c r="BI11" s="515">
        <f t="shared" si="15"/>
        <v>0</v>
      </c>
      <c r="BJ11" s="515">
        <f t="shared" si="15"/>
        <v>0</v>
      </c>
      <c r="BK11" s="515">
        <f t="shared" si="15"/>
        <v>0</v>
      </c>
      <c r="BL11" s="515">
        <f t="shared" si="15"/>
        <v>0</v>
      </c>
      <c r="BM11" s="515">
        <f t="shared" si="15"/>
        <v>0</v>
      </c>
      <c r="BN11" s="515">
        <f t="shared" si="15"/>
        <v>0</v>
      </c>
      <c r="BO11" s="515">
        <f t="shared" si="15"/>
        <v>0</v>
      </c>
      <c r="BP11" s="515">
        <f t="shared" si="15"/>
        <v>0</v>
      </c>
      <c r="BQ11" s="515">
        <f t="shared" si="15"/>
        <v>0</v>
      </c>
      <c r="BR11" s="515">
        <f t="shared" si="15"/>
        <v>0</v>
      </c>
      <c r="BS11" s="515">
        <f t="shared" si="15"/>
        <v>0</v>
      </c>
      <c r="BT11" s="515">
        <f t="shared" si="15"/>
        <v>0</v>
      </c>
      <c r="BU11" s="515">
        <f t="shared" si="15"/>
        <v>0</v>
      </c>
      <c r="BV11" s="515">
        <f t="shared" si="15"/>
        <v>0</v>
      </c>
      <c r="BW11" s="515">
        <f t="shared" si="15"/>
        <v>0</v>
      </c>
      <c r="BX11" s="515">
        <f t="shared" si="15"/>
        <v>0</v>
      </c>
      <c r="BY11" s="515">
        <f t="shared" si="15"/>
        <v>0</v>
      </c>
      <c r="BZ11" s="515">
        <f t="shared" si="15"/>
        <v>0</v>
      </c>
      <c r="CA11" s="515">
        <f t="shared" si="15"/>
        <v>0</v>
      </c>
      <c r="CB11" s="515">
        <f t="shared" si="15"/>
        <v>0</v>
      </c>
      <c r="CC11" s="515">
        <f t="shared" si="15"/>
        <v>0</v>
      </c>
      <c r="CD11" s="515">
        <f t="shared" si="15"/>
        <v>0</v>
      </c>
      <c r="CE11" s="515">
        <f t="shared" si="15"/>
        <v>0</v>
      </c>
      <c r="CF11" s="515">
        <f t="shared" si="15"/>
        <v>0</v>
      </c>
      <c r="CG11" s="515">
        <f t="shared" si="15"/>
        <v>0</v>
      </c>
      <c r="CH11" s="515">
        <f t="shared" si="15"/>
        <v>0</v>
      </c>
      <c r="CI11" s="515">
        <f t="shared" si="15"/>
        <v>0</v>
      </c>
      <c r="CJ11" s="515">
        <f t="shared" si="15"/>
        <v>0</v>
      </c>
      <c r="CK11" s="515">
        <f t="shared" si="16"/>
        <v>0</v>
      </c>
      <c r="CL11" s="515">
        <f t="shared" si="16"/>
        <v>0</v>
      </c>
      <c r="CM11" s="515">
        <f t="shared" si="16"/>
        <v>0</v>
      </c>
      <c r="CN11" s="515">
        <f t="shared" si="16"/>
        <v>0</v>
      </c>
      <c r="CO11" s="515">
        <f t="shared" si="16"/>
        <v>0</v>
      </c>
      <c r="CP11" s="515">
        <f t="shared" si="16"/>
        <v>0</v>
      </c>
      <c r="CQ11" s="515">
        <f t="shared" si="16"/>
        <v>0</v>
      </c>
      <c r="CR11" s="515">
        <f t="shared" si="16"/>
        <v>0</v>
      </c>
      <c r="CS11" s="515">
        <f t="shared" si="16"/>
        <v>0</v>
      </c>
      <c r="CT11" s="515">
        <f t="shared" si="16"/>
        <v>0</v>
      </c>
      <c r="CU11" s="515">
        <f t="shared" si="16"/>
        <v>0</v>
      </c>
      <c r="CV11" s="515">
        <f t="shared" si="16"/>
        <v>0</v>
      </c>
      <c r="CW11" s="515">
        <f t="shared" si="16"/>
        <v>0</v>
      </c>
      <c r="CX11" s="515">
        <f t="shared" si="16"/>
        <v>0</v>
      </c>
      <c r="CY11" s="515">
        <f t="shared" si="16"/>
        <v>0</v>
      </c>
      <c r="CZ11" s="515">
        <f t="shared" si="16"/>
        <v>0</v>
      </c>
      <c r="DA11" s="515">
        <f t="shared" si="16"/>
        <v>0</v>
      </c>
      <c r="DB11" s="515">
        <f t="shared" si="16"/>
        <v>0</v>
      </c>
      <c r="DC11" s="515">
        <f t="shared" si="16"/>
        <v>0</v>
      </c>
      <c r="DD11" s="515">
        <f t="shared" si="16"/>
        <v>0</v>
      </c>
      <c r="DE11" s="515">
        <f t="shared" si="16"/>
        <v>0</v>
      </c>
      <c r="DF11" s="515">
        <f t="shared" si="16"/>
        <v>0</v>
      </c>
      <c r="DG11" s="515">
        <f t="shared" si="16"/>
        <v>0</v>
      </c>
      <c r="DH11" s="515">
        <f t="shared" si="16"/>
        <v>0</v>
      </c>
      <c r="DI11" s="515">
        <f t="shared" si="16"/>
        <v>0</v>
      </c>
      <c r="DJ11" s="515">
        <f t="shared" si="16"/>
        <v>0</v>
      </c>
      <c r="DK11" s="515">
        <f t="shared" si="16"/>
        <v>0</v>
      </c>
      <c r="DL11" s="515">
        <f t="shared" si="16"/>
        <v>0</v>
      </c>
      <c r="DM11" s="515">
        <f t="shared" si="16"/>
        <v>0</v>
      </c>
      <c r="DN11" s="515">
        <f t="shared" si="16"/>
        <v>0</v>
      </c>
      <c r="DO11" s="515">
        <f t="shared" si="16"/>
        <v>0</v>
      </c>
      <c r="DP11" s="515">
        <f t="shared" si="16"/>
        <v>0</v>
      </c>
      <c r="DQ11" s="515">
        <f t="shared" si="16"/>
        <v>0</v>
      </c>
      <c r="DR11" s="515">
        <f t="shared" si="16"/>
        <v>0</v>
      </c>
      <c r="DS11" s="515">
        <f t="shared" si="16"/>
        <v>0</v>
      </c>
      <c r="DT11" s="515">
        <f t="shared" si="16"/>
        <v>0</v>
      </c>
      <c r="DU11" s="515">
        <f t="shared" si="16"/>
        <v>0</v>
      </c>
      <c r="DV11" s="515">
        <f t="shared" si="16"/>
        <v>0</v>
      </c>
      <c r="DW11" s="515">
        <f t="shared" si="16"/>
        <v>0</v>
      </c>
      <c r="DX11" s="515">
        <f t="shared" si="16"/>
        <v>0</v>
      </c>
      <c r="DY11" s="515">
        <f t="shared" si="16"/>
        <v>0</v>
      </c>
      <c r="DZ11" s="515">
        <f t="shared" si="16"/>
        <v>0</v>
      </c>
      <c r="EA11" s="515">
        <f t="shared" si="16"/>
        <v>0</v>
      </c>
      <c r="EB11" s="515">
        <f t="shared" si="16"/>
        <v>0</v>
      </c>
      <c r="EC11" s="515">
        <f t="shared" si="16"/>
        <v>0</v>
      </c>
      <c r="ED11" s="515">
        <f t="shared" si="16"/>
        <v>0</v>
      </c>
      <c r="EE11" s="515">
        <f t="shared" si="16"/>
        <v>0</v>
      </c>
      <c r="EF11" s="515">
        <f t="shared" si="16"/>
        <v>0</v>
      </c>
      <c r="EG11" s="515">
        <f t="shared" si="16"/>
        <v>0</v>
      </c>
      <c r="EH11" s="515">
        <f t="shared" si="9"/>
        <v>0</v>
      </c>
      <c r="EI11" s="515">
        <f t="shared" si="9"/>
        <v>0</v>
      </c>
      <c r="EJ11" s="518">
        <f t="shared" si="9"/>
        <v>0</v>
      </c>
    </row>
    <row r="12" spans="1:140" x14ac:dyDescent="0.3">
      <c r="A12" s="629" t="b">
        <f t="shared" si="10"/>
        <v>1</v>
      </c>
      <c r="B12" s="630" t="s">
        <v>210</v>
      </c>
      <c r="C12" s="452">
        <v>0</v>
      </c>
      <c r="D12" s="631">
        <f t="shared" si="6"/>
        <v>0</v>
      </c>
      <c r="E12" s="632">
        <v>1</v>
      </c>
      <c r="F12" s="632">
        <v>3</v>
      </c>
      <c r="G12" s="633">
        <f t="shared" si="11"/>
        <v>3</v>
      </c>
      <c r="H12" s="628"/>
      <c r="I12" s="515">
        <f t="shared" si="12"/>
        <v>0</v>
      </c>
      <c r="J12" s="515">
        <f t="shared" si="12"/>
        <v>0</v>
      </c>
      <c r="K12" s="515">
        <f t="shared" si="12"/>
        <v>0</v>
      </c>
      <c r="L12" s="515">
        <f t="shared" si="12"/>
        <v>0</v>
      </c>
      <c r="M12" s="515">
        <f t="shared" si="12"/>
        <v>0</v>
      </c>
      <c r="N12" s="515">
        <f t="shared" si="12"/>
        <v>0</v>
      </c>
      <c r="O12" s="515">
        <f t="shared" si="12"/>
        <v>0</v>
      </c>
      <c r="P12" s="515">
        <f t="shared" si="12"/>
        <v>0</v>
      </c>
      <c r="Q12" s="515">
        <f t="shared" si="12"/>
        <v>0</v>
      </c>
      <c r="R12" s="515">
        <f t="shared" si="12"/>
        <v>0</v>
      </c>
      <c r="S12" s="515">
        <f t="shared" si="12"/>
        <v>0</v>
      </c>
      <c r="T12" s="515">
        <f t="shared" si="12"/>
        <v>0</v>
      </c>
      <c r="U12" s="515">
        <f t="shared" si="12"/>
        <v>0</v>
      </c>
      <c r="V12" s="515">
        <f t="shared" si="12"/>
        <v>0</v>
      </c>
      <c r="W12" s="515">
        <f t="shared" si="12"/>
        <v>0</v>
      </c>
      <c r="X12" s="515">
        <f t="shared" si="12"/>
        <v>0</v>
      </c>
      <c r="Y12" s="515">
        <f t="shared" si="15"/>
        <v>0</v>
      </c>
      <c r="Z12" s="515">
        <f t="shared" si="15"/>
        <v>0</v>
      </c>
      <c r="AA12" s="515">
        <f t="shared" si="15"/>
        <v>0</v>
      </c>
      <c r="AB12" s="515">
        <f t="shared" si="15"/>
        <v>0</v>
      </c>
      <c r="AC12" s="515">
        <f t="shared" si="15"/>
        <v>0</v>
      </c>
      <c r="AD12" s="515">
        <f t="shared" si="15"/>
        <v>0</v>
      </c>
      <c r="AE12" s="515">
        <f t="shared" si="15"/>
        <v>0</v>
      </c>
      <c r="AF12" s="515">
        <f t="shared" si="15"/>
        <v>0</v>
      </c>
      <c r="AG12" s="515">
        <f t="shared" si="15"/>
        <v>0</v>
      </c>
      <c r="AH12" s="515">
        <f t="shared" si="15"/>
        <v>0</v>
      </c>
      <c r="AI12" s="515">
        <f t="shared" si="15"/>
        <v>0</v>
      </c>
      <c r="AJ12" s="515">
        <f t="shared" si="15"/>
        <v>0</v>
      </c>
      <c r="AK12" s="515">
        <f t="shared" si="15"/>
        <v>0</v>
      </c>
      <c r="AL12" s="515">
        <f t="shared" si="15"/>
        <v>0</v>
      </c>
      <c r="AM12" s="515">
        <f t="shared" si="15"/>
        <v>0</v>
      </c>
      <c r="AN12" s="515">
        <f t="shared" si="15"/>
        <v>0</v>
      </c>
      <c r="AO12" s="515">
        <f t="shared" si="15"/>
        <v>0</v>
      </c>
      <c r="AP12" s="515">
        <f t="shared" si="15"/>
        <v>0</v>
      </c>
      <c r="AQ12" s="515">
        <f t="shared" si="15"/>
        <v>0</v>
      </c>
      <c r="AR12" s="515">
        <f t="shared" si="15"/>
        <v>0</v>
      </c>
      <c r="AS12" s="515">
        <f t="shared" si="15"/>
        <v>0</v>
      </c>
      <c r="AT12" s="515">
        <f t="shared" si="15"/>
        <v>0</v>
      </c>
      <c r="AU12" s="515">
        <f t="shared" si="15"/>
        <v>0</v>
      </c>
      <c r="AV12" s="515">
        <f t="shared" si="15"/>
        <v>0</v>
      </c>
      <c r="AW12" s="515">
        <f t="shared" si="15"/>
        <v>0</v>
      </c>
      <c r="AX12" s="515">
        <f t="shared" si="15"/>
        <v>0</v>
      </c>
      <c r="AY12" s="515">
        <f t="shared" si="15"/>
        <v>0</v>
      </c>
      <c r="AZ12" s="515">
        <f t="shared" si="15"/>
        <v>0</v>
      </c>
      <c r="BA12" s="515">
        <f t="shared" si="15"/>
        <v>0</v>
      </c>
      <c r="BB12" s="515">
        <f t="shared" si="15"/>
        <v>0</v>
      </c>
      <c r="BC12" s="515">
        <f t="shared" si="15"/>
        <v>0</v>
      </c>
      <c r="BD12" s="515">
        <f t="shared" si="15"/>
        <v>0</v>
      </c>
      <c r="BE12" s="515">
        <f t="shared" si="15"/>
        <v>0</v>
      </c>
      <c r="BF12" s="515">
        <f t="shared" si="15"/>
        <v>0</v>
      </c>
      <c r="BG12" s="515">
        <f t="shared" si="15"/>
        <v>0</v>
      </c>
      <c r="BH12" s="515">
        <f t="shared" si="15"/>
        <v>0</v>
      </c>
      <c r="BI12" s="515">
        <f t="shared" si="15"/>
        <v>0</v>
      </c>
      <c r="BJ12" s="515">
        <f t="shared" si="15"/>
        <v>0</v>
      </c>
      <c r="BK12" s="515">
        <f t="shared" si="15"/>
        <v>0</v>
      </c>
      <c r="BL12" s="515">
        <f t="shared" si="15"/>
        <v>0</v>
      </c>
      <c r="BM12" s="515">
        <f t="shared" si="15"/>
        <v>0</v>
      </c>
      <c r="BN12" s="515">
        <f t="shared" si="15"/>
        <v>0</v>
      </c>
      <c r="BO12" s="515">
        <f t="shared" si="15"/>
        <v>0</v>
      </c>
      <c r="BP12" s="515">
        <f t="shared" si="15"/>
        <v>0</v>
      </c>
      <c r="BQ12" s="515">
        <f t="shared" si="15"/>
        <v>0</v>
      </c>
      <c r="BR12" s="515">
        <f t="shared" si="15"/>
        <v>0</v>
      </c>
      <c r="BS12" s="515">
        <f t="shared" si="15"/>
        <v>0</v>
      </c>
      <c r="BT12" s="515">
        <f t="shared" si="15"/>
        <v>0</v>
      </c>
      <c r="BU12" s="515">
        <f t="shared" si="15"/>
        <v>0</v>
      </c>
      <c r="BV12" s="515">
        <f t="shared" si="15"/>
        <v>0</v>
      </c>
      <c r="BW12" s="515">
        <f t="shared" si="15"/>
        <v>0</v>
      </c>
      <c r="BX12" s="515">
        <f t="shared" si="15"/>
        <v>0</v>
      </c>
      <c r="BY12" s="515">
        <f t="shared" si="15"/>
        <v>0</v>
      </c>
      <c r="BZ12" s="515">
        <f t="shared" si="15"/>
        <v>0</v>
      </c>
      <c r="CA12" s="515">
        <f t="shared" si="15"/>
        <v>0</v>
      </c>
      <c r="CB12" s="515">
        <f t="shared" si="15"/>
        <v>0</v>
      </c>
      <c r="CC12" s="515">
        <f t="shared" si="15"/>
        <v>0</v>
      </c>
      <c r="CD12" s="515">
        <f t="shared" si="15"/>
        <v>0</v>
      </c>
      <c r="CE12" s="515">
        <f t="shared" si="15"/>
        <v>0</v>
      </c>
      <c r="CF12" s="515">
        <f t="shared" si="15"/>
        <v>0</v>
      </c>
      <c r="CG12" s="515">
        <f t="shared" si="15"/>
        <v>0</v>
      </c>
      <c r="CH12" s="515">
        <f t="shared" si="15"/>
        <v>0</v>
      </c>
      <c r="CI12" s="515">
        <f t="shared" si="15"/>
        <v>0</v>
      </c>
      <c r="CJ12" s="515">
        <f t="shared" ref="CJ12:EE16" si="17">IF(AND(CJ$2&gt;=$E12,CJ$2&lt;=$F12),$C12/$G12,0)</f>
        <v>0</v>
      </c>
      <c r="CK12" s="515">
        <f t="shared" si="17"/>
        <v>0</v>
      </c>
      <c r="CL12" s="515">
        <f t="shared" si="17"/>
        <v>0</v>
      </c>
      <c r="CM12" s="515">
        <f t="shared" si="17"/>
        <v>0</v>
      </c>
      <c r="CN12" s="515">
        <f t="shared" si="17"/>
        <v>0</v>
      </c>
      <c r="CO12" s="515">
        <f t="shared" si="17"/>
        <v>0</v>
      </c>
      <c r="CP12" s="515">
        <f t="shared" si="17"/>
        <v>0</v>
      </c>
      <c r="CQ12" s="515">
        <f t="shared" si="17"/>
        <v>0</v>
      </c>
      <c r="CR12" s="515">
        <f t="shared" si="17"/>
        <v>0</v>
      </c>
      <c r="CS12" s="515">
        <f t="shared" si="17"/>
        <v>0</v>
      </c>
      <c r="CT12" s="515">
        <f t="shared" si="17"/>
        <v>0</v>
      </c>
      <c r="CU12" s="515">
        <f t="shared" si="17"/>
        <v>0</v>
      </c>
      <c r="CV12" s="515">
        <f t="shared" si="17"/>
        <v>0</v>
      </c>
      <c r="CW12" s="515">
        <f t="shared" si="17"/>
        <v>0</v>
      </c>
      <c r="CX12" s="515">
        <f t="shared" si="17"/>
        <v>0</v>
      </c>
      <c r="CY12" s="515">
        <f t="shared" si="17"/>
        <v>0</v>
      </c>
      <c r="CZ12" s="515">
        <f t="shared" si="17"/>
        <v>0</v>
      </c>
      <c r="DA12" s="515">
        <f t="shared" si="17"/>
        <v>0</v>
      </c>
      <c r="DB12" s="515">
        <f t="shared" si="17"/>
        <v>0</v>
      </c>
      <c r="DC12" s="515">
        <f t="shared" si="17"/>
        <v>0</v>
      </c>
      <c r="DD12" s="515">
        <f t="shared" si="17"/>
        <v>0</v>
      </c>
      <c r="DE12" s="515">
        <f t="shared" si="17"/>
        <v>0</v>
      </c>
      <c r="DF12" s="515">
        <f t="shared" si="17"/>
        <v>0</v>
      </c>
      <c r="DG12" s="515">
        <f t="shared" si="17"/>
        <v>0</v>
      </c>
      <c r="DH12" s="515">
        <f t="shared" si="17"/>
        <v>0</v>
      </c>
      <c r="DI12" s="515">
        <f t="shared" si="17"/>
        <v>0</v>
      </c>
      <c r="DJ12" s="515">
        <f t="shared" si="17"/>
        <v>0</v>
      </c>
      <c r="DK12" s="515">
        <f t="shared" si="17"/>
        <v>0</v>
      </c>
      <c r="DL12" s="515">
        <f t="shared" si="17"/>
        <v>0</v>
      </c>
      <c r="DM12" s="515">
        <f t="shared" si="17"/>
        <v>0</v>
      </c>
      <c r="DN12" s="515">
        <f t="shared" si="17"/>
        <v>0</v>
      </c>
      <c r="DO12" s="515">
        <f t="shared" si="17"/>
        <v>0</v>
      </c>
      <c r="DP12" s="515">
        <f t="shared" si="17"/>
        <v>0</v>
      </c>
      <c r="DQ12" s="515">
        <f t="shared" si="17"/>
        <v>0</v>
      </c>
      <c r="DR12" s="515">
        <f t="shared" si="17"/>
        <v>0</v>
      </c>
      <c r="DS12" s="515">
        <f t="shared" si="17"/>
        <v>0</v>
      </c>
      <c r="DT12" s="515">
        <f t="shared" si="17"/>
        <v>0</v>
      </c>
      <c r="DU12" s="515">
        <f t="shared" si="17"/>
        <v>0</v>
      </c>
      <c r="DV12" s="515">
        <f t="shared" si="17"/>
        <v>0</v>
      </c>
      <c r="DW12" s="515">
        <f t="shared" si="17"/>
        <v>0</v>
      </c>
      <c r="DX12" s="515">
        <f t="shared" si="17"/>
        <v>0</v>
      </c>
      <c r="DY12" s="515">
        <f t="shared" si="17"/>
        <v>0</v>
      </c>
      <c r="DZ12" s="515">
        <f t="shared" si="17"/>
        <v>0</v>
      </c>
      <c r="EA12" s="515">
        <f t="shared" si="17"/>
        <v>0</v>
      </c>
      <c r="EB12" s="515">
        <f t="shared" si="17"/>
        <v>0</v>
      </c>
      <c r="EC12" s="515">
        <f t="shared" si="17"/>
        <v>0</v>
      </c>
      <c r="ED12" s="515">
        <f t="shared" si="17"/>
        <v>0</v>
      </c>
      <c r="EE12" s="515">
        <f t="shared" si="17"/>
        <v>0</v>
      </c>
      <c r="EF12" s="515">
        <f t="shared" si="16"/>
        <v>0</v>
      </c>
      <c r="EG12" s="515">
        <f t="shared" si="16"/>
        <v>0</v>
      </c>
      <c r="EH12" s="515">
        <f t="shared" si="9"/>
        <v>0</v>
      </c>
      <c r="EI12" s="515">
        <f t="shared" si="9"/>
        <v>0</v>
      </c>
      <c r="EJ12" s="518">
        <f t="shared" si="9"/>
        <v>0</v>
      </c>
    </row>
    <row r="13" spans="1:140" x14ac:dyDescent="0.3">
      <c r="A13" s="629" t="b">
        <f t="shared" si="10"/>
        <v>1</v>
      </c>
      <c r="B13" s="630" t="s">
        <v>211</v>
      </c>
      <c r="C13" s="452">
        <v>0</v>
      </c>
      <c r="D13" s="631">
        <f t="shared" si="6"/>
        <v>0</v>
      </c>
      <c r="E13" s="632">
        <v>3</v>
      </c>
      <c r="F13" s="632">
        <v>3</v>
      </c>
      <c r="G13" s="633">
        <f t="shared" si="11"/>
        <v>1</v>
      </c>
      <c r="H13" s="628"/>
      <c r="I13" s="515">
        <f t="shared" si="12"/>
        <v>0</v>
      </c>
      <c r="J13" s="515">
        <f t="shared" si="12"/>
        <v>0</v>
      </c>
      <c r="K13" s="515">
        <f t="shared" si="12"/>
        <v>0</v>
      </c>
      <c r="L13" s="515">
        <f t="shared" si="12"/>
        <v>0</v>
      </c>
      <c r="M13" s="515">
        <f t="shared" si="12"/>
        <v>0</v>
      </c>
      <c r="N13" s="515">
        <f t="shared" si="12"/>
        <v>0</v>
      </c>
      <c r="O13" s="515">
        <f t="shared" si="12"/>
        <v>0</v>
      </c>
      <c r="P13" s="515">
        <f t="shared" si="12"/>
        <v>0</v>
      </c>
      <c r="Q13" s="515">
        <f t="shared" si="12"/>
        <v>0</v>
      </c>
      <c r="R13" s="515">
        <f t="shared" si="12"/>
        <v>0</v>
      </c>
      <c r="S13" s="515">
        <f t="shared" si="12"/>
        <v>0</v>
      </c>
      <c r="T13" s="515">
        <f t="shared" si="12"/>
        <v>0</v>
      </c>
      <c r="U13" s="515">
        <f t="shared" si="12"/>
        <v>0</v>
      </c>
      <c r="V13" s="515">
        <f t="shared" si="12"/>
        <v>0</v>
      </c>
      <c r="W13" s="515">
        <f t="shared" si="12"/>
        <v>0</v>
      </c>
      <c r="X13" s="515">
        <f t="shared" si="12"/>
        <v>0</v>
      </c>
      <c r="Y13" s="515">
        <f t="shared" ref="Y13:AN16" si="18">IF(AND(Y$2&gt;=$E13,Y$2&lt;=$F13),$C13/$G13,0)</f>
        <v>0</v>
      </c>
      <c r="Z13" s="515">
        <f t="shared" si="18"/>
        <v>0</v>
      </c>
      <c r="AA13" s="515">
        <f t="shared" si="18"/>
        <v>0</v>
      </c>
      <c r="AB13" s="515">
        <f t="shared" si="18"/>
        <v>0</v>
      </c>
      <c r="AC13" s="515">
        <f t="shared" si="18"/>
        <v>0</v>
      </c>
      <c r="AD13" s="515">
        <f t="shared" si="18"/>
        <v>0</v>
      </c>
      <c r="AE13" s="515">
        <f t="shared" si="18"/>
        <v>0</v>
      </c>
      <c r="AF13" s="515">
        <f t="shared" si="18"/>
        <v>0</v>
      </c>
      <c r="AG13" s="515">
        <f t="shared" si="18"/>
        <v>0</v>
      </c>
      <c r="AH13" s="515">
        <f t="shared" si="18"/>
        <v>0</v>
      </c>
      <c r="AI13" s="515">
        <f t="shared" si="18"/>
        <v>0</v>
      </c>
      <c r="AJ13" s="515">
        <f t="shared" si="18"/>
        <v>0</v>
      </c>
      <c r="AK13" s="515">
        <f t="shared" si="18"/>
        <v>0</v>
      </c>
      <c r="AL13" s="515">
        <f t="shared" si="18"/>
        <v>0</v>
      </c>
      <c r="AM13" s="515">
        <f t="shared" si="18"/>
        <v>0</v>
      </c>
      <c r="AN13" s="515">
        <f t="shared" si="18"/>
        <v>0</v>
      </c>
      <c r="AO13" s="515">
        <f t="shared" ref="AO13:BD16" si="19">IF(AND(AO$2&gt;=$E13,AO$2&lt;=$F13),$C13/$G13,0)</f>
        <v>0</v>
      </c>
      <c r="AP13" s="515">
        <f t="shared" si="19"/>
        <v>0</v>
      </c>
      <c r="AQ13" s="515">
        <f t="shared" si="19"/>
        <v>0</v>
      </c>
      <c r="AR13" s="515">
        <f t="shared" si="19"/>
        <v>0</v>
      </c>
      <c r="AS13" s="515">
        <f t="shared" si="19"/>
        <v>0</v>
      </c>
      <c r="AT13" s="515">
        <f t="shared" si="19"/>
        <v>0</v>
      </c>
      <c r="AU13" s="515">
        <f t="shared" si="19"/>
        <v>0</v>
      </c>
      <c r="AV13" s="515">
        <f t="shared" si="19"/>
        <v>0</v>
      </c>
      <c r="AW13" s="515">
        <f t="shared" si="19"/>
        <v>0</v>
      </c>
      <c r="AX13" s="515">
        <f t="shared" si="19"/>
        <v>0</v>
      </c>
      <c r="AY13" s="515">
        <f t="shared" si="19"/>
        <v>0</v>
      </c>
      <c r="AZ13" s="515">
        <f t="shared" si="19"/>
        <v>0</v>
      </c>
      <c r="BA13" s="515">
        <f t="shared" si="19"/>
        <v>0</v>
      </c>
      <c r="BB13" s="515">
        <f t="shared" si="19"/>
        <v>0</v>
      </c>
      <c r="BC13" s="515">
        <f t="shared" si="19"/>
        <v>0</v>
      </c>
      <c r="BD13" s="515">
        <f t="shared" si="19"/>
        <v>0</v>
      </c>
      <c r="BE13" s="515">
        <f t="shared" ref="BE13:BT16" si="20">IF(AND(BE$2&gt;=$E13,BE$2&lt;=$F13),$C13/$G13,0)</f>
        <v>0</v>
      </c>
      <c r="BF13" s="515">
        <f t="shared" si="20"/>
        <v>0</v>
      </c>
      <c r="BG13" s="515">
        <f t="shared" si="20"/>
        <v>0</v>
      </c>
      <c r="BH13" s="515">
        <f t="shared" si="20"/>
        <v>0</v>
      </c>
      <c r="BI13" s="515">
        <f t="shared" si="20"/>
        <v>0</v>
      </c>
      <c r="BJ13" s="515">
        <f t="shared" si="20"/>
        <v>0</v>
      </c>
      <c r="BK13" s="515">
        <f t="shared" si="20"/>
        <v>0</v>
      </c>
      <c r="BL13" s="515">
        <f t="shared" si="20"/>
        <v>0</v>
      </c>
      <c r="BM13" s="515">
        <f t="shared" si="20"/>
        <v>0</v>
      </c>
      <c r="BN13" s="515">
        <f t="shared" si="20"/>
        <v>0</v>
      </c>
      <c r="BO13" s="515">
        <f t="shared" si="20"/>
        <v>0</v>
      </c>
      <c r="BP13" s="515">
        <f t="shared" si="20"/>
        <v>0</v>
      </c>
      <c r="BQ13" s="515">
        <f t="shared" si="20"/>
        <v>0</v>
      </c>
      <c r="BR13" s="515">
        <f t="shared" si="20"/>
        <v>0</v>
      </c>
      <c r="BS13" s="515">
        <f t="shared" si="20"/>
        <v>0</v>
      </c>
      <c r="BT13" s="515">
        <f t="shared" si="20"/>
        <v>0</v>
      </c>
      <c r="BU13" s="515">
        <f t="shared" ref="BU13:CI16" si="21">IF(AND(BU$2&gt;=$E13,BU$2&lt;=$F13),$C13/$G13,0)</f>
        <v>0</v>
      </c>
      <c r="BV13" s="515">
        <f t="shared" si="21"/>
        <v>0</v>
      </c>
      <c r="BW13" s="515">
        <f t="shared" si="21"/>
        <v>0</v>
      </c>
      <c r="BX13" s="515">
        <f t="shared" si="21"/>
        <v>0</v>
      </c>
      <c r="BY13" s="515">
        <f t="shared" si="21"/>
        <v>0</v>
      </c>
      <c r="BZ13" s="515">
        <f t="shared" si="21"/>
        <v>0</v>
      </c>
      <c r="CA13" s="515">
        <f t="shared" si="21"/>
        <v>0</v>
      </c>
      <c r="CB13" s="515">
        <f t="shared" si="21"/>
        <v>0</v>
      </c>
      <c r="CC13" s="515">
        <f t="shared" si="21"/>
        <v>0</v>
      </c>
      <c r="CD13" s="515">
        <f t="shared" si="21"/>
        <v>0</v>
      </c>
      <c r="CE13" s="515">
        <f t="shared" si="21"/>
        <v>0</v>
      </c>
      <c r="CF13" s="515">
        <f t="shared" si="21"/>
        <v>0</v>
      </c>
      <c r="CG13" s="515">
        <f t="shared" si="21"/>
        <v>0</v>
      </c>
      <c r="CH13" s="515">
        <f t="shared" si="21"/>
        <v>0</v>
      </c>
      <c r="CI13" s="515">
        <f t="shared" si="21"/>
        <v>0</v>
      </c>
      <c r="CJ13" s="515">
        <f t="shared" si="17"/>
        <v>0</v>
      </c>
      <c r="CK13" s="515">
        <f t="shared" si="17"/>
        <v>0</v>
      </c>
      <c r="CL13" s="515">
        <f t="shared" si="17"/>
        <v>0</v>
      </c>
      <c r="CM13" s="515">
        <f t="shared" si="17"/>
        <v>0</v>
      </c>
      <c r="CN13" s="515">
        <f t="shared" si="17"/>
        <v>0</v>
      </c>
      <c r="CO13" s="515">
        <f t="shared" si="17"/>
        <v>0</v>
      </c>
      <c r="CP13" s="515">
        <f t="shared" si="17"/>
        <v>0</v>
      </c>
      <c r="CQ13" s="515">
        <f t="shared" si="17"/>
        <v>0</v>
      </c>
      <c r="CR13" s="515">
        <f t="shared" si="17"/>
        <v>0</v>
      </c>
      <c r="CS13" s="515">
        <f t="shared" si="17"/>
        <v>0</v>
      </c>
      <c r="CT13" s="515">
        <f t="shared" si="17"/>
        <v>0</v>
      </c>
      <c r="CU13" s="515">
        <f t="shared" si="17"/>
        <v>0</v>
      </c>
      <c r="CV13" s="515">
        <f t="shared" si="17"/>
        <v>0</v>
      </c>
      <c r="CW13" s="515">
        <f t="shared" si="17"/>
        <v>0</v>
      </c>
      <c r="CX13" s="515">
        <f t="shared" si="17"/>
        <v>0</v>
      </c>
      <c r="CY13" s="515">
        <f t="shared" si="17"/>
        <v>0</v>
      </c>
      <c r="CZ13" s="515">
        <f t="shared" si="17"/>
        <v>0</v>
      </c>
      <c r="DA13" s="515">
        <f t="shared" si="17"/>
        <v>0</v>
      </c>
      <c r="DB13" s="515">
        <f t="shared" si="17"/>
        <v>0</v>
      </c>
      <c r="DC13" s="515">
        <f t="shared" si="17"/>
        <v>0</v>
      </c>
      <c r="DD13" s="515">
        <f t="shared" si="17"/>
        <v>0</v>
      </c>
      <c r="DE13" s="515">
        <f t="shared" si="17"/>
        <v>0</v>
      </c>
      <c r="DF13" s="515">
        <f t="shared" si="17"/>
        <v>0</v>
      </c>
      <c r="DG13" s="515">
        <f t="shared" si="17"/>
        <v>0</v>
      </c>
      <c r="DH13" s="515">
        <f t="shared" si="17"/>
        <v>0</v>
      </c>
      <c r="DI13" s="515">
        <f t="shared" si="17"/>
        <v>0</v>
      </c>
      <c r="DJ13" s="515">
        <f t="shared" si="17"/>
        <v>0</v>
      </c>
      <c r="DK13" s="515">
        <f t="shared" si="17"/>
        <v>0</v>
      </c>
      <c r="DL13" s="515">
        <f t="shared" si="17"/>
        <v>0</v>
      </c>
      <c r="DM13" s="515">
        <f t="shared" si="17"/>
        <v>0</v>
      </c>
      <c r="DN13" s="515">
        <f t="shared" si="17"/>
        <v>0</v>
      </c>
      <c r="DO13" s="515">
        <f t="shared" si="17"/>
        <v>0</v>
      </c>
      <c r="DP13" s="515">
        <f t="shared" si="17"/>
        <v>0</v>
      </c>
      <c r="DQ13" s="515">
        <f t="shared" si="17"/>
        <v>0</v>
      </c>
      <c r="DR13" s="515">
        <f t="shared" si="17"/>
        <v>0</v>
      </c>
      <c r="DS13" s="515">
        <f t="shared" si="17"/>
        <v>0</v>
      </c>
      <c r="DT13" s="515">
        <f t="shared" si="17"/>
        <v>0</v>
      </c>
      <c r="DU13" s="515">
        <f t="shared" si="17"/>
        <v>0</v>
      </c>
      <c r="DV13" s="515">
        <f t="shared" si="17"/>
        <v>0</v>
      </c>
      <c r="DW13" s="515">
        <f t="shared" si="17"/>
        <v>0</v>
      </c>
      <c r="DX13" s="515">
        <f t="shared" si="17"/>
        <v>0</v>
      </c>
      <c r="DY13" s="515">
        <f t="shared" si="17"/>
        <v>0</v>
      </c>
      <c r="DZ13" s="515">
        <f t="shared" si="17"/>
        <v>0</v>
      </c>
      <c r="EA13" s="515">
        <f t="shared" si="17"/>
        <v>0</v>
      </c>
      <c r="EB13" s="515">
        <f t="shared" si="17"/>
        <v>0</v>
      </c>
      <c r="EC13" s="515">
        <f t="shared" si="17"/>
        <v>0</v>
      </c>
      <c r="ED13" s="515">
        <f t="shared" si="17"/>
        <v>0</v>
      </c>
      <c r="EE13" s="515">
        <f t="shared" si="17"/>
        <v>0</v>
      </c>
      <c r="EF13" s="515">
        <f t="shared" si="16"/>
        <v>0</v>
      </c>
      <c r="EG13" s="515">
        <f t="shared" si="16"/>
        <v>0</v>
      </c>
      <c r="EH13" s="515">
        <f t="shared" si="9"/>
        <v>0</v>
      </c>
      <c r="EI13" s="515">
        <f t="shared" si="9"/>
        <v>0</v>
      </c>
      <c r="EJ13" s="518">
        <f t="shared" si="9"/>
        <v>0</v>
      </c>
    </row>
    <row r="14" spans="1:140" x14ac:dyDescent="0.3">
      <c r="A14" s="629" t="b">
        <f t="shared" si="10"/>
        <v>1</v>
      </c>
      <c r="B14" s="630" t="s">
        <v>212</v>
      </c>
      <c r="C14" s="452">
        <v>0</v>
      </c>
      <c r="D14" s="631">
        <f t="shared" si="6"/>
        <v>0</v>
      </c>
      <c r="E14" s="632">
        <v>4</v>
      </c>
      <c r="F14" s="632">
        <v>7</v>
      </c>
      <c r="G14" s="633">
        <f t="shared" si="11"/>
        <v>4</v>
      </c>
      <c r="H14" s="628"/>
      <c r="I14" s="515">
        <f t="shared" si="12"/>
        <v>0</v>
      </c>
      <c r="J14" s="515">
        <f t="shared" si="12"/>
        <v>0</v>
      </c>
      <c r="K14" s="515">
        <f t="shared" si="12"/>
        <v>0</v>
      </c>
      <c r="L14" s="515">
        <f t="shared" si="12"/>
        <v>0</v>
      </c>
      <c r="M14" s="515">
        <f t="shared" si="12"/>
        <v>0</v>
      </c>
      <c r="N14" s="515">
        <f t="shared" si="12"/>
        <v>0</v>
      </c>
      <c r="O14" s="515">
        <f t="shared" si="12"/>
        <v>0</v>
      </c>
      <c r="P14" s="515">
        <f t="shared" si="12"/>
        <v>0</v>
      </c>
      <c r="Q14" s="515">
        <f t="shared" si="12"/>
        <v>0</v>
      </c>
      <c r="R14" s="515">
        <f t="shared" si="12"/>
        <v>0</v>
      </c>
      <c r="S14" s="515">
        <f t="shared" si="12"/>
        <v>0</v>
      </c>
      <c r="T14" s="515">
        <f t="shared" si="12"/>
        <v>0</v>
      </c>
      <c r="U14" s="515">
        <f t="shared" si="12"/>
        <v>0</v>
      </c>
      <c r="V14" s="515">
        <f t="shared" si="12"/>
        <v>0</v>
      </c>
      <c r="W14" s="515">
        <f t="shared" si="12"/>
        <v>0</v>
      </c>
      <c r="X14" s="515">
        <f t="shared" si="12"/>
        <v>0</v>
      </c>
      <c r="Y14" s="515">
        <f t="shared" si="18"/>
        <v>0</v>
      </c>
      <c r="Z14" s="515">
        <f t="shared" si="18"/>
        <v>0</v>
      </c>
      <c r="AA14" s="515">
        <f t="shared" si="18"/>
        <v>0</v>
      </c>
      <c r="AB14" s="515">
        <f t="shared" si="18"/>
        <v>0</v>
      </c>
      <c r="AC14" s="515">
        <f t="shared" si="18"/>
        <v>0</v>
      </c>
      <c r="AD14" s="515">
        <f t="shared" si="18"/>
        <v>0</v>
      </c>
      <c r="AE14" s="515">
        <f t="shared" si="18"/>
        <v>0</v>
      </c>
      <c r="AF14" s="515">
        <f t="shared" si="18"/>
        <v>0</v>
      </c>
      <c r="AG14" s="515">
        <f t="shared" si="18"/>
        <v>0</v>
      </c>
      <c r="AH14" s="515">
        <f t="shared" si="18"/>
        <v>0</v>
      </c>
      <c r="AI14" s="515">
        <f t="shared" si="18"/>
        <v>0</v>
      </c>
      <c r="AJ14" s="515">
        <f t="shared" si="18"/>
        <v>0</v>
      </c>
      <c r="AK14" s="515">
        <f t="shared" si="18"/>
        <v>0</v>
      </c>
      <c r="AL14" s="515">
        <f t="shared" si="18"/>
        <v>0</v>
      </c>
      <c r="AM14" s="515">
        <f t="shared" si="18"/>
        <v>0</v>
      </c>
      <c r="AN14" s="515">
        <f t="shared" si="18"/>
        <v>0</v>
      </c>
      <c r="AO14" s="515">
        <f t="shared" si="19"/>
        <v>0</v>
      </c>
      <c r="AP14" s="515">
        <f t="shared" si="19"/>
        <v>0</v>
      </c>
      <c r="AQ14" s="515">
        <f t="shared" si="19"/>
        <v>0</v>
      </c>
      <c r="AR14" s="515">
        <f t="shared" si="19"/>
        <v>0</v>
      </c>
      <c r="AS14" s="515">
        <f t="shared" si="19"/>
        <v>0</v>
      </c>
      <c r="AT14" s="515">
        <f t="shared" si="19"/>
        <v>0</v>
      </c>
      <c r="AU14" s="515">
        <f t="shared" si="19"/>
        <v>0</v>
      </c>
      <c r="AV14" s="515">
        <f t="shared" si="19"/>
        <v>0</v>
      </c>
      <c r="AW14" s="515">
        <f t="shared" si="19"/>
        <v>0</v>
      </c>
      <c r="AX14" s="515">
        <f t="shared" si="19"/>
        <v>0</v>
      </c>
      <c r="AY14" s="515">
        <f t="shared" si="19"/>
        <v>0</v>
      </c>
      <c r="AZ14" s="515">
        <f t="shared" si="19"/>
        <v>0</v>
      </c>
      <c r="BA14" s="515">
        <f t="shared" si="19"/>
        <v>0</v>
      </c>
      <c r="BB14" s="515">
        <f t="shared" si="19"/>
        <v>0</v>
      </c>
      <c r="BC14" s="515">
        <f t="shared" si="19"/>
        <v>0</v>
      </c>
      <c r="BD14" s="515">
        <f t="shared" si="19"/>
        <v>0</v>
      </c>
      <c r="BE14" s="515">
        <f t="shared" si="20"/>
        <v>0</v>
      </c>
      <c r="BF14" s="515">
        <f t="shared" si="20"/>
        <v>0</v>
      </c>
      <c r="BG14" s="515">
        <f t="shared" si="20"/>
        <v>0</v>
      </c>
      <c r="BH14" s="515">
        <f t="shared" si="20"/>
        <v>0</v>
      </c>
      <c r="BI14" s="515">
        <f t="shared" si="20"/>
        <v>0</v>
      </c>
      <c r="BJ14" s="515">
        <f t="shared" si="20"/>
        <v>0</v>
      </c>
      <c r="BK14" s="515">
        <f t="shared" si="20"/>
        <v>0</v>
      </c>
      <c r="BL14" s="515">
        <f t="shared" si="20"/>
        <v>0</v>
      </c>
      <c r="BM14" s="515">
        <f t="shared" si="20"/>
        <v>0</v>
      </c>
      <c r="BN14" s="515">
        <f t="shared" si="20"/>
        <v>0</v>
      </c>
      <c r="BO14" s="515">
        <f t="shared" si="20"/>
        <v>0</v>
      </c>
      <c r="BP14" s="515">
        <f t="shared" si="20"/>
        <v>0</v>
      </c>
      <c r="BQ14" s="515">
        <f t="shared" si="20"/>
        <v>0</v>
      </c>
      <c r="BR14" s="515">
        <f t="shared" si="20"/>
        <v>0</v>
      </c>
      <c r="BS14" s="515">
        <f t="shared" si="20"/>
        <v>0</v>
      </c>
      <c r="BT14" s="515">
        <f t="shared" si="20"/>
        <v>0</v>
      </c>
      <c r="BU14" s="515">
        <f t="shared" si="21"/>
        <v>0</v>
      </c>
      <c r="BV14" s="515">
        <f t="shared" si="21"/>
        <v>0</v>
      </c>
      <c r="BW14" s="515">
        <f t="shared" si="21"/>
        <v>0</v>
      </c>
      <c r="BX14" s="515">
        <f t="shared" si="21"/>
        <v>0</v>
      </c>
      <c r="BY14" s="515">
        <f t="shared" si="21"/>
        <v>0</v>
      </c>
      <c r="BZ14" s="515">
        <f t="shared" si="21"/>
        <v>0</v>
      </c>
      <c r="CA14" s="515">
        <f t="shared" si="21"/>
        <v>0</v>
      </c>
      <c r="CB14" s="515">
        <f t="shared" si="21"/>
        <v>0</v>
      </c>
      <c r="CC14" s="515">
        <f t="shared" si="21"/>
        <v>0</v>
      </c>
      <c r="CD14" s="515">
        <f t="shared" si="21"/>
        <v>0</v>
      </c>
      <c r="CE14" s="515">
        <f t="shared" si="21"/>
        <v>0</v>
      </c>
      <c r="CF14" s="515">
        <f t="shared" si="21"/>
        <v>0</v>
      </c>
      <c r="CG14" s="515">
        <f t="shared" si="21"/>
        <v>0</v>
      </c>
      <c r="CH14" s="515">
        <f t="shared" si="21"/>
        <v>0</v>
      </c>
      <c r="CI14" s="515">
        <f t="shared" si="21"/>
        <v>0</v>
      </c>
      <c r="CJ14" s="515">
        <f t="shared" si="17"/>
        <v>0</v>
      </c>
      <c r="CK14" s="515">
        <f t="shared" si="17"/>
        <v>0</v>
      </c>
      <c r="CL14" s="515">
        <f t="shared" si="17"/>
        <v>0</v>
      </c>
      <c r="CM14" s="515">
        <f t="shared" si="17"/>
        <v>0</v>
      </c>
      <c r="CN14" s="515">
        <f t="shared" si="17"/>
        <v>0</v>
      </c>
      <c r="CO14" s="515">
        <f t="shared" si="17"/>
        <v>0</v>
      </c>
      <c r="CP14" s="515">
        <f t="shared" si="17"/>
        <v>0</v>
      </c>
      <c r="CQ14" s="515">
        <f t="shared" si="17"/>
        <v>0</v>
      </c>
      <c r="CR14" s="515">
        <f t="shared" si="17"/>
        <v>0</v>
      </c>
      <c r="CS14" s="515">
        <f t="shared" si="17"/>
        <v>0</v>
      </c>
      <c r="CT14" s="515">
        <f t="shared" si="17"/>
        <v>0</v>
      </c>
      <c r="CU14" s="515">
        <f t="shared" si="17"/>
        <v>0</v>
      </c>
      <c r="CV14" s="515">
        <f t="shared" si="17"/>
        <v>0</v>
      </c>
      <c r="CW14" s="515">
        <f t="shared" si="17"/>
        <v>0</v>
      </c>
      <c r="CX14" s="515">
        <f t="shared" si="17"/>
        <v>0</v>
      </c>
      <c r="CY14" s="515">
        <f t="shared" si="17"/>
        <v>0</v>
      </c>
      <c r="CZ14" s="515">
        <f t="shared" si="17"/>
        <v>0</v>
      </c>
      <c r="DA14" s="515">
        <f t="shared" si="17"/>
        <v>0</v>
      </c>
      <c r="DB14" s="515">
        <f t="shared" si="17"/>
        <v>0</v>
      </c>
      <c r="DC14" s="515">
        <f t="shared" si="17"/>
        <v>0</v>
      </c>
      <c r="DD14" s="515">
        <f t="shared" si="17"/>
        <v>0</v>
      </c>
      <c r="DE14" s="515">
        <f t="shared" si="17"/>
        <v>0</v>
      </c>
      <c r="DF14" s="515">
        <f t="shared" si="17"/>
        <v>0</v>
      </c>
      <c r="DG14" s="515">
        <f t="shared" si="17"/>
        <v>0</v>
      </c>
      <c r="DH14" s="515">
        <f t="shared" si="17"/>
        <v>0</v>
      </c>
      <c r="DI14" s="515">
        <f t="shared" si="17"/>
        <v>0</v>
      </c>
      <c r="DJ14" s="515">
        <f t="shared" si="17"/>
        <v>0</v>
      </c>
      <c r="DK14" s="515">
        <f t="shared" si="17"/>
        <v>0</v>
      </c>
      <c r="DL14" s="515">
        <f t="shared" si="17"/>
        <v>0</v>
      </c>
      <c r="DM14" s="515">
        <f t="shared" si="17"/>
        <v>0</v>
      </c>
      <c r="DN14" s="515">
        <f t="shared" si="17"/>
        <v>0</v>
      </c>
      <c r="DO14" s="515">
        <f t="shared" si="17"/>
        <v>0</v>
      </c>
      <c r="DP14" s="515">
        <f t="shared" si="17"/>
        <v>0</v>
      </c>
      <c r="DQ14" s="515">
        <f t="shared" si="17"/>
        <v>0</v>
      </c>
      <c r="DR14" s="515">
        <f t="shared" si="17"/>
        <v>0</v>
      </c>
      <c r="DS14" s="515">
        <f t="shared" si="17"/>
        <v>0</v>
      </c>
      <c r="DT14" s="515">
        <f t="shared" si="17"/>
        <v>0</v>
      </c>
      <c r="DU14" s="515">
        <f t="shared" si="17"/>
        <v>0</v>
      </c>
      <c r="DV14" s="515">
        <f t="shared" si="17"/>
        <v>0</v>
      </c>
      <c r="DW14" s="515">
        <f t="shared" si="17"/>
        <v>0</v>
      </c>
      <c r="DX14" s="515">
        <f t="shared" si="17"/>
        <v>0</v>
      </c>
      <c r="DY14" s="515">
        <f t="shared" si="17"/>
        <v>0</v>
      </c>
      <c r="DZ14" s="515">
        <f t="shared" si="17"/>
        <v>0</v>
      </c>
      <c r="EA14" s="515">
        <f t="shared" si="17"/>
        <v>0</v>
      </c>
      <c r="EB14" s="515">
        <f t="shared" si="17"/>
        <v>0</v>
      </c>
      <c r="EC14" s="515">
        <f t="shared" si="17"/>
        <v>0</v>
      </c>
      <c r="ED14" s="515">
        <f t="shared" si="17"/>
        <v>0</v>
      </c>
      <c r="EE14" s="515">
        <f t="shared" si="17"/>
        <v>0</v>
      </c>
      <c r="EF14" s="515">
        <f t="shared" si="16"/>
        <v>0</v>
      </c>
      <c r="EG14" s="515">
        <f t="shared" si="16"/>
        <v>0</v>
      </c>
      <c r="EH14" s="515">
        <f t="shared" si="9"/>
        <v>0</v>
      </c>
      <c r="EI14" s="515">
        <f t="shared" si="9"/>
        <v>0</v>
      </c>
      <c r="EJ14" s="518">
        <f t="shared" si="9"/>
        <v>0</v>
      </c>
    </row>
    <row r="15" spans="1:140" x14ac:dyDescent="0.3">
      <c r="A15" s="629" t="b">
        <f t="shared" si="10"/>
        <v>1</v>
      </c>
      <c r="B15" s="630" t="s">
        <v>213</v>
      </c>
      <c r="C15" s="452">
        <v>0</v>
      </c>
      <c r="D15" s="631">
        <f t="shared" si="6"/>
        <v>0</v>
      </c>
      <c r="E15" s="632">
        <v>4</v>
      </c>
      <c r="F15" s="632">
        <v>7</v>
      </c>
      <c r="G15" s="633">
        <f t="shared" si="11"/>
        <v>4</v>
      </c>
      <c r="H15" s="628"/>
      <c r="I15" s="515">
        <f t="shared" si="12"/>
        <v>0</v>
      </c>
      <c r="J15" s="515">
        <f t="shared" si="12"/>
        <v>0</v>
      </c>
      <c r="K15" s="515">
        <f t="shared" si="12"/>
        <v>0</v>
      </c>
      <c r="L15" s="515">
        <f t="shared" si="12"/>
        <v>0</v>
      </c>
      <c r="M15" s="515">
        <f t="shared" si="12"/>
        <v>0</v>
      </c>
      <c r="N15" s="515">
        <f t="shared" si="12"/>
        <v>0</v>
      </c>
      <c r="O15" s="515">
        <f t="shared" si="12"/>
        <v>0</v>
      </c>
      <c r="P15" s="515">
        <f t="shared" si="12"/>
        <v>0</v>
      </c>
      <c r="Q15" s="515">
        <f t="shared" si="12"/>
        <v>0</v>
      </c>
      <c r="R15" s="515">
        <f t="shared" si="12"/>
        <v>0</v>
      </c>
      <c r="S15" s="515">
        <f t="shared" si="12"/>
        <v>0</v>
      </c>
      <c r="T15" s="515">
        <f t="shared" si="12"/>
        <v>0</v>
      </c>
      <c r="U15" s="515">
        <f t="shared" si="12"/>
        <v>0</v>
      </c>
      <c r="V15" s="515">
        <f t="shared" si="12"/>
        <v>0</v>
      </c>
      <c r="W15" s="515">
        <f t="shared" si="12"/>
        <v>0</v>
      </c>
      <c r="X15" s="515">
        <f t="shared" si="12"/>
        <v>0</v>
      </c>
      <c r="Y15" s="515">
        <f t="shared" si="18"/>
        <v>0</v>
      </c>
      <c r="Z15" s="515">
        <f t="shared" si="18"/>
        <v>0</v>
      </c>
      <c r="AA15" s="515">
        <f t="shared" si="18"/>
        <v>0</v>
      </c>
      <c r="AB15" s="515">
        <f t="shared" si="18"/>
        <v>0</v>
      </c>
      <c r="AC15" s="515">
        <f t="shared" si="18"/>
        <v>0</v>
      </c>
      <c r="AD15" s="515">
        <f t="shared" si="18"/>
        <v>0</v>
      </c>
      <c r="AE15" s="515">
        <f t="shared" si="18"/>
        <v>0</v>
      </c>
      <c r="AF15" s="515">
        <f t="shared" si="18"/>
        <v>0</v>
      </c>
      <c r="AG15" s="515">
        <f t="shared" si="18"/>
        <v>0</v>
      </c>
      <c r="AH15" s="515">
        <f t="shared" si="18"/>
        <v>0</v>
      </c>
      <c r="AI15" s="515">
        <f t="shared" si="18"/>
        <v>0</v>
      </c>
      <c r="AJ15" s="515">
        <f t="shared" si="18"/>
        <v>0</v>
      </c>
      <c r="AK15" s="515">
        <f t="shared" si="18"/>
        <v>0</v>
      </c>
      <c r="AL15" s="515">
        <f t="shared" si="18"/>
        <v>0</v>
      </c>
      <c r="AM15" s="515">
        <f t="shared" si="18"/>
        <v>0</v>
      </c>
      <c r="AN15" s="515">
        <f t="shared" si="18"/>
        <v>0</v>
      </c>
      <c r="AO15" s="515">
        <f t="shared" si="19"/>
        <v>0</v>
      </c>
      <c r="AP15" s="515">
        <f t="shared" si="19"/>
        <v>0</v>
      </c>
      <c r="AQ15" s="515">
        <f t="shared" si="19"/>
        <v>0</v>
      </c>
      <c r="AR15" s="515">
        <f t="shared" si="19"/>
        <v>0</v>
      </c>
      <c r="AS15" s="515">
        <f t="shared" si="19"/>
        <v>0</v>
      </c>
      <c r="AT15" s="515">
        <f t="shared" si="19"/>
        <v>0</v>
      </c>
      <c r="AU15" s="515">
        <f t="shared" si="19"/>
        <v>0</v>
      </c>
      <c r="AV15" s="515">
        <f t="shared" si="19"/>
        <v>0</v>
      </c>
      <c r="AW15" s="515">
        <f t="shared" si="19"/>
        <v>0</v>
      </c>
      <c r="AX15" s="515">
        <f t="shared" si="19"/>
        <v>0</v>
      </c>
      <c r="AY15" s="515">
        <f t="shared" si="19"/>
        <v>0</v>
      </c>
      <c r="AZ15" s="515">
        <f t="shared" si="19"/>
        <v>0</v>
      </c>
      <c r="BA15" s="515">
        <f t="shared" si="19"/>
        <v>0</v>
      </c>
      <c r="BB15" s="515">
        <f t="shared" si="19"/>
        <v>0</v>
      </c>
      <c r="BC15" s="515">
        <f t="shared" si="19"/>
        <v>0</v>
      </c>
      <c r="BD15" s="515">
        <f t="shared" si="19"/>
        <v>0</v>
      </c>
      <c r="BE15" s="515">
        <f t="shared" si="20"/>
        <v>0</v>
      </c>
      <c r="BF15" s="515">
        <f t="shared" si="20"/>
        <v>0</v>
      </c>
      <c r="BG15" s="515">
        <f t="shared" si="20"/>
        <v>0</v>
      </c>
      <c r="BH15" s="515">
        <f t="shared" si="20"/>
        <v>0</v>
      </c>
      <c r="BI15" s="515">
        <f t="shared" si="20"/>
        <v>0</v>
      </c>
      <c r="BJ15" s="515">
        <f t="shared" si="20"/>
        <v>0</v>
      </c>
      <c r="BK15" s="515">
        <f t="shared" si="20"/>
        <v>0</v>
      </c>
      <c r="BL15" s="515">
        <f t="shared" si="20"/>
        <v>0</v>
      </c>
      <c r="BM15" s="515">
        <f t="shared" si="20"/>
        <v>0</v>
      </c>
      <c r="BN15" s="515">
        <f t="shared" si="20"/>
        <v>0</v>
      </c>
      <c r="BO15" s="515">
        <f t="shared" si="20"/>
        <v>0</v>
      </c>
      <c r="BP15" s="515">
        <f t="shared" si="20"/>
        <v>0</v>
      </c>
      <c r="BQ15" s="515">
        <f t="shared" si="20"/>
        <v>0</v>
      </c>
      <c r="BR15" s="515">
        <f t="shared" si="20"/>
        <v>0</v>
      </c>
      <c r="BS15" s="515">
        <f t="shared" si="20"/>
        <v>0</v>
      </c>
      <c r="BT15" s="515">
        <f t="shared" si="20"/>
        <v>0</v>
      </c>
      <c r="BU15" s="515">
        <f t="shared" si="21"/>
        <v>0</v>
      </c>
      <c r="BV15" s="515">
        <f t="shared" si="21"/>
        <v>0</v>
      </c>
      <c r="BW15" s="515">
        <f t="shared" si="21"/>
        <v>0</v>
      </c>
      <c r="BX15" s="515">
        <f t="shared" si="21"/>
        <v>0</v>
      </c>
      <c r="BY15" s="515">
        <f t="shared" si="21"/>
        <v>0</v>
      </c>
      <c r="BZ15" s="515">
        <f t="shared" si="21"/>
        <v>0</v>
      </c>
      <c r="CA15" s="515">
        <f t="shared" si="21"/>
        <v>0</v>
      </c>
      <c r="CB15" s="515">
        <f t="shared" si="21"/>
        <v>0</v>
      </c>
      <c r="CC15" s="515">
        <f t="shared" si="21"/>
        <v>0</v>
      </c>
      <c r="CD15" s="515">
        <f t="shared" si="21"/>
        <v>0</v>
      </c>
      <c r="CE15" s="515">
        <f t="shared" si="21"/>
        <v>0</v>
      </c>
      <c r="CF15" s="515">
        <f t="shared" si="21"/>
        <v>0</v>
      </c>
      <c r="CG15" s="515">
        <f t="shared" si="21"/>
        <v>0</v>
      </c>
      <c r="CH15" s="515">
        <f t="shared" si="21"/>
        <v>0</v>
      </c>
      <c r="CI15" s="515">
        <f t="shared" si="21"/>
        <v>0</v>
      </c>
      <c r="CJ15" s="515">
        <f t="shared" si="17"/>
        <v>0</v>
      </c>
      <c r="CK15" s="515">
        <f t="shared" si="17"/>
        <v>0</v>
      </c>
      <c r="CL15" s="515">
        <f t="shared" si="17"/>
        <v>0</v>
      </c>
      <c r="CM15" s="515">
        <f t="shared" si="17"/>
        <v>0</v>
      </c>
      <c r="CN15" s="515">
        <f t="shared" si="17"/>
        <v>0</v>
      </c>
      <c r="CO15" s="515">
        <f t="shared" si="17"/>
        <v>0</v>
      </c>
      <c r="CP15" s="515">
        <f t="shared" si="17"/>
        <v>0</v>
      </c>
      <c r="CQ15" s="515">
        <f t="shared" si="17"/>
        <v>0</v>
      </c>
      <c r="CR15" s="515">
        <f t="shared" si="17"/>
        <v>0</v>
      </c>
      <c r="CS15" s="515">
        <f t="shared" si="17"/>
        <v>0</v>
      </c>
      <c r="CT15" s="515">
        <f t="shared" si="17"/>
        <v>0</v>
      </c>
      <c r="CU15" s="515">
        <f t="shared" si="17"/>
        <v>0</v>
      </c>
      <c r="CV15" s="515">
        <f t="shared" si="17"/>
        <v>0</v>
      </c>
      <c r="CW15" s="515">
        <f t="shared" si="17"/>
        <v>0</v>
      </c>
      <c r="CX15" s="515">
        <f t="shared" si="17"/>
        <v>0</v>
      </c>
      <c r="CY15" s="515">
        <f t="shared" si="17"/>
        <v>0</v>
      </c>
      <c r="CZ15" s="515">
        <f t="shared" si="17"/>
        <v>0</v>
      </c>
      <c r="DA15" s="515">
        <f t="shared" si="17"/>
        <v>0</v>
      </c>
      <c r="DB15" s="515">
        <f t="shared" si="17"/>
        <v>0</v>
      </c>
      <c r="DC15" s="515">
        <f t="shared" si="17"/>
        <v>0</v>
      </c>
      <c r="DD15" s="515">
        <f t="shared" si="17"/>
        <v>0</v>
      </c>
      <c r="DE15" s="515">
        <f t="shared" si="17"/>
        <v>0</v>
      </c>
      <c r="DF15" s="515">
        <f t="shared" si="17"/>
        <v>0</v>
      </c>
      <c r="DG15" s="515">
        <f t="shared" si="17"/>
        <v>0</v>
      </c>
      <c r="DH15" s="515">
        <f t="shared" si="17"/>
        <v>0</v>
      </c>
      <c r="DI15" s="515">
        <f t="shared" si="17"/>
        <v>0</v>
      </c>
      <c r="DJ15" s="515">
        <f t="shared" si="17"/>
        <v>0</v>
      </c>
      <c r="DK15" s="515">
        <f t="shared" si="17"/>
        <v>0</v>
      </c>
      <c r="DL15" s="515">
        <f t="shared" si="17"/>
        <v>0</v>
      </c>
      <c r="DM15" s="515">
        <f t="shared" si="17"/>
        <v>0</v>
      </c>
      <c r="DN15" s="515">
        <f t="shared" si="17"/>
        <v>0</v>
      </c>
      <c r="DO15" s="515">
        <f t="shared" si="17"/>
        <v>0</v>
      </c>
      <c r="DP15" s="515">
        <f t="shared" si="17"/>
        <v>0</v>
      </c>
      <c r="DQ15" s="515">
        <f t="shared" si="17"/>
        <v>0</v>
      </c>
      <c r="DR15" s="515">
        <f t="shared" si="17"/>
        <v>0</v>
      </c>
      <c r="DS15" s="515">
        <f t="shared" si="17"/>
        <v>0</v>
      </c>
      <c r="DT15" s="515">
        <f t="shared" si="17"/>
        <v>0</v>
      </c>
      <c r="DU15" s="515">
        <f t="shared" si="17"/>
        <v>0</v>
      </c>
      <c r="DV15" s="515">
        <f t="shared" si="17"/>
        <v>0</v>
      </c>
      <c r="DW15" s="515">
        <f t="shared" si="17"/>
        <v>0</v>
      </c>
      <c r="DX15" s="515">
        <f t="shared" si="17"/>
        <v>0</v>
      </c>
      <c r="DY15" s="515">
        <f t="shared" si="17"/>
        <v>0</v>
      </c>
      <c r="DZ15" s="515">
        <f t="shared" si="17"/>
        <v>0</v>
      </c>
      <c r="EA15" s="515">
        <f t="shared" si="17"/>
        <v>0</v>
      </c>
      <c r="EB15" s="515">
        <f t="shared" si="17"/>
        <v>0</v>
      </c>
      <c r="EC15" s="515">
        <f t="shared" si="17"/>
        <v>0</v>
      </c>
      <c r="ED15" s="515">
        <f t="shared" si="17"/>
        <v>0</v>
      </c>
      <c r="EE15" s="515">
        <f t="shared" si="17"/>
        <v>0</v>
      </c>
      <c r="EF15" s="515">
        <f t="shared" si="16"/>
        <v>0</v>
      </c>
      <c r="EG15" s="515">
        <f t="shared" si="16"/>
        <v>0</v>
      </c>
      <c r="EH15" s="515">
        <f t="shared" si="9"/>
        <v>0</v>
      </c>
      <c r="EI15" s="515">
        <f t="shared" si="9"/>
        <v>0</v>
      </c>
      <c r="EJ15" s="518">
        <f t="shared" si="9"/>
        <v>0</v>
      </c>
    </row>
    <row r="16" spans="1:140" x14ac:dyDescent="0.3">
      <c r="A16" s="634" t="b">
        <f t="shared" si="10"/>
        <v>1</v>
      </c>
      <c r="B16" s="635" t="s">
        <v>214</v>
      </c>
      <c r="C16" s="539">
        <v>0</v>
      </c>
      <c r="D16" s="636">
        <f t="shared" si="6"/>
        <v>0</v>
      </c>
      <c r="E16" s="637">
        <v>4</v>
      </c>
      <c r="F16" s="637">
        <v>7</v>
      </c>
      <c r="G16" s="638">
        <f t="shared" si="11"/>
        <v>4</v>
      </c>
      <c r="H16" s="639"/>
      <c r="I16" s="554">
        <f t="shared" si="12"/>
        <v>0</v>
      </c>
      <c r="J16" s="554">
        <f t="shared" si="12"/>
        <v>0</v>
      </c>
      <c r="K16" s="554">
        <f t="shared" si="12"/>
        <v>0</v>
      </c>
      <c r="L16" s="554">
        <f t="shared" si="12"/>
        <v>0</v>
      </c>
      <c r="M16" s="554">
        <f t="shared" si="12"/>
        <v>0</v>
      </c>
      <c r="N16" s="554">
        <f t="shared" si="12"/>
        <v>0</v>
      </c>
      <c r="O16" s="554">
        <f t="shared" si="12"/>
        <v>0</v>
      </c>
      <c r="P16" s="554">
        <f t="shared" si="12"/>
        <v>0</v>
      </c>
      <c r="Q16" s="554">
        <f t="shared" si="12"/>
        <v>0</v>
      </c>
      <c r="R16" s="554">
        <f t="shared" si="12"/>
        <v>0</v>
      </c>
      <c r="S16" s="554">
        <f t="shared" si="12"/>
        <v>0</v>
      </c>
      <c r="T16" s="554">
        <f t="shared" si="12"/>
        <v>0</v>
      </c>
      <c r="U16" s="554">
        <f t="shared" si="12"/>
        <v>0</v>
      </c>
      <c r="V16" s="554">
        <f t="shared" si="12"/>
        <v>0</v>
      </c>
      <c r="W16" s="554">
        <f t="shared" si="12"/>
        <v>0</v>
      </c>
      <c r="X16" s="554">
        <f t="shared" si="12"/>
        <v>0</v>
      </c>
      <c r="Y16" s="554">
        <f t="shared" si="18"/>
        <v>0</v>
      </c>
      <c r="Z16" s="554">
        <f t="shared" si="18"/>
        <v>0</v>
      </c>
      <c r="AA16" s="554">
        <f t="shared" si="18"/>
        <v>0</v>
      </c>
      <c r="AB16" s="554">
        <f t="shared" si="18"/>
        <v>0</v>
      </c>
      <c r="AC16" s="554">
        <f t="shared" si="18"/>
        <v>0</v>
      </c>
      <c r="AD16" s="554">
        <f t="shared" si="18"/>
        <v>0</v>
      </c>
      <c r="AE16" s="554">
        <f t="shared" si="18"/>
        <v>0</v>
      </c>
      <c r="AF16" s="554">
        <f t="shared" si="18"/>
        <v>0</v>
      </c>
      <c r="AG16" s="554">
        <f t="shared" si="18"/>
        <v>0</v>
      </c>
      <c r="AH16" s="554">
        <f t="shared" si="18"/>
        <v>0</v>
      </c>
      <c r="AI16" s="554">
        <f t="shared" si="18"/>
        <v>0</v>
      </c>
      <c r="AJ16" s="554">
        <f t="shared" si="18"/>
        <v>0</v>
      </c>
      <c r="AK16" s="554">
        <f t="shared" si="18"/>
        <v>0</v>
      </c>
      <c r="AL16" s="554">
        <f t="shared" si="18"/>
        <v>0</v>
      </c>
      <c r="AM16" s="554">
        <f t="shared" si="18"/>
        <v>0</v>
      </c>
      <c r="AN16" s="554">
        <f t="shared" si="18"/>
        <v>0</v>
      </c>
      <c r="AO16" s="554">
        <f t="shared" si="19"/>
        <v>0</v>
      </c>
      <c r="AP16" s="554">
        <f t="shared" si="19"/>
        <v>0</v>
      </c>
      <c r="AQ16" s="554">
        <f t="shared" si="19"/>
        <v>0</v>
      </c>
      <c r="AR16" s="554">
        <f t="shared" si="19"/>
        <v>0</v>
      </c>
      <c r="AS16" s="554">
        <f t="shared" si="19"/>
        <v>0</v>
      </c>
      <c r="AT16" s="554">
        <f t="shared" si="19"/>
        <v>0</v>
      </c>
      <c r="AU16" s="554">
        <f t="shared" si="19"/>
        <v>0</v>
      </c>
      <c r="AV16" s="554">
        <f t="shared" si="19"/>
        <v>0</v>
      </c>
      <c r="AW16" s="554">
        <f t="shared" si="19"/>
        <v>0</v>
      </c>
      <c r="AX16" s="554">
        <f t="shared" si="19"/>
        <v>0</v>
      </c>
      <c r="AY16" s="554">
        <f t="shared" si="19"/>
        <v>0</v>
      </c>
      <c r="AZ16" s="554">
        <f t="shared" si="19"/>
        <v>0</v>
      </c>
      <c r="BA16" s="554">
        <f t="shared" si="19"/>
        <v>0</v>
      </c>
      <c r="BB16" s="554">
        <f t="shared" si="19"/>
        <v>0</v>
      </c>
      <c r="BC16" s="554">
        <f t="shared" si="19"/>
        <v>0</v>
      </c>
      <c r="BD16" s="554">
        <f t="shared" si="19"/>
        <v>0</v>
      </c>
      <c r="BE16" s="554">
        <f t="shared" si="20"/>
        <v>0</v>
      </c>
      <c r="BF16" s="554">
        <f t="shared" si="20"/>
        <v>0</v>
      </c>
      <c r="BG16" s="554">
        <f t="shared" si="20"/>
        <v>0</v>
      </c>
      <c r="BH16" s="554">
        <f t="shared" si="20"/>
        <v>0</v>
      </c>
      <c r="BI16" s="554">
        <f t="shared" si="20"/>
        <v>0</v>
      </c>
      <c r="BJ16" s="554">
        <f t="shared" si="20"/>
        <v>0</v>
      </c>
      <c r="BK16" s="554">
        <f t="shared" si="20"/>
        <v>0</v>
      </c>
      <c r="BL16" s="554">
        <f t="shared" si="20"/>
        <v>0</v>
      </c>
      <c r="BM16" s="554">
        <f t="shared" si="20"/>
        <v>0</v>
      </c>
      <c r="BN16" s="554">
        <f t="shared" si="20"/>
        <v>0</v>
      </c>
      <c r="BO16" s="554">
        <f t="shared" si="20"/>
        <v>0</v>
      </c>
      <c r="BP16" s="554">
        <f t="shared" si="20"/>
        <v>0</v>
      </c>
      <c r="BQ16" s="554">
        <f t="shared" si="20"/>
        <v>0</v>
      </c>
      <c r="BR16" s="554">
        <f t="shared" si="20"/>
        <v>0</v>
      </c>
      <c r="BS16" s="554">
        <f t="shared" si="20"/>
        <v>0</v>
      </c>
      <c r="BT16" s="554">
        <f t="shared" si="20"/>
        <v>0</v>
      </c>
      <c r="BU16" s="554">
        <f t="shared" si="21"/>
        <v>0</v>
      </c>
      <c r="BV16" s="554">
        <f t="shared" si="21"/>
        <v>0</v>
      </c>
      <c r="BW16" s="554">
        <f t="shared" si="21"/>
        <v>0</v>
      </c>
      <c r="BX16" s="554">
        <f t="shared" si="21"/>
        <v>0</v>
      </c>
      <c r="BY16" s="554">
        <f t="shared" si="21"/>
        <v>0</v>
      </c>
      <c r="BZ16" s="554">
        <f t="shared" si="21"/>
        <v>0</v>
      </c>
      <c r="CA16" s="554">
        <f t="shared" si="21"/>
        <v>0</v>
      </c>
      <c r="CB16" s="554">
        <f t="shared" si="21"/>
        <v>0</v>
      </c>
      <c r="CC16" s="554">
        <f t="shared" si="21"/>
        <v>0</v>
      </c>
      <c r="CD16" s="554">
        <f t="shared" si="21"/>
        <v>0</v>
      </c>
      <c r="CE16" s="554">
        <f t="shared" si="21"/>
        <v>0</v>
      </c>
      <c r="CF16" s="554">
        <f t="shared" si="21"/>
        <v>0</v>
      </c>
      <c r="CG16" s="554">
        <f t="shared" si="21"/>
        <v>0</v>
      </c>
      <c r="CH16" s="554">
        <f t="shared" si="21"/>
        <v>0</v>
      </c>
      <c r="CI16" s="554">
        <f t="shared" si="21"/>
        <v>0</v>
      </c>
      <c r="CJ16" s="554">
        <f t="shared" si="17"/>
        <v>0</v>
      </c>
      <c r="CK16" s="554">
        <f t="shared" si="17"/>
        <v>0</v>
      </c>
      <c r="CL16" s="554">
        <f t="shared" si="17"/>
        <v>0</v>
      </c>
      <c r="CM16" s="554">
        <f t="shared" si="17"/>
        <v>0</v>
      </c>
      <c r="CN16" s="554">
        <f t="shared" si="17"/>
        <v>0</v>
      </c>
      <c r="CO16" s="554">
        <f t="shared" si="17"/>
        <v>0</v>
      </c>
      <c r="CP16" s="554">
        <f t="shared" si="17"/>
        <v>0</v>
      </c>
      <c r="CQ16" s="554">
        <f t="shared" si="17"/>
        <v>0</v>
      </c>
      <c r="CR16" s="554">
        <f t="shared" si="17"/>
        <v>0</v>
      </c>
      <c r="CS16" s="554">
        <f t="shared" si="17"/>
        <v>0</v>
      </c>
      <c r="CT16" s="554">
        <f t="shared" si="17"/>
        <v>0</v>
      </c>
      <c r="CU16" s="554">
        <f t="shared" si="17"/>
        <v>0</v>
      </c>
      <c r="CV16" s="554">
        <f t="shared" si="17"/>
        <v>0</v>
      </c>
      <c r="CW16" s="554">
        <f t="shared" si="17"/>
        <v>0</v>
      </c>
      <c r="CX16" s="554">
        <f t="shared" si="17"/>
        <v>0</v>
      </c>
      <c r="CY16" s="554">
        <f t="shared" si="17"/>
        <v>0</v>
      </c>
      <c r="CZ16" s="554">
        <f t="shared" si="17"/>
        <v>0</v>
      </c>
      <c r="DA16" s="554">
        <f t="shared" si="17"/>
        <v>0</v>
      </c>
      <c r="DB16" s="554">
        <f t="shared" si="17"/>
        <v>0</v>
      </c>
      <c r="DC16" s="554">
        <f t="shared" si="17"/>
        <v>0</v>
      </c>
      <c r="DD16" s="554">
        <f t="shared" si="17"/>
        <v>0</v>
      </c>
      <c r="DE16" s="554">
        <f t="shared" si="17"/>
        <v>0</v>
      </c>
      <c r="DF16" s="554">
        <f t="shared" si="17"/>
        <v>0</v>
      </c>
      <c r="DG16" s="554">
        <f t="shared" si="17"/>
        <v>0</v>
      </c>
      <c r="DH16" s="554">
        <f t="shared" si="17"/>
        <v>0</v>
      </c>
      <c r="DI16" s="554">
        <f t="shared" si="17"/>
        <v>0</v>
      </c>
      <c r="DJ16" s="554">
        <f t="shared" si="17"/>
        <v>0</v>
      </c>
      <c r="DK16" s="554">
        <f t="shared" si="17"/>
        <v>0</v>
      </c>
      <c r="DL16" s="554">
        <f t="shared" si="17"/>
        <v>0</v>
      </c>
      <c r="DM16" s="554">
        <f t="shared" si="17"/>
        <v>0</v>
      </c>
      <c r="DN16" s="554">
        <f t="shared" si="17"/>
        <v>0</v>
      </c>
      <c r="DO16" s="554">
        <f t="shared" si="17"/>
        <v>0</v>
      </c>
      <c r="DP16" s="554">
        <f t="shared" si="17"/>
        <v>0</v>
      </c>
      <c r="DQ16" s="554">
        <f t="shared" si="17"/>
        <v>0</v>
      </c>
      <c r="DR16" s="554">
        <f t="shared" si="17"/>
        <v>0</v>
      </c>
      <c r="DS16" s="554">
        <f t="shared" si="17"/>
        <v>0</v>
      </c>
      <c r="DT16" s="554">
        <f t="shared" si="17"/>
        <v>0</v>
      </c>
      <c r="DU16" s="554">
        <f t="shared" si="17"/>
        <v>0</v>
      </c>
      <c r="DV16" s="554">
        <f t="shared" si="17"/>
        <v>0</v>
      </c>
      <c r="DW16" s="554">
        <f t="shared" si="17"/>
        <v>0</v>
      </c>
      <c r="DX16" s="554">
        <f t="shared" si="17"/>
        <v>0</v>
      </c>
      <c r="DY16" s="554">
        <f t="shared" si="17"/>
        <v>0</v>
      </c>
      <c r="DZ16" s="554">
        <f t="shared" si="17"/>
        <v>0</v>
      </c>
      <c r="EA16" s="554">
        <f t="shared" si="17"/>
        <v>0</v>
      </c>
      <c r="EB16" s="554">
        <f t="shared" si="17"/>
        <v>0</v>
      </c>
      <c r="EC16" s="554">
        <f t="shared" si="17"/>
        <v>0</v>
      </c>
      <c r="ED16" s="554">
        <f t="shared" si="17"/>
        <v>0</v>
      </c>
      <c r="EE16" s="554">
        <f t="shared" si="17"/>
        <v>0</v>
      </c>
      <c r="EF16" s="554">
        <f t="shared" si="16"/>
        <v>0</v>
      </c>
      <c r="EG16" s="554">
        <f t="shared" si="16"/>
        <v>0</v>
      </c>
      <c r="EH16" s="554">
        <f t="shared" si="9"/>
        <v>0</v>
      </c>
      <c r="EI16" s="554">
        <f t="shared" si="9"/>
        <v>0</v>
      </c>
      <c r="EJ16" s="555">
        <f t="shared" si="9"/>
        <v>0</v>
      </c>
    </row>
    <row r="17" spans="1:140" x14ac:dyDescent="0.3">
      <c r="A17" s="634" t="b">
        <f t="shared" si="10"/>
        <v>1</v>
      </c>
      <c r="B17" s="640" t="s">
        <v>215</v>
      </c>
      <c r="C17" s="641">
        <f>SUM(C5:C16)</f>
        <v>0</v>
      </c>
      <c r="D17" s="642">
        <f>SUM(D5:D16)</f>
        <v>0</v>
      </c>
      <c r="E17" s="643">
        <f t="array" ref="E17">MIN(IF($C$5:$C$16&gt;0,$E$5:$E$16))</f>
        <v>0</v>
      </c>
      <c r="F17" s="643">
        <f t="array" ref="F17">MAX(IF($C$5:$C$16&gt;0,$F$5:$F$16))</f>
        <v>0</v>
      </c>
      <c r="G17" s="644">
        <f>F17-E17+1</f>
        <v>1</v>
      </c>
      <c r="H17" s="645"/>
      <c r="I17" s="646">
        <f>SUM(I5:I16)</f>
        <v>0</v>
      </c>
      <c r="J17" s="646">
        <f t="shared" ref="J17:BU17" si="22">SUM(J5:J16)</f>
        <v>0</v>
      </c>
      <c r="K17" s="646">
        <f t="shared" si="22"/>
        <v>0</v>
      </c>
      <c r="L17" s="646">
        <f t="shared" si="22"/>
        <v>0</v>
      </c>
      <c r="M17" s="646">
        <f t="shared" si="22"/>
        <v>0</v>
      </c>
      <c r="N17" s="646">
        <f t="shared" si="22"/>
        <v>0</v>
      </c>
      <c r="O17" s="646">
        <f t="shared" si="22"/>
        <v>0</v>
      </c>
      <c r="P17" s="646">
        <f t="shared" si="22"/>
        <v>0</v>
      </c>
      <c r="Q17" s="646">
        <f t="shared" si="22"/>
        <v>0</v>
      </c>
      <c r="R17" s="646">
        <f t="shared" si="22"/>
        <v>0</v>
      </c>
      <c r="S17" s="646">
        <f t="shared" si="22"/>
        <v>0</v>
      </c>
      <c r="T17" s="646">
        <f t="shared" si="22"/>
        <v>0</v>
      </c>
      <c r="U17" s="646">
        <f t="shared" si="22"/>
        <v>0</v>
      </c>
      <c r="V17" s="646">
        <f t="shared" si="22"/>
        <v>0</v>
      </c>
      <c r="W17" s="646">
        <f t="shared" si="22"/>
        <v>0</v>
      </c>
      <c r="X17" s="646">
        <f t="shared" si="22"/>
        <v>0</v>
      </c>
      <c r="Y17" s="646">
        <f t="shared" si="22"/>
        <v>0</v>
      </c>
      <c r="Z17" s="646">
        <f t="shared" si="22"/>
        <v>0</v>
      </c>
      <c r="AA17" s="646">
        <f t="shared" si="22"/>
        <v>0</v>
      </c>
      <c r="AB17" s="646">
        <f t="shared" si="22"/>
        <v>0</v>
      </c>
      <c r="AC17" s="646">
        <f t="shared" si="22"/>
        <v>0</v>
      </c>
      <c r="AD17" s="646">
        <f t="shared" si="22"/>
        <v>0</v>
      </c>
      <c r="AE17" s="646">
        <f t="shared" si="22"/>
        <v>0</v>
      </c>
      <c r="AF17" s="646">
        <f t="shared" si="22"/>
        <v>0</v>
      </c>
      <c r="AG17" s="646">
        <f t="shared" si="22"/>
        <v>0</v>
      </c>
      <c r="AH17" s="646">
        <f t="shared" si="22"/>
        <v>0</v>
      </c>
      <c r="AI17" s="646">
        <f t="shared" si="22"/>
        <v>0</v>
      </c>
      <c r="AJ17" s="646">
        <f t="shared" si="22"/>
        <v>0</v>
      </c>
      <c r="AK17" s="646">
        <f t="shared" si="22"/>
        <v>0</v>
      </c>
      <c r="AL17" s="646">
        <f t="shared" si="22"/>
        <v>0</v>
      </c>
      <c r="AM17" s="646">
        <f t="shared" si="22"/>
        <v>0</v>
      </c>
      <c r="AN17" s="646">
        <f t="shared" si="22"/>
        <v>0</v>
      </c>
      <c r="AO17" s="646">
        <f t="shared" si="22"/>
        <v>0</v>
      </c>
      <c r="AP17" s="646">
        <f t="shared" si="22"/>
        <v>0</v>
      </c>
      <c r="AQ17" s="646">
        <f t="shared" si="22"/>
        <v>0</v>
      </c>
      <c r="AR17" s="646">
        <f t="shared" si="22"/>
        <v>0</v>
      </c>
      <c r="AS17" s="646">
        <f t="shared" si="22"/>
        <v>0</v>
      </c>
      <c r="AT17" s="646">
        <f t="shared" si="22"/>
        <v>0</v>
      </c>
      <c r="AU17" s="646">
        <f t="shared" si="22"/>
        <v>0</v>
      </c>
      <c r="AV17" s="646">
        <f t="shared" si="22"/>
        <v>0</v>
      </c>
      <c r="AW17" s="646">
        <f t="shared" si="22"/>
        <v>0</v>
      </c>
      <c r="AX17" s="646">
        <f t="shared" si="22"/>
        <v>0</v>
      </c>
      <c r="AY17" s="646">
        <f t="shared" si="22"/>
        <v>0</v>
      </c>
      <c r="AZ17" s="646">
        <f t="shared" si="22"/>
        <v>0</v>
      </c>
      <c r="BA17" s="646">
        <f t="shared" si="22"/>
        <v>0</v>
      </c>
      <c r="BB17" s="646">
        <f t="shared" si="22"/>
        <v>0</v>
      </c>
      <c r="BC17" s="646">
        <f t="shared" si="22"/>
        <v>0</v>
      </c>
      <c r="BD17" s="646">
        <f t="shared" si="22"/>
        <v>0</v>
      </c>
      <c r="BE17" s="646">
        <f t="shared" si="22"/>
        <v>0</v>
      </c>
      <c r="BF17" s="646">
        <f t="shared" si="22"/>
        <v>0</v>
      </c>
      <c r="BG17" s="646">
        <f t="shared" si="22"/>
        <v>0</v>
      </c>
      <c r="BH17" s="646">
        <f t="shared" si="22"/>
        <v>0</v>
      </c>
      <c r="BI17" s="646">
        <f t="shared" si="22"/>
        <v>0</v>
      </c>
      <c r="BJ17" s="646">
        <f t="shared" si="22"/>
        <v>0</v>
      </c>
      <c r="BK17" s="646">
        <f t="shared" si="22"/>
        <v>0</v>
      </c>
      <c r="BL17" s="646">
        <f t="shared" si="22"/>
        <v>0</v>
      </c>
      <c r="BM17" s="646">
        <f t="shared" si="22"/>
        <v>0</v>
      </c>
      <c r="BN17" s="646">
        <f t="shared" si="22"/>
        <v>0</v>
      </c>
      <c r="BO17" s="646">
        <f t="shared" si="22"/>
        <v>0</v>
      </c>
      <c r="BP17" s="646">
        <f t="shared" si="22"/>
        <v>0</v>
      </c>
      <c r="BQ17" s="646">
        <f t="shared" si="22"/>
        <v>0</v>
      </c>
      <c r="BR17" s="646">
        <f t="shared" si="22"/>
        <v>0</v>
      </c>
      <c r="BS17" s="646">
        <f t="shared" si="22"/>
        <v>0</v>
      </c>
      <c r="BT17" s="646">
        <f t="shared" si="22"/>
        <v>0</v>
      </c>
      <c r="BU17" s="646">
        <f t="shared" si="22"/>
        <v>0</v>
      </c>
      <c r="BV17" s="646">
        <f t="shared" ref="BV17:EG17" si="23">SUM(BV5:BV16)</f>
        <v>0</v>
      </c>
      <c r="BW17" s="646">
        <f t="shared" si="23"/>
        <v>0</v>
      </c>
      <c r="BX17" s="646">
        <f t="shared" si="23"/>
        <v>0</v>
      </c>
      <c r="BY17" s="646">
        <f t="shared" si="23"/>
        <v>0</v>
      </c>
      <c r="BZ17" s="646">
        <f t="shared" si="23"/>
        <v>0</v>
      </c>
      <c r="CA17" s="646">
        <f t="shared" si="23"/>
        <v>0</v>
      </c>
      <c r="CB17" s="646">
        <f t="shared" si="23"/>
        <v>0</v>
      </c>
      <c r="CC17" s="646">
        <f t="shared" si="23"/>
        <v>0</v>
      </c>
      <c r="CD17" s="646">
        <f t="shared" si="23"/>
        <v>0</v>
      </c>
      <c r="CE17" s="646">
        <f t="shared" si="23"/>
        <v>0</v>
      </c>
      <c r="CF17" s="646">
        <f t="shared" si="23"/>
        <v>0</v>
      </c>
      <c r="CG17" s="646">
        <f t="shared" si="23"/>
        <v>0</v>
      </c>
      <c r="CH17" s="646">
        <f t="shared" si="23"/>
        <v>0</v>
      </c>
      <c r="CI17" s="646">
        <f t="shared" si="23"/>
        <v>0</v>
      </c>
      <c r="CJ17" s="646">
        <f t="shared" si="23"/>
        <v>0</v>
      </c>
      <c r="CK17" s="646">
        <f t="shared" si="23"/>
        <v>0</v>
      </c>
      <c r="CL17" s="646">
        <f t="shared" si="23"/>
        <v>0</v>
      </c>
      <c r="CM17" s="646">
        <f t="shared" si="23"/>
        <v>0</v>
      </c>
      <c r="CN17" s="646">
        <f t="shared" si="23"/>
        <v>0</v>
      </c>
      <c r="CO17" s="646">
        <f t="shared" si="23"/>
        <v>0</v>
      </c>
      <c r="CP17" s="646">
        <f t="shared" si="23"/>
        <v>0</v>
      </c>
      <c r="CQ17" s="646">
        <f t="shared" si="23"/>
        <v>0</v>
      </c>
      <c r="CR17" s="646">
        <f t="shared" si="23"/>
        <v>0</v>
      </c>
      <c r="CS17" s="646">
        <f t="shared" si="23"/>
        <v>0</v>
      </c>
      <c r="CT17" s="646">
        <f t="shared" si="23"/>
        <v>0</v>
      </c>
      <c r="CU17" s="646">
        <f t="shared" si="23"/>
        <v>0</v>
      </c>
      <c r="CV17" s="646">
        <f t="shared" si="23"/>
        <v>0</v>
      </c>
      <c r="CW17" s="646">
        <f t="shared" si="23"/>
        <v>0</v>
      </c>
      <c r="CX17" s="646">
        <f t="shared" si="23"/>
        <v>0</v>
      </c>
      <c r="CY17" s="646">
        <f t="shared" si="23"/>
        <v>0</v>
      </c>
      <c r="CZ17" s="646">
        <f t="shared" si="23"/>
        <v>0</v>
      </c>
      <c r="DA17" s="646">
        <f t="shared" si="23"/>
        <v>0</v>
      </c>
      <c r="DB17" s="646">
        <f t="shared" si="23"/>
        <v>0</v>
      </c>
      <c r="DC17" s="646">
        <f t="shared" si="23"/>
        <v>0</v>
      </c>
      <c r="DD17" s="646">
        <f t="shared" si="23"/>
        <v>0</v>
      </c>
      <c r="DE17" s="646">
        <f t="shared" si="23"/>
        <v>0</v>
      </c>
      <c r="DF17" s="646">
        <f t="shared" si="23"/>
        <v>0</v>
      </c>
      <c r="DG17" s="646">
        <f t="shared" si="23"/>
        <v>0</v>
      </c>
      <c r="DH17" s="646">
        <f t="shared" si="23"/>
        <v>0</v>
      </c>
      <c r="DI17" s="646">
        <f t="shared" si="23"/>
        <v>0</v>
      </c>
      <c r="DJ17" s="646">
        <f t="shared" si="23"/>
        <v>0</v>
      </c>
      <c r="DK17" s="646">
        <f t="shared" si="23"/>
        <v>0</v>
      </c>
      <c r="DL17" s="646">
        <f t="shared" si="23"/>
        <v>0</v>
      </c>
      <c r="DM17" s="646">
        <f t="shared" si="23"/>
        <v>0</v>
      </c>
      <c r="DN17" s="646">
        <f t="shared" si="23"/>
        <v>0</v>
      </c>
      <c r="DO17" s="646">
        <f t="shared" si="23"/>
        <v>0</v>
      </c>
      <c r="DP17" s="646">
        <f t="shared" si="23"/>
        <v>0</v>
      </c>
      <c r="DQ17" s="646">
        <f t="shared" si="23"/>
        <v>0</v>
      </c>
      <c r="DR17" s="646">
        <f t="shared" si="23"/>
        <v>0</v>
      </c>
      <c r="DS17" s="646">
        <f t="shared" si="23"/>
        <v>0</v>
      </c>
      <c r="DT17" s="646">
        <f t="shared" si="23"/>
        <v>0</v>
      </c>
      <c r="DU17" s="646">
        <f t="shared" si="23"/>
        <v>0</v>
      </c>
      <c r="DV17" s="646">
        <f t="shared" si="23"/>
        <v>0</v>
      </c>
      <c r="DW17" s="646">
        <f t="shared" si="23"/>
        <v>0</v>
      </c>
      <c r="DX17" s="646">
        <f t="shared" si="23"/>
        <v>0</v>
      </c>
      <c r="DY17" s="646">
        <f t="shared" si="23"/>
        <v>0</v>
      </c>
      <c r="DZ17" s="646">
        <f t="shared" si="23"/>
        <v>0</v>
      </c>
      <c r="EA17" s="646">
        <f t="shared" si="23"/>
        <v>0</v>
      </c>
      <c r="EB17" s="646">
        <f t="shared" si="23"/>
        <v>0</v>
      </c>
      <c r="EC17" s="646">
        <f t="shared" si="23"/>
        <v>0</v>
      </c>
      <c r="ED17" s="646">
        <f t="shared" si="23"/>
        <v>0</v>
      </c>
      <c r="EE17" s="646">
        <f t="shared" si="23"/>
        <v>0</v>
      </c>
      <c r="EF17" s="646">
        <f t="shared" si="23"/>
        <v>0</v>
      </c>
      <c r="EG17" s="646">
        <f t="shared" si="23"/>
        <v>0</v>
      </c>
      <c r="EH17" s="646">
        <f t="shared" ref="EH17:EJ17" si="24">SUM(EH5:EH16)</f>
        <v>0</v>
      </c>
      <c r="EI17" s="646">
        <f t="shared" si="24"/>
        <v>0</v>
      </c>
      <c r="EJ17" s="647">
        <f t="shared" si="24"/>
        <v>0</v>
      </c>
    </row>
    <row r="18" spans="1:140" x14ac:dyDescent="0.3">
      <c r="B18" s="648" t="s">
        <v>216</v>
      </c>
      <c r="C18" s="649">
        <f>SUM(I18:EJ18)</f>
        <v>0</v>
      </c>
      <c r="D18" s="650">
        <f>C18/NLA</f>
        <v>0</v>
      </c>
      <c r="E18" s="651"/>
      <c r="F18" s="651"/>
      <c r="G18" s="651"/>
      <c r="H18" s="652">
        <v>0.1</v>
      </c>
      <c r="I18" s="557">
        <f>$H$18*I17</f>
        <v>0</v>
      </c>
      <c r="J18" s="557">
        <f t="shared" ref="J18:BU18" si="25">$H$18*J17</f>
        <v>0</v>
      </c>
      <c r="K18" s="557">
        <f t="shared" si="25"/>
        <v>0</v>
      </c>
      <c r="L18" s="557">
        <f t="shared" si="25"/>
        <v>0</v>
      </c>
      <c r="M18" s="557">
        <f t="shared" si="25"/>
        <v>0</v>
      </c>
      <c r="N18" s="557">
        <f t="shared" si="25"/>
        <v>0</v>
      </c>
      <c r="O18" s="557">
        <f t="shared" si="25"/>
        <v>0</v>
      </c>
      <c r="P18" s="557">
        <f t="shared" si="25"/>
        <v>0</v>
      </c>
      <c r="Q18" s="557">
        <f t="shared" si="25"/>
        <v>0</v>
      </c>
      <c r="R18" s="557">
        <f t="shared" si="25"/>
        <v>0</v>
      </c>
      <c r="S18" s="557">
        <f t="shared" si="25"/>
        <v>0</v>
      </c>
      <c r="T18" s="557">
        <f t="shared" si="25"/>
        <v>0</v>
      </c>
      <c r="U18" s="557">
        <f t="shared" si="25"/>
        <v>0</v>
      </c>
      <c r="V18" s="557">
        <f t="shared" si="25"/>
        <v>0</v>
      </c>
      <c r="W18" s="557">
        <f t="shared" si="25"/>
        <v>0</v>
      </c>
      <c r="X18" s="557">
        <f t="shared" si="25"/>
        <v>0</v>
      </c>
      <c r="Y18" s="557">
        <f t="shared" si="25"/>
        <v>0</v>
      </c>
      <c r="Z18" s="557">
        <f t="shared" si="25"/>
        <v>0</v>
      </c>
      <c r="AA18" s="557">
        <f t="shared" si="25"/>
        <v>0</v>
      </c>
      <c r="AB18" s="557">
        <f t="shared" si="25"/>
        <v>0</v>
      </c>
      <c r="AC18" s="557">
        <f t="shared" si="25"/>
        <v>0</v>
      </c>
      <c r="AD18" s="557">
        <f t="shared" si="25"/>
        <v>0</v>
      </c>
      <c r="AE18" s="557">
        <f t="shared" si="25"/>
        <v>0</v>
      </c>
      <c r="AF18" s="557">
        <f t="shared" si="25"/>
        <v>0</v>
      </c>
      <c r="AG18" s="557">
        <f t="shared" si="25"/>
        <v>0</v>
      </c>
      <c r="AH18" s="557">
        <f t="shared" si="25"/>
        <v>0</v>
      </c>
      <c r="AI18" s="557">
        <f t="shared" si="25"/>
        <v>0</v>
      </c>
      <c r="AJ18" s="557">
        <f t="shared" si="25"/>
        <v>0</v>
      </c>
      <c r="AK18" s="557">
        <f t="shared" si="25"/>
        <v>0</v>
      </c>
      <c r="AL18" s="557">
        <f t="shared" si="25"/>
        <v>0</v>
      </c>
      <c r="AM18" s="557">
        <f t="shared" si="25"/>
        <v>0</v>
      </c>
      <c r="AN18" s="557">
        <f t="shared" si="25"/>
        <v>0</v>
      </c>
      <c r="AO18" s="557">
        <f t="shared" si="25"/>
        <v>0</v>
      </c>
      <c r="AP18" s="557">
        <f t="shared" si="25"/>
        <v>0</v>
      </c>
      <c r="AQ18" s="557">
        <f t="shared" si="25"/>
        <v>0</v>
      </c>
      <c r="AR18" s="557">
        <f t="shared" si="25"/>
        <v>0</v>
      </c>
      <c r="AS18" s="557">
        <f t="shared" si="25"/>
        <v>0</v>
      </c>
      <c r="AT18" s="557">
        <f t="shared" si="25"/>
        <v>0</v>
      </c>
      <c r="AU18" s="557">
        <f t="shared" si="25"/>
        <v>0</v>
      </c>
      <c r="AV18" s="557">
        <f t="shared" si="25"/>
        <v>0</v>
      </c>
      <c r="AW18" s="557">
        <f t="shared" si="25"/>
        <v>0</v>
      </c>
      <c r="AX18" s="557">
        <f t="shared" si="25"/>
        <v>0</v>
      </c>
      <c r="AY18" s="557">
        <f t="shared" si="25"/>
        <v>0</v>
      </c>
      <c r="AZ18" s="557">
        <f t="shared" si="25"/>
        <v>0</v>
      </c>
      <c r="BA18" s="557">
        <f t="shared" si="25"/>
        <v>0</v>
      </c>
      <c r="BB18" s="557">
        <f t="shared" si="25"/>
        <v>0</v>
      </c>
      <c r="BC18" s="557">
        <f t="shared" si="25"/>
        <v>0</v>
      </c>
      <c r="BD18" s="557">
        <f t="shared" si="25"/>
        <v>0</v>
      </c>
      <c r="BE18" s="557">
        <f t="shared" si="25"/>
        <v>0</v>
      </c>
      <c r="BF18" s="557">
        <f t="shared" si="25"/>
        <v>0</v>
      </c>
      <c r="BG18" s="557">
        <f t="shared" si="25"/>
        <v>0</v>
      </c>
      <c r="BH18" s="557">
        <f t="shared" si="25"/>
        <v>0</v>
      </c>
      <c r="BI18" s="557">
        <f t="shared" si="25"/>
        <v>0</v>
      </c>
      <c r="BJ18" s="557">
        <f t="shared" si="25"/>
        <v>0</v>
      </c>
      <c r="BK18" s="557">
        <f t="shared" si="25"/>
        <v>0</v>
      </c>
      <c r="BL18" s="557">
        <f t="shared" si="25"/>
        <v>0</v>
      </c>
      <c r="BM18" s="557">
        <f t="shared" si="25"/>
        <v>0</v>
      </c>
      <c r="BN18" s="557">
        <f t="shared" si="25"/>
        <v>0</v>
      </c>
      <c r="BO18" s="557">
        <f t="shared" si="25"/>
        <v>0</v>
      </c>
      <c r="BP18" s="557">
        <f t="shared" si="25"/>
        <v>0</v>
      </c>
      <c r="BQ18" s="557">
        <f t="shared" si="25"/>
        <v>0</v>
      </c>
      <c r="BR18" s="557">
        <f t="shared" si="25"/>
        <v>0</v>
      </c>
      <c r="BS18" s="557">
        <f t="shared" si="25"/>
        <v>0</v>
      </c>
      <c r="BT18" s="557">
        <f t="shared" si="25"/>
        <v>0</v>
      </c>
      <c r="BU18" s="557">
        <f t="shared" si="25"/>
        <v>0</v>
      </c>
      <c r="BV18" s="557">
        <f t="shared" ref="BV18:EG18" si="26">$H$18*BV17</f>
        <v>0</v>
      </c>
      <c r="BW18" s="557">
        <f t="shared" si="26"/>
        <v>0</v>
      </c>
      <c r="BX18" s="557">
        <f t="shared" si="26"/>
        <v>0</v>
      </c>
      <c r="BY18" s="557">
        <f t="shared" si="26"/>
        <v>0</v>
      </c>
      <c r="BZ18" s="557">
        <f t="shared" si="26"/>
        <v>0</v>
      </c>
      <c r="CA18" s="557">
        <f t="shared" si="26"/>
        <v>0</v>
      </c>
      <c r="CB18" s="557">
        <f t="shared" si="26"/>
        <v>0</v>
      </c>
      <c r="CC18" s="557">
        <f t="shared" si="26"/>
        <v>0</v>
      </c>
      <c r="CD18" s="557">
        <f t="shared" si="26"/>
        <v>0</v>
      </c>
      <c r="CE18" s="557">
        <f t="shared" si="26"/>
        <v>0</v>
      </c>
      <c r="CF18" s="557">
        <f t="shared" si="26"/>
        <v>0</v>
      </c>
      <c r="CG18" s="557">
        <f t="shared" si="26"/>
        <v>0</v>
      </c>
      <c r="CH18" s="557">
        <f t="shared" si="26"/>
        <v>0</v>
      </c>
      <c r="CI18" s="557">
        <f t="shared" si="26"/>
        <v>0</v>
      </c>
      <c r="CJ18" s="557">
        <f t="shared" si="26"/>
        <v>0</v>
      </c>
      <c r="CK18" s="557">
        <f t="shared" si="26"/>
        <v>0</v>
      </c>
      <c r="CL18" s="557">
        <f t="shared" si="26"/>
        <v>0</v>
      </c>
      <c r="CM18" s="557">
        <f t="shared" si="26"/>
        <v>0</v>
      </c>
      <c r="CN18" s="557">
        <f t="shared" si="26"/>
        <v>0</v>
      </c>
      <c r="CO18" s="557">
        <f t="shared" si="26"/>
        <v>0</v>
      </c>
      <c r="CP18" s="557">
        <f t="shared" si="26"/>
        <v>0</v>
      </c>
      <c r="CQ18" s="557">
        <f t="shared" si="26"/>
        <v>0</v>
      </c>
      <c r="CR18" s="557">
        <f t="shared" si="26"/>
        <v>0</v>
      </c>
      <c r="CS18" s="557">
        <f t="shared" si="26"/>
        <v>0</v>
      </c>
      <c r="CT18" s="557">
        <f t="shared" si="26"/>
        <v>0</v>
      </c>
      <c r="CU18" s="557">
        <f t="shared" si="26"/>
        <v>0</v>
      </c>
      <c r="CV18" s="557">
        <f t="shared" si="26"/>
        <v>0</v>
      </c>
      <c r="CW18" s="557">
        <f t="shared" si="26"/>
        <v>0</v>
      </c>
      <c r="CX18" s="557">
        <f t="shared" si="26"/>
        <v>0</v>
      </c>
      <c r="CY18" s="557">
        <f t="shared" si="26"/>
        <v>0</v>
      </c>
      <c r="CZ18" s="557">
        <f t="shared" si="26"/>
        <v>0</v>
      </c>
      <c r="DA18" s="557">
        <f t="shared" si="26"/>
        <v>0</v>
      </c>
      <c r="DB18" s="557">
        <f t="shared" si="26"/>
        <v>0</v>
      </c>
      <c r="DC18" s="557">
        <f t="shared" si="26"/>
        <v>0</v>
      </c>
      <c r="DD18" s="557">
        <f t="shared" si="26"/>
        <v>0</v>
      </c>
      <c r="DE18" s="557">
        <f t="shared" si="26"/>
        <v>0</v>
      </c>
      <c r="DF18" s="557">
        <f t="shared" si="26"/>
        <v>0</v>
      </c>
      <c r="DG18" s="557">
        <f t="shared" si="26"/>
        <v>0</v>
      </c>
      <c r="DH18" s="557">
        <f t="shared" si="26"/>
        <v>0</v>
      </c>
      <c r="DI18" s="557">
        <f t="shared" si="26"/>
        <v>0</v>
      </c>
      <c r="DJ18" s="557">
        <f t="shared" si="26"/>
        <v>0</v>
      </c>
      <c r="DK18" s="557">
        <f t="shared" si="26"/>
        <v>0</v>
      </c>
      <c r="DL18" s="557">
        <f t="shared" si="26"/>
        <v>0</v>
      </c>
      <c r="DM18" s="557">
        <f t="shared" si="26"/>
        <v>0</v>
      </c>
      <c r="DN18" s="557">
        <f t="shared" si="26"/>
        <v>0</v>
      </c>
      <c r="DO18" s="557">
        <f t="shared" si="26"/>
        <v>0</v>
      </c>
      <c r="DP18" s="557">
        <f t="shared" si="26"/>
        <v>0</v>
      </c>
      <c r="DQ18" s="557">
        <f t="shared" si="26"/>
        <v>0</v>
      </c>
      <c r="DR18" s="557">
        <f t="shared" si="26"/>
        <v>0</v>
      </c>
      <c r="DS18" s="557">
        <f t="shared" si="26"/>
        <v>0</v>
      </c>
      <c r="DT18" s="557">
        <f t="shared" si="26"/>
        <v>0</v>
      </c>
      <c r="DU18" s="557">
        <f t="shared" si="26"/>
        <v>0</v>
      </c>
      <c r="DV18" s="557">
        <f t="shared" si="26"/>
        <v>0</v>
      </c>
      <c r="DW18" s="557">
        <f t="shared" si="26"/>
        <v>0</v>
      </c>
      <c r="DX18" s="557">
        <f t="shared" si="26"/>
        <v>0</v>
      </c>
      <c r="DY18" s="557">
        <f t="shared" si="26"/>
        <v>0</v>
      </c>
      <c r="DZ18" s="557">
        <f t="shared" si="26"/>
        <v>0</v>
      </c>
      <c r="EA18" s="557">
        <f t="shared" si="26"/>
        <v>0</v>
      </c>
      <c r="EB18" s="557">
        <f t="shared" si="26"/>
        <v>0</v>
      </c>
      <c r="EC18" s="557">
        <f t="shared" si="26"/>
        <v>0</v>
      </c>
      <c r="ED18" s="557">
        <f t="shared" si="26"/>
        <v>0</v>
      </c>
      <c r="EE18" s="557">
        <f t="shared" si="26"/>
        <v>0</v>
      </c>
      <c r="EF18" s="557">
        <f t="shared" si="26"/>
        <v>0</v>
      </c>
      <c r="EG18" s="557">
        <f t="shared" si="26"/>
        <v>0</v>
      </c>
      <c r="EH18" s="557">
        <f t="shared" ref="EH18:EJ18" si="27">$H$18*EH17</f>
        <v>0</v>
      </c>
      <c r="EI18" s="557">
        <f t="shared" si="27"/>
        <v>0</v>
      </c>
      <c r="EJ18" s="653">
        <f t="shared" si="27"/>
        <v>0</v>
      </c>
    </row>
    <row r="19" spans="1:140" x14ac:dyDescent="0.3">
      <c r="A19" s="420" t="b">
        <f t="shared" ref="A19" si="28">C19=SUM(I19:EJ19)</f>
        <v>1</v>
      </c>
      <c r="B19" s="640" t="s">
        <v>173</v>
      </c>
      <c r="C19" s="641">
        <f>SUM(C17:C18)</f>
        <v>0</v>
      </c>
      <c r="D19" s="642">
        <f>SUM(D17:D18)</f>
        <v>0</v>
      </c>
      <c r="E19" s="643">
        <f>E17</f>
        <v>0</v>
      </c>
      <c r="F19" s="643">
        <f t="shared" ref="F19:G19" si="29">F17</f>
        <v>0</v>
      </c>
      <c r="G19" s="643">
        <f t="shared" si="29"/>
        <v>1</v>
      </c>
      <c r="H19" s="645"/>
      <c r="I19" s="646">
        <f>SUM(I17:I18)</f>
        <v>0</v>
      </c>
      <c r="J19" s="646">
        <f t="shared" ref="J19:BU19" si="30">SUM(J17:J18)</f>
        <v>0</v>
      </c>
      <c r="K19" s="646">
        <f t="shared" si="30"/>
        <v>0</v>
      </c>
      <c r="L19" s="646">
        <f t="shared" si="30"/>
        <v>0</v>
      </c>
      <c r="M19" s="646">
        <f t="shared" si="30"/>
        <v>0</v>
      </c>
      <c r="N19" s="646">
        <f t="shared" si="30"/>
        <v>0</v>
      </c>
      <c r="O19" s="646">
        <f t="shared" si="30"/>
        <v>0</v>
      </c>
      <c r="P19" s="646">
        <f t="shared" si="30"/>
        <v>0</v>
      </c>
      <c r="Q19" s="646">
        <f t="shared" si="30"/>
        <v>0</v>
      </c>
      <c r="R19" s="646">
        <f t="shared" si="30"/>
        <v>0</v>
      </c>
      <c r="S19" s="646">
        <f t="shared" si="30"/>
        <v>0</v>
      </c>
      <c r="T19" s="646">
        <f t="shared" si="30"/>
        <v>0</v>
      </c>
      <c r="U19" s="646">
        <f t="shared" si="30"/>
        <v>0</v>
      </c>
      <c r="V19" s="646">
        <f t="shared" si="30"/>
        <v>0</v>
      </c>
      <c r="W19" s="646">
        <f t="shared" si="30"/>
        <v>0</v>
      </c>
      <c r="X19" s="646">
        <f t="shared" si="30"/>
        <v>0</v>
      </c>
      <c r="Y19" s="646">
        <f t="shared" si="30"/>
        <v>0</v>
      </c>
      <c r="Z19" s="646">
        <f t="shared" si="30"/>
        <v>0</v>
      </c>
      <c r="AA19" s="646">
        <f t="shared" si="30"/>
        <v>0</v>
      </c>
      <c r="AB19" s="646">
        <f t="shared" si="30"/>
        <v>0</v>
      </c>
      <c r="AC19" s="646">
        <f t="shared" si="30"/>
        <v>0</v>
      </c>
      <c r="AD19" s="646">
        <f t="shared" si="30"/>
        <v>0</v>
      </c>
      <c r="AE19" s="646">
        <f t="shared" si="30"/>
        <v>0</v>
      </c>
      <c r="AF19" s="646">
        <f t="shared" si="30"/>
        <v>0</v>
      </c>
      <c r="AG19" s="646">
        <f t="shared" si="30"/>
        <v>0</v>
      </c>
      <c r="AH19" s="646">
        <f t="shared" si="30"/>
        <v>0</v>
      </c>
      <c r="AI19" s="646">
        <f t="shared" si="30"/>
        <v>0</v>
      </c>
      <c r="AJ19" s="646">
        <f t="shared" si="30"/>
        <v>0</v>
      </c>
      <c r="AK19" s="646">
        <f t="shared" si="30"/>
        <v>0</v>
      </c>
      <c r="AL19" s="646">
        <f t="shared" si="30"/>
        <v>0</v>
      </c>
      <c r="AM19" s="646">
        <f t="shared" si="30"/>
        <v>0</v>
      </c>
      <c r="AN19" s="646">
        <f t="shared" si="30"/>
        <v>0</v>
      </c>
      <c r="AO19" s="646">
        <f t="shared" si="30"/>
        <v>0</v>
      </c>
      <c r="AP19" s="646">
        <f t="shared" si="30"/>
        <v>0</v>
      </c>
      <c r="AQ19" s="646">
        <f t="shared" si="30"/>
        <v>0</v>
      </c>
      <c r="AR19" s="646">
        <f t="shared" si="30"/>
        <v>0</v>
      </c>
      <c r="AS19" s="646">
        <f t="shared" si="30"/>
        <v>0</v>
      </c>
      <c r="AT19" s="646">
        <f t="shared" si="30"/>
        <v>0</v>
      </c>
      <c r="AU19" s="646">
        <f t="shared" si="30"/>
        <v>0</v>
      </c>
      <c r="AV19" s="646">
        <f t="shared" si="30"/>
        <v>0</v>
      </c>
      <c r="AW19" s="646">
        <f t="shared" si="30"/>
        <v>0</v>
      </c>
      <c r="AX19" s="646">
        <f t="shared" si="30"/>
        <v>0</v>
      </c>
      <c r="AY19" s="646">
        <f t="shared" si="30"/>
        <v>0</v>
      </c>
      <c r="AZ19" s="646">
        <f t="shared" si="30"/>
        <v>0</v>
      </c>
      <c r="BA19" s="646">
        <f t="shared" si="30"/>
        <v>0</v>
      </c>
      <c r="BB19" s="646">
        <f t="shared" si="30"/>
        <v>0</v>
      </c>
      <c r="BC19" s="646">
        <f t="shared" si="30"/>
        <v>0</v>
      </c>
      <c r="BD19" s="646">
        <f t="shared" si="30"/>
        <v>0</v>
      </c>
      <c r="BE19" s="646">
        <f t="shared" si="30"/>
        <v>0</v>
      </c>
      <c r="BF19" s="646">
        <f t="shared" si="30"/>
        <v>0</v>
      </c>
      <c r="BG19" s="646">
        <f t="shared" si="30"/>
        <v>0</v>
      </c>
      <c r="BH19" s="646">
        <f t="shared" si="30"/>
        <v>0</v>
      </c>
      <c r="BI19" s="646">
        <f t="shared" si="30"/>
        <v>0</v>
      </c>
      <c r="BJ19" s="646">
        <f t="shared" si="30"/>
        <v>0</v>
      </c>
      <c r="BK19" s="646">
        <f t="shared" si="30"/>
        <v>0</v>
      </c>
      <c r="BL19" s="646">
        <f t="shared" si="30"/>
        <v>0</v>
      </c>
      <c r="BM19" s="646">
        <f t="shared" si="30"/>
        <v>0</v>
      </c>
      <c r="BN19" s="646">
        <f t="shared" si="30"/>
        <v>0</v>
      </c>
      <c r="BO19" s="646">
        <f t="shared" si="30"/>
        <v>0</v>
      </c>
      <c r="BP19" s="646">
        <f t="shared" si="30"/>
        <v>0</v>
      </c>
      <c r="BQ19" s="646">
        <f t="shared" si="30"/>
        <v>0</v>
      </c>
      <c r="BR19" s="646">
        <f t="shared" si="30"/>
        <v>0</v>
      </c>
      <c r="BS19" s="646">
        <f t="shared" si="30"/>
        <v>0</v>
      </c>
      <c r="BT19" s="646">
        <f t="shared" si="30"/>
        <v>0</v>
      </c>
      <c r="BU19" s="646">
        <f t="shared" si="30"/>
        <v>0</v>
      </c>
      <c r="BV19" s="646">
        <f t="shared" ref="BV19:EG19" si="31">SUM(BV17:BV18)</f>
        <v>0</v>
      </c>
      <c r="BW19" s="646">
        <f t="shared" si="31"/>
        <v>0</v>
      </c>
      <c r="BX19" s="646">
        <f t="shared" si="31"/>
        <v>0</v>
      </c>
      <c r="BY19" s="646">
        <f t="shared" si="31"/>
        <v>0</v>
      </c>
      <c r="BZ19" s="646">
        <f t="shared" si="31"/>
        <v>0</v>
      </c>
      <c r="CA19" s="646">
        <f t="shared" si="31"/>
        <v>0</v>
      </c>
      <c r="CB19" s="646">
        <f t="shared" si="31"/>
        <v>0</v>
      </c>
      <c r="CC19" s="646">
        <f t="shared" si="31"/>
        <v>0</v>
      </c>
      <c r="CD19" s="646">
        <f t="shared" si="31"/>
        <v>0</v>
      </c>
      <c r="CE19" s="646">
        <f t="shared" si="31"/>
        <v>0</v>
      </c>
      <c r="CF19" s="646">
        <f t="shared" si="31"/>
        <v>0</v>
      </c>
      <c r="CG19" s="646">
        <f t="shared" si="31"/>
        <v>0</v>
      </c>
      <c r="CH19" s="646">
        <f t="shared" si="31"/>
        <v>0</v>
      </c>
      <c r="CI19" s="646">
        <f t="shared" si="31"/>
        <v>0</v>
      </c>
      <c r="CJ19" s="646">
        <f t="shared" si="31"/>
        <v>0</v>
      </c>
      <c r="CK19" s="646">
        <f t="shared" si="31"/>
        <v>0</v>
      </c>
      <c r="CL19" s="646">
        <f t="shared" si="31"/>
        <v>0</v>
      </c>
      <c r="CM19" s="646">
        <f t="shared" si="31"/>
        <v>0</v>
      </c>
      <c r="CN19" s="646">
        <f t="shared" si="31"/>
        <v>0</v>
      </c>
      <c r="CO19" s="646">
        <f t="shared" si="31"/>
        <v>0</v>
      </c>
      <c r="CP19" s="646">
        <f t="shared" si="31"/>
        <v>0</v>
      </c>
      <c r="CQ19" s="646">
        <f t="shared" si="31"/>
        <v>0</v>
      </c>
      <c r="CR19" s="646">
        <f t="shared" si="31"/>
        <v>0</v>
      </c>
      <c r="CS19" s="646">
        <f t="shared" si="31"/>
        <v>0</v>
      </c>
      <c r="CT19" s="646">
        <f t="shared" si="31"/>
        <v>0</v>
      </c>
      <c r="CU19" s="646">
        <f t="shared" si="31"/>
        <v>0</v>
      </c>
      <c r="CV19" s="646">
        <f t="shared" si="31"/>
        <v>0</v>
      </c>
      <c r="CW19" s="646">
        <f t="shared" si="31"/>
        <v>0</v>
      </c>
      <c r="CX19" s="646">
        <f t="shared" si="31"/>
        <v>0</v>
      </c>
      <c r="CY19" s="646">
        <f t="shared" si="31"/>
        <v>0</v>
      </c>
      <c r="CZ19" s="646">
        <f t="shared" si="31"/>
        <v>0</v>
      </c>
      <c r="DA19" s="646">
        <f t="shared" si="31"/>
        <v>0</v>
      </c>
      <c r="DB19" s="646">
        <f t="shared" si="31"/>
        <v>0</v>
      </c>
      <c r="DC19" s="646">
        <f t="shared" si="31"/>
        <v>0</v>
      </c>
      <c r="DD19" s="646">
        <f t="shared" si="31"/>
        <v>0</v>
      </c>
      <c r="DE19" s="646">
        <f t="shared" si="31"/>
        <v>0</v>
      </c>
      <c r="DF19" s="646">
        <f t="shared" si="31"/>
        <v>0</v>
      </c>
      <c r="DG19" s="646">
        <f t="shared" si="31"/>
        <v>0</v>
      </c>
      <c r="DH19" s="646">
        <f t="shared" si="31"/>
        <v>0</v>
      </c>
      <c r="DI19" s="646">
        <f t="shared" si="31"/>
        <v>0</v>
      </c>
      <c r="DJ19" s="646">
        <f t="shared" si="31"/>
        <v>0</v>
      </c>
      <c r="DK19" s="646">
        <f t="shared" si="31"/>
        <v>0</v>
      </c>
      <c r="DL19" s="646">
        <f t="shared" si="31"/>
        <v>0</v>
      </c>
      <c r="DM19" s="646">
        <f t="shared" si="31"/>
        <v>0</v>
      </c>
      <c r="DN19" s="646">
        <f t="shared" si="31"/>
        <v>0</v>
      </c>
      <c r="DO19" s="646">
        <f t="shared" si="31"/>
        <v>0</v>
      </c>
      <c r="DP19" s="646">
        <f t="shared" si="31"/>
        <v>0</v>
      </c>
      <c r="DQ19" s="646">
        <f t="shared" si="31"/>
        <v>0</v>
      </c>
      <c r="DR19" s="646">
        <f t="shared" si="31"/>
        <v>0</v>
      </c>
      <c r="DS19" s="646">
        <f t="shared" si="31"/>
        <v>0</v>
      </c>
      <c r="DT19" s="646">
        <f t="shared" si="31"/>
        <v>0</v>
      </c>
      <c r="DU19" s="646">
        <f t="shared" si="31"/>
        <v>0</v>
      </c>
      <c r="DV19" s="646">
        <f t="shared" si="31"/>
        <v>0</v>
      </c>
      <c r="DW19" s="646">
        <f t="shared" si="31"/>
        <v>0</v>
      </c>
      <c r="DX19" s="646">
        <f t="shared" si="31"/>
        <v>0</v>
      </c>
      <c r="DY19" s="646">
        <f t="shared" si="31"/>
        <v>0</v>
      </c>
      <c r="DZ19" s="646">
        <f t="shared" si="31"/>
        <v>0</v>
      </c>
      <c r="EA19" s="646">
        <f t="shared" si="31"/>
        <v>0</v>
      </c>
      <c r="EB19" s="646">
        <f t="shared" si="31"/>
        <v>0</v>
      </c>
      <c r="EC19" s="646">
        <f t="shared" si="31"/>
        <v>0</v>
      </c>
      <c r="ED19" s="646">
        <f t="shared" si="31"/>
        <v>0</v>
      </c>
      <c r="EE19" s="646">
        <f t="shared" si="31"/>
        <v>0</v>
      </c>
      <c r="EF19" s="646">
        <f t="shared" si="31"/>
        <v>0</v>
      </c>
      <c r="EG19" s="646">
        <f t="shared" si="31"/>
        <v>0</v>
      </c>
      <c r="EH19" s="646">
        <f t="shared" ref="EH19:EJ19" si="32">SUM(EH17:EH18)</f>
        <v>0</v>
      </c>
      <c r="EI19" s="646">
        <f t="shared" si="32"/>
        <v>0</v>
      </c>
      <c r="EJ19" s="647">
        <f t="shared" si="32"/>
        <v>0</v>
      </c>
    </row>
  </sheetData>
  <conditionalFormatting sqref="A5:A17">
    <cfRule type="cellIs" dxfId="32" priority="4" operator="equal">
      <formula>FALSE</formula>
    </cfRule>
    <cfRule type="cellIs" dxfId="31" priority="5" operator="equal">
      <formula>TRUE</formula>
    </cfRule>
  </conditionalFormatting>
  <conditionalFormatting sqref="A19">
    <cfRule type="cellIs" dxfId="30" priority="1" operator="equal">
      <formula>FALSE</formula>
    </cfRule>
    <cfRule type="cellIs" dxfId="29" priority="2" operator="equal">
      <formula>TRUE</formula>
    </cfRule>
  </conditionalFormatting>
  <conditionalFormatting sqref="B5:EJ16">
    <cfRule type="expression" dxfId="28" priority="3">
      <formula>MOD(ROW(),2)</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554A9-04B3-4E2F-B978-FE66F6BC0D02}">
  <sheetPr>
    <tabColor rgb="FF2100EA"/>
  </sheetPr>
  <dimension ref="A1:EE189"/>
  <sheetViews>
    <sheetView showGridLines="0" zoomScale="90" zoomScaleNormal="90" workbookViewId="0">
      <pane xSplit="3" ySplit="3" topLeftCell="D4" activePane="bottomRight" state="frozen"/>
      <selection pane="topRight"/>
      <selection pane="bottomLeft"/>
      <selection pane="bottomRight"/>
    </sheetView>
  </sheetViews>
  <sheetFormatPr defaultColWidth="8.6640625" defaultRowHeight="13.8" x14ac:dyDescent="0.3"/>
  <cols>
    <col min="1" max="1" width="22.44140625" style="384" bestFit="1" customWidth="1"/>
    <col min="2" max="2" width="12.33203125" style="384" customWidth="1"/>
    <col min="3" max="3" width="35.6640625" style="384" bestFit="1" customWidth="1"/>
    <col min="4" max="4" width="14.44140625" style="384" bestFit="1" customWidth="1"/>
    <col min="5" max="5" width="12.88671875" style="384" bestFit="1" customWidth="1"/>
    <col min="6" max="6" width="24.33203125" style="384" bestFit="1" customWidth="1"/>
    <col min="7" max="7" width="12.5546875" style="384" customWidth="1"/>
    <col min="8" max="8" width="13.6640625" style="384" bestFit="1" customWidth="1"/>
    <col min="9" max="9" width="14.44140625" style="384" bestFit="1" customWidth="1"/>
    <col min="10" max="10" width="13.109375" style="384" bestFit="1" customWidth="1"/>
    <col min="11" max="11" width="12.6640625" style="384" customWidth="1"/>
    <col min="12" max="12" width="13.109375" style="384" bestFit="1" customWidth="1"/>
    <col min="13" max="14" width="10.6640625" style="384" bestFit="1" customWidth="1"/>
    <col min="15" max="18" width="9.6640625" style="384" bestFit="1" customWidth="1"/>
    <col min="19" max="21" width="10.6640625" style="384" bestFit="1" customWidth="1"/>
    <col min="22" max="23" width="9.6640625" style="384" bestFit="1" customWidth="1"/>
    <col min="24" max="26" width="10.6640625" style="384" bestFit="1" customWidth="1"/>
    <col min="27" max="30" width="9.6640625" style="384" bestFit="1" customWidth="1"/>
    <col min="31" max="33" width="10.6640625" style="384" bestFit="1" customWidth="1"/>
    <col min="34" max="35" width="9.6640625" style="384" bestFit="1" customWidth="1"/>
    <col min="36" max="38" width="10.6640625" style="384" bestFit="1" customWidth="1"/>
    <col min="39" max="42" width="9.6640625" style="384" bestFit="1" customWidth="1"/>
    <col min="43" max="45" width="10.6640625" style="384" bestFit="1" customWidth="1"/>
    <col min="46" max="47" width="9.6640625" style="384" bestFit="1" customWidth="1"/>
    <col min="48" max="50" width="10.6640625" style="384" bestFit="1" customWidth="1"/>
    <col min="51" max="54" width="9.6640625" style="384" bestFit="1" customWidth="1"/>
    <col min="55" max="57" width="10.6640625" style="384" bestFit="1" customWidth="1"/>
    <col min="58" max="59" width="9.6640625" style="384" bestFit="1" customWidth="1"/>
    <col min="60" max="62" width="10.6640625" style="384" bestFit="1" customWidth="1"/>
    <col min="63" max="66" width="9.6640625" style="384" bestFit="1" customWidth="1"/>
    <col min="67" max="69" width="10.6640625" style="384" bestFit="1" customWidth="1"/>
    <col min="70" max="71" width="9.6640625" style="384" bestFit="1" customWidth="1"/>
    <col min="72" max="74" width="10.6640625" style="384" bestFit="1" customWidth="1"/>
    <col min="75" max="78" width="9.6640625" style="384" bestFit="1" customWidth="1"/>
    <col min="79" max="81" width="10.6640625" style="384" bestFit="1" customWidth="1"/>
    <col min="82" max="83" width="9.6640625" style="384" bestFit="1" customWidth="1"/>
    <col min="84" max="86" width="10.6640625" style="384" bestFit="1" customWidth="1"/>
    <col min="87" max="90" width="9.6640625" style="384" bestFit="1" customWidth="1"/>
    <col min="91" max="93" width="10.6640625" style="384" bestFit="1" customWidth="1"/>
    <col min="94" max="95" width="9.6640625" style="384" bestFit="1" customWidth="1"/>
    <col min="96" max="98" width="10.6640625" style="384" bestFit="1" customWidth="1"/>
    <col min="99" max="102" width="9.6640625" style="384" bestFit="1" customWidth="1"/>
    <col min="103" max="105" width="10.6640625" style="384" bestFit="1" customWidth="1"/>
    <col min="106" max="107" width="9.6640625" style="384" bestFit="1" customWidth="1"/>
    <col min="108" max="110" width="10.6640625" style="384" bestFit="1" customWidth="1"/>
    <col min="111" max="114" width="9.6640625" style="384" bestFit="1" customWidth="1"/>
    <col min="115" max="117" width="10.6640625" style="384" bestFit="1" customWidth="1"/>
    <col min="118" max="119" width="9.6640625" style="384" bestFit="1" customWidth="1"/>
    <col min="120" max="122" width="10.6640625" style="384" bestFit="1" customWidth="1"/>
    <col min="123" max="131" width="9.6640625" style="384" bestFit="1" customWidth="1"/>
    <col min="132" max="134" width="10.6640625" style="384" bestFit="1" customWidth="1"/>
    <col min="135" max="135" width="9.6640625" style="384" bestFit="1" customWidth="1"/>
    <col min="136" max="136" width="8.6640625" style="384" bestFit="1"/>
    <col min="137" max="16384" width="8.6640625" style="384"/>
  </cols>
  <sheetData>
    <row r="1" spans="1:11" ht="14.4" thickBot="1" x14ac:dyDescent="0.35">
      <c r="A1" s="727" t="str">
        <f>Summary!G1</f>
        <v>Levered Return Metrics</v>
      </c>
      <c r="B1" s="730" t="str">
        <f>Summary!G2</f>
        <v>IRR</v>
      </c>
      <c r="C1" s="731">
        <f>Summary!H2</f>
        <v>0.14881177544593813</v>
      </c>
      <c r="D1" s="732" t="str">
        <f>Summary!G3</f>
        <v>Equity Multiple</v>
      </c>
      <c r="E1" s="733">
        <f>Summary!H3</f>
        <v>1.9267240340667999</v>
      </c>
      <c r="F1" s="728" t="str">
        <f>Summary!G6</f>
        <v>Unlevered Return Metrics</v>
      </c>
      <c r="G1" s="730" t="str">
        <f>Summary!G7</f>
        <v>IRR</v>
      </c>
      <c r="H1" s="731">
        <f>Summary!H7</f>
        <v>9.3561556935310375E-2</v>
      </c>
      <c r="I1" s="732" t="str">
        <f>Summary!G8</f>
        <v>Equity Multiple</v>
      </c>
      <c r="J1" s="733">
        <f>Summary!H8</f>
        <v>1.5042331190759153</v>
      </c>
    </row>
    <row r="2" spans="1:11" x14ac:dyDescent="0.3">
      <c r="C2" s="545" t="s">
        <v>119</v>
      </c>
      <c r="D2" s="564" t="s">
        <v>217</v>
      </c>
      <c r="E2" s="564" t="s">
        <v>218</v>
      </c>
      <c r="F2" s="565" t="s">
        <v>219</v>
      </c>
      <c r="H2" s="545" t="s">
        <v>220</v>
      </c>
      <c r="I2" s="564" t="s">
        <v>217</v>
      </c>
      <c r="J2" s="564" t="s">
        <v>218</v>
      </c>
      <c r="K2" s="565" t="s">
        <v>219</v>
      </c>
    </row>
    <row r="3" spans="1:11" x14ac:dyDescent="0.3">
      <c r="C3" s="391" t="s">
        <v>221</v>
      </c>
      <c r="D3" s="566">
        <f>INDEX($I$3:$K$6,MATCH(D4,$H$3:$H$6,0),MATCH(D2,$I$2:$K$2,0))</f>
        <v>125999999.99999999</v>
      </c>
      <c r="E3" s="567">
        <f t="shared" ref="E3:F3" si="0">INDEX($I$3:$K$6,MATCH(E4,$H$3:$H$6,0),MATCH(E2,$I$2:$K$2,0))</f>
        <v>0</v>
      </c>
      <c r="F3" s="568">
        <f t="shared" si="0"/>
        <v>150063201.6499227</v>
      </c>
      <c r="H3" s="391" t="s">
        <v>222</v>
      </c>
      <c r="I3" s="569">
        <f>D5*PURCH_PRICE</f>
        <v>125999999.99999999</v>
      </c>
      <c r="J3" s="570">
        <f>MAX(E5*PURCH_PRICE-I3,0)</f>
        <v>0</v>
      </c>
      <c r="K3" s="773">
        <f>SUMIFS('Combined CF'!$R$14:$ES$14,'Combined CF'!$R$3:$ES$3,"&gt;"&amp;Financing!D20,'Combined CF'!$R$3:$ES$3,"&lt;="&amp;Financing!D20+12)/F13*F5</f>
        <v>0</v>
      </c>
    </row>
    <row r="4" spans="1:11" x14ac:dyDescent="0.3">
      <c r="C4" s="404" t="s">
        <v>223</v>
      </c>
      <c r="D4" s="571" t="s">
        <v>222</v>
      </c>
      <c r="E4" s="572" t="s">
        <v>222</v>
      </c>
      <c r="F4" s="573" t="s">
        <v>105</v>
      </c>
      <c r="H4" s="404" t="s">
        <v>224</v>
      </c>
      <c r="I4" s="574">
        <f>D6*Summary!$E$7</f>
        <v>125867632.20738129</v>
      </c>
      <c r="J4" s="560">
        <f>MAX(E6*Summary!$E$7-Financing!I4,0)</f>
        <v>0</v>
      </c>
      <c r="K4" s="575">
        <f>F6*TOTAL_COST</f>
        <v>125867632.20738129</v>
      </c>
    </row>
    <row r="5" spans="1:11" x14ac:dyDescent="0.3">
      <c r="C5" s="404" t="s">
        <v>225</v>
      </c>
      <c r="D5" s="576">
        <v>0.7</v>
      </c>
      <c r="E5" s="577">
        <v>0</v>
      </c>
      <c r="F5" s="578">
        <v>0</v>
      </c>
      <c r="H5" s="404" t="s">
        <v>105</v>
      </c>
      <c r="I5" s="574">
        <f>IFERROR(PV(D12/12,D19*12,-SUM('Combined CF'!R14:AC14)/Financing!D7/12,0,0),0)</f>
        <v>103886145.89886518</v>
      </c>
      <c r="J5" s="560">
        <f>IFERROR(MAX(PV(E12/12,E19*12,-SUM('Combined CF'!R14:AC14)/Financing!E7/12,0,0)-I5,0),0)</f>
        <v>0</v>
      </c>
      <c r="K5" s="575">
        <f>IFERROR(PV(F12/12,F19*12,-SUMIFS('Combined CF'!$R$14:$ES$14,'Combined CF'!$R$3:$ES$3,"&gt;"&amp;Financing!D20,'Combined CF'!$R$3:$ES$3,"&lt;="&amp;Financing!D20+12)/Financing!F7/12,0,0),0)</f>
        <v>150063201.6499227</v>
      </c>
    </row>
    <row r="6" spans="1:11" x14ac:dyDescent="0.3">
      <c r="C6" s="404" t="s">
        <v>226</v>
      </c>
      <c r="D6" s="576">
        <v>0.68</v>
      </c>
      <c r="E6" s="577">
        <v>0.68</v>
      </c>
      <c r="F6" s="578">
        <v>0.68</v>
      </c>
      <c r="H6" s="416" t="s">
        <v>227</v>
      </c>
      <c r="I6" s="579">
        <f>IFERROR(SUM('Combined CF'!R14:AC14)/Financing!D8,0)</f>
        <v>103905794.31893024</v>
      </c>
      <c r="J6" s="772">
        <f>IFERROR(MAX(SUM('Combined CF'!R14:AC14)/Financing!E8-I6,0),0)</f>
        <v>0</v>
      </c>
      <c r="K6" s="774">
        <f>IFERROR(SUMIFS('Combined CF'!$R$14:$ES$14,'Combined CF'!$R$3:$ES$3,"&gt;"&amp;Financing!D20,'Combined CF'!$R$3:$ES$3,"&lt;="&amp;Financing!D20+12)/F8,0)</f>
        <v>264269478.03429046</v>
      </c>
    </row>
    <row r="7" spans="1:11" x14ac:dyDescent="0.3">
      <c r="C7" s="404" t="s">
        <v>228</v>
      </c>
      <c r="D7" s="580">
        <v>1.2</v>
      </c>
      <c r="E7" s="581">
        <v>1.2</v>
      </c>
      <c r="F7" s="582">
        <v>1.2</v>
      </c>
    </row>
    <row r="8" spans="1:11" x14ac:dyDescent="0.3">
      <c r="C8" s="404" t="s">
        <v>229</v>
      </c>
      <c r="D8" s="583">
        <v>4.9000000000000002E-2</v>
      </c>
      <c r="E8" s="584">
        <v>4.9000000000000002E-2</v>
      </c>
      <c r="F8" s="541">
        <v>4.9000000000000002E-2</v>
      </c>
    </row>
    <row r="9" spans="1:11" x14ac:dyDescent="0.3">
      <c r="C9" s="404" t="s">
        <v>230</v>
      </c>
      <c r="D9" s="571" t="s">
        <v>231</v>
      </c>
      <c r="E9" s="572" t="s">
        <v>232</v>
      </c>
      <c r="F9" s="573" t="s">
        <v>232</v>
      </c>
      <c r="H9" s="384" t="s">
        <v>232</v>
      </c>
    </row>
    <row r="10" spans="1:11" x14ac:dyDescent="0.3">
      <c r="C10" s="404" t="s">
        <v>233</v>
      </c>
      <c r="D10" s="583">
        <v>0</v>
      </c>
      <c r="E10" s="584">
        <v>2.5000000000000001E-2</v>
      </c>
      <c r="F10" s="541">
        <v>0.03</v>
      </c>
      <c r="H10" s="384" t="s">
        <v>231</v>
      </c>
    </row>
    <row r="11" spans="1:11" x14ac:dyDescent="0.3">
      <c r="C11" s="404" t="s">
        <v>234</v>
      </c>
      <c r="D11" s="583">
        <v>1.4E-2</v>
      </c>
      <c r="E11" s="584">
        <v>4.4999999999999998E-2</v>
      </c>
      <c r="F11" s="541">
        <v>2.2499999999999999E-2</v>
      </c>
    </row>
    <row r="12" spans="1:11" x14ac:dyDescent="0.3">
      <c r="C12" s="404" t="s">
        <v>235</v>
      </c>
      <c r="D12" s="585">
        <f>SUM(D10:D11)</f>
        <v>1.4E-2</v>
      </c>
      <c r="E12" s="586">
        <f t="shared" ref="E12:F12" si="1">SUM(E10:E11)</f>
        <v>7.0000000000000007E-2</v>
      </c>
      <c r="F12" s="587">
        <f t="shared" si="1"/>
        <v>5.2499999999999998E-2</v>
      </c>
    </row>
    <row r="13" spans="1:11" x14ac:dyDescent="0.3">
      <c r="C13" s="404" t="s">
        <v>236</v>
      </c>
      <c r="D13" s="571"/>
      <c r="E13" s="572"/>
      <c r="F13" s="541">
        <v>6.25E-2</v>
      </c>
    </row>
    <row r="14" spans="1:11" x14ac:dyDescent="0.3">
      <c r="C14" s="404" t="s">
        <v>237</v>
      </c>
      <c r="D14" s="576">
        <v>0</v>
      </c>
      <c r="E14" s="577">
        <v>0</v>
      </c>
      <c r="F14" s="578">
        <v>0</v>
      </c>
      <c r="G14" s="588" t="s">
        <v>238</v>
      </c>
    </row>
    <row r="15" spans="1:11" x14ac:dyDescent="0.3">
      <c r="C15" s="404" t="s">
        <v>239</v>
      </c>
      <c r="D15" s="589">
        <v>36</v>
      </c>
      <c r="E15" s="590">
        <v>24</v>
      </c>
      <c r="F15" s="591">
        <v>36</v>
      </c>
    </row>
    <row r="16" spans="1:11" x14ac:dyDescent="0.3">
      <c r="C16" s="404" t="s">
        <v>240</v>
      </c>
      <c r="D16" s="583">
        <v>0.01</v>
      </c>
      <c r="E16" s="584">
        <v>0.02</v>
      </c>
      <c r="F16" s="541">
        <v>0.01</v>
      </c>
    </row>
    <row r="17" spans="1:135" x14ac:dyDescent="0.3">
      <c r="C17" s="404" t="s">
        <v>241</v>
      </c>
      <c r="D17" s="589">
        <v>9</v>
      </c>
      <c r="E17" s="590">
        <v>9</v>
      </c>
      <c r="F17" s="591">
        <v>9</v>
      </c>
    </row>
    <row r="18" spans="1:135" x14ac:dyDescent="0.3">
      <c r="C18" s="404" t="s">
        <v>242</v>
      </c>
      <c r="D18" s="583">
        <v>0.01</v>
      </c>
      <c r="E18" s="584">
        <v>0.01</v>
      </c>
      <c r="F18" s="541">
        <v>0.01</v>
      </c>
    </row>
    <row r="19" spans="1:135" x14ac:dyDescent="0.3">
      <c r="C19" s="404" t="s">
        <v>243</v>
      </c>
      <c r="D19" s="592">
        <v>30</v>
      </c>
      <c r="E19" s="593">
        <v>25</v>
      </c>
      <c r="F19" s="594">
        <v>25</v>
      </c>
    </row>
    <row r="20" spans="1:135" x14ac:dyDescent="0.3">
      <c r="C20" s="416" t="s">
        <v>244</v>
      </c>
      <c r="D20" s="595">
        <f>HOLD_PERIOD</f>
        <v>60</v>
      </c>
      <c r="E20" s="596">
        <f>D20</f>
        <v>60</v>
      </c>
      <c r="F20" s="597">
        <v>84</v>
      </c>
    </row>
    <row r="22" spans="1:135" x14ac:dyDescent="0.3">
      <c r="A22" s="389" t="s">
        <v>245</v>
      </c>
      <c r="B22" s="389" t="s">
        <v>246</v>
      </c>
      <c r="C22" s="598" t="s">
        <v>247</v>
      </c>
      <c r="D22" s="564"/>
      <c r="E22" s="564"/>
      <c r="F22" s="564"/>
      <c r="G22" s="564"/>
      <c r="H22" s="564"/>
      <c r="I22" s="564"/>
      <c r="J22" s="564"/>
      <c r="K22" s="564"/>
      <c r="L22" s="564"/>
      <c r="M22" s="564"/>
      <c r="N22" s="564"/>
      <c r="O22" s="564"/>
      <c r="P22" s="564"/>
      <c r="Q22" s="564"/>
      <c r="R22" s="564"/>
      <c r="S22" s="564"/>
      <c r="T22" s="564"/>
      <c r="U22" s="564"/>
      <c r="V22" s="564"/>
      <c r="W22" s="564"/>
      <c r="X22" s="564"/>
      <c r="Y22" s="564"/>
      <c r="Z22" s="564"/>
      <c r="AA22" s="564"/>
      <c r="AB22" s="564"/>
      <c r="AC22" s="564"/>
      <c r="AD22" s="564"/>
      <c r="AE22" s="564"/>
      <c r="AF22" s="564"/>
      <c r="AG22" s="564"/>
      <c r="AH22" s="564"/>
      <c r="AI22" s="564"/>
      <c r="AJ22" s="564"/>
      <c r="AK22" s="564"/>
      <c r="AL22" s="564"/>
      <c r="AM22" s="564"/>
      <c r="AN22" s="564"/>
      <c r="AO22" s="564"/>
      <c r="AP22" s="564"/>
      <c r="AQ22" s="564"/>
      <c r="AR22" s="564"/>
      <c r="AS22" s="564"/>
      <c r="AT22" s="564"/>
      <c r="AU22" s="564"/>
      <c r="AV22" s="564"/>
      <c r="AW22" s="564"/>
      <c r="AX22" s="564"/>
      <c r="AY22" s="564"/>
      <c r="AZ22" s="564"/>
      <c r="BA22" s="564"/>
      <c r="BB22" s="564"/>
      <c r="BC22" s="564"/>
      <c r="BD22" s="564"/>
      <c r="BE22" s="564"/>
      <c r="BF22" s="564"/>
      <c r="BG22" s="564"/>
      <c r="BH22" s="564"/>
      <c r="BI22" s="564"/>
      <c r="BJ22" s="564"/>
      <c r="BK22" s="564"/>
      <c r="BL22" s="564"/>
      <c r="BM22" s="564"/>
      <c r="BN22" s="564"/>
      <c r="BO22" s="564"/>
      <c r="BP22" s="564"/>
      <c r="BQ22" s="564"/>
      <c r="BR22" s="564"/>
      <c r="BS22" s="564"/>
      <c r="BT22" s="564"/>
      <c r="BU22" s="564"/>
      <c r="BV22" s="564"/>
      <c r="BW22" s="564"/>
      <c r="BX22" s="564"/>
      <c r="BY22" s="564"/>
      <c r="BZ22" s="564"/>
      <c r="CA22" s="564"/>
      <c r="CB22" s="564"/>
      <c r="CC22" s="564"/>
      <c r="CD22" s="564"/>
      <c r="CE22" s="564"/>
      <c r="CF22" s="564"/>
      <c r="CG22" s="564"/>
      <c r="CH22" s="564"/>
      <c r="CI22" s="564"/>
      <c r="CJ22" s="564"/>
      <c r="CK22" s="564"/>
      <c r="CL22" s="564"/>
      <c r="CM22" s="564"/>
      <c r="CN22" s="564"/>
      <c r="CO22" s="564"/>
      <c r="CP22" s="564"/>
      <c r="CQ22" s="564"/>
      <c r="CR22" s="564"/>
      <c r="CS22" s="564"/>
      <c r="CT22" s="564"/>
      <c r="CU22" s="564"/>
      <c r="CV22" s="564"/>
      <c r="CW22" s="564"/>
      <c r="CX22" s="564"/>
      <c r="CY22" s="564"/>
      <c r="CZ22" s="564"/>
      <c r="DA22" s="564"/>
      <c r="DB22" s="564"/>
      <c r="DC22" s="564"/>
      <c r="DD22" s="564"/>
      <c r="DE22" s="564"/>
      <c r="DF22" s="564"/>
      <c r="DG22" s="564"/>
      <c r="DH22" s="564"/>
      <c r="DI22" s="564"/>
      <c r="DJ22" s="564"/>
      <c r="DK22" s="564"/>
      <c r="DL22" s="564"/>
      <c r="DM22" s="564"/>
      <c r="DN22" s="564"/>
      <c r="DO22" s="564"/>
      <c r="DP22" s="564"/>
      <c r="DQ22" s="564"/>
      <c r="DR22" s="564"/>
      <c r="DS22" s="564"/>
      <c r="DT22" s="564"/>
      <c r="DU22" s="564"/>
      <c r="DV22" s="564"/>
      <c r="DW22" s="564"/>
      <c r="DX22" s="564"/>
      <c r="DY22" s="564"/>
      <c r="DZ22" s="564"/>
      <c r="EA22" s="564"/>
      <c r="EB22" s="564"/>
      <c r="EC22" s="564"/>
      <c r="ED22" s="564"/>
      <c r="EE22" s="565"/>
    </row>
    <row r="23" spans="1:135" x14ac:dyDescent="0.3">
      <c r="B23" s="599" t="b">
        <f>ABS(D3+B26-B28+B30)&lt;0.01</f>
        <v>1</v>
      </c>
      <c r="C23" s="559" t="s">
        <v>86</v>
      </c>
      <c r="D23" s="600">
        <v>1</v>
      </c>
      <c r="E23" s="601">
        <f>D23+1</f>
        <v>2</v>
      </c>
      <c r="F23" s="601">
        <f t="shared" ref="F23:BQ23" si="2">E23+1</f>
        <v>3</v>
      </c>
      <c r="G23" s="601">
        <f t="shared" si="2"/>
        <v>4</v>
      </c>
      <c r="H23" s="601">
        <f t="shared" si="2"/>
        <v>5</v>
      </c>
      <c r="I23" s="601">
        <f t="shared" si="2"/>
        <v>6</v>
      </c>
      <c r="J23" s="601">
        <f t="shared" si="2"/>
        <v>7</v>
      </c>
      <c r="K23" s="601">
        <f t="shared" si="2"/>
        <v>8</v>
      </c>
      <c r="L23" s="601">
        <f t="shared" si="2"/>
        <v>9</v>
      </c>
      <c r="M23" s="601">
        <f t="shared" si="2"/>
        <v>10</v>
      </c>
      <c r="N23" s="601">
        <f t="shared" si="2"/>
        <v>11</v>
      </c>
      <c r="O23" s="601">
        <f t="shared" si="2"/>
        <v>12</v>
      </c>
      <c r="P23" s="601">
        <f t="shared" si="2"/>
        <v>13</v>
      </c>
      <c r="Q23" s="601">
        <f t="shared" si="2"/>
        <v>14</v>
      </c>
      <c r="R23" s="601">
        <f t="shared" si="2"/>
        <v>15</v>
      </c>
      <c r="S23" s="601">
        <f t="shared" si="2"/>
        <v>16</v>
      </c>
      <c r="T23" s="601">
        <f t="shared" si="2"/>
        <v>17</v>
      </c>
      <c r="U23" s="601">
        <f t="shared" si="2"/>
        <v>18</v>
      </c>
      <c r="V23" s="601">
        <f t="shared" si="2"/>
        <v>19</v>
      </c>
      <c r="W23" s="601">
        <f t="shared" si="2"/>
        <v>20</v>
      </c>
      <c r="X23" s="601">
        <f t="shared" si="2"/>
        <v>21</v>
      </c>
      <c r="Y23" s="601">
        <f t="shared" si="2"/>
        <v>22</v>
      </c>
      <c r="Z23" s="601">
        <f t="shared" si="2"/>
        <v>23</v>
      </c>
      <c r="AA23" s="601">
        <f t="shared" si="2"/>
        <v>24</v>
      </c>
      <c r="AB23" s="601">
        <f t="shared" si="2"/>
        <v>25</v>
      </c>
      <c r="AC23" s="601">
        <f t="shared" si="2"/>
        <v>26</v>
      </c>
      <c r="AD23" s="601">
        <f t="shared" si="2"/>
        <v>27</v>
      </c>
      <c r="AE23" s="601">
        <f t="shared" si="2"/>
        <v>28</v>
      </c>
      <c r="AF23" s="601">
        <f t="shared" si="2"/>
        <v>29</v>
      </c>
      <c r="AG23" s="601">
        <f t="shared" si="2"/>
        <v>30</v>
      </c>
      <c r="AH23" s="601">
        <f t="shared" si="2"/>
        <v>31</v>
      </c>
      <c r="AI23" s="601">
        <f t="shared" si="2"/>
        <v>32</v>
      </c>
      <c r="AJ23" s="601">
        <f t="shared" si="2"/>
        <v>33</v>
      </c>
      <c r="AK23" s="601">
        <f t="shared" si="2"/>
        <v>34</v>
      </c>
      <c r="AL23" s="601">
        <f t="shared" si="2"/>
        <v>35</v>
      </c>
      <c r="AM23" s="601">
        <f t="shared" si="2"/>
        <v>36</v>
      </c>
      <c r="AN23" s="601">
        <f t="shared" si="2"/>
        <v>37</v>
      </c>
      <c r="AO23" s="601">
        <f t="shared" si="2"/>
        <v>38</v>
      </c>
      <c r="AP23" s="601">
        <f t="shared" si="2"/>
        <v>39</v>
      </c>
      <c r="AQ23" s="601">
        <f t="shared" si="2"/>
        <v>40</v>
      </c>
      <c r="AR23" s="601">
        <f t="shared" si="2"/>
        <v>41</v>
      </c>
      <c r="AS23" s="601">
        <f t="shared" si="2"/>
        <v>42</v>
      </c>
      <c r="AT23" s="601">
        <f t="shared" si="2"/>
        <v>43</v>
      </c>
      <c r="AU23" s="601">
        <f t="shared" si="2"/>
        <v>44</v>
      </c>
      <c r="AV23" s="601">
        <f t="shared" si="2"/>
        <v>45</v>
      </c>
      <c r="AW23" s="601">
        <f t="shared" si="2"/>
        <v>46</v>
      </c>
      <c r="AX23" s="601">
        <f t="shared" si="2"/>
        <v>47</v>
      </c>
      <c r="AY23" s="601">
        <f t="shared" si="2"/>
        <v>48</v>
      </c>
      <c r="AZ23" s="601">
        <f t="shared" si="2"/>
        <v>49</v>
      </c>
      <c r="BA23" s="601">
        <f t="shared" si="2"/>
        <v>50</v>
      </c>
      <c r="BB23" s="601">
        <f t="shared" si="2"/>
        <v>51</v>
      </c>
      <c r="BC23" s="601">
        <f t="shared" si="2"/>
        <v>52</v>
      </c>
      <c r="BD23" s="601">
        <f t="shared" si="2"/>
        <v>53</v>
      </c>
      <c r="BE23" s="601">
        <f t="shared" si="2"/>
        <v>54</v>
      </c>
      <c r="BF23" s="601">
        <f t="shared" si="2"/>
        <v>55</v>
      </c>
      <c r="BG23" s="601">
        <f t="shared" si="2"/>
        <v>56</v>
      </c>
      <c r="BH23" s="601">
        <f t="shared" si="2"/>
        <v>57</v>
      </c>
      <c r="BI23" s="601">
        <f t="shared" si="2"/>
        <v>58</v>
      </c>
      <c r="BJ23" s="601">
        <f t="shared" si="2"/>
        <v>59</v>
      </c>
      <c r="BK23" s="601">
        <f t="shared" si="2"/>
        <v>60</v>
      </c>
      <c r="BL23" s="601">
        <f t="shared" si="2"/>
        <v>61</v>
      </c>
      <c r="BM23" s="601">
        <f t="shared" si="2"/>
        <v>62</v>
      </c>
      <c r="BN23" s="601">
        <f t="shared" si="2"/>
        <v>63</v>
      </c>
      <c r="BO23" s="601">
        <f t="shared" si="2"/>
        <v>64</v>
      </c>
      <c r="BP23" s="601">
        <f t="shared" si="2"/>
        <v>65</v>
      </c>
      <c r="BQ23" s="601">
        <f t="shared" si="2"/>
        <v>66</v>
      </c>
      <c r="BR23" s="601">
        <f t="shared" ref="BR23:EC23" si="3">BQ23+1</f>
        <v>67</v>
      </c>
      <c r="BS23" s="601">
        <f t="shared" si="3"/>
        <v>68</v>
      </c>
      <c r="BT23" s="601">
        <f t="shared" si="3"/>
        <v>69</v>
      </c>
      <c r="BU23" s="601">
        <f t="shared" si="3"/>
        <v>70</v>
      </c>
      <c r="BV23" s="601">
        <f t="shared" si="3"/>
        <v>71</v>
      </c>
      <c r="BW23" s="601">
        <f t="shared" si="3"/>
        <v>72</v>
      </c>
      <c r="BX23" s="601">
        <f t="shared" si="3"/>
        <v>73</v>
      </c>
      <c r="BY23" s="601">
        <f t="shared" si="3"/>
        <v>74</v>
      </c>
      <c r="BZ23" s="601">
        <f t="shared" si="3"/>
        <v>75</v>
      </c>
      <c r="CA23" s="601">
        <f t="shared" si="3"/>
        <v>76</v>
      </c>
      <c r="CB23" s="601">
        <f t="shared" si="3"/>
        <v>77</v>
      </c>
      <c r="CC23" s="601">
        <f t="shared" si="3"/>
        <v>78</v>
      </c>
      <c r="CD23" s="601">
        <f t="shared" si="3"/>
        <v>79</v>
      </c>
      <c r="CE23" s="601">
        <f t="shared" si="3"/>
        <v>80</v>
      </c>
      <c r="CF23" s="601">
        <f t="shared" si="3"/>
        <v>81</v>
      </c>
      <c r="CG23" s="601">
        <f t="shared" si="3"/>
        <v>82</v>
      </c>
      <c r="CH23" s="601">
        <f t="shared" si="3"/>
        <v>83</v>
      </c>
      <c r="CI23" s="601">
        <f t="shared" si="3"/>
        <v>84</v>
      </c>
      <c r="CJ23" s="601">
        <f t="shared" si="3"/>
        <v>85</v>
      </c>
      <c r="CK23" s="601">
        <f t="shared" si="3"/>
        <v>86</v>
      </c>
      <c r="CL23" s="601">
        <f t="shared" si="3"/>
        <v>87</v>
      </c>
      <c r="CM23" s="601">
        <f t="shared" si="3"/>
        <v>88</v>
      </c>
      <c r="CN23" s="601">
        <f t="shared" si="3"/>
        <v>89</v>
      </c>
      <c r="CO23" s="601">
        <f t="shared" si="3"/>
        <v>90</v>
      </c>
      <c r="CP23" s="601">
        <f t="shared" si="3"/>
        <v>91</v>
      </c>
      <c r="CQ23" s="601">
        <f t="shared" si="3"/>
        <v>92</v>
      </c>
      <c r="CR23" s="601">
        <f t="shared" si="3"/>
        <v>93</v>
      </c>
      <c r="CS23" s="601">
        <f t="shared" si="3"/>
        <v>94</v>
      </c>
      <c r="CT23" s="601">
        <f t="shared" si="3"/>
        <v>95</v>
      </c>
      <c r="CU23" s="601">
        <f t="shared" si="3"/>
        <v>96</v>
      </c>
      <c r="CV23" s="601">
        <f t="shared" si="3"/>
        <v>97</v>
      </c>
      <c r="CW23" s="601">
        <f t="shared" si="3"/>
        <v>98</v>
      </c>
      <c r="CX23" s="601">
        <f t="shared" si="3"/>
        <v>99</v>
      </c>
      <c r="CY23" s="601">
        <f t="shared" si="3"/>
        <v>100</v>
      </c>
      <c r="CZ23" s="601">
        <f t="shared" si="3"/>
        <v>101</v>
      </c>
      <c r="DA23" s="601">
        <f t="shared" si="3"/>
        <v>102</v>
      </c>
      <c r="DB23" s="601">
        <f t="shared" si="3"/>
        <v>103</v>
      </c>
      <c r="DC23" s="601">
        <f t="shared" si="3"/>
        <v>104</v>
      </c>
      <c r="DD23" s="601">
        <f t="shared" si="3"/>
        <v>105</v>
      </c>
      <c r="DE23" s="601">
        <f t="shared" si="3"/>
        <v>106</v>
      </c>
      <c r="DF23" s="601">
        <f t="shared" si="3"/>
        <v>107</v>
      </c>
      <c r="DG23" s="601">
        <f t="shared" si="3"/>
        <v>108</v>
      </c>
      <c r="DH23" s="601">
        <f t="shared" si="3"/>
        <v>109</v>
      </c>
      <c r="DI23" s="601">
        <f t="shared" si="3"/>
        <v>110</v>
      </c>
      <c r="DJ23" s="601">
        <f t="shared" si="3"/>
        <v>111</v>
      </c>
      <c r="DK23" s="601">
        <f t="shared" si="3"/>
        <v>112</v>
      </c>
      <c r="DL23" s="601">
        <f t="shared" si="3"/>
        <v>113</v>
      </c>
      <c r="DM23" s="601">
        <f t="shared" si="3"/>
        <v>114</v>
      </c>
      <c r="DN23" s="601">
        <f t="shared" si="3"/>
        <v>115</v>
      </c>
      <c r="DO23" s="601">
        <f t="shared" si="3"/>
        <v>116</v>
      </c>
      <c r="DP23" s="601">
        <f t="shared" si="3"/>
        <v>117</v>
      </c>
      <c r="DQ23" s="601">
        <f t="shared" si="3"/>
        <v>118</v>
      </c>
      <c r="DR23" s="601">
        <f t="shared" si="3"/>
        <v>119</v>
      </c>
      <c r="DS23" s="601">
        <f t="shared" si="3"/>
        <v>120</v>
      </c>
      <c r="DT23" s="601">
        <f t="shared" si="3"/>
        <v>121</v>
      </c>
      <c r="DU23" s="601">
        <f t="shared" si="3"/>
        <v>122</v>
      </c>
      <c r="DV23" s="601">
        <f t="shared" si="3"/>
        <v>123</v>
      </c>
      <c r="DW23" s="601">
        <f t="shared" si="3"/>
        <v>124</v>
      </c>
      <c r="DX23" s="601">
        <f t="shared" si="3"/>
        <v>125</v>
      </c>
      <c r="DY23" s="601">
        <f t="shared" si="3"/>
        <v>126</v>
      </c>
      <c r="DZ23" s="601">
        <f t="shared" si="3"/>
        <v>127</v>
      </c>
      <c r="EA23" s="601">
        <f t="shared" si="3"/>
        <v>128</v>
      </c>
      <c r="EB23" s="601">
        <f t="shared" si="3"/>
        <v>129</v>
      </c>
      <c r="EC23" s="601">
        <f t="shared" si="3"/>
        <v>130</v>
      </c>
      <c r="ED23" s="601">
        <f t="shared" ref="ED23:EE23" si="4">EC23+1</f>
        <v>131</v>
      </c>
      <c r="EE23" s="602">
        <f t="shared" si="4"/>
        <v>132</v>
      </c>
    </row>
    <row r="24" spans="1:135" x14ac:dyDescent="0.3">
      <c r="C24" s="603" t="s">
        <v>248</v>
      </c>
      <c r="D24" s="604">
        <f>CF!S5</f>
        <v>46173</v>
      </c>
      <c r="E24" s="605">
        <f>CF!T5</f>
        <v>46203</v>
      </c>
      <c r="F24" s="605">
        <f>CF!U5</f>
        <v>46234</v>
      </c>
      <c r="G24" s="605">
        <f>CF!V5</f>
        <v>46265</v>
      </c>
      <c r="H24" s="605">
        <f>CF!W5</f>
        <v>46295</v>
      </c>
      <c r="I24" s="605">
        <f>CF!X5</f>
        <v>46326</v>
      </c>
      <c r="J24" s="605">
        <f>CF!Y5</f>
        <v>46356</v>
      </c>
      <c r="K24" s="605">
        <f>CF!Z5</f>
        <v>46387</v>
      </c>
      <c r="L24" s="605">
        <f>CF!AA5</f>
        <v>46418</v>
      </c>
      <c r="M24" s="605">
        <f>CF!AB5</f>
        <v>46446</v>
      </c>
      <c r="N24" s="605">
        <f>CF!AC5</f>
        <v>46477</v>
      </c>
      <c r="O24" s="605">
        <f>CF!AD5</f>
        <v>46507</v>
      </c>
      <c r="P24" s="605">
        <f>CF!AE5</f>
        <v>46538</v>
      </c>
      <c r="Q24" s="605">
        <f>CF!AF5</f>
        <v>46568</v>
      </c>
      <c r="R24" s="605">
        <f>CF!AG5</f>
        <v>46599</v>
      </c>
      <c r="S24" s="605">
        <f>CF!AH5</f>
        <v>46630</v>
      </c>
      <c r="T24" s="605">
        <f>CF!AI5</f>
        <v>46660</v>
      </c>
      <c r="U24" s="605">
        <f>CF!AJ5</f>
        <v>46691</v>
      </c>
      <c r="V24" s="605">
        <f>CF!AK5</f>
        <v>46721</v>
      </c>
      <c r="W24" s="605">
        <f>CF!AL5</f>
        <v>46752</v>
      </c>
      <c r="X24" s="605">
        <f>CF!AM5</f>
        <v>46783</v>
      </c>
      <c r="Y24" s="605">
        <f>CF!AN5</f>
        <v>46812</v>
      </c>
      <c r="Z24" s="605">
        <f>CF!AO5</f>
        <v>46843</v>
      </c>
      <c r="AA24" s="605">
        <f>CF!AP5</f>
        <v>46873</v>
      </c>
      <c r="AB24" s="605">
        <f>CF!AQ5</f>
        <v>46904</v>
      </c>
      <c r="AC24" s="605">
        <f>CF!AR5</f>
        <v>46934</v>
      </c>
      <c r="AD24" s="605">
        <f>CF!AS5</f>
        <v>46965</v>
      </c>
      <c r="AE24" s="605">
        <f>CF!AT5</f>
        <v>46996</v>
      </c>
      <c r="AF24" s="605">
        <f>CF!AU5</f>
        <v>47026</v>
      </c>
      <c r="AG24" s="605">
        <f>CF!AV5</f>
        <v>47057</v>
      </c>
      <c r="AH24" s="605">
        <f>CF!AW5</f>
        <v>47087</v>
      </c>
      <c r="AI24" s="605">
        <f>CF!AX5</f>
        <v>47118</v>
      </c>
      <c r="AJ24" s="605">
        <f>CF!AY5</f>
        <v>47149</v>
      </c>
      <c r="AK24" s="605">
        <f>CF!AZ5</f>
        <v>47177</v>
      </c>
      <c r="AL24" s="605">
        <f>CF!BA5</f>
        <v>47208</v>
      </c>
      <c r="AM24" s="605">
        <f>CF!BB5</f>
        <v>47238</v>
      </c>
      <c r="AN24" s="605">
        <f>CF!BC5</f>
        <v>47269</v>
      </c>
      <c r="AO24" s="605">
        <f>CF!BD5</f>
        <v>47299</v>
      </c>
      <c r="AP24" s="605">
        <f>CF!BE5</f>
        <v>47330</v>
      </c>
      <c r="AQ24" s="605">
        <f>CF!BF5</f>
        <v>47361</v>
      </c>
      <c r="AR24" s="605">
        <f>CF!BG5</f>
        <v>47391</v>
      </c>
      <c r="AS24" s="605">
        <f>CF!BH5</f>
        <v>47422</v>
      </c>
      <c r="AT24" s="605">
        <f>CF!BI5</f>
        <v>47452</v>
      </c>
      <c r="AU24" s="605">
        <f>CF!BJ5</f>
        <v>47483</v>
      </c>
      <c r="AV24" s="605">
        <f>CF!BK5</f>
        <v>47514</v>
      </c>
      <c r="AW24" s="605">
        <f>CF!BL5</f>
        <v>47542</v>
      </c>
      <c r="AX24" s="605">
        <f>CF!BM5</f>
        <v>47573</v>
      </c>
      <c r="AY24" s="605">
        <f>CF!BN5</f>
        <v>47603</v>
      </c>
      <c r="AZ24" s="605">
        <f>CF!BO5</f>
        <v>47634</v>
      </c>
      <c r="BA24" s="605">
        <f>CF!BP5</f>
        <v>47664</v>
      </c>
      <c r="BB24" s="605">
        <f>CF!BQ5</f>
        <v>47695</v>
      </c>
      <c r="BC24" s="605">
        <f>CF!BR5</f>
        <v>47726</v>
      </c>
      <c r="BD24" s="605">
        <f>CF!BS5</f>
        <v>47756</v>
      </c>
      <c r="BE24" s="605">
        <f>CF!BT5</f>
        <v>47787</v>
      </c>
      <c r="BF24" s="605">
        <f>CF!BU5</f>
        <v>47817</v>
      </c>
      <c r="BG24" s="605">
        <f>CF!BV5</f>
        <v>47848</v>
      </c>
      <c r="BH24" s="605">
        <f>CF!BW5</f>
        <v>47879</v>
      </c>
      <c r="BI24" s="605">
        <f>CF!BX5</f>
        <v>47907</v>
      </c>
      <c r="BJ24" s="605">
        <f>CF!BY5</f>
        <v>47938</v>
      </c>
      <c r="BK24" s="605">
        <f>CF!BZ5</f>
        <v>47968</v>
      </c>
      <c r="BL24" s="605">
        <f>CF!CA5</f>
        <v>47999</v>
      </c>
      <c r="BM24" s="605">
        <f>CF!CB5</f>
        <v>48029</v>
      </c>
      <c r="BN24" s="605">
        <f>CF!CC5</f>
        <v>48060</v>
      </c>
      <c r="BO24" s="605">
        <f>CF!CD5</f>
        <v>48091</v>
      </c>
      <c r="BP24" s="605">
        <f>CF!CE5</f>
        <v>48121</v>
      </c>
      <c r="BQ24" s="605">
        <f>CF!CF5</f>
        <v>48152</v>
      </c>
      <c r="BR24" s="605">
        <f>CF!CG5</f>
        <v>48182</v>
      </c>
      <c r="BS24" s="605">
        <f>CF!CH5</f>
        <v>48213</v>
      </c>
      <c r="BT24" s="605">
        <f>CF!CI5</f>
        <v>48244</v>
      </c>
      <c r="BU24" s="605">
        <f>CF!CJ5</f>
        <v>48273</v>
      </c>
      <c r="BV24" s="605">
        <f>CF!CK5</f>
        <v>48304</v>
      </c>
      <c r="BW24" s="605">
        <f>CF!CL5</f>
        <v>48334</v>
      </c>
      <c r="BX24" s="605">
        <f>CF!CM5</f>
        <v>48365</v>
      </c>
      <c r="BY24" s="605">
        <f>CF!CN5</f>
        <v>48395</v>
      </c>
      <c r="BZ24" s="605">
        <f>CF!CO5</f>
        <v>48426</v>
      </c>
      <c r="CA24" s="605">
        <f>CF!CP5</f>
        <v>48457</v>
      </c>
      <c r="CB24" s="605">
        <f>CF!CQ5</f>
        <v>48487</v>
      </c>
      <c r="CC24" s="605">
        <f>CF!CR5</f>
        <v>48518</v>
      </c>
      <c r="CD24" s="605">
        <f>CF!CS5</f>
        <v>48548</v>
      </c>
      <c r="CE24" s="605">
        <f>CF!CT5</f>
        <v>48579</v>
      </c>
      <c r="CF24" s="605">
        <f>CF!CU5</f>
        <v>48610</v>
      </c>
      <c r="CG24" s="605">
        <f>CF!CV5</f>
        <v>48638</v>
      </c>
      <c r="CH24" s="605">
        <f>CF!CW5</f>
        <v>48669</v>
      </c>
      <c r="CI24" s="605">
        <f>CF!CX5</f>
        <v>48699</v>
      </c>
      <c r="CJ24" s="605">
        <f>CF!CY5</f>
        <v>48730</v>
      </c>
      <c r="CK24" s="605">
        <f>CF!CZ5</f>
        <v>48760</v>
      </c>
      <c r="CL24" s="605">
        <f>CF!DA5</f>
        <v>48791</v>
      </c>
      <c r="CM24" s="605">
        <f>CF!DB5</f>
        <v>48822</v>
      </c>
      <c r="CN24" s="605">
        <f>CF!DC5</f>
        <v>48852</v>
      </c>
      <c r="CO24" s="605">
        <f>CF!DD5</f>
        <v>48883</v>
      </c>
      <c r="CP24" s="605">
        <f>CF!DE5</f>
        <v>48913</v>
      </c>
      <c r="CQ24" s="605">
        <f>CF!DF5</f>
        <v>48944</v>
      </c>
      <c r="CR24" s="605">
        <f>CF!DG5</f>
        <v>48975</v>
      </c>
      <c r="CS24" s="605">
        <f>CF!DH5</f>
        <v>49003</v>
      </c>
      <c r="CT24" s="605">
        <f>CF!DI5</f>
        <v>49034</v>
      </c>
      <c r="CU24" s="605">
        <f>CF!DJ5</f>
        <v>49064</v>
      </c>
      <c r="CV24" s="605">
        <f>CF!DK5</f>
        <v>49095</v>
      </c>
      <c r="CW24" s="605">
        <f>CF!DL5</f>
        <v>49125</v>
      </c>
      <c r="CX24" s="605">
        <f>CF!DM5</f>
        <v>49156</v>
      </c>
      <c r="CY24" s="605">
        <f>CF!DN5</f>
        <v>49187</v>
      </c>
      <c r="CZ24" s="605">
        <f>CF!DO5</f>
        <v>49217</v>
      </c>
      <c r="DA24" s="605">
        <f>CF!DP5</f>
        <v>49248</v>
      </c>
      <c r="DB24" s="605">
        <f>CF!DQ5</f>
        <v>49278</v>
      </c>
      <c r="DC24" s="605">
        <f>CF!DR5</f>
        <v>49309</v>
      </c>
      <c r="DD24" s="605">
        <f>CF!DS5</f>
        <v>49340</v>
      </c>
      <c r="DE24" s="605">
        <f>CF!DT5</f>
        <v>49368</v>
      </c>
      <c r="DF24" s="605">
        <f>CF!DU5</f>
        <v>49399</v>
      </c>
      <c r="DG24" s="605">
        <f>CF!DV5</f>
        <v>49429</v>
      </c>
      <c r="DH24" s="605">
        <f>CF!DW5</f>
        <v>49460</v>
      </c>
      <c r="DI24" s="605">
        <f>CF!DX5</f>
        <v>49490</v>
      </c>
      <c r="DJ24" s="605">
        <f>CF!DY5</f>
        <v>49521</v>
      </c>
      <c r="DK24" s="605">
        <f>CF!DZ5</f>
        <v>49552</v>
      </c>
      <c r="DL24" s="605">
        <f>CF!EA5</f>
        <v>49582</v>
      </c>
      <c r="DM24" s="605">
        <f>CF!EB5</f>
        <v>49613</v>
      </c>
      <c r="DN24" s="605">
        <f>CF!EC5</f>
        <v>49643</v>
      </c>
      <c r="DO24" s="605">
        <f>CF!ED5</f>
        <v>49674</v>
      </c>
      <c r="DP24" s="605">
        <f>CF!EE5</f>
        <v>49705</v>
      </c>
      <c r="DQ24" s="605">
        <f>CF!EF5</f>
        <v>49734</v>
      </c>
      <c r="DR24" s="605">
        <f>CF!EG5</f>
        <v>49765</v>
      </c>
      <c r="DS24" s="605">
        <f>CF!EH5</f>
        <v>49795</v>
      </c>
      <c r="DT24" s="605">
        <f>CF!EI5</f>
        <v>49826</v>
      </c>
      <c r="DU24" s="605">
        <f>CF!EJ5</f>
        <v>49856</v>
      </c>
      <c r="DV24" s="605">
        <f>CF!EK5</f>
        <v>49887</v>
      </c>
      <c r="DW24" s="605">
        <f>CF!EL5</f>
        <v>49918</v>
      </c>
      <c r="DX24" s="605">
        <f>CF!EM5</f>
        <v>49948</v>
      </c>
      <c r="DY24" s="605">
        <f>CF!EN5</f>
        <v>49979</v>
      </c>
      <c r="DZ24" s="605">
        <f>CF!EO5</f>
        <v>50009</v>
      </c>
      <c r="EA24" s="605">
        <f>CF!EP5</f>
        <v>50040</v>
      </c>
      <c r="EB24" s="605">
        <f>CF!EQ5</f>
        <v>50071</v>
      </c>
      <c r="EC24" s="605">
        <f>CF!ER5</f>
        <v>50099</v>
      </c>
      <c r="ED24" s="605">
        <f>CF!ES5</f>
        <v>50130</v>
      </c>
      <c r="EE24" s="606">
        <f>CF!ET5</f>
        <v>50160</v>
      </c>
    </row>
    <row r="25" spans="1:135" x14ac:dyDescent="0.3">
      <c r="B25" s="469">
        <f>MAX(D25:EE25)</f>
        <v>125999999.99999999</v>
      </c>
      <c r="C25" s="404" t="s">
        <v>249</v>
      </c>
      <c r="D25" s="550">
        <f>D3</f>
        <v>125999999.99999999</v>
      </c>
      <c r="E25" s="551">
        <f>D32</f>
        <v>125999999.99999999</v>
      </c>
      <c r="F25" s="551">
        <f t="shared" ref="F25:BQ25" si="5">E32</f>
        <v>125999999.99999999</v>
      </c>
      <c r="G25" s="551">
        <f t="shared" si="5"/>
        <v>125999999.99999999</v>
      </c>
      <c r="H25" s="551">
        <f t="shared" si="5"/>
        <v>125999999.99999999</v>
      </c>
      <c r="I25" s="551">
        <f t="shared" si="5"/>
        <v>125999999.99999999</v>
      </c>
      <c r="J25" s="551">
        <f t="shared" si="5"/>
        <v>125999999.99999999</v>
      </c>
      <c r="K25" s="551">
        <f t="shared" si="5"/>
        <v>125999999.99999999</v>
      </c>
      <c r="L25" s="551">
        <f t="shared" si="5"/>
        <v>125999999.99999999</v>
      </c>
      <c r="M25" s="551">
        <f t="shared" si="5"/>
        <v>125999999.99999999</v>
      </c>
      <c r="N25" s="551">
        <f t="shared" si="5"/>
        <v>125999999.99999999</v>
      </c>
      <c r="O25" s="551">
        <f t="shared" si="5"/>
        <v>125999999.99999999</v>
      </c>
      <c r="P25" s="551">
        <f t="shared" si="5"/>
        <v>125999999.99999999</v>
      </c>
      <c r="Q25" s="551">
        <f t="shared" si="5"/>
        <v>125999999.99999999</v>
      </c>
      <c r="R25" s="551">
        <f t="shared" si="5"/>
        <v>125999999.99999999</v>
      </c>
      <c r="S25" s="551">
        <f t="shared" si="5"/>
        <v>125999999.99999999</v>
      </c>
      <c r="T25" s="551">
        <f t="shared" si="5"/>
        <v>125999999.99999999</v>
      </c>
      <c r="U25" s="551">
        <f t="shared" si="5"/>
        <v>125999999.99999999</v>
      </c>
      <c r="V25" s="551">
        <f t="shared" si="5"/>
        <v>125999999.99999999</v>
      </c>
      <c r="W25" s="551">
        <f t="shared" si="5"/>
        <v>125999999.99999999</v>
      </c>
      <c r="X25" s="551">
        <f t="shared" si="5"/>
        <v>125999999.99999999</v>
      </c>
      <c r="Y25" s="551">
        <f t="shared" si="5"/>
        <v>125999999.99999999</v>
      </c>
      <c r="Z25" s="551">
        <f t="shared" si="5"/>
        <v>125999999.99999999</v>
      </c>
      <c r="AA25" s="551">
        <f t="shared" si="5"/>
        <v>125999999.99999999</v>
      </c>
      <c r="AB25" s="551">
        <f t="shared" si="5"/>
        <v>125999999.99999999</v>
      </c>
      <c r="AC25" s="551">
        <f t="shared" si="5"/>
        <v>125999999.99999999</v>
      </c>
      <c r="AD25" s="551">
        <f t="shared" si="5"/>
        <v>125999999.99999999</v>
      </c>
      <c r="AE25" s="551">
        <f t="shared" si="5"/>
        <v>125999999.99999999</v>
      </c>
      <c r="AF25" s="551">
        <f t="shared" si="5"/>
        <v>125999999.99999999</v>
      </c>
      <c r="AG25" s="551">
        <f t="shared" si="5"/>
        <v>125999999.99999999</v>
      </c>
      <c r="AH25" s="551">
        <f t="shared" si="5"/>
        <v>125999999.99999999</v>
      </c>
      <c r="AI25" s="551">
        <f t="shared" si="5"/>
        <v>125999999.99999999</v>
      </c>
      <c r="AJ25" s="551">
        <f t="shared" si="5"/>
        <v>125999999.99999999</v>
      </c>
      <c r="AK25" s="551">
        <f t="shared" si="5"/>
        <v>125999999.99999999</v>
      </c>
      <c r="AL25" s="551">
        <f t="shared" si="5"/>
        <v>125999999.99999999</v>
      </c>
      <c r="AM25" s="551">
        <f t="shared" si="5"/>
        <v>125999999.99999999</v>
      </c>
      <c r="AN25" s="551">
        <f t="shared" si="5"/>
        <v>125999999.99999999</v>
      </c>
      <c r="AO25" s="551">
        <f t="shared" si="5"/>
        <v>125869640.89703555</v>
      </c>
      <c r="AP25" s="551">
        <f t="shared" si="5"/>
        <v>125739068.64702141</v>
      </c>
      <c r="AQ25" s="551">
        <f t="shared" si="5"/>
        <v>125608290.29513623</v>
      </c>
      <c r="AR25" s="551">
        <f t="shared" si="5"/>
        <v>125477306.6516822</v>
      </c>
      <c r="AS25" s="551">
        <f t="shared" si="5"/>
        <v>125346092.85111873</v>
      </c>
      <c r="AT25" s="551">
        <f t="shared" si="5"/>
        <v>125214681.48578575</v>
      </c>
      <c r="AU25" s="551">
        <f t="shared" si="5"/>
        <v>125083011.74285266</v>
      </c>
      <c r="AV25" s="551">
        <f t="shared" si="5"/>
        <v>124951104.86568588</v>
      </c>
      <c r="AW25" s="551">
        <f t="shared" si="5"/>
        <v>124818967.24754351</v>
      </c>
      <c r="AX25" s="551">
        <f t="shared" si="5"/>
        <v>124686572.85055615</v>
      </c>
      <c r="AY25" s="551">
        <f t="shared" si="5"/>
        <v>124553911.87901175</v>
      </c>
      <c r="AZ25" s="551">
        <f t="shared" si="5"/>
        <v>124421013.70894411</v>
      </c>
      <c r="BA25" s="551">
        <f t="shared" si="5"/>
        <v>124287821.24067488</v>
      </c>
      <c r="BB25" s="551">
        <f t="shared" si="5"/>
        <v>124154352.81475525</v>
      </c>
      <c r="BC25" s="551">
        <f t="shared" si="5"/>
        <v>124020628.86834745</v>
      </c>
      <c r="BD25" s="551">
        <f t="shared" si="5"/>
        <v>123886597.52708238</v>
      </c>
      <c r="BE25" s="551">
        <f t="shared" si="5"/>
        <v>123752257.51908927</v>
      </c>
      <c r="BF25" s="551">
        <f t="shared" si="5"/>
        <v>123617641.88874853</v>
      </c>
      <c r="BG25" s="551">
        <f t="shared" si="5"/>
        <v>123482692.50733551</v>
      </c>
      <c r="BH25" s="551">
        <f t="shared" si="5"/>
        <v>123347429.96286456</v>
      </c>
      <c r="BI25" s="551">
        <f t="shared" si="5"/>
        <v>123211845.09044293</v>
      </c>
      <c r="BJ25" s="551">
        <f t="shared" si="5"/>
        <v>123075938.19372036</v>
      </c>
      <c r="BK25" s="551">
        <f t="shared" si="5"/>
        <v>122939754.44225675</v>
      </c>
      <c r="BL25" s="551">
        <f t="shared" si="5"/>
        <v>0</v>
      </c>
      <c r="BM25" s="551">
        <f t="shared" si="5"/>
        <v>0</v>
      </c>
      <c r="BN25" s="551">
        <f t="shared" si="5"/>
        <v>0</v>
      </c>
      <c r="BO25" s="551">
        <f t="shared" si="5"/>
        <v>0</v>
      </c>
      <c r="BP25" s="551">
        <f t="shared" si="5"/>
        <v>0</v>
      </c>
      <c r="BQ25" s="551">
        <f t="shared" si="5"/>
        <v>0</v>
      </c>
      <c r="BR25" s="551">
        <f t="shared" ref="BR25:EC25" si="6">BQ32</f>
        <v>0</v>
      </c>
      <c r="BS25" s="551">
        <f t="shared" si="6"/>
        <v>0</v>
      </c>
      <c r="BT25" s="551">
        <f t="shared" si="6"/>
        <v>0</v>
      </c>
      <c r="BU25" s="551">
        <f t="shared" si="6"/>
        <v>0</v>
      </c>
      <c r="BV25" s="551">
        <f t="shared" si="6"/>
        <v>0</v>
      </c>
      <c r="BW25" s="551">
        <f t="shared" si="6"/>
        <v>0</v>
      </c>
      <c r="BX25" s="551">
        <f t="shared" si="6"/>
        <v>0</v>
      </c>
      <c r="BY25" s="551">
        <f t="shared" si="6"/>
        <v>0</v>
      </c>
      <c r="BZ25" s="551">
        <f t="shared" si="6"/>
        <v>0</v>
      </c>
      <c r="CA25" s="551">
        <f t="shared" si="6"/>
        <v>0</v>
      </c>
      <c r="CB25" s="551">
        <f t="shared" si="6"/>
        <v>0</v>
      </c>
      <c r="CC25" s="551">
        <f t="shared" si="6"/>
        <v>0</v>
      </c>
      <c r="CD25" s="551">
        <f t="shared" si="6"/>
        <v>0</v>
      </c>
      <c r="CE25" s="551">
        <f t="shared" si="6"/>
        <v>0</v>
      </c>
      <c r="CF25" s="551">
        <f t="shared" si="6"/>
        <v>0</v>
      </c>
      <c r="CG25" s="551">
        <f t="shared" si="6"/>
        <v>0</v>
      </c>
      <c r="CH25" s="551">
        <f t="shared" si="6"/>
        <v>0</v>
      </c>
      <c r="CI25" s="551">
        <f t="shared" si="6"/>
        <v>0</v>
      </c>
      <c r="CJ25" s="551">
        <f t="shared" si="6"/>
        <v>0</v>
      </c>
      <c r="CK25" s="551">
        <f t="shared" si="6"/>
        <v>0</v>
      </c>
      <c r="CL25" s="551">
        <f t="shared" si="6"/>
        <v>0</v>
      </c>
      <c r="CM25" s="551">
        <f t="shared" si="6"/>
        <v>0</v>
      </c>
      <c r="CN25" s="551">
        <f t="shared" si="6"/>
        <v>0</v>
      </c>
      <c r="CO25" s="551">
        <f t="shared" si="6"/>
        <v>0</v>
      </c>
      <c r="CP25" s="551">
        <f t="shared" si="6"/>
        <v>0</v>
      </c>
      <c r="CQ25" s="551">
        <f t="shared" si="6"/>
        <v>0</v>
      </c>
      <c r="CR25" s="551">
        <f t="shared" si="6"/>
        <v>0</v>
      </c>
      <c r="CS25" s="551">
        <f t="shared" si="6"/>
        <v>0</v>
      </c>
      <c r="CT25" s="551">
        <f t="shared" si="6"/>
        <v>0</v>
      </c>
      <c r="CU25" s="551">
        <f t="shared" si="6"/>
        <v>0</v>
      </c>
      <c r="CV25" s="551">
        <f t="shared" si="6"/>
        <v>0</v>
      </c>
      <c r="CW25" s="551">
        <f t="shared" si="6"/>
        <v>0</v>
      </c>
      <c r="CX25" s="551">
        <f t="shared" si="6"/>
        <v>0</v>
      </c>
      <c r="CY25" s="551">
        <f t="shared" si="6"/>
        <v>0</v>
      </c>
      <c r="CZ25" s="551">
        <f t="shared" si="6"/>
        <v>0</v>
      </c>
      <c r="DA25" s="551">
        <f t="shared" si="6"/>
        <v>0</v>
      </c>
      <c r="DB25" s="551">
        <f t="shared" si="6"/>
        <v>0</v>
      </c>
      <c r="DC25" s="551">
        <f t="shared" si="6"/>
        <v>0</v>
      </c>
      <c r="DD25" s="551">
        <f t="shared" si="6"/>
        <v>0</v>
      </c>
      <c r="DE25" s="551">
        <f t="shared" si="6"/>
        <v>0</v>
      </c>
      <c r="DF25" s="551">
        <f t="shared" si="6"/>
        <v>0</v>
      </c>
      <c r="DG25" s="551">
        <f t="shared" si="6"/>
        <v>0</v>
      </c>
      <c r="DH25" s="551">
        <f t="shared" si="6"/>
        <v>0</v>
      </c>
      <c r="DI25" s="551">
        <f t="shared" si="6"/>
        <v>0</v>
      </c>
      <c r="DJ25" s="551">
        <f t="shared" si="6"/>
        <v>0</v>
      </c>
      <c r="DK25" s="551">
        <f t="shared" si="6"/>
        <v>0</v>
      </c>
      <c r="DL25" s="551">
        <f t="shared" si="6"/>
        <v>0</v>
      </c>
      <c r="DM25" s="551">
        <f t="shared" si="6"/>
        <v>0</v>
      </c>
      <c r="DN25" s="551">
        <f t="shared" si="6"/>
        <v>0</v>
      </c>
      <c r="DO25" s="551">
        <f t="shared" si="6"/>
        <v>0</v>
      </c>
      <c r="DP25" s="551">
        <f t="shared" si="6"/>
        <v>0</v>
      </c>
      <c r="DQ25" s="551">
        <f t="shared" si="6"/>
        <v>0</v>
      </c>
      <c r="DR25" s="551">
        <f t="shared" si="6"/>
        <v>0</v>
      </c>
      <c r="DS25" s="551">
        <f t="shared" si="6"/>
        <v>0</v>
      </c>
      <c r="DT25" s="551">
        <f t="shared" si="6"/>
        <v>0</v>
      </c>
      <c r="DU25" s="551">
        <f t="shared" si="6"/>
        <v>0</v>
      </c>
      <c r="DV25" s="551">
        <f t="shared" si="6"/>
        <v>0</v>
      </c>
      <c r="DW25" s="551">
        <f t="shared" si="6"/>
        <v>0</v>
      </c>
      <c r="DX25" s="551">
        <f t="shared" si="6"/>
        <v>0</v>
      </c>
      <c r="DY25" s="551">
        <f t="shared" si="6"/>
        <v>0</v>
      </c>
      <c r="DZ25" s="551">
        <f t="shared" si="6"/>
        <v>0</v>
      </c>
      <c r="EA25" s="551">
        <f t="shared" si="6"/>
        <v>0</v>
      </c>
      <c r="EB25" s="551">
        <f t="shared" si="6"/>
        <v>0</v>
      </c>
      <c r="EC25" s="551">
        <f t="shared" si="6"/>
        <v>0</v>
      </c>
      <c r="ED25" s="551">
        <f t="shared" ref="ED25:EE25" si="7">EC32</f>
        <v>0</v>
      </c>
      <c r="EE25" s="516">
        <f t="shared" si="7"/>
        <v>0</v>
      </c>
    </row>
    <row r="26" spans="1:135" x14ac:dyDescent="0.3">
      <c r="A26" s="421" t="s">
        <v>250</v>
      </c>
      <c r="B26" s="469">
        <f>SUM(D26:EE26)</f>
        <v>0</v>
      </c>
      <c r="C26" s="404" t="s">
        <v>100</v>
      </c>
      <c r="D26" s="552">
        <f>IF(AND(D23&lt;=$D$20,D23&lt;=HOLD_PERIOD),-SUM(CF!S31:S32)*Financing!$D$14,0)</f>
        <v>0</v>
      </c>
      <c r="E26" s="515">
        <f>IF(AND(E23&lt;=$D$20,E23&lt;=HOLD_PERIOD),-SUM(CF!T31:T32)*Financing!$D$14,0)</f>
        <v>0</v>
      </c>
      <c r="F26" s="515">
        <f>IF(AND(F23&lt;=$D$20,F23&lt;=HOLD_PERIOD),-SUM(CF!U31:U32)*Financing!$D$14,0)</f>
        <v>0</v>
      </c>
      <c r="G26" s="515">
        <f>IF(AND(G23&lt;=$D$20,G23&lt;=HOLD_PERIOD),-SUM(CF!V31:V32)*Financing!$D$14,0)</f>
        <v>0</v>
      </c>
      <c r="H26" s="515">
        <f>IF(AND(H23&lt;=$D$20,H23&lt;=HOLD_PERIOD),-SUM(CF!W31:W32)*Financing!$D$14,0)</f>
        <v>0</v>
      </c>
      <c r="I26" s="515">
        <f>IF(AND(I23&lt;=$D$20,I23&lt;=HOLD_PERIOD),-SUM(CF!X31:X32)*Financing!$D$14,0)</f>
        <v>0</v>
      </c>
      <c r="J26" s="515">
        <f>IF(AND(J23&lt;=$D$20,J23&lt;=HOLD_PERIOD),-SUM(CF!Y31:Y32)*Financing!$D$14,0)</f>
        <v>0</v>
      </c>
      <c r="K26" s="515">
        <f>IF(AND(K23&lt;=$D$20,K23&lt;=HOLD_PERIOD),-SUM(CF!Z31:Z32)*Financing!$D$14,0)</f>
        <v>0</v>
      </c>
      <c r="L26" s="515">
        <f>IF(AND(L23&lt;=$D$20,L23&lt;=HOLD_PERIOD),-SUM(CF!AA31:AA32)*Financing!$D$14,0)</f>
        <v>0</v>
      </c>
      <c r="M26" s="515">
        <f>IF(AND(M23&lt;=$D$20,M23&lt;=HOLD_PERIOD),-SUM(CF!AB31:AB32)*Financing!$D$14,0)</f>
        <v>0</v>
      </c>
      <c r="N26" s="515">
        <f>IF(AND(N23&lt;=$D$20,N23&lt;=HOLD_PERIOD),-SUM(CF!AC31:AC32)*Financing!$D$14,0)</f>
        <v>0</v>
      </c>
      <c r="O26" s="515">
        <f>IF(AND(O23&lt;=$D$20,O23&lt;=HOLD_PERIOD),-SUM(CF!AD31:AD32)*Financing!$D$14,0)</f>
        <v>0</v>
      </c>
      <c r="P26" s="515">
        <f>IF(AND(P23&lt;=$D$20,P23&lt;=HOLD_PERIOD),-SUM(CF!AE31:AE32)*Financing!$D$14,0)</f>
        <v>0</v>
      </c>
      <c r="Q26" s="515">
        <f>IF(AND(Q23&lt;=$D$20,Q23&lt;=HOLD_PERIOD),-SUM(CF!AF31:AF32)*Financing!$D$14,0)</f>
        <v>0</v>
      </c>
      <c r="R26" s="515">
        <f>IF(AND(R23&lt;=$D$20,R23&lt;=HOLD_PERIOD),-SUM(CF!AG31:AG32)*Financing!$D$14,0)</f>
        <v>0</v>
      </c>
      <c r="S26" s="515">
        <f>IF(AND(S23&lt;=$D$20,S23&lt;=HOLD_PERIOD),-SUM(CF!AH31:AH32)*Financing!$D$14,0)</f>
        <v>0</v>
      </c>
      <c r="T26" s="515">
        <f>IF(AND(T23&lt;=$D$20,T23&lt;=HOLD_PERIOD),-SUM(CF!AI31:AI32)*Financing!$D$14,0)</f>
        <v>0</v>
      </c>
      <c r="U26" s="515">
        <f>IF(AND(U23&lt;=$D$20,U23&lt;=HOLD_PERIOD),-SUM(CF!AJ31:AJ32)*Financing!$D$14,0)</f>
        <v>0</v>
      </c>
      <c r="V26" s="515">
        <f>IF(AND(V23&lt;=$D$20,V23&lt;=HOLD_PERIOD),-SUM(CF!AK31:AK32)*Financing!$D$14,0)</f>
        <v>0</v>
      </c>
      <c r="W26" s="515">
        <f>IF(AND(W23&lt;=$D$20,W23&lt;=HOLD_PERIOD),-SUM(CF!AL31:AL32)*Financing!$D$14,0)</f>
        <v>0</v>
      </c>
      <c r="X26" s="515">
        <f>IF(AND(X23&lt;=$D$20,X23&lt;=HOLD_PERIOD),-SUM(CF!AM31:AM32)*Financing!$D$14,0)</f>
        <v>0</v>
      </c>
      <c r="Y26" s="515">
        <f>IF(AND(Y23&lt;=$D$20,Y23&lt;=HOLD_PERIOD),-SUM(CF!AN31:AN32)*Financing!$D$14,0)</f>
        <v>0</v>
      </c>
      <c r="Z26" s="515">
        <f>IF(AND(Z23&lt;=$D$20,Z23&lt;=HOLD_PERIOD),-SUM(CF!AO31:AO32)*Financing!$D$14,0)</f>
        <v>0</v>
      </c>
      <c r="AA26" s="515">
        <f>IF(AND(AA23&lt;=$D$20,AA23&lt;=HOLD_PERIOD),-SUM(CF!AP31:AP32)*Financing!$D$14,0)</f>
        <v>0</v>
      </c>
      <c r="AB26" s="515">
        <f>IF(AND(AB23&lt;=$D$20,AB23&lt;=HOLD_PERIOD),-SUM(CF!AQ31:AQ32)*Financing!$D$14,0)</f>
        <v>0</v>
      </c>
      <c r="AC26" s="515">
        <f>IF(AND(AC23&lt;=$D$20,AC23&lt;=HOLD_PERIOD),-SUM(CF!AR31:AR32)*Financing!$D$14,0)</f>
        <v>0</v>
      </c>
      <c r="AD26" s="515">
        <f>IF(AND(AD23&lt;=$D$20,AD23&lt;=HOLD_PERIOD),-SUM(CF!AS31:AS32)*Financing!$D$14,0)</f>
        <v>0</v>
      </c>
      <c r="AE26" s="515">
        <f>IF(AND(AE23&lt;=$D$20,AE23&lt;=HOLD_PERIOD),-SUM(CF!AT31:AT32)*Financing!$D$14,0)</f>
        <v>0</v>
      </c>
      <c r="AF26" s="515">
        <f>IF(AND(AF23&lt;=$D$20,AF23&lt;=HOLD_PERIOD),-SUM(CF!AU31:AU32)*Financing!$D$14,0)</f>
        <v>0</v>
      </c>
      <c r="AG26" s="515">
        <f>IF(AND(AG23&lt;=$D$20,AG23&lt;=HOLD_PERIOD),-SUM(CF!AV31:AV32)*Financing!$D$14,0)</f>
        <v>0</v>
      </c>
      <c r="AH26" s="515">
        <f>IF(AND(AH23&lt;=$D$20,AH23&lt;=HOLD_PERIOD),-SUM(CF!AW31:AW32)*Financing!$D$14,0)</f>
        <v>0</v>
      </c>
      <c r="AI26" s="515">
        <f>IF(AND(AI23&lt;=$D$20,AI23&lt;=HOLD_PERIOD),-SUM(CF!AX31:AX32)*Financing!$D$14,0)</f>
        <v>0</v>
      </c>
      <c r="AJ26" s="515">
        <f>IF(AND(AJ23&lt;=$D$20,AJ23&lt;=HOLD_PERIOD),-SUM(CF!AY31:AY32)*Financing!$D$14,0)</f>
        <v>0</v>
      </c>
      <c r="AK26" s="515">
        <f>IF(AND(AK23&lt;=$D$20,AK23&lt;=HOLD_PERIOD),-SUM(CF!AZ31:AZ32)*Financing!$D$14,0)</f>
        <v>0</v>
      </c>
      <c r="AL26" s="515">
        <f>IF(AND(AL23&lt;=$D$20,AL23&lt;=HOLD_PERIOD),-SUM(CF!BA31:BA32)*Financing!$D$14,0)</f>
        <v>0</v>
      </c>
      <c r="AM26" s="515">
        <f>IF(AND(AM23&lt;=$D$20,AM23&lt;=HOLD_PERIOD),-SUM(CF!BB31:BB32)*Financing!$D$14,0)</f>
        <v>0</v>
      </c>
      <c r="AN26" s="515">
        <f>IF(AND(AN23&lt;=$D$20,AN23&lt;=HOLD_PERIOD),-SUM(CF!BC31:BC32)*Financing!$D$14,0)</f>
        <v>0</v>
      </c>
      <c r="AO26" s="515">
        <f>IF(AND(AO23&lt;=$D$20,AO23&lt;=HOLD_PERIOD),-SUM(CF!BD31:BD32)*Financing!$D$14,0)</f>
        <v>0</v>
      </c>
      <c r="AP26" s="515">
        <f>IF(AND(AP23&lt;=$D$20,AP23&lt;=HOLD_PERIOD),-SUM(CF!BE31:BE32)*Financing!$D$14,0)</f>
        <v>0</v>
      </c>
      <c r="AQ26" s="515">
        <f>IF(AND(AQ23&lt;=$D$20,AQ23&lt;=HOLD_PERIOD),-SUM(CF!BF31:BF32)*Financing!$D$14,0)</f>
        <v>0</v>
      </c>
      <c r="AR26" s="515">
        <f>IF(AND(AR23&lt;=$D$20,AR23&lt;=HOLD_PERIOD),-SUM(CF!BG31:BG32)*Financing!$D$14,0)</f>
        <v>0</v>
      </c>
      <c r="AS26" s="515">
        <f>IF(AND(AS23&lt;=$D$20,AS23&lt;=HOLD_PERIOD),-SUM(CF!BH31:BH32)*Financing!$D$14,0)</f>
        <v>0</v>
      </c>
      <c r="AT26" s="515">
        <f>IF(AND(AT23&lt;=$D$20,AT23&lt;=HOLD_PERIOD),-SUM(CF!BI31:BI32)*Financing!$D$14,0)</f>
        <v>0</v>
      </c>
      <c r="AU26" s="515">
        <f>IF(AND(AU23&lt;=$D$20,AU23&lt;=HOLD_PERIOD),-SUM(CF!BJ31:BJ32)*Financing!$D$14,0)</f>
        <v>0</v>
      </c>
      <c r="AV26" s="515">
        <f>IF(AND(AV23&lt;=$D$20,AV23&lt;=HOLD_PERIOD),-SUM(CF!BK31:BK32)*Financing!$D$14,0)</f>
        <v>0</v>
      </c>
      <c r="AW26" s="515">
        <f>IF(AND(AW23&lt;=$D$20,AW23&lt;=HOLD_PERIOD),-SUM(CF!BL31:BL32)*Financing!$D$14,0)</f>
        <v>0</v>
      </c>
      <c r="AX26" s="515">
        <f>IF(AND(AX23&lt;=$D$20,AX23&lt;=HOLD_PERIOD),-SUM(CF!BM31:BM32)*Financing!$D$14,0)</f>
        <v>0</v>
      </c>
      <c r="AY26" s="515">
        <f>IF(AND(AY23&lt;=$D$20,AY23&lt;=HOLD_PERIOD),-SUM(CF!BN31:BN32)*Financing!$D$14,0)</f>
        <v>0</v>
      </c>
      <c r="AZ26" s="515">
        <f>IF(AND(AZ23&lt;=$D$20,AZ23&lt;=HOLD_PERIOD),-SUM(CF!BO31:BO32)*Financing!$D$14,0)</f>
        <v>0</v>
      </c>
      <c r="BA26" s="515">
        <f>IF(AND(BA23&lt;=$D$20,BA23&lt;=HOLD_PERIOD),-SUM(CF!BP31:BP32)*Financing!$D$14,0)</f>
        <v>0</v>
      </c>
      <c r="BB26" s="515">
        <f>IF(AND(BB23&lt;=$D$20,BB23&lt;=HOLD_PERIOD),-SUM(CF!BQ31:BQ32)*Financing!$D$14,0)</f>
        <v>0</v>
      </c>
      <c r="BC26" s="515">
        <f>IF(AND(BC23&lt;=$D$20,BC23&lt;=HOLD_PERIOD),-SUM(CF!BR31:BR32)*Financing!$D$14,0)</f>
        <v>0</v>
      </c>
      <c r="BD26" s="515">
        <f>IF(AND(BD23&lt;=$D$20,BD23&lt;=HOLD_PERIOD),-SUM(CF!BS31:BS32)*Financing!$D$14,0)</f>
        <v>0</v>
      </c>
      <c r="BE26" s="515">
        <f>IF(AND(BE23&lt;=$D$20,BE23&lt;=HOLD_PERIOD),-SUM(CF!BT31:BT32)*Financing!$D$14,0)</f>
        <v>0</v>
      </c>
      <c r="BF26" s="515">
        <f>IF(AND(BF23&lt;=$D$20,BF23&lt;=HOLD_PERIOD),-SUM(CF!BU31:BU32)*Financing!$D$14,0)</f>
        <v>0</v>
      </c>
      <c r="BG26" s="515">
        <f>IF(AND(BG23&lt;=$D$20,BG23&lt;=HOLD_PERIOD),-SUM(CF!BV31:BV32)*Financing!$D$14,0)</f>
        <v>0</v>
      </c>
      <c r="BH26" s="515">
        <f>IF(AND(BH23&lt;=$D$20,BH23&lt;=HOLD_PERIOD),-SUM(CF!BW31:BW32)*Financing!$D$14,0)</f>
        <v>0</v>
      </c>
      <c r="BI26" s="515">
        <f>IF(AND(BI23&lt;=$D$20,BI23&lt;=HOLD_PERIOD),-SUM(CF!BX31:BX32)*Financing!$D$14,0)</f>
        <v>0</v>
      </c>
      <c r="BJ26" s="515">
        <f>IF(AND(BJ23&lt;=$D$20,BJ23&lt;=HOLD_PERIOD),-SUM(CF!BY31:BY32)*Financing!$D$14,0)</f>
        <v>0</v>
      </c>
      <c r="BK26" s="515">
        <f>IF(AND(BK23&lt;=$D$20,BK23&lt;=HOLD_PERIOD),-SUM(CF!BZ31:BZ32)*Financing!$D$14,0)</f>
        <v>0</v>
      </c>
      <c r="BL26" s="515">
        <f>IF(AND(BL23&lt;=$D$20,BL23&lt;=HOLD_PERIOD),-SUM(CF!CA31:CA32)*Financing!$D$14,0)</f>
        <v>0</v>
      </c>
      <c r="BM26" s="515">
        <f>IF(AND(BM23&lt;=$D$20,BM23&lt;=HOLD_PERIOD),-SUM(CF!CB31:CB32)*Financing!$D$14,0)</f>
        <v>0</v>
      </c>
      <c r="BN26" s="515">
        <f>IF(AND(BN23&lt;=$D$20,BN23&lt;=HOLD_PERIOD),-SUM(CF!CC31:CC32)*Financing!$D$14,0)</f>
        <v>0</v>
      </c>
      <c r="BO26" s="515">
        <f>IF(AND(BO23&lt;=$D$20,BO23&lt;=HOLD_PERIOD),-SUM(CF!CD31:CD32)*Financing!$D$14,0)</f>
        <v>0</v>
      </c>
      <c r="BP26" s="515">
        <f>IF(AND(BP23&lt;=$D$20,BP23&lt;=HOLD_PERIOD),-SUM(CF!CE31:CE32)*Financing!$D$14,0)</f>
        <v>0</v>
      </c>
      <c r="BQ26" s="515">
        <f>IF(AND(BQ23&lt;=$D$20,BQ23&lt;=HOLD_PERIOD),-SUM(CF!CF31:CF32)*Financing!$D$14,0)</f>
        <v>0</v>
      </c>
      <c r="BR26" s="515">
        <f>IF(AND(BR23&lt;=$D$20,BR23&lt;=HOLD_PERIOD),-SUM(CF!CG31:CG32)*Financing!$D$14,0)</f>
        <v>0</v>
      </c>
      <c r="BS26" s="515">
        <f>IF(AND(BS23&lt;=$D$20,BS23&lt;=HOLD_PERIOD),-SUM(CF!CH31:CH32)*Financing!$D$14,0)</f>
        <v>0</v>
      </c>
      <c r="BT26" s="515">
        <f>IF(AND(BT23&lt;=$D$20,BT23&lt;=HOLD_PERIOD),-SUM(CF!CI31:CI32)*Financing!$D$14,0)</f>
        <v>0</v>
      </c>
      <c r="BU26" s="515">
        <f>IF(AND(BU23&lt;=$D$20,BU23&lt;=HOLD_PERIOD),-SUM(CF!CJ31:CJ32)*Financing!$D$14,0)</f>
        <v>0</v>
      </c>
      <c r="BV26" s="515">
        <f>IF(AND(BV23&lt;=$D$20,BV23&lt;=HOLD_PERIOD),-SUM(CF!CK31:CK32)*Financing!$D$14,0)</f>
        <v>0</v>
      </c>
      <c r="BW26" s="515">
        <f>IF(AND(BW23&lt;=$D$20,BW23&lt;=HOLD_PERIOD),-SUM(CF!CL31:CL32)*Financing!$D$14,0)</f>
        <v>0</v>
      </c>
      <c r="BX26" s="515">
        <f>IF(AND(BX23&lt;=$D$20,BX23&lt;=HOLD_PERIOD),-SUM(CF!CM31:CM32)*Financing!$D$14,0)</f>
        <v>0</v>
      </c>
      <c r="BY26" s="515">
        <f>IF(AND(BY23&lt;=$D$20,BY23&lt;=HOLD_PERIOD),-SUM(CF!CN31:CN32)*Financing!$D$14,0)</f>
        <v>0</v>
      </c>
      <c r="BZ26" s="515">
        <f>IF(AND(BZ23&lt;=$D$20,BZ23&lt;=HOLD_PERIOD),-SUM(CF!CO31:CO32)*Financing!$D$14,0)</f>
        <v>0</v>
      </c>
      <c r="CA26" s="515">
        <f>IF(AND(CA23&lt;=$D$20,CA23&lt;=HOLD_PERIOD),-SUM(CF!CP31:CP32)*Financing!$D$14,0)</f>
        <v>0</v>
      </c>
      <c r="CB26" s="515">
        <f>IF(AND(CB23&lt;=$D$20,CB23&lt;=HOLD_PERIOD),-SUM(CF!CQ31:CQ32)*Financing!$D$14,0)</f>
        <v>0</v>
      </c>
      <c r="CC26" s="515">
        <f>IF(AND(CC23&lt;=$D$20,CC23&lt;=HOLD_PERIOD),-SUM(CF!CR31:CR32)*Financing!$D$14,0)</f>
        <v>0</v>
      </c>
      <c r="CD26" s="515">
        <f>IF(AND(CD23&lt;=$D$20,CD23&lt;=HOLD_PERIOD),-SUM(CF!CS31:CS32)*Financing!$D$14,0)</f>
        <v>0</v>
      </c>
      <c r="CE26" s="515">
        <f>IF(AND(CE23&lt;=$D$20,CE23&lt;=HOLD_PERIOD),-SUM(CF!CT31:CT32)*Financing!$D$14,0)</f>
        <v>0</v>
      </c>
      <c r="CF26" s="515">
        <f>IF(AND(CF23&lt;=$D$20,CF23&lt;=HOLD_PERIOD),-SUM(CF!CU31:CU32)*Financing!$D$14,0)</f>
        <v>0</v>
      </c>
      <c r="CG26" s="515">
        <f>IF(AND(CG23&lt;=$D$20,CG23&lt;=HOLD_PERIOD),-SUM(CF!CV31:CV32)*Financing!$D$14,0)</f>
        <v>0</v>
      </c>
      <c r="CH26" s="515">
        <f>IF(AND(CH23&lt;=$D$20,CH23&lt;=HOLD_PERIOD),-SUM(CF!CW31:CW32)*Financing!$D$14,0)</f>
        <v>0</v>
      </c>
      <c r="CI26" s="515">
        <f>IF(AND(CI23&lt;=$D$20,CI23&lt;=HOLD_PERIOD),-SUM(CF!CX31:CX32)*Financing!$D$14,0)</f>
        <v>0</v>
      </c>
      <c r="CJ26" s="515">
        <f>IF(AND(CJ23&lt;=$D$20,CJ23&lt;=HOLD_PERIOD),-SUM(CF!CY31:CY32)*Financing!$D$14,0)</f>
        <v>0</v>
      </c>
      <c r="CK26" s="515">
        <f>IF(AND(CK23&lt;=$D$20,CK23&lt;=HOLD_PERIOD),-SUM(CF!CZ31:CZ32)*Financing!$D$14,0)</f>
        <v>0</v>
      </c>
      <c r="CL26" s="515">
        <f>IF(AND(CL23&lt;=$D$20,CL23&lt;=HOLD_PERIOD),-SUM(CF!DA31:DA32)*Financing!$D$14,0)</f>
        <v>0</v>
      </c>
      <c r="CM26" s="515">
        <f>IF(AND(CM23&lt;=$D$20,CM23&lt;=HOLD_PERIOD),-SUM(CF!DB31:DB32)*Financing!$D$14,0)</f>
        <v>0</v>
      </c>
      <c r="CN26" s="515">
        <f>IF(AND(CN23&lt;=$D$20,CN23&lt;=HOLD_PERIOD),-SUM(CF!DC31:DC32)*Financing!$D$14,0)</f>
        <v>0</v>
      </c>
      <c r="CO26" s="515">
        <f>IF(AND(CO23&lt;=$D$20,CO23&lt;=HOLD_PERIOD),-SUM(CF!DD31:DD32)*Financing!$D$14,0)</f>
        <v>0</v>
      </c>
      <c r="CP26" s="515">
        <f>IF(AND(CP23&lt;=$D$20,CP23&lt;=HOLD_PERIOD),-SUM(CF!DE31:DE32)*Financing!$D$14,0)</f>
        <v>0</v>
      </c>
      <c r="CQ26" s="515">
        <f>IF(AND(CQ23&lt;=$D$20,CQ23&lt;=HOLD_PERIOD),-SUM(CF!DF31:DF32)*Financing!$D$14,0)</f>
        <v>0</v>
      </c>
      <c r="CR26" s="515">
        <f>IF(AND(CR23&lt;=$D$20,CR23&lt;=HOLD_PERIOD),-SUM(CF!DG31:DG32)*Financing!$D$14,0)</f>
        <v>0</v>
      </c>
      <c r="CS26" s="515">
        <f>IF(AND(CS23&lt;=$D$20,CS23&lt;=HOLD_PERIOD),-SUM(CF!DH31:DH32)*Financing!$D$14,0)</f>
        <v>0</v>
      </c>
      <c r="CT26" s="515">
        <f>IF(AND(CT23&lt;=$D$20,CT23&lt;=HOLD_PERIOD),-SUM(CF!DI31:DI32)*Financing!$D$14,0)</f>
        <v>0</v>
      </c>
      <c r="CU26" s="515">
        <f>IF(AND(CU23&lt;=$D$20,CU23&lt;=HOLD_PERIOD),-SUM(CF!DJ31:DJ32)*Financing!$D$14,0)</f>
        <v>0</v>
      </c>
      <c r="CV26" s="515">
        <f>IF(AND(CV23&lt;=$D$20,CV23&lt;=HOLD_PERIOD),-SUM(CF!DK31:DK32)*Financing!$D$14,0)</f>
        <v>0</v>
      </c>
      <c r="CW26" s="515">
        <f>IF(AND(CW23&lt;=$D$20,CW23&lt;=HOLD_PERIOD),-SUM(CF!DL31:DL32)*Financing!$D$14,0)</f>
        <v>0</v>
      </c>
      <c r="CX26" s="515">
        <f>IF(AND(CX23&lt;=$D$20,CX23&lt;=HOLD_PERIOD),-SUM(CF!DM31:DM32)*Financing!$D$14,0)</f>
        <v>0</v>
      </c>
      <c r="CY26" s="515">
        <f>IF(AND(CY23&lt;=$D$20,CY23&lt;=HOLD_PERIOD),-SUM(CF!DN31:DN32)*Financing!$D$14,0)</f>
        <v>0</v>
      </c>
      <c r="CZ26" s="515">
        <f>IF(AND(CZ23&lt;=$D$20,CZ23&lt;=HOLD_PERIOD),-SUM(CF!DO31:DO32)*Financing!$D$14,0)</f>
        <v>0</v>
      </c>
      <c r="DA26" s="515">
        <f>IF(AND(DA23&lt;=$D$20,DA23&lt;=HOLD_PERIOD),-SUM(CF!DP31:DP32)*Financing!$D$14,0)</f>
        <v>0</v>
      </c>
      <c r="DB26" s="515">
        <f>IF(AND(DB23&lt;=$D$20,DB23&lt;=HOLD_PERIOD),-SUM(CF!DQ31:DQ32)*Financing!$D$14,0)</f>
        <v>0</v>
      </c>
      <c r="DC26" s="515">
        <f>IF(AND(DC23&lt;=$D$20,DC23&lt;=HOLD_PERIOD),-SUM(CF!DR31:DR32)*Financing!$D$14,0)</f>
        <v>0</v>
      </c>
      <c r="DD26" s="515">
        <f>IF(AND(DD23&lt;=$D$20,DD23&lt;=HOLD_PERIOD),-SUM(CF!DS31:DS32)*Financing!$D$14,0)</f>
        <v>0</v>
      </c>
      <c r="DE26" s="515">
        <f>IF(AND(DE23&lt;=$D$20,DE23&lt;=HOLD_PERIOD),-SUM(CF!DT31:DT32)*Financing!$D$14,0)</f>
        <v>0</v>
      </c>
      <c r="DF26" s="515">
        <f>IF(AND(DF23&lt;=$D$20,DF23&lt;=HOLD_PERIOD),-SUM(CF!DU31:DU32)*Financing!$D$14,0)</f>
        <v>0</v>
      </c>
      <c r="DG26" s="515">
        <f>IF(AND(DG23&lt;=$D$20,DG23&lt;=HOLD_PERIOD),-SUM(CF!DV31:DV32)*Financing!$D$14,0)</f>
        <v>0</v>
      </c>
      <c r="DH26" s="515">
        <f>IF(AND(DH23&lt;=$D$20,DH23&lt;=HOLD_PERIOD),-SUM(CF!DW31:DW32)*Financing!$D$14,0)</f>
        <v>0</v>
      </c>
      <c r="DI26" s="515">
        <f>IF(AND(DI23&lt;=$D$20,DI23&lt;=HOLD_PERIOD),-SUM(CF!DX31:DX32)*Financing!$D$14,0)</f>
        <v>0</v>
      </c>
      <c r="DJ26" s="515">
        <f>IF(AND(DJ23&lt;=$D$20,DJ23&lt;=HOLD_PERIOD),-SUM(CF!DY31:DY32)*Financing!$D$14,0)</f>
        <v>0</v>
      </c>
      <c r="DK26" s="515">
        <f>IF(AND(DK23&lt;=$D$20,DK23&lt;=HOLD_PERIOD),-SUM(CF!DZ31:DZ32)*Financing!$D$14,0)</f>
        <v>0</v>
      </c>
      <c r="DL26" s="515">
        <f>IF(AND(DL23&lt;=$D$20,DL23&lt;=HOLD_PERIOD),-SUM(CF!EA31:EA32)*Financing!$D$14,0)</f>
        <v>0</v>
      </c>
      <c r="DM26" s="515">
        <f>IF(AND(DM23&lt;=$D$20,DM23&lt;=HOLD_PERIOD),-SUM(CF!EB31:EB32)*Financing!$D$14,0)</f>
        <v>0</v>
      </c>
      <c r="DN26" s="515">
        <f>IF(AND(DN23&lt;=$D$20,DN23&lt;=HOLD_PERIOD),-SUM(CF!EC31:EC32)*Financing!$D$14,0)</f>
        <v>0</v>
      </c>
      <c r="DO26" s="515">
        <f>IF(AND(DO23&lt;=$D$20,DO23&lt;=HOLD_PERIOD),-SUM(CF!ED31:ED32)*Financing!$D$14,0)</f>
        <v>0</v>
      </c>
      <c r="DP26" s="515">
        <f>IF(AND(DP23&lt;=$D$20,DP23&lt;=HOLD_PERIOD),-SUM(CF!EE31:EE32)*Financing!$D$14,0)</f>
        <v>0</v>
      </c>
      <c r="DQ26" s="515">
        <f>IF(AND(DQ23&lt;=$D$20,DQ23&lt;=HOLD_PERIOD),-SUM(CF!EF31:EF32)*Financing!$D$14,0)</f>
        <v>0</v>
      </c>
      <c r="DR26" s="515">
        <f>IF(AND(DR23&lt;=$D$20,DR23&lt;=HOLD_PERIOD),-SUM(CF!EG31:EG32)*Financing!$D$14,0)</f>
        <v>0</v>
      </c>
      <c r="DS26" s="515">
        <f>IF(AND(DS23&lt;=$D$20,DS23&lt;=HOLD_PERIOD),-SUM(CF!EH31:EH32)*Financing!$D$14,0)</f>
        <v>0</v>
      </c>
      <c r="DT26" s="515">
        <f>IF(AND(DT23&lt;=$D$20,DT23&lt;=HOLD_PERIOD),-SUM(CF!EI31:EI32)*Financing!$D$14,0)</f>
        <v>0</v>
      </c>
      <c r="DU26" s="515">
        <f>IF(AND(DU23&lt;=$D$20,DU23&lt;=HOLD_PERIOD),-SUM(CF!EJ31:EJ32)*Financing!$D$14,0)</f>
        <v>0</v>
      </c>
      <c r="DV26" s="515">
        <f>IF(AND(DV23&lt;=$D$20,DV23&lt;=HOLD_PERIOD),-SUM(CF!EK31:EK32)*Financing!$D$14,0)</f>
        <v>0</v>
      </c>
      <c r="DW26" s="515">
        <f>IF(AND(DW23&lt;=$D$20,DW23&lt;=HOLD_PERIOD),-SUM(CF!EL31:EL32)*Financing!$D$14,0)</f>
        <v>0</v>
      </c>
      <c r="DX26" s="515">
        <f>IF(AND(DX23&lt;=$D$20,DX23&lt;=HOLD_PERIOD),-SUM(CF!EM31:EM32)*Financing!$D$14,0)</f>
        <v>0</v>
      </c>
      <c r="DY26" s="515">
        <f>IF(AND(DY23&lt;=$D$20,DY23&lt;=HOLD_PERIOD),-SUM(CF!EN31:EN32)*Financing!$D$14,0)</f>
        <v>0</v>
      </c>
      <c r="DZ26" s="515">
        <f>IF(AND(DZ23&lt;=$D$20,DZ23&lt;=HOLD_PERIOD),-SUM(CF!EO31:EO32)*Financing!$D$14,0)</f>
        <v>0</v>
      </c>
      <c r="EA26" s="515">
        <f>IF(AND(EA23&lt;=$D$20,EA23&lt;=HOLD_PERIOD),-SUM(CF!EP31:EP32)*Financing!$D$14,0)</f>
        <v>0</v>
      </c>
      <c r="EB26" s="515">
        <f>IF(AND(EB23&lt;=$D$20,EB23&lt;=HOLD_PERIOD),-SUM(CF!EQ31:EQ32)*Financing!$D$14,0)</f>
        <v>0</v>
      </c>
      <c r="EC26" s="515">
        <f>IF(AND(EC23&lt;=$D$20,EC23&lt;=HOLD_PERIOD),-SUM(CF!ER31:ER32)*Financing!$D$14,0)</f>
        <v>0</v>
      </c>
      <c r="ED26" s="515">
        <f>IF(AND(ED23&lt;=$D$20,ED23&lt;=HOLD_PERIOD),-SUM(CF!ES31:ES32)*Financing!$D$14,0)</f>
        <v>0</v>
      </c>
      <c r="EE26" s="518">
        <f>IF(AND(EE23&lt;=$D$20,EE23&lt;=HOLD_PERIOD),-SUM(CF!ET31:ET32)*Financing!$D$14,0)</f>
        <v>0</v>
      </c>
    </row>
    <row r="27" spans="1:135" x14ac:dyDescent="0.3">
      <c r="A27" s="421" t="s">
        <v>251</v>
      </c>
      <c r="B27" s="469">
        <f t="shared" ref="B27:B31" si="8">SUM(D27:EE27)</f>
        <v>38837451.759829439</v>
      </c>
      <c r="C27" s="404" t="s">
        <v>252</v>
      </c>
      <c r="D27" s="552">
        <f>IF(D23&gt;MIN(ACQ_LOAN_TERM,HOLD_PERIOD),0,IF(D23&lt;=IO_ACQ,SUM(D25:D26)*D33/12,PMT(D33/12,ACQ_AMORTIZATION*12-D23+IO_ACQ+1,-D25-D26,0,0)))</f>
        <v>547212.74999999988</v>
      </c>
      <c r="E27" s="515">
        <f t="shared" ref="E27:AI27" si="9">IF(E23&gt;MIN(ACQ_LOAN_TERM,HOLD_PERIOD),0,IF(E23&lt;=IO_ACQ,SUM(E25:E26)*E33/12,PMT(E33/12,ACQ_AMORTIZATION*12-E23+IO_ACQ+1,-E25-E26,0,0)))</f>
        <v>548530.49999999988</v>
      </c>
      <c r="F27" s="515">
        <f t="shared" si="9"/>
        <v>549777.89999999991</v>
      </c>
      <c r="G27" s="515">
        <f t="shared" si="9"/>
        <v>551220.6</v>
      </c>
      <c r="H27" s="515">
        <f t="shared" si="9"/>
        <v>552754.64999999991</v>
      </c>
      <c r="I27" s="515">
        <f t="shared" si="9"/>
        <v>554317.04999999993</v>
      </c>
      <c r="J27" s="515">
        <f t="shared" si="9"/>
        <v>556021.19999999995</v>
      </c>
      <c r="K27" s="515">
        <f t="shared" si="9"/>
        <v>557821.94999999984</v>
      </c>
      <c r="L27" s="515">
        <f t="shared" si="9"/>
        <v>559544.99999999988</v>
      </c>
      <c r="M27" s="515">
        <f t="shared" si="9"/>
        <v>561516.89999999991</v>
      </c>
      <c r="N27" s="515">
        <f t="shared" si="9"/>
        <v>563372.24999999988</v>
      </c>
      <c r="O27" s="515">
        <f t="shared" si="9"/>
        <v>564977.69999999995</v>
      </c>
      <c r="P27" s="515">
        <f t="shared" si="9"/>
        <v>566658.74999999988</v>
      </c>
      <c r="Q27" s="515">
        <f t="shared" si="9"/>
        <v>568383.89999999991</v>
      </c>
      <c r="R27" s="515">
        <f t="shared" si="9"/>
        <v>569975.69999999984</v>
      </c>
      <c r="S27" s="515">
        <f t="shared" si="9"/>
        <v>571643.09999999986</v>
      </c>
      <c r="T27" s="515">
        <f t="shared" si="9"/>
        <v>573243.29999999993</v>
      </c>
      <c r="U27" s="515">
        <f t="shared" si="9"/>
        <v>574877.1</v>
      </c>
      <c r="V27" s="515">
        <f t="shared" si="9"/>
        <v>576630.6</v>
      </c>
      <c r="W27" s="515">
        <f t="shared" si="9"/>
        <v>578175.14999999991</v>
      </c>
      <c r="X27" s="515">
        <f t="shared" si="9"/>
        <v>579851.99999999988</v>
      </c>
      <c r="Y27" s="515">
        <f t="shared" si="9"/>
        <v>581632.79999999993</v>
      </c>
      <c r="Z27" s="515">
        <f t="shared" si="9"/>
        <v>583005.14999999991</v>
      </c>
      <c r="AA27" s="515">
        <f t="shared" si="9"/>
        <v>584764.94999999984</v>
      </c>
      <c r="AB27" s="515">
        <f t="shared" si="9"/>
        <v>586662.29999999993</v>
      </c>
      <c r="AC27" s="515">
        <f t="shared" si="9"/>
        <v>588354.9</v>
      </c>
      <c r="AD27" s="515">
        <f t="shared" si="9"/>
        <v>590177.69999999984</v>
      </c>
      <c r="AE27" s="515">
        <f t="shared" si="9"/>
        <v>592111.79999999993</v>
      </c>
      <c r="AF27" s="515">
        <f t="shared" si="9"/>
        <v>593865.29999999993</v>
      </c>
      <c r="AG27" s="515">
        <f t="shared" si="9"/>
        <v>595726.94999999995</v>
      </c>
      <c r="AH27" s="515">
        <f t="shared" si="9"/>
        <v>597603.29999999993</v>
      </c>
      <c r="AI27" s="515">
        <f t="shared" si="9"/>
        <v>599473.34999999986</v>
      </c>
      <c r="AJ27" s="515">
        <f t="shared" ref="AJ27:BO27" si="10">IF(AJ23&gt;MIN(ACQ_LOAN_TERM,HOLD_PERIOD),0,IF(AJ23&lt;=IO_ACQ,SUM(AJ25:AJ26)*AJ33/12,PMT(AJ33/12,ACQ_AMORTIZATION*12-AJ23+IO_ACQ+1,-AJ25-AJ26,0,0)))</f>
        <v>601533.44999999984</v>
      </c>
      <c r="AK27" s="515">
        <f t="shared" si="10"/>
        <v>603247.04999999993</v>
      </c>
      <c r="AL27" s="515">
        <f t="shared" si="10"/>
        <v>605041.49999999988</v>
      </c>
      <c r="AM27" s="515">
        <f t="shared" si="10"/>
        <v>606892.64999999991</v>
      </c>
      <c r="AN27" s="515">
        <f>IF(AN23&gt;MIN(ACQ_LOAN_TERM,HOLD_PERIOD),0,IF(AN23&lt;=IO_ACQ,SUM(AN25:AN26)*AN33/12,PMT(AN33/12,ACQ_AMORTIZATION*12-AN23+IO_ACQ+1,-AN25-AN26,0,0)))</f>
        <v>739145.95296443242</v>
      </c>
      <c r="AO27" s="515">
        <f>IF(AO23&gt;MIN(ACQ_LOAN_TERM,HOLD_PERIOD),0,IF(AO23&lt;=IO_ACQ,SUM(AO25:AO26)*AO33/12,PMT(AO33/12,ACQ_AMORTIZATION*12-AO23+IO_ACQ+1,-AO25-AO26,0,0)))</f>
        <v>740493.52434053039</v>
      </c>
      <c r="AP27" s="515">
        <f t="shared" si="10"/>
        <v>741873.36898641905</v>
      </c>
      <c r="AQ27" s="515">
        <f t="shared" si="10"/>
        <v>743265.44144068181</v>
      </c>
      <c r="AR27" s="515">
        <f t="shared" si="10"/>
        <v>744586.60995732492</v>
      </c>
      <c r="AS27" s="515">
        <f>IF(AS23&gt;MIN(ACQ_LOAN_TERM,HOLD_PERIOD),0,IF(AS23&lt;=IO_ACQ,SUM(AS25:AS26)*AS33/12,PMT(AS33/12,ACQ_AMORTIZATION*12-AS23+IO_ACQ+1,-AS25-AS26,0,0)))</f>
        <v>746022.95151140704</v>
      </c>
      <c r="AT27" s="515">
        <f t="shared" si="10"/>
        <v>747272.07262277219</v>
      </c>
      <c r="AU27" s="515">
        <f t="shared" si="10"/>
        <v>748599.48052884091</v>
      </c>
      <c r="AV27" s="515">
        <f t="shared" si="10"/>
        <v>749957.31489153637</v>
      </c>
      <c r="AW27" s="515">
        <f t="shared" si="10"/>
        <v>751240.59565232613</v>
      </c>
      <c r="AX27" s="515">
        <f t="shared" si="10"/>
        <v>752501.82344431069</v>
      </c>
      <c r="AY27" s="515">
        <f t="shared" si="10"/>
        <v>753867.92543604691</v>
      </c>
      <c r="AZ27" s="515">
        <f t="shared" si="10"/>
        <v>755059.06320434308</v>
      </c>
      <c r="BA27" s="515">
        <f t="shared" si="10"/>
        <v>756319.23462594417</v>
      </c>
      <c r="BB27" s="515">
        <f t="shared" si="10"/>
        <v>757655.43876071379</v>
      </c>
      <c r="BC27" s="515">
        <f t="shared" si="10"/>
        <v>758833.83393566939</v>
      </c>
      <c r="BD27" s="515">
        <f t="shared" si="10"/>
        <v>760017.91253220593</v>
      </c>
      <c r="BE27" s="515">
        <f t="shared" si="10"/>
        <v>761318.71906247432</v>
      </c>
      <c r="BF27" s="515">
        <f t="shared" si="10"/>
        <v>762441.80296344322</v>
      </c>
      <c r="BG27" s="515">
        <f t="shared" si="10"/>
        <v>763641.27010228042</v>
      </c>
      <c r="BH27" s="515">
        <f t="shared" si="10"/>
        <v>764821.22847219894</v>
      </c>
      <c r="BI27" s="515">
        <f t="shared" si="10"/>
        <v>766012.27251509379</v>
      </c>
      <c r="BJ27" s="515">
        <f t="shared" si="10"/>
        <v>767359.21346654987</v>
      </c>
      <c r="BK27" s="515">
        <f t="shared" si="10"/>
        <v>768543.50841189036</v>
      </c>
      <c r="BL27" s="515">
        <f t="shared" si="10"/>
        <v>0</v>
      </c>
      <c r="BM27" s="515">
        <f t="shared" si="10"/>
        <v>0</v>
      </c>
      <c r="BN27" s="515">
        <f t="shared" si="10"/>
        <v>0</v>
      </c>
      <c r="BO27" s="515">
        <f t="shared" si="10"/>
        <v>0</v>
      </c>
      <c r="BP27" s="515">
        <f t="shared" ref="BP27:CU27" si="11">IF(BP23&gt;MIN(ACQ_LOAN_TERM,HOLD_PERIOD),0,IF(BP23&lt;=IO_ACQ,SUM(BP25:BP26)*BP33/12,PMT(BP33/12,ACQ_AMORTIZATION*12-BP23+IO_ACQ+1,-BP25-BP26,0,0)))</f>
        <v>0</v>
      </c>
      <c r="BQ27" s="515">
        <f t="shared" si="11"/>
        <v>0</v>
      </c>
      <c r="BR27" s="515">
        <f t="shared" si="11"/>
        <v>0</v>
      </c>
      <c r="BS27" s="515">
        <f t="shared" si="11"/>
        <v>0</v>
      </c>
      <c r="BT27" s="515">
        <f t="shared" si="11"/>
        <v>0</v>
      </c>
      <c r="BU27" s="515">
        <f t="shared" si="11"/>
        <v>0</v>
      </c>
      <c r="BV27" s="515">
        <f t="shared" si="11"/>
        <v>0</v>
      </c>
      <c r="BW27" s="515">
        <f t="shared" si="11"/>
        <v>0</v>
      </c>
      <c r="BX27" s="515">
        <f t="shared" si="11"/>
        <v>0</v>
      </c>
      <c r="BY27" s="515">
        <f t="shared" si="11"/>
        <v>0</v>
      </c>
      <c r="BZ27" s="515">
        <f t="shared" si="11"/>
        <v>0</v>
      </c>
      <c r="CA27" s="515">
        <f t="shared" si="11"/>
        <v>0</v>
      </c>
      <c r="CB27" s="515">
        <f t="shared" si="11"/>
        <v>0</v>
      </c>
      <c r="CC27" s="515">
        <f t="shared" si="11"/>
        <v>0</v>
      </c>
      <c r="CD27" s="515">
        <f t="shared" si="11"/>
        <v>0</v>
      </c>
      <c r="CE27" s="515">
        <f t="shared" si="11"/>
        <v>0</v>
      </c>
      <c r="CF27" s="515">
        <f t="shared" si="11"/>
        <v>0</v>
      </c>
      <c r="CG27" s="515">
        <f t="shared" si="11"/>
        <v>0</v>
      </c>
      <c r="CH27" s="515">
        <f t="shared" si="11"/>
        <v>0</v>
      </c>
      <c r="CI27" s="515">
        <f t="shared" si="11"/>
        <v>0</v>
      </c>
      <c r="CJ27" s="515">
        <f t="shared" si="11"/>
        <v>0</v>
      </c>
      <c r="CK27" s="515">
        <f t="shared" si="11"/>
        <v>0</v>
      </c>
      <c r="CL27" s="515">
        <f t="shared" si="11"/>
        <v>0</v>
      </c>
      <c r="CM27" s="515">
        <f t="shared" si="11"/>
        <v>0</v>
      </c>
      <c r="CN27" s="515">
        <f t="shared" si="11"/>
        <v>0</v>
      </c>
      <c r="CO27" s="515">
        <f t="shared" si="11"/>
        <v>0</v>
      </c>
      <c r="CP27" s="515">
        <f t="shared" si="11"/>
        <v>0</v>
      </c>
      <c r="CQ27" s="515">
        <f t="shared" si="11"/>
        <v>0</v>
      </c>
      <c r="CR27" s="515">
        <f t="shared" si="11"/>
        <v>0</v>
      </c>
      <c r="CS27" s="515">
        <f t="shared" si="11"/>
        <v>0</v>
      </c>
      <c r="CT27" s="515">
        <f t="shared" si="11"/>
        <v>0</v>
      </c>
      <c r="CU27" s="515">
        <f t="shared" si="11"/>
        <v>0</v>
      </c>
      <c r="CV27" s="515">
        <f t="shared" ref="CV27:EA27" si="12">IF(CV23&gt;MIN(ACQ_LOAN_TERM,HOLD_PERIOD),0,IF(CV23&lt;=IO_ACQ,SUM(CV25:CV26)*CV33/12,PMT(CV33/12,ACQ_AMORTIZATION*12-CV23+IO_ACQ+1,-CV25-CV26,0,0)))</f>
        <v>0</v>
      </c>
      <c r="CW27" s="515">
        <f t="shared" si="12"/>
        <v>0</v>
      </c>
      <c r="CX27" s="515">
        <f t="shared" si="12"/>
        <v>0</v>
      </c>
      <c r="CY27" s="515">
        <f t="shared" si="12"/>
        <v>0</v>
      </c>
      <c r="CZ27" s="515">
        <f t="shared" si="12"/>
        <v>0</v>
      </c>
      <c r="DA27" s="515">
        <f t="shared" si="12"/>
        <v>0</v>
      </c>
      <c r="DB27" s="515">
        <f t="shared" si="12"/>
        <v>0</v>
      </c>
      <c r="DC27" s="515">
        <f t="shared" si="12"/>
        <v>0</v>
      </c>
      <c r="DD27" s="515">
        <f t="shared" si="12"/>
        <v>0</v>
      </c>
      <c r="DE27" s="515">
        <f t="shared" si="12"/>
        <v>0</v>
      </c>
      <c r="DF27" s="515">
        <f t="shared" si="12"/>
        <v>0</v>
      </c>
      <c r="DG27" s="515">
        <f t="shared" si="12"/>
        <v>0</v>
      </c>
      <c r="DH27" s="515">
        <f t="shared" si="12"/>
        <v>0</v>
      </c>
      <c r="DI27" s="515">
        <f t="shared" si="12"/>
        <v>0</v>
      </c>
      <c r="DJ27" s="515">
        <f t="shared" si="12"/>
        <v>0</v>
      </c>
      <c r="DK27" s="515">
        <f t="shared" si="12"/>
        <v>0</v>
      </c>
      <c r="DL27" s="515">
        <f t="shared" si="12"/>
        <v>0</v>
      </c>
      <c r="DM27" s="515">
        <f t="shared" si="12"/>
        <v>0</v>
      </c>
      <c r="DN27" s="515">
        <f t="shared" si="12"/>
        <v>0</v>
      </c>
      <c r="DO27" s="515">
        <f t="shared" si="12"/>
        <v>0</v>
      </c>
      <c r="DP27" s="515">
        <f t="shared" si="12"/>
        <v>0</v>
      </c>
      <c r="DQ27" s="515">
        <f t="shared" si="12"/>
        <v>0</v>
      </c>
      <c r="DR27" s="515">
        <f t="shared" si="12"/>
        <v>0</v>
      </c>
      <c r="DS27" s="515">
        <f t="shared" si="12"/>
        <v>0</v>
      </c>
      <c r="DT27" s="515">
        <f t="shared" si="12"/>
        <v>0</v>
      </c>
      <c r="DU27" s="515">
        <f t="shared" si="12"/>
        <v>0</v>
      </c>
      <c r="DV27" s="515">
        <f t="shared" si="12"/>
        <v>0</v>
      </c>
      <c r="DW27" s="515">
        <f t="shared" si="12"/>
        <v>0</v>
      </c>
      <c r="DX27" s="515">
        <f t="shared" si="12"/>
        <v>0</v>
      </c>
      <c r="DY27" s="515">
        <f t="shared" si="12"/>
        <v>0</v>
      </c>
      <c r="DZ27" s="515">
        <f t="shared" si="12"/>
        <v>0</v>
      </c>
      <c r="EA27" s="515">
        <f t="shared" si="12"/>
        <v>0</v>
      </c>
      <c r="EB27" s="515">
        <f t="shared" ref="EB27:EE27" si="13">IF(EB23&gt;MIN(ACQ_LOAN_TERM,HOLD_PERIOD),0,IF(EB23&lt;=IO_ACQ,SUM(EB25:EB26)*EB33/12,PMT(EB33/12,ACQ_AMORTIZATION*12-EB23+IO_ACQ+1,-EB25-EB26,0,0)))</f>
        <v>0</v>
      </c>
      <c r="EC27" s="515">
        <f t="shared" si="13"/>
        <v>0</v>
      </c>
      <c r="ED27" s="515">
        <f t="shared" si="13"/>
        <v>0</v>
      </c>
      <c r="EE27" s="518">
        <f t="shared" si="13"/>
        <v>0</v>
      </c>
    </row>
    <row r="28" spans="1:135" x14ac:dyDescent="0.3">
      <c r="A28" s="421" t="s">
        <v>253</v>
      </c>
      <c r="B28" s="469">
        <f t="shared" si="8"/>
        <v>3196759.8865592843</v>
      </c>
      <c r="C28" s="404" t="s">
        <v>254</v>
      </c>
      <c r="D28" s="552">
        <f t="shared" ref="D28:AI28" si="14">IF(D23&gt;MIN(ACQ_LOAN_TERM,HOLD_PERIOD),0,IF(D23&lt;=IO_ACQ,0,D27-D29))</f>
        <v>0</v>
      </c>
      <c r="E28" s="515">
        <f t="shared" si="14"/>
        <v>0</v>
      </c>
      <c r="F28" s="515">
        <f t="shared" si="14"/>
        <v>0</v>
      </c>
      <c r="G28" s="515">
        <f t="shared" si="14"/>
        <v>0</v>
      </c>
      <c r="H28" s="515">
        <f t="shared" si="14"/>
        <v>0</v>
      </c>
      <c r="I28" s="515">
        <f t="shared" si="14"/>
        <v>0</v>
      </c>
      <c r="J28" s="515">
        <f t="shared" si="14"/>
        <v>0</v>
      </c>
      <c r="K28" s="515">
        <f t="shared" si="14"/>
        <v>0</v>
      </c>
      <c r="L28" s="515">
        <f t="shared" si="14"/>
        <v>0</v>
      </c>
      <c r="M28" s="515">
        <f t="shared" si="14"/>
        <v>0</v>
      </c>
      <c r="N28" s="515">
        <f t="shared" si="14"/>
        <v>0</v>
      </c>
      <c r="O28" s="515">
        <f t="shared" si="14"/>
        <v>0</v>
      </c>
      <c r="P28" s="515">
        <f t="shared" si="14"/>
        <v>0</v>
      </c>
      <c r="Q28" s="515">
        <f t="shared" si="14"/>
        <v>0</v>
      </c>
      <c r="R28" s="515">
        <f t="shared" si="14"/>
        <v>0</v>
      </c>
      <c r="S28" s="515">
        <f t="shared" si="14"/>
        <v>0</v>
      </c>
      <c r="T28" s="515">
        <f t="shared" si="14"/>
        <v>0</v>
      </c>
      <c r="U28" s="515">
        <f t="shared" si="14"/>
        <v>0</v>
      </c>
      <c r="V28" s="515">
        <f t="shared" si="14"/>
        <v>0</v>
      </c>
      <c r="W28" s="515">
        <f t="shared" si="14"/>
        <v>0</v>
      </c>
      <c r="X28" s="515">
        <f t="shared" si="14"/>
        <v>0</v>
      </c>
      <c r="Y28" s="515">
        <f t="shared" si="14"/>
        <v>0</v>
      </c>
      <c r="Z28" s="515">
        <f t="shared" si="14"/>
        <v>0</v>
      </c>
      <c r="AA28" s="515">
        <f t="shared" si="14"/>
        <v>0</v>
      </c>
      <c r="AB28" s="515">
        <f t="shared" si="14"/>
        <v>0</v>
      </c>
      <c r="AC28" s="515">
        <f t="shared" si="14"/>
        <v>0</v>
      </c>
      <c r="AD28" s="515">
        <f t="shared" si="14"/>
        <v>0</v>
      </c>
      <c r="AE28" s="515">
        <f t="shared" si="14"/>
        <v>0</v>
      </c>
      <c r="AF28" s="515">
        <f t="shared" si="14"/>
        <v>0</v>
      </c>
      <c r="AG28" s="515">
        <f t="shared" si="14"/>
        <v>0</v>
      </c>
      <c r="AH28" s="515">
        <f t="shared" si="14"/>
        <v>0</v>
      </c>
      <c r="AI28" s="515">
        <f t="shared" si="14"/>
        <v>0</v>
      </c>
      <c r="AJ28" s="515">
        <f t="shared" ref="AJ28:BO28" si="15">IF(AJ23&gt;MIN(ACQ_LOAN_TERM,HOLD_PERIOD),0,IF(AJ23&lt;=IO_ACQ,0,AJ27-AJ29))</f>
        <v>0</v>
      </c>
      <c r="AK28" s="515">
        <f t="shared" si="15"/>
        <v>0</v>
      </c>
      <c r="AL28" s="515">
        <f t="shared" si="15"/>
        <v>0</v>
      </c>
      <c r="AM28" s="515">
        <f t="shared" si="15"/>
        <v>0</v>
      </c>
      <c r="AN28" s="515">
        <f t="shared" si="15"/>
        <v>130359.10296443256</v>
      </c>
      <c r="AO28" s="515">
        <f t="shared" si="15"/>
        <v>130572.25001413596</v>
      </c>
      <c r="AP28" s="515">
        <f t="shared" si="15"/>
        <v>130778.35188517882</v>
      </c>
      <c r="AQ28" s="515">
        <f t="shared" si="15"/>
        <v>130983.64345403039</v>
      </c>
      <c r="AR28" s="515">
        <f t="shared" si="15"/>
        <v>131213.80056346266</v>
      </c>
      <c r="AS28" s="515">
        <f t="shared" si="15"/>
        <v>131411.36533296912</v>
      </c>
      <c r="AT28" s="515">
        <f t="shared" si="15"/>
        <v>131669.74293309229</v>
      </c>
      <c r="AU28" s="515">
        <f t="shared" si="15"/>
        <v>131906.87716677925</v>
      </c>
      <c r="AV28" s="515">
        <f t="shared" si="15"/>
        <v>132137.61814235966</v>
      </c>
      <c r="AW28" s="515">
        <f t="shared" si="15"/>
        <v>132394.39698736777</v>
      </c>
      <c r="AX28" s="515">
        <f t="shared" si="15"/>
        <v>132660.97154439974</v>
      </c>
      <c r="AY28" s="515">
        <f t="shared" si="15"/>
        <v>132898.17006763991</v>
      </c>
      <c r="AZ28" s="515">
        <f t="shared" si="15"/>
        <v>133192.46826923138</v>
      </c>
      <c r="BA28" s="515">
        <f t="shared" si="15"/>
        <v>133468.42591964442</v>
      </c>
      <c r="BB28" s="515">
        <f t="shared" si="15"/>
        <v>133723.94640780205</v>
      </c>
      <c r="BC28" s="515">
        <f t="shared" si="15"/>
        <v>134031.34126506234</v>
      </c>
      <c r="BD28" s="515">
        <f t="shared" si="15"/>
        <v>134340.00799311639</v>
      </c>
      <c r="BE28" s="515">
        <f t="shared" si="15"/>
        <v>134615.63034074043</v>
      </c>
      <c r="BF28" s="515">
        <f t="shared" si="15"/>
        <v>134949.38141301402</v>
      </c>
      <c r="BG28" s="515">
        <f t="shared" si="15"/>
        <v>135262.54447095154</v>
      </c>
      <c r="BH28" s="515">
        <f t="shared" si="15"/>
        <v>135584.87242163916</v>
      </c>
      <c r="BI28" s="515">
        <f t="shared" si="15"/>
        <v>135906.89672256866</v>
      </c>
      <c r="BJ28" s="515">
        <f t="shared" si="15"/>
        <v>136183.7514636023</v>
      </c>
      <c r="BK28" s="515">
        <f t="shared" si="15"/>
        <v>136514.32881606312</v>
      </c>
      <c r="BL28" s="515">
        <f t="shared" si="15"/>
        <v>0</v>
      </c>
      <c r="BM28" s="515">
        <f t="shared" si="15"/>
        <v>0</v>
      </c>
      <c r="BN28" s="515">
        <f t="shared" si="15"/>
        <v>0</v>
      </c>
      <c r="BO28" s="515">
        <f t="shared" si="15"/>
        <v>0</v>
      </c>
      <c r="BP28" s="515">
        <f t="shared" ref="BP28:CU28" si="16">IF(BP23&gt;MIN(ACQ_LOAN_TERM,HOLD_PERIOD),0,IF(BP23&lt;=IO_ACQ,0,BP27-BP29))</f>
        <v>0</v>
      </c>
      <c r="BQ28" s="515">
        <f t="shared" si="16"/>
        <v>0</v>
      </c>
      <c r="BR28" s="515">
        <f t="shared" si="16"/>
        <v>0</v>
      </c>
      <c r="BS28" s="515">
        <f t="shared" si="16"/>
        <v>0</v>
      </c>
      <c r="BT28" s="515">
        <f t="shared" si="16"/>
        <v>0</v>
      </c>
      <c r="BU28" s="515">
        <f t="shared" si="16"/>
        <v>0</v>
      </c>
      <c r="BV28" s="515">
        <f t="shared" si="16"/>
        <v>0</v>
      </c>
      <c r="BW28" s="515">
        <f t="shared" si="16"/>
        <v>0</v>
      </c>
      <c r="BX28" s="515">
        <f t="shared" si="16"/>
        <v>0</v>
      </c>
      <c r="BY28" s="515">
        <f t="shared" si="16"/>
        <v>0</v>
      </c>
      <c r="BZ28" s="515">
        <f t="shared" si="16"/>
        <v>0</v>
      </c>
      <c r="CA28" s="515">
        <f t="shared" si="16"/>
        <v>0</v>
      </c>
      <c r="CB28" s="515">
        <f t="shared" si="16"/>
        <v>0</v>
      </c>
      <c r="CC28" s="515">
        <f t="shared" si="16"/>
        <v>0</v>
      </c>
      <c r="CD28" s="515">
        <f t="shared" si="16"/>
        <v>0</v>
      </c>
      <c r="CE28" s="515">
        <f t="shared" si="16"/>
        <v>0</v>
      </c>
      <c r="CF28" s="515">
        <f t="shared" si="16"/>
        <v>0</v>
      </c>
      <c r="CG28" s="515">
        <f t="shared" si="16"/>
        <v>0</v>
      </c>
      <c r="CH28" s="515">
        <f t="shared" si="16"/>
        <v>0</v>
      </c>
      <c r="CI28" s="515">
        <f t="shared" si="16"/>
        <v>0</v>
      </c>
      <c r="CJ28" s="515">
        <f t="shared" si="16"/>
        <v>0</v>
      </c>
      <c r="CK28" s="515">
        <f t="shared" si="16"/>
        <v>0</v>
      </c>
      <c r="CL28" s="515">
        <f t="shared" si="16"/>
        <v>0</v>
      </c>
      <c r="CM28" s="515">
        <f t="shared" si="16"/>
        <v>0</v>
      </c>
      <c r="CN28" s="515">
        <f t="shared" si="16"/>
        <v>0</v>
      </c>
      <c r="CO28" s="515">
        <f t="shared" si="16"/>
        <v>0</v>
      </c>
      <c r="CP28" s="515">
        <f t="shared" si="16"/>
        <v>0</v>
      </c>
      <c r="CQ28" s="515">
        <f t="shared" si="16"/>
        <v>0</v>
      </c>
      <c r="CR28" s="515">
        <f t="shared" si="16"/>
        <v>0</v>
      </c>
      <c r="CS28" s="515">
        <f t="shared" si="16"/>
        <v>0</v>
      </c>
      <c r="CT28" s="515">
        <f t="shared" si="16"/>
        <v>0</v>
      </c>
      <c r="CU28" s="515">
        <f t="shared" si="16"/>
        <v>0</v>
      </c>
      <c r="CV28" s="515">
        <f t="shared" ref="CV28:EA28" si="17">IF(CV23&gt;MIN(ACQ_LOAN_TERM,HOLD_PERIOD),0,IF(CV23&lt;=IO_ACQ,0,CV27-CV29))</f>
        <v>0</v>
      </c>
      <c r="CW28" s="515">
        <f t="shared" si="17"/>
        <v>0</v>
      </c>
      <c r="CX28" s="515">
        <f t="shared" si="17"/>
        <v>0</v>
      </c>
      <c r="CY28" s="515">
        <f t="shared" si="17"/>
        <v>0</v>
      </c>
      <c r="CZ28" s="515">
        <f t="shared" si="17"/>
        <v>0</v>
      </c>
      <c r="DA28" s="515">
        <f t="shared" si="17"/>
        <v>0</v>
      </c>
      <c r="DB28" s="515">
        <f t="shared" si="17"/>
        <v>0</v>
      </c>
      <c r="DC28" s="515">
        <f t="shared" si="17"/>
        <v>0</v>
      </c>
      <c r="DD28" s="515">
        <f t="shared" si="17"/>
        <v>0</v>
      </c>
      <c r="DE28" s="515">
        <f t="shared" si="17"/>
        <v>0</v>
      </c>
      <c r="DF28" s="515">
        <f t="shared" si="17"/>
        <v>0</v>
      </c>
      <c r="DG28" s="515">
        <f t="shared" si="17"/>
        <v>0</v>
      </c>
      <c r="DH28" s="515">
        <f t="shared" si="17"/>
        <v>0</v>
      </c>
      <c r="DI28" s="515">
        <f t="shared" si="17"/>
        <v>0</v>
      </c>
      <c r="DJ28" s="515">
        <f t="shared" si="17"/>
        <v>0</v>
      </c>
      <c r="DK28" s="515">
        <f t="shared" si="17"/>
        <v>0</v>
      </c>
      <c r="DL28" s="515">
        <f t="shared" si="17"/>
        <v>0</v>
      </c>
      <c r="DM28" s="515">
        <f t="shared" si="17"/>
        <v>0</v>
      </c>
      <c r="DN28" s="515">
        <f t="shared" si="17"/>
        <v>0</v>
      </c>
      <c r="DO28" s="515">
        <f t="shared" si="17"/>
        <v>0</v>
      </c>
      <c r="DP28" s="515">
        <f t="shared" si="17"/>
        <v>0</v>
      </c>
      <c r="DQ28" s="515">
        <f t="shared" si="17"/>
        <v>0</v>
      </c>
      <c r="DR28" s="515">
        <f t="shared" si="17"/>
        <v>0</v>
      </c>
      <c r="DS28" s="515">
        <f t="shared" si="17"/>
        <v>0</v>
      </c>
      <c r="DT28" s="515">
        <f t="shared" si="17"/>
        <v>0</v>
      </c>
      <c r="DU28" s="515">
        <f t="shared" si="17"/>
        <v>0</v>
      </c>
      <c r="DV28" s="515">
        <f t="shared" si="17"/>
        <v>0</v>
      </c>
      <c r="DW28" s="515">
        <f t="shared" si="17"/>
        <v>0</v>
      </c>
      <c r="DX28" s="515">
        <f t="shared" si="17"/>
        <v>0</v>
      </c>
      <c r="DY28" s="515">
        <f t="shared" si="17"/>
        <v>0</v>
      </c>
      <c r="DZ28" s="515">
        <f t="shared" si="17"/>
        <v>0</v>
      </c>
      <c r="EA28" s="515">
        <f t="shared" si="17"/>
        <v>0</v>
      </c>
      <c r="EB28" s="515">
        <f t="shared" ref="EB28:EE28" si="18">IF(EB23&gt;MIN(ACQ_LOAN_TERM,HOLD_PERIOD),0,IF(EB23&lt;=IO_ACQ,0,EB27-EB29))</f>
        <v>0</v>
      </c>
      <c r="EC28" s="515">
        <f t="shared" si="18"/>
        <v>0</v>
      </c>
      <c r="ED28" s="515">
        <f t="shared" si="18"/>
        <v>0</v>
      </c>
      <c r="EE28" s="518">
        <f t="shared" si="18"/>
        <v>0</v>
      </c>
    </row>
    <row r="29" spans="1:135" x14ac:dyDescent="0.3">
      <c r="A29" s="421" t="s">
        <v>255</v>
      </c>
      <c r="B29" s="469">
        <f t="shared" si="8"/>
        <v>35640691.873270161</v>
      </c>
      <c r="C29" s="404" t="s">
        <v>256</v>
      </c>
      <c r="D29" s="552">
        <f t="shared" ref="D29:AI29" si="19">IF(D23&gt;MIN(ACQ_LOAN_TERM,HOLD_PERIOD),0,SUM(D25:D26)*D33/12)</f>
        <v>547212.74999999988</v>
      </c>
      <c r="E29" s="515">
        <f t="shared" si="19"/>
        <v>548530.49999999988</v>
      </c>
      <c r="F29" s="515">
        <f t="shared" si="19"/>
        <v>549777.89999999991</v>
      </c>
      <c r="G29" s="515">
        <f t="shared" si="19"/>
        <v>551220.6</v>
      </c>
      <c r="H29" s="515">
        <f t="shared" si="19"/>
        <v>552754.64999999991</v>
      </c>
      <c r="I29" s="515">
        <f t="shared" si="19"/>
        <v>554317.04999999993</v>
      </c>
      <c r="J29" s="515">
        <f t="shared" si="19"/>
        <v>556021.19999999995</v>
      </c>
      <c r="K29" s="515">
        <f t="shared" si="19"/>
        <v>557821.94999999984</v>
      </c>
      <c r="L29" s="515">
        <f t="shared" si="19"/>
        <v>559544.99999999988</v>
      </c>
      <c r="M29" s="515">
        <f t="shared" si="19"/>
        <v>561516.89999999991</v>
      </c>
      <c r="N29" s="515">
        <f t="shared" si="19"/>
        <v>563372.24999999988</v>
      </c>
      <c r="O29" s="515">
        <f t="shared" si="19"/>
        <v>564977.69999999995</v>
      </c>
      <c r="P29" s="515">
        <f t="shared" si="19"/>
        <v>566658.74999999988</v>
      </c>
      <c r="Q29" s="515">
        <f t="shared" si="19"/>
        <v>568383.89999999991</v>
      </c>
      <c r="R29" s="515">
        <f t="shared" si="19"/>
        <v>569975.69999999984</v>
      </c>
      <c r="S29" s="515">
        <f t="shared" si="19"/>
        <v>571643.09999999986</v>
      </c>
      <c r="T29" s="515">
        <f t="shared" si="19"/>
        <v>573243.29999999993</v>
      </c>
      <c r="U29" s="515">
        <f t="shared" si="19"/>
        <v>574877.1</v>
      </c>
      <c r="V29" s="515">
        <f t="shared" si="19"/>
        <v>576630.6</v>
      </c>
      <c r="W29" s="515">
        <f t="shared" si="19"/>
        <v>578175.14999999991</v>
      </c>
      <c r="X29" s="515">
        <f t="shared" si="19"/>
        <v>579851.99999999988</v>
      </c>
      <c r="Y29" s="515">
        <f t="shared" si="19"/>
        <v>581632.79999999993</v>
      </c>
      <c r="Z29" s="515">
        <f t="shared" si="19"/>
        <v>583005.14999999991</v>
      </c>
      <c r="AA29" s="515">
        <f t="shared" si="19"/>
        <v>584764.94999999984</v>
      </c>
      <c r="AB29" s="515">
        <f t="shared" si="19"/>
        <v>586662.29999999993</v>
      </c>
      <c r="AC29" s="515">
        <f t="shared" si="19"/>
        <v>588354.9</v>
      </c>
      <c r="AD29" s="515">
        <f t="shared" si="19"/>
        <v>590177.69999999984</v>
      </c>
      <c r="AE29" s="515">
        <f t="shared" si="19"/>
        <v>592111.79999999993</v>
      </c>
      <c r="AF29" s="515">
        <f t="shared" si="19"/>
        <v>593865.29999999993</v>
      </c>
      <c r="AG29" s="515">
        <f t="shared" si="19"/>
        <v>595726.94999999995</v>
      </c>
      <c r="AH29" s="515">
        <f t="shared" si="19"/>
        <v>597603.29999999993</v>
      </c>
      <c r="AI29" s="515">
        <f t="shared" si="19"/>
        <v>599473.34999999986</v>
      </c>
      <c r="AJ29" s="515">
        <f t="shared" ref="AJ29:BO29" si="20">IF(AJ23&gt;MIN(ACQ_LOAN_TERM,HOLD_PERIOD),0,SUM(AJ25:AJ26)*AJ33/12)</f>
        <v>601533.44999999984</v>
      </c>
      <c r="AK29" s="515">
        <f t="shared" si="20"/>
        <v>603247.04999999993</v>
      </c>
      <c r="AL29" s="515">
        <f t="shared" si="20"/>
        <v>605041.49999999988</v>
      </c>
      <c r="AM29" s="515">
        <f t="shared" si="20"/>
        <v>606892.64999999991</v>
      </c>
      <c r="AN29" s="515">
        <f t="shared" si="20"/>
        <v>608786.84999999986</v>
      </c>
      <c r="AO29" s="515">
        <f t="shared" si="20"/>
        <v>609921.27432639443</v>
      </c>
      <c r="AP29" s="515">
        <f t="shared" si="20"/>
        <v>611095.01710124023</v>
      </c>
      <c r="AQ29" s="515">
        <f t="shared" si="20"/>
        <v>612281.79798665142</v>
      </c>
      <c r="AR29" s="515">
        <f t="shared" si="20"/>
        <v>613372.80939386226</v>
      </c>
      <c r="AS29" s="515">
        <f t="shared" si="20"/>
        <v>614611.58617843792</v>
      </c>
      <c r="AT29" s="515">
        <f t="shared" si="20"/>
        <v>615602.3296896799</v>
      </c>
      <c r="AU29" s="515">
        <f t="shared" si="20"/>
        <v>616692.60336206167</v>
      </c>
      <c r="AV29" s="515">
        <f t="shared" si="20"/>
        <v>617819.69674917671</v>
      </c>
      <c r="AW29" s="515">
        <f t="shared" si="20"/>
        <v>618846.19866495836</v>
      </c>
      <c r="AX29" s="515">
        <f t="shared" si="20"/>
        <v>619840.85189991095</v>
      </c>
      <c r="AY29" s="515">
        <f t="shared" si="20"/>
        <v>620969.755368407</v>
      </c>
      <c r="AZ29" s="515">
        <f t="shared" si="20"/>
        <v>621866.5949351117</v>
      </c>
      <c r="BA29" s="515">
        <f t="shared" si="20"/>
        <v>622850.80870629975</v>
      </c>
      <c r="BB29" s="515">
        <f t="shared" si="20"/>
        <v>623931.49235291174</v>
      </c>
      <c r="BC29" s="515">
        <f t="shared" si="20"/>
        <v>624802.49267060705</v>
      </c>
      <c r="BD29" s="515">
        <f t="shared" si="20"/>
        <v>625677.90453908953</v>
      </c>
      <c r="BE29" s="515">
        <f t="shared" si="20"/>
        <v>626703.08872173389</v>
      </c>
      <c r="BF29" s="515">
        <f t="shared" si="20"/>
        <v>627492.42155042919</v>
      </c>
      <c r="BG29" s="515">
        <f t="shared" si="20"/>
        <v>628378.72563132888</v>
      </c>
      <c r="BH29" s="515">
        <f t="shared" si="20"/>
        <v>629236.35605055979</v>
      </c>
      <c r="BI29" s="515">
        <f t="shared" si="20"/>
        <v>630105.37579252513</v>
      </c>
      <c r="BJ29" s="515">
        <f t="shared" si="20"/>
        <v>631175.46200294758</v>
      </c>
      <c r="BK29" s="515">
        <f t="shared" si="20"/>
        <v>632029.17959582724</v>
      </c>
      <c r="BL29" s="515">
        <f t="shared" si="20"/>
        <v>0</v>
      </c>
      <c r="BM29" s="515">
        <f t="shared" si="20"/>
        <v>0</v>
      </c>
      <c r="BN29" s="515">
        <f t="shared" si="20"/>
        <v>0</v>
      </c>
      <c r="BO29" s="515">
        <f t="shared" si="20"/>
        <v>0</v>
      </c>
      <c r="BP29" s="515">
        <f t="shared" ref="BP29:CU29" si="21">IF(BP23&gt;MIN(ACQ_LOAN_TERM,HOLD_PERIOD),0,SUM(BP25:BP26)*BP33/12)</f>
        <v>0</v>
      </c>
      <c r="BQ29" s="515">
        <f t="shared" si="21"/>
        <v>0</v>
      </c>
      <c r="BR29" s="515">
        <f t="shared" si="21"/>
        <v>0</v>
      </c>
      <c r="BS29" s="515">
        <f t="shared" si="21"/>
        <v>0</v>
      </c>
      <c r="BT29" s="515">
        <f t="shared" si="21"/>
        <v>0</v>
      </c>
      <c r="BU29" s="515">
        <f t="shared" si="21"/>
        <v>0</v>
      </c>
      <c r="BV29" s="515">
        <f t="shared" si="21"/>
        <v>0</v>
      </c>
      <c r="BW29" s="515">
        <f t="shared" si="21"/>
        <v>0</v>
      </c>
      <c r="BX29" s="515">
        <f t="shared" si="21"/>
        <v>0</v>
      </c>
      <c r="BY29" s="515">
        <f t="shared" si="21"/>
        <v>0</v>
      </c>
      <c r="BZ29" s="515">
        <f t="shared" si="21"/>
        <v>0</v>
      </c>
      <c r="CA29" s="515">
        <f t="shared" si="21"/>
        <v>0</v>
      </c>
      <c r="CB29" s="515">
        <f t="shared" si="21"/>
        <v>0</v>
      </c>
      <c r="CC29" s="515">
        <f t="shared" si="21"/>
        <v>0</v>
      </c>
      <c r="CD29" s="515">
        <f t="shared" si="21"/>
        <v>0</v>
      </c>
      <c r="CE29" s="515">
        <f t="shared" si="21"/>
        <v>0</v>
      </c>
      <c r="CF29" s="515">
        <f t="shared" si="21"/>
        <v>0</v>
      </c>
      <c r="CG29" s="515">
        <f t="shared" si="21"/>
        <v>0</v>
      </c>
      <c r="CH29" s="515">
        <f t="shared" si="21"/>
        <v>0</v>
      </c>
      <c r="CI29" s="515">
        <f t="shared" si="21"/>
        <v>0</v>
      </c>
      <c r="CJ29" s="515">
        <f t="shared" si="21"/>
        <v>0</v>
      </c>
      <c r="CK29" s="515">
        <f t="shared" si="21"/>
        <v>0</v>
      </c>
      <c r="CL29" s="515">
        <f t="shared" si="21"/>
        <v>0</v>
      </c>
      <c r="CM29" s="515">
        <f t="shared" si="21"/>
        <v>0</v>
      </c>
      <c r="CN29" s="515">
        <f t="shared" si="21"/>
        <v>0</v>
      </c>
      <c r="CO29" s="515">
        <f t="shared" si="21"/>
        <v>0</v>
      </c>
      <c r="CP29" s="515">
        <f t="shared" si="21"/>
        <v>0</v>
      </c>
      <c r="CQ29" s="515">
        <f t="shared" si="21"/>
        <v>0</v>
      </c>
      <c r="CR29" s="515">
        <f t="shared" si="21"/>
        <v>0</v>
      </c>
      <c r="CS29" s="515">
        <f t="shared" si="21"/>
        <v>0</v>
      </c>
      <c r="CT29" s="515">
        <f t="shared" si="21"/>
        <v>0</v>
      </c>
      <c r="CU29" s="515">
        <f t="shared" si="21"/>
        <v>0</v>
      </c>
      <c r="CV29" s="515">
        <f t="shared" ref="CV29:EE29" si="22">IF(CV23&gt;MIN(ACQ_LOAN_TERM,HOLD_PERIOD),0,SUM(CV25:CV26)*CV33/12)</f>
        <v>0</v>
      </c>
      <c r="CW29" s="515">
        <f t="shared" si="22"/>
        <v>0</v>
      </c>
      <c r="CX29" s="515">
        <f t="shared" si="22"/>
        <v>0</v>
      </c>
      <c r="CY29" s="515">
        <f t="shared" si="22"/>
        <v>0</v>
      </c>
      <c r="CZ29" s="515">
        <f t="shared" si="22"/>
        <v>0</v>
      </c>
      <c r="DA29" s="515">
        <f t="shared" si="22"/>
        <v>0</v>
      </c>
      <c r="DB29" s="515">
        <f t="shared" si="22"/>
        <v>0</v>
      </c>
      <c r="DC29" s="515">
        <f t="shared" si="22"/>
        <v>0</v>
      </c>
      <c r="DD29" s="515">
        <f t="shared" si="22"/>
        <v>0</v>
      </c>
      <c r="DE29" s="515">
        <f t="shared" si="22"/>
        <v>0</v>
      </c>
      <c r="DF29" s="515">
        <f t="shared" si="22"/>
        <v>0</v>
      </c>
      <c r="DG29" s="515">
        <f t="shared" si="22"/>
        <v>0</v>
      </c>
      <c r="DH29" s="515">
        <f t="shared" si="22"/>
        <v>0</v>
      </c>
      <c r="DI29" s="515">
        <f t="shared" si="22"/>
        <v>0</v>
      </c>
      <c r="DJ29" s="515">
        <f t="shared" si="22"/>
        <v>0</v>
      </c>
      <c r="DK29" s="515">
        <f t="shared" si="22"/>
        <v>0</v>
      </c>
      <c r="DL29" s="515">
        <f t="shared" si="22"/>
        <v>0</v>
      </c>
      <c r="DM29" s="515">
        <f t="shared" si="22"/>
        <v>0</v>
      </c>
      <c r="DN29" s="515">
        <f t="shared" si="22"/>
        <v>0</v>
      </c>
      <c r="DO29" s="515">
        <f t="shared" si="22"/>
        <v>0</v>
      </c>
      <c r="DP29" s="515">
        <f t="shared" si="22"/>
        <v>0</v>
      </c>
      <c r="DQ29" s="515">
        <f t="shared" si="22"/>
        <v>0</v>
      </c>
      <c r="DR29" s="515">
        <f t="shared" si="22"/>
        <v>0</v>
      </c>
      <c r="DS29" s="515">
        <f t="shared" si="22"/>
        <v>0</v>
      </c>
      <c r="DT29" s="515">
        <f t="shared" si="22"/>
        <v>0</v>
      </c>
      <c r="DU29" s="515">
        <f t="shared" si="22"/>
        <v>0</v>
      </c>
      <c r="DV29" s="515">
        <f t="shared" si="22"/>
        <v>0</v>
      </c>
      <c r="DW29" s="515">
        <f t="shared" si="22"/>
        <v>0</v>
      </c>
      <c r="DX29" s="515">
        <f t="shared" si="22"/>
        <v>0</v>
      </c>
      <c r="DY29" s="515">
        <f t="shared" si="22"/>
        <v>0</v>
      </c>
      <c r="DZ29" s="515">
        <f t="shared" si="22"/>
        <v>0</v>
      </c>
      <c r="EA29" s="515">
        <f t="shared" si="22"/>
        <v>0</v>
      </c>
      <c r="EB29" s="515">
        <f t="shared" si="22"/>
        <v>0</v>
      </c>
      <c r="EC29" s="515">
        <f t="shared" si="22"/>
        <v>0</v>
      </c>
      <c r="ED29" s="515">
        <f t="shared" si="22"/>
        <v>0</v>
      </c>
      <c r="EE29" s="518">
        <f t="shared" si="22"/>
        <v>0</v>
      </c>
    </row>
    <row r="30" spans="1:135" x14ac:dyDescent="0.3">
      <c r="A30" s="421" t="s">
        <v>257</v>
      </c>
      <c r="B30" s="469">
        <f t="shared" si="8"/>
        <v>-122803240.11344069</v>
      </c>
      <c r="C30" s="404" t="s">
        <v>121</v>
      </c>
      <c r="D30" s="552">
        <f t="shared" ref="D30:AI30" si="23">IF(D23=MIN(ACQ_LOAN_TERM,HOLD_PERIOD),-D25-D26+D28,0)</f>
        <v>0</v>
      </c>
      <c r="E30" s="515">
        <f t="shared" si="23"/>
        <v>0</v>
      </c>
      <c r="F30" s="515">
        <f t="shared" si="23"/>
        <v>0</v>
      </c>
      <c r="G30" s="515">
        <f t="shared" si="23"/>
        <v>0</v>
      </c>
      <c r="H30" s="515">
        <f t="shared" si="23"/>
        <v>0</v>
      </c>
      <c r="I30" s="515">
        <f t="shared" si="23"/>
        <v>0</v>
      </c>
      <c r="J30" s="515">
        <f t="shared" si="23"/>
        <v>0</v>
      </c>
      <c r="K30" s="515">
        <f t="shared" si="23"/>
        <v>0</v>
      </c>
      <c r="L30" s="515">
        <f t="shared" si="23"/>
        <v>0</v>
      </c>
      <c r="M30" s="515">
        <f t="shared" si="23"/>
        <v>0</v>
      </c>
      <c r="N30" s="515">
        <f t="shared" si="23"/>
        <v>0</v>
      </c>
      <c r="O30" s="515">
        <f t="shared" si="23"/>
        <v>0</v>
      </c>
      <c r="P30" s="515">
        <f t="shared" si="23"/>
        <v>0</v>
      </c>
      <c r="Q30" s="515">
        <f t="shared" si="23"/>
        <v>0</v>
      </c>
      <c r="R30" s="515">
        <f t="shared" si="23"/>
        <v>0</v>
      </c>
      <c r="S30" s="515">
        <f t="shared" si="23"/>
        <v>0</v>
      </c>
      <c r="T30" s="515">
        <f t="shared" si="23"/>
        <v>0</v>
      </c>
      <c r="U30" s="515">
        <f t="shared" si="23"/>
        <v>0</v>
      </c>
      <c r="V30" s="515">
        <f t="shared" si="23"/>
        <v>0</v>
      </c>
      <c r="W30" s="515">
        <f t="shared" si="23"/>
        <v>0</v>
      </c>
      <c r="X30" s="515">
        <f t="shared" si="23"/>
        <v>0</v>
      </c>
      <c r="Y30" s="515">
        <f t="shared" si="23"/>
        <v>0</v>
      </c>
      <c r="Z30" s="515">
        <f t="shared" si="23"/>
        <v>0</v>
      </c>
      <c r="AA30" s="515">
        <f t="shared" si="23"/>
        <v>0</v>
      </c>
      <c r="AB30" s="515">
        <f t="shared" si="23"/>
        <v>0</v>
      </c>
      <c r="AC30" s="515">
        <f t="shared" si="23"/>
        <v>0</v>
      </c>
      <c r="AD30" s="515">
        <f t="shared" si="23"/>
        <v>0</v>
      </c>
      <c r="AE30" s="515">
        <f t="shared" si="23"/>
        <v>0</v>
      </c>
      <c r="AF30" s="515">
        <f t="shared" si="23"/>
        <v>0</v>
      </c>
      <c r="AG30" s="515">
        <f t="shared" si="23"/>
        <v>0</v>
      </c>
      <c r="AH30" s="515">
        <f t="shared" si="23"/>
        <v>0</v>
      </c>
      <c r="AI30" s="515">
        <f t="shared" si="23"/>
        <v>0</v>
      </c>
      <c r="AJ30" s="515">
        <f t="shared" ref="AJ30:BO30" si="24">IF(AJ23=MIN(ACQ_LOAN_TERM,HOLD_PERIOD),-AJ25-AJ26+AJ28,0)</f>
        <v>0</v>
      </c>
      <c r="AK30" s="515">
        <f t="shared" si="24"/>
        <v>0</v>
      </c>
      <c r="AL30" s="515">
        <f t="shared" si="24"/>
        <v>0</v>
      </c>
      <c r="AM30" s="515">
        <f t="shared" si="24"/>
        <v>0</v>
      </c>
      <c r="AN30" s="515">
        <f t="shared" si="24"/>
        <v>0</v>
      </c>
      <c r="AO30" s="515">
        <f t="shared" si="24"/>
        <v>0</v>
      </c>
      <c r="AP30" s="515">
        <f t="shared" si="24"/>
        <v>0</v>
      </c>
      <c r="AQ30" s="515">
        <f t="shared" si="24"/>
        <v>0</v>
      </c>
      <c r="AR30" s="515">
        <f t="shared" si="24"/>
        <v>0</v>
      </c>
      <c r="AS30" s="515">
        <f t="shared" si="24"/>
        <v>0</v>
      </c>
      <c r="AT30" s="515">
        <f t="shared" si="24"/>
        <v>0</v>
      </c>
      <c r="AU30" s="515">
        <f t="shared" si="24"/>
        <v>0</v>
      </c>
      <c r="AV30" s="515">
        <f t="shared" si="24"/>
        <v>0</v>
      </c>
      <c r="AW30" s="515">
        <f t="shared" si="24"/>
        <v>0</v>
      </c>
      <c r="AX30" s="515">
        <f t="shared" si="24"/>
        <v>0</v>
      </c>
      <c r="AY30" s="515">
        <f t="shared" si="24"/>
        <v>0</v>
      </c>
      <c r="AZ30" s="515">
        <f t="shared" si="24"/>
        <v>0</v>
      </c>
      <c r="BA30" s="515">
        <f t="shared" si="24"/>
        <v>0</v>
      </c>
      <c r="BB30" s="515">
        <f t="shared" si="24"/>
        <v>0</v>
      </c>
      <c r="BC30" s="515">
        <f t="shared" si="24"/>
        <v>0</v>
      </c>
      <c r="BD30" s="515">
        <f t="shared" si="24"/>
        <v>0</v>
      </c>
      <c r="BE30" s="515">
        <f t="shared" si="24"/>
        <v>0</v>
      </c>
      <c r="BF30" s="515">
        <f t="shared" si="24"/>
        <v>0</v>
      </c>
      <c r="BG30" s="515">
        <f t="shared" si="24"/>
        <v>0</v>
      </c>
      <c r="BH30" s="515">
        <f t="shared" si="24"/>
        <v>0</v>
      </c>
      <c r="BI30" s="515">
        <f t="shared" si="24"/>
        <v>0</v>
      </c>
      <c r="BJ30" s="515">
        <f t="shared" si="24"/>
        <v>0</v>
      </c>
      <c r="BK30" s="515">
        <f t="shared" si="24"/>
        <v>-122803240.11344069</v>
      </c>
      <c r="BL30" s="515">
        <f t="shared" si="24"/>
        <v>0</v>
      </c>
      <c r="BM30" s="515">
        <f t="shared" si="24"/>
        <v>0</v>
      </c>
      <c r="BN30" s="515">
        <f t="shared" si="24"/>
        <v>0</v>
      </c>
      <c r="BO30" s="515">
        <f t="shared" si="24"/>
        <v>0</v>
      </c>
      <c r="BP30" s="515">
        <f t="shared" ref="BP30:CU30" si="25">IF(BP23=MIN(ACQ_LOAN_TERM,HOLD_PERIOD),-BP25-BP26+BP28,0)</f>
        <v>0</v>
      </c>
      <c r="BQ30" s="515">
        <f t="shared" si="25"/>
        <v>0</v>
      </c>
      <c r="BR30" s="515">
        <f t="shared" si="25"/>
        <v>0</v>
      </c>
      <c r="BS30" s="515">
        <f t="shared" si="25"/>
        <v>0</v>
      </c>
      <c r="BT30" s="515">
        <f t="shared" si="25"/>
        <v>0</v>
      </c>
      <c r="BU30" s="515">
        <f t="shared" si="25"/>
        <v>0</v>
      </c>
      <c r="BV30" s="515">
        <f t="shared" si="25"/>
        <v>0</v>
      </c>
      <c r="BW30" s="515">
        <f t="shared" si="25"/>
        <v>0</v>
      </c>
      <c r="BX30" s="515">
        <f t="shared" si="25"/>
        <v>0</v>
      </c>
      <c r="BY30" s="515">
        <f t="shared" si="25"/>
        <v>0</v>
      </c>
      <c r="BZ30" s="515">
        <f t="shared" si="25"/>
        <v>0</v>
      </c>
      <c r="CA30" s="515">
        <f t="shared" si="25"/>
        <v>0</v>
      </c>
      <c r="CB30" s="515">
        <f t="shared" si="25"/>
        <v>0</v>
      </c>
      <c r="CC30" s="515">
        <f t="shared" si="25"/>
        <v>0</v>
      </c>
      <c r="CD30" s="515">
        <f t="shared" si="25"/>
        <v>0</v>
      </c>
      <c r="CE30" s="515">
        <f t="shared" si="25"/>
        <v>0</v>
      </c>
      <c r="CF30" s="515">
        <f t="shared" si="25"/>
        <v>0</v>
      </c>
      <c r="CG30" s="515">
        <f t="shared" si="25"/>
        <v>0</v>
      </c>
      <c r="CH30" s="515">
        <f t="shared" si="25"/>
        <v>0</v>
      </c>
      <c r="CI30" s="515">
        <f t="shared" si="25"/>
        <v>0</v>
      </c>
      <c r="CJ30" s="515">
        <f t="shared" si="25"/>
        <v>0</v>
      </c>
      <c r="CK30" s="515">
        <f t="shared" si="25"/>
        <v>0</v>
      </c>
      <c r="CL30" s="515">
        <f t="shared" si="25"/>
        <v>0</v>
      </c>
      <c r="CM30" s="515">
        <f t="shared" si="25"/>
        <v>0</v>
      </c>
      <c r="CN30" s="515">
        <f t="shared" si="25"/>
        <v>0</v>
      </c>
      <c r="CO30" s="515">
        <f t="shared" si="25"/>
        <v>0</v>
      </c>
      <c r="CP30" s="515">
        <f t="shared" si="25"/>
        <v>0</v>
      </c>
      <c r="CQ30" s="515">
        <f t="shared" si="25"/>
        <v>0</v>
      </c>
      <c r="CR30" s="515">
        <f t="shared" si="25"/>
        <v>0</v>
      </c>
      <c r="CS30" s="515">
        <f t="shared" si="25"/>
        <v>0</v>
      </c>
      <c r="CT30" s="515">
        <f t="shared" si="25"/>
        <v>0</v>
      </c>
      <c r="CU30" s="515">
        <f t="shared" si="25"/>
        <v>0</v>
      </c>
      <c r="CV30" s="515">
        <f t="shared" ref="CV30:EE30" si="26">IF(CV23=MIN(ACQ_LOAN_TERM,HOLD_PERIOD),-CV25-CV26+CV28,0)</f>
        <v>0</v>
      </c>
      <c r="CW30" s="515">
        <f t="shared" si="26"/>
        <v>0</v>
      </c>
      <c r="CX30" s="515">
        <f t="shared" si="26"/>
        <v>0</v>
      </c>
      <c r="CY30" s="515">
        <f t="shared" si="26"/>
        <v>0</v>
      </c>
      <c r="CZ30" s="515">
        <f t="shared" si="26"/>
        <v>0</v>
      </c>
      <c r="DA30" s="515">
        <f t="shared" si="26"/>
        <v>0</v>
      </c>
      <c r="DB30" s="515">
        <f t="shared" si="26"/>
        <v>0</v>
      </c>
      <c r="DC30" s="515">
        <f t="shared" si="26"/>
        <v>0</v>
      </c>
      <c r="DD30" s="515">
        <f t="shared" si="26"/>
        <v>0</v>
      </c>
      <c r="DE30" s="515">
        <f t="shared" si="26"/>
        <v>0</v>
      </c>
      <c r="DF30" s="515">
        <f t="shared" si="26"/>
        <v>0</v>
      </c>
      <c r="DG30" s="515">
        <f t="shared" si="26"/>
        <v>0</v>
      </c>
      <c r="DH30" s="515">
        <f t="shared" si="26"/>
        <v>0</v>
      </c>
      <c r="DI30" s="515">
        <f t="shared" si="26"/>
        <v>0</v>
      </c>
      <c r="DJ30" s="515">
        <f t="shared" si="26"/>
        <v>0</v>
      </c>
      <c r="DK30" s="515">
        <f t="shared" si="26"/>
        <v>0</v>
      </c>
      <c r="DL30" s="515">
        <f t="shared" si="26"/>
        <v>0</v>
      </c>
      <c r="DM30" s="515">
        <f t="shared" si="26"/>
        <v>0</v>
      </c>
      <c r="DN30" s="515">
        <f t="shared" si="26"/>
        <v>0</v>
      </c>
      <c r="DO30" s="515">
        <f t="shared" si="26"/>
        <v>0</v>
      </c>
      <c r="DP30" s="515">
        <f t="shared" si="26"/>
        <v>0</v>
      </c>
      <c r="DQ30" s="515">
        <f t="shared" si="26"/>
        <v>0</v>
      </c>
      <c r="DR30" s="515">
        <f t="shared" si="26"/>
        <v>0</v>
      </c>
      <c r="DS30" s="515">
        <f t="shared" si="26"/>
        <v>0</v>
      </c>
      <c r="DT30" s="515">
        <f t="shared" si="26"/>
        <v>0</v>
      </c>
      <c r="DU30" s="515">
        <f t="shared" si="26"/>
        <v>0</v>
      </c>
      <c r="DV30" s="515">
        <f t="shared" si="26"/>
        <v>0</v>
      </c>
      <c r="DW30" s="515">
        <f t="shared" si="26"/>
        <v>0</v>
      </c>
      <c r="DX30" s="515">
        <f t="shared" si="26"/>
        <v>0</v>
      </c>
      <c r="DY30" s="515">
        <f t="shared" si="26"/>
        <v>0</v>
      </c>
      <c r="DZ30" s="515">
        <f t="shared" si="26"/>
        <v>0</v>
      </c>
      <c r="EA30" s="515">
        <f t="shared" si="26"/>
        <v>0</v>
      </c>
      <c r="EB30" s="515">
        <f t="shared" si="26"/>
        <v>0</v>
      </c>
      <c r="EC30" s="515">
        <f t="shared" si="26"/>
        <v>0</v>
      </c>
      <c r="ED30" s="515">
        <f t="shared" si="26"/>
        <v>0</v>
      </c>
      <c r="EE30" s="518">
        <f t="shared" si="26"/>
        <v>0</v>
      </c>
    </row>
    <row r="31" spans="1:135" x14ac:dyDescent="0.3">
      <c r="A31" s="421" t="s">
        <v>258</v>
      </c>
      <c r="B31" s="469">
        <f t="shared" si="8"/>
        <v>0</v>
      </c>
      <c r="C31" s="416" t="s">
        <v>259</v>
      </c>
      <c r="D31" s="553">
        <f t="shared" ref="D31:AI31" si="27">IF(ACQ_LOAN_TERM-D23&lt;=ACQ_PREPAY_WINDOW,0,D30*ACQ_PREPAY_PENALTY)</f>
        <v>0</v>
      </c>
      <c r="E31" s="554">
        <f t="shared" si="27"/>
        <v>0</v>
      </c>
      <c r="F31" s="554">
        <f t="shared" si="27"/>
        <v>0</v>
      </c>
      <c r="G31" s="554">
        <f t="shared" si="27"/>
        <v>0</v>
      </c>
      <c r="H31" s="554">
        <f t="shared" si="27"/>
        <v>0</v>
      </c>
      <c r="I31" s="554">
        <f t="shared" si="27"/>
        <v>0</v>
      </c>
      <c r="J31" s="554">
        <f t="shared" si="27"/>
        <v>0</v>
      </c>
      <c r="K31" s="554">
        <f t="shared" si="27"/>
        <v>0</v>
      </c>
      <c r="L31" s="554">
        <f t="shared" si="27"/>
        <v>0</v>
      </c>
      <c r="M31" s="554">
        <f t="shared" si="27"/>
        <v>0</v>
      </c>
      <c r="N31" s="554">
        <f t="shared" si="27"/>
        <v>0</v>
      </c>
      <c r="O31" s="554">
        <f t="shared" si="27"/>
        <v>0</v>
      </c>
      <c r="P31" s="554">
        <f t="shared" si="27"/>
        <v>0</v>
      </c>
      <c r="Q31" s="554">
        <f t="shared" si="27"/>
        <v>0</v>
      </c>
      <c r="R31" s="554">
        <f t="shared" si="27"/>
        <v>0</v>
      </c>
      <c r="S31" s="554">
        <f t="shared" si="27"/>
        <v>0</v>
      </c>
      <c r="T31" s="554">
        <f t="shared" si="27"/>
        <v>0</v>
      </c>
      <c r="U31" s="554">
        <f t="shared" si="27"/>
        <v>0</v>
      </c>
      <c r="V31" s="554">
        <f t="shared" si="27"/>
        <v>0</v>
      </c>
      <c r="W31" s="554">
        <f t="shared" si="27"/>
        <v>0</v>
      </c>
      <c r="X31" s="554">
        <f t="shared" si="27"/>
        <v>0</v>
      </c>
      <c r="Y31" s="554">
        <f t="shared" si="27"/>
        <v>0</v>
      </c>
      <c r="Z31" s="554">
        <f t="shared" si="27"/>
        <v>0</v>
      </c>
      <c r="AA31" s="554">
        <f t="shared" si="27"/>
        <v>0</v>
      </c>
      <c r="AB31" s="554">
        <f t="shared" si="27"/>
        <v>0</v>
      </c>
      <c r="AC31" s="554">
        <f t="shared" si="27"/>
        <v>0</v>
      </c>
      <c r="AD31" s="554">
        <f t="shared" si="27"/>
        <v>0</v>
      </c>
      <c r="AE31" s="554">
        <f t="shared" si="27"/>
        <v>0</v>
      </c>
      <c r="AF31" s="554">
        <f t="shared" si="27"/>
        <v>0</v>
      </c>
      <c r="AG31" s="554">
        <f t="shared" si="27"/>
        <v>0</v>
      </c>
      <c r="AH31" s="554">
        <f t="shared" si="27"/>
        <v>0</v>
      </c>
      <c r="AI31" s="554">
        <f t="shared" si="27"/>
        <v>0</v>
      </c>
      <c r="AJ31" s="554">
        <f t="shared" ref="AJ31:BO31" si="28">IF(ACQ_LOAN_TERM-AJ23&lt;=ACQ_PREPAY_WINDOW,0,AJ30*ACQ_PREPAY_PENALTY)</f>
        <v>0</v>
      </c>
      <c r="AK31" s="554">
        <f t="shared" si="28"/>
        <v>0</v>
      </c>
      <c r="AL31" s="554">
        <f t="shared" si="28"/>
        <v>0</v>
      </c>
      <c r="AM31" s="554">
        <f t="shared" si="28"/>
        <v>0</v>
      </c>
      <c r="AN31" s="554">
        <f t="shared" si="28"/>
        <v>0</v>
      </c>
      <c r="AO31" s="554">
        <f t="shared" si="28"/>
        <v>0</v>
      </c>
      <c r="AP31" s="554">
        <f t="shared" si="28"/>
        <v>0</v>
      </c>
      <c r="AQ31" s="554">
        <f t="shared" si="28"/>
        <v>0</v>
      </c>
      <c r="AR31" s="554">
        <f t="shared" si="28"/>
        <v>0</v>
      </c>
      <c r="AS31" s="554">
        <f t="shared" si="28"/>
        <v>0</v>
      </c>
      <c r="AT31" s="554">
        <f t="shared" si="28"/>
        <v>0</v>
      </c>
      <c r="AU31" s="554">
        <f t="shared" si="28"/>
        <v>0</v>
      </c>
      <c r="AV31" s="554">
        <f t="shared" si="28"/>
        <v>0</v>
      </c>
      <c r="AW31" s="554">
        <f t="shared" si="28"/>
        <v>0</v>
      </c>
      <c r="AX31" s="554">
        <f t="shared" si="28"/>
        <v>0</v>
      </c>
      <c r="AY31" s="554">
        <f t="shared" si="28"/>
        <v>0</v>
      </c>
      <c r="AZ31" s="554">
        <f t="shared" si="28"/>
        <v>0</v>
      </c>
      <c r="BA31" s="554">
        <f t="shared" si="28"/>
        <v>0</v>
      </c>
      <c r="BB31" s="554">
        <f t="shared" si="28"/>
        <v>0</v>
      </c>
      <c r="BC31" s="554">
        <f t="shared" si="28"/>
        <v>0</v>
      </c>
      <c r="BD31" s="554">
        <f t="shared" si="28"/>
        <v>0</v>
      </c>
      <c r="BE31" s="554">
        <f t="shared" si="28"/>
        <v>0</v>
      </c>
      <c r="BF31" s="554">
        <f t="shared" si="28"/>
        <v>0</v>
      </c>
      <c r="BG31" s="554">
        <f t="shared" si="28"/>
        <v>0</v>
      </c>
      <c r="BH31" s="554">
        <f t="shared" si="28"/>
        <v>0</v>
      </c>
      <c r="BI31" s="554">
        <f t="shared" si="28"/>
        <v>0</v>
      </c>
      <c r="BJ31" s="554">
        <f t="shared" si="28"/>
        <v>0</v>
      </c>
      <c r="BK31" s="554">
        <f t="shared" si="28"/>
        <v>0</v>
      </c>
      <c r="BL31" s="554">
        <f t="shared" si="28"/>
        <v>0</v>
      </c>
      <c r="BM31" s="554">
        <f t="shared" si="28"/>
        <v>0</v>
      </c>
      <c r="BN31" s="554">
        <f t="shared" si="28"/>
        <v>0</v>
      </c>
      <c r="BO31" s="554">
        <f t="shared" si="28"/>
        <v>0</v>
      </c>
      <c r="BP31" s="554">
        <f t="shared" ref="BP31:CU31" si="29">IF(ACQ_LOAN_TERM-BP23&lt;=ACQ_PREPAY_WINDOW,0,BP30*ACQ_PREPAY_PENALTY)</f>
        <v>0</v>
      </c>
      <c r="BQ31" s="554">
        <f t="shared" si="29"/>
        <v>0</v>
      </c>
      <c r="BR31" s="554">
        <f t="shared" si="29"/>
        <v>0</v>
      </c>
      <c r="BS31" s="554">
        <f t="shared" si="29"/>
        <v>0</v>
      </c>
      <c r="BT31" s="554">
        <f t="shared" si="29"/>
        <v>0</v>
      </c>
      <c r="BU31" s="554">
        <f t="shared" si="29"/>
        <v>0</v>
      </c>
      <c r="BV31" s="554">
        <f t="shared" si="29"/>
        <v>0</v>
      </c>
      <c r="BW31" s="554">
        <f t="shared" si="29"/>
        <v>0</v>
      </c>
      <c r="BX31" s="554">
        <f t="shared" si="29"/>
        <v>0</v>
      </c>
      <c r="BY31" s="554">
        <f t="shared" si="29"/>
        <v>0</v>
      </c>
      <c r="BZ31" s="554">
        <f t="shared" si="29"/>
        <v>0</v>
      </c>
      <c r="CA31" s="554">
        <f t="shared" si="29"/>
        <v>0</v>
      </c>
      <c r="CB31" s="554">
        <f t="shared" si="29"/>
        <v>0</v>
      </c>
      <c r="CC31" s="554">
        <f t="shared" si="29"/>
        <v>0</v>
      </c>
      <c r="CD31" s="554">
        <f t="shared" si="29"/>
        <v>0</v>
      </c>
      <c r="CE31" s="554">
        <f t="shared" si="29"/>
        <v>0</v>
      </c>
      <c r="CF31" s="554">
        <f t="shared" si="29"/>
        <v>0</v>
      </c>
      <c r="CG31" s="554">
        <f t="shared" si="29"/>
        <v>0</v>
      </c>
      <c r="CH31" s="554">
        <f t="shared" si="29"/>
        <v>0</v>
      </c>
      <c r="CI31" s="554">
        <f t="shared" si="29"/>
        <v>0</v>
      </c>
      <c r="CJ31" s="554">
        <f t="shared" si="29"/>
        <v>0</v>
      </c>
      <c r="CK31" s="554">
        <f t="shared" si="29"/>
        <v>0</v>
      </c>
      <c r="CL31" s="554">
        <f t="shared" si="29"/>
        <v>0</v>
      </c>
      <c r="CM31" s="554">
        <f t="shared" si="29"/>
        <v>0</v>
      </c>
      <c r="CN31" s="554">
        <f t="shared" si="29"/>
        <v>0</v>
      </c>
      <c r="CO31" s="554">
        <f t="shared" si="29"/>
        <v>0</v>
      </c>
      <c r="CP31" s="554">
        <f t="shared" si="29"/>
        <v>0</v>
      </c>
      <c r="CQ31" s="554">
        <f t="shared" si="29"/>
        <v>0</v>
      </c>
      <c r="CR31" s="554">
        <f t="shared" si="29"/>
        <v>0</v>
      </c>
      <c r="CS31" s="554">
        <f t="shared" si="29"/>
        <v>0</v>
      </c>
      <c r="CT31" s="554">
        <f t="shared" si="29"/>
        <v>0</v>
      </c>
      <c r="CU31" s="554">
        <f t="shared" si="29"/>
        <v>0</v>
      </c>
      <c r="CV31" s="554">
        <f t="shared" ref="CV31:EA31" si="30">IF(ACQ_LOAN_TERM-CV23&lt;=ACQ_PREPAY_WINDOW,0,CV30*ACQ_PREPAY_PENALTY)</f>
        <v>0</v>
      </c>
      <c r="CW31" s="554">
        <f t="shared" si="30"/>
        <v>0</v>
      </c>
      <c r="CX31" s="554">
        <f t="shared" si="30"/>
        <v>0</v>
      </c>
      <c r="CY31" s="554">
        <f t="shared" si="30"/>
        <v>0</v>
      </c>
      <c r="CZ31" s="554">
        <f t="shared" si="30"/>
        <v>0</v>
      </c>
      <c r="DA31" s="554">
        <f t="shared" si="30"/>
        <v>0</v>
      </c>
      <c r="DB31" s="554">
        <f t="shared" si="30"/>
        <v>0</v>
      </c>
      <c r="DC31" s="554">
        <f t="shared" si="30"/>
        <v>0</v>
      </c>
      <c r="DD31" s="554">
        <f t="shared" si="30"/>
        <v>0</v>
      </c>
      <c r="DE31" s="554">
        <f t="shared" si="30"/>
        <v>0</v>
      </c>
      <c r="DF31" s="554">
        <f t="shared" si="30"/>
        <v>0</v>
      </c>
      <c r="DG31" s="554">
        <f t="shared" si="30"/>
        <v>0</v>
      </c>
      <c r="DH31" s="554">
        <f t="shared" si="30"/>
        <v>0</v>
      </c>
      <c r="DI31" s="554">
        <f t="shared" si="30"/>
        <v>0</v>
      </c>
      <c r="DJ31" s="554">
        <f t="shared" si="30"/>
        <v>0</v>
      </c>
      <c r="DK31" s="554">
        <f t="shared" si="30"/>
        <v>0</v>
      </c>
      <c r="DL31" s="554">
        <f t="shared" si="30"/>
        <v>0</v>
      </c>
      <c r="DM31" s="554">
        <f t="shared" si="30"/>
        <v>0</v>
      </c>
      <c r="DN31" s="554">
        <f t="shared" si="30"/>
        <v>0</v>
      </c>
      <c r="DO31" s="554">
        <f t="shared" si="30"/>
        <v>0</v>
      </c>
      <c r="DP31" s="554">
        <f t="shared" si="30"/>
        <v>0</v>
      </c>
      <c r="DQ31" s="554">
        <f t="shared" si="30"/>
        <v>0</v>
      </c>
      <c r="DR31" s="554">
        <f t="shared" si="30"/>
        <v>0</v>
      </c>
      <c r="DS31" s="554">
        <f t="shared" si="30"/>
        <v>0</v>
      </c>
      <c r="DT31" s="554">
        <f t="shared" si="30"/>
        <v>0</v>
      </c>
      <c r="DU31" s="554">
        <f t="shared" si="30"/>
        <v>0</v>
      </c>
      <c r="DV31" s="554">
        <f t="shared" si="30"/>
        <v>0</v>
      </c>
      <c r="DW31" s="554">
        <f t="shared" si="30"/>
        <v>0</v>
      </c>
      <c r="DX31" s="554">
        <f t="shared" si="30"/>
        <v>0</v>
      </c>
      <c r="DY31" s="554">
        <f t="shared" si="30"/>
        <v>0</v>
      </c>
      <c r="DZ31" s="554">
        <f t="shared" si="30"/>
        <v>0</v>
      </c>
      <c r="EA31" s="554">
        <f t="shared" si="30"/>
        <v>0</v>
      </c>
      <c r="EB31" s="554">
        <f t="shared" ref="EB31:EE31" si="31">IF(ACQ_LOAN_TERM-EB23&lt;=ACQ_PREPAY_WINDOW,0,EB30*ACQ_PREPAY_PENALTY)</f>
        <v>0</v>
      </c>
      <c r="EC31" s="554">
        <f t="shared" si="31"/>
        <v>0</v>
      </c>
      <c r="ED31" s="554">
        <f t="shared" si="31"/>
        <v>0</v>
      </c>
      <c r="EE31" s="555">
        <f t="shared" si="31"/>
        <v>0</v>
      </c>
    </row>
    <row r="32" spans="1:135" x14ac:dyDescent="0.3">
      <c r="C32" s="455" t="s">
        <v>260</v>
      </c>
      <c r="D32" s="521">
        <f>D25+D26-D28+D30</f>
        <v>125999999.99999999</v>
      </c>
      <c r="E32" s="521">
        <f t="shared" ref="E32:BP32" si="32">E25+E26-E28+E30</f>
        <v>125999999.99999999</v>
      </c>
      <c r="F32" s="521">
        <f t="shared" si="32"/>
        <v>125999999.99999999</v>
      </c>
      <c r="G32" s="521">
        <f t="shared" si="32"/>
        <v>125999999.99999999</v>
      </c>
      <c r="H32" s="521">
        <f t="shared" si="32"/>
        <v>125999999.99999999</v>
      </c>
      <c r="I32" s="521">
        <f t="shared" si="32"/>
        <v>125999999.99999999</v>
      </c>
      <c r="J32" s="521">
        <f t="shared" si="32"/>
        <v>125999999.99999999</v>
      </c>
      <c r="K32" s="521">
        <f t="shared" si="32"/>
        <v>125999999.99999999</v>
      </c>
      <c r="L32" s="521">
        <f t="shared" si="32"/>
        <v>125999999.99999999</v>
      </c>
      <c r="M32" s="521">
        <f t="shared" si="32"/>
        <v>125999999.99999999</v>
      </c>
      <c r="N32" s="521">
        <f t="shared" si="32"/>
        <v>125999999.99999999</v>
      </c>
      <c r="O32" s="521">
        <f t="shared" si="32"/>
        <v>125999999.99999999</v>
      </c>
      <c r="P32" s="521">
        <f t="shared" si="32"/>
        <v>125999999.99999999</v>
      </c>
      <c r="Q32" s="521">
        <f t="shared" si="32"/>
        <v>125999999.99999999</v>
      </c>
      <c r="R32" s="521">
        <f t="shared" si="32"/>
        <v>125999999.99999999</v>
      </c>
      <c r="S32" s="521">
        <f t="shared" si="32"/>
        <v>125999999.99999999</v>
      </c>
      <c r="T32" s="521">
        <f t="shared" si="32"/>
        <v>125999999.99999999</v>
      </c>
      <c r="U32" s="521">
        <f t="shared" si="32"/>
        <v>125999999.99999999</v>
      </c>
      <c r="V32" s="521">
        <f t="shared" si="32"/>
        <v>125999999.99999999</v>
      </c>
      <c r="W32" s="521">
        <f t="shared" si="32"/>
        <v>125999999.99999999</v>
      </c>
      <c r="X32" s="521">
        <f t="shared" si="32"/>
        <v>125999999.99999999</v>
      </c>
      <c r="Y32" s="521">
        <f t="shared" si="32"/>
        <v>125999999.99999999</v>
      </c>
      <c r="Z32" s="521">
        <f t="shared" si="32"/>
        <v>125999999.99999999</v>
      </c>
      <c r="AA32" s="521">
        <f t="shared" si="32"/>
        <v>125999999.99999999</v>
      </c>
      <c r="AB32" s="521">
        <f t="shared" si="32"/>
        <v>125999999.99999999</v>
      </c>
      <c r="AC32" s="521">
        <f t="shared" si="32"/>
        <v>125999999.99999999</v>
      </c>
      <c r="AD32" s="521">
        <f t="shared" si="32"/>
        <v>125999999.99999999</v>
      </c>
      <c r="AE32" s="521">
        <f t="shared" si="32"/>
        <v>125999999.99999999</v>
      </c>
      <c r="AF32" s="521">
        <f t="shared" si="32"/>
        <v>125999999.99999999</v>
      </c>
      <c r="AG32" s="521">
        <f t="shared" si="32"/>
        <v>125999999.99999999</v>
      </c>
      <c r="AH32" s="521">
        <f t="shared" si="32"/>
        <v>125999999.99999999</v>
      </c>
      <c r="AI32" s="521">
        <f t="shared" si="32"/>
        <v>125999999.99999999</v>
      </c>
      <c r="AJ32" s="521">
        <f t="shared" si="32"/>
        <v>125999999.99999999</v>
      </c>
      <c r="AK32" s="521">
        <f t="shared" si="32"/>
        <v>125999999.99999999</v>
      </c>
      <c r="AL32" s="521">
        <f t="shared" si="32"/>
        <v>125999999.99999999</v>
      </c>
      <c r="AM32" s="521">
        <f t="shared" si="32"/>
        <v>125999999.99999999</v>
      </c>
      <c r="AN32" s="521">
        <f t="shared" si="32"/>
        <v>125869640.89703555</v>
      </c>
      <c r="AO32" s="521">
        <f t="shared" si="32"/>
        <v>125739068.64702141</v>
      </c>
      <c r="AP32" s="521">
        <f t="shared" si="32"/>
        <v>125608290.29513623</v>
      </c>
      <c r="AQ32" s="521">
        <f t="shared" si="32"/>
        <v>125477306.6516822</v>
      </c>
      <c r="AR32" s="521">
        <f t="shared" si="32"/>
        <v>125346092.85111873</v>
      </c>
      <c r="AS32" s="521">
        <f t="shared" si="32"/>
        <v>125214681.48578575</v>
      </c>
      <c r="AT32" s="521">
        <f t="shared" si="32"/>
        <v>125083011.74285266</v>
      </c>
      <c r="AU32" s="521">
        <f t="shared" si="32"/>
        <v>124951104.86568588</v>
      </c>
      <c r="AV32" s="521">
        <f t="shared" si="32"/>
        <v>124818967.24754351</v>
      </c>
      <c r="AW32" s="521">
        <f t="shared" si="32"/>
        <v>124686572.85055615</v>
      </c>
      <c r="AX32" s="521">
        <f t="shared" si="32"/>
        <v>124553911.87901175</v>
      </c>
      <c r="AY32" s="521">
        <f t="shared" si="32"/>
        <v>124421013.70894411</v>
      </c>
      <c r="AZ32" s="521">
        <f t="shared" si="32"/>
        <v>124287821.24067488</v>
      </c>
      <c r="BA32" s="521">
        <f t="shared" si="32"/>
        <v>124154352.81475525</v>
      </c>
      <c r="BB32" s="521">
        <f t="shared" si="32"/>
        <v>124020628.86834745</v>
      </c>
      <c r="BC32" s="521">
        <f t="shared" si="32"/>
        <v>123886597.52708238</v>
      </c>
      <c r="BD32" s="521">
        <f t="shared" si="32"/>
        <v>123752257.51908927</v>
      </c>
      <c r="BE32" s="521">
        <f t="shared" si="32"/>
        <v>123617641.88874853</v>
      </c>
      <c r="BF32" s="521">
        <f t="shared" si="32"/>
        <v>123482692.50733551</v>
      </c>
      <c r="BG32" s="521">
        <f t="shared" si="32"/>
        <v>123347429.96286456</v>
      </c>
      <c r="BH32" s="521">
        <f t="shared" si="32"/>
        <v>123211845.09044293</v>
      </c>
      <c r="BI32" s="521">
        <f t="shared" si="32"/>
        <v>123075938.19372036</v>
      </c>
      <c r="BJ32" s="521">
        <f t="shared" si="32"/>
        <v>122939754.44225675</v>
      </c>
      <c r="BK32" s="521">
        <f t="shared" si="32"/>
        <v>0</v>
      </c>
      <c r="BL32" s="521">
        <f t="shared" si="32"/>
        <v>0</v>
      </c>
      <c r="BM32" s="521">
        <f t="shared" si="32"/>
        <v>0</v>
      </c>
      <c r="BN32" s="521">
        <f t="shared" si="32"/>
        <v>0</v>
      </c>
      <c r="BO32" s="521">
        <f t="shared" si="32"/>
        <v>0</v>
      </c>
      <c r="BP32" s="521">
        <f t="shared" si="32"/>
        <v>0</v>
      </c>
      <c r="BQ32" s="521">
        <f t="shared" ref="BQ32:EB32" si="33">BQ25+BQ26-BQ28+BQ30</f>
        <v>0</v>
      </c>
      <c r="BR32" s="521">
        <f t="shared" si="33"/>
        <v>0</v>
      </c>
      <c r="BS32" s="521">
        <f t="shared" si="33"/>
        <v>0</v>
      </c>
      <c r="BT32" s="521">
        <f t="shared" si="33"/>
        <v>0</v>
      </c>
      <c r="BU32" s="521">
        <f t="shared" si="33"/>
        <v>0</v>
      </c>
      <c r="BV32" s="521">
        <f t="shared" si="33"/>
        <v>0</v>
      </c>
      <c r="BW32" s="521">
        <f t="shared" si="33"/>
        <v>0</v>
      </c>
      <c r="BX32" s="521">
        <f t="shared" si="33"/>
        <v>0</v>
      </c>
      <c r="BY32" s="521">
        <f t="shared" si="33"/>
        <v>0</v>
      </c>
      <c r="BZ32" s="521">
        <f t="shared" si="33"/>
        <v>0</v>
      </c>
      <c r="CA32" s="521">
        <f t="shared" si="33"/>
        <v>0</v>
      </c>
      <c r="CB32" s="521">
        <f t="shared" si="33"/>
        <v>0</v>
      </c>
      <c r="CC32" s="521">
        <f t="shared" si="33"/>
        <v>0</v>
      </c>
      <c r="CD32" s="521">
        <f t="shared" si="33"/>
        <v>0</v>
      </c>
      <c r="CE32" s="521">
        <f t="shared" si="33"/>
        <v>0</v>
      </c>
      <c r="CF32" s="521">
        <f t="shared" si="33"/>
        <v>0</v>
      </c>
      <c r="CG32" s="521">
        <f t="shared" si="33"/>
        <v>0</v>
      </c>
      <c r="CH32" s="521">
        <f t="shared" si="33"/>
        <v>0</v>
      </c>
      <c r="CI32" s="521">
        <f t="shared" si="33"/>
        <v>0</v>
      </c>
      <c r="CJ32" s="521">
        <f t="shared" si="33"/>
        <v>0</v>
      </c>
      <c r="CK32" s="521">
        <f t="shared" si="33"/>
        <v>0</v>
      </c>
      <c r="CL32" s="521">
        <f t="shared" si="33"/>
        <v>0</v>
      </c>
      <c r="CM32" s="521">
        <f t="shared" si="33"/>
        <v>0</v>
      </c>
      <c r="CN32" s="521">
        <f t="shared" si="33"/>
        <v>0</v>
      </c>
      <c r="CO32" s="521">
        <f t="shared" si="33"/>
        <v>0</v>
      </c>
      <c r="CP32" s="521">
        <f t="shared" si="33"/>
        <v>0</v>
      </c>
      <c r="CQ32" s="521">
        <f t="shared" si="33"/>
        <v>0</v>
      </c>
      <c r="CR32" s="521">
        <f t="shared" si="33"/>
        <v>0</v>
      </c>
      <c r="CS32" s="521">
        <f t="shared" si="33"/>
        <v>0</v>
      </c>
      <c r="CT32" s="521">
        <f t="shared" si="33"/>
        <v>0</v>
      </c>
      <c r="CU32" s="521">
        <f t="shared" si="33"/>
        <v>0</v>
      </c>
      <c r="CV32" s="521">
        <f t="shared" si="33"/>
        <v>0</v>
      </c>
      <c r="CW32" s="521">
        <f t="shared" si="33"/>
        <v>0</v>
      </c>
      <c r="CX32" s="521">
        <f t="shared" si="33"/>
        <v>0</v>
      </c>
      <c r="CY32" s="521">
        <f t="shared" si="33"/>
        <v>0</v>
      </c>
      <c r="CZ32" s="521">
        <f t="shared" si="33"/>
        <v>0</v>
      </c>
      <c r="DA32" s="521">
        <f t="shared" si="33"/>
        <v>0</v>
      </c>
      <c r="DB32" s="521">
        <f t="shared" si="33"/>
        <v>0</v>
      </c>
      <c r="DC32" s="521">
        <f t="shared" si="33"/>
        <v>0</v>
      </c>
      <c r="DD32" s="521">
        <f t="shared" si="33"/>
        <v>0</v>
      </c>
      <c r="DE32" s="521">
        <f t="shared" si="33"/>
        <v>0</v>
      </c>
      <c r="DF32" s="521">
        <f t="shared" si="33"/>
        <v>0</v>
      </c>
      <c r="DG32" s="521">
        <f t="shared" si="33"/>
        <v>0</v>
      </c>
      <c r="DH32" s="521">
        <f t="shared" si="33"/>
        <v>0</v>
      </c>
      <c r="DI32" s="521">
        <f t="shared" si="33"/>
        <v>0</v>
      </c>
      <c r="DJ32" s="521">
        <f t="shared" si="33"/>
        <v>0</v>
      </c>
      <c r="DK32" s="521">
        <f t="shared" si="33"/>
        <v>0</v>
      </c>
      <c r="DL32" s="521">
        <f t="shared" si="33"/>
        <v>0</v>
      </c>
      <c r="DM32" s="521">
        <f t="shared" si="33"/>
        <v>0</v>
      </c>
      <c r="DN32" s="521">
        <f t="shared" si="33"/>
        <v>0</v>
      </c>
      <c r="DO32" s="521">
        <f t="shared" si="33"/>
        <v>0</v>
      </c>
      <c r="DP32" s="521">
        <f t="shared" si="33"/>
        <v>0</v>
      </c>
      <c r="DQ32" s="521">
        <f t="shared" si="33"/>
        <v>0</v>
      </c>
      <c r="DR32" s="521">
        <f t="shared" si="33"/>
        <v>0</v>
      </c>
      <c r="DS32" s="521">
        <f t="shared" si="33"/>
        <v>0</v>
      </c>
      <c r="DT32" s="521">
        <f t="shared" si="33"/>
        <v>0</v>
      </c>
      <c r="DU32" s="521">
        <f t="shared" si="33"/>
        <v>0</v>
      </c>
      <c r="DV32" s="521">
        <f t="shared" si="33"/>
        <v>0</v>
      </c>
      <c r="DW32" s="521">
        <f t="shared" si="33"/>
        <v>0</v>
      </c>
      <c r="DX32" s="521">
        <f t="shared" si="33"/>
        <v>0</v>
      </c>
      <c r="DY32" s="521">
        <f t="shared" si="33"/>
        <v>0</v>
      </c>
      <c r="DZ32" s="521">
        <f t="shared" si="33"/>
        <v>0</v>
      </c>
      <c r="EA32" s="521">
        <f t="shared" si="33"/>
        <v>0</v>
      </c>
      <c r="EB32" s="521">
        <f t="shared" si="33"/>
        <v>0</v>
      </c>
      <c r="EC32" s="521">
        <f t="shared" ref="EC32:EE32" si="34">EC25+EC26-EC28+EC30</f>
        <v>0</v>
      </c>
      <c r="ED32" s="521">
        <f t="shared" si="34"/>
        <v>0</v>
      </c>
      <c r="EE32" s="522">
        <f t="shared" si="34"/>
        <v>0</v>
      </c>
    </row>
    <row r="33" spans="1:135" x14ac:dyDescent="0.3">
      <c r="C33" s="607" t="s">
        <v>261</v>
      </c>
      <c r="D33" s="608">
        <f>IFERROR(IF($D$9="Fixed",$D$12,HLOOKUP(D24,$D$62:$EE$63,2,0)+$D$11),C33)</f>
        <v>5.2115499999999995E-2</v>
      </c>
      <c r="E33" s="608">
        <f t="shared" ref="E33:BP33" si="35">IFERROR(IF($D$9="Fixed",$D$12,HLOOKUP(E24,$D$62:$EE$63,2,0)+$D$11),D33)</f>
        <v>5.2240999999999996E-2</v>
      </c>
      <c r="F33" s="608">
        <f t="shared" si="35"/>
        <v>5.2359799999999998E-2</v>
      </c>
      <c r="G33" s="608">
        <f t="shared" si="35"/>
        <v>5.2497200000000001E-2</v>
      </c>
      <c r="H33" s="608">
        <f t="shared" si="35"/>
        <v>5.2643299999999997E-2</v>
      </c>
      <c r="I33" s="608">
        <f t="shared" si="35"/>
        <v>5.2792100000000002E-2</v>
      </c>
      <c r="J33" s="608">
        <f t="shared" si="35"/>
        <v>5.2954399999999999E-2</v>
      </c>
      <c r="K33" s="608">
        <f t="shared" si="35"/>
        <v>5.3125899999999997E-2</v>
      </c>
      <c r="L33" s="608">
        <f t="shared" si="35"/>
        <v>5.3289999999999997E-2</v>
      </c>
      <c r="M33" s="608">
        <f t="shared" si="35"/>
        <v>5.3477799999999999E-2</v>
      </c>
      <c r="N33" s="608">
        <f t="shared" si="35"/>
        <v>5.3654500000000001E-2</v>
      </c>
      <c r="O33" s="608">
        <f t="shared" si="35"/>
        <v>5.3807399999999998E-2</v>
      </c>
      <c r="P33" s="608">
        <f t="shared" si="35"/>
        <v>5.3967500000000002E-2</v>
      </c>
      <c r="Q33" s="608">
        <f t="shared" si="35"/>
        <v>5.4131800000000001E-2</v>
      </c>
      <c r="R33" s="608">
        <f t="shared" si="35"/>
        <v>5.4283399999999996E-2</v>
      </c>
      <c r="S33" s="608">
        <f t="shared" si="35"/>
        <v>5.4442199999999996E-2</v>
      </c>
      <c r="T33" s="608">
        <f t="shared" si="35"/>
        <v>5.45946E-2</v>
      </c>
      <c r="U33" s="608">
        <f t="shared" si="35"/>
        <v>5.4750199999999999E-2</v>
      </c>
      <c r="V33" s="608">
        <f t="shared" si="35"/>
        <v>5.4917199999999999E-2</v>
      </c>
      <c r="W33" s="608">
        <f t="shared" si="35"/>
        <v>5.5064299999999997E-2</v>
      </c>
      <c r="X33" s="608">
        <f t="shared" si="35"/>
        <v>5.5223999999999995E-2</v>
      </c>
      <c r="Y33" s="608">
        <f t="shared" si="35"/>
        <v>5.5393600000000001E-2</v>
      </c>
      <c r="Z33" s="608">
        <f t="shared" si="35"/>
        <v>5.5524299999999999E-2</v>
      </c>
      <c r="AA33" s="608">
        <f t="shared" si="35"/>
        <v>5.5691899999999996E-2</v>
      </c>
      <c r="AB33" s="608">
        <f t="shared" si="35"/>
        <v>5.5872600000000001E-2</v>
      </c>
      <c r="AC33" s="608">
        <f t="shared" si="35"/>
        <v>5.6033800000000002E-2</v>
      </c>
      <c r="AD33" s="608">
        <f t="shared" si="35"/>
        <v>5.6207399999999998E-2</v>
      </c>
      <c r="AE33" s="608">
        <f t="shared" si="35"/>
        <v>5.63916E-2</v>
      </c>
      <c r="AF33" s="608">
        <f t="shared" si="35"/>
        <v>5.6558600000000001E-2</v>
      </c>
      <c r="AG33" s="608">
        <f t="shared" si="35"/>
        <v>5.6735899999999999E-2</v>
      </c>
      <c r="AH33" s="608">
        <f t="shared" si="35"/>
        <v>5.6914599999999996E-2</v>
      </c>
      <c r="AI33" s="608">
        <f t="shared" si="35"/>
        <v>5.7092699999999996E-2</v>
      </c>
      <c r="AJ33" s="608">
        <f t="shared" si="35"/>
        <v>5.7288899999999997E-2</v>
      </c>
      <c r="AK33" s="608">
        <f t="shared" si="35"/>
        <v>5.7452099999999999E-2</v>
      </c>
      <c r="AL33" s="608">
        <f t="shared" si="35"/>
        <v>5.7623000000000001E-2</v>
      </c>
      <c r="AM33" s="608">
        <f t="shared" si="35"/>
        <v>5.7799299999999998E-2</v>
      </c>
      <c r="AN33" s="608">
        <f t="shared" si="35"/>
        <v>5.7979699999999995E-2</v>
      </c>
      <c r="AO33" s="608">
        <f t="shared" si="35"/>
        <v>5.8147899999999995E-2</v>
      </c>
      <c r="AP33" s="608">
        <f t="shared" si="35"/>
        <v>5.8320299999999999E-2</v>
      </c>
      <c r="AQ33" s="608">
        <f t="shared" si="35"/>
        <v>5.8494400000000002E-2</v>
      </c>
      <c r="AR33" s="608">
        <f t="shared" si="35"/>
        <v>5.8659799999999998E-2</v>
      </c>
      <c r="AS33" s="608">
        <f t="shared" si="35"/>
        <v>5.8839799999999998E-2</v>
      </c>
      <c r="AT33" s="608">
        <f t="shared" si="35"/>
        <v>5.89965E-2</v>
      </c>
      <c r="AU33" s="608">
        <f t="shared" si="35"/>
        <v>5.9163199999999999E-2</v>
      </c>
      <c r="AV33" s="608">
        <f t="shared" si="35"/>
        <v>5.9333900000000002E-2</v>
      </c>
      <c r="AW33" s="608">
        <f t="shared" si="35"/>
        <v>5.9495399999999997E-2</v>
      </c>
      <c r="AX33" s="608">
        <f t="shared" si="35"/>
        <v>5.96543E-2</v>
      </c>
      <c r="AY33" s="608">
        <f t="shared" si="35"/>
        <v>5.9826600000000001E-2</v>
      </c>
      <c r="AZ33" s="608">
        <f t="shared" si="35"/>
        <v>5.9976999999999996E-2</v>
      </c>
      <c r="BA33" s="608">
        <f t="shared" si="35"/>
        <v>6.0136299999999997E-2</v>
      </c>
      <c r="BB33" s="608">
        <f t="shared" si="35"/>
        <v>6.0305399999999995E-2</v>
      </c>
      <c r="BC33" s="608">
        <f t="shared" si="35"/>
        <v>6.04547E-2</v>
      </c>
      <c r="BD33" s="608">
        <f t="shared" si="35"/>
        <v>6.0604899999999996E-2</v>
      </c>
      <c r="BE33" s="608">
        <f t="shared" si="35"/>
        <v>6.0770100000000001E-2</v>
      </c>
      <c r="BF33" s="608">
        <f t="shared" si="35"/>
        <v>6.0912899999999999E-2</v>
      </c>
      <c r="BG33" s="608">
        <f t="shared" si="35"/>
        <v>6.1065599999999998E-2</v>
      </c>
      <c r="BH33" s="608">
        <f t="shared" si="35"/>
        <v>6.1216E-2</v>
      </c>
      <c r="BI33" s="608">
        <f t="shared" si="35"/>
        <v>6.1367999999999999E-2</v>
      </c>
      <c r="BJ33" s="608">
        <f t="shared" si="35"/>
        <v>6.15401E-2</v>
      </c>
      <c r="BK33" s="608">
        <f t="shared" si="35"/>
        <v>6.1691599999999999E-2</v>
      </c>
      <c r="BL33" s="608">
        <f t="shared" si="35"/>
        <v>6.1833699999999998E-2</v>
      </c>
      <c r="BM33" s="608">
        <f t="shared" si="35"/>
        <v>6.19783E-2</v>
      </c>
      <c r="BN33" s="608">
        <f t="shared" si="35"/>
        <v>6.2128299999999997E-2</v>
      </c>
      <c r="BO33" s="608">
        <f t="shared" si="35"/>
        <v>6.22698E-2</v>
      </c>
      <c r="BP33" s="608">
        <f t="shared" si="35"/>
        <v>6.2416599999999996E-2</v>
      </c>
      <c r="BQ33" s="608">
        <f t="shared" ref="BQ33:EB33" si="36">IFERROR(IF($D$9="Fixed",$D$12,HLOOKUP(BQ24,$D$62:$EE$63,2,0)+$D$11),BP33)</f>
        <v>6.2555700000000006E-2</v>
      </c>
      <c r="BR33" s="608">
        <f t="shared" si="36"/>
        <v>6.2692899999999996E-2</v>
      </c>
      <c r="BS33" s="608">
        <f t="shared" si="36"/>
        <v>6.2845999999999999E-2</v>
      </c>
      <c r="BT33" s="608">
        <f t="shared" si="36"/>
        <v>6.2978599999999996E-2</v>
      </c>
      <c r="BU33" s="608">
        <f t="shared" si="36"/>
        <v>6.3124100000000002E-2</v>
      </c>
      <c r="BV33" s="608">
        <f t="shared" si="36"/>
        <v>6.3247600000000001E-2</v>
      </c>
      <c r="BW33" s="608">
        <f t="shared" si="36"/>
        <v>6.3381300000000002E-2</v>
      </c>
      <c r="BX33" s="608">
        <f t="shared" si="36"/>
        <v>6.3527200000000006E-2</v>
      </c>
      <c r="BY33" s="608">
        <f t="shared" si="36"/>
        <v>6.3676800000000006E-2</v>
      </c>
      <c r="BZ33" s="608">
        <f t="shared" si="36"/>
        <v>6.3819799999999996E-2</v>
      </c>
      <c r="CA33" s="608">
        <f t="shared" si="36"/>
        <v>6.3970399999999997E-2</v>
      </c>
      <c r="CB33" s="608">
        <f t="shared" si="36"/>
        <v>6.4112700000000009E-2</v>
      </c>
      <c r="CC33" s="608">
        <f t="shared" si="36"/>
        <v>6.4264799999999997E-2</v>
      </c>
      <c r="CD33" s="608">
        <f t="shared" si="36"/>
        <v>6.4426700000000003E-2</v>
      </c>
      <c r="CE33" s="608">
        <f t="shared" si="36"/>
        <v>6.4572400000000002E-2</v>
      </c>
      <c r="CF33" s="608">
        <f t="shared" si="36"/>
        <v>6.4728300000000003E-2</v>
      </c>
      <c r="CG33" s="608">
        <f t="shared" si="36"/>
        <v>6.48952E-2</v>
      </c>
      <c r="CH33" s="608">
        <f t="shared" si="36"/>
        <v>6.5055000000000002E-2</v>
      </c>
      <c r="CI33" s="608">
        <f t="shared" si="36"/>
        <v>6.5212599999999996E-2</v>
      </c>
      <c r="CJ33" s="608">
        <f t="shared" si="36"/>
        <v>6.5379599999999996E-2</v>
      </c>
      <c r="CK33" s="608">
        <f t="shared" si="36"/>
        <v>6.5547000000000008E-2</v>
      </c>
      <c r="CL33" s="608">
        <f t="shared" si="36"/>
        <v>6.5718100000000002E-2</v>
      </c>
      <c r="CM33" s="608">
        <f t="shared" si="36"/>
        <v>6.5904400000000002E-2</v>
      </c>
      <c r="CN33" s="608">
        <f t="shared" si="36"/>
        <v>6.6059199999999998E-2</v>
      </c>
      <c r="CO33" s="608">
        <f t="shared" si="36"/>
        <v>6.6235299999999997E-2</v>
      </c>
      <c r="CP33" s="608">
        <f t="shared" si="36"/>
        <v>6.6416799999999998E-2</v>
      </c>
      <c r="CQ33" s="608">
        <f t="shared" si="36"/>
        <v>6.6589599999999999E-2</v>
      </c>
      <c r="CR33" s="608">
        <f t="shared" si="36"/>
        <v>6.6767500000000007E-2</v>
      </c>
      <c r="CS33" s="608">
        <f t="shared" si="36"/>
        <v>6.6950099999999999E-2</v>
      </c>
      <c r="CT33" s="608">
        <f t="shared" si="36"/>
        <v>6.7128099999999996E-2</v>
      </c>
      <c r="CU33" s="608">
        <f t="shared" si="36"/>
        <v>6.7308099999999996E-2</v>
      </c>
      <c r="CV33" s="608">
        <f t="shared" si="36"/>
        <v>6.7502300000000001E-2</v>
      </c>
      <c r="CW33" s="608">
        <f t="shared" si="36"/>
        <v>6.7671000000000009E-2</v>
      </c>
      <c r="CX33" s="608">
        <f t="shared" si="36"/>
        <v>6.78536E-2</v>
      </c>
      <c r="CY33" s="608">
        <f t="shared" si="36"/>
        <v>6.8044099999999996E-2</v>
      </c>
      <c r="CZ33" s="608">
        <f t="shared" si="36"/>
        <v>6.82112E-2</v>
      </c>
      <c r="DA33" s="608">
        <f t="shared" si="36"/>
        <v>6.8393099999999998E-2</v>
      </c>
      <c r="DB33" s="608">
        <f t="shared" si="36"/>
        <v>6.85722E-2</v>
      </c>
      <c r="DC33" s="608">
        <f t="shared" si="36"/>
        <v>6.8752800000000003E-2</v>
      </c>
      <c r="DD33" s="608">
        <f t="shared" si="36"/>
        <v>6.8947700000000001E-2</v>
      </c>
      <c r="DE33" s="608">
        <f t="shared" si="36"/>
        <v>6.9110500000000005E-2</v>
      </c>
      <c r="DF33" s="608">
        <f t="shared" si="36"/>
        <v>6.9314799999999996E-2</v>
      </c>
      <c r="DG33" s="608">
        <f t="shared" si="36"/>
        <v>6.9488400000000006E-2</v>
      </c>
      <c r="DH33" s="608">
        <f t="shared" si="36"/>
        <v>6.96687E-2</v>
      </c>
      <c r="DI33" s="608">
        <f t="shared" si="36"/>
        <v>6.9833099999999995E-2</v>
      </c>
      <c r="DJ33" s="608">
        <f t="shared" si="36"/>
        <v>7.0004200000000003E-2</v>
      </c>
      <c r="DK33" s="608">
        <f t="shared" si="36"/>
        <v>7.0174300000000009E-2</v>
      </c>
      <c r="DL33" s="608">
        <f t="shared" si="36"/>
        <v>7.0330799999999999E-2</v>
      </c>
      <c r="DM33" s="608">
        <f t="shared" si="36"/>
        <v>7.0505499999999999E-2</v>
      </c>
      <c r="DN33" s="608">
        <f t="shared" si="36"/>
        <v>7.0653000000000007E-2</v>
      </c>
      <c r="DO33" s="608">
        <f t="shared" si="36"/>
        <v>7.0811800000000008E-2</v>
      </c>
      <c r="DP33" s="608">
        <f t="shared" si="36"/>
        <v>7.0968900000000001E-2</v>
      </c>
      <c r="DQ33" s="608">
        <f t="shared" si="36"/>
        <v>7.1117E-2</v>
      </c>
      <c r="DR33" s="608">
        <f t="shared" si="36"/>
        <v>7.1233900000000003E-2</v>
      </c>
      <c r="DS33" s="608">
        <f t="shared" si="36"/>
        <v>7.1233900000000003E-2</v>
      </c>
      <c r="DT33" s="608">
        <f t="shared" si="36"/>
        <v>7.1233900000000003E-2</v>
      </c>
      <c r="DU33" s="608">
        <f t="shared" si="36"/>
        <v>7.1233900000000003E-2</v>
      </c>
      <c r="DV33" s="608">
        <f t="shared" si="36"/>
        <v>7.1233900000000003E-2</v>
      </c>
      <c r="DW33" s="608">
        <f t="shared" si="36"/>
        <v>7.1233900000000003E-2</v>
      </c>
      <c r="DX33" s="608">
        <f t="shared" si="36"/>
        <v>7.1233900000000003E-2</v>
      </c>
      <c r="DY33" s="608">
        <f t="shared" si="36"/>
        <v>7.1233900000000003E-2</v>
      </c>
      <c r="DZ33" s="608">
        <f t="shared" si="36"/>
        <v>7.1233900000000003E-2</v>
      </c>
      <c r="EA33" s="608">
        <f t="shared" si="36"/>
        <v>7.1233900000000003E-2</v>
      </c>
      <c r="EB33" s="608">
        <f t="shared" si="36"/>
        <v>7.1233900000000003E-2</v>
      </c>
      <c r="EC33" s="608">
        <f t="shared" ref="EC33:EE33" si="37">IFERROR(IF($D$9="Fixed",$D$12,HLOOKUP(EC24,$D$62:$EE$63,2,0)+$D$11),EB33)</f>
        <v>7.1233900000000003E-2</v>
      </c>
      <c r="ED33" s="608">
        <f t="shared" si="37"/>
        <v>7.1233900000000003E-2</v>
      </c>
      <c r="EE33" s="608">
        <f t="shared" si="37"/>
        <v>7.1233900000000003E-2</v>
      </c>
    </row>
    <row r="35" spans="1:135" x14ac:dyDescent="0.3">
      <c r="A35" s="389" t="s">
        <v>245</v>
      </c>
      <c r="B35" s="389" t="s">
        <v>246</v>
      </c>
      <c r="C35" s="598" t="s">
        <v>262</v>
      </c>
      <c r="D35" s="564"/>
      <c r="E35" s="564"/>
      <c r="F35" s="564"/>
      <c r="G35" s="564"/>
      <c r="H35" s="564"/>
      <c r="I35" s="564"/>
      <c r="J35" s="564"/>
      <c r="K35" s="564"/>
      <c r="L35" s="564"/>
      <c r="M35" s="564"/>
      <c r="N35" s="564"/>
      <c r="O35" s="564"/>
      <c r="P35" s="564"/>
      <c r="Q35" s="564"/>
      <c r="R35" s="564"/>
      <c r="S35" s="564"/>
      <c r="T35" s="564"/>
      <c r="U35" s="564"/>
      <c r="V35" s="564"/>
      <c r="W35" s="564"/>
      <c r="X35" s="564"/>
      <c r="Y35" s="564"/>
      <c r="Z35" s="564"/>
      <c r="AA35" s="564"/>
      <c r="AB35" s="564"/>
      <c r="AC35" s="564"/>
      <c r="AD35" s="564"/>
      <c r="AE35" s="564"/>
      <c r="AF35" s="564"/>
      <c r="AG35" s="564"/>
      <c r="AH35" s="564"/>
      <c r="AI35" s="564"/>
      <c r="AJ35" s="564"/>
      <c r="AK35" s="564"/>
      <c r="AL35" s="564"/>
      <c r="AM35" s="564"/>
      <c r="AN35" s="564"/>
      <c r="AO35" s="564"/>
      <c r="AP35" s="564"/>
      <c r="AQ35" s="564"/>
      <c r="AR35" s="564"/>
      <c r="AS35" s="564"/>
      <c r="AT35" s="564"/>
      <c r="AU35" s="564"/>
      <c r="AV35" s="564"/>
      <c r="AW35" s="564"/>
      <c r="AX35" s="564"/>
      <c r="AY35" s="564"/>
      <c r="AZ35" s="564"/>
      <c r="BA35" s="564"/>
      <c r="BB35" s="564"/>
      <c r="BC35" s="564"/>
      <c r="BD35" s="564"/>
      <c r="BE35" s="564"/>
      <c r="BF35" s="564"/>
      <c r="BG35" s="564"/>
      <c r="BH35" s="564"/>
      <c r="BI35" s="564"/>
      <c r="BJ35" s="564"/>
      <c r="BK35" s="564"/>
      <c r="BL35" s="564"/>
      <c r="BM35" s="564"/>
      <c r="BN35" s="564"/>
      <c r="BO35" s="564"/>
      <c r="BP35" s="564"/>
      <c r="BQ35" s="564"/>
      <c r="BR35" s="564"/>
      <c r="BS35" s="564"/>
      <c r="BT35" s="564"/>
      <c r="BU35" s="564"/>
      <c r="BV35" s="564"/>
      <c r="BW35" s="564"/>
      <c r="BX35" s="564"/>
      <c r="BY35" s="564"/>
      <c r="BZ35" s="564"/>
      <c r="CA35" s="564"/>
      <c r="CB35" s="564"/>
      <c r="CC35" s="564"/>
      <c r="CD35" s="564"/>
      <c r="CE35" s="564"/>
      <c r="CF35" s="564"/>
      <c r="CG35" s="564"/>
      <c r="CH35" s="564"/>
      <c r="CI35" s="564"/>
      <c r="CJ35" s="564"/>
      <c r="CK35" s="564"/>
      <c r="CL35" s="564"/>
      <c r="CM35" s="564"/>
      <c r="CN35" s="564"/>
      <c r="CO35" s="564"/>
      <c r="CP35" s="564"/>
      <c r="CQ35" s="564"/>
      <c r="CR35" s="564"/>
      <c r="CS35" s="564"/>
      <c r="CT35" s="564"/>
      <c r="CU35" s="564"/>
      <c r="CV35" s="564"/>
      <c r="CW35" s="564"/>
      <c r="CX35" s="564"/>
      <c r="CY35" s="564"/>
      <c r="CZ35" s="564"/>
      <c r="DA35" s="564"/>
      <c r="DB35" s="564"/>
      <c r="DC35" s="564"/>
      <c r="DD35" s="564"/>
      <c r="DE35" s="564"/>
      <c r="DF35" s="564"/>
      <c r="DG35" s="564"/>
      <c r="DH35" s="564"/>
      <c r="DI35" s="564"/>
      <c r="DJ35" s="564"/>
      <c r="DK35" s="564"/>
      <c r="DL35" s="564"/>
      <c r="DM35" s="564"/>
      <c r="DN35" s="564"/>
      <c r="DO35" s="564"/>
      <c r="DP35" s="564"/>
      <c r="DQ35" s="564"/>
      <c r="DR35" s="564"/>
      <c r="DS35" s="564"/>
      <c r="DT35" s="564"/>
      <c r="DU35" s="564"/>
      <c r="DV35" s="564"/>
      <c r="DW35" s="564"/>
      <c r="DX35" s="564"/>
      <c r="DY35" s="564"/>
      <c r="DZ35" s="564"/>
      <c r="EA35" s="564"/>
      <c r="EB35" s="564"/>
      <c r="EC35" s="564"/>
      <c r="ED35" s="564"/>
      <c r="EE35" s="565"/>
    </row>
    <row r="36" spans="1:135" x14ac:dyDescent="0.3">
      <c r="B36" s="599" t="b">
        <f>ABS(E3+B39-B41+B43)&lt;0.01</f>
        <v>1</v>
      </c>
      <c r="C36" s="559" t="s">
        <v>86</v>
      </c>
      <c r="D36" s="600">
        <v>1</v>
      </c>
      <c r="E36" s="601">
        <f>D36+1</f>
        <v>2</v>
      </c>
      <c r="F36" s="601">
        <f t="shared" ref="F36:BQ36" si="38">E36+1</f>
        <v>3</v>
      </c>
      <c r="G36" s="601">
        <f t="shared" si="38"/>
        <v>4</v>
      </c>
      <c r="H36" s="601">
        <f t="shared" si="38"/>
        <v>5</v>
      </c>
      <c r="I36" s="601">
        <f t="shared" si="38"/>
        <v>6</v>
      </c>
      <c r="J36" s="601">
        <f t="shared" si="38"/>
        <v>7</v>
      </c>
      <c r="K36" s="601">
        <f t="shared" si="38"/>
        <v>8</v>
      </c>
      <c r="L36" s="601">
        <f t="shared" si="38"/>
        <v>9</v>
      </c>
      <c r="M36" s="601">
        <f t="shared" si="38"/>
        <v>10</v>
      </c>
      <c r="N36" s="601">
        <f t="shared" si="38"/>
        <v>11</v>
      </c>
      <c r="O36" s="601">
        <f t="shared" si="38"/>
        <v>12</v>
      </c>
      <c r="P36" s="601">
        <f t="shared" si="38"/>
        <v>13</v>
      </c>
      <c r="Q36" s="601">
        <f t="shared" si="38"/>
        <v>14</v>
      </c>
      <c r="R36" s="601">
        <f t="shared" si="38"/>
        <v>15</v>
      </c>
      <c r="S36" s="601">
        <f t="shared" si="38"/>
        <v>16</v>
      </c>
      <c r="T36" s="601">
        <f t="shared" si="38"/>
        <v>17</v>
      </c>
      <c r="U36" s="601">
        <f t="shared" si="38"/>
        <v>18</v>
      </c>
      <c r="V36" s="601">
        <f t="shared" si="38"/>
        <v>19</v>
      </c>
      <c r="W36" s="601">
        <f t="shared" si="38"/>
        <v>20</v>
      </c>
      <c r="X36" s="601">
        <f t="shared" si="38"/>
        <v>21</v>
      </c>
      <c r="Y36" s="601">
        <f t="shared" si="38"/>
        <v>22</v>
      </c>
      <c r="Z36" s="601">
        <f t="shared" si="38"/>
        <v>23</v>
      </c>
      <c r="AA36" s="601">
        <f t="shared" si="38"/>
        <v>24</v>
      </c>
      <c r="AB36" s="601">
        <f t="shared" si="38"/>
        <v>25</v>
      </c>
      <c r="AC36" s="601">
        <f t="shared" si="38"/>
        <v>26</v>
      </c>
      <c r="AD36" s="601">
        <f t="shared" si="38"/>
        <v>27</v>
      </c>
      <c r="AE36" s="601">
        <f t="shared" si="38"/>
        <v>28</v>
      </c>
      <c r="AF36" s="601">
        <f t="shared" si="38"/>
        <v>29</v>
      </c>
      <c r="AG36" s="601">
        <f t="shared" si="38"/>
        <v>30</v>
      </c>
      <c r="AH36" s="601">
        <f t="shared" si="38"/>
        <v>31</v>
      </c>
      <c r="AI36" s="601">
        <f t="shared" si="38"/>
        <v>32</v>
      </c>
      <c r="AJ36" s="601">
        <f t="shared" si="38"/>
        <v>33</v>
      </c>
      <c r="AK36" s="601">
        <f t="shared" si="38"/>
        <v>34</v>
      </c>
      <c r="AL36" s="601">
        <f t="shared" si="38"/>
        <v>35</v>
      </c>
      <c r="AM36" s="601">
        <f t="shared" si="38"/>
        <v>36</v>
      </c>
      <c r="AN36" s="601">
        <f t="shared" si="38"/>
        <v>37</v>
      </c>
      <c r="AO36" s="601">
        <f t="shared" si="38"/>
        <v>38</v>
      </c>
      <c r="AP36" s="601">
        <f t="shared" si="38"/>
        <v>39</v>
      </c>
      <c r="AQ36" s="601">
        <f t="shared" si="38"/>
        <v>40</v>
      </c>
      <c r="AR36" s="601">
        <f t="shared" si="38"/>
        <v>41</v>
      </c>
      <c r="AS36" s="601">
        <f t="shared" si="38"/>
        <v>42</v>
      </c>
      <c r="AT36" s="601">
        <f t="shared" si="38"/>
        <v>43</v>
      </c>
      <c r="AU36" s="601">
        <f t="shared" si="38"/>
        <v>44</v>
      </c>
      <c r="AV36" s="601">
        <f t="shared" si="38"/>
        <v>45</v>
      </c>
      <c r="AW36" s="601">
        <f t="shared" si="38"/>
        <v>46</v>
      </c>
      <c r="AX36" s="601">
        <f t="shared" si="38"/>
        <v>47</v>
      </c>
      <c r="AY36" s="601">
        <f t="shared" si="38"/>
        <v>48</v>
      </c>
      <c r="AZ36" s="601">
        <f t="shared" si="38"/>
        <v>49</v>
      </c>
      <c r="BA36" s="601">
        <f t="shared" si="38"/>
        <v>50</v>
      </c>
      <c r="BB36" s="601">
        <f t="shared" si="38"/>
        <v>51</v>
      </c>
      <c r="BC36" s="601">
        <f t="shared" si="38"/>
        <v>52</v>
      </c>
      <c r="BD36" s="601">
        <f t="shared" si="38"/>
        <v>53</v>
      </c>
      <c r="BE36" s="601">
        <f t="shared" si="38"/>
        <v>54</v>
      </c>
      <c r="BF36" s="601">
        <f t="shared" si="38"/>
        <v>55</v>
      </c>
      <c r="BG36" s="601">
        <f t="shared" si="38"/>
        <v>56</v>
      </c>
      <c r="BH36" s="601">
        <f t="shared" si="38"/>
        <v>57</v>
      </c>
      <c r="BI36" s="601">
        <f t="shared" si="38"/>
        <v>58</v>
      </c>
      <c r="BJ36" s="601">
        <f t="shared" si="38"/>
        <v>59</v>
      </c>
      <c r="BK36" s="601">
        <f t="shared" si="38"/>
        <v>60</v>
      </c>
      <c r="BL36" s="601">
        <f t="shared" si="38"/>
        <v>61</v>
      </c>
      <c r="BM36" s="601">
        <f t="shared" si="38"/>
        <v>62</v>
      </c>
      <c r="BN36" s="601">
        <f t="shared" si="38"/>
        <v>63</v>
      </c>
      <c r="BO36" s="601">
        <f t="shared" si="38"/>
        <v>64</v>
      </c>
      <c r="BP36" s="601">
        <f t="shared" si="38"/>
        <v>65</v>
      </c>
      <c r="BQ36" s="601">
        <f t="shared" si="38"/>
        <v>66</v>
      </c>
      <c r="BR36" s="601">
        <f t="shared" ref="BR36:EC36" si="39">BQ36+1</f>
        <v>67</v>
      </c>
      <c r="BS36" s="601">
        <f t="shared" si="39"/>
        <v>68</v>
      </c>
      <c r="BT36" s="601">
        <f t="shared" si="39"/>
        <v>69</v>
      </c>
      <c r="BU36" s="601">
        <f t="shared" si="39"/>
        <v>70</v>
      </c>
      <c r="BV36" s="601">
        <f t="shared" si="39"/>
        <v>71</v>
      </c>
      <c r="BW36" s="601">
        <f t="shared" si="39"/>
        <v>72</v>
      </c>
      <c r="BX36" s="601">
        <f t="shared" si="39"/>
        <v>73</v>
      </c>
      <c r="BY36" s="601">
        <f t="shared" si="39"/>
        <v>74</v>
      </c>
      <c r="BZ36" s="601">
        <f t="shared" si="39"/>
        <v>75</v>
      </c>
      <c r="CA36" s="601">
        <f t="shared" si="39"/>
        <v>76</v>
      </c>
      <c r="CB36" s="601">
        <f t="shared" si="39"/>
        <v>77</v>
      </c>
      <c r="CC36" s="601">
        <f t="shared" si="39"/>
        <v>78</v>
      </c>
      <c r="CD36" s="601">
        <f t="shared" si="39"/>
        <v>79</v>
      </c>
      <c r="CE36" s="601">
        <f t="shared" si="39"/>
        <v>80</v>
      </c>
      <c r="CF36" s="601">
        <f t="shared" si="39"/>
        <v>81</v>
      </c>
      <c r="CG36" s="601">
        <f t="shared" si="39"/>
        <v>82</v>
      </c>
      <c r="CH36" s="601">
        <f t="shared" si="39"/>
        <v>83</v>
      </c>
      <c r="CI36" s="601">
        <f t="shared" si="39"/>
        <v>84</v>
      </c>
      <c r="CJ36" s="601">
        <f t="shared" si="39"/>
        <v>85</v>
      </c>
      <c r="CK36" s="601">
        <f t="shared" si="39"/>
        <v>86</v>
      </c>
      <c r="CL36" s="601">
        <f t="shared" si="39"/>
        <v>87</v>
      </c>
      <c r="CM36" s="601">
        <f t="shared" si="39"/>
        <v>88</v>
      </c>
      <c r="CN36" s="601">
        <f t="shared" si="39"/>
        <v>89</v>
      </c>
      <c r="CO36" s="601">
        <f t="shared" si="39"/>
        <v>90</v>
      </c>
      <c r="CP36" s="601">
        <f t="shared" si="39"/>
        <v>91</v>
      </c>
      <c r="CQ36" s="601">
        <f t="shared" si="39"/>
        <v>92</v>
      </c>
      <c r="CR36" s="601">
        <f t="shared" si="39"/>
        <v>93</v>
      </c>
      <c r="CS36" s="601">
        <f t="shared" si="39"/>
        <v>94</v>
      </c>
      <c r="CT36" s="601">
        <f t="shared" si="39"/>
        <v>95</v>
      </c>
      <c r="CU36" s="601">
        <f t="shared" si="39"/>
        <v>96</v>
      </c>
      <c r="CV36" s="601">
        <f t="shared" si="39"/>
        <v>97</v>
      </c>
      <c r="CW36" s="601">
        <f t="shared" si="39"/>
        <v>98</v>
      </c>
      <c r="CX36" s="601">
        <f t="shared" si="39"/>
        <v>99</v>
      </c>
      <c r="CY36" s="601">
        <f t="shared" si="39"/>
        <v>100</v>
      </c>
      <c r="CZ36" s="601">
        <f t="shared" si="39"/>
        <v>101</v>
      </c>
      <c r="DA36" s="601">
        <f t="shared" si="39"/>
        <v>102</v>
      </c>
      <c r="DB36" s="601">
        <f t="shared" si="39"/>
        <v>103</v>
      </c>
      <c r="DC36" s="601">
        <f t="shared" si="39"/>
        <v>104</v>
      </c>
      <c r="DD36" s="601">
        <f t="shared" si="39"/>
        <v>105</v>
      </c>
      <c r="DE36" s="601">
        <f t="shared" si="39"/>
        <v>106</v>
      </c>
      <c r="DF36" s="601">
        <f t="shared" si="39"/>
        <v>107</v>
      </c>
      <c r="DG36" s="601">
        <f t="shared" si="39"/>
        <v>108</v>
      </c>
      <c r="DH36" s="601">
        <f t="shared" si="39"/>
        <v>109</v>
      </c>
      <c r="DI36" s="601">
        <f t="shared" si="39"/>
        <v>110</v>
      </c>
      <c r="DJ36" s="601">
        <f t="shared" si="39"/>
        <v>111</v>
      </c>
      <c r="DK36" s="601">
        <f t="shared" si="39"/>
        <v>112</v>
      </c>
      <c r="DL36" s="601">
        <f t="shared" si="39"/>
        <v>113</v>
      </c>
      <c r="DM36" s="601">
        <f t="shared" si="39"/>
        <v>114</v>
      </c>
      <c r="DN36" s="601">
        <f t="shared" si="39"/>
        <v>115</v>
      </c>
      <c r="DO36" s="601">
        <f t="shared" si="39"/>
        <v>116</v>
      </c>
      <c r="DP36" s="601">
        <f t="shared" si="39"/>
        <v>117</v>
      </c>
      <c r="DQ36" s="601">
        <f t="shared" si="39"/>
        <v>118</v>
      </c>
      <c r="DR36" s="601">
        <f t="shared" si="39"/>
        <v>119</v>
      </c>
      <c r="DS36" s="601">
        <f t="shared" si="39"/>
        <v>120</v>
      </c>
      <c r="DT36" s="601">
        <f t="shared" si="39"/>
        <v>121</v>
      </c>
      <c r="DU36" s="601">
        <f t="shared" si="39"/>
        <v>122</v>
      </c>
      <c r="DV36" s="601">
        <f t="shared" si="39"/>
        <v>123</v>
      </c>
      <c r="DW36" s="601">
        <f t="shared" si="39"/>
        <v>124</v>
      </c>
      <c r="DX36" s="601">
        <f t="shared" si="39"/>
        <v>125</v>
      </c>
      <c r="DY36" s="601">
        <f t="shared" si="39"/>
        <v>126</v>
      </c>
      <c r="DZ36" s="601">
        <f t="shared" si="39"/>
        <v>127</v>
      </c>
      <c r="EA36" s="601">
        <f t="shared" si="39"/>
        <v>128</v>
      </c>
      <c r="EB36" s="601">
        <f t="shared" si="39"/>
        <v>129</v>
      </c>
      <c r="EC36" s="601">
        <f t="shared" si="39"/>
        <v>130</v>
      </c>
      <c r="ED36" s="601">
        <f t="shared" ref="ED36:EE36" si="40">EC36+1</f>
        <v>131</v>
      </c>
      <c r="EE36" s="602">
        <f t="shared" si="40"/>
        <v>132</v>
      </c>
    </row>
    <row r="37" spans="1:135" x14ac:dyDescent="0.3">
      <c r="C37" s="603" t="s">
        <v>248</v>
      </c>
      <c r="D37" s="604">
        <f>D24</f>
        <v>46173</v>
      </c>
      <c r="E37" s="605">
        <f t="shared" ref="E37:BP37" si="41">E24</f>
        <v>46203</v>
      </c>
      <c r="F37" s="605">
        <f t="shared" si="41"/>
        <v>46234</v>
      </c>
      <c r="G37" s="605">
        <f t="shared" si="41"/>
        <v>46265</v>
      </c>
      <c r="H37" s="605">
        <f t="shared" si="41"/>
        <v>46295</v>
      </c>
      <c r="I37" s="605">
        <f t="shared" si="41"/>
        <v>46326</v>
      </c>
      <c r="J37" s="605">
        <f t="shared" si="41"/>
        <v>46356</v>
      </c>
      <c r="K37" s="605">
        <f t="shared" si="41"/>
        <v>46387</v>
      </c>
      <c r="L37" s="605">
        <f t="shared" si="41"/>
        <v>46418</v>
      </c>
      <c r="M37" s="605">
        <f t="shared" si="41"/>
        <v>46446</v>
      </c>
      <c r="N37" s="605">
        <f t="shared" si="41"/>
        <v>46477</v>
      </c>
      <c r="O37" s="605">
        <f t="shared" si="41"/>
        <v>46507</v>
      </c>
      <c r="P37" s="605">
        <f t="shared" si="41"/>
        <v>46538</v>
      </c>
      <c r="Q37" s="605">
        <f t="shared" si="41"/>
        <v>46568</v>
      </c>
      <c r="R37" s="605">
        <f t="shared" si="41"/>
        <v>46599</v>
      </c>
      <c r="S37" s="605">
        <f t="shared" si="41"/>
        <v>46630</v>
      </c>
      <c r="T37" s="605">
        <f t="shared" si="41"/>
        <v>46660</v>
      </c>
      <c r="U37" s="605">
        <f t="shared" si="41"/>
        <v>46691</v>
      </c>
      <c r="V37" s="605">
        <f t="shared" si="41"/>
        <v>46721</v>
      </c>
      <c r="W37" s="605">
        <f t="shared" si="41"/>
        <v>46752</v>
      </c>
      <c r="X37" s="605">
        <f t="shared" si="41"/>
        <v>46783</v>
      </c>
      <c r="Y37" s="605">
        <f t="shared" si="41"/>
        <v>46812</v>
      </c>
      <c r="Z37" s="605">
        <f t="shared" si="41"/>
        <v>46843</v>
      </c>
      <c r="AA37" s="605">
        <f t="shared" si="41"/>
        <v>46873</v>
      </c>
      <c r="AB37" s="605">
        <f t="shared" si="41"/>
        <v>46904</v>
      </c>
      <c r="AC37" s="605">
        <f t="shared" si="41"/>
        <v>46934</v>
      </c>
      <c r="AD37" s="605">
        <f t="shared" si="41"/>
        <v>46965</v>
      </c>
      <c r="AE37" s="605">
        <f t="shared" si="41"/>
        <v>46996</v>
      </c>
      <c r="AF37" s="605">
        <f t="shared" si="41"/>
        <v>47026</v>
      </c>
      <c r="AG37" s="605">
        <f t="shared" si="41"/>
        <v>47057</v>
      </c>
      <c r="AH37" s="605">
        <f t="shared" si="41"/>
        <v>47087</v>
      </c>
      <c r="AI37" s="605">
        <f t="shared" si="41"/>
        <v>47118</v>
      </c>
      <c r="AJ37" s="605">
        <f t="shared" si="41"/>
        <v>47149</v>
      </c>
      <c r="AK37" s="605">
        <f t="shared" si="41"/>
        <v>47177</v>
      </c>
      <c r="AL37" s="605">
        <f t="shared" si="41"/>
        <v>47208</v>
      </c>
      <c r="AM37" s="605">
        <f t="shared" si="41"/>
        <v>47238</v>
      </c>
      <c r="AN37" s="605">
        <f t="shared" si="41"/>
        <v>47269</v>
      </c>
      <c r="AO37" s="605">
        <f t="shared" si="41"/>
        <v>47299</v>
      </c>
      <c r="AP37" s="605">
        <f t="shared" si="41"/>
        <v>47330</v>
      </c>
      <c r="AQ37" s="605">
        <f t="shared" si="41"/>
        <v>47361</v>
      </c>
      <c r="AR37" s="605">
        <f t="shared" si="41"/>
        <v>47391</v>
      </c>
      <c r="AS37" s="605">
        <f t="shared" si="41"/>
        <v>47422</v>
      </c>
      <c r="AT37" s="605">
        <f t="shared" si="41"/>
        <v>47452</v>
      </c>
      <c r="AU37" s="605">
        <f t="shared" si="41"/>
        <v>47483</v>
      </c>
      <c r="AV37" s="605">
        <f t="shared" si="41"/>
        <v>47514</v>
      </c>
      <c r="AW37" s="605">
        <f t="shared" si="41"/>
        <v>47542</v>
      </c>
      <c r="AX37" s="605">
        <f t="shared" si="41"/>
        <v>47573</v>
      </c>
      <c r="AY37" s="605">
        <f t="shared" si="41"/>
        <v>47603</v>
      </c>
      <c r="AZ37" s="605">
        <f t="shared" si="41"/>
        <v>47634</v>
      </c>
      <c r="BA37" s="605">
        <f t="shared" si="41"/>
        <v>47664</v>
      </c>
      <c r="BB37" s="605">
        <f t="shared" si="41"/>
        <v>47695</v>
      </c>
      <c r="BC37" s="605">
        <f t="shared" si="41"/>
        <v>47726</v>
      </c>
      <c r="BD37" s="605">
        <f t="shared" si="41"/>
        <v>47756</v>
      </c>
      <c r="BE37" s="605">
        <f t="shared" si="41"/>
        <v>47787</v>
      </c>
      <c r="BF37" s="605">
        <f t="shared" si="41"/>
        <v>47817</v>
      </c>
      <c r="BG37" s="605">
        <f t="shared" si="41"/>
        <v>47848</v>
      </c>
      <c r="BH37" s="605">
        <f t="shared" si="41"/>
        <v>47879</v>
      </c>
      <c r="BI37" s="605">
        <f t="shared" si="41"/>
        <v>47907</v>
      </c>
      <c r="BJ37" s="605">
        <f t="shared" si="41"/>
        <v>47938</v>
      </c>
      <c r="BK37" s="605">
        <f t="shared" si="41"/>
        <v>47968</v>
      </c>
      <c r="BL37" s="605">
        <f t="shared" si="41"/>
        <v>47999</v>
      </c>
      <c r="BM37" s="605">
        <f t="shared" si="41"/>
        <v>48029</v>
      </c>
      <c r="BN37" s="605">
        <f t="shared" si="41"/>
        <v>48060</v>
      </c>
      <c r="BO37" s="605">
        <f t="shared" si="41"/>
        <v>48091</v>
      </c>
      <c r="BP37" s="605">
        <f t="shared" si="41"/>
        <v>48121</v>
      </c>
      <c r="BQ37" s="605">
        <f t="shared" ref="BQ37:EB37" si="42">BQ24</f>
        <v>48152</v>
      </c>
      <c r="BR37" s="605">
        <f t="shared" si="42"/>
        <v>48182</v>
      </c>
      <c r="BS37" s="605">
        <f t="shared" si="42"/>
        <v>48213</v>
      </c>
      <c r="BT37" s="605">
        <f t="shared" si="42"/>
        <v>48244</v>
      </c>
      <c r="BU37" s="605">
        <f t="shared" si="42"/>
        <v>48273</v>
      </c>
      <c r="BV37" s="605">
        <f t="shared" si="42"/>
        <v>48304</v>
      </c>
      <c r="BW37" s="605">
        <f t="shared" si="42"/>
        <v>48334</v>
      </c>
      <c r="BX37" s="605">
        <f t="shared" si="42"/>
        <v>48365</v>
      </c>
      <c r="BY37" s="605">
        <f t="shared" si="42"/>
        <v>48395</v>
      </c>
      <c r="BZ37" s="605">
        <f t="shared" si="42"/>
        <v>48426</v>
      </c>
      <c r="CA37" s="605">
        <f t="shared" si="42"/>
        <v>48457</v>
      </c>
      <c r="CB37" s="605">
        <f t="shared" si="42"/>
        <v>48487</v>
      </c>
      <c r="CC37" s="605">
        <f t="shared" si="42"/>
        <v>48518</v>
      </c>
      <c r="CD37" s="605">
        <f t="shared" si="42"/>
        <v>48548</v>
      </c>
      <c r="CE37" s="605">
        <f t="shared" si="42"/>
        <v>48579</v>
      </c>
      <c r="CF37" s="605">
        <f t="shared" si="42"/>
        <v>48610</v>
      </c>
      <c r="CG37" s="605">
        <f t="shared" si="42"/>
        <v>48638</v>
      </c>
      <c r="CH37" s="605">
        <f t="shared" si="42"/>
        <v>48669</v>
      </c>
      <c r="CI37" s="605">
        <f t="shared" si="42"/>
        <v>48699</v>
      </c>
      <c r="CJ37" s="605">
        <f t="shared" si="42"/>
        <v>48730</v>
      </c>
      <c r="CK37" s="605">
        <f t="shared" si="42"/>
        <v>48760</v>
      </c>
      <c r="CL37" s="605">
        <f t="shared" si="42"/>
        <v>48791</v>
      </c>
      <c r="CM37" s="605">
        <f t="shared" si="42"/>
        <v>48822</v>
      </c>
      <c r="CN37" s="605">
        <f t="shared" si="42"/>
        <v>48852</v>
      </c>
      <c r="CO37" s="605">
        <f t="shared" si="42"/>
        <v>48883</v>
      </c>
      <c r="CP37" s="605">
        <f t="shared" si="42"/>
        <v>48913</v>
      </c>
      <c r="CQ37" s="605">
        <f t="shared" si="42"/>
        <v>48944</v>
      </c>
      <c r="CR37" s="605">
        <f t="shared" si="42"/>
        <v>48975</v>
      </c>
      <c r="CS37" s="605">
        <f t="shared" si="42"/>
        <v>49003</v>
      </c>
      <c r="CT37" s="605">
        <f t="shared" si="42"/>
        <v>49034</v>
      </c>
      <c r="CU37" s="605">
        <f t="shared" si="42"/>
        <v>49064</v>
      </c>
      <c r="CV37" s="605">
        <f t="shared" si="42"/>
        <v>49095</v>
      </c>
      <c r="CW37" s="605">
        <f t="shared" si="42"/>
        <v>49125</v>
      </c>
      <c r="CX37" s="605">
        <f t="shared" si="42"/>
        <v>49156</v>
      </c>
      <c r="CY37" s="605">
        <f t="shared" si="42"/>
        <v>49187</v>
      </c>
      <c r="CZ37" s="605">
        <f t="shared" si="42"/>
        <v>49217</v>
      </c>
      <c r="DA37" s="605">
        <f t="shared" si="42"/>
        <v>49248</v>
      </c>
      <c r="DB37" s="605">
        <f t="shared" si="42"/>
        <v>49278</v>
      </c>
      <c r="DC37" s="605">
        <f t="shared" si="42"/>
        <v>49309</v>
      </c>
      <c r="DD37" s="605">
        <f t="shared" si="42"/>
        <v>49340</v>
      </c>
      <c r="DE37" s="605">
        <f t="shared" si="42"/>
        <v>49368</v>
      </c>
      <c r="DF37" s="605">
        <f t="shared" si="42"/>
        <v>49399</v>
      </c>
      <c r="DG37" s="605">
        <f t="shared" si="42"/>
        <v>49429</v>
      </c>
      <c r="DH37" s="605">
        <f t="shared" si="42"/>
        <v>49460</v>
      </c>
      <c r="DI37" s="605">
        <f t="shared" si="42"/>
        <v>49490</v>
      </c>
      <c r="DJ37" s="605">
        <f t="shared" si="42"/>
        <v>49521</v>
      </c>
      <c r="DK37" s="605">
        <f t="shared" si="42"/>
        <v>49552</v>
      </c>
      <c r="DL37" s="605">
        <f t="shared" si="42"/>
        <v>49582</v>
      </c>
      <c r="DM37" s="605">
        <f t="shared" si="42"/>
        <v>49613</v>
      </c>
      <c r="DN37" s="605">
        <f t="shared" si="42"/>
        <v>49643</v>
      </c>
      <c r="DO37" s="605">
        <f t="shared" si="42"/>
        <v>49674</v>
      </c>
      <c r="DP37" s="605">
        <f t="shared" si="42"/>
        <v>49705</v>
      </c>
      <c r="DQ37" s="605">
        <f t="shared" si="42"/>
        <v>49734</v>
      </c>
      <c r="DR37" s="605">
        <f t="shared" si="42"/>
        <v>49765</v>
      </c>
      <c r="DS37" s="605">
        <f t="shared" si="42"/>
        <v>49795</v>
      </c>
      <c r="DT37" s="605">
        <f t="shared" si="42"/>
        <v>49826</v>
      </c>
      <c r="DU37" s="605">
        <f t="shared" si="42"/>
        <v>49856</v>
      </c>
      <c r="DV37" s="605">
        <f t="shared" si="42"/>
        <v>49887</v>
      </c>
      <c r="DW37" s="605">
        <f t="shared" si="42"/>
        <v>49918</v>
      </c>
      <c r="DX37" s="605">
        <f t="shared" si="42"/>
        <v>49948</v>
      </c>
      <c r="DY37" s="605">
        <f t="shared" si="42"/>
        <v>49979</v>
      </c>
      <c r="DZ37" s="605">
        <f t="shared" si="42"/>
        <v>50009</v>
      </c>
      <c r="EA37" s="605">
        <f t="shared" si="42"/>
        <v>50040</v>
      </c>
      <c r="EB37" s="605">
        <f t="shared" si="42"/>
        <v>50071</v>
      </c>
      <c r="EC37" s="605">
        <f t="shared" ref="EC37:EE37" si="43">EC24</f>
        <v>50099</v>
      </c>
      <c r="ED37" s="605">
        <f t="shared" si="43"/>
        <v>50130</v>
      </c>
      <c r="EE37" s="606">
        <f t="shared" si="43"/>
        <v>50160</v>
      </c>
    </row>
    <row r="38" spans="1:135" x14ac:dyDescent="0.3">
      <c r="B38" s="469">
        <f>MAX(D38:EE38)</f>
        <v>0</v>
      </c>
      <c r="C38" s="404" t="s">
        <v>249</v>
      </c>
      <c r="D38" s="550">
        <f>E3</f>
        <v>0</v>
      </c>
      <c r="E38" s="551">
        <f>D45</f>
        <v>0</v>
      </c>
      <c r="F38" s="551">
        <f t="shared" ref="F38:BQ38" si="44">E45</f>
        <v>0</v>
      </c>
      <c r="G38" s="551">
        <f t="shared" si="44"/>
        <v>0</v>
      </c>
      <c r="H38" s="551">
        <f t="shared" si="44"/>
        <v>0</v>
      </c>
      <c r="I38" s="551">
        <f t="shared" si="44"/>
        <v>0</v>
      </c>
      <c r="J38" s="551">
        <f t="shared" si="44"/>
        <v>0</v>
      </c>
      <c r="K38" s="551">
        <f t="shared" si="44"/>
        <v>0</v>
      </c>
      <c r="L38" s="551">
        <f t="shared" si="44"/>
        <v>0</v>
      </c>
      <c r="M38" s="551">
        <f t="shared" si="44"/>
        <v>0</v>
      </c>
      <c r="N38" s="551">
        <f t="shared" si="44"/>
        <v>0</v>
      </c>
      <c r="O38" s="551">
        <f t="shared" si="44"/>
        <v>0</v>
      </c>
      <c r="P38" s="551">
        <f t="shared" si="44"/>
        <v>0</v>
      </c>
      <c r="Q38" s="551">
        <f t="shared" si="44"/>
        <v>0</v>
      </c>
      <c r="R38" s="551">
        <f t="shared" si="44"/>
        <v>0</v>
      </c>
      <c r="S38" s="551">
        <f t="shared" si="44"/>
        <v>0</v>
      </c>
      <c r="T38" s="551">
        <f t="shared" si="44"/>
        <v>0</v>
      </c>
      <c r="U38" s="551">
        <f t="shared" si="44"/>
        <v>0</v>
      </c>
      <c r="V38" s="551">
        <f t="shared" si="44"/>
        <v>0</v>
      </c>
      <c r="W38" s="551">
        <f t="shared" si="44"/>
        <v>0</v>
      </c>
      <c r="X38" s="551">
        <f t="shared" si="44"/>
        <v>0</v>
      </c>
      <c r="Y38" s="551">
        <f t="shared" si="44"/>
        <v>0</v>
      </c>
      <c r="Z38" s="551">
        <f t="shared" si="44"/>
        <v>0</v>
      </c>
      <c r="AA38" s="551">
        <f t="shared" si="44"/>
        <v>0</v>
      </c>
      <c r="AB38" s="551">
        <f t="shared" si="44"/>
        <v>0</v>
      </c>
      <c r="AC38" s="551">
        <f t="shared" si="44"/>
        <v>0</v>
      </c>
      <c r="AD38" s="551">
        <f t="shared" si="44"/>
        <v>0</v>
      </c>
      <c r="AE38" s="551">
        <f t="shared" si="44"/>
        <v>0</v>
      </c>
      <c r="AF38" s="551">
        <f t="shared" si="44"/>
        <v>0</v>
      </c>
      <c r="AG38" s="551">
        <f t="shared" si="44"/>
        <v>0</v>
      </c>
      <c r="AH38" s="551">
        <f t="shared" si="44"/>
        <v>0</v>
      </c>
      <c r="AI38" s="551">
        <f t="shared" si="44"/>
        <v>0</v>
      </c>
      <c r="AJ38" s="551">
        <f t="shared" si="44"/>
        <v>0</v>
      </c>
      <c r="AK38" s="551">
        <f t="shared" si="44"/>
        <v>0</v>
      </c>
      <c r="AL38" s="551">
        <f t="shared" si="44"/>
        <v>0</v>
      </c>
      <c r="AM38" s="551">
        <f t="shared" si="44"/>
        <v>0</v>
      </c>
      <c r="AN38" s="551">
        <f t="shared" si="44"/>
        <v>0</v>
      </c>
      <c r="AO38" s="551">
        <f t="shared" si="44"/>
        <v>0</v>
      </c>
      <c r="AP38" s="551">
        <f t="shared" si="44"/>
        <v>0</v>
      </c>
      <c r="AQ38" s="551">
        <f t="shared" si="44"/>
        <v>0</v>
      </c>
      <c r="AR38" s="551">
        <f t="shared" si="44"/>
        <v>0</v>
      </c>
      <c r="AS38" s="551">
        <f t="shared" si="44"/>
        <v>0</v>
      </c>
      <c r="AT38" s="551">
        <f t="shared" si="44"/>
        <v>0</v>
      </c>
      <c r="AU38" s="551">
        <f t="shared" si="44"/>
        <v>0</v>
      </c>
      <c r="AV38" s="551">
        <f t="shared" si="44"/>
        <v>0</v>
      </c>
      <c r="AW38" s="551">
        <f t="shared" si="44"/>
        <v>0</v>
      </c>
      <c r="AX38" s="551">
        <f t="shared" si="44"/>
        <v>0</v>
      </c>
      <c r="AY38" s="551">
        <f t="shared" si="44"/>
        <v>0</v>
      </c>
      <c r="AZ38" s="551">
        <f t="shared" si="44"/>
        <v>0</v>
      </c>
      <c r="BA38" s="551">
        <f t="shared" si="44"/>
        <v>0</v>
      </c>
      <c r="BB38" s="551">
        <f t="shared" si="44"/>
        <v>0</v>
      </c>
      <c r="BC38" s="551">
        <f t="shared" si="44"/>
        <v>0</v>
      </c>
      <c r="BD38" s="551">
        <f t="shared" si="44"/>
        <v>0</v>
      </c>
      <c r="BE38" s="551">
        <f t="shared" si="44"/>
        <v>0</v>
      </c>
      <c r="BF38" s="551">
        <f t="shared" si="44"/>
        <v>0</v>
      </c>
      <c r="BG38" s="551">
        <f t="shared" si="44"/>
        <v>0</v>
      </c>
      <c r="BH38" s="551">
        <f t="shared" si="44"/>
        <v>0</v>
      </c>
      <c r="BI38" s="551">
        <f t="shared" si="44"/>
        <v>0</v>
      </c>
      <c r="BJ38" s="551">
        <f t="shared" si="44"/>
        <v>0</v>
      </c>
      <c r="BK38" s="551">
        <f t="shared" si="44"/>
        <v>0</v>
      </c>
      <c r="BL38" s="551">
        <f t="shared" si="44"/>
        <v>0</v>
      </c>
      <c r="BM38" s="551">
        <f t="shared" si="44"/>
        <v>0</v>
      </c>
      <c r="BN38" s="551">
        <f t="shared" si="44"/>
        <v>0</v>
      </c>
      <c r="BO38" s="551">
        <f t="shared" si="44"/>
        <v>0</v>
      </c>
      <c r="BP38" s="551">
        <f t="shared" si="44"/>
        <v>0</v>
      </c>
      <c r="BQ38" s="551">
        <f t="shared" si="44"/>
        <v>0</v>
      </c>
      <c r="BR38" s="551">
        <f t="shared" ref="BR38:EC38" si="45">BQ45</f>
        <v>0</v>
      </c>
      <c r="BS38" s="551">
        <f t="shared" si="45"/>
        <v>0</v>
      </c>
      <c r="BT38" s="551">
        <f t="shared" si="45"/>
        <v>0</v>
      </c>
      <c r="BU38" s="551">
        <f t="shared" si="45"/>
        <v>0</v>
      </c>
      <c r="BV38" s="551">
        <f t="shared" si="45"/>
        <v>0</v>
      </c>
      <c r="BW38" s="551">
        <f t="shared" si="45"/>
        <v>0</v>
      </c>
      <c r="BX38" s="551">
        <f t="shared" si="45"/>
        <v>0</v>
      </c>
      <c r="BY38" s="551">
        <f t="shared" si="45"/>
        <v>0</v>
      </c>
      <c r="BZ38" s="551">
        <f t="shared" si="45"/>
        <v>0</v>
      </c>
      <c r="CA38" s="551">
        <f t="shared" si="45"/>
        <v>0</v>
      </c>
      <c r="CB38" s="551">
        <f t="shared" si="45"/>
        <v>0</v>
      </c>
      <c r="CC38" s="551">
        <f t="shared" si="45"/>
        <v>0</v>
      </c>
      <c r="CD38" s="551">
        <f t="shared" si="45"/>
        <v>0</v>
      </c>
      <c r="CE38" s="551">
        <f t="shared" si="45"/>
        <v>0</v>
      </c>
      <c r="CF38" s="551">
        <f t="shared" si="45"/>
        <v>0</v>
      </c>
      <c r="CG38" s="551">
        <f t="shared" si="45"/>
        <v>0</v>
      </c>
      <c r="CH38" s="551">
        <f t="shared" si="45"/>
        <v>0</v>
      </c>
      <c r="CI38" s="551">
        <f t="shared" si="45"/>
        <v>0</v>
      </c>
      <c r="CJ38" s="551">
        <f t="shared" si="45"/>
        <v>0</v>
      </c>
      <c r="CK38" s="551">
        <f t="shared" si="45"/>
        <v>0</v>
      </c>
      <c r="CL38" s="551">
        <f t="shared" si="45"/>
        <v>0</v>
      </c>
      <c r="CM38" s="551">
        <f t="shared" si="45"/>
        <v>0</v>
      </c>
      <c r="CN38" s="551">
        <f t="shared" si="45"/>
        <v>0</v>
      </c>
      <c r="CO38" s="551">
        <f t="shared" si="45"/>
        <v>0</v>
      </c>
      <c r="CP38" s="551">
        <f t="shared" si="45"/>
        <v>0</v>
      </c>
      <c r="CQ38" s="551">
        <f t="shared" si="45"/>
        <v>0</v>
      </c>
      <c r="CR38" s="551">
        <f t="shared" si="45"/>
        <v>0</v>
      </c>
      <c r="CS38" s="551">
        <f t="shared" si="45"/>
        <v>0</v>
      </c>
      <c r="CT38" s="551">
        <f t="shared" si="45"/>
        <v>0</v>
      </c>
      <c r="CU38" s="551">
        <f t="shared" si="45"/>
        <v>0</v>
      </c>
      <c r="CV38" s="551">
        <f t="shared" si="45"/>
        <v>0</v>
      </c>
      <c r="CW38" s="551">
        <f t="shared" si="45"/>
        <v>0</v>
      </c>
      <c r="CX38" s="551">
        <f t="shared" si="45"/>
        <v>0</v>
      </c>
      <c r="CY38" s="551">
        <f t="shared" si="45"/>
        <v>0</v>
      </c>
      <c r="CZ38" s="551">
        <f t="shared" si="45"/>
        <v>0</v>
      </c>
      <c r="DA38" s="551">
        <f t="shared" si="45"/>
        <v>0</v>
      </c>
      <c r="DB38" s="551">
        <f t="shared" si="45"/>
        <v>0</v>
      </c>
      <c r="DC38" s="551">
        <f t="shared" si="45"/>
        <v>0</v>
      </c>
      <c r="DD38" s="551">
        <f t="shared" si="45"/>
        <v>0</v>
      </c>
      <c r="DE38" s="551">
        <f t="shared" si="45"/>
        <v>0</v>
      </c>
      <c r="DF38" s="551">
        <f t="shared" si="45"/>
        <v>0</v>
      </c>
      <c r="DG38" s="551">
        <f t="shared" si="45"/>
        <v>0</v>
      </c>
      <c r="DH38" s="551">
        <f t="shared" si="45"/>
        <v>0</v>
      </c>
      <c r="DI38" s="551">
        <f t="shared" si="45"/>
        <v>0</v>
      </c>
      <c r="DJ38" s="551">
        <f t="shared" si="45"/>
        <v>0</v>
      </c>
      <c r="DK38" s="551">
        <f t="shared" si="45"/>
        <v>0</v>
      </c>
      <c r="DL38" s="551">
        <f t="shared" si="45"/>
        <v>0</v>
      </c>
      <c r="DM38" s="551">
        <f t="shared" si="45"/>
        <v>0</v>
      </c>
      <c r="DN38" s="551">
        <f t="shared" si="45"/>
        <v>0</v>
      </c>
      <c r="DO38" s="551">
        <f t="shared" si="45"/>
        <v>0</v>
      </c>
      <c r="DP38" s="551">
        <f t="shared" si="45"/>
        <v>0</v>
      </c>
      <c r="DQ38" s="551">
        <f t="shared" si="45"/>
        <v>0</v>
      </c>
      <c r="DR38" s="551">
        <f t="shared" si="45"/>
        <v>0</v>
      </c>
      <c r="DS38" s="551">
        <f t="shared" si="45"/>
        <v>0</v>
      </c>
      <c r="DT38" s="551">
        <f t="shared" si="45"/>
        <v>0</v>
      </c>
      <c r="DU38" s="551">
        <f t="shared" si="45"/>
        <v>0</v>
      </c>
      <c r="DV38" s="551">
        <f t="shared" si="45"/>
        <v>0</v>
      </c>
      <c r="DW38" s="551">
        <f t="shared" si="45"/>
        <v>0</v>
      </c>
      <c r="DX38" s="551">
        <f t="shared" si="45"/>
        <v>0</v>
      </c>
      <c r="DY38" s="551">
        <f t="shared" si="45"/>
        <v>0</v>
      </c>
      <c r="DZ38" s="551">
        <f t="shared" si="45"/>
        <v>0</v>
      </c>
      <c r="EA38" s="551">
        <f t="shared" si="45"/>
        <v>0</v>
      </c>
      <c r="EB38" s="551">
        <f t="shared" si="45"/>
        <v>0</v>
      </c>
      <c r="EC38" s="551">
        <f t="shared" si="45"/>
        <v>0</v>
      </c>
      <c r="ED38" s="551">
        <f t="shared" ref="ED38:EE38" si="46">EC45</f>
        <v>0</v>
      </c>
      <c r="EE38" s="516">
        <f t="shared" si="46"/>
        <v>0</v>
      </c>
    </row>
    <row r="39" spans="1:135" x14ac:dyDescent="0.3">
      <c r="A39" s="421" t="s">
        <v>250</v>
      </c>
      <c r="B39" s="469">
        <f>SUM(D39:EE39)</f>
        <v>0</v>
      </c>
      <c r="C39" s="404" t="s">
        <v>100</v>
      </c>
      <c r="D39" s="552">
        <f>IF(AND(D36&lt;=$D$20,D36&lt;=HOLD_PERIOD),-SUM(CF!S$31:S$32)*Financing!$E$14,0)</f>
        <v>0</v>
      </c>
      <c r="E39" s="515">
        <f>IF(AND(E36&lt;=$D$20,E36&lt;=HOLD_PERIOD),-SUM(CF!T$31:T$32)*Financing!$E$14,0)</f>
        <v>0</v>
      </c>
      <c r="F39" s="515">
        <f>IF(AND(F36&lt;=$D$20,F36&lt;=HOLD_PERIOD),-SUM(CF!U$31:U$32)*Financing!$E$14,0)</f>
        <v>0</v>
      </c>
      <c r="G39" s="515">
        <f>IF(AND(G36&lt;=$D$20,G36&lt;=HOLD_PERIOD),-SUM(CF!V$31:V$32)*Financing!$E$14,0)</f>
        <v>0</v>
      </c>
      <c r="H39" s="515">
        <f>IF(AND(H36&lt;=$D$20,H36&lt;=HOLD_PERIOD),-SUM(CF!W$31:W$32)*Financing!$E$14,0)</f>
        <v>0</v>
      </c>
      <c r="I39" s="515">
        <f>IF(AND(I36&lt;=$D$20,I36&lt;=HOLD_PERIOD),-SUM(CF!X$31:X$32)*Financing!$E$14,0)</f>
        <v>0</v>
      </c>
      <c r="J39" s="515">
        <f>IF(AND(J36&lt;=$D$20,J36&lt;=HOLD_PERIOD),-SUM(CF!Y$31:Y$32)*Financing!$E$14,0)</f>
        <v>0</v>
      </c>
      <c r="K39" s="515">
        <f>IF(AND(K36&lt;=$D$20,K36&lt;=HOLD_PERIOD),-SUM(CF!Z$31:Z$32)*Financing!$E$14,0)</f>
        <v>0</v>
      </c>
      <c r="L39" s="515">
        <f>IF(AND(L36&lt;=$D$20,L36&lt;=HOLD_PERIOD),-SUM(CF!AA$31:AA$32)*Financing!$E$14,0)</f>
        <v>0</v>
      </c>
      <c r="M39" s="515">
        <f>IF(AND(M36&lt;=$D$20,M36&lt;=HOLD_PERIOD),-SUM(CF!AB$31:AB$32)*Financing!$E$14,0)</f>
        <v>0</v>
      </c>
      <c r="N39" s="515">
        <f>IF(AND(N36&lt;=$D$20,N36&lt;=HOLD_PERIOD),-SUM(CF!AC$31:AC$32)*Financing!$E$14,0)</f>
        <v>0</v>
      </c>
      <c r="O39" s="515">
        <f>IF(AND(O36&lt;=$D$20,O36&lt;=HOLD_PERIOD),-SUM(CF!AD$31:AD$32)*Financing!$E$14,0)</f>
        <v>0</v>
      </c>
      <c r="P39" s="515">
        <f>IF(AND(P36&lt;=$D$20,P36&lt;=HOLD_PERIOD),-SUM(CF!AE$31:AE$32)*Financing!$E$14,0)</f>
        <v>0</v>
      </c>
      <c r="Q39" s="515">
        <f>IF(AND(Q36&lt;=$D$20,Q36&lt;=HOLD_PERIOD),-SUM(CF!AF$31:AF$32)*Financing!$E$14,0)</f>
        <v>0</v>
      </c>
      <c r="R39" s="515">
        <f>IF(AND(R36&lt;=$D$20,R36&lt;=HOLD_PERIOD),-SUM(CF!AG$31:AG$32)*Financing!$E$14,0)</f>
        <v>0</v>
      </c>
      <c r="S39" s="515">
        <f>IF(AND(S36&lt;=$D$20,S36&lt;=HOLD_PERIOD),-SUM(CF!AH$31:AH$32)*Financing!$E$14,0)</f>
        <v>0</v>
      </c>
      <c r="T39" s="515">
        <f>IF(AND(T36&lt;=$D$20,T36&lt;=HOLD_PERIOD),-SUM(CF!AI$31:AI$32)*Financing!$E$14,0)</f>
        <v>0</v>
      </c>
      <c r="U39" s="515">
        <f>IF(AND(U36&lt;=$D$20,U36&lt;=HOLD_PERIOD),-SUM(CF!AJ$31:AJ$32)*Financing!$E$14,0)</f>
        <v>0</v>
      </c>
      <c r="V39" s="515">
        <f>IF(AND(V36&lt;=$D$20,V36&lt;=HOLD_PERIOD),-SUM(CF!AK$31:AK$32)*Financing!$E$14,0)</f>
        <v>0</v>
      </c>
      <c r="W39" s="515">
        <f>IF(AND(W36&lt;=$D$20,W36&lt;=HOLD_PERIOD),-SUM(CF!AL$31:AL$32)*Financing!$E$14,0)</f>
        <v>0</v>
      </c>
      <c r="X39" s="515">
        <f>IF(AND(X36&lt;=$D$20,X36&lt;=HOLD_PERIOD),-SUM(CF!AM$31:AM$32)*Financing!$E$14,0)</f>
        <v>0</v>
      </c>
      <c r="Y39" s="515">
        <f>IF(AND(Y36&lt;=$D$20,Y36&lt;=HOLD_PERIOD),-SUM(CF!AN$31:AN$32)*Financing!$E$14,0)</f>
        <v>0</v>
      </c>
      <c r="Z39" s="515">
        <f>IF(AND(Z36&lt;=$D$20,Z36&lt;=HOLD_PERIOD),-SUM(CF!AO$31:AO$32)*Financing!$E$14,0)</f>
        <v>0</v>
      </c>
      <c r="AA39" s="515">
        <f>IF(AND(AA36&lt;=$D$20,AA36&lt;=HOLD_PERIOD),-SUM(CF!AP$31:AP$32)*Financing!$E$14,0)</f>
        <v>0</v>
      </c>
      <c r="AB39" s="515">
        <f>IF(AND(AB36&lt;=$D$20,AB36&lt;=HOLD_PERIOD),-SUM(CF!AQ$31:AQ$32)*Financing!$E$14,0)</f>
        <v>0</v>
      </c>
      <c r="AC39" s="515">
        <f>IF(AND(AC36&lt;=$D$20,AC36&lt;=HOLD_PERIOD),-SUM(CF!AR$31:AR$32)*Financing!$E$14,0)</f>
        <v>0</v>
      </c>
      <c r="AD39" s="515">
        <f>IF(AND(AD36&lt;=$D$20,AD36&lt;=HOLD_PERIOD),-SUM(CF!AS$31:AS$32)*Financing!$E$14,0)</f>
        <v>0</v>
      </c>
      <c r="AE39" s="515">
        <f>IF(AND(AE36&lt;=$D$20,AE36&lt;=HOLD_PERIOD),-SUM(CF!AT$31:AT$32)*Financing!$E$14,0)</f>
        <v>0</v>
      </c>
      <c r="AF39" s="515">
        <f>IF(AND(AF36&lt;=$D$20,AF36&lt;=HOLD_PERIOD),-SUM(CF!AU$31:AU$32)*Financing!$E$14,0)</f>
        <v>0</v>
      </c>
      <c r="AG39" s="515">
        <f>IF(AND(AG36&lt;=$D$20,AG36&lt;=HOLD_PERIOD),-SUM(CF!AV$31:AV$32)*Financing!$E$14,0)</f>
        <v>0</v>
      </c>
      <c r="AH39" s="515">
        <f>IF(AND(AH36&lt;=$D$20,AH36&lt;=HOLD_PERIOD),-SUM(CF!AW$31:AW$32)*Financing!$E$14,0)</f>
        <v>0</v>
      </c>
      <c r="AI39" s="515">
        <f>IF(AND(AI36&lt;=$D$20,AI36&lt;=HOLD_PERIOD),-SUM(CF!AX$31:AX$32)*Financing!$E$14,0)</f>
        <v>0</v>
      </c>
      <c r="AJ39" s="515">
        <f>IF(AND(AJ36&lt;=$D$20,AJ36&lt;=HOLD_PERIOD),-SUM(CF!AY$31:AY$32)*Financing!$E$14,0)</f>
        <v>0</v>
      </c>
      <c r="AK39" s="515">
        <f>IF(AND(AK36&lt;=$D$20,AK36&lt;=HOLD_PERIOD),-SUM(CF!AZ$31:AZ$32)*Financing!$E$14,0)</f>
        <v>0</v>
      </c>
      <c r="AL39" s="515">
        <f>IF(AND(AL36&lt;=$D$20,AL36&lt;=HOLD_PERIOD),-SUM(CF!BA$31:BA$32)*Financing!$E$14,0)</f>
        <v>0</v>
      </c>
      <c r="AM39" s="515">
        <f>IF(AND(AM36&lt;=$D$20,AM36&lt;=HOLD_PERIOD),-SUM(CF!BB$31:BB$32)*Financing!$E$14,0)</f>
        <v>0</v>
      </c>
      <c r="AN39" s="515">
        <f>IF(AND(AN36&lt;=$D$20,AN36&lt;=HOLD_PERIOD),-SUM(CF!BC$31:BC$32)*Financing!$E$14,0)</f>
        <v>0</v>
      </c>
      <c r="AO39" s="515">
        <f>IF(AND(AO36&lt;=$D$20,AO36&lt;=HOLD_PERIOD),-SUM(CF!BD$31:BD$32)*Financing!$E$14,0)</f>
        <v>0</v>
      </c>
      <c r="AP39" s="515">
        <f>IF(AND(AP36&lt;=$D$20,AP36&lt;=HOLD_PERIOD),-SUM(CF!BE$31:BE$32)*Financing!$E$14,0)</f>
        <v>0</v>
      </c>
      <c r="AQ39" s="515">
        <f>IF(AND(AQ36&lt;=$D$20,AQ36&lt;=HOLD_PERIOD),-SUM(CF!BF$31:BF$32)*Financing!$E$14,0)</f>
        <v>0</v>
      </c>
      <c r="AR39" s="515">
        <f>IF(AND(AR36&lt;=$D$20,AR36&lt;=HOLD_PERIOD),-SUM(CF!BG$31:BG$32)*Financing!$E$14,0)</f>
        <v>0</v>
      </c>
      <c r="AS39" s="515">
        <f>IF(AND(AS36&lt;=$D$20,AS36&lt;=HOLD_PERIOD),-SUM(CF!BH$31:BH$32)*Financing!$E$14,0)</f>
        <v>0</v>
      </c>
      <c r="AT39" s="515">
        <f>IF(AND(AT36&lt;=$D$20,AT36&lt;=HOLD_PERIOD),-SUM(CF!BI$31:BI$32)*Financing!$E$14,0)</f>
        <v>0</v>
      </c>
      <c r="AU39" s="515">
        <f>IF(AND(AU36&lt;=$D$20,AU36&lt;=HOLD_PERIOD),-SUM(CF!BJ$31:BJ$32)*Financing!$E$14,0)</f>
        <v>0</v>
      </c>
      <c r="AV39" s="515">
        <f>IF(AND(AV36&lt;=$D$20,AV36&lt;=HOLD_PERIOD),-SUM(CF!BK$31:BK$32)*Financing!$E$14,0)</f>
        <v>0</v>
      </c>
      <c r="AW39" s="515">
        <f>IF(AND(AW36&lt;=$D$20,AW36&lt;=HOLD_PERIOD),-SUM(CF!BL$31:BL$32)*Financing!$E$14,0)</f>
        <v>0</v>
      </c>
      <c r="AX39" s="515">
        <f>IF(AND(AX36&lt;=$D$20,AX36&lt;=HOLD_PERIOD),-SUM(CF!BM$31:BM$32)*Financing!$E$14,0)</f>
        <v>0</v>
      </c>
      <c r="AY39" s="515">
        <f>IF(AND(AY36&lt;=$D$20,AY36&lt;=HOLD_PERIOD),-SUM(CF!BN$31:BN$32)*Financing!$E$14,0)</f>
        <v>0</v>
      </c>
      <c r="AZ39" s="515">
        <f>IF(AND(AZ36&lt;=$D$20,AZ36&lt;=HOLD_PERIOD),-SUM(CF!BO$31:BO$32)*Financing!$E$14,0)</f>
        <v>0</v>
      </c>
      <c r="BA39" s="515">
        <f>IF(AND(BA36&lt;=$D$20,BA36&lt;=HOLD_PERIOD),-SUM(CF!BP$31:BP$32)*Financing!$E$14,0)</f>
        <v>0</v>
      </c>
      <c r="BB39" s="515">
        <f>IF(AND(BB36&lt;=$D$20,BB36&lt;=HOLD_PERIOD),-SUM(CF!BQ$31:BQ$32)*Financing!$E$14,0)</f>
        <v>0</v>
      </c>
      <c r="BC39" s="515">
        <f>IF(AND(BC36&lt;=$D$20,BC36&lt;=HOLD_PERIOD),-SUM(CF!BR$31:BR$32)*Financing!$E$14,0)</f>
        <v>0</v>
      </c>
      <c r="BD39" s="515">
        <f>IF(AND(BD36&lt;=$D$20,BD36&lt;=HOLD_PERIOD),-SUM(CF!BS$31:BS$32)*Financing!$E$14,0)</f>
        <v>0</v>
      </c>
      <c r="BE39" s="515">
        <f>IF(AND(BE36&lt;=$D$20,BE36&lt;=HOLD_PERIOD),-SUM(CF!BT$31:BT$32)*Financing!$E$14,0)</f>
        <v>0</v>
      </c>
      <c r="BF39" s="515">
        <f>IF(AND(BF36&lt;=$D$20,BF36&lt;=HOLD_PERIOD),-SUM(CF!BU$31:BU$32)*Financing!$E$14,0)</f>
        <v>0</v>
      </c>
      <c r="BG39" s="515">
        <f>IF(AND(BG36&lt;=$D$20,BG36&lt;=HOLD_PERIOD),-SUM(CF!BV$31:BV$32)*Financing!$E$14,0)</f>
        <v>0</v>
      </c>
      <c r="BH39" s="515">
        <f>IF(AND(BH36&lt;=$D$20,BH36&lt;=HOLD_PERIOD),-SUM(CF!BW$31:BW$32)*Financing!$E$14,0)</f>
        <v>0</v>
      </c>
      <c r="BI39" s="515">
        <f>IF(AND(BI36&lt;=$D$20,BI36&lt;=HOLD_PERIOD),-SUM(CF!BX$31:BX$32)*Financing!$E$14,0)</f>
        <v>0</v>
      </c>
      <c r="BJ39" s="515">
        <f>IF(AND(BJ36&lt;=$D$20,BJ36&lt;=HOLD_PERIOD),-SUM(CF!BY$31:BY$32)*Financing!$E$14,0)</f>
        <v>0</v>
      </c>
      <c r="BK39" s="515">
        <f>IF(AND(BK36&lt;=$D$20,BK36&lt;=HOLD_PERIOD),-SUM(CF!BZ$31:BZ$32)*Financing!$E$14,0)</f>
        <v>0</v>
      </c>
      <c r="BL39" s="515">
        <f>IF(AND(BL36&lt;=$D$20,BL36&lt;=HOLD_PERIOD),-SUM(CF!CA$31:CA$32)*Financing!$E$14,0)</f>
        <v>0</v>
      </c>
      <c r="BM39" s="515">
        <f>IF(AND(BM36&lt;=$D$20,BM36&lt;=HOLD_PERIOD),-SUM(CF!CB$31:CB$32)*Financing!$E$14,0)</f>
        <v>0</v>
      </c>
      <c r="BN39" s="515">
        <f>IF(AND(BN36&lt;=$D$20,BN36&lt;=HOLD_PERIOD),-SUM(CF!CC$31:CC$32)*Financing!$E$14,0)</f>
        <v>0</v>
      </c>
      <c r="BO39" s="515">
        <f>IF(AND(BO36&lt;=$D$20,BO36&lt;=HOLD_PERIOD),-SUM(CF!CD$31:CD$32)*Financing!$E$14,0)</f>
        <v>0</v>
      </c>
      <c r="BP39" s="515">
        <f>IF(AND(BP36&lt;=$D$20,BP36&lt;=HOLD_PERIOD),-SUM(CF!CE$31:CE$32)*Financing!$E$14,0)</f>
        <v>0</v>
      </c>
      <c r="BQ39" s="515">
        <f>IF(AND(BQ36&lt;=$D$20,BQ36&lt;=HOLD_PERIOD),-SUM(CF!CF$31:CF$32)*Financing!$E$14,0)</f>
        <v>0</v>
      </c>
      <c r="BR39" s="515">
        <f>IF(AND(BR36&lt;=$D$20,BR36&lt;=HOLD_PERIOD),-SUM(CF!CG$31:CG$32)*Financing!$E$14,0)</f>
        <v>0</v>
      </c>
      <c r="BS39" s="515">
        <f>IF(AND(BS36&lt;=$D$20,BS36&lt;=HOLD_PERIOD),-SUM(CF!CH$31:CH$32)*Financing!$E$14,0)</f>
        <v>0</v>
      </c>
      <c r="BT39" s="515">
        <f>IF(AND(BT36&lt;=$D$20,BT36&lt;=HOLD_PERIOD),-SUM(CF!CI$31:CI$32)*Financing!$E$14,0)</f>
        <v>0</v>
      </c>
      <c r="BU39" s="515">
        <f>IF(AND(BU36&lt;=$D$20,BU36&lt;=HOLD_PERIOD),-SUM(CF!CJ$31:CJ$32)*Financing!$E$14,0)</f>
        <v>0</v>
      </c>
      <c r="BV39" s="515">
        <f>IF(AND(BV36&lt;=$D$20,BV36&lt;=HOLD_PERIOD),-SUM(CF!CK$31:CK$32)*Financing!$E$14,0)</f>
        <v>0</v>
      </c>
      <c r="BW39" s="515">
        <f>IF(AND(BW36&lt;=$D$20,BW36&lt;=HOLD_PERIOD),-SUM(CF!CL$31:CL$32)*Financing!$E$14,0)</f>
        <v>0</v>
      </c>
      <c r="BX39" s="515">
        <f>IF(AND(BX36&lt;=$D$20,BX36&lt;=HOLD_PERIOD),-SUM(CF!CM$31:CM$32)*Financing!$E$14,0)</f>
        <v>0</v>
      </c>
      <c r="BY39" s="515">
        <f>IF(AND(BY36&lt;=$D$20,BY36&lt;=HOLD_PERIOD),-SUM(CF!CN$31:CN$32)*Financing!$E$14,0)</f>
        <v>0</v>
      </c>
      <c r="BZ39" s="515">
        <f>IF(AND(BZ36&lt;=$D$20,BZ36&lt;=HOLD_PERIOD),-SUM(CF!CO$31:CO$32)*Financing!$E$14,0)</f>
        <v>0</v>
      </c>
      <c r="CA39" s="515">
        <f>IF(AND(CA36&lt;=$D$20,CA36&lt;=HOLD_PERIOD),-SUM(CF!CP$31:CP$32)*Financing!$E$14,0)</f>
        <v>0</v>
      </c>
      <c r="CB39" s="515">
        <f>IF(AND(CB36&lt;=$D$20,CB36&lt;=HOLD_PERIOD),-SUM(CF!CQ$31:CQ$32)*Financing!$E$14,0)</f>
        <v>0</v>
      </c>
      <c r="CC39" s="515">
        <f>IF(AND(CC36&lt;=$D$20,CC36&lt;=HOLD_PERIOD),-SUM(CF!CR$31:CR$32)*Financing!$E$14,0)</f>
        <v>0</v>
      </c>
      <c r="CD39" s="515">
        <f>IF(AND(CD36&lt;=$D$20,CD36&lt;=HOLD_PERIOD),-SUM(CF!CS$31:CS$32)*Financing!$E$14,0)</f>
        <v>0</v>
      </c>
      <c r="CE39" s="515">
        <f>IF(AND(CE36&lt;=$D$20,CE36&lt;=HOLD_PERIOD),-SUM(CF!CT$31:CT$32)*Financing!$E$14,0)</f>
        <v>0</v>
      </c>
      <c r="CF39" s="515">
        <f>IF(AND(CF36&lt;=$D$20,CF36&lt;=HOLD_PERIOD),-SUM(CF!CU$31:CU$32)*Financing!$E$14,0)</f>
        <v>0</v>
      </c>
      <c r="CG39" s="515">
        <f>IF(AND(CG36&lt;=$D$20,CG36&lt;=HOLD_PERIOD),-SUM(CF!CV$31:CV$32)*Financing!$E$14,0)</f>
        <v>0</v>
      </c>
      <c r="CH39" s="515">
        <f>IF(AND(CH36&lt;=$D$20,CH36&lt;=HOLD_PERIOD),-SUM(CF!CW$31:CW$32)*Financing!$E$14,0)</f>
        <v>0</v>
      </c>
      <c r="CI39" s="515">
        <f>IF(AND(CI36&lt;=$D$20,CI36&lt;=HOLD_PERIOD),-SUM(CF!CX$31:CX$32)*Financing!$E$14,0)</f>
        <v>0</v>
      </c>
      <c r="CJ39" s="515">
        <f>IF(AND(CJ36&lt;=$D$20,CJ36&lt;=HOLD_PERIOD),-SUM(CF!CY$31:CY$32)*Financing!$E$14,0)</f>
        <v>0</v>
      </c>
      <c r="CK39" s="515">
        <f>IF(AND(CK36&lt;=$D$20,CK36&lt;=HOLD_PERIOD),-SUM(CF!CZ$31:CZ$32)*Financing!$E$14,0)</f>
        <v>0</v>
      </c>
      <c r="CL39" s="515">
        <f>IF(AND(CL36&lt;=$D$20,CL36&lt;=HOLD_PERIOD),-SUM(CF!DA$31:DA$32)*Financing!$E$14,0)</f>
        <v>0</v>
      </c>
      <c r="CM39" s="515">
        <f>IF(AND(CM36&lt;=$D$20,CM36&lt;=HOLD_PERIOD),-SUM(CF!DB$31:DB$32)*Financing!$E$14,0)</f>
        <v>0</v>
      </c>
      <c r="CN39" s="515">
        <f>IF(AND(CN36&lt;=$D$20,CN36&lt;=HOLD_PERIOD),-SUM(CF!DC$31:DC$32)*Financing!$E$14,0)</f>
        <v>0</v>
      </c>
      <c r="CO39" s="515">
        <f>IF(AND(CO36&lt;=$D$20,CO36&lt;=HOLD_PERIOD),-SUM(CF!DD$31:DD$32)*Financing!$E$14,0)</f>
        <v>0</v>
      </c>
      <c r="CP39" s="515">
        <f>IF(AND(CP36&lt;=$D$20,CP36&lt;=HOLD_PERIOD),-SUM(CF!DE$31:DE$32)*Financing!$E$14,0)</f>
        <v>0</v>
      </c>
      <c r="CQ39" s="515">
        <f>IF(AND(CQ36&lt;=$D$20,CQ36&lt;=HOLD_PERIOD),-SUM(CF!DF$31:DF$32)*Financing!$E$14,0)</f>
        <v>0</v>
      </c>
      <c r="CR39" s="515">
        <f>IF(AND(CR36&lt;=$D$20,CR36&lt;=HOLD_PERIOD),-SUM(CF!DG$31:DG$32)*Financing!$E$14,0)</f>
        <v>0</v>
      </c>
      <c r="CS39" s="515">
        <f>IF(AND(CS36&lt;=$D$20,CS36&lt;=HOLD_PERIOD),-SUM(CF!DH$31:DH$32)*Financing!$E$14,0)</f>
        <v>0</v>
      </c>
      <c r="CT39" s="515">
        <f>IF(AND(CT36&lt;=$D$20,CT36&lt;=HOLD_PERIOD),-SUM(CF!DI$31:DI$32)*Financing!$E$14,0)</f>
        <v>0</v>
      </c>
      <c r="CU39" s="515">
        <f>IF(AND(CU36&lt;=$D$20,CU36&lt;=HOLD_PERIOD),-SUM(CF!DJ$31:DJ$32)*Financing!$E$14,0)</f>
        <v>0</v>
      </c>
      <c r="CV39" s="515">
        <f>IF(AND(CV36&lt;=$D$20,CV36&lt;=HOLD_PERIOD),-SUM(CF!DK$31:DK$32)*Financing!$E$14,0)</f>
        <v>0</v>
      </c>
      <c r="CW39" s="515">
        <f>IF(AND(CW36&lt;=$D$20,CW36&lt;=HOLD_PERIOD),-SUM(CF!DL$31:DL$32)*Financing!$E$14,0)</f>
        <v>0</v>
      </c>
      <c r="CX39" s="515">
        <f>IF(AND(CX36&lt;=$D$20,CX36&lt;=HOLD_PERIOD),-SUM(CF!DM$31:DM$32)*Financing!$E$14,0)</f>
        <v>0</v>
      </c>
      <c r="CY39" s="515">
        <f>IF(AND(CY36&lt;=$D$20,CY36&lt;=HOLD_PERIOD),-SUM(CF!DN$31:DN$32)*Financing!$E$14,0)</f>
        <v>0</v>
      </c>
      <c r="CZ39" s="515">
        <f>IF(AND(CZ36&lt;=$D$20,CZ36&lt;=HOLD_PERIOD),-SUM(CF!DO$31:DO$32)*Financing!$E$14,0)</f>
        <v>0</v>
      </c>
      <c r="DA39" s="515">
        <f>IF(AND(DA36&lt;=$D$20,DA36&lt;=HOLD_PERIOD),-SUM(CF!DP$31:DP$32)*Financing!$E$14,0)</f>
        <v>0</v>
      </c>
      <c r="DB39" s="515">
        <f>IF(AND(DB36&lt;=$D$20,DB36&lt;=HOLD_PERIOD),-SUM(CF!DQ$31:DQ$32)*Financing!$E$14,0)</f>
        <v>0</v>
      </c>
      <c r="DC39" s="515">
        <f>IF(AND(DC36&lt;=$D$20,DC36&lt;=HOLD_PERIOD),-SUM(CF!DR$31:DR$32)*Financing!$E$14,0)</f>
        <v>0</v>
      </c>
      <c r="DD39" s="515">
        <f>IF(AND(DD36&lt;=$D$20,DD36&lt;=HOLD_PERIOD),-SUM(CF!DS$31:DS$32)*Financing!$E$14,0)</f>
        <v>0</v>
      </c>
      <c r="DE39" s="515">
        <f>IF(AND(DE36&lt;=$D$20,DE36&lt;=HOLD_PERIOD),-SUM(CF!DT$31:DT$32)*Financing!$E$14,0)</f>
        <v>0</v>
      </c>
      <c r="DF39" s="515">
        <f>IF(AND(DF36&lt;=$D$20,DF36&lt;=HOLD_PERIOD),-SUM(CF!DU$31:DU$32)*Financing!$E$14,0)</f>
        <v>0</v>
      </c>
      <c r="DG39" s="515">
        <f>IF(AND(DG36&lt;=$D$20,DG36&lt;=HOLD_PERIOD),-SUM(CF!DV$31:DV$32)*Financing!$E$14,0)</f>
        <v>0</v>
      </c>
      <c r="DH39" s="515">
        <f>IF(AND(DH36&lt;=$D$20,DH36&lt;=HOLD_PERIOD),-SUM(CF!DW$31:DW$32)*Financing!$E$14,0)</f>
        <v>0</v>
      </c>
      <c r="DI39" s="515">
        <f>IF(AND(DI36&lt;=$D$20,DI36&lt;=HOLD_PERIOD),-SUM(CF!DX$31:DX$32)*Financing!$E$14,0)</f>
        <v>0</v>
      </c>
      <c r="DJ39" s="515">
        <f>IF(AND(DJ36&lt;=$D$20,DJ36&lt;=HOLD_PERIOD),-SUM(CF!DY$31:DY$32)*Financing!$E$14,0)</f>
        <v>0</v>
      </c>
      <c r="DK39" s="515">
        <f>IF(AND(DK36&lt;=$D$20,DK36&lt;=HOLD_PERIOD),-SUM(CF!DZ$31:DZ$32)*Financing!$E$14,0)</f>
        <v>0</v>
      </c>
      <c r="DL39" s="515">
        <f>IF(AND(DL36&lt;=$D$20,DL36&lt;=HOLD_PERIOD),-SUM(CF!EA$31:EA$32)*Financing!$E$14,0)</f>
        <v>0</v>
      </c>
      <c r="DM39" s="515">
        <f>IF(AND(DM36&lt;=$D$20,DM36&lt;=HOLD_PERIOD),-SUM(CF!EB$31:EB$32)*Financing!$E$14,0)</f>
        <v>0</v>
      </c>
      <c r="DN39" s="515">
        <f>IF(AND(DN36&lt;=$D$20,DN36&lt;=HOLD_PERIOD),-SUM(CF!EC$31:EC$32)*Financing!$E$14,0)</f>
        <v>0</v>
      </c>
      <c r="DO39" s="515">
        <f>IF(AND(DO36&lt;=$D$20,DO36&lt;=HOLD_PERIOD),-SUM(CF!ED$31:ED$32)*Financing!$E$14,0)</f>
        <v>0</v>
      </c>
      <c r="DP39" s="515">
        <f>IF(AND(DP36&lt;=$D$20,DP36&lt;=HOLD_PERIOD),-SUM(CF!EE$31:EE$32)*Financing!$E$14,0)</f>
        <v>0</v>
      </c>
      <c r="DQ39" s="515">
        <f>IF(AND(DQ36&lt;=$D$20,DQ36&lt;=HOLD_PERIOD),-SUM(CF!EF$31:EF$32)*Financing!$E$14,0)</f>
        <v>0</v>
      </c>
      <c r="DR39" s="515">
        <f>IF(AND(DR36&lt;=$D$20,DR36&lt;=HOLD_PERIOD),-SUM(CF!EG$31:EG$32)*Financing!$E$14,0)</f>
        <v>0</v>
      </c>
      <c r="DS39" s="515">
        <f>IF(AND(DS36&lt;=$D$20,DS36&lt;=HOLD_PERIOD),-SUM(CF!EH$31:EH$32)*Financing!$E$14,0)</f>
        <v>0</v>
      </c>
      <c r="DT39" s="515">
        <f>IF(AND(DT36&lt;=$D$20,DT36&lt;=HOLD_PERIOD),-SUM(CF!EI$31:EI$32)*Financing!$E$14,0)</f>
        <v>0</v>
      </c>
      <c r="DU39" s="515">
        <f>IF(AND(DU36&lt;=$D$20,DU36&lt;=HOLD_PERIOD),-SUM(CF!EJ$31:EJ$32)*Financing!$E$14,0)</f>
        <v>0</v>
      </c>
      <c r="DV39" s="515">
        <f>IF(AND(DV36&lt;=$D$20,DV36&lt;=HOLD_PERIOD),-SUM(CF!EK$31:EK$32)*Financing!$E$14,0)</f>
        <v>0</v>
      </c>
      <c r="DW39" s="515">
        <f>IF(AND(DW36&lt;=$D$20,DW36&lt;=HOLD_PERIOD),-SUM(CF!EL$31:EL$32)*Financing!$E$14,0)</f>
        <v>0</v>
      </c>
      <c r="DX39" s="515">
        <f>IF(AND(DX36&lt;=$D$20,DX36&lt;=HOLD_PERIOD),-SUM(CF!EM$31:EM$32)*Financing!$E$14,0)</f>
        <v>0</v>
      </c>
      <c r="DY39" s="515">
        <f>IF(AND(DY36&lt;=$D$20,DY36&lt;=HOLD_PERIOD),-SUM(CF!EN$31:EN$32)*Financing!$E$14,0)</f>
        <v>0</v>
      </c>
      <c r="DZ39" s="515">
        <f>IF(AND(DZ36&lt;=$D$20,DZ36&lt;=HOLD_PERIOD),-SUM(CF!EO$31:EO$32)*Financing!$E$14,0)</f>
        <v>0</v>
      </c>
      <c r="EA39" s="515">
        <f>IF(AND(EA36&lt;=$D$20,EA36&lt;=HOLD_PERIOD),-SUM(CF!EP$31:EP$32)*Financing!$E$14,0)</f>
        <v>0</v>
      </c>
      <c r="EB39" s="515">
        <f>IF(AND(EB36&lt;=$D$20,EB36&lt;=HOLD_PERIOD),-SUM(CF!EQ$31:EQ$32)*Financing!$E$14,0)</f>
        <v>0</v>
      </c>
      <c r="EC39" s="515">
        <f>IF(AND(EC36&lt;=$D$20,EC36&lt;=HOLD_PERIOD),-SUM(CF!ER$31:ER$32)*Financing!$E$14,0)</f>
        <v>0</v>
      </c>
      <c r="ED39" s="515">
        <f>IF(AND(ED36&lt;=$D$20,ED36&lt;=HOLD_PERIOD),-SUM(CF!ES$31:ES$32)*Financing!$E$14,0)</f>
        <v>0</v>
      </c>
      <c r="EE39" s="518">
        <f>IF(AND(EE36&lt;=$D$20,EE36&lt;=HOLD_PERIOD),-SUM(CF!ET$31:ET$32)*Financing!$E$14,0)</f>
        <v>0</v>
      </c>
    </row>
    <row r="40" spans="1:135" x14ac:dyDescent="0.3">
      <c r="A40" s="421" t="s">
        <v>251</v>
      </c>
      <c r="B40" s="469">
        <f t="shared" ref="B40:B44" si="47">SUM(D40:EE40)</f>
        <v>0</v>
      </c>
      <c r="C40" s="404" t="s">
        <v>252</v>
      </c>
      <c r="D40" s="552">
        <f t="shared" ref="D40:AI40" si="48">IF(D36&gt;MIN(ACQ_LOAN_TERM,HOLD_PERIOD),0,IF(D36&lt;=IO_MEZZ,SUM(D38:D39)*D46/12,PMT(D46/12,MEZZ_AMORTIZATION*12-D36+IO_MEZZ+1,-D38-D39,0,0)))</f>
        <v>0</v>
      </c>
      <c r="E40" s="515">
        <f t="shared" si="48"/>
        <v>0</v>
      </c>
      <c r="F40" s="515">
        <f t="shared" si="48"/>
        <v>0</v>
      </c>
      <c r="G40" s="515">
        <f t="shared" si="48"/>
        <v>0</v>
      </c>
      <c r="H40" s="515">
        <f t="shared" si="48"/>
        <v>0</v>
      </c>
      <c r="I40" s="515">
        <f t="shared" si="48"/>
        <v>0</v>
      </c>
      <c r="J40" s="515">
        <f t="shared" si="48"/>
        <v>0</v>
      </c>
      <c r="K40" s="515">
        <f t="shared" si="48"/>
        <v>0</v>
      </c>
      <c r="L40" s="515">
        <f t="shared" si="48"/>
        <v>0</v>
      </c>
      <c r="M40" s="515">
        <f t="shared" si="48"/>
        <v>0</v>
      </c>
      <c r="N40" s="515">
        <f t="shared" si="48"/>
        <v>0</v>
      </c>
      <c r="O40" s="515">
        <f t="shared" si="48"/>
        <v>0</v>
      </c>
      <c r="P40" s="515">
        <f t="shared" si="48"/>
        <v>0</v>
      </c>
      <c r="Q40" s="515">
        <f t="shared" si="48"/>
        <v>0</v>
      </c>
      <c r="R40" s="515">
        <f t="shared" si="48"/>
        <v>0</v>
      </c>
      <c r="S40" s="515">
        <f t="shared" si="48"/>
        <v>0</v>
      </c>
      <c r="T40" s="515">
        <f t="shared" si="48"/>
        <v>0</v>
      </c>
      <c r="U40" s="515">
        <f t="shared" si="48"/>
        <v>0</v>
      </c>
      <c r="V40" s="515">
        <f t="shared" si="48"/>
        <v>0</v>
      </c>
      <c r="W40" s="515">
        <f t="shared" si="48"/>
        <v>0</v>
      </c>
      <c r="X40" s="515">
        <f t="shared" si="48"/>
        <v>0</v>
      </c>
      <c r="Y40" s="515">
        <f t="shared" si="48"/>
        <v>0</v>
      </c>
      <c r="Z40" s="515">
        <f t="shared" si="48"/>
        <v>0</v>
      </c>
      <c r="AA40" s="515">
        <f t="shared" si="48"/>
        <v>0</v>
      </c>
      <c r="AB40" s="515">
        <f t="shared" si="48"/>
        <v>0</v>
      </c>
      <c r="AC40" s="515">
        <f t="shared" si="48"/>
        <v>0</v>
      </c>
      <c r="AD40" s="515">
        <f t="shared" si="48"/>
        <v>0</v>
      </c>
      <c r="AE40" s="515">
        <f t="shared" si="48"/>
        <v>0</v>
      </c>
      <c r="AF40" s="515">
        <f t="shared" si="48"/>
        <v>0</v>
      </c>
      <c r="AG40" s="515">
        <f t="shared" si="48"/>
        <v>0</v>
      </c>
      <c r="AH40" s="515">
        <f t="shared" si="48"/>
        <v>0</v>
      </c>
      <c r="AI40" s="515">
        <f t="shared" si="48"/>
        <v>0</v>
      </c>
      <c r="AJ40" s="515">
        <f t="shared" ref="AJ40:BO40" si="49">IF(AJ36&gt;MIN(ACQ_LOAN_TERM,HOLD_PERIOD),0,IF(AJ36&lt;=IO_MEZZ,SUM(AJ38:AJ39)*AJ46/12,PMT(AJ46/12,MEZZ_AMORTIZATION*12-AJ36+IO_MEZZ+1,-AJ38-AJ39,0,0)))</f>
        <v>0</v>
      </c>
      <c r="AK40" s="515">
        <f t="shared" si="49"/>
        <v>0</v>
      </c>
      <c r="AL40" s="515">
        <f t="shared" si="49"/>
        <v>0</v>
      </c>
      <c r="AM40" s="515">
        <f t="shared" si="49"/>
        <v>0</v>
      </c>
      <c r="AN40" s="515">
        <f t="shared" si="49"/>
        <v>0</v>
      </c>
      <c r="AO40" s="515">
        <f t="shared" si="49"/>
        <v>0</v>
      </c>
      <c r="AP40" s="515">
        <f t="shared" si="49"/>
        <v>0</v>
      </c>
      <c r="AQ40" s="515">
        <f t="shared" si="49"/>
        <v>0</v>
      </c>
      <c r="AR40" s="515">
        <f t="shared" si="49"/>
        <v>0</v>
      </c>
      <c r="AS40" s="515">
        <f t="shared" si="49"/>
        <v>0</v>
      </c>
      <c r="AT40" s="515">
        <f t="shared" si="49"/>
        <v>0</v>
      </c>
      <c r="AU40" s="515">
        <f t="shared" si="49"/>
        <v>0</v>
      </c>
      <c r="AV40" s="515">
        <f t="shared" si="49"/>
        <v>0</v>
      </c>
      <c r="AW40" s="515">
        <f t="shared" si="49"/>
        <v>0</v>
      </c>
      <c r="AX40" s="515">
        <f t="shared" si="49"/>
        <v>0</v>
      </c>
      <c r="AY40" s="515">
        <f t="shared" si="49"/>
        <v>0</v>
      </c>
      <c r="AZ40" s="515">
        <f t="shared" si="49"/>
        <v>0</v>
      </c>
      <c r="BA40" s="515">
        <f t="shared" si="49"/>
        <v>0</v>
      </c>
      <c r="BB40" s="515">
        <f t="shared" si="49"/>
        <v>0</v>
      </c>
      <c r="BC40" s="515">
        <f t="shared" si="49"/>
        <v>0</v>
      </c>
      <c r="BD40" s="515">
        <f t="shared" si="49"/>
        <v>0</v>
      </c>
      <c r="BE40" s="515">
        <f t="shared" si="49"/>
        <v>0</v>
      </c>
      <c r="BF40" s="515">
        <f t="shared" si="49"/>
        <v>0</v>
      </c>
      <c r="BG40" s="515">
        <f t="shared" si="49"/>
        <v>0</v>
      </c>
      <c r="BH40" s="515">
        <f t="shared" si="49"/>
        <v>0</v>
      </c>
      <c r="BI40" s="515">
        <f t="shared" si="49"/>
        <v>0</v>
      </c>
      <c r="BJ40" s="515">
        <f t="shared" si="49"/>
        <v>0</v>
      </c>
      <c r="BK40" s="515">
        <f t="shared" si="49"/>
        <v>0</v>
      </c>
      <c r="BL40" s="515">
        <f t="shared" si="49"/>
        <v>0</v>
      </c>
      <c r="BM40" s="515">
        <f t="shared" si="49"/>
        <v>0</v>
      </c>
      <c r="BN40" s="515">
        <f t="shared" si="49"/>
        <v>0</v>
      </c>
      <c r="BO40" s="515">
        <f t="shared" si="49"/>
        <v>0</v>
      </c>
      <c r="BP40" s="515">
        <f t="shared" ref="BP40:CU40" si="50">IF(BP36&gt;MIN(ACQ_LOAN_TERM,HOLD_PERIOD),0,IF(BP36&lt;=IO_MEZZ,SUM(BP38:BP39)*BP46/12,PMT(BP46/12,MEZZ_AMORTIZATION*12-BP36+IO_MEZZ+1,-BP38-BP39,0,0)))</f>
        <v>0</v>
      </c>
      <c r="BQ40" s="515">
        <f t="shared" si="50"/>
        <v>0</v>
      </c>
      <c r="BR40" s="515">
        <f t="shared" si="50"/>
        <v>0</v>
      </c>
      <c r="BS40" s="515">
        <f t="shared" si="50"/>
        <v>0</v>
      </c>
      <c r="BT40" s="515">
        <f t="shared" si="50"/>
        <v>0</v>
      </c>
      <c r="BU40" s="515">
        <f t="shared" si="50"/>
        <v>0</v>
      </c>
      <c r="BV40" s="515">
        <f t="shared" si="50"/>
        <v>0</v>
      </c>
      <c r="BW40" s="515">
        <f t="shared" si="50"/>
        <v>0</v>
      </c>
      <c r="BX40" s="515">
        <f t="shared" si="50"/>
        <v>0</v>
      </c>
      <c r="BY40" s="515">
        <f t="shared" si="50"/>
        <v>0</v>
      </c>
      <c r="BZ40" s="515">
        <f t="shared" si="50"/>
        <v>0</v>
      </c>
      <c r="CA40" s="515">
        <f t="shared" si="50"/>
        <v>0</v>
      </c>
      <c r="CB40" s="515">
        <f t="shared" si="50"/>
        <v>0</v>
      </c>
      <c r="CC40" s="515">
        <f t="shared" si="50"/>
        <v>0</v>
      </c>
      <c r="CD40" s="515">
        <f t="shared" si="50"/>
        <v>0</v>
      </c>
      <c r="CE40" s="515">
        <f t="shared" si="50"/>
        <v>0</v>
      </c>
      <c r="CF40" s="515">
        <f t="shared" si="50"/>
        <v>0</v>
      </c>
      <c r="CG40" s="515">
        <f t="shared" si="50"/>
        <v>0</v>
      </c>
      <c r="CH40" s="515">
        <f t="shared" si="50"/>
        <v>0</v>
      </c>
      <c r="CI40" s="515">
        <f t="shared" si="50"/>
        <v>0</v>
      </c>
      <c r="CJ40" s="515">
        <f t="shared" si="50"/>
        <v>0</v>
      </c>
      <c r="CK40" s="515">
        <f t="shared" si="50"/>
        <v>0</v>
      </c>
      <c r="CL40" s="515">
        <f t="shared" si="50"/>
        <v>0</v>
      </c>
      <c r="CM40" s="515">
        <f t="shared" si="50"/>
        <v>0</v>
      </c>
      <c r="CN40" s="515">
        <f t="shared" si="50"/>
        <v>0</v>
      </c>
      <c r="CO40" s="515">
        <f t="shared" si="50"/>
        <v>0</v>
      </c>
      <c r="CP40" s="515">
        <f t="shared" si="50"/>
        <v>0</v>
      </c>
      <c r="CQ40" s="515">
        <f t="shared" si="50"/>
        <v>0</v>
      </c>
      <c r="CR40" s="515">
        <f t="shared" si="50"/>
        <v>0</v>
      </c>
      <c r="CS40" s="515">
        <f t="shared" si="50"/>
        <v>0</v>
      </c>
      <c r="CT40" s="515">
        <f t="shared" si="50"/>
        <v>0</v>
      </c>
      <c r="CU40" s="515">
        <f t="shared" si="50"/>
        <v>0</v>
      </c>
      <c r="CV40" s="515">
        <f t="shared" ref="CV40:EA40" si="51">IF(CV36&gt;MIN(ACQ_LOAN_TERM,HOLD_PERIOD),0,IF(CV36&lt;=IO_MEZZ,SUM(CV38:CV39)*CV46/12,PMT(CV46/12,MEZZ_AMORTIZATION*12-CV36+IO_MEZZ+1,-CV38-CV39,0,0)))</f>
        <v>0</v>
      </c>
      <c r="CW40" s="515">
        <f t="shared" si="51"/>
        <v>0</v>
      </c>
      <c r="CX40" s="515">
        <f t="shared" si="51"/>
        <v>0</v>
      </c>
      <c r="CY40" s="515">
        <f t="shared" si="51"/>
        <v>0</v>
      </c>
      <c r="CZ40" s="515">
        <f t="shared" si="51"/>
        <v>0</v>
      </c>
      <c r="DA40" s="515">
        <f t="shared" si="51"/>
        <v>0</v>
      </c>
      <c r="DB40" s="515">
        <f t="shared" si="51"/>
        <v>0</v>
      </c>
      <c r="DC40" s="515">
        <f t="shared" si="51"/>
        <v>0</v>
      </c>
      <c r="DD40" s="515">
        <f t="shared" si="51"/>
        <v>0</v>
      </c>
      <c r="DE40" s="515">
        <f t="shared" si="51"/>
        <v>0</v>
      </c>
      <c r="DF40" s="515">
        <f t="shared" si="51"/>
        <v>0</v>
      </c>
      <c r="DG40" s="515">
        <f t="shared" si="51"/>
        <v>0</v>
      </c>
      <c r="DH40" s="515">
        <f t="shared" si="51"/>
        <v>0</v>
      </c>
      <c r="DI40" s="515">
        <f t="shared" si="51"/>
        <v>0</v>
      </c>
      <c r="DJ40" s="515">
        <f t="shared" si="51"/>
        <v>0</v>
      </c>
      <c r="DK40" s="515">
        <f t="shared" si="51"/>
        <v>0</v>
      </c>
      <c r="DL40" s="515">
        <f t="shared" si="51"/>
        <v>0</v>
      </c>
      <c r="DM40" s="515">
        <f t="shared" si="51"/>
        <v>0</v>
      </c>
      <c r="DN40" s="515">
        <f t="shared" si="51"/>
        <v>0</v>
      </c>
      <c r="DO40" s="515">
        <f t="shared" si="51"/>
        <v>0</v>
      </c>
      <c r="DP40" s="515">
        <f t="shared" si="51"/>
        <v>0</v>
      </c>
      <c r="DQ40" s="515">
        <f t="shared" si="51"/>
        <v>0</v>
      </c>
      <c r="DR40" s="515">
        <f t="shared" si="51"/>
        <v>0</v>
      </c>
      <c r="DS40" s="515">
        <f t="shared" si="51"/>
        <v>0</v>
      </c>
      <c r="DT40" s="515">
        <f t="shared" si="51"/>
        <v>0</v>
      </c>
      <c r="DU40" s="515">
        <f t="shared" si="51"/>
        <v>0</v>
      </c>
      <c r="DV40" s="515">
        <f t="shared" si="51"/>
        <v>0</v>
      </c>
      <c r="DW40" s="515">
        <f t="shared" si="51"/>
        <v>0</v>
      </c>
      <c r="DX40" s="515">
        <f t="shared" si="51"/>
        <v>0</v>
      </c>
      <c r="DY40" s="515">
        <f t="shared" si="51"/>
        <v>0</v>
      </c>
      <c r="DZ40" s="515">
        <f t="shared" si="51"/>
        <v>0</v>
      </c>
      <c r="EA40" s="515">
        <f t="shared" si="51"/>
        <v>0</v>
      </c>
      <c r="EB40" s="515">
        <f t="shared" ref="EB40:EE40" si="52">IF(EB36&gt;MIN(ACQ_LOAN_TERM,HOLD_PERIOD),0,IF(EB36&lt;=IO_MEZZ,SUM(EB38:EB39)*EB46/12,PMT(EB46/12,MEZZ_AMORTIZATION*12-EB36+IO_MEZZ+1,-EB38-EB39,0,0)))</f>
        <v>0</v>
      </c>
      <c r="EC40" s="515">
        <f t="shared" si="52"/>
        <v>0</v>
      </c>
      <c r="ED40" s="515">
        <f t="shared" si="52"/>
        <v>0</v>
      </c>
      <c r="EE40" s="518">
        <f t="shared" si="52"/>
        <v>0</v>
      </c>
    </row>
    <row r="41" spans="1:135" x14ac:dyDescent="0.3">
      <c r="A41" s="421" t="s">
        <v>253</v>
      </c>
      <c r="B41" s="469">
        <f t="shared" si="47"/>
        <v>0</v>
      </c>
      <c r="C41" s="404" t="s">
        <v>254</v>
      </c>
      <c r="D41" s="552">
        <f t="shared" ref="D41:AI41" si="53">IF(D36&gt;MIN(ACQ_LOAN_TERM,HOLD_PERIOD),0,IF(D36&lt;=IO_MEZZ,0,D40-D42))</f>
        <v>0</v>
      </c>
      <c r="E41" s="515">
        <f t="shared" si="53"/>
        <v>0</v>
      </c>
      <c r="F41" s="515">
        <f t="shared" si="53"/>
        <v>0</v>
      </c>
      <c r="G41" s="515">
        <f t="shared" si="53"/>
        <v>0</v>
      </c>
      <c r="H41" s="515">
        <f t="shared" si="53"/>
        <v>0</v>
      </c>
      <c r="I41" s="515">
        <f t="shared" si="53"/>
        <v>0</v>
      </c>
      <c r="J41" s="515">
        <f t="shared" si="53"/>
        <v>0</v>
      </c>
      <c r="K41" s="515">
        <f t="shared" si="53"/>
        <v>0</v>
      </c>
      <c r="L41" s="515">
        <f t="shared" si="53"/>
        <v>0</v>
      </c>
      <c r="M41" s="515">
        <f t="shared" si="53"/>
        <v>0</v>
      </c>
      <c r="N41" s="515">
        <f t="shared" si="53"/>
        <v>0</v>
      </c>
      <c r="O41" s="515">
        <f t="shared" si="53"/>
        <v>0</v>
      </c>
      <c r="P41" s="515">
        <f t="shared" si="53"/>
        <v>0</v>
      </c>
      <c r="Q41" s="515">
        <f t="shared" si="53"/>
        <v>0</v>
      </c>
      <c r="R41" s="515">
        <f t="shared" si="53"/>
        <v>0</v>
      </c>
      <c r="S41" s="515">
        <f t="shared" si="53"/>
        <v>0</v>
      </c>
      <c r="T41" s="515">
        <f t="shared" si="53"/>
        <v>0</v>
      </c>
      <c r="U41" s="515">
        <f t="shared" si="53"/>
        <v>0</v>
      </c>
      <c r="V41" s="515">
        <f t="shared" si="53"/>
        <v>0</v>
      </c>
      <c r="W41" s="515">
        <f t="shared" si="53"/>
        <v>0</v>
      </c>
      <c r="X41" s="515">
        <f t="shared" si="53"/>
        <v>0</v>
      </c>
      <c r="Y41" s="515">
        <f t="shared" si="53"/>
        <v>0</v>
      </c>
      <c r="Z41" s="515">
        <f t="shared" si="53"/>
        <v>0</v>
      </c>
      <c r="AA41" s="515">
        <f t="shared" si="53"/>
        <v>0</v>
      </c>
      <c r="AB41" s="515">
        <f t="shared" si="53"/>
        <v>0</v>
      </c>
      <c r="AC41" s="515">
        <f t="shared" si="53"/>
        <v>0</v>
      </c>
      <c r="AD41" s="515">
        <f t="shared" si="53"/>
        <v>0</v>
      </c>
      <c r="AE41" s="515">
        <f t="shared" si="53"/>
        <v>0</v>
      </c>
      <c r="AF41" s="515">
        <f t="shared" si="53"/>
        <v>0</v>
      </c>
      <c r="AG41" s="515">
        <f t="shared" si="53"/>
        <v>0</v>
      </c>
      <c r="AH41" s="515">
        <f t="shared" si="53"/>
        <v>0</v>
      </c>
      <c r="AI41" s="515">
        <f t="shared" si="53"/>
        <v>0</v>
      </c>
      <c r="AJ41" s="515">
        <f t="shared" ref="AJ41:BO41" si="54">IF(AJ36&gt;MIN(ACQ_LOAN_TERM,HOLD_PERIOD),0,IF(AJ36&lt;=IO_MEZZ,0,AJ40-AJ42))</f>
        <v>0</v>
      </c>
      <c r="AK41" s="515">
        <f t="shared" si="54"/>
        <v>0</v>
      </c>
      <c r="AL41" s="515">
        <f t="shared" si="54"/>
        <v>0</v>
      </c>
      <c r="AM41" s="515">
        <f t="shared" si="54"/>
        <v>0</v>
      </c>
      <c r="AN41" s="515">
        <f t="shared" si="54"/>
        <v>0</v>
      </c>
      <c r="AO41" s="515">
        <f t="shared" si="54"/>
        <v>0</v>
      </c>
      <c r="AP41" s="515">
        <f t="shared" si="54"/>
        <v>0</v>
      </c>
      <c r="AQ41" s="515">
        <f t="shared" si="54"/>
        <v>0</v>
      </c>
      <c r="AR41" s="515">
        <f t="shared" si="54"/>
        <v>0</v>
      </c>
      <c r="AS41" s="515">
        <f t="shared" si="54"/>
        <v>0</v>
      </c>
      <c r="AT41" s="515">
        <f t="shared" si="54"/>
        <v>0</v>
      </c>
      <c r="AU41" s="515">
        <f t="shared" si="54"/>
        <v>0</v>
      </c>
      <c r="AV41" s="515">
        <f t="shared" si="54"/>
        <v>0</v>
      </c>
      <c r="AW41" s="515">
        <f t="shared" si="54"/>
        <v>0</v>
      </c>
      <c r="AX41" s="515">
        <f t="shared" si="54"/>
        <v>0</v>
      </c>
      <c r="AY41" s="515">
        <f t="shared" si="54"/>
        <v>0</v>
      </c>
      <c r="AZ41" s="515">
        <f t="shared" si="54"/>
        <v>0</v>
      </c>
      <c r="BA41" s="515">
        <f t="shared" si="54"/>
        <v>0</v>
      </c>
      <c r="BB41" s="515">
        <f t="shared" si="54"/>
        <v>0</v>
      </c>
      <c r="BC41" s="515">
        <f t="shared" si="54"/>
        <v>0</v>
      </c>
      <c r="BD41" s="515">
        <f t="shared" si="54"/>
        <v>0</v>
      </c>
      <c r="BE41" s="515">
        <f t="shared" si="54"/>
        <v>0</v>
      </c>
      <c r="BF41" s="515">
        <f t="shared" si="54"/>
        <v>0</v>
      </c>
      <c r="BG41" s="515">
        <f t="shared" si="54"/>
        <v>0</v>
      </c>
      <c r="BH41" s="515">
        <f t="shared" si="54"/>
        <v>0</v>
      </c>
      <c r="BI41" s="515">
        <f t="shared" si="54"/>
        <v>0</v>
      </c>
      <c r="BJ41" s="515">
        <f t="shared" si="54"/>
        <v>0</v>
      </c>
      <c r="BK41" s="515">
        <f t="shared" si="54"/>
        <v>0</v>
      </c>
      <c r="BL41" s="515">
        <f t="shared" si="54"/>
        <v>0</v>
      </c>
      <c r="BM41" s="515">
        <f t="shared" si="54"/>
        <v>0</v>
      </c>
      <c r="BN41" s="515">
        <f t="shared" si="54"/>
        <v>0</v>
      </c>
      <c r="BO41" s="515">
        <f t="shared" si="54"/>
        <v>0</v>
      </c>
      <c r="BP41" s="515">
        <f t="shared" ref="BP41:CU41" si="55">IF(BP36&gt;MIN(ACQ_LOAN_TERM,HOLD_PERIOD),0,IF(BP36&lt;=IO_MEZZ,0,BP40-BP42))</f>
        <v>0</v>
      </c>
      <c r="BQ41" s="515">
        <f t="shared" si="55"/>
        <v>0</v>
      </c>
      <c r="BR41" s="515">
        <f t="shared" si="55"/>
        <v>0</v>
      </c>
      <c r="BS41" s="515">
        <f t="shared" si="55"/>
        <v>0</v>
      </c>
      <c r="BT41" s="515">
        <f t="shared" si="55"/>
        <v>0</v>
      </c>
      <c r="BU41" s="515">
        <f t="shared" si="55"/>
        <v>0</v>
      </c>
      <c r="BV41" s="515">
        <f t="shared" si="55"/>
        <v>0</v>
      </c>
      <c r="BW41" s="515">
        <f t="shared" si="55"/>
        <v>0</v>
      </c>
      <c r="BX41" s="515">
        <f t="shared" si="55"/>
        <v>0</v>
      </c>
      <c r="BY41" s="515">
        <f t="shared" si="55"/>
        <v>0</v>
      </c>
      <c r="BZ41" s="515">
        <f t="shared" si="55"/>
        <v>0</v>
      </c>
      <c r="CA41" s="515">
        <f t="shared" si="55"/>
        <v>0</v>
      </c>
      <c r="CB41" s="515">
        <f t="shared" si="55"/>
        <v>0</v>
      </c>
      <c r="CC41" s="515">
        <f t="shared" si="55"/>
        <v>0</v>
      </c>
      <c r="CD41" s="515">
        <f t="shared" si="55"/>
        <v>0</v>
      </c>
      <c r="CE41" s="515">
        <f t="shared" si="55"/>
        <v>0</v>
      </c>
      <c r="CF41" s="515">
        <f t="shared" si="55"/>
        <v>0</v>
      </c>
      <c r="CG41" s="515">
        <f t="shared" si="55"/>
        <v>0</v>
      </c>
      <c r="CH41" s="515">
        <f t="shared" si="55"/>
        <v>0</v>
      </c>
      <c r="CI41" s="515">
        <f t="shared" si="55"/>
        <v>0</v>
      </c>
      <c r="CJ41" s="515">
        <f t="shared" si="55"/>
        <v>0</v>
      </c>
      <c r="CK41" s="515">
        <f t="shared" si="55"/>
        <v>0</v>
      </c>
      <c r="CL41" s="515">
        <f t="shared" si="55"/>
        <v>0</v>
      </c>
      <c r="CM41" s="515">
        <f t="shared" si="55"/>
        <v>0</v>
      </c>
      <c r="CN41" s="515">
        <f t="shared" si="55"/>
        <v>0</v>
      </c>
      <c r="CO41" s="515">
        <f t="shared" si="55"/>
        <v>0</v>
      </c>
      <c r="CP41" s="515">
        <f t="shared" si="55"/>
        <v>0</v>
      </c>
      <c r="CQ41" s="515">
        <f t="shared" si="55"/>
        <v>0</v>
      </c>
      <c r="CR41" s="515">
        <f t="shared" si="55"/>
        <v>0</v>
      </c>
      <c r="CS41" s="515">
        <f t="shared" si="55"/>
        <v>0</v>
      </c>
      <c r="CT41" s="515">
        <f t="shared" si="55"/>
        <v>0</v>
      </c>
      <c r="CU41" s="515">
        <f t="shared" si="55"/>
        <v>0</v>
      </c>
      <c r="CV41" s="515">
        <f t="shared" ref="CV41:EA41" si="56">IF(CV36&gt;MIN(ACQ_LOAN_TERM,HOLD_PERIOD),0,IF(CV36&lt;=IO_MEZZ,0,CV40-CV42))</f>
        <v>0</v>
      </c>
      <c r="CW41" s="515">
        <f t="shared" si="56"/>
        <v>0</v>
      </c>
      <c r="CX41" s="515">
        <f t="shared" si="56"/>
        <v>0</v>
      </c>
      <c r="CY41" s="515">
        <f t="shared" si="56"/>
        <v>0</v>
      </c>
      <c r="CZ41" s="515">
        <f t="shared" si="56"/>
        <v>0</v>
      </c>
      <c r="DA41" s="515">
        <f t="shared" si="56"/>
        <v>0</v>
      </c>
      <c r="DB41" s="515">
        <f t="shared" si="56"/>
        <v>0</v>
      </c>
      <c r="DC41" s="515">
        <f t="shared" si="56"/>
        <v>0</v>
      </c>
      <c r="DD41" s="515">
        <f t="shared" si="56"/>
        <v>0</v>
      </c>
      <c r="DE41" s="515">
        <f t="shared" si="56"/>
        <v>0</v>
      </c>
      <c r="DF41" s="515">
        <f t="shared" si="56"/>
        <v>0</v>
      </c>
      <c r="DG41" s="515">
        <f t="shared" si="56"/>
        <v>0</v>
      </c>
      <c r="DH41" s="515">
        <f t="shared" si="56"/>
        <v>0</v>
      </c>
      <c r="DI41" s="515">
        <f t="shared" si="56"/>
        <v>0</v>
      </c>
      <c r="DJ41" s="515">
        <f t="shared" si="56"/>
        <v>0</v>
      </c>
      <c r="DK41" s="515">
        <f t="shared" si="56"/>
        <v>0</v>
      </c>
      <c r="DL41" s="515">
        <f t="shared" si="56"/>
        <v>0</v>
      </c>
      <c r="DM41" s="515">
        <f t="shared" si="56"/>
        <v>0</v>
      </c>
      <c r="DN41" s="515">
        <f t="shared" si="56"/>
        <v>0</v>
      </c>
      <c r="DO41" s="515">
        <f t="shared" si="56"/>
        <v>0</v>
      </c>
      <c r="DP41" s="515">
        <f t="shared" si="56"/>
        <v>0</v>
      </c>
      <c r="DQ41" s="515">
        <f t="shared" si="56"/>
        <v>0</v>
      </c>
      <c r="DR41" s="515">
        <f t="shared" si="56"/>
        <v>0</v>
      </c>
      <c r="DS41" s="515">
        <f t="shared" si="56"/>
        <v>0</v>
      </c>
      <c r="DT41" s="515">
        <f t="shared" si="56"/>
        <v>0</v>
      </c>
      <c r="DU41" s="515">
        <f t="shared" si="56"/>
        <v>0</v>
      </c>
      <c r="DV41" s="515">
        <f t="shared" si="56"/>
        <v>0</v>
      </c>
      <c r="DW41" s="515">
        <f t="shared" si="56"/>
        <v>0</v>
      </c>
      <c r="DX41" s="515">
        <f t="shared" si="56"/>
        <v>0</v>
      </c>
      <c r="DY41" s="515">
        <f t="shared" si="56"/>
        <v>0</v>
      </c>
      <c r="DZ41" s="515">
        <f t="shared" si="56"/>
        <v>0</v>
      </c>
      <c r="EA41" s="515">
        <f t="shared" si="56"/>
        <v>0</v>
      </c>
      <c r="EB41" s="515">
        <f t="shared" ref="EB41:EE41" si="57">IF(EB36&gt;MIN(ACQ_LOAN_TERM,HOLD_PERIOD),0,IF(EB36&lt;=IO_MEZZ,0,EB40-EB42))</f>
        <v>0</v>
      </c>
      <c r="EC41" s="515">
        <f t="shared" si="57"/>
        <v>0</v>
      </c>
      <c r="ED41" s="515">
        <f t="shared" si="57"/>
        <v>0</v>
      </c>
      <c r="EE41" s="518">
        <f t="shared" si="57"/>
        <v>0</v>
      </c>
    </row>
    <row r="42" spans="1:135" x14ac:dyDescent="0.3">
      <c r="A42" s="421" t="s">
        <v>255</v>
      </c>
      <c r="B42" s="469">
        <f t="shared" si="47"/>
        <v>0</v>
      </c>
      <c r="C42" s="404" t="s">
        <v>256</v>
      </c>
      <c r="D42" s="552">
        <f t="shared" ref="D42:AI42" si="58">IF(D36&gt;MIN(ACQ_LOAN_TERM,HOLD_PERIOD),0,SUM(D38:D39)*D46/12)</f>
        <v>0</v>
      </c>
      <c r="E42" s="515">
        <f t="shared" si="58"/>
        <v>0</v>
      </c>
      <c r="F42" s="515">
        <f t="shared" si="58"/>
        <v>0</v>
      </c>
      <c r="G42" s="515">
        <f t="shared" si="58"/>
        <v>0</v>
      </c>
      <c r="H42" s="515">
        <f t="shared" si="58"/>
        <v>0</v>
      </c>
      <c r="I42" s="515">
        <f t="shared" si="58"/>
        <v>0</v>
      </c>
      <c r="J42" s="515">
        <f t="shared" si="58"/>
        <v>0</v>
      </c>
      <c r="K42" s="515">
        <f t="shared" si="58"/>
        <v>0</v>
      </c>
      <c r="L42" s="515">
        <f t="shared" si="58"/>
        <v>0</v>
      </c>
      <c r="M42" s="515">
        <f t="shared" si="58"/>
        <v>0</v>
      </c>
      <c r="N42" s="515">
        <f t="shared" si="58"/>
        <v>0</v>
      </c>
      <c r="O42" s="515">
        <f t="shared" si="58"/>
        <v>0</v>
      </c>
      <c r="P42" s="515">
        <f t="shared" si="58"/>
        <v>0</v>
      </c>
      <c r="Q42" s="515">
        <f t="shared" si="58"/>
        <v>0</v>
      </c>
      <c r="R42" s="515">
        <f t="shared" si="58"/>
        <v>0</v>
      </c>
      <c r="S42" s="515">
        <f t="shared" si="58"/>
        <v>0</v>
      </c>
      <c r="T42" s="515">
        <f t="shared" si="58"/>
        <v>0</v>
      </c>
      <c r="U42" s="515">
        <f t="shared" si="58"/>
        <v>0</v>
      </c>
      <c r="V42" s="515">
        <f t="shared" si="58"/>
        <v>0</v>
      </c>
      <c r="W42" s="515">
        <f t="shared" si="58"/>
        <v>0</v>
      </c>
      <c r="X42" s="515">
        <f t="shared" si="58"/>
        <v>0</v>
      </c>
      <c r="Y42" s="515">
        <f t="shared" si="58"/>
        <v>0</v>
      </c>
      <c r="Z42" s="515">
        <f t="shared" si="58"/>
        <v>0</v>
      </c>
      <c r="AA42" s="515">
        <f t="shared" si="58"/>
        <v>0</v>
      </c>
      <c r="AB42" s="515">
        <f t="shared" si="58"/>
        <v>0</v>
      </c>
      <c r="AC42" s="515">
        <f t="shared" si="58"/>
        <v>0</v>
      </c>
      <c r="AD42" s="515">
        <f t="shared" si="58"/>
        <v>0</v>
      </c>
      <c r="AE42" s="515">
        <f t="shared" si="58"/>
        <v>0</v>
      </c>
      <c r="AF42" s="515">
        <f t="shared" si="58"/>
        <v>0</v>
      </c>
      <c r="AG42" s="515">
        <f t="shared" si="58"/>
        <v>0</v>
      </c>
      <c r="AH42" s="515">
        <f t="shared" si="58"/>
        <v>0</v>
      </c>
      <c r="AI42" s="515">
        <f t="shared" si="58"/>
        <v>0</v>
      </c>
      <c r="AJ42" s="515">
        <f t="shared" ref="AJ42:BO42" si="59">IF(AJ36&gt;MIN(ACQ_LOAN_TERM,HOLD_PERIOD),0,SUM(AJ38:AJ39)*AJ46/12)</f>
        <v>0</v>
      </c>
      <c r="AK42" s="515">
        <f t="shared" si="59"/>
        <v>0</v>
      </c>
      <c r="AL42" s="515">
        <f t="shared" si="59"/>
        <v>0</v>
      </c>
      <c r="AM42" s="515">
        <f t="shared" si="59"/>
        <v>0</v>
      </c>
      <c r="AN42" s="515">
        <f t="shared" si="59"/>
        <v>0</v>
      </c>
      <c r="AO42" s="515">
        <f t="shared" si="59"/>
        <v>0</v>
      </c>
      <c r="AP42" s="515">
        <f t="shared" si="59"/>
        <v>0</v>
      </c>
      <c r="AQ42" s="515">
        <f t="shared" si="59"/>
        <v>0</v>
      </c>
      <c r="AR42" s="515">
        <f t="shared" si="59"/>
        <v>0</v>
      </c>
      <c r="AS42" s="515">
        <f t="shared" si="59"/>
        <v>0</v>
      </c>
      <c r="AT42" s="515">
        <f t="shared" si="59"/>
        <v>0</v>
      </c>
      <c r="AU42" s="515">
        <f t="shared" si="59"/>
        <v>0</v>
      </c>
      <c r="AV42" s="515">
        <f t="shared" si="59"/>
        <v>0</v>
      </c>
      <c r="AW42" s="515">
        <f t="shared" si="59"/>
        <v>0</v>
      </c>
      <c r="AX42" s="515">
        <f t="shared" si="59"/>
        <v>0</v>
      </c>
      <c r="AY42" s="515">
        <f t="shared" si="59"/>
        <v>0</v>
      </c>
      <c r="AZ42" s="515">
        <f t="shared" si="59"/>
        <v>0</v>
      </c>
      <c r="BA42" s="515">
        <f t="shared" si="59"/>
        <v>0</v>
      </c>
      <c r="BB42" s="515">
        <f t="shared" si="59"/>
        <v>0</v>
      </c>
      <c r="BC42" s="515">
        <f t="shared" si="59"/>
        <v>0</v>
      </c>
      <c r="BD42" s="515">
        <f t="shared" si="59"/>
        <v>0</v>
      </c>
      <c r="BE42" s="515">
        <f t="shared" si="59"/>
        <v>0</v>
      </c>
      <c r="BF42" s="515">
        <f t="shared" si="59"/>
        <v>0</v>
      </c>
      <c r="BG42" s="515">
        <f t="shared" si="59"/>
        <v>0</v>
      </c>
      <c r="BH42" s="515">
        <f t="shared" si="59"/>
        <v>0</v>
      </c>
      <c r="BI42" s="515">
        <f t="shared" si="59"/>
        <v>0</v>
      </c>
      <c r="BJ42" s="515">
        <f t="shared" si="59"/>
        <v>0</v>
      </c>
      <c r="BK42" s="515">
        <f t="shared" si="59"/>
        <v>0</v>
      </c>
      <c r="BL42" s="515">
        <f t="shared" si="59"/>
        <v>0</v>
      </c>
      <c r="BM42" s="515">
        <f t="shared" si="59"/>
        <v>0</v>
      </c>
      <c r="BN42" s="515">
        <f t="shared" si="59"/>
        <v>0</v>
      </c>
      <c r="BO42" s="515">
        <f t="shared" si="59"/>
        <v>0</v>
      </c>
      <c r="BP42" s="515">
        <f t="shared" ref="BP42:CU42" si="60">IF(BP36&gt;MIN(ACQ_LOAN_TERM,HOLD_PERIOD),0,SUM(BP38:BP39)*BP46/12)</f>
        <v>0</v>
      </c>
      <c r="BQ42" s="515">
        <f t="shared" si="60"/>
        <v>0</v>
      </c>
      <c r="BR42" s="515">
        <f t="shared" si="60"/>
        <v>0</v>
      </c>
      <c r="BS42" s="515">
        <f t="shared" si="60"/>
        <v>0</v>
      </c>
      <c r="BT42" s="515">
        <f t="shared" si="60"/>
        <v>0</v>
      </c>
      <c r="BU42" s="515">
        <f t="shared" si="60"/>
        <v>0</v>
      </c>
      <c r="BV42" s="515">
        <f t="shared" si="60"/>
        <v>0</v>
      </c>
      <c r="BW42" s="515">
        <f t="shared" si="60"/>
        <v>0</v>
      </c>
      <c r="BX42" s="515">
        <f t="shared" si="60"/>
        <v>0</v>
      </c>
      <c r="BY42" s="515">
        <f t="shared" si="60"/>
        <v>0</v>
      </c>
      <c r="BZ42" s="515">
        <f t="shared" si="60"/>
        <v>0</v>
      </c>
      <c r="CA42" s="515">
        <f t="shared" si="60"/>
        <v>0</v>
      </c>
      <c r="CB42" s="515">
        <f t="shared" si="60"/>
        <v>0</v>
      </c>
      <c r="CC42" s="515">
        <f t="shared" si="60"/>
        <v>0</v>
      </c>
      <c r="CD42" s="515">
        <f t="shared" si="60"/>
        <v>0</v>
      </c>
      <c r="CE42" s="515">
        <f t="shared" si="60"/>
        <v>0</v>
      </c>
      <c r="CF42" s="515">
        <f t="shared" si="60"/>
        <v>0</v>
      </c>
      <c r="CG42" s="515">
        <f t="shared" si="60"/>
        <v>0</v>
      </c>
      <c r="CH42" s="515">
        <f t="shared" si="60"/>
        <v>0</v>
      </c>
      <c r="CI42" s="515">
        <f t="shared" si="60"/>
        <v>0</v>
      </c>
      <c r="CJ42" s="515">
        <f t="shared" si="60"/>
        <v>0</v>
      </c>
      <c r="CK42" s="515">
        <f t="shared" si="60"/>
        <v>0</v>
      </c>
      <c r="CL42" s="515">
        <f t="shared" si="60"/>
        <v>0</v>
      </c>
      <c r="CM42" s="515">
        <f t="shared" si="60"/>
        <v>0</v>
      </c>
      <c r="CN42" s="515">
        <f t="shared" si="60"/>
        <v>0</v>
      </c>
      <c r="CO42" s="515">
        <f t="shared" si="60"/>
        <v>0</v>
      </c>
      <c r="CP42" s="515">
        <f t="shared" si="60"/>
        <v>0</v>
      </c>
      <c r="CQ42" s="515">
        <f t="shared" si="60"/>
        <v>0</v>
      </c>
      <c r="CR42" s="515">
        <f t="shared" si="60"/>
        <v>0</v>
      </c>
      <c r="CS42" s="515">
        <f t="shared" si="60"/>
        <v>0</v>
      </c>
      <c r="CT42" s="515">
        <f t="shared" si="60"/>
        <v>0</v>
      </c>
      <c r="CU42" s="515">
        <f t="shared" si="60"/>
        <v>0</v>
      </c>
      <c r="CV42" s="515">
        <f t="shared" ref="CV42:EE42" si="61">IF(CV36&gt;MIN(ACQ_LOAN_TERM,HOLD_PERIOD),0,SUM(CV38:CV39)*CV46/12)</f>
        <v>0</v>
      </c>
      <c r="CW42" s="515">
        <f t="shared" si="61"/>
        <v>0</v>
      </c>
      <c r="CX42" s="515">
        <f t="shared" si="61"/>
        <v>0</v>
      </c>
      <c r="CY42" s="515">
        <f t="shared" si="61"/>
        <v>0</v>
      </c>
      <c r="CZ42" s="515">
        <f t="shared" si="61"/>
        <v>0</v>
      </c>
      <c r="DA42" s="515">
        <f t="shared" si="61"/>
        <v>0</v>
      </c>
      <c r="DB42" s="515">
        <f t="shared" si="61"/>
        <v>0</v>
      </c>
      <c r="DC42" s="515">
        <f t="shared" si="61"/>
        <v>0</v>
      </c>
      <c r="DD42" s="515">
        <f t="shared" si="61"/>
        <v>0</v>
      </c>
      <c r="DE42" s="515">
        <f t="shared" si="61"/>
        <v>0</v>
      </c>
      <c r="DF42" s="515">
        <f t="shared" si="61"/>
        <v>0</v>
      </c>
      <c r="DG42" s="515">
        <f t="shared" si="61"/>
        <v>0</v>
      </c>
      <c r="DH42" s="515">
        <f t="shared" si="61"/>
        <v>0</v>
      </c>
      <c r="DI42" s="515">
        <f t="shared" si="61"/>
        <v>0</v>
      </c>
      <c r="DJ42" s="515">
        <f t="shared" si="61"/>
        <v>0</v>
      </c>
      <c r="DK42" s="515">
        <f t="shared" si="61"/>
        <v>0</v>
      </c>
      <c r="DL42" s="515">
        <f t="shared" si="61"/>
        <v>0</v>
      </c>
      <c r="DM42" s="515">
        <f t="shared" si="61"/>
        <v>0</v>
      </c>
      <c r="DN42" s="515">
        <f t="shared" si="61"/>
        <v>0</v>
      </c>
      <c r="DO42" s="515">
        <f t="shared" si="61"/>
        <v>0</v>
      </c>
      <c r="DP42" s="515">
        <f t="shared" si="61"/>
        <v>0</v>
      </c>
      <c r="DQ42" s="515">
        <f t="shared" si="61"/>
        <v>0</v>
      </c>
      <c r="DR42" s="515">
        <f t="shared" si="61"/>
        <v>0</v>
      </c>
      <c r="DS42" s="515">
        <f t="shared" si="61"/>
        <v>0</v>
      </c>
      <c r="DT42" s="515">
        <f t="shared" si="61"/>
        <v>0</v>
      </c>
      <c r="DU42" s="515">
        <f t="shared" si="61"/>
        <v>0</v>
      </c>
      <c r="DV42" s="515">
        <f t="shared" si="61"/>
        <v>0</v>
      </c>
      <c r="DW42" s="515">
        <f t="shared" si="61"/>
        <v>0</v>
      </c>
      <c r="DX42" s="515">
        <f t="shared" si="61"/>
        <v>0</v>
      </c>
      <c r="DY42" s="515">
        <f t="shared" si="61"/>
        <v>0</v>
      </c>
      <c r="DZ42" s="515">
        <f t="shared" si="61"/>
        <v>0</v>
      </c>
      <c r="EA42" s="515">
        <f t="shared" si="61"/>
        <v>0</v>
      </c>
      <c r="EB42" s="515">
        <f t="shared" si="61"/>
        <v>0</v>
      </c>
      <c r="EC42" s="515">
        <f t="shared" si="61"/>
        <v>0</v>
      </c>
      <c r="ED42" s="515">
        <f t="shared" si="61"/>
        <v>0</v>
      </c>
      <c r="EE42" s="518">
        <f t="shared" si="61"/>
        <v>0</v>
      </c>
    </row>
    <row r="43" spans="1:135" x14ac:dyDescent="0.3">
      <c r="A43" s="421" t="s">
        <v>257</v>
      </c>
      <c r="B43" s="469">
        <f t="shared" si="47"/>
        <v>0</v>
      </c>
      <c r="C43" s="404" t="s">
        <v>121</v>
      </c>
      <c r="D43" s="552">
        <f t="shared" ref="D43:AI43" si="62">IF(D36=MIN(ACQ_LOAN_TERM,HOLD_PERIOD),-D38-D39+D41,0)</f>
        <v>0</v>
      </c>
      <c r="E43" s="515">
        <f t="shared" si="62"/>
        <v>0</v>
      </c>
      <c r="F43" s="515">
        <f t="shared" si="62"/>
        <v>0</v>
      </c>
      <c r="G43" s="515">
        <f t="shared" si="62"/>
        <v>0</v>
      </c>
      <c r="H43" s="515">
        <f t="shared" si="62"/>
        <v>0</v>
      </c>
      <c r="I43" s="515">
        <f t="shared" si="62"/>
        <v>0</v>
      </c>
      <c r="J43" s="515">
        <f t="shared" si="62"/>
        <v>0</v>
      </c>
      <c r="K43" s="515">
        <f t="shared" si="62"/>
        <v>0</v>
      </c>
      <c r="L43" s="515">
        <f t="shared" si="62"/>
        <v>0</v>
      </c>
      <c r="M43" s="515">
        <f t="shared" si="62"/>
        <v>0</v>
      </c>
      <c r="N43" s="515">
        <f t="shared" si="62"/>
        <v>0</v>
      </c>
      <c r="O43" s="515">
        <f t="shared" si="62"/>
        <v>0</v>
      </c>
      <c r="P43" s="515">
        <f t="shared" si="62"/>
        <v>0</v>
      </c>
      <c r="Q43" s="515">
        <f t="shared" si="62"/>
        <v>0</v>
      </c>
      <c r="R43" s="515">
        <f t="shared" si="62"/>
        <v>0</v>
      </c>
      <c r="S43" s="515">
        <f t="shared" si="62"/>
        <v>0</v>
      </c>
      <c r="T43" s="515">
        <f t="shared" si="62"/>
        <v>0</v>
      </c>
      <c r="U43" s="515">
        <f t="shared" si="62"/>
        <v>0</v>
      </c>
      <c r="V43" s="515">
        <f t="shared" si="62"/>
        <v>0</v>
      </c>
      <c r="W43" s="515">
        <f t="shared" si="62"/>
        <v>0</v>
      </c>
      <c r="X43" s="515">
        <f t="shared" si="62"/>
        <v>0</v>
      </c>
      <c r="Y43" s="515">
        <f t="shared" si="62"/>
        <v>0</v>
      </c>
      <c r="Z43" s="515">
        <f t="shared" si="62"/>
        <v>0</v>
      </c>
      <c r="AA43" s="515">
        <f t="shared" si="62"/>
        <v>0</v>
      </c>
      <c r="AB43" s="515">
        <f t="shared" si="62"/>
        <v>0</v>
      </c>
      <c r="AC43" s="515">
        <f t="shared" si="62"/>
        <v>0</v>
      </c>
      <c r="AD43" s="515">
        <f t="shared" si="62"/>
        <v>0</v>
      </c>
      <c r="AE43" s="515">
        <f t="shared" si="62"/>
        <v>0</v>
      </c>
      <c r="AF43" s="515">
        <f t="shared" si="62"/>
        <v>0</v>
      </c>
      <c r="AG43" s="515">
        <f t="shared" si="62"/>
        <v>0</v>
      </c>
      <c r="AH43" s="515">
        <f t="shared" si="62"/>
        <v>0</v>
      </c>
      <c r="AI43" s="515">
        <f t="shared" si="62"/>
        <v>0</v>
      </c>
      <c r="AJ43" s="515">
        <f t="shared" ref="AJ43:BO43" si="63">IF(AJ36=MIN(ACQ_LOAN_TERM,HOLD_PERIOD),-AJ38-AJ39+AJ41,0)</f>
        <v>0</v>
      </c>
      <c r="AK43" s="515">
        <f t="shared" si="63"/>
        <v>0</v>
      </c>
      <c r="AL43" s="515">
        <f t="shared" si="63"/>
        <v>0</v>
      </c>
      <c r="AM43" s="515">
        <f t="shared" si="63"/>
        <v>0</v>
      </c>
      <c r="AN43" s="515">
        <f t="shared" si="63"/>
        <v>0</v>
      </c>
      <c r="AO43" s="515">
        <f t="shared" si="63"/>
        <v>0</v>
      </c>
      <c r="AP43" s="515">
        <f t="shared" si="63"/>
        <v>0</v>
      </c>
      <c r="AQ43" s="515">
        <f t="shared" si="63"/>
        <v>0</v>
      </c>
      <c r="AR43" s="515">
        <f t="shared" si="63"/>
        <v>0</v>
      </c>
      <c r="AS43" s="515">
        <f t="shared" si="63"/>
        <v>0</v>
      </c>
      <c r="AT43" s="515">
        <f t="shared" si="63"/>
        <v>0</v>
      </c>
      <c r="AU43" s="515">
        <f t="shared" si="63"/>
        <v>0</v>
      </c>
      <c r="AV43" s="515">
        <f t="shared" si="63"/>
        <v>0</v>
      </c>
      <c r="AW43" s="515">
        <f t="shared" si="63"/>
        <v>0</v>
      </c>
      <c r="AX43" s="515">
        <f t="shared" si="63"/>
        <v>0</v>
      </c>
      <c r="AY43" s="515">
        <f t="shared" si="63"/>
        <v>0</v>
      </c>
      <c r="AZ43" s="515">
        <f t="shared" si="63"/>
        <v>0</v>
      </c>
      <c r="BA43" s="515">
        <f t="shared" si="63"/>
        <v>0</v>
      </c>
      <c r="BB43" s="515">
        <f t="shared" si="63"/>
        <v>0</v>
      </c>
      <c r="BC43" s="515">
        <f t="shared" si="63"/>
        <v>0</v>
      </c>
      <c r="BD43" s="515">
        <f t="shared" si="63"/>
        <v>0</v>
      </c>
      <c r="BE43" s="515">
        <f t="shared" si="63"/>
        <v>0</v>
      </c>
      <c r="BF43" s="515">
        <f t="shared" si="63"/>
        <v>0</v>
      </c>
      <c r="BG43" s="515">
        <f t="shared" si="63"/>
        <v>0</v>
      </c>
      <c r="BH43" s="515">
        <f t="shared" si="63"/>
        <v>0</v>
      </c>
      <c r="BI43" s="515">
        <f t="shared" si="63"/>
        <v>0</v>
      </c>
      <c r="BJ43" s="515">
        <f t="shared" si="63"/>
        <v>0</v>
      </c>
      <c r="BK43" s="515">
        <f t="shared" si="63"/>
        <v>0</v>
      </c>
      <c r="BL43" s="515">
        <f t="shared" si="63"/>
        <v>0</v>
      </c>
      <c r="BM43" s="515">
        <f t="shared" si="63"/>
        <v>0</v>
      </c>
      <c r="BN43" s="515">
        <f t="shared" si="63"/>
        <v>0</v>
      </c>
      <c r="BO43" s="515">
        <f t="shared" si="63"/>
        <v>0</v>
      </c>
      <c r="BP43" s="515">
        <f t="shared" ref="BP43:CU43" si="64">IF(BP36=MIN(ACQ_LOAN_TERM,HOLD_PERIOD),-BP38-BP39+BP41,0)</f>
        <v>0</v>
      </c>
      <c r="BQ43" s="515">
        <f t="shared" si="64"/>
        <v>0</v>
      </c>
      <c r="BR43" s="515">
        <f t="shared" si="64"/>
        <v>0</v>
      </c>
      <c r="BS43" s="515">
        <f t="shared" si="64"/>
        <v>0</v>
      </c>
      <c r="BT43" s="515">
        <f t="shared" si="64"/>
        <v>0</v>
      </c>
      <c r="BU43" s="515">
        <f t="shared" si="64"/>
        <v>0</v>
      </c>
      <c r="BV43" s="515">
        <f t="shared" si="64"/>
        <v>0</v>
      </c>
      <c r="BW43" s="515">
        <f t="shared" si="64"/>
        <v>0</v>
      </c>
      <c r="BX43" s="515">
        <f t="shared" si="64"/>
        <v>0</v>
      </c>
      <c r="BY43" s="515">
        <f t="shared" si="64"/>
        <v>0</v>
      </c>
      <c r="BZ43" s="515">
        <f t="shared" si="64"/>
        <v>0</v>
      </c>
      <c r="CA43" s="515">
        <f t="shared" si="64"/>
        <v>0</v>
      </c>
      <c r="CB43" s="515">
        <f t="shared" si="64"/>
        <v>0</v>
      </c>
      <c r="CC43" s="515">
        <f t="shared" si="64"/>
        <v>0</v>
      </c>
      <c r="CD43" s="515">
        <f t="shared" si="64"/>
        <v>0</v>
      </c>
      <c r="CE43" s="515">
        <f t="shared" si="64"/>
        <v>0</v>
      </c>
      <c r="CF43" s="515">
        <f t="shared" si="64"/>
        <v>0</v>
      </c>
      <c r="CG43" s="515">
        <f t="shared" si="64"/>
        <v>0</v>
      </c>
      <c r="CH43" s="515">
        <f t="shared" si="64"/>
        <v>0</v>
      </c>
      <c r="CI43" s="515">
        <f t="shared" si="64"/>
        <v>0</v>
      </c>
      <c r="CJ43" s="515">
        <f t="shared" si="64"/>
        <v>0</v>
      </c>
      <c r="CK43" s="515">
        <f t="shared" si="64"/>
        <v>0</v>
      </c>
      <c r="CL43" s="515">
        <f t="shared" si="64"/>
        <v>0</v>
      </c>
      <c r="CM43" s="515">
        <f t="shared" si="64"/>
        <v>0</v>
      </c>
      <c r="CN43" s="515">
        <f t="shared" si="64"/>
        <v>0</v>
      </c>
      <c r="CO43" s="515">
        <f t="shared" si="64"/>
        <v>0</v>
      </c>
      <c r="CP43" s="515">
        <f t="shared" si="64"/>
        <v>0</v>
      </c>
      <c r="CQ43" s="515">
        <f t="shared" si="64"/>
        <v>0</v>
      </c>
      <c r="CR43" s="515">
        <f t="shared" si="64"/>
        <v>0</v>
      </c>
      <c r="CS43" s="515">
        <f t="shared" si="64"/>
        <v>0</v>
      </c>
      <c r="CT43" s="515">
        <f t="shared" si="64"/>
        <v>0</v>
      </c>
      <c r="CU43" s="515">
        <f t="shared" si="64"/>
        <v>0</v>
      </c>
      <c r="CV43" s="515">
        <f t="shared" ref="CV43:EE43" si="65">IF(CV36=MIN(ACQ_LOAN_TERM,HOLD_PERIOD),-CV38-CV39+CV41,0)</f>
        <v>0</v>
      </c>
      <c r="CW43" s="515">
        <f t="shared" si="65"/>
        <v>0</v>
      </c>
      <c r="CX43" s="515">
        <f t="shared" si="65"/>
        <v>0</v>
      </c>
      <c r="CY43" s="515">
        <f t="shared" si="65"/>
        <v>0</v>
      </c>
      <c r="CZ43" s="515">
        <f t="shared" si="65"/>
        <v>0</v>
      </c>
      <c r="DA43" s="515">
        <f t="shared" si="65"/>
        <v>0</v>
      </c>
      <c r="DB43" s="515">
        <f t="shared" si="65"/>
        <v>0</v>
      </c>
      <c r="DC43" s="515">
        <f t="shared" si="65"/>
        <v>0</v>
      </c>
      <c r="DD43" s="515">
        <f t="shared" si="65"/>
        <v>0</v>
      </c>
      <c r="DE43" s="515">
        <f t="shared" si="65"/>
        <v>0</v>
      </c>
      <c r="DF43" s="515">
        <f t="shared" si="65"/>
        <v>0</v>
      </c>
      <c r="DG43" s="515">
        <f t="shared" si="65"/>
        <v>0</v>
      </c>
      <c r="DH43" s="515">
        <f t="shared" si="65"/>
        <v>0</v>
      </c>
      <c r="DI43" s="515">
        <f t="shared" si="65"/>
        <v>0</v>
      </c>
      <c r="DJ43" s="515">
        <f t="shared" si="65"/>
        <v>0</v>
      </c>
      <c r="DK43" s="515">
        <f t="shared" si="65"/>
        <v>0</v>
      </c>
      <c r="DL43" s="515">
        <f t="shared" si="65"/>
        <v>0</v>
      </c>
      <c r="DM43" s="515">
        <f t="shared" si="65"/>
        <v>0</v>
      </c>
      <c r="DN43" s="515">
        <f t="shared" si="65"/>
        <v>0</v>
      </c>
      <c r="DO43" s="515">
        <f t="shared" si="65"/>
        <v>0</v>
      </c>
      <c r="DP43" s="515">
        <f t="shared" si="65"/>
        <v>0</v>
      </c>
      <c r="DQ43" s="515">
        <f t="shared" si="65"/>
        <v>0</v>
      </c>
      <c r="DR43" s="515">
        <f t="shared" si="65"/>
        <v>0</v>
      </c>
      <c r="DS43" s="515">
        <f t="shared" si="65"/>
        <v>0</v>
      </c>
      <c r="DT43" s="515">
        <f t="shared" si="65"/>
        <v>0</v>
      </c>
      <c r="DU43" s="515">
        <f t="shared" si="65"/>
        <v>0</v>
      </c>
      <c r="DV43" s="515">
        <f t="shared" si="65"/>
        <v>0</v>
      </c>
      <c r="DW43" s="515">
        <f t="shared" si="65"/>
        <v>0</v>
      </c>
      <c r="DX43" s="515">
        <f t="shared" si="65"/>
        <v>0</v>
      </c>
      <c r="DY43" s="515">
        <f t="shared" si="65"/>
        <v>0</v>
      </c>
      <c r="DZ43" s="515">
        <f t="shared" si="65"/>
        <v>0</v>
      </c>
      <c r="EA43" s="515">
        <f t="shared" si="65"/>
        <v>0</v>
      </c>
      <c r="EB43" s="515">
        <f t="shared" si="65"/>
        <v>0</v>
      </c>
      <c r="EC43" s="515">
        <f t="shared" si="65"/>
        <v>0</v>
      </c>
      <c r="ED43" s="515">
        <f t="shared" si="65"/>
        <v>0</v>
      </c>
      <c r="EE43" s="518">
        <f t="shared" si="65"/>
        <v>0</v>
      </c>
    </row>
    <row r="44" spans="1:135" x14ac:dyDescent="0.3">
      <c r="A44" s="421" t="s">
        <v>258</v>
      </c>
      <c r="B44" s="469">
        <f t="shared" si="47"/>
        <v>0</v>
      </c>
      <c r="C44" s="416" t="s">
        <v>259</v>
      </c>
      <c r="D44" s="553">
        <f t="shared" ref="D44:AI44" si="66">IF(ACQ_LOAN_TERM-D36&lt;=MEZZ_PREPAY_WINDOW,0,D43*MEZZ_PREPAY_PENALTY)</f>
        <v>0</v>
      </c>
      <c r="E44" s="554">
        <f t="shared" si="66"/>
        <v>0</v>
      </c>
      <c r="F44" s="554">
        <f t="shared" si="66"/>
        <v>0</v>
      </c>
      <c r="G44" s="554">
        <f t="shared" si="66"/>
        <v>0</v>
      </c>
      <c r="H44" s="554">
        <f t="shared" si="66"/>
        <v>0</v>
      </c>
      <c r="I44" s="554">
        <f t="shared" si="66"/>
        <v>0</v>
      </c>
      <c r="J44" s="554">
        <f t="shared" si="66"/>
        <v>0</v>
      </c>
      <c r="K44" s="554">
        <f t="shared" si="66"/>
        <v>0</v>
      </c>
      <c r="L44" s="554">
        <f t="shared" si="66"/>
        <v>0</v>
      </c>
      <c r="M44" s="554">
        <f t="shared" si="66"/>
        <v>0</v>
      </c>
      <c r="N44" s="554">
        <f t="shared" si="66"/>
        <v>0</v>
      </c>
      <c r="O44" s="554">
        <f t="shared" si="66"/>
        <v>0</v>
      </c>
      <c r="P44" s="554">
        <f t="shared" si="66"/>
        <v>0</v>
      </c>
      <c r="Q44" s="554">
        <f t="shared" si="66"/>
        <v>0</v>
      </c>
      <c r="R44" s="554">
        <f t="shared" si="66"/>
        <v>0</v>
      </c>
      <c r="S44" s="554">
        <f t="shared" si="66"/>
        <v>0</v>
      </c>
      <c r="T44" s="554">
        <f t="shared" si="66"/>
        <v>0</v>
      </c>
      <c r="U44" s="554">
        <f t="shared" si="66"/>
        <v>0</v>
      </c>
      <c r="V44" s="554">
        <f t="shared" si="66"/>
        <v>0</v>
      </c>
      <c r="W44" s="554">
        <f t="shared" si="66"/>
        <v>0</v>
      </c>
      <c r="X44" s="554">
        <f t="shared" si="66"/>
        <v>0</v>
      </c>
      <c r="Y44" s="554">
        <f t="shared" si="66"/>
        <v>0</v>
      </c>
      <c r="Z44" s="554">
        <f t="shared" si="66"/>
        <v>0</v>
      </c>
      <c r="AA44" s="554">
        <f t="shared" si="66"/>
        <v>0</v>
      </c>
      <c r="AB44" s="554">
        <f t="shared" si="66"/>
        <v>0</v>
      </c>
      <c r="AC44" s="554">
        <f t="shared" si="66"/>
        <v>0</v>
      </c>
      <c r="AD44" s="554">
        <f t="shared" si="66"/>
        <v>0</v>
      </c>
      <c r="AE44" s="554">
        <f t="shared" si="66"/>
        <v>0</v>
      </c>
      <c r="AF44" s="554">
        <f t="shared" si="66"/>
        <v>0</v>
      </c>
      <c r="AG44" s="554">
        <f t="shared" si="66"/>
        <v>0</v>
      </c>
      <c r="AH44" s="554">
        <f t="shared" si="66"/>
        <v>0</v>
      </c>
      <c r="AI44" s="554">
        <f t="shared" si="66"/>
        <v>0</v>
      </c>
      <c r="AJ44" s="554">
        <f t="shared" ref="AJ44:BO44" si="67">IF(ACQ_LOAN_TERM-AJ36&lt;=MEZZ_PREPAY_WINDOW,0,AJ43*MEZZ_PREPAY_PENALTY)</f>
        <v>0</v>
      </c>
      <c r="AK44" s="554">
        <f t="shared" si="67"/>
        <v>0</v>
      </c>
      <c r="AL44" s="554">
        <f t="shared" si="67"/>
        <v>0</v>
      </c>
      <c r="AM44" s="554">
        <f t="shared" si="67"/>
        <v>0</v>
      </c>
      <c r="AN44" s="554">
        <f t="shared" si="67"/>
        <v>0</v>
      </c>
      <c r="AO44" s="554">
        <f t="shared" si="67"/>
        <v>0</v>
      </c>
      <c r="AP44" s="554">
        <f t="shared" si="67"/>
        <v>0</v>
      </c>
      <c r="AQ44" s="554">
        <f t="shared" si="67"/>
        <v>0</v>
      </c>
      <c r="AR44" s="554">
        <f t="shared" si="67"/>
        <v>0</v>
      </c>
      <c r="AS44" s="554">
        <f t="shared" si="67"/>
        <v>0</v>
      </c>
      <c r="AT44" s="554">
        <f t="shared" si="67"/>
        <v>0</v>
      </c>
      <c r="AU44" s="554">
        <f t="shared" si="67"/>
        <v>0</v>
      </c>
      <c r="AV44" s="554">
        <f t="shared" si="67"/>
        <v>0</v>
      </c>
      <c r="AW44" s="554">
        <f t="shared" si="67"/>
        <v>0</v>
      </c>
      <c r="AX44" s="554">
        <f t="shared" si="67"/>
        <v>0</v>
      </c>
      <c r="AY44" s="554">
        <f t="shared" si="67"/>
        <v>0</v>
      </c>
      <c r="AZ44" s="554">
        <f t="shared" si="67"/>
        <v>0</v>
      </c>
      <c r="BA44" s="554">
        <f t="shared" si="67"/>
        <v>0</v>
      </c>
      <c r="BB44" s="554">
        <f t="shared" si="67"/>
        <v>0</v>
      </c>
      <c r="BC44" s="554">
        <f t="shared" si="67"/>
        <v>0</v>
      </c>
      <c r="BD44" s="554">
        <f t="shared" si="67"/>
        <v>0</v>
      </c>
      <c r="BE44" s="554">
        <f t="shared" si="67"/>
        <v>0</v>
      </c>
      <c r="BF44" s="554">
        <f t="shared" si="67"/>
        <v>0</v>
      </c>
      <c r="BG44" s="554">
        <f t="shared" si="67"/>
        <v>0</v>
      </c>
      <c r="BH44" s="554">
        <f t="shared" si="67"/>
        <v>0</v>
      </c>
      <c r="BI44" s="554">
        <f t="shared" si="67"/>
        <v>0</v>
      </c>
      <c r="BJ44" s="554">
        <f t="shared" si="67"/>
        <v>0</v>
      </c>
      <c r="BK44" s="554">
        <f t="shared" si="67"/>
        <v>0</v>
      </c>
      <c r="BL44" s="554">
        <f t="shared" si="67"/>
        <v>0</v>
      </c>
      <c r="BM44" s="554">
        <f t="shared" si="67"/>
        <v>0</v>
      </c>
      <c r="BN44" s="554">
        <f t="shared" si="67"/>
        <v>0</v>
      </c>
      <c r="BO44" s="554">
        <f t="shared" si="67"/>
        <v>0</v>
      </c>
      <c r="BP44" s="554">
        <f t="shared" ref="BP44:CU44" si="68">IF(ACQ_LOAN_TERM-BP36&lt;=MEZZ_PREPAY_WINDOW,0,BP43*MEZZ_PREPAY_PENALTY)</f>
        <v>0</v>
      </c>
      <c r="BQ44" s="554">
        <f t="shared" si="68"/>
        <v>0</v>
      </c>
      <c r="BR44" s="554">
        <f t="shared" si="68"/>
        <v>0</v>
      </c>
      <c r="BS44" s="554">
        <f t="shared" si="68"/>
        <v>0</v>
      </c>
      <c r="BT44" s="554">
        <f t="shared" si="68"/>
        <v>0</v>
      </c>
      <c r="BU44" s="554">
        <f t="shared" si="68"/>
        <v>0</v>
      </c>
      <c r="BV44" s="554">
        <f t="shared" si="68"/>
        <v>0</v>
      </c>
      <c r="BW44" s="554">
        <f t="shared" si="68"/>
        <v>0</v>
      </c>
      <c r="BX44" s="554">
        <f t="shared" si="68"/>
        <v>0</v>
      </c>
      <c r="BY44" s="554">
        <f t="shared" si="68"/>
        <v>0</v>
      </c>
      <c r="BZ44" s="554">
        <f t="shared" si="68"/>
        <v>0</v>
      </c>
      <c r="CA44" s="554">
        <f t="shared" si="68"/>
        <v>0</v>
      </c>
      <c r="CB44" s="554">
        <f t="shared" si="68"/>
        <v>0</v>
      </c>
      <c r="CC44" s="554">
        <f t="shared" si="68"/>
        <v>0</v>
      </c>
      <c r="CD44" s="554">
        <f t="shared" si="68"/>
        <v>0</v>
      </c>
      <c r="CE44" s="554">
        <f t="shared" si="68"/>
        <v>0</v>
      </c>
      <c r="CF44" s="554">
        <f t="shared" si="68"/>
        <v>0</v>
      </c>
      <c r="CG44" s="554">
        <f t="shared" si="68"/>
        <v>0</v>
      </c>
      <c r="CH44" s="554">
        <f t="shared" si="68"/>
        <v>0</v>
      </c>
      <c r="CI44" s="554">
        <f t="shared" si="68"/>
        <v>0</v>
      </c>
      <c r="CJ44" s="554">
        <f t="shared" si="68"/>
        <v>0</v>
      </c>
      <c r="CK44" s="554">
        <f t="shared" si="68"/>
        <v>0</v>
      </c>
      <c r="CL44" s="554">
        <f t="shared" si="68"/>
        <v>0</v>
      </c>
      <c r="CM44" s="554">
        <f t="shared" si="68"/>
        <v>0</v>
      </c>
      <c r="CN44" s="554">
        <f t="shared" si="68"/>
        <v>0</v>
      </c>
      <c r="CO44" s="554">
        <f t="shared" si="68"/>
        <v>0</v>
      </c>
      <c r="CP44" s="554">
        <f t="shared" si="68"/>
        <v>0</v>
      </c>
      <c r="CQ44" s="554">
        <f t="shared" si="68"/>
        <v>0</v>
      </c>
      <c r="CR44" s="554">
        <f t="shared" si="68"/>
        <v>0</v>
      </c>
      <c r="CS44" s="554">
        <f t="shared" si="68"/>
        <v>0</v>
      </c>
      <c r="CT44" s="554">
        <f t="shared" si="68"/>
        <v>0</v>
      </c>
      <c r="CU44" s="554">
        <f t="shared" si="68"/>
        <v>0</v>
      </c>
      <c r="CV44" s="554">
        <f t="shared" ref="CV44:EA44" si="69">IF(ACQ_LOAN_TERM-CV36&lt;=MEZZ_PREPAY_WINDOW,0,CV43*MEZZ_PREPAY_PENALTY)</f>
        <v>0</v>
      </c>
      <c r="CW44" s="554">
        <f t="shared" si="69"/>
        <v>0</v>
      </c>
      <c r="CX44" s="554">
        <f t="shared" si="69"/>
        <v>0</v>
      </c>
      <c r="CY44" s="554">
        <f t="shared" si="69"/>
        <v>0</v>
      </c>
      <c r="CZ44" s="554">
        <f t="shared" si="69"/>
        <v>0</v>
      </c>
      <c r="DA44" s="554">
        <f t="shared" si="69"/>
        <v>0</v>
      </c>
      <c r="DB44" s="554">
        <f t="shared" si="69"/>
        <v>0</v>
      </c>
      <c r="DC44" s="554">
        <f t="shared" si="69"/>
        <v>0</v>
      </c>
      <c r="DD44" s="554">
        <f t="shared" si="69"/>
        <v>0</v>
      </c>
      <c r="DE44" s="554">
        <f t="shared" si="69"/>
        <v>0</v>
      </c>
      <c r="DF44" s="554">
        <f t="shared" si="69"/>
        <v>0</v>
      </c>
      <c r="DG44" s="554">
        <f t="shared" si="69"/>
        <v>0</v>
      </c>
      <c r="DH44" s="554">
        <f t="shared" si="69"/>
        <v>0</v>
      </c>
      <c r="DI44" s="554">
        <f t="shared" si="69"/>
        <v>0</v>
      </c>
      <c r="DJ44" s="554">
        <f t="shared" si="69"/>
        <v>0</v>
      </c>
      <c r="DK44" s="554">
        <f t="shared" si="69"/>
        <v>0</v>
      </c>
      <c r="DL44" s="554">
        <f t="shared" si="69"/>
        <v>0</v>
      </c>
      <c r="DM44" s="554">
        <f t="shared" si="69"/>
        <v>0</v>
      </c>
      <c r="DN44" s="554">
        <f t="shared" si="69"/>
        <v>0</v>
      </c>
      <c r="DO44" s="554">
        <f t="shared" si="69"/>
        <v>0</v>
      </c>
      <c r="DP44" s="554">
        <f t="shared" si="69"/>
        <v>0</v>
      </c>
      <c r="DQ44" s="554">
        <f t="shared" si="69"/>
        <v>0</v>
      </c>
      <c r="DR44" s="554">
        <f t="shared" si="69"/>
        <v>0</v>
      </c>
      <c r="DS44" s="554">
        <f t="shared" si="69"/>
        <v>0</v>
      </c>
      <c r="DT44" s="554">
        <f t="shared" si="69"/>
        <v>0</v>
      </c>
      <c r="DU44" s="554">
        <f t="shared" si="69"/>
        <v>0</v>
      </c>
      <c r="DV44" s="554">
        <f t="shared" si="69"/>
        <v>0</v>
      </c>
      <c r="DW44" s="554">
        <f t="shared" si="69"/>
        <v>0</v>
      </c>
      <c r="DX44" s="554">
        <f t="shared" si="69"/>
        <v>0</v>
      </c>
      <c r="DY44" s="554">
        <f t="shared" si="69"/>
        <v>0</v>
      </c>
      <c r="DZ44" s="554">
        <f t="shared" si="69"/>
        <v>0</v>
      </c>
      <c r="EA44" s="554">
        <f t="shared" si="69"/>
        <v>0</v>
      </c>
      <c r="EB44" s="554">
        <f t="shared" ref="EB44:EE44" si="70">IF(ACQ_LOAN_TERM-EB36&lt;=MEZZ_PREPAY_WINDOW,0,EB43*MEZZ_PREPAY_PENALTY)</f>
        <v>0</v>
      </c>
      <c r="EC44" s="554">
        <f t="shared" si="70"/>
        <v>0</v>
      </c>
      <c r="ED44" s="554">
        <f t="shared" si="70"/>
        <v>0</v>
      </c>
      <c r="EE44" s="555">
        <f t="shared" si="70"/>
        <v>0</v>
      </c>
    </row>
    <row r="45" spans="1:135" x14ac:dyDescent="0.3">
      <c r="C45" s="455" t="s">
        <v>260</v>
      </c>
      <c r="D45" s="521">
        <f>D38+D39-D41+D43</f>
        <v>0</v>
      </c>
      <c r="E45" s="521">
        <f t="shared" ref="E45:BP45" si="71">E38+E39-E41+E43</f>
        <v>0</v>
      </c>
      <c r="F45" s="521">
        <f t="shared" si="71"/>
        <v>0</v>
      </c>
      <c r="G45" s="521">
        <f t="shared" si="71"/>
        <v>0</v>
      </c>
      <c r="H45" s="521">
        <f t="shared" si="71"/>
        <v>0</v>
      </c>
      <c r="I45" s="521">
        <f t="shared" si="71"/>
        <v>0</v>
      </c>
      <c r="J45" s="521">
        <f t="shared" si="71"/>
        <v>0</v>
      </c>
      <c r="K45" s="521">
        <f t="shared" si="71"/>
        <v>0</v>
      </c>
      <c r="L45" s="521">
        <f t="shared" si="71"/>
        <v>0</v>
      </c>
      <c r="M45" s="521">
        <f t="shared" si="71"/>
        <v>0</v>
      </c>
      <c r="N45" s="521">
        <f t="shared" si="71"/>
        <v>0</v>
      </c>
      <c r="O45" s="521">
        <f t="shared" si="71"/>
        <v>0</v>
      </c>
      <c r="P45" s="521">
        <f t="shared" si="71"/>
        <v>0</v>
      </c>
      <c r="Q45" s="521">
        <f t="shared" si="71"/>
        <v>0</v>
      </c>
      <c r="R45" s="521">
        <f t="shared" si="71"/>
        <v>0</v>
      </c>
      <c r="S45" s="521">
        <f t="shared" si="71"/>
        <v>0</v>
      </c>
      <c r="T45" s="521">
        <f t="shared" si="71"/>
        <v>0</v>
      </c>
      <c r="U45" s="521">
        <f t="shared" si="71"/>
        <v>0</v>
      </c>
      <c r="V45" s="521">
        <f t="shared" si="71"/>
        <v>0</v>
      </c>
      <c r="W45" s="521">
        <f t="shared" si="71"/>
        <v>0</v>
      </c>
      <c r="X45" s="521">
        <f t="shared" si="71"/>
        <v>0</v>
      </c>
      <c r="Y45" s="521">
        <f t="shared" si="71"/>
        <v>0</v>
      </c>
      <c r="Z45" s="521">
        <f t="shared" si="71"/>
        <v>0</v>
      </c>
      <c r="AA45" s="521">
        <f t="shared" si="71"/>
        <v>0</v>
      </c>
      <c r="AB45" s="521">
        <f t="shared" si="71"/>
        <v>0</v>
      </c>
      <c r="AC45" s="521">
        <f t="shared" si="71"/>
        <v>0</v>
      </c>
      <c r="AD45" s="521">
        <f t="shared" si="71"/>
        <v>0</v>
      </c>
      <c r="AE45" s="521">
        <f t="shared" si="71"/>
        <v>0</v>
      </c>
      <c r="AF45" s="521">
        <f t="shared" si="71"/>
        <v>0</v>
      </c>
      <c r="AG45" s="521">
        <f t="shared" si="71"/>
        <v>0</v>
      </c>
      <c r="AH45" s="521">
        <f t="shared" si="71"/>
        <v>0</v>
      </c>
      <c r="AI45" s="521">
        <f t="shared" si="71"/>
        <v>0</v>
      </c>
      <c r="AJ45" s="521">
        <f t="shared" si="71"/>
        <v>0</v>
      </c>
      <c r="AK45" s="521">
        <f t="shared" si="71"/>
        <v>0</v>
      </c>
      <c r="AL45" s="521">
        <f t="shared" si="71"/>
        <v>0</v>
      </c>
      <c r="AM45" s="521">
        <f t="shared" si="71"/>
        <v>0</v>
      </c>
      <c r="AN45" s="521">
        <f t="shared" si="71"/>
        <v>0</v>
      </c>
      <c r="AO45" s="521">
        <f t="shared" si="71"/>
        <v>0</v>
      </c>
      <c r="AP45" s="521">
        <f t="shared" si="71"/>
        <v>0</v>
      </c>
      <c r="AQ45" s="521">
        <f t="shared" si="71"/>
        <v>0</v>
      </c>
      <c r="AR45" s="521">
        <f t="shared" si="71"/>
        <v>0</v>
      </c>
      <c r="AS45" s="521">
        <f t="shared" si="71"/>
        <v>0</v>
      </c>
      <c r="AT45" s="521">
        <f t="shared" si="71"/>
        <v>0</v>
      </c>
      <c r="AU45" s="521">
        <f t="shared" si="71"/>
        <v>0</v>
      </c>
      <c r="AV45" s="521">
        <f t="shared" si="71"/>
        <v>0</v>
      </c>
      <c r="AW45" s="521">
        <f t="shared" si="71"/>
        <v>0</v>
      </c>
      <c r="AX45" s="521">
        <f t="shared" si="71"/>
        <v>0</v>
      </c>
      <c r="AY45" s="521">
        <f t="shared" si="71"/>
        <v>0</v>
      </c>
      <c r="AZ45" s="521">
        <f t="shared" si="71"/>
        <v>0</v>
      </c>
      <c r="BA45" s="521">
        <f t="shared" si="71"/>
        <v>0</v>
      </c>
      <c r="BB45" s="521">
        <f t="shared" si="71"/>
        <v>0</v>
      </c>
      <c r="BC45" s="521">
        <f t="shared" si="71"/>
        <v>0</v>
      </c>
      <c r="BD45" s="521">
        <f t="shared" si="71"/>
        <v>0</v>
      </c>
      <c r="BE45" s="521">
        <f t="shared" si="71"/>
        <v>0</v>
      </c>
      <c r="BF45" s="521">
        <f t="shared" si="71"/>
        <v>0</v>
      </c>
      <c r="BG45" s="521">
        <f t="shared" si="71"/>
        <v>0</v>
      </c>
      <c r="BH45" s="521">
        <f t="shared" si="71"/>
        <v>0</v>
      </c>
      <c r="BI45" s="521">
        <f t="shared" si="71"/>
        <v>0</v>
      </c>
      <c r="BJ45" s="521">
        <f t="shared" si="71"/>
        <v>0</v>
      </c>
      <c r="BK45" s="521">
        <f t="shared" si="71"/>
        <v>0</v>
      </c>
      <c r="BL45" s="521">
        <f t="shared" si="71"/>
        <v>0</v>
      </c>
      <c r="BM45" s="521">
        <f t="shared" si="71"/>
        <v>0</v>
      </c>
      <c r="BN45" s="521">
        <f t="shared" si="71"/>
        <v>0</v>
      </c>
      <c r="BO45" s="521">
        <f t="shared" si="71"/>
        <v>0</v>
      </c>
      <c r="BP45" s="521">
        <f t="shared" si="71"/>
        <v>0</v>
      </c>
      <c r="BQ45" s="521">
        <f t="shared" ref="BQ45:EB45" si="72">BQ38+BQ39-BQ41+BQ43</f>
        <v>0</v>
      </c>
      <c r="BR45" s="521">
        <f t="shared" si="72"/>
        <v>0</v>
      </c>
      <c r="BS45" s="521">
        <f t="shared" si="72"/>
        <v>0</v>
      </c>
      <c r="BT45" s="521">
        <f t="shared" si="72"/>
        <v>0</v>
      </c>
      <c r="BU45" s="521">
        <f t="shared" si="72"/>
        <v>0</v>
      </c>
      <c r="BV45" s="521">
        <f t="shared" si="72"/>
        <v>0</v>
      </c>
      <c r="BW45" s="521">
        <f t="shared" si="72"/>
        <v>0</v>
      </c>
      <c r="BX45" s="521">
        <f t="shared" si="72"/>
        <v>0</v>
      </c>
      <c r="BY45" s="521">
        <f t="shared" si="72"/>
        <v>0</v>
      </c>
      <c r="BZ45" s="521">
        <f t="shared" si="72"/>
        <v>0</v>
      </c>
      <c r="CA45" s="521">
        <f t="shared" si="72"/>
        <v>0</v>
      </c>
      <c r="CB45" s="521">
        <f t="shared" si="72"/>
        <v>0</v>
      </c>
      <c r="CC45" s="521">
        <f t="shared" si="72"/>
        <v>0</v>
      </c>
      <c r="CD45" s="521">
        <f t="shared" si="72"/>
        <v>0</v>
      </c>
      <c r="CE45" s="521">
        <f t="shared" si="72"/>
        <v>0</v>
      </c>
      <c r="CF45" s="521">
        <f t="shared" si="72"/>
        <v>0</v>
      </c>
      <c r="CG45" s="521">
        <f t="shared" si="72"/>
        <v>0</v>
      </c>
      <c r="CH45" s="521">
        <f t="shared" si="72"/>
        <v>0</v>
      </c>
      <c r="CI45" s="521">
        <f t="shared" si="72"/>
        <v>0</v>
      </c>
      <c r="CJ45" s="521">
        <f t="shared" si="72"/>
        <v>0</v>
      </c>
      <c r="CK45" s="521">
        <f t="shared" si="72"/>
        <v>0</v>
      </c>
      <c r="CL45" s="521">
        <f t="shared" si="72"/>
        <v>0</v>
      </c>
      <c r="CM45" s="521">
        <f t="shared" si="72"/>
        <v>0</v>
      </c>
      <c r="CN45" s="521">
        <f t="shared" si="72"/>
        <v>0</v>
      </c>
      <c r="CO45" s="521">
        <f t="shared" si="72"/>
        <v>0</v>
      </c>
      <c r="CP45" s="521">
        <f t="shared" si="72"/>
        <v>0</v>
      </c>
      <c r="CQ45" s="521">
        <f t="shared" si="72"/>
        <v>0</v>
      </c>
      <c r="CR45" s="521">
        <f t="shared" si="72"/>
        <v>0</v>
      </c>
      <c r="CS45" s="521">
        <f t="shared" si="72"/>
        <v>0</v>
      </c>
      <c r="CT45" s="521">
        <f t="shared" si="72"/>
        <v>0</v>
      </c>
      <c r="CU45" s="521">
        <f t="shared" si="72"/>
        <v>0</v>
      </c>
      <c r="CV45" s="521">
        <f t="shared" si="72"/>
        <v>0</v>
      </c>
      <c r="CW45" s="521">
        <f t="shared" si="72"/>
        <v>0</v>
      </c>
      <c r="CX45" s="521">
        <f t="shared" si="72"/>
        <v>0</v>
      </c>
      <c r="CY45" s="521">
        <f t="shared" si="72"/>
        <v>0</v>
      </c>
      <c r="CZ45" s="521">
        <f t="shared" si="72"/>
        <v>0</v>
      </c>
      <c r="DA45" s="521">
        <f t="shared" si="72"/>
        <v>0</v>
      </c>
      <c r="DB45" s="521">
        <f t="shared" si="72"/>
        <v>0</v>
      </c>
      <c r="DC45" s="521">
        <f t="shared" si="72"/>
        <v>0</v>
      </c>
      <c r="DD45" s="521">
        <f t="shared" si="72"/>
        <v>0</v>
      </c>
      <c r="DE45" s="521">
        <f t="shared" si="72"/>
        <v>0</v>
      </c>
      <c r="DF45" s="521">
        <f t="shared" si="72"/>
        <v>0</v>
      </c>
      <c r="DG45" s="521">
        <f t="shared" si="72"/>
        <v>0</v>
      </c>
      <c r="DH45" s="521">
        <f t="shared" si="72"/>
        <v>0</v>
      </c>
      <c r="DI45" s="521">
        <f t="shared" si="72"/>
        <v>0</v>
      </c>
      <c r="DJ45" s="521">
        <f t="shared" si="72"/>
        <v>0</v>
      </c>
      <c r="DK45" s="521">
        <f t="shared" si="72"/>
        <v>0</v>
      </c>
      <c r="DL45" s="521">
        <f t="shared" si="72"/>
        <v>0</v>
      </c>
      <c r="DM45" s="521">
        <f t="shared" si="72"/>
        <v>0</v>
      </c>
      <c r="DN45" s="521">
        <f t="shared" si="72"/>
        <v>0</v>
      </c>
      <c r="DO45" s="521">
        <f t="shared" si="72"/>
        <v>0</v>
      </c>
      <c r="DP45" s="521">
        <f t="shared" si="72"/>
        <v>0</v>
      </c>
      <c r="DQ45" s="521">
        <f t="shared" si="72"/>
        <v>0</v>
      </c>
      <c r="DR45" s="521">
        <f t="shared" si="72"/>
        <v>0</v>
      </c>
      <c r="DS45" s="521">
        <f t="shared" si="72"/>
        <v>0</v>
      </c>
      <c r="DT45" s="521">
        <f t="shared" si="72"/>
        <v>0</v>
      </c>
      <c r="DU45" s="521">
        <f t="shared" si="72"/>
        <v>0</v>
      </c>
      <c r="DV45" s="521">
        <f t="shared" si="72"/>
        <v>0</v>
      </c>
      <c r="DW45" s="521">
        <f t="shared" si="72"/>
        <v>0</v>
      </c>
      <c r="DX45" s="521">
        <f t="shared" si="72"/>
        <v>0</v>
      </c>
      <c r="DY45" s="521">
        <f t="shared" si="72"/>
        <v>0</v>
      </c>
      <c r="DZ45" s="521">
        <f t="shared" si="72"/>
        <v>0</v>
      </c>
      <c r="EA45" s="521">
        <f t="shared" si="72"/>
        <v>0</v>
      </c>
      <c r="EB45" s="521">
        <f t="shared" si="72"/>
        <v>0</v>
      </c>
      <c r="EC45" s="521">
        <f t="shared" ref="EC45:EE45" si="73">EC38+EC39-EC41+EC43</f>
        <v>0</v>
      </c>
      <c r="ED45" s="521">
        <f t="shared" si="73"/>
        <v>0</v>
      </c>
      <c r="EE45" s="522">
        <f t="shared" si="73"/>
        <v>0</v>
      </c>
    </row>
    <row r="46" spans="1:135" x14ac:dyDescent="0.3">
      <c r="C46" s="607" t="s">
        <v>261</v>
      </c>
      <c r="D46" s="608">
        <f>IFERROR(IF($E$9="Fixed",$E$12,HLOOKUP(D37,$D$62:$EE$63,2,0)+$E$11),C46)</f>
        <v>7.0000000000000007E-2</v>
      </c>
      <c r="E46" s="608">
        <f t="shared" ref="E46:BP46" si="74">IFERROR(IF($E$9="Fixed",$E$12,HLOOKUP(E37,$D$62:$EE$63,2,0)+$E$11),D46)</f>
        <v>7.0000000000000007E-2</v>
      </c>
      <c r="F46" s="608">
        <f t="shared" si="74"/>
        <v>7.0000000000000007E-2</v>
      </c>
      <c r="G46" s="608">
        <f t="shared" si="74"/>
        <v>7.0000000000000007E-2</v>
      </c>
      <c r="H46" s="608">
        <f t="shared" si="74"/>
        <v>7.0000000000000007E-2</v>
      </c>
      <c r="I46" s="608">
        <f t="shared" si="74"/>
        <v>7.0000000000000007E-2</v>
      </c>
      <c r="J46" s="608">
        <f t="shared" si="74"/>
        <v>7.0000000000000007E-2</v>
      </c>
      <c r="K46" s="608">
        <f t="shared" si="74"/>
        <v>7.0000000000000007E-2</v>
      </c>
      <c r="L46" s="608">
        <f t="shared" si="74"/>
        <v>7.0000000000000007E-2</v>
      </c>
      <c r="M46" s="608">
        <f t="shared" si="74"/>
        <v>7.0000000000000007E-2</v>
      </c>
      <c r="N46" s="608">
        <f t="shared" si="74"/>
        <v>7.0000000000000007E-2</v>
      </c>
      <c r="O46" s="608">
        <f t="shared" si="74"/>
        <v>7.0000000000000007E-2</v>
      </c>
      <c r="P46" s="608">
        <f t="shared" si="74"/>
        <v>7.0000000000000007E-2</v>
      </c>
      <c r="Q46" s="608">
        <f t="shared" si="74"/>
        <v>7.0000000000000007E-2</v>
      </c>
      <c r="R46" s="608">
        <f t="shared" si="74"/>
        <v>7.0000000000000007E-2</v>
      </c>
      <c r="S46" s="608">
        <f t="shared" si="74"/>
        <v>7.0000000000000007E-2</v>
      </c>
      <c r="T46" s="608">
        <f t="shared" si="74"/>
        <v>7.0000000000000007E-2</v>
      </c>
      <c r="U46" s="608">
        <f t="shared" si="74"/>
        <v>7.0000000000000007E-2</v>
      </c>
      <c r="V46" s="608">
        <f t="shared" si="74"/>
        <v>7.0000000000000007E-2</v>
      </c>
      <c r="W46" s="608">
        <f t="shared" si="74"/>
        <v>7.0000000000000007E-2</v>
      </c>
      <c r="X46" s="608">
        <f t="shared" si="74"/>
        <v>7.0000000000000007E-2</v>
      </c>
      <c r="Y46" s="608">
        <f t="shared" si="74"/>
        <v>7.0000000000000007E-2</v>
      </c>
      <c r="Z46" s="608">
        <f t="shared" si="74"/>
        <v>7.0000000000000007E-2</v>
      </c>
      <c r="AA46" s="608">
        <f t="shared" si="74"/>
        <v>7.0000000000000007E-2</v>
      </c>
      <c r="AB46" s="608">
        <f t="shared" si="74"/>
        <v>7.0000000000000007E-2</v>
      </c>
      <c r="AC46" s="608">
        <f t="shared" si="74"/>
        <v>7.0000000000000007E-2</v>
      </c>
      <c r="AD46" s="608">
        <f t="shared" si="74"/>
        <v>7.0000000000000007E-2</v>
      </c>
      <c r="AE46" s="608">
        <f t="shared" si="74"/>
        <v>7.0000000000000007E-2</v>
      </c>
      <c r="AF46" s="608">
        <f t="shared" si="74"/>
        <v>7.0000000000000007E-2</v>
      </c>
      <c r="AG46" s="608">
        <f t="shared" si="74"/>
        <v>7.0000000000000007E-2</v>
      </c>
      <c r="AH46" s="608">
        <f t="shared" si="74"/>
        <v>7.0000000000000007E-2</v>
      </c>
      <c r="AI46" s="608">
        <f t="shared" si="74"/>
        <v>7.0000000000000007E-2</v>
      </c>
      <c r="AJ46" s="608">
        <f t="shared" si="74"/>
        <v>7.0000000000000007E-2</v>
      </c>
      <c r="AK46" s="608">
        <f t="shared" si="74"/>
        <v>7.0000000000000007E-2</v>
      </c>
      <c r="AL46" s="608">
        <f t="shared" si="74"/>
        <v>7.0000000000000007E-2</v>
      </c>
      <c r="AM46" s="608">
        <f t="shared" si="74"/>
        <v>7.0000000000000007E-2</v>
      </c>
      <c r="AN46" s="608">
        <f t="shared" si="74"/>
        <v>7.0000000000000007E-2</v>
      </c>
      <c r="AO46" s="608">
        <f t="shared" si="74"/>
        <v>7.0000000000000007E-2</v>
      </c>
      <c r="AP46" s="608">
        <f t="shared" si="74"/>
        <v>7.0000000000000007E-2</v>
      </c>
      <c r="AQ46" s="608">
        <f t="shared" si="74"/>
        <v>7.0000000000000007E-2</v>
      </c>
      <c r="AR46" s="608">
        <f t="shared" si="74"/>
        <v>7.0000000000000007E-2</v>
      </c>
      <c r="AS46" s="608">
        <f t="shared" si="74"/>
        <v>7.0000000000000007E-2</v>
      </c>
      <c r="AT46" s="608">
        <f t="shared" si="74"/>
        <v>7.0000000000000007E-2</v>
      </c>
      <c r="AU46" s="608">
        <f t="shared" si="74"/>
        <v>7.0000000000000007E-2</v>
      </c>
      <c r="AV46" s="608">
        <f t="shared" si="74"/>
        <v>7.0000000000000007E-2</v>
      </c>
      <c r="AW46" s="608">
        <f t="shared" si="74"/>
        <v>7.0000000000000007E-2</v>
      </c>
      <c r="AX46" s="608">
        <f t="shared" si="74"/>
        <v>7.0000000000000007E-2</v>
      </c>
      <c r="AY46" s="608">
        <f t="shared" si="74"/>
        <v>7.0000000000000007E-2</v>
      </c>
      <c r="AZ46" s="608">
        <f t="shared" si="74"/>
        <v>7.0000000000000007E-2</v>
      </c>
      <c r="BA46" s="608">
        <f t="shared" si="74"/>
        <v>7.0000000000000007E-2</v>
      </c>
      <c r="BB46" s="608">
        <f t="shared" si="74"/>
        <v>7.0000000000000007E-2</v>
      </c>
      <c r="BC46" s="608">
        <f t="shared" si="74"/>
        <v>7.0000000000000007E-2</v>
      </c>
      <c r="BD46" s="608">
        <f t="shared" si="74"/>
        <v>7.0000000000000007E-2</v>
      </c>
      <c r="BE46" s="608">
        <f t="shared" si="74"/>
        <v>7.0000000000000007E-2</v>
      </c>
      <c r="BF46" s="608">
        <f t="shared" si="74"/>
        <v>7.0000000000000007E-2</v>
      </c>
      <c r="BG46" s="608">
        <f t="shared" si="74"/>
        <v>7.0000000000000007E-2</v>
      </c>
      <c r="BH46" s="608">
        <f t="shared" si="74"/>
        <v>7.0000000000000007E-2</v>
      </c>
      <c r="BI46" s="608">
        <f t="shared" si="74"/>
        <v>7.0000000000000007E-2</v>
      </c>
      <c r="BJ46" s="608">
        <f t="shared" si="74"/>
        <v>7.0000000000000007E-2</v>
      </c>
      <c r="BK46" s="608">
        <f t="shared" si="74"/>
        <v>7.0000000000000007E-2</v>
      </c>
      <c r="BL46" s="608">
        <f t="shared" si="74"/>
        <v>7.0000000000000007E-2</v>
      </c>
      <c r="BM46" s="608">
        <f t="shared" si="74"/>
        <v>7.0000000000000007E-2</v>
      </c>
      <c r="BN46" s="608">
        <f t="shared" si="74"/>
        <v>7.0000000000000007E-2</v>
      </c>
      <c r="BO46" s="608">
        <f t="shared" si="74"/>
        <v>7.0000000000000007E-2</v>
      </c>
      <c r="BP46" s="608">
        <f t="shared" si="74"/>
        <v>7.0000000000000007E-2</v>
      </c>
      <c r="BQ46" s="608">
        <f t="shared" ref="BQ46:EB46" si="75">IFERROR(IF($E$9="Fixed",$E$12,HLOOKUP(BQ37,$D$62:$EE$63,2,0)+$E$11),BP46)</f>
        <v>7.0000000000000007E-2</v>
      </c>
      <c r="BR46" s="608">
        <f t="shared" si="75"/>
        <v>7.0000000000000007E-2</v>
      </c>
      <c r="BS46" s="608">
        <f t="shared" si="75"/>
        <v>7.0000000000000007E-2</v>
      </c>
      <c r="BT46" s="608">
        <f t="shared" si="75"/>
        <v>7.0000000000000007E-2</v>
      </c>
      <c r="BU46" s="608">
        <f t="shared" si="75"/>
        <v>7.0000000000000007E-2</v>
      </c>
      <c r="BV46" s="608">
        <f t="shared" si="75"/>
        <v>7.0000000000000007E-2</v>
      </c>
      <c r="BW46" s="608">
        <f t="shared" si="75"/>
        <v>7.0000000000000007E-2</v>
      </c>
      <c r="BX46" s="608">
        <f t="shared" si="75"/>
        <v>7.0000000000000007E-2</v>
      </c>
      <c r="BY46" s="608">
        <f t="shared" si="75"/>
        <v>7.0000000000000007E-2</v>
      </c>
      <c r="BZ46" s="608">
        <f t="shared" si="75"/>
        <v>7.0000000000000007E-2</v>
      </c>
      <c r="CA46" s="608">
        <f t="shared" si="75"/>
        <v>7.0000000000000007E-2</v>
      </c>
      <c r="CB46" s="608">
        <f t="shared" si="75"/>
        <v>7.0000000000000007E-2</v>
      </c>
      <c r="CC46" s="608">
        <f t="shared" si="75"/>
        <v>7.0000000000000007E-2</v>
      </c>
      <c r="CD46" s="608">
        <f t="shared" si="75"/>
        <v>7.0000000000000007E-2</v>
      </c>
      <c r="CE46" s="608">
        <f t="shared" si="75"/>
        <v>7.0000000000000007E-2</v>
      </c>
      <c r="CF46" s="608">
        <f t="shared" si="75"/>
        <v>7.0000000000000007E-2</v>
      </c>
      <c r="CG46" s="608">
        <f t="shared" si="75"/>
        <v>7.0000000000000007E-2</v>
      </c>
      <c r="CH46" s="608">
        <f t="shared" si="75"/>
        <v>7.0000000000000007E-2</v>
      </c>
      <c r="CI46" s="608">
        <f t="shared" si="75"/>
        <v>7.0000000000000007E-2</v>
      </c>
      <c r="CJ46" s="608">
        <f t="shared" si="75"/>
        <v>7.0000000000000007E-2</v>
      </c>
      <c r="CK46" s="608">
        <f t="shared" si="75"/>
        <v>7.0000000000000007E-2</v>
      </c>
      <c r="CL46" s="608">
        <f t="shared" si="75"/>
        <v>7.0000000000000007E-2</v>
      </c>
      <c r="CM46" s="608">
        <f t="shared" si="75"/>
        <v>7.0000000000000007E-2</v>
      </c>
      <c r="CN46" s="608">
        <f t="shared" si="75"/>
        <v>7.0000000000000007E-2</v>
      </c>
      <c r="CO46" s="608">
        <f t="shared" si="75"/>
        <v>7.0000000000000007E-2</v>
      </c>
      <c r="CP46" s="608">
        <f t="shared" si="75"/>
        <v>7.0000000000000007E-2</v>
      </c>
      <c r="CQ46" s="608">
        <f t="shared" si="75"/>
        <v>7.0000000000000007E-2</v>
      </c>
      <c r="CR46" s="608">
        <f t="shared" si="75"/>
        <v>7.0000000000000007E-2</v>
      </c>
      <c r="CS46" s="608">
        <f t="shared" si="75"/>
        <v>7.0000000000000007E-2</v>
      </c>
      <c r="CT46" s="608">
        <f t="shared" si="75"/>
        <v>7.0000000000000007E-2</v>
      </c>
      <c r="CU46" s="608">
        <f t="shared" si="75"/>
        <v>7.0000000000000007E-2</v>
      </c>
      <c r="CV46" s="608">
        <f t="shared" si="75"/>
        <v>7.0000000000000007E-2</v>
      </c>
      <c r="CW46" s="608">
        <f t="shared" si="75"/>
        <v>7.0000000000000007E-2</v>
      </c>
      <c r="CX46" s="608">
        <f t="shared" si="75"/>
        <v>7.0000000000000007E-2</v>
      </c>
      <c r="CY46" s="608">
        <f t="shared" si="75"/>
        <v>7.0000000000000007E-2</v>
      </c>
      <c r="CZ46" s="608">
        <f t="shared" si="75"/>
        <v>7.0000000000000007E-2</v>
      </c>
      <c r="DA46" s="608">
        <f t="shared" si="75"/>
        <v>7.0000000000000007E-2</v>
      </c>
      <c r="DB46" s="608">
        <f t="shared" si="75"/>
        <v>7.0000000000000007E-2</v>
      </c>
      <c r="DC46" s="608">
        <f t="shared" si="75"/>
        <v>7.0000000000000007E-2</v>
      </c>
      <c r="DD46" s="608">
        <f t="shared" si="75"/>
        <v>7.0000000000000007E-2</v>
      </c>
      <c r="DE46" s="608">
        <f t="shared" si="75"/>
        <v>7.0000000000000007E-2</v>
      </c>
      <c r="DF46" s="608">
        <f t="shared" si="75"/>
        <v>7.0000000000000007E-2</v>
      </c>
      <c r="DG46" s="608">
        <f t="shared" si="75"/>
        <v>7.0000000000000007E-2</v>
      </c>
      <c r="DH46" s="608">
        <f t="shared" si="75"/>
        <v>7.0000000000000007E-2</v>
      </c>
      <c r="DI46" s="608">
        <f t="shared" si="75"/>
        <v>7.0000000000000007E-2</v>
      </c>
      <c r="DJ46" s="608">
        <f t="shared" si="75"/>
        <v>7.0000000000000007E-2</v>
      </c>
      <c r="DK46" s="608">
        <f t="shared" si="75"/>
        <v>7.0000000000000007E-2</v>
      </c>
      <c r="DL46" s="608">
        <f t="shared" si="75"/>
        <v>7.0000000000000007E-2</v>
      </c>
      <c r="DM46" s="608">
        <f t="shared" si="75"/>
        <v>7.0000000000000007E-2</v>
      </c>
      <c r="DN46" s="608">
        <f t="shared" si="75"/>
        <v>7.0000000000000007E-2</v>
      </c>
      <c r="DO46" s="608">
        <f t="shared" si="75"/>
        <v>7.0000000000000007E-2</v>
      </c>
      <c r="DP46" s="608">
        <f t="shared" si="75"/>
        <v>7.0000000000000007E-2</v>
      </c>
      <c r="DQ46" s="608">
        <f t="shared" si="75"/>
        <v>7.0000000000000007E-2</v>
      </c>
      <c r="DR46" s="608">
        <f t="shared" si="75"/>
        <v>7.0000000000000007E-2</v>
      </c>
      <c r="DS46" s="608">
        <f t="shared" si="75"/>
        <v>7.0000000000000007E-2</v>
      </c>
      <c r="DT46" s="608">
        <f t="shared" si="75"/>
        <v>7.0000000000000007E-2</v>
      </c>
      <c r="DU46" s="608">
        <f t="shared" si="75"/>
        <v>7.0000000000000007E-2</v>
      </c>
      <c r="DV46" s="608">
        <f t="shared" si="75"/>
        <v>7.0000000000000007E-2</v>
      </c>
      <c r="DW46" s="608">
        <f t="shared" si="75"/>
        <v>7.0000000000000007E-2</v>
      </c>
      <c r="DX46" s="608">
        <f t="shared" si="75"/>
        <v>7.0000000000000007E-2</v>
      </c>
      <c r="DY46" s="608">
        <f t="shared" si="75"/>
        <v>7.0000000000000007E-2</v>
      </c>
      <c r="DZ46" s="608">
        <f t="shared" si="75"/>
        <v>7.0000000000000007E-2</v>
      </c>
      <c r="EA46" s="608">
        <f t="shared" si="75"/>
        <v>7.0000000000000007E-2</v>
      </c>
      <c r="EB46" s="608">
        <f t="shared" si="75"/>
        <v>7.0000000000000007E-2</v>
      </c>
      <c r="EC46" s="608">
        <f t="shared" ref="EC46:EE46" si="76">IFERROR(IF($E$9="Fixed",$E$12,HLOOKUP(EC37,$D$62:$EE$63,2,0)+$E$11),EB46)</f>
        <v>7.0000000000000007E-2</v>
      </c>
      <c r="ED46" s="608">
        <f t="shared" si="76"/>
        <v>7.0000000000000007E-2</v>
      </c>
      <c r="EE46" s="608">
        <f t="shared" si="76"/>
        <v>7.0000000000000007E-2</v>
      </c>
    </row>
    <row r="48" spans="1:135" x14ac:dyDescent="0.3">
      <c r="A48" s="389" t="s">
        <v>245</v>
      </c>
      <c r="B48" s="389" t="s">
        <v>246</v>
      </c>
      <c r="C48" s="598" t="s">
        <v>219</v>
      </c>
      <c r="D48" s="564"/>
      <c r="E48" s="564"/>
      <c r="F48" s="564"/>
      <c r="G48" s="564"/>
      <c r="H48" s="564"/>
      <c r="I48" s="564"/>
      <c r="J48" s="564"/>
      <c r="K48" s="564"/>
      <c r="L48" s="564"/>
      <c r="M48" s="564"/>
      <c r="N48" s="564"/>
      <c r="O48" s="564"/>
      <c r="P48" s="564"/>
      <c r="Q48" s="564"/>
      <c r="R48" s="564"/>
      <c r="S48" s="564"/>
      <c r="T48" s="564"/>
      <c r="U48" s="564"/>
      <c r="V48" s="564"/>
      <c r="W48" s="564"/>
      <c r="X48" s="564"/>
      <c r="Y48" s="564"/>
      <c r="Z48" s="564"/>
      <c r="AA48" s="564"/>
      <c r="AB48" s="564"/>
      <c r="AC48" s="564"/>
      <c r="AD48" s="564"/>
      <c r="AE48" s="564"/>
      <c r="AF48" s="564"/>
      <c r="AG48" s="564"/>
      <c r="AH48" s="564"/>
      <c r="AI48" s="564"/>
      <c r="AJ48" s="564"/>
      <c r="AK48" s="564"/>
      <c r="AL48" s="564"/>
      <c r="AM48" s="564"/>
      <c r="AN48" s="564"/>
      <c r="AO48" s="564"/>
      <c r="AP48" s="564"/>
      <c r="AQ48" s="564"/>
      <c r="AR48" s="564"/>
      <c r="AS48" s="564"/>
      <c r="AT48" s="564"/>
      <c r="AU48" s="564"/>
      <c r="AV48" s="564"/>
      <c r="AW48" s="564"/>
      <c r="AX48" s="564"/>
      <c r="AY48" s="564"/>
      <c r="AZ48" s="564"/>
      <c r="BA48" s="564"/>
      <c r="BB48" s="564"/>
      <c r="BC48" s="564"/>
      <c r="BD48" s="564"/>
      <c r="BE48" s="564"/>
      <c r="BF48" s="564"/>
      <c r="BG48" s="564"/>
      <c r="BH48" s="564"/>
      <c r="BI48" s="564"/>
      <c r="BJ48" s="564"/>
      <c r="BK48" s="564"/>
      <c r="BL48" s="564"/>
      <c r="BM48" s="564"/>
      <c r="BN48" s="564"/>
      <c r="BO48" s="564"/>
      <c r="BP48" s="564"/>
      <c r="BQ48" s="564"/>
      <c r="BR48" s="564"/>
      <c r="BS48" s="564"/>
      <c r="BT48" s="564"/>
      <c r="BU48" s="564"/>
      <c r="BV48" s="564"/>
      <c r="BW48" s="564"/>
      <c r="BX48" s="564"/>
      <c r="BY48" s="564"/>
      <c r="BZ48" s="564"/>
      <c r="CA48" s="564"/>
      <c r="CB48" s="564"/>
      <c r="CC48" s="564"/>
      <c r="CD48" s="564"/>
      <c r="CE48" s="564"/>
      <c r="CF48" s="564"/>
      <c r="CG48" s="564"/>
      <c r="CH48" s="564"/>
      <c r="CI48" s="564"/>
      <c r="CJ48" s="564"/>
      <c r="CK48" s="564"/>
      <c r="CL48" s="564"/>
      <c r="CM48" s="564"/>
      <c r="CN48" s="564"/>
      <c r="CO48" s="564"/>
      <c r="CP48" s="564"/>
      <c r="CQ48" s="564"/>
      <c r="CR48" s="564"/>
      <c r="CS48" s="564"/>
      <c r="CT48" s="564"/>
      <c r="CU48" s="564"/>
      <c r="CV48" s="564"/>
      <c r="CW48" s="564"/>
      <c r="CX48" s="564"/>
      <c r="CY48" s="564"/>
      <c r="CZ48" s="564"/>
      <c r="DA48" s="564"/>
      <c r="DB48" s="564"/>
      <c r="DC48" s="564"/>
      <c r="DD48" s="564"/>
      <c r="DE48" s="564"/>
      <c r="DF48" s="564"/>
      <c r="DG48" s="564"/>
      <c r="DH48" s="564"/>
      <c r="DI48" s="564"/>
      <c r="DJ48" s="564"/>
      <c r="DK48" s="564"/>
      <c r="DL48" s="564"/>
      <c r="DM48" s="564"/>
      <c r="DN48" s="564"/>
      <c r="DO48" s="564"/>
      <c r="DP48" s="564"/>
      <c r="DQ48" s="564"/>
      <c r="DR48" s="564"/>
      <c r="DS48" s="564"/>
      <c r="DT48" s="564"/>
      <c r="DU48" s="564"/>
      <c r="DV48" s="564"/>
      <c r="DW48" s="564"/>
      <c r="DX48" s="564"/>
      <c r="DY48" s="564"/>
      <c r="DZ48" s="564"/>
      <c r="EA48" s="564"/>
      <c r="EB48" s="564"/>
      <c r="EC48" s="564"/>
      <c r="ED48" s="564"/>
      <c r="EE48" s="565"/>
    </row>
    <row r="49" spans="1:135" x14ac:dyDescent="0.3">
      <c r="B49" s="599" t="b">
        <f>ABS(F3+B52-B54+B56)&lt;0.01</f>
        <v>0</v>
      </c>
      <c r="C49" s="559" t="s">
        <v>86</v>
      </c>
      <c r="D49" s="600">
        <v>1</v>
      </c>
      <c r="E49" s="601">
        <f>D49+1</f>
        <v>2</v>
      </c>
      <c r="F49" s="601">
        <f t="shared" ref="F49:BQ49" si="77">E49+1</f>
        <v>3</v>
      </c>
      <c r="G49" s="601">
        <f t="shared" si="77"/>
        <v>4</v>
      </c>
      <c r="H49" s="601">
        <f t="shared" si="77"/>
        <v>5</v>
      </c>
      <c r="I49" s="601">
        <f t="shared" si="77"/>
        <v>6</v>
      </c>
      <c r="J49" s="601">
        <f t="shared" si="77"/>
        <v>7</v>
      </c>
      <c r="K49" s="601">
        <f t="shared" si="77"/>
        <v>8</v>
      </c>
      <c r="L49" s="601">
        <f t="shared" si="77"/>
        <v>9</v>
      </c>
      <c r="M49" s="601">
        <f t="shared" si="77"/>
        <v>10</v>
      </c>
      <c r="N49" s="601">
        <f t="shared" si="77"/>
        <v>11</v>
      </c>
      <c r="O49" s="601">
        <f t="shared" si="77"/>
        <v>12</v>
      </c>
      <c r="P49" s="601">
        <f t="shared" si="77"/>
        <v>13</v>
      </c>
      <c r="Q49" s="601">
        <f t="shared" si="77"/>
        <v>14</v>
      </c>
      <c r="R49" s="601">
        <f t="shared" si="77"/>
        <v>15</v>
      </c>
      <c r="S49" s="601">
        <f t="shared" si="77"/>
        <v>16</v>
      </c>
      <c r="T49" s="601">
        <f t="shared" si="77"/>
        <v>17</v>
      </c>
      <c r="U49" s="601">
        <f t="shared" si="77"/>
        <v>18</v>
      </c>
      <c r="V49" s="601">
        <f t="shared" si="77"/>
        <v>19</v>
      </c>
      <c r="W49" s="601">
        <f t="shared" si="77"/>
        <v>20</v>
      </c>
      <c r="X49" s="601">
        <f t="shared" si="77"/>
        <v>21</v>
      </c>
      <c r="Y49" s="601">
        <f t="shared" si="77"/>
        <v>22</v>
      </c>
      <c r="Z49" s="601">
        <f t="shared" si="77"/>
        <v>23</v>
      </c>
      <c r="AA49" s="601">
        <f t="shared" si="77"/>
        <v>24</v>
      </c>
      <c r="AB49" s="601">
        <f t="shared" si="77"/>
        <v>25</v>
      </c>
      <c r="AC49" s="601">
        <f t="shared" si="77"/>
        <v>26</v>
      </c>
      <c r="AD49" s="601">
        <f t="shared" si="77"/>
        <v>27</v>
      </c>
      <c r="AE49" s="601">
        <f t="shared" si="77"/>
        <v>28</v>
      </c>
      <c r="AF49" s="601">
        <f t="shared" si="77"/>
        <v>29</v>
      </c>
      <c r="AG49" s="601">
        <f t="shared" si="77"/>
        <v>30</v>
      </c>
      <c r="AH49" s="601">
        <f t="shared" si="77"/>
        <v>31</v>
      </c>
      <c r="AI49" s="601">
        <f t="shared" si="77"/>
        <v>32</v>
      </c>
      <c r="AJ49" s="601">
        <f t="shared" si="77"/>
        <v>33</v>
      </c>
      <c r="AK49" s="601">
        <f t="shared" si="77"/>
        <v>34</v>
      </c>
      <c r="AL49" s="601">
        <f t="shared" si="77"/>
        <v>35</v>
      </c>
      <c r="AM49" s="601">
        <f t="shared" si="77"/>
        <v>36</v>
      </c>
      <c r="AN49" s="601">
        <f t="shared" si="77"/>
        <v>37</v>
      </c>
      <c r="AO49" s="601">
        <f t="shared" si="77"/>
        <v>38</v>
      </c>
      <c r="AP49" s="601">
        <f t="shared" si="77"/>
        <v>39</v>
      </c>
      <c r="AQ49" s="601">
        <f t="shared" si="77"/>
        <v>40</v>
      </c>
      <c r="AR49" s="601">
        <f t="shared" si="77"/>
        <v>41</v>
      </c>
      <c r="AS49" s="601">
        <f t="shared" si="77"/>
        <v>42</v>
      </c>
      <c r="AT49" s="601">
        <f t="shared" si="77"/>
        <v>43</v>
      </c>
      <c r="AU49" s="601">
        <f t="shared" si="77"/>
        <v>44</v>
      </c>
      <c r="AV49" s="601">
        <f t="shared" si="77"/>
        <v>45</v>
      </c>
      <c r="AW49" s="601">
        <f t="shared" si="77"/>
        <v>46</v>
      </c>
      <c r="AX49" s="601">
        <f t="shared" si="77"/>
        <v>47</v>
      </c>
      <c r="AY49" s="601">
        <f t="shared" si="77"/>
        <v>48</v>
      </c>
      <c r="AZ49" s="601">
        <f t="shared" si="77"/>
        <v>49</v>
      </c>
      <c r="BA49" s="601">
        <f t="shared" si="77"/>
        <v>50</v>
      </c>
      <c r="BB49" s="601">
        <f t="shared" si="77"/>
        <v>51</v>
      </c>
      <c r="BC49" s="601">
        <f t="shared" si="77"/>
        <v>52</v>
      </c>
      <c r="BD49" s="601">
        <f t="shared" si="77"/>
        <v>53</v>
      </c>
      <c r="BE49" s="601">
        <f t="shared" si="77"/>
        <v>54</v>
      </c>
      <c r="BF49" s="601">
        <f t="shared" si="77"/>
        <v>55</v>
      </c>
      <c r="BG49" s="601">
        <f t="shared" si="77"/>
        <v>56</v>
      </c>
      <c r="BH49" s="601">
        <f t="shared" si="77"/>
        <v>57</v>
      </c>
      <c r="BI49" s="601">
        <f t="shared" si="77"/>
        <v>58</v>
      </c>
      <c r="BJ49" s="601">
        <f t="shared" si="77"/>
        <v>59</v>
      </c>
      <c r="BK49" s="601">
        <f t="shared" si="77"/>
        <v>60</v>
      </c>
      <c r="BL49" s="601">
        <f t="shared" si="77"/>
        <v>61</v>
      </c>
      <c r="BM49" s="601">
        <f t="shared" si="77"/>
        <v>62</v>
      </c>
      <c r="BN49" s="601">
        <f t="shared" si="77"/>
        <v>63</v>
      </c>
      <c r="BO49" s="601">
        <f t="shared" si="77"/>
        <v>64</v>
      </c>
      <c r="BP49" s="601">
        <f t="shared" si="77"/>
        <v>65</v>
      </c>
      <c r="BQ49" s="601">
        <f t="shared" si="77"/>
        <v>66</v>
      </c>
      <c r="BR49" s="601">
        <f t="shared" ref="BR49:EC49" si="78">BQ49+1</f>
        <v>67</v>
      </c>
      <c r="BS49" s="601">
        <f t="shared" si="78"/>
        <v>68</v>
      </c>
      <c r="BT49" s="601">
        <f t="shared" si="78"/>
        <v>69</v>
      </c>
      <c r="BU49" s="601">
        <f t="shared" si="78"/>
        <v>70</v>
      </c>
      <c r="BV49" s="601">
        <f t="shared" si="78"/>
        <v>71</v>
      </c>
      <c r="BW49" s="601">
        <f t="shared" si="78"/>
        <v>72</v>
      </c>
      <c r="BX49" s="601">
        <f t="shared" si="78"/>
        <v>73</v>
      </c>
      <c r="BY49" s="601">
        <f t="shared" si="78"/>
        <v>74</v>
      </c>
      <c r="BZ49" s="601">
        <f t="shared" si="78"/>
        <v>75</v>
      </c>
      <c r="CA49" s="601">
        <f t="shared" si="78"/>
        <v>76</v>
      </c>
      <c r="CB49" s="601">
        <f t="shared" si="78"/>
        <v>77</v>
      </c>
      <c r="CC49" s="601">
        <f t="shared" si="78"/>
        <v>78</v>
      </c>
      <c r="CD49" s="601">
        <f t="shared" si="78"/>
        <v>79</v>
      </c>
      <c r="CE49" s="601">
        <f t="shared" si="78"/>
        <v>80</v>
      </c>
      <c r="CF49" s="601">
        <f t="shared" si="78"/>
        <v>81</v>
      </c>
      <c r="CG49" s="601">
        <f t="shared" si="78"/>
        <v>82</v>
      </c>
      <c r="CH49" s="601">
        <f t="shared" si="78"/>
        <v>83</v>
      </c>
      <c r="CI49" s="601">
        <f t="shared" si="78"/>
        <v>84</v>
      </c>
      <c r="CJ49" s="601">
        <f t="shared" si="78"/>
        <v>85</v>
      </c>
      <c r="CK49" s="601">
        <f t="shared" si="78"/>
        <v>86</v>
      </c>
      <c r="CL49" s="601">
        <f t="shared" si="78"/>
        <v>87</v>
      </c>
      <c r="CM49" s="601">
        <f t="shared" si="78"/>
        <v>88</v>
      </c>
      <c r="CN49" s="601">
        <f t="shared" si="78"/>
        <v>89</v>
      </c>
      <c r="CO49" s="601">
        <f t="shared" si="78"/>
        <v>90</v>
      </c>
      <c r="CP49" s="601">
        <f t="shared" si="78"/>
        <v>91</v>
      </c>
      <c r="CQ49" s="601">
        <f t="shared" si="78"/>
        <v>92</v>
      </c>
      <c r="CR49" s="601">
        <f t="shared" si="78"/>
        <v>93</v>
      </c>
      <c r="CS49" s="601">
        <f t="shared" si="78"/>
        <v>94</v>
      </c>
      <c r="CT49" s="601">
        <f t="shared" si="78"/>
        <v>95</v>
      </c>
      <c r="CU49" s="601">
        <f t="shared" si="78"/>
        <v>96</v>
      </c>
      <c r="CV49" s="601">
        <f t="shared" si="78"/>
        <v>97</v>
      </c>
      <c r="CW49" s="601">
        <f t="shared" si="78"/>
        <v>98</v>
      </c>
      <c r="CX49" s="601">
        <f t="shared" si="78"/>
        <v>99</v>
      </c>
      <c r="CY49" s="601">
        <f t="shared" si="78"/>
        <v>100</v>
      </c>
      <c r="CZ49" s="601">
        <f t="shared" si="78"/>
        <v>101</v>
      </c>
      <c r="DA49" s="601">
        <f t="shared" si="78"/>
        <v>102</v>
      </c>
      <c r="DB49" s="601">
        <f t="shared" si="78"/>
        <v>103</v>
      </c>
      <c r="DC49" s="601">
        <f t="shared" si="78"/>
        <v>104</v>
      </c>
      <c r="DD49" s="601">
        <f t="shared" si="78"/>
        <v>105</v>
      </c>
      <c r="DE49" s="601">
        <f t="shared" si="78"/>
        <v>106</v>
      </c>
      <c r="DF49" s="601">
        <f t="shared" si="78"/>
        <v>107</v>
      </c>
      <c r="DG49" s="601">
        <f t="shared" si="78"/>
        <v>108</v>
      </c>
      <c r="DH49" s="601">
        <f t="shared" si="78"/>
        <v>109</v>
      </c>
      <c r="DI49" s="601">
        <f t="shared" si="78"/>
        <v>110</v>
      </c>
      <c r="DJ49" s="601">
        <f t="shared" si="78"/>
        <v>111</v>
      </c>
      <c r="DK49" s="601">
        <f t="shared" si="78"/>
        <v>112</v>
      </c>
      <c r="DL49" s="601">
        <f t="shared" si="78"/>
        <v>113</v>
      </c>
      <c r="DM49" s="601">
        <f t="shared" si="78"/>
        <v>114</v>
      </c>
      <c r="DN49" s="601">
        <f t="shared" si="78"/>
        <v>115</v>
      </c>
      <c r="DO49" s="601">
        <f t="shared" si="78"/>
        <v>116</v>
      </c>
      <c r="DP49" s="601">
        <f t="shared" si="78"/>
        <v>117</v>
      </c>
      <c r="DQ49" s="601">
        <f t="shared" si="78"/>
        <v>118</v>
      </c>
      <c r="DR49" s="601">
        <f t="shared" si="78"/>
        <v>119</v>
      </c>
      <c r="DS49" s="601">
        <f t="shared" si="78"/>
        <v>120</v>
      </c>
      <c r="DT49" s="601">
        <f t="shared" si="78"/>
        <v>121</v>
      </c>
      <c r="DU49" s="601">
        <f t="shared" si="78"/>
        <v>122</v>
      </c>
      <c r="DV49" s="601">
        <f t="shared" si="78"/>
        <v>123</v>
      </c>
      <c r="DW49" s="601">
        <f t="shared" si="78"/>
        <v>124</v>
      </c>
      <c r="DX49" s="601">
        <f t="shared" si="78"/>
        <v>125</v>
      </c>
      <c r="DY49" s="601">
        <f t="shared" si="78"/>
        <v>126</v>
      </c>
      <c r="DZ49" s="601">
        <f t="shared" si="78"/>
        <v>127</v>
      </c>
      <c r="EA49" s="601">
        <f t="shared" si="78"/>
        <v>128</v>
      </c>
      <c r="EB49" s="601">
        <f t="shared" si="78"/>
        <v>129</v>
      </c>
      <c r="EC49" s="601">
        <f t="shared" si="78"/>
        <v>130</v>
      </c>
      <c r="ED49" s="601">
        <f t="shared" ref="ED49:EE49" si="79">EC49+1</f>
        <v>131</v>
      </c>
      <c r="EE49" s="602">
        <f t="shared" si="79"/>
        <v>132</v>
      </c>
    </row>
    <row r="50" spans="1:135" x14ac:dyDescent="0.3">
      <c r="C50" s="603" t="s">
        <v>248</v>
      </c>
      <c r="D50" s="604">
        <f>D37</f>
        <v>46173</v>
      </c>
      <c r="E50" s="605">
        <f t="shared" ref="E50:BP50" si="80">E37</f>
        <v>46203</v>
      </c>
      <c r="F50" s="605">
        <f t="shared" si="80"/>
        <v>46234</v>
      </c>
      <c r="G50" s="605">
        <f t="shared" si="80"/>
        <v>46265</v>
      </c>
      <c r="H50" s="605">
        <f t="shared" si="80"/>
        <v>46295</v>
      </c>
      <c r="I50" s="605">
        <f t="shared" si="80"/>
        <v>46326</v>
      </c>
      <c r="J50" s="605">
        <f t="shared" si="80"/>
        <v>46356</v>
      </c>
      <c r="K50" s="605">
        <f t="shared" si="80"/>
        <v>46387</v>
      </c>
      <c r="L50" s="605">
        <f t="shared" si="80"/>
        <v>46418</v>
      </c>
      <c r="M50" s="605">
        <f t="shared" si="80"/>
        <v>46446</v>
      </c>
      <c r="N50" s="605">
        <f t="shared" si="80"/>
        <v>46477</v>
      </c>
      <c r="O50" s="605">
        <f t="shared" si="80"/>
        <v>46507</v>
      </c>
      <c r="P50" s="605">
        <f t="shared" si="80"/>
        <v>46538</v>
      </c>
      <c r="Q50" s="605">
        <f t="shared" si="80"/>
        <v>46568</v>
      </c>
      <c r="R50" s="605">
        <f t="shared" si="80"/>
        <v>46599</v>
      </c>
      <c r="S50" s="605">
        <f t="shared" si="80"/>
        <v>46630</v>
      </c>
      <c r="T50" s="605">
        <f t="shared" si="80"/>
        <v>46660</v>
      </c>
      <c r="U50" s="605">
        <f t="shared" si="80"/>
        <v>46691</v>
      </c>
      <c r="V50" s="605">
        <f t="shared" si="80"/>
        <v>46721</v>
      </c>
      <c r="W50" s="605">
        <f t="shared" si="80"/>
        <v>46752</v>
      </c>
      <c r="X50" s="605">
        <f t="shared" si="80"/>
        <v>46783</v>
      </c>
      <c r="Y50" s="605">
        <f t="shared" si="80"/>
        <v>46812</v>
      </c>
      <c r="Z50" s="605">
        <f t="shared" si="80"/>
        <v>46843</v>
      </c>
      <c r="AA50" s="605">
        <f t="shared" si="80"/>
        <v>46873</v>
      </c>
      <c r="AB50" s="605">
        <f t="shared" si="80"/>
        <v>46904</v>
      </c>
      <c r="AC50" s="605">
        <f t="shared" si="80"/>
        <v>46934</v>
      </c>
      <c r="AD50" s="605">
        <f t="shared" si="80"/>
        <v>46965</v>
      </c>
      <c r="AE50" s="605">
        <f t="shared" si="80"/>
        <v>46996</v>
      </c>
      <c r="AF50" s="605">
        <f t="shared" si="80"/>
        <v>47026</v>
      </c>
      <c r="AG50" s="605">
        <f t="shared" si="80"/>
        <v>47057</v>
      </c>
      <c r="AH50" s="605">
        <f t="shared" si="80"/>
        <v>47087</v>
      </c>
      <c r="AI50" s="605">
        <f t="shared" si="80"/>
        <v>47118</v>
      </c>
      <c r="AJ50" s="605">
        <f t="shared" si="80"/>
        <v>47149</v>
      </c>
      <c r="AK50" s="605">
        <f t="shared" si="80"/>
        <v>47177</v>
      </c>
      <c r="AL50" s="605">
        <f t="shared" si="80"/>
        <v>47208</v>
      </c>
      <c r="AM50" s="605">
        <f t="shared" si="80"/>
        <v>47238</v>
      </c>
      <c r="AN50" s="605">
        <f t="shared" si="80"/>
        <v>47269</v>
      </c>
      <c r="AO50" s="605">
        <f t="shared" si="80"/>
        <v>47299</v>
      </c>
      <c r="AP50" s="605">
        <f t="shared" si="80"/>
        <v>47330</v>
      </c>
      <c r="AQ50" s="605">
        <f t="shared" si="80"/>
        <v>47361</v>
      </c>
      <c r="AR50" s="605">
        <f t="shared" si="80"/>
        <v>47391</v>
      </c>
      <c r="AS50" s="605">
        <f t="shared" si="80"/>
        <v>47422</v>
      </c>
      <c r="AT50" s="605">
        <f t="shared" si="80"/>
        <v>47452</v>
      </c>
      <c r="AU50" s="605">
        <f t="shared" si="80"/>
        <v>47483</v>
      </c>
      <c r="AV50" s="605">
        <f t="shared" si="80"/>
        <v>47514</v>
      </c>
      <c r="AW50" s="605">
        <f t="shared" si="80"/>
        <v>47542</v>
      </c>
      <c r="AX50" s="605">
        <f t="shared" si="80"/>
        <v>47573</v>
      </c>
      <c r="AY50" s="605">
        <f t="shared" si="80"/>
        <v>47603</v>
      </c>
      <c r="AZ50" s="605">
        <f t="shared" si="80"/>
        <v>47634</v>
      </c>
      <c r="BA50" s="605">
        <f t="shared" si="80"/>
        <v>47664</v>
      </c>
      <c r="BB50" s="605">
        <f t="shared" si="80"/>
        <v>47695</v>
      </c>
      <c r="BC50" s="605">
        <f t="shared" si="80"/>
        <v>47726</v>
      </c>
      <c r="BD50" s="605">
        <f t="shared" si="80"/>
        <v>47756</v>
      </c>
      <c r="BE50" s="605">
        <f t="shared" si="80"/>
        <v>47787</v>
      </c>
      <c r="BF50" s="605">
        <f t="shared" si="80"/>
        <v>47817</v>
      </c>
      <c r="BG50" s="605">
        <f t="shared" si="80"/>
        <v>47848</v>
      </c>
      <c r="BH50" s="605">
        <f t="shared" si="80"/>
        <v>47879</v>
      </c>
      <c r="BI50" s="605">
        <f t="shared" si="80"/>
        <v>47907</v>
      </c>
      <c r="BJ50" s="605">
        <f t="shared" si="80"/>
        <v>47938</v>
      </c>
      <c r="BK50" s="605">
        <f t="shared" si="80"/>
        <v>47968</v>
      </c>
      <c r="BL50" s="605">
        <f t="shared" si="80"/>
        <v>47999</v>
      </c>
      <c r="BM50" s="605">
        <f t="shared" si="80"/>
        <v>48029</v>
      </c>
      <c r="BN50" s="605">
        <f t="shared" si="80"/>
        <v>48060</v>
      </c>
      <c r="BO50" s="605">
        <f t="shared" si="80"/>
        <v>48091</v>
      </c>
      <c r="BP50" s="605">
        <f t="shared" si="80"/>
        <v>48121</v>
      </c>
      <c r="BQ50" s="605">
        <f t="shared" ref="BQ50:EB50" si="81">BQ37</f>
        <v>48152</v>
      </c>
      <c r="BR50" s="605">
        <f t="shared" si="81"/>
        <v>48182</v>
      </c>
      <c r="BS50" s="605">
        <f t="shared" si="81"/>
        <v>48213</v>
      </c>
      <c r="BT50" s="605">
        <f t="shared" si="81"/>
        <v>48244</v>
      </c>
      <c r="BU50" s="605">
        <f t="shared" si="81"/>
        <v>48273</v>
      </c>
      <c r="BV50" s="605">
        <f t="shared" si="81"/>
        <v>48304</v>
      </c>
      <c r="BW50" s="605">
        <f t="shared" si="81"/>
        <v>48334</v>
      </c>
      <c r="BX50" s="605">
        <f t="shared" si="81"/>
        <v>48365</v>
      </c>
      <c r="BY50" s="605">
        <f t="shared" si="81"/>
        <v>48395</v>
      </c>
      <c r="BZ50" s="605">
        <f t="shared" si="81"/>
        <v>48426</v>
      </c>
      <c r="CA50" s="605">
        <f t="shared" si="81"/>
        <v>48457</v>
      </c>
      <c r="CB50" s="605">
        <f t="shared" si="81"/>
        <v>48487</v>
      </c>
      <c r="CC50" s="605">
        <f t="shared" si="81"/>
        <v>48518</v>
      </c>
      <c r="CD50" s="605">
        <f t="shared" si="81"/>
        <v>48548</v>
      </c>
      <c r="CE50" s="605">
        <f t="shared" si="81"/>
        <v>48579</v>
      </c>
      <c r="CF50" s="605">
        <f t="shared" si="81"/>
        <v>48610</v>
      </c>
      <c r="CG50" s="605">
        <f t="shared" si="81"/>
        <v>48638</v>
      </c>
      <c r="CH50" s="605">
        <f t="shared" si="81"/>
        <v>48669</v>
      </c>
      <c r="CI50" s="605">
        <f t="shared" si="81"/>
        <v>48699</v>
      </c>
      <c r="CJ50" s="605">
        <f t="shared" si="81"/>
        <v>48730</v>
      </c>
      <c r="CK50" s="605">
        <f t="shared" si="81"/>
        <v>48760</v>
      </c>
      <c r="CL50" s="605">
        <f t="shared" si="81"/>
        <v>48791</v>
      </c>
      <c r="CM50" s="605">
        <f t="shared" si="81"/>
        <v>48822</v>
      </c>
      <c r="CN50" s="605">
        <f t="shared" si="81"/>
        <v>48852</v>
      </c>
      <c r="CO50" s="605">
        <f t="shared" si="81"/>
        <v>48883</v>
      </c>
      <c r="CP50" s="605">
        <f t="shared" si="81"/>
        <v>48913</v>
      </c>
      <c r="CQ50" s="605">
        <f t="shared" si="81"/>
        <v>48944</v>
      </c>
      <c r="CR50" s="605">
        <f t="shared" si="81"/>
        <v>48975</v>
      </c>
      <c r="CS50" s="605">
        <f t="shared" si="81"/>
        <v>49003</v>
      </c>
      <c r="CT50" s="605">
        <f t="shared" si="81"/>
        <v>49034</v>
      </c>
      <c r="CU50" s="605">
        <f t="shared" si="81"/>
        <v>49064</v>
      </c>
      <c r="CV50" s="605">
        <f t="shared" si="81"/>
        <v>49095</v>
      </c>
      <c r="CW50" s="605">
        <f t="shared" si="81"/>
        <v>49125</v>
      </c>
      <c r="CX50" s="605">
        <f t="shared" si="81"/>
        <v>49156</v>
      </c>
      <c r="CY50" s="605">
        <f t="shared" si="81"/>
        <v>49187</v>
      </c>
      <c r="CZ50" s="605">
        <f t="shared" si="81"/>
        <v>49217</v>
      </c>
      <c r="DA50" s="605">
        <f t="shared" si="81"/>
        <v>49248</v>
      </c>
      <c r="DB50" s="605">
        <f t="shared" si="81"/>
        <v>49278</v>
      </c>
      <c r="DC50" s="605">
        <f t="shared" si="81"/>
        <v>49309</v>
      </c>
      <c r="DD50" s="605">
        <f t="shared" si="81"/>
        <v>49340</v>
      </c>
      <c r="DE50" s="605">
        <f t="shared" si="81"/>
        <v>49368</v>
      </c>
      <c r="DF50" s="605">
        <f t="shared" si="81"/>
        <v>49399</v>
      </c>
      <c r="DG50" s="605">
        <f t="shared" si="81"/>
        <v>49429</v>
      </c>
      <c r="DH50" s="605">
        <f t="shared" si="81"/>
        <v>49460</v>
      </c>
      <c r="DI50" s="605">
        <f t="shared" si="81"/>
        <v>49490</v>
      </c>
      <c r="DJ50" s="605">
        <f t="shared" si="81"/>
        <v>49521</v>
      </c>
      <c r="DK50" s="605">
        <f t="shared" si="81"/>
        <v>49552</v>
      </c>
      <c r="DL50" s="605">
        <f t="shared" si="81"/>
        <v>49582</v>
      </c>
      <c r="DM50" s="605">
        <f t="shared" si="81"/>
        <v>49613</v>
      </c>
      <c r="DN50" s="605">
        <f t="shared" si="81"/>
        <v>49643</v>
      </c>
      <c r="DO50" s="605">
        <f t="shared" si="81"/>
        <v>49674</v>
      </c>
      <c r="DP50" s="605">
        <f t="shared" si="81"/>
        <v>49705</v>
      </c>
      <c r="DQ50" s="605">
        <f t="shared" si="81"/>
        <v>49734</v>
      </c>
      <c r="DR50" s="605">
        <f t="shared" si="81"/>
        <v>49765</v>
      </c>
      <c r="DS50" s="605">
        <f t="shared" si="81"/>
        <v>49795</v>
      </c>
      <c r="DT50" s="605">
        <f t="shared" si="81"/>
        <v>49826</v>
      </c>
      <c r="DU50" s="605">
        <f t="shared" si="81"/>
        <v>49856</v>
      </c>
      <c r="DV50" s="605">
        <f t="shared" si="81"/>
        <v>49887</v>
      </c>
      <c r="DW50" s="605">
        <f t="shared" si="81"/>
        <v>49918</v>
      </c>
      <c r="DX50" s="605">
        <f t="shared" si="81"/>
        <v>49948</v>
      </c>
      <c r="DY50" s="605">
        <f t="shared" si="81"/>
        <v>49979</v>
      </c>
      <c r="DZ50" s="605">
        <f t="shared" si="81"/>
        <v>50009</v>
      </c>
      <c r="EA50" s="605">
        <f t="shared" si="81"/>
        <v>50040</v>
      </c>
      <c r="EB50" s="605">
        <f t="shared" si="81"/>
        <v>50071</v>
      </c>
      <c r="EC50" s="605">
        <f t="shared" ref="EC50:EE50" si="82">EC37</f>
        <v>50099</v>
      </c>
      <c r="ED50" s="605">
        <f t="shared" si="82"/>
        <v>50130</v>
      </c>
      <c r="EE50" s="606">
        <f t="shared" si="82"/>
        <v>50160</v>
      </c>
    </row>
    <row r="51" spans="1:135" x14ac:dyDescent="0.3">
      <c r="B51" s="469">
        <f>MAX(D51:EE51)</f>
        <v>0</v>
      </c>
      <c r="C51" s="404" t="s">
        <v>249</v>
      </c>
      <c r="D51" s="550">
        <f t="shared" ref="D51:AI51" si="83">IF(AND(ACQ_LOAN_TERM=HOLD_PERIOD,ACQ_LOAN_TERM=D49),0,IF(OR(D49&gt;HOLD_PERIOD,D49&lt;ACQ_LOAN_TERM),0,IF(D49=ACQ_LOAN_TERM,$F$3,C58)))</f>
        <v>0</v>
      </c>
      <c r="E51" s="551">
        <f t="shared" si="83"/>
        <v>0</v>
      </c>
      <c r="F51" s="551">
        <f t="shared" si="83"/>
        <v>0</v>
      </c>
      <c r="G51" s="551">
        <f t="shared" si="83"/>
        <v>0</v>
      </c>
      <c r="H51" s="551">
        <f t="shared" si="83"/>
        <v>0</v>
      </c>
      <c r="I51" s="551">
        <f t="shared" si="83"/>
        <v>0</v>
      </c>
      <c r="J51" s="551">
        <f t="shared" si="83"/>
        <v>0</v>
      </c>
      <c r="K51" s="551">
        <f t="shared" si="83"/>
        <v>0</v>
      </c>
      <c r="L51" s="551">
        <f t="shared" si="83"/>
        <v>0</v>
      </c>
      <c r="M51" s="551">
        <f t="shared" si="83"/>
        <v>0</v>
      </c>
      <c r="N51" s="551">
        <f t="shared" si="83"/>
        <v>0</v>
      </c>
      <c r="O51" s="551">
        <f t="shared" si="83"/>
        <v>0</v>
      </c>
      <c r="P51" s="551">
        <f t="shared" si="83"/>
        <v>0</v>
      </c>
      <c r="Q51" s="551">
        <f t="shared" si="83"/>
        <v>0</v>
      </c>
      <c r="R51" s="551">
        <f t="shared" si="83"/>
        <v>0</v>
      </c>
      <c r="S51" s="551">
        <f t="shared" si="83"/>
        <v>0</v>
      </c>
      <c r="T51" s="551">
        <f t="shared" si="83"/>
        <v>0</v>
      </c>
      <c r="U51" s="551">
        <f t="shared" si="83"/>
        <v>0</v>
      </c>
      <c r="V51" s="551">
        <f t="shared" si="83"/>
        <v>0</v>
      </c>
      <c r="W51" s="551">
        <f t="shared" si="83"/>
        <v>0</v>
      </c>
      <c r="X51" s="551">
        <f t="shared" si="83"/>
        <v>0</v>
      </c>
      <c r="Y51" s="551">
        <f t="shared" si="83"/>
        <v>0</v>
      </c>
      <c r="Z51" s="551">
        <f t="shared" si="83"/>
        <v>0</v>
      </c>
      <c r="AA51" s="551">
        <f t="shared" si="83"/>
        <v>0</v>
      </c>
      <c r="AB51" s="551">
        <f t="shared" si="83"/>
        <v>0</v>
      </c>
      <c r="AC51" s="551">
        <f t="shared" si="83"/>
        <v>0</v>
      </c>
      <c r="AD51" s="551">
        <f t="shared" si="83"/>
        <v>0</v>
      </c>
      <c r="AE51" s="551">
        <f t="shared" si="83"/>
        <v>0</v>
      </c>
      <c r="AF51" s="551">
        <f t="shared" si="83"/>
        <v>0</v>
      </c>
      <c r="AG51" s="551">
        <f t="shared" si="83"/>
        <v>0</v>
      </c>
      <c r="AH51" s="551">
        <f t="shared" si="83"/>
        <v>0</v>
      </c>
      <c r="AI51" s="551">
        <f t="shared" si="83"/>
        <v>0</v>
      </c>
      <c r="AJ51" s="551">
        <f t="shared" ref="AJ51:BO51" si="84">IF(AND(ACQ_LOAN_TERM=HOLD_PERIOD,ACQ_LOAN_TERM=AJ49),0,IF(OR(AJ49&gt;HOLD_PERIOD,AJ49&lt;ACQ_LOAN_TERM),0,IF(AJ49=ACQ_LOAN_TERM,$F$3,AI58)))</f>
        <v>0</v>
      </c>
      <c r="AK51" s="551">
        <f t="shared" si="84"/>
        <v>0</v>
      </c>
      <c r="AL51" s="551">
        <f t="shared" si="84"/>
        <v>0</v>
      </c>
      <c r="AM51" s="551">
        <f t="shared" si="84"/>
        <v>0</v>
      </c>
      <c r="AN51" s="551">
        <f t="shared" si="84"/>
        <v>0</v>
      </c>
      <c r="AO51" s="551">
        <f t="shared" si="84"/>
        <v>0</v>
      </c>
      <c r="AP51" s="551">
        <f t="shared" si="84"/>
        <v>0</v>
      </c>
      <c r="AQ51" s="551">
        <f t="shared" si="84"/>
        <v>0</v>
      </c>
      <c r="AR51" s="551">
        <f t="shared" si="84"/>
        <v>0</v>
      </c>
      <c r="AS51" s="551">
        <f t="shared" si="84"/>
        <v>0</v>
      </c>
      <c r="AT51" s="551">
        <f t="shared" si="84"/>
        <v>0</v>
      </c>
      <c r="AU51" s="551">
        <f t="shared" si="84"/>
        <v>0</v>
      </c>
      <c r="AV51" s="551">
        <f t="shared" si="84"/>
        <v>0</v>
      </c>
      <c r="AW51" s="551">
        <f t="shared" si="84"/>
        <v>0</v>
      </c>
      <c r="AX51" s="551">
        <f t="shared" si="84"/>
        <v>0</v>
      </c>
      <c r="AY51" s="551">
        <f t="shared" si="84"/>
        <v>0</v>
      </c>
      <c r="AZ51" s="551">
        <f t="shared" si="84"/>
        <v>0</v>
      </c>
      <c r="BA51" s="551">
        <f t="shared" si="84"/>
        <v>0</v>
      </c>
      <c r="BB51" s="551">
        <f t="shared" si="84"/>
        <v>0</v>
      </c>
      <c r="BC51" s="551">
        <f t="shared" si="84"/>
        <v>0</v>
      </c>
      <c r="BD51" s="551">
        <f t="shared" si="84"/>
        <v>0</v>
      </c>
      <c r="BE51" s="551">
        <f t="shared" si="84"/>
        <v>0</v>
      </c>
      <c r="BF51" s="551">
        <f t="shared" si="84"/>
        <v>0</v>
      </c>
      <c r="BG51" s="551">
        <f t="shared" si="84"/>
        <v>0</v>
      </c>
      <c r="BH51" s="551">
        <f t="shared" si="84"/>
        <v>0</v>
      </c>
      <c r="BI51" s="551">
        <f t="shared" si="84"/>
        <v>0</v>
      </c>
      <c r="BJ51" s="551">
        <f t="shared" si="84"/>
        <v>0</v>
      </c>
      <c r="BK51" s="551">
        <f t="shared" si="84"/>
        <v>0</v>
      </c>
      <c r="BL51" s="551">
        <f t="shared" si="84"/>
        <v>0</v>
      </c>
      <c r="BM51" s="551">
        <f t="shared" si="84"/>
        <v>0</v>
      </c>
      <c r="BN51" s="551">
        <f t="shared" si="84"/>
        <v>0</v>
      </c>
      <c r="BO51" s="551">
        <f t="shared" si="84"/>
        <v>0</v>
      </c>
      <c r="BP51" s="551">
        <f t="shared" ref="BP51:CU51" si="85">IF(AND(ACQ_LOAN_TERM=HOLD_PERIOD,ACQ_LOAN_TERM=BP49),0,IF(OR(BP49&gt;HOLD_PERIOD,BP49&lt;ACQ_LOAN_TERM),0,IF(BP49=ACQ_LOAN_TERM,$F$3,BO58)))</f>
        <v>0</v>
      </c>
      <c r="BQ51" s="551">
        <f t="shared" si="85"/>
        <v>0</v>
      </c>
      <c r="BR51" s="551">
        <f t="shared" si="85"/>
        <v>0</v>
      </c>
      <c r="BS51" s="551">
        <f t="shared" si="85"/>
        <v>0</v>
      </c>
      <c r="BT51" s="551">
        <f t="shared" si="85"/>
        <v>0</v>
      </c>
      <c r="BU51" s="551">
        <f t="shared" si="85"/>
        <v>0</v>
      </c>
      <c r="BV51" s="551">
        <f t="shared" si="85"/>
        <v>0</v>
      </c>
      <c r="BW51" s="551">
        <f t="shared" si="85"/>
        <v>0</v>
      </c>
      <c r="BX51" s="551">
        <f t="shared" si="85"/>
        <v>0</v>
      </c>
      <c r="BY51" s="551">
        <f t="shared" si="85"/>
        <v>0</v>
      </c>
      <c r="BZ51" s="551">
        <f t="shared" si="85"/>
        <v>0</v>
      </c>
      <c r="CA51" s="551">
        <f t="shared" si="85"/>
        <v>0</v>
      </c>
      <c r="CB51" s="551">
        <f t="shared" si="85"/>
        <v>0</v>
      </c>
      <c r="CC51" s="551">
        <f t="shared" si="85"/>
        <v>0</v>
      </c>
      <c r="CD51" s="551">
        <f t="shared" si="85"/>
        <v>0</v>
      </c>
      <c r="CE51" s="551">
        <f t="shared" si="85"/>
        <v>0</v>
      </c>
      <c r="CF51" s="551">
        <f t="shared" si="85"/>
        <v>0</v>
      </c>
      <c r="CG51" s="551">
        <f t="shared" si="85"/>
        <v>0</v>
      </c>
      <c r="CH51" s="551">
        <f t="shared" si="85"/>
        <v>0</v>
      </c>
      <c r="CI51" s="551">
        <f t="shared" si="85"/>
        <v>0</v>
      </c>
      <c r="CJ51" s="551">
        <f t="shared" si="85"/>
        <v>0</v>
      </c>
      <c r="CK51" s="551">
        <f t="shared" si="85"/>
        <v>0</v>
      </c>
      <c r="CL51" s="551">
        <f t="shared" si="85"/>
        <v>0</v>
      </c>
      <c r="CM51" s="551">
        <f t="shared" si="85"/>
        <v>0</v>
      </c>
      <c r="CN51" s="551">
        <f t="shared" si="85"/>
        <v>0</v>
      </c>
      <c r="CO51" s="551">
        <f t="shared" si="85"/>
        <v>0</v>
      </c>
      <c r="CP51" s="551">
        <f t="shared" si="85"/>
        <v>0</v>
      </c>
      <c r="CQ51" s="551">
        <f t="shared" si="85"/>
        <v>0</v>
      </c>
      <c r="CR51" s="551">
        <f t="shared" si="85"/>
        <v>0</v>
      </c>
      <c r="CS51" s="551">
        <f t="shared" si="85"/>
        <v>0</v>
      </c>
      <c r="CT51" s="551">
        <f t="shared" si="85"/>
        <v>0</v>
      </c>
      <c r="CU51" s="551">
        <f t="shared" si="85"/>
        <v>0</v>
      </c>
      <c r="CV51" s="551">
        <f t="shared" ref="CV51:EE51" si="86">IF(AND(ACQ_LOAN_TERM=HOLD_PERIOD,ACQ_LOAN_TERM=CV49),0,IF(OR(CV49&gt;HOLD_PERIOD,CV49&lt;ACQ_LOAN_TERM),0,IF(CV49=ACQ_LOAN_TERM,$F$3,CU58)))</f>
        <v>0</v>
      </c>
      <c r="CW51" s="551">
        <f t="shared" si="86"/>
        <v>0</v>
      </c>
      <c r="CX51" s="551">
        <f t="shared" si="86"/>
        <v>0</v>
      </c>
      <c r="CY51" s="551">
        <f t="shared" si="86"/>
        <v>0</v>
      </c>
      <c r="CZ51" s="551">
        <f t="shared" si="86"/>
        <v>0</v>
      </c>
      <c r="DA51" s="551">
        <f t="shared" si="86"/>
        <v>0</v>
      </c>
      <c r="DB51" s="551">
        <f t="shared" si="86"/>
        <v>0</v>
      </c>
      <c r="DC51" s="551">
        <f t="shared" si="86"/>
        <v>0</v>
      </c>
      <c r="DD51" s="551">
        <f t="shared" si="86"/>
        <v>0</v>
      </c>
      <c r="DE51" s="551">
        <f t="shared" si="86"/>
        <v>0</v>
      </c>
      <c r="DF51" s="551">
        <f t="shared" si="86"/>
        <v>0</v>
      </c>
      <c r="DG51" s="551">
        <f t="shared" si="86"/>
        <v>0</v>
      </c>
      <c r="DH51" s="551">
        <f t="shared" si="86"/>
        <v>0</v>
      </c>
      <c r="DI51" s="551">
        <f t="shared" si="86"/>
        <v>0</v>
      </c>
      <c r="DJ51" s="551">
        <f t="shared" si="86"/>
        <v>0</v>
      </c>
      <c r="DK51" s="551">
        <f t="shared" si="86"/>
        <v>0</v>
      </c>
      <c r="DL51" s="551">
        <f t="shared" si="86"/>
        <v>0</v>
      </c>
      <c r="DM51" s="551">
        <f t="shared" si="86"/>
        <v>0</v>
      </c>
      <c r="DN51" s="551">
        <f t="shared" si="86"/>
        <v>0</v>
      </c>
      <c r="DO51" s="551">
        <f t="shared" si="86"/>
        <v>0</v>
      </c>
      <c r="DP51" s="551">
        <f t="shared" si="86"/>
        <v>0</v>
      </c>
      <c r="DQ51" s="551">
        <f t="shared" si="86"/>
        <v>0</v>
      </c>
      <c r="DR51" s="551">
        <f t="shared" si="86"/>
        <v>0</v>
      </c>
      <c r="DS51" s="551">
        <f t="shared" si="86"/>
        <v>0</v>
      </c>
      <c r="DT51" s="551">
        <f t="shared" si="86"/>
        <v>0</v>
      </c>
      <c r="DU51" s="551">
        <f t="shared" si="86"/>
        <v>0</v>
      </c>
      <c r="DV51" s="551">
        <f t="shared" si="86"/>
        <v>0</v>
      </c>
      <c r="DW51" s="551">
        <f t="shared" si="86"/>
        <v>0</v>
      </c>
      <c r="DX51" s="551">
        <f t="shared" si="86"/>
        <v>0</v>
      </c>
      <c r="DY51" s="551">
        <f t="shared" si="86"/>
        <v>0</v>
      </c>
      <c r="DZ51" s="551">
        <f t="shared" si="86"/>
        <v>0</v>
      </c>
      <c r="EA51" s="551">
        <f t="shared" si="86"/>
        <v>0</v>
      </c>
      <c r="EB51" s="551">
        <f t="shared" si="86"/>
        <v>0</v>
      </c>
      <c r="EC51" s="551">
        <f t="shared" si="86"/>
        <v>0</v>
      </c>
      <c r="ED51" s="551">
        <f t="shared" si="86"/>
        <v>0</v>
      </c>
      <c r="EE51" s="516">
        <f t="shared" si="86"/>
        <v>0</v>
      </c>
    </row>
    <row r="52" spans="1:135" x14ac:dyDescent="0.3">
      <c r="A52" s="421" t="s">
        <v>250</v>
      </c>
      <c r="B52" s="469">
        <f>SUM(D52:EE52)</f>
        <v>0</v>
      </c>
      <c r="C52" s="404" t="s">
        <v>100</v>
      </c>
      <c r="D52" s="552">
        <f>IF(AND(D49&gt;ACQ_LOAN_TERM,D49&lt;=HOLD_PERIOD),-SUM(CF!S$31:S$32)*Financing!$F$14,0)</f>
        <v>0</v>
      </c>
      <c r="E52" s="515">
        <f>IF(AND(E49&gt;ACQ_LOAN_TERM,E49&lt;=HOLD_PERIOD),-SUM(CF!T$31:T$32)*Financing!$F$14,0)</f>
        <v>0</v>
      </c>
      <c r="F52" s="515">
        <f>IF(AND(F49&gt;ACQ_LOAN_TERM,F49&lt;=HOLD_PERIOD),-SUM(CF!U$31:U$32)*Financing!$F$14,0)</f>
        <v>0</v>
      </c>
      <c r="G52" s="515">
        <f>IF(AND(G49&gt;ACQ_LOAN_TERM,G49&lt;=HOLD_PERIOD),-SUM(CF!V$31:V$32)*Financing!$F$14,0)</f>
        <v>0</v>
      </c>
      <c r="H52" s="515">
        <f>IF(AND(H49&gt;ACQ_LOAN_TERM,H49&lt;=HOLD_PERIOD),-SUM(CF!W$31:W$32)*Financing!$F$14,0)</f>
        <v>0</v>
      </c>
      <c r="I52" s="515">
        <f>IF(AND(I49&gt;ACQ_LOAN_TERM,I49&lt;=HOLD_PERIOD),-SUM(CF!X$31:X$32)*Financing!$F$14,0)</f>
        <v>0</v>
      </c>
      <c r="J52" s="515">
        <f>IF(AND(J49&gt;ACQ_LOAN_TERM,J49&lt;=HOLD_PERIOD),-SUM(CF!Y$31:Y$32)*Financing!$F$14,0)</f>
        <v>0</v>
      </c>
      <c r="K52" s="515">
        <f>IF(AND(K49&gt;ACQ_LOAN_TERM,K49&lt;=HOLD_PERIOD),-SUM(CF!Z$31:Z$32)*Financing!$F$14,0)</f>
        <v>0</v>
      </c>
      <c r="L52" s="515">
        <f>IF(AND(L49&gt;ACQ_LOAN_TERM,L49&lt;=HOLD_PERIOD),-SUM(CF!AA$31:AA$32)*Financing!$F$14,0)</f>
        <v>0</v>
      </c>
      <c r="M52" s="515">
        <f>IF(AND(M49&gt;ACQ_LOAN_TERM,M49&lt;=HOLD_PERIOD),-SUM(CF!AB$31:AB$32)*Financing!$F$14,0)</f>
        <v>0</v>
      </c>
      <c r="N52" s="515">
        <f>IF(AND(N49&gt;ACQ_LOAN_TERM,N49&lt;=HOLD_PERIOD),-SUM(CF!AC$31:AC$32)*Financing!$F$14,0)</f>
        <v>0</v>
      </c>
      <c r="O52" s="515">
        <f>IF(AND(O49&gt;ACQ_LOAN_TERM,O49&lt;=HOLD_PERIOD),-SUM(CF!AD$31:AD$32)*Financing!$F$14,0)</f>
        <v>0</v>
      </c>
      <c r="P52" s="515">
        <f>IF(AND(P49&gt;ACQ_LOAN_TERM,P49&lt;=HOLD_PERIOD),-SUM(CF!AE$31:AE$32)*Financing!$F$14,0)</f>
        <v>0</v>
      </c>
      <c r="Q52" s="515">
        <f>IF(AND(Q49&gt;ACQ_LOAN_TERM,Q49&lt;=HOLD_PERIOD),-SUM(CF!AF$31:AF$32)*Financing!$F$14,0)</f>
        <v>0</v>
      </c>
      <c r="R52" s="515">
        <f>IF(AND(R49&gt;ACQ_LOAN_TERM,R49&lt;=HOLD_PERIOD),-SUM(CF!AG$31:AG$32)*Financing!$F$14,0)</f>
        <v>0</v>
      </c>
      <c r="S52" s="515">
        <f>IF(AND(S49&gt;ACQ_LOAN_TERM,S49&lt;=HOLD_PERIOD),-SUM(CF!AH$31:AH$32)*Financing!$F$14,0)</f>
        <v>0</v>
      </c>
      <c r="T52" s="515">
        <f>IF(AND(T49&gt;ACQ_LOAN_TERM,T49&lt;=HOLD_PERIOD),-SUM(CF!AI$31:AI$32)*Financing!$F$14,0)</f>
        <v>0</v>
      </c>
      <c r="U52" s="515">
        <f>IF(AND(U49&gt;ACQ_LOAN_TERM,U49&lt;=HOLD_PERIOD),-SUM(CF!AJ$31:AJ$32)*Financing!$F$14,0)</f>
        <v>0</v>
      </c>
      <c r="V52" s="515">
        <f>IF(AND(V49&gt;ACQ_LOAN_TERM,V49&lt;=HOLD_PERIOD),-SUM(CF!AK$31:AK$32)*Financing!$F$14,0)</f>
        <v>0</v>
      </c>
      <c r="W52" s="515">
        <f>IF(AND(W49&gt;ACQ_LOAN_TERM,W49&lt;=HOLD_PERIOD),-SUM(CF!AL$31:AL$32)*Financing!$F$14,0)</f>
        <v>0</v>
      </c>
      <c r="X52" s="515">
        <f>IF(AND(X49&gt;ACQ_LOAN_TERM,X49&lt;=HOLD_PERIOD),-SUM(CF!AM$31:AM$32)*Financing!$F$14,0)</f>
        <v>0</v>
      </c>
      <c r="Y52" s="515">
        <f>IF(AND(Y49&gt;ACQ_LOAN_TERM,Y49&lt;=HOLD_PERIOD),-SUM(CF!AN$31:AN$32)*Financing!$F$14,0)</f>
        <v>0</v>
      </c>
      <c r="Z52" s="515">
        <f>IF(AND(Z49&gt;ACQ_LOAN_TERM,Z49&lt;=HOLD_PERIOD),-SUM(CF!AO$31:AO$32)*Financing!$F$14,0)</f>
        <v>0</v>
      </c>
      <c r="AA52" s="515">
        <f>IF(AND(AA49&gt;ACQ_LOAN_TERM,AA49&lt;=HOLD_PERIOD),-SUM(CF!AP$31:AP$32)*Financing!$F$14,0)</f>
        <v>0</v>
      </c>
      <c r="AB52" s="515">
        <f>IF(AND(AB49&gt;ACQ_LOAN_TERM,AB49&lt;=HOLD_PERIOD),-SUM(CF!AQ$31:AQ$32)*Financing!$F$14,0)</f>
        <v>0</v>
      </c>
      <c r="AC52" s="515">
        <f>IF(AND(AC49&gt;ACQ_LOAN_TERM,AC49&lt;=HOLD_PERIOD),-SUM(CF!AR$31:AR$32)*Financing!$F$14,0)</f>
        <v>0</v>
      </c>
      <c r="AD52" s="515">
        <f>IF(AND(AD49&gt;ACQ_LOAN_TERM,AD49&lt;=HOLD_PERIOD),-SUM(CF!AS$31:AS$32)*Financing!$F$14,0)</f>
        <v>0</v>
      </c>
      <c r="AE52" s="515">
        <f>IF(AND(AE49&gt;ACQ_LOAN_TERM,AE49&lt;=HOLD_PERIOD),-SUM(CF!AT$31:AT$32)*Financing!$F$14,0)</f>
        <v>0</v>
      </c>
      <c r="AF52" s="515">
        <f>IF(AND(AF49&gt;ACQ_LOAN_TERM,AF49&lt;=HOLD_PERIOD),-SUM(CF!AU$31:AU$32)*Financing!$F$14,0)</f>
        <v>0</v>
      </c>
      <c r="AG52" s="515">
        <f>IF(AND(AG49&gt;ACQ_LOAN_TERM,AG49&lt;=HOLD_PERIOD),-SUM(CF!AV$31:AV$32)*Financing!$F$14,0)</f>
        <v>0</v>
      </c>
      <c r="AH52" s="515">
        <f>IF(AND(AH49&gt;ACQ_LOAN_TERM,AH49&lt;=HOLD_PERIOD),-SUM(CF!AW$31:AW$32)*Financing!$F$14,0)</f>
        <v>0</v>
      </c>
      <c r="AI52" s="515">
        <f>IF(AND(AI49&gt;ACQ_LOAN_TERM,AI49&lt;=HOLD_PERIOD),-SUM(CF!AX$31:AX$32)*Financing!$F$14,0)</f>
        <v>0</v>
      </c>
      <c r="AJ52" s="515">
        <f>IF(AND(AJ49&gt;ACQ_LOAN_TERM,AJ49&lt;=HOLD_PERIOD),-SUM(CF!AY$31:AY$32)*Financing!$F$14,0)</f>
        <v>0</v>
      </c>
      <c r="AK52" s="515">
        <f>IF(AND(AK49&gt;ACQ_LOAN_TERM,AK49&lt;=HOLD_PERIOD),-SUM(CF!AZ$31:AZ$32)*Financing!$F$14,0)</f>
        <v>0</v>
      </c>
      <c r="AL52" s="515">
        <f>IF(AND(AL49&gt;ACQ_LOAN_TERM,AL49&lt;=HOLD_PERIOD),-SUM(CF!BA$31:BA$32)*Financing!$F$14,0)</f>
        <v>0</v>
      </c>
      <c r="AM52" s="515">
        <f>IF(AND(AM49&gt;ACQ_LOAN_TERM,AM49&lt;=HOLD_PERIOD),-SUM(CF!BB$31:BB$32)*Financing!$F$14,0)</f>
        <v>0</v>
      </c>
      <c r="AN52" s="515">
        <f>IF(AND(AN49&gt;ACQ_LOAN_TERM,AN49&lt;=HOLD_PERIOD),-SUM(CF!BC$31:BC$32)*Financing!$F$14,0)</f>
        <v>0</v>
      </c>
      <c r="AO52" s="515">
        <f>IF(AND(AO49&gt;ACQ_LOAN_TERM,AO49&lt;=HOLD_PERIOD),-SUM(CF!BD$31:BD$32)*Financing!$F$14,0)</f>
        <v>0</v>
      </c>
      <c r="AP52" s="515">
        <f>IF(AND(AP49&gt;ACQ_LOAN_TERM,AP49&lt;=HOLD_PERIOD),-SUM(CF!BE$31:BE$32)*Financing!$F$14,0)</f>
        <v>0</v>
      </c>
      <c r="AQ52" s="515">
        <f>IF(AND(AQ49&gt;ACQ_LOAN_TERM,AQ49&lt;=HOLD_PERIOD),-SUM(CF!BF$31:BF$32)*Financing!$F$14,0)</f>
        <v>0</v>
      </c>
      <c r="AR52" s="515">
        <f>IF(AND(AR49&gt;ACQ_LOAN_TERM,AR49&lt;=HOLD_PERIOD),-SUM(CF!BG$31:BG$32)*Financing!$F$14,0)</f>
        <v>0</v>
      </c>
      <c r="AS52" s="515">
        <f>IF(AND(AS49&gt;ACQ_LOAN_TERM,AS49&lt;=HOLD_PERIOD),-SUM(CF!BH$31:BH$32)*Financing!$F$14,0)</f>
        <v>0</v>
      </c>
      <c r="AT52" s="515">
        <f>IF(AND(AT49&gt;ACQ_LOAN_TERM,AT49&lt;=HOLD_PERIOD),-SUM(CF!BI$31:BI$32)*Financing!$F$14,0)</f>
        <v>0</v>
      </c>
      <c r="AU52" s="515">
        <f>IF(AND(AU49&gt;ACQ_LOAN_TERM,AU49&lt;=HOLD_PERIOD),-SUM(CF!BJ$31:BJ$32)*Financing!$F$14,0)</f>
        <v>0</v>
      </c>
      <c r="AV52" s="515">
        <f>IF(AND(AV49&gt;ACQ_LOAN_TERM,AV49&lt;=HOLD_PERIOD),-SUM(CF!BK$31:BK$32)*Financing!$F$14,0)</f>
        <v>0</v>
      </c>
      <c r="AW52" s="515">
        <f>IF(AND(AW49&gt;ACQ_LOAN_TERM,AW49&lt;=HOLD_PERIOD),-SUM(CF!BL$31:BL$32)*Financing!$F$14,0)</f>
        <v>0</v>
      </c>
      <c r="AX52" s="515">
        <f>IF(AND(AX49&gt;ACQ_LOAN_TERM,AX49&lt;=HOLD_PERIOD),-SUM(CF!BM$31:BM$32)*Financing!$F$14,0)</f>
        <v>0</v>
      </c>
      <c r="AY52" s="515">
        <f>IF(AND(AY49&gt;ACQ_LOAN_TERM,AY49&lt;=HOLD_PERIOD),-SUM(CF!BN$31:BN$32)*Financing!$F$14,0)</f>
        <v>0</v>
      </c>
      <c r="AZ52" s="515">
        <f>IF(AND(AZ49&gt;ACQ_LOAN_TERM,AZ49&lt;=HOLD_PERIOD),-SUM(CF!BO$31:BO$32)*Financing!$F$14,0)</f>
        <v>0</v>
      </c>
      <c r="BA52" s="515">
        <f>IF(AND(BA49&gt;ACQ_LOAN_TERM,BA49&lt;=HOLD_PERIOD),-SUM(CF!BP$31:BP$32)*Financing!$F$14,0)</f>
        <v>0</v>
      </c>
      <c r="BB52" s="515">
        <f>IF(AND(BB49&gt;ACQ_LOAN_TERM,BB49&lt;=HOLD_PERIOD),-SUM(CF!BQ$31:BQ$32)*Financing!$F$14,0)</f>
        <v>0</v>
      </c>
      <c r="BC52" s="515">
        <f>IF(AND(BC49&gt;ACQ_LOAN_TERM,BC49&lt;=HOLD_PERIOD),-SUM(CF!BR$31:BR$32)*Financing!$F$14,0)</f>
        <v>0</v>
      </c>
      <c r="BD52" s="515">
        <f>IF(AND(BD49&gt;ACQ_LOAN_TERM,BD49&lt;=HOLD_PERIOD),-SUM(CF!BS$31:BS$32)*Financing!$F$14,0)</f>
        <v>0</v>
      </c>
      <c r="BE52" s="515">
        <f>IF(AND(BE49&gt;ACQ_LOAN_TERM,BE49&lt;=HOLD_PERIOD),-SUM(CF!BT$31:BT$32)*Financing!$F$14,0)</f>
        <v>0</v>
      </c>
      <c r="BF52" s="515">
        <f>IF(AND(BF49&gt;ACQ_LOAN_TERM,BF49&lt;=HOLD_PERIOD),-SUM(CF!BU$31:BU$32)*Financing!$F$14,0)</f>
        <v>0</v>
      </c>
      <c r="BG52" s="515">
        <f>IF(AND(BG49&gt;ACQ_LOAN_TERM,BG49&lt;=HOLD_PERIOD),-SUM(CF!BV$31:BV$32)*Financing!$F$14,0)</f>
        <v>0</v>
      </c>
      <c r="BH52" s="515">
        <f>IF(AND(BH49&gt;ACQ_LOAN_TERM,BH49&lt;=HOLD_PERIOD),-SUM(CF!BW$31:BW$32)*Financing!$F$14,0)</f>
        <v>0</v>
      </c>
      <c r="BI52" s="515">
        <f>IF(AND(BI49&gt;ACQ_LOAN_TERM,BI49&lt;=HOLD_PERIOD),-SUM(CF!BX$31:BX$32)*Financing!$F$14,0)</f>
        <v>0</v>
      </c>
      <c r="BJ52" s="515">
        <f>IF(AND(BJ49&gt;ACQ_LOAN_TERM,BJ49&lt;=HOLD_PERIOD),-SUM(CF!BY$31:BY$32)*Financing!$F$14,0)</f>
        <v>0</v>
      </c>
      <c r="BK52" s="515">
        <f>IF(AND(BK49&gt;ACQ_LOAN_TERM,BK49&lt;=HOLD_PERIOD),-SUM(CF!BZ$31:BZ$32)*Financing!$F$14,0)</f>
        <v>0</v>
      </c>
      <c r="BL52" s="515">
        <f>IF(AND(BL49&gt;ACQ_LOAN_TERM,BL49&lt;=HOLD_PERIOD),-SUM(CF!CA$31:CA$32)*Financing!$F$14,0)</f>
        <v>0</v>
      </c>
      <c r="BM52" s="515">
        <f>IF(AND(BM49&gt;ACQ_LOAN_TERM,BM49&lt;=HOLD_PERIOD),-SUM(CF!CB$31:CB$32)*Financing!$F$14,0)</f>
        <v>0</v>
      </c>
      <c r="BN52" s="515">
        <f>IF(AND(BN49&gt;ACQ_LOAN_TERM,BN49&lt;=HOLD_PERIOD),-SUM(CF!CC$31:CC$32)*Financing!$F$14,0)</f>
        <v>0</v>
      </c>
      <c r="BO52" s="515">
        <f>IF(AND(BO49&gt;ACQ_LOAN_TERM,BO49&lt;=HOLD_PERIOD),-SUM(CF!CD$31:CD$32)*Financing!$F$14,0)</f>
        <v>0</v>
      </c>
      <c r="BP52" s="515">
        <f>IF(AND(BP49&gt;ACQ_LOAN_TERM,BP49&lt;=HOLD_PERIOD),-SUM(CF!CE$31:CE$32)*Financing!$F$14,0)</f>
        <v>0</v>
      </c>
      <c r="BQ52" s="515">
        <f>IF(AND(BQ49&gt;ACQ_LOAN_TERM,BQ49&lt;=HOLD_PERIOD),-SUM(CF!CF$31:CF$32)*Financing!$F$14,0)</f>
        <v>0</v>
      </c>
      <c r="BR52" s="515">
        <f>IF(AND(BR49&gt;ACQ_LOAN_TERM,BR49&lt;=HOLD_PERIOD),-SUM(CF!CG$31:CG$32)*Financing!$F$14,0)</f>
        <v>0</v>
      </c>
      <c r="BS52" s="515">
        <f>IF(AND(BS49&gt;ACQ_LOAN_TERM,BS49&lt;=HOLD_PERIOD),-SUM(CF!CH$31:CH$32)*Financing!$F$14,0)</f>
        <v>0</v>
      </c>
      <c r="BT52" s="515">
        <f>IF(AND(BT49&gt;ACQ_LOAN_TERM,BT49&lt;=HOLD_PERIOD),-SUM(CF!CI$31:CI$32)*Financing!$F$14,0)</f>
        <v>0</v>
      </c>
      <c r="BU52" s="515">
        <f>IF(AND(BU49&gt;ACQ_LOAN_TERM,BU49&lt;=HOLD_PERIOD),-SUM(CF!CJ$31:CJ$32)*Financing!$F$14,0)</f>
        <v>0</v>
      </c>
      <c r="BV52" s="515">
        <f>IF(AND(BV49&gt;ACQ_LOAN_TERM,BV49&lt;=HOLD_PERIOD),-SUM(CF!CK$31:CK$32)*Financing!$F$14,0)</f>
        <v>0</v>
      </c>
      <c r="BW52" s="515">
        <f>IF(AND(BW49&gt;ACQ_LOAN_TERM,BW49&lt;=HOLD_PERIOD),-SUM(CF!CL$31:CL$32)*Financing!$F$14,0)</f>
        <v>0</v>
      </c>
      <c r="BX52" s="515">
        <f>IF(AND(BX49&gt;ACQ_LOAN_TERM,BX49&lt;=HOLD_PERIOD),-SUM(CF!CM$31:CM$32)*Financing!$F$14,0)</f>
        <v>0</v>
      </c>
      <c r="BY52" s="515">
        <f>IF(AND(BY49&gt;ACQ_LOAN_TERM,BY49&lt;=HOLD_PERIOD),-SUM(CF!CN$31:CN$32)*Financing!$F$14,0)</f>
        <v>0</v>
      </c>
      <c r="BZ52" s="515">
        <f>IF(AND(BZ49&gt;ACQ_LOAN_TERM,BZ49&lt;=HOLD_PERIOD),-SUM(CF!CO$31:CO$32)*Financing!$F$14,0)</f>
        <v>0</v>
      </c>
      <c r="CA52" s="515">
        <f>IF(AND(CA49&gt;ACQ_LOAN_TERM,CA49&lt;=HOLD_PERIOD),-SUM(CF!CP$31:CP$32)*Financing!$F$14,0)</f>
        <v>0</v>
      </c>
      <c r="CB52" s="515">
        <f>IF(AND(CB49&gt;ACQ_LOAN_TERM,CB49&lt;=HOLD_PERIOD),-SUM(CF!CQ$31:CQ$32)*Financing!$F$14,0)</f>
        <v>0</v>
      </c>
      <c r="CC52" s="515">
        <f>IF(AND(CC49&gt;ACQ_LOAN_TERM,CC49&lt;=HOLD_PERIOD),-SUM(CF!CR$31:CR$32)*Financing!$F$14,0)</f>
        <v>0</v>
      </c>
      <c r="CD52" s="515">
        <f>IF(AND(CD49&gt;ACQ_LOAN_TERM,CD49&lt;=HOLD_PERIOD),-SUM(CF!CS$31:CS$32)*Financing!$F$14,0)</f>
        <v>0</v>
      </c>
      <c r="CE52" s="515">
        <f>IF(AND(CE49&gt;ACQ_LOAN_TERM,CE49&lt;=HOLD_PERIOD),-SUM(CF!CT$31:CT$32)*Financing!$F$14,0)</f>
        <v>0</v>
      </c>
      <c r="CF52" s="515">
        <f>IF(AND(CF49&gt;ACQ_LOAN_TERM,CF49&lt;=HOLD_PERIOD),-SUM(CF!CU$31:CU$32)*Financing!$F$14,0)</f>
        <v>0</v>
      </c>
      <c r="CG52" s="515">
        <f>IF(AND(CG49&gt;ACQ_LOAN_TERM,CG49&lt;=HOLD_PERIOD),-SUM(CF!CV$31:CV$32)*Financing!$F$14,0)</f>
        <v>0</v>
      </c>
      <c r="CH52" s="515">
        <f>IF(AND(CH49&gt;ACQ_LOAN_TERM,CH49&lt;=HOLD_PERIOD),-SUM(CF!CW$31:CW$32)*Financing!$F$14,0)</f>
        <v>0</v>
      </c>
      <c r="CI52" s="515">
        <f>IF(AND(CI49&gt;ACQ_LOAN_TERM,CI49&lt;=HOLD_PERIOD),-SUM(CF!CX$31:CX$32)*Financing!$F$14,0)</f>
        <v>0</v>
      </c>
      <c r="CJ52" s="515">
        <f>IF(AND(CJ49&gt;ACQ_LOAN_TERM,CJ49&lt;=HOLD_PERIOD),-SUM(CF!CY$31:CY$32)*Financing!$F$14,0)</f>
        <v>0</v>
      </c>
      <c r="CK52" s="515">
        <f>IF(AND(CK49&gt;ACQ_LOAN_TERM,CK49&lt;=HOLD_PERIOD),-SUM(CF!CZ$31:CZ$32)*Financing!$F$14,0)</f>
        <v>0</v>
      </c>
      <c r="CL52" s="515">
        <f>IF(AND(CL49&gt;ACQ_LOAN_TERM,CL49&lt;=HOLD_PERIOD),-SUM(CF!DA$31:DA$32)*Financing!$F$14,0)</f>
        <v>0</v>
      </c>
      <c r="CM52" s="515">
        <f>IF(AND(CM49&gt;ACQ_LOAN_TERM,CM49&lt;=HOLD_PERIOD),-SUM(CF!DB$31:DB$32)*Financing!$F$14,0)</f>
        <v>0</v>
      </c>
      <c r="CN52" s="515">
        <f>IF(AND(CN49&gt;ACQ_LOAN_TERM,CN49&lt;=HOLD_PERIOD),-SUM(CF!DC$31:DC$32)*Financing!$F$14,0)</f>
        <v>0</v>
      </c>
      <c r="CO52" s="515">
        <f>IF(AND(CO49&gt;ACQ_LOAN_TERM,CO49&lt;=HOLD_PERIOD),-SUM(CF!DD$31:DD$32)*Financing!$F$14,0)</f>
        <v>0</v>
      </c>
      <c r="CP52" s="515">
        <f>IF(AND(CP49&gt;ACQ_LOAN_TERM,CP49&lt;=HOLD_PERIOD),-SUM(CF!DE$31:DE$32)*Financing!$F$14,0)</f>
        <v>0</v>
      </c>
      <c r="CQ52" s="515">
        <f>IF(AND(CQ49&gt;ACQ_LOAN_TERM,CQ49&lt;=HOLD_PERIOD),-SUM(CF!DF$31:DF$32)*Financing!$F$14,0)</f>
        <v>0</v>
      </c>
      <c r="CR52" s="515">
        <f>IF(AND(CR49&gt;ACQ_LOAN_TERM,CR49&lt;=HOLD_PERIOD),-SUM(CF!DG$31:DG$32)*Financing!$F$14,0)</f>
        <v>0</v>
      </c>
      <c r="CS52" s="515">
        <f>IF(AND(CS49&gt;ACQ_LOAN_TERM,CS49&lt;=HOLD_PERIOD),-SUM(CF!DH$31:DH$32)*Financing!$F$14,0)</f>
        <v>0</v>
      </c>
      <c r="CT52" s="515">
        <f>IF(AND(CT49&gt;ACQ_LOAN_TERM,CT49&lt;=HOLD_PERIOD),-SUM(CF!DI$31:DI$32)*Financing!$F$14,0)</f>
        <v>0</v>
      </c>
      <c r="CU52" s="515">
        <f>IF(AND(CU49&gt;ACQ_LOAN_TERM,CU49&lt;=HOLD_PERIOD),-SUM(CF!DJ$31:DJ$32)*Financing!$F$14,0)</f>
        <v>0</v>
      </c>
      <c r="CV52" s="515">
        <f>IF(AND(CV49&gt;ACQ_LOAN_TERM,CV49&lt;=HOLD_PERIOD),-SUM(CF!DK$31:DK$32)*Financing!$F$14,0)</f>
        <v>0</v>
      </c>
      <c r="CW52" s="515">
        <f>IF(AND(CW49&gt;ACQ_LOAN_TERM,CW49&lt;=HOLD_PERIOD),-SUM(CF!DL$31:DL$32)*Financing!$F$14,0)</f>
        <v>0</v>
      </c>
      <c r="CX52" s="515">
        <f>IF(AND(CX49&gt;ACQ_LOAN_TERM,CX49&lt;=HOLD_PERIOD),-SUM(CF!DM$31:DM$32)*Financing!$F$14,0)</f>
        <v>0</v>
      </c>
      <c r="CY52" s="515">
        <f>IF(AND(CY49&gt;ACQ_LOAN_TERM,CY49&lt;=HOLD_PERIOD),-SUM(CF!DN$31:DN$32)*Financing!$F$14,0)</f>
        <v>0</v>
      </c>
      <c r="CZ52" s="515">
        <f>IF(AND(CZ49&gt;ACQ_LOAN_TERM,CZ49&lt;=HOLD_PERIOD),-SUM(CF!DO$31:DO$32)*Financing!$F$14,0)</f>
        <v>0</v>
      </c>
      <c r="DA52" s="515">
        <f>IF(AND(DA49&gt;ACQ_LOAN_TERM,DA49&lt;=HOLD_PERIOD),-SUM(CF!DP$31:DP$32)*Financing!$F$14,0)</f>
        <v>0</v>
      </c>
      <c r="DB52" s="515">
        <f>IF(AND(DB49&gt;ACQ_LOAN_TERM,DB49&lt;=HOLD_PERIOD),-SUM(CF!DQ$31:DQ$32)*Financing!$F$14,0)</f>
        <v>0</v>
      </c>
      <c r="DC52" s="515">
        <f>IF(AND(DC49&gt;ACQ_LOAN_TERM,DC49&lt;=HOLD_PERIOD),-SUM(CF!DR$31:DR$32)*Financing!$F$14,0)</f>
        <v>0</v>
      </c>
      <c r="DD52" s="515">
        <f>IF(AND(DD49&gt;ACQ_LOAN_TERM,DD49&lt;=HOLD_PERIOD),-SUM(CF!DS$31:DS$32)*Financing!$F$14,0)</f>
        <v>0</v>
      </c>
      <c r="DE52" s="515">
        <f>IF(AND(DE49&gt;ACQ_LOAN_TERM,DE49&lt;=HOLD_PERIOD),-SUM(CF!DT$31:DT$32)*Financing!$F$14,0)</f>
        <v>0</v>
      </c>
      <c r="DF52" s="515">
        <f>IF(AND(DF49&gt;ACQ_LOAN_TERM,DF49&lt;=HOLD_PERIOD),-SUM(CF!DU$31:DU$32)*Financing!$F$14,0)</f>
        <v>0</v>
      </c>
      <c r="DG52" s="515">
        <f>IF(AND(DG49&gt;ACQ_LOAN_TERM,DG49&lt;=HOLD_PERIOD),-SUM(CF!DV$31:DV$32)*Financing!$F$14,0)</f>
        <v>0</v>
      </c>
      <c r="DH52" s="515">
        <f>IF(AND(DH49&gt;ACQ_LOAN_TERM,DH49&lt;=HOLD_PERIOD),-SUM(CF!DW$31:DW$32)*Financing!$F$14,0)</f>
        <v>0</v>
      </c>
      <c r="DI52" s="515">
        <f>IF(AND(DI49&gt;ACQ_LOAN_TERM,DI49&lt;=HOLD_PERIOD),-SUM(CF!DX$31:DX$32)*Financing!$F$14,0)</f>
        <v>0</v>
      </c>
      <c r="DJ52" s="515">
        <f>IF(AND(DJ49&gt;ACQ_LOAN_TERM,DJ49&lt;=HOLD_PERIOD),-SUM(CF!DY$31:DY$32)*Financing!$F$14,0)</f>
        <v>0</v>
      </c>
      <c r="DK52" s="515">
        <f>IF(AND(DK49&gt;ACQ_LOAN_TERM,DK49&lt;=HOLD_PERIOD),-SUM(CF!DZ$31:DZ$32)*Financing!$F$14,0)</f>
        <v>0</v>
      </c>
      <c r="DL52" s="515">
        <f>IF(AND(DL49&gt;ACQ_LOAN_TERM,DL49&lt;=HOLD_PERIOD),-SUM(CF!EA$31:EA$32)*Financing!$F$14,0)</f>
        <v>0</v>
      </c>
      <c r="DM52" s="515">
        <f>IF(AND(DM49&gt;ACQ_LOAN_TERM,DM49&lt;=HOLD_PERIOD),-SUM(CF!EB$31:EB$32)*Financing!$F$14,0)</f>
        <v>0</v>
      </c>
      <c r="DN52" s="515">
        <f>IF(AND(DN49&gt;ACQ_LOAN_TERM,DN49&lt;=HOLD_PERIOD),-SUM(CF!EC$31:EC$32)*Financing!$F$14,0)</f>
        <v>0</v>
      </c>
      <c r="DO52" s="515">
        <f>IF(AND(DO49&gt;ACQ_LOAN_TERM,DO49&lt;=HOLD_PERIOD),-SUM(CF!ED$31:ED$32)*Financing!$F$14,0)</f>
        <v>0</v>
      </c>
      <c r="DP52" s="515">
        <f>IF(AND(DP49&gt;ACQ_LOAN_TERM,DP49&lt;=HOLD_PERIOD),-SUM(CF!EE$31:EE$32)*Financing!$F$14,0)</f>
        <v>0</v>
      </c>
      <c r="DQ52" s="515">
        <f>IF(AND(DQ49&gt;ACQ_LOAN_TERM,DQ49&lt;=HOLD_PERIOD),-SUM(CF!EF$31:EF$32)*Financing!$F$14,0)</f>
        <v>0</v>
      </c>
      <c r="DR52" s="515">
        <f>IF(AND(DR49&gt;ACQ_LOAN_TERM,DR49&lt;=HOLD_PERIOD),-SUM(CF!EG$31:EG$32)*Financing!$F$14,0)</f>
        <v>0</v>
      </c>
      <c r="DS52" s="515">
        <f>IF(AND(DS49&gt;ACQ_LOAN_TERM,DS49&lt;=HOLD_PERIOD),-SUM(CF!EH$31:EH$32)*Financing!$F$14,0)</f>
        <v>0</v>
      </c>
      <c r="DT52" s="515">
        <f>IF(AND(DT49&gt;ACQ_LOAN_TERM,DT49&lt;=HOLD_PERIOD),-SUM(CF!EI$31:EI$32)*Financing!$F$14,0)</f>
        <v>0</v>
      </c>
      <c r="DU52" s="515">
        <f>IF(AND(DU49&gt;ACQ_LOAN_TERM,DU49&lt;=HOLD_PERIOD),-SUM(CF!EJ$31:EJ$32)*Financing!$F$14,0)</f>
        <v>0</v>
      </c>
      <c r="DV52" s="515">
        <f>IF(AND(DV49&gt;ACQ_LOAN_TERM,DV49&lt;=HOLD_PERIOD),-SUM(CF!EK$31:EK$32)*Financing!$F$14,0)</f>
        <v>0</v>
      </c>
      <c r="DW52" s="515">
        <f>IF(AND(DW49&gt;ACQ_LOAN_TERM,DW49&lt;=HOLD_PERIOD),-SUM(CF!EL$31:EL$32)*Financing!$F$14,0)</f>
        <v>0</v>
      </c>
      <c r="DX52" s="515">
        <f>IF(AND(DX49&gt;ACQ_LOAN_TERM,DX49&lt;=HOLD_PERIOD),-SUM(CF!EM$31:EM$32)*Financing!$F$14,0)</f>
        <v>0</v>
      </c>
      <c r="DY52" s="515">
        <f>IF(AND(DY49&gt;ACQ_LOAN_TERM,DY49&lt;=HOLD_PERIOD),-SUM(CF!EN$31:EN$32)*Financing!$F$14,0)</f>
        <v>0</v>
      </c>
      <c r="DZ52" s="515">
        <f>IF(AND(DZ49&gt;ACQ_LOAN_TERM,DZ49&lt;=HOLD_PERIOD),-SUM(CF!EO$31:EO$32)*Financing!$F$14,0)</f>
        <v>0</v>
      </c>
      <c r="EA52" s="515">
        <f>IF(AND(EA49&gt;ACQ_LOAN_TERM,EA49&lt;=HOLD_PERIOD),-SUM(CF!EP$31:EP$32)*Financing!$F$14,0)</f>
        <v>0</v>
      </c>
      <c r="EB52" s="515">
        <f>IF(AND(EB49&gt;ACQ_LOAN_TERM,EB49&lt;=HOLD_PERIOD),-SUM(CF!EQ$31:EQ$32)*Financing!$F$14,0)</f>
        <v>0</v>
      </c>
      <c r="EC52" s="515">
        <f>IF(AND(EC49&gt;ACQ_LOAN_TERM,EC49&lt;=HOLD_PERIOD),-SUM(CF!ER$31:ER$32)*Financing!$F$14,0)</f>
        <v>0</v>
      </c>
      <c r="ED52" s="515">
        <f>IF(AND(ED49&gt;ACQ_LOAN_TERM,ED49&lt;=HOLD_PERIOD),-SUM(CF!ES$31:ES$32)*Financing!$F$14,0)</f>
        <v>0</v>
      </c>
      <c r="EE52" s="518">
        <f>IF(AND(EE49&gt;ACQ_LOAN_TERM,EE49&lt;=HOLD_PERIOD),-SUM(CF!ET$31:ET$32)*Financing!$F$14,0)</f>
        <v>0</v>
      </c>
    </row>
    <row r="53" spans="1:135" x14ac:dyDescent="0.3">
      <c r="A53" s="421" t="s">
        <v>251</v>
      </c>
      <c r="B53" s="469">
        <f t="shared" ref="B53:B57" si="87">SUM(D53:EE53)</f>
        <v>0</v>
      </c>
      <c r="C53" s="404" t="s">
        <v>252</v>
      </c>
      <c r="D53" s="552">
        <f t="shared" ref="D53:AI53" si="88">IF(OR(D49&gt;HOLD_PERIOD,D49&lt;=ACQ_LOAN_TERM),0,IF(D49&lt;=ACQ_LOAN_TERM+IO_REFI,SUM(D51:D52)*D59/12,PMT(D59/12,REFI_AMORTIZATION*12-D49+ACQ_LOAN_TERM+IO_REFI+1,-D51-D52,0,0)))</f>
        <v>0</v>
      </c>
      <c r="E53" s="515">
        <f t="shared" si="88"/>
        <v>0</v>
      </c>
      <c r="F53" s="515">
        <f t="shared" si="88"/>
        <v>0</v>
      </c>
      <c r="G53" s="515">
        <f t="shared" si="88"/>
        <v>0</v>
      </c>
      <c r="H53" s="515">
        <f t="shared" si="88"/>
        <v>0</v>
      </c>
      <c r="I53" s="515">
        <f t="shared" si="88"/>
        <v>0</v>
      </c>
      <c r="J53" s="515">
        <f t="shared" si="88"/>
        <v>0</v>
      </c>
      <c r="K53" s="515">
        <f t="shared" si="88"/>
        <v>0</v>
      </c>
      <c r="L53" s="515">
        <f t="shared" si="88"/>
        <v>0</v>
      </c>
      <c r="M53" s="515">
        <f t="shared" si="88"/>
        <v>0</v>
      </c>
      <c r="N53" s="515">
        <f t="shared" si="88"/>
        <v>0</v>
      </c>
      <c r="O53" s="515">
        <f t="shared" si="88"/>
        <v>0</v>
      </c>
      <c r="P53" s="515">
        <f t="shared" si="88"/>
        <v>0</v>
      </c>
      <c r="Q53" s="515">
        <f t="shared" si="88"/>
        <v>0</v>
      </c>
      <c r="R53" s="515">
        <f t="shared" si="88"/>
        <v>0</v>
      </c>
      <c r="S53" s="515">
        <f t="shared" si="88"/>
        <v>0</v>
      </c>
      <c r="T53" s="515">
        <f t="shared" si="88"/>
        <v>0</v>
      </c>
      <c r="U53" s="515">
        <f t="shared" si="88"/>
        <v>0</v>
      </c>
      <c r="V53" s="515">
        <f t="shared" si="88"/>
        <v>0</v>
      </c>
      <c r="W53" s="515">
        <f t="shared" si="88"/>
        <v>0</v>
      </c>
      <c r="X53" s="515">
        <f t="shared" si="88"/>
        <v>0</v>
      </c>
      <c r="Y53" s="515">
        <f t="shared" si="88"/>
        <v>0</v>
      </c>
      <c r="Z53" s="515">
        <f t="shared" si="88"/>
        <v>0</v>
      </c>
      <c r="AA53" s="515">
        <f t="shared" si="88"/>
        <v>0</v>
      </c>
      <c r="AB53" s="515">
        <f t="shared" si="88"/>
        <v>0</v>
      </c>
      <c r="AC53" s="515">
        <f t="shared" si="88"/>
        <v>0</v>
      </c>
      <c r="AD53" s="515">
        <f t="shared" si="88"/>
        <v>0</v>
      </c>
      <c r="AE53" s="515">
        <f t="shared" si="88"/>
        <v>0</v>
      </c>
      <c r="AF53" s="515">
        <f t="shared" si="88"/>
        <v>0</v>
      </c>
      <c r="AG53" s="515">
        <f t="shared" si="88"/>
        <v>0</v>
      </c>
      <c r="AH53" s="515">
        <f t="shared" si="88"/>
        <v>0</v>
      </c>
      <c r="AI53" s="515">
        <f t="shared" si="88"/>
        <v>0</v>
      </c>
      <c r="AJ53" s="515">
        <f t="shared" ref="AJ53:BO53" si="89">IF(OR(AJ49&gt;HOLD_PERIOD,AJ49&lt;=ACQ_LOAN_TERM),0,IF(AJ49&lt;=ACQ_LOAN_TERM+IO_REFI,SUM(AJ51:AJ52)*AJ59/12,PMT(AJ59/12,REFI_AMORTIZATION*12-AJ49+ACQ_LOAN_TERM+IO_REFI+1,-AJ51-AJ52,0,0)))</f>
        <v>0</v>
      </c>
      <c r="AK53" s="515">
        <f t="shared" si="89"/>
        <v>0</v>
      </c>
      <c r="AL53" s="515">
        <f t="shared" si="89"/>
        <v>0</v>
      </c>
      <c r="AM53" s="515">
        <f t="shared" si="89"/>
        <v>0</v>
      </c>
      <c r="AN53" s="515">
        <f t="shared" si="89"/>
        <v>0</v>
      </c>
      <c r="AO53" s="515">
        <f t="shared" si="89"/>
        <v>0</v>
      </c>
      <c r="AP53" s="515">
        <f t="shared" si="89"/>
        <v>0</v>
      </c>
      <c r="AQ53" s="515">
        <f t="shared" si="89"/>
        <v>0</v>
      </c>
      <c r="AR53" s="515">
        <f t="shared" si="89"/>
        <v>0</v>
      </c>
      <c r="AS53" s="515">
        <f t="shared" si="89"/>
        <v>0</v>
      </c>
      <c r="AT53" s="515">
        <f t="shared" si="89"/>
        <v>0</v>
      </c>
      <c r="AU53" s="515">
        <f t="shared" si="89"/>
        <v>0</v>
      </c>
      <c r="AV53" s="515">
        <f t="shared" si="89"/>
        <v>0</v>
      </c>
      <c r="AW53" s="515">
        <f t="shared" si="89"/>
        <v>0</v>
      </c>
      <c r="AX53" s="515">
        <f t="shared" si="89"/>
        <v>0</v>
      </c>
      <c r="AY53" s="515">
        <f t="shared" si="89"/>
        <v>0</v>
      </c>
      <c r="AZ53" s="515">
        <f t="shared" si="89"/>
        <v>0</v>
      </c>
      <c r="BA53" s="515">
        <f t="shared" si="89"/>
        <v>0</v>
      </c>
      <c r="BB53" s="515">
        <f t="shared" si="89"/>
        <v>0</v>
      </c>
      <c r="BC53" s="515">
        <f t="shared" si="89"/>
        <v>0</v>
      </c>
      <c r="BD53" s="515">
        <f t="shared" si="89"/>
        <v>0</v>
      </c>
      <c r="BE53" s="515">
        <f t="shared" si="89"/>
        <v>0</v>
      </c>
      <c r="BF53" s="515">
        <f t="shared" si="89"/>
        <v>0</v>
      </c>
      <c r="BG53" s="515">
        <f t="shared" si="89"/>
        <v>0</v>
      </c>
      <c r="BH53" s="515">
        <f t="shared" si="89"/>
        <v>0</v>
      </c>
      <c r="BI53" s="515">
        <f t="shared" si="89"/>
        <v>0</v>
      </c>
      <c r="BJ53" s="515">
        <f t="shared" si="89"/>
        <v>0</v>
      </c>
      <c r="BK53" s="515">
        <f t="shared" si="89"/>
        <v>0</v>
      </c>
      <c r="BL53" s="515">
        <f t="shared" si="89"/>
        <v>0</v>
      </c>
      <c r="BM53" s="515">
        <f t="shared" si="89"/>
        <v>0</v>
      </c>
      <c r="BN53" s="515">
        <f t="shared" si="89"/>
        <v>0</v>
      </c>
      <c r="BO53" s="515">
        <f t="shared" si="89"/>
        <v>0</v>
      </c>
      <c r="BP53" s="515">
        <f t="shared" ref="BP53:CU53" si="90">IF(OR(BP49&gt;HOLD_PERIOD,BP49&lt;=ACQ_LOAN_TERM),0,IF(BP49&lt;=ACQ_LOAN_TERM+IO_REFI,SUM(BP51:BP52)*BP59/12,PMT(BP59/12,REFI_AMORTIZATION*12-BP49+ACQ_LOAN_TERM+IO_REFI+1,-BP51-BP52,0,0)))</f>
        <v>0</v>
      </c>
      <c r="BQ53" s="515">
        <f t="shared" si="90"/>
        <v>0</v>
      </c>
      <c r="BR53" s="515">
        <f t="shared" si="90"/>
        <v>0</v>
      </c>
      <c r="BS53" s="515">
        <f t="shared" si="90"/>
        <v>0</v>
      </c>
      <c r="BT53" s="515">
        <f t="shared" si="90"/>
        <v>0</v>
      </c>
      <c r="BU53" s="515">
        <f t="shared" si="90"/>
        <v>0</v>
      </c>
      <c r="BV53" s="515">
        <f t="shared" si="90"/>
        <v>0</v>
      </c>
      <c r="BW53" s="515">
        <f t="shared" si="90"/>
        <v>0</v>
      </c>
      <c r="BX53" s="515">
        <f t="shared" si="90"/>
        <v>0</v>
      </c>
      <c r="BY53" s="515">
        <f t="shared" si="90"/>
        <v>0</v>
      </c>
      <c r="BZ53" s="515">
        <f t="shared" si="90"/>
        <v>0</v>
      </c>
      <c r="CA53" s="515">
        <f t="shared" si="90"/>
        <v>0</v>
      </c>
      <c r="CB53" s="515">
        <f t="shared" si="90"/>
        <v>0</v>
      </c>
      <c r="CC53" s="515">
        <f t="shared" si="90"/>
        <v>0</v>
      </c>
      <c r="CD53" s="515">
        <f t="shared" si="90"/>
        <v>0</v>
      </c>
      <c r="CE53" s="515">
        <f t="shared" si="90"/>
        <v>0</v>
      </c>
      <c r="CF53" s="515">
        <f t="shared" si="90"/>
        <v>0</v>
      </c>
      <c r="CG53" s="515">
        <f t="shared" si="90"/>
        <v>0</v>
      </c>
      <c r="CH53" s="515">
        <f t="shared" si="90"/>
        <v>0</v>
      </c>
      <c r="CI53" s="515">
        <f t="shared" si="90"/>
        <v>0</v>
      </c>
      <c r="CJ53" s="515">
        <f t="shared" si="90"/>
        <v>0</v>
      </c>
      <c r="CK53" s="515">
        <f t="shared" si="90"/>
        <v>0</v>
      </c>
      <c r="CL53" s="515">
        <f t="shared" si="90"/>
        <v>0</v>
      </c>
      <c r="CM53" s="515">
        <f t="shared" si="90"/>
        <v>0</v>
      </c>
      <c r="CN53" s="515">
        <f t="shared" si="90"/>
        <v>0</v>
      </c>
      <c r="CO53" s="515">
        <f t="shared" si="90"/>
        <v>0</v>
      </c>
      <c r="CP53" s="515">
        <f t="shared" si="90"/>
        <v>0</v>
      </c>
      <c r="CQ53" s="515">
        <f t="shared" si="90"/>
        <v>0</v>
      </c>
      <c r="CR53" s="515">
        <f t="shared" si="90"/>
        <v>0</v>
      </c>
      <c r="CS53" s="515">
        <f t="shared" si="90"/>
        <v>0</v>
      </c>
      <c r="CT53" s="515">
        <f t="shared" si="90"/>
        <v>0</v>
      </c>
      <c r="CU53" s="515">
        <f t="shared" si="90"/>
        <v>0</v>
      </c>
      <c r="CV53" s="515">
        <f t="shared" ref="CV53:EA53" si="91">IF(OR(CV49&gt;HOLD_PERIOD,CV49&lt;=ACQ_LOAN_TERM),0,IF(CV49&lt;=ACQ_LOAN_TERM+IO_REFI,SUM(CV51:CV52)*CV59/12,PMT(CV59/12,REFI_AMORTIZATION*12-CV49+ACQ_LOAN_TERM+IO_REFI+1,-CV51-CV52,0,0)))</f>
        <v>0</v>
      </c>
      <c r="CW53" s="515">
        <f t="shared" si="91"/>
        <v>0</v>
      </c>
      <c r="CX53" s="515">
        <f t="shared" si="91"/>
        <v>0</v>
      </c>
      <c r="CY53" s="515">
        <f t="shared" si="91"/>
        <v>0</v>
      </c>
      <c r="CZ53" s="515">
        <f t="shared" si="91"/>
        <v>0</v>
      </c>
      <c r="DA53" s="515">
        <f t="shared" si="91"/>
        <v>0</v>
      </c>
      <c r="DB53" s="515">
        <f t="shared" si="91"/>
        <v>0</v>
      </c>
      <c r="DC53" s="515">
        <f t="shared" si="91"/>
        <v>0</v>
      </c>
      <c r="DD53" s="515">
        <f t="shared" si="91"/>
        <v>0</v>
      </c>
      <c r="DE53" s="515">
        <f t="shared" si="91"/>
        <v>0</v>
      </c>
      <c r="DF53" s="515">
        <f t="shared" si="91"/>
        <v>0</v>
      </c>
      <c r="DG53" s="515">
        <f t="shared" si="91"/>
        <v>0</v>
      </c>
      <c r="DH53" s="515">
        <f t="shared" si="91"/>
        <v>0</v>
      </c>
      <c r="DI53" s="515">
        <f t="shared" si="91"/>
        <v>0</v>
      </c>
      <c r="DJ53" s="515">
        <f t="shared" si="91"/>
        <v>0</v>
      </c>
      <c r="DK53" s="515">
        <f t="shared" si="91"/>
        <v>0</v>
      </c>
      <c r="DL53" s="515">
        <f t="shared" si="91"/>
        <v>0</v>
      </c>
      <c r="DM53" s="515">
        <f t="shared" si="91"/>
        <v>0</v>
      </c>
      <c r="DN53" s="515">
        <f t="shared" si="91"/>
        <v>0</v>
      </c>
      <c r="DO53" s="515">
        <f t="shared" si="91"/>
        <v>0</v>
      </c>
      <c r="DP53" s="515">
        <f t="shared" si="91"/>
        <v>0</v>
      </c>
      <c r="DQ53" s="515">
        <f t="shared" si="91"/>
        <v>0</v>
      </c>
      <c r="DR53" s="515">
        <f t="shared" si="91"/>
        <v>0</v>
      </c>
      <c r="DS53" s="515">
        <f t="shared" si="91"/>
        <v>0</v>
      </c>
      <c r="DT53" s="515">
        <f t="shared" si="91"/>
        <v>0</v>
      </c>
      <c r="DU53" s="515">
        <f t="shared" si="91"/>
        <v>0</v>
      </c>
      <c r="DV53" s="515">
        <f t="shared" si="91"/>
        <v>0</v>
      </c>
      <c r="DW53" s="515">
        <f t="shared" si="91"/>
        <v>0</v>
      </c>
      <c r="DX53" s="515">
        <f t="shared" si="91"/>
        <v>0</v>
      </c>
      <c r="DY53" s="515">
        <f t="shared" si="91"/>
        <v>0</v>
      </c>
      <c r="DZ53" s="515">
        <f t="shared" si="91"/>
        <v>0</v>
      </c>
      <c r="EA53" s="515">
        <f t="shared" si="91"/>
        <v>0</v>
      </c>
      <c r="EB53" s="515">
        <f t="shared" ref="EB53:EE53" si="92">IF(OR(EB49&gt;HOLD_PERIOD,EB49&lt;=ACQ_LOAN_TERM),0,IF(EB49&lt;=ACQ_LOAN_TERM+IO_REFI,SUM(EB51:EB52)*EB59/12,PMT(EB59/12,REFI_AMORTIZATION*12-EB49+ACQ_LOAN_TERM+IO_REFI+1,-EB51-EB52,0,0)))</f>
        <v>0</v>
      </c>
      <c r="EC53" s="515">
        <f t="shared" si="92"/>
        <v>0</v>
      </c>
      <c r="ED53" s="515">
        <f t="shared" si="92"/>
        <v>0</v>
      </c>
      <c r="EE53" s="518">
        <f t="shared" si="92"/>
        <v>0</v>
      </c>
    </row>
    <row r="54" spans="1:135" x14ac:dyDescent="0.3">
      <c r="A54" s="421" t="s">
        <v>253</v>
      </c>
      <c r="B54" s="469">
        <f t="shared" si="87"/>
        <v>0</v>
      </c>
      <c r="C54" s="404" t="s">
        <v>254</v>
      </c>
      <c r="D54" s="552">
        <f t="shared" ref="D54:AI54" si="93">IF(D49&lt;=ACQ_LOAN_TERM+IO_REFI,0,D53-D55)</f>
        <v>0</v>
      </c>
      <c r="E54" s="515">
        <f t="shared" si="93"/>
        <v>0</v>
      </c>
      <c r="F54" s="515">
        <f t="shared" si="93"/>
        <v>0</v>
      </c>
      <c r="G54" s="515">
        <f t="shared" si="93"/>
        <v>0</v>
      </c>
      <c r="H54" s="515">
        <f t="shared" si="93"/>
        <v>0</v>
      </c>
      <c r="I54" s="515">
        <f t="shared" si="93"/>
        <v>0</v>
      </c>
      <c r="J54" s="515">
        <f t="shared" si="93"/>
        <v>0</v>
      </c>
      <c r="K54" s="515">
        <f t="shared" si="93"/>
        <v>0</v>
      </c>
      <c r="L54" s="515">
        <f t="shared" si="93"/>
        <v>0</v>
      </c>
      <c r="M54" s="515">
        <f t="shared" si="93"/>
        <v>0</v>
      </c>
      <c r="N54" s="515">
        <f t="shared" si="93"/>
        <v>0</v>
      </c>
      <c r="O54" s="515">
        <f t="shared" si="93"/>
        <v>0</v>
      </c>
      <c r="P54" s="515">
        <f t="shared" si="93"/>
        <v>0</v>
      </c>
      <c r="Q54" s="515">
        <f t="shared" si="93"/>
        <v>0</v>
      </c>
      <c r="R54" s="515">
        <f t="shared" si="93"/>
        <v>0</v>
      </c>
      <c r="S54" s="515">
        <f t="shared" si="93"/>
        <v>0</v>
      </c>
      <c r="T54" s="515">
        <f t="shared" si="93"/>
        <v>0</v>
      </c>
      <c r="U54" s="515">
        <f t="shared" si="93"/>
        <v>0</v>
      </c>
      <c r="V54" s="515">
        <f t="shared" si="93"/>
        <v>0</v>
      </c>
      <c r="W54" s="515">
        <f t="shared" si="93"/>
        <v>0</v>
      </c>
      <c r="X54" s="515">
        <f t="shared" si="93"/>
        <v>0</v>
      </c>
      <c r="Y54" s="515">
        <f t="shared" si="93"/>
        <v>0</v>
      </c>
      <c r="Z54" s="515">
        <f t="shared" si="93"/>
        <v>0</v>
      </c>
      <c r="AA54" s="515">
        <f t="shared" si="93"/>
        <v>0</v>
      </c>
      <c r="AB54" s="515">
        <f t="shared" si="93"/>
        <v>0</v>
      </c>
      <c r="AC54" s="515">
        <f t="shared" si="93"/>
        <v>0</v>
      </c>
      <c r="AD54" s="515">
        <f t="shared" si="93"/>
        <v>0</v>
      </c>
      <c r="AE54" s="515">
        <f t="shared" si="93"/>
        <v>0</v>
      </c>
      <c r="AF54" s="515">
        <f t="shared" si="93"/>
        <v>0</v>
      </c>
      <c r="AG54" s="515">
        <f t="shared" si="93"/>
        <v>0</v>
      </c>
      <c r="AH54" s="515">
        <f t="shared" si="93"/>
        <v>0</v>
      </c>
      <c r="AI54" s="515">
        <f t="shared" si="93"/>
        <v>0</v>
      </c>
      <c r="AJ54" s="515">
        <f t="shared" ref="AJ54:BO54" si="94">IF(AJ49&lt;=ACQ_LOAN_TERM+IO_REFI,0,AJ53-AJ55)</f>
        <v>0</v>
      </c>
      <c r="AK54" s="515">
        <f t="shared" si="94"/>
        <v>0</v>
      </c>
      <c r="AL54" s="515">
        <f t="shared" si="94"/>
        <v>0</v>
      </c>
      <c r="AM54" s="515">
        <f t="shared" si="94"/>
        <v>0</v>
      </c>
      <c r="AN54" s="515">
        <f t="shared" si="94"/>
        <v>0</v>
      </c>
      <c r="AO54" s="515">
        <f t="shared" si="94"/>
        <v>0</v>
      </c>
      <c r="AP54" s="515">
        <f t="shared" si="94"/>
        <v>0</v>
      </c>
      <c r="AQ54" s="515">
        <f t="shared" si="94"/>
        <v>0</v>
      </c>
      <c r="AR54" s="515">
        <f t="shared" si="94"/>
        <v>0</v>
      </c>
      <c r="AS54" s="515">
        <f t="shared" si="94"/>
        <v>0</v>
      </c>
      <c r="AT54" s="515">
        <f t="shared" si="94"/>
        <v>0</v>
      </c>
      <c r="AU54" s="515">
        <f t="shared" si="94"/>
        <v>0</v>
      </c>
      <c r="AV54" s="515">
        <f t="shared" si="94"/>
        <v>0</v>
      </c>
      <c r="AW54" s="515">
        <f t="shared" si="94"/>
        <v>0</v>
      </c>
      <c r="AX54" s="515">
        <f t="shared" si="94"/>
        <v>0</v>
      </c>
      <c r="AY54" s="515">
        <f t="shared" si="94"/>
        <v>0</v>
      </c>
      <c r="AZ54" s="515">
        <f t="shared" si="94"/>
        <v>0</v>
      </c>
      <c r="BA54" s="515">
        <f t="shared" si="94"/>
        <v>0</v>
      </c>
      <c r="BB54" s="515">
        <f t="shared" si="94"/>
        <v>0</v>
      </c>
      <c r="BC54" s="515">
        <f t="shared" si="94"/>
        <v>0</v>
      </c>
      <c r="BD54" s="515">
        <f t="shared" si="94"/>
        <v>0</v>
      </c>
      <c r="BE54" s="515">
        <f t="shared" si="94"/>
        <v>0</v>
      </c>
      <c r="BF54" s="515">
        <f t="shared" si="94"/>
        <v>0</v>
      </c>
      <c r="BG54" s="515">
        <f t="shared" si="94"/>
        <v>0</v>
      </c>
      <c r="BH54" s="515">
        <f t="shared" si="94"/>
        <v>0</v>
      </c>
      <c r="BI54" s="515">
        <f t="shared" si="94"/>
        <v>0</v>
      </c>
      <c r="BJ54" s="515">
        <f t="shared" si="94"/>
        <v>0</v>
      </c>
      <c r="BK54" s="515">
        <f t="shared" si="94"/>
        <v>0</v>
      </c>
      <c r="BL54" s="515">
        <f t="shared" si="94"/>
        <v>0</v>
      </c>
      <c r="BM54" s="515">
        <f t="shared" si="94"/>
        <v>0</v>
      </c>
      <c r="BN54" s="515">
        <f t="shared" si="94"/>
        <v>0</v>
      </c>
      <c r="BO54" s="515">
        <f t="shared" si="94"/>
        <v>0</v>
      </c>
      <c r="BP54" s="515">
        <f t="shared" ref="BP54:CU54" si="95">IF(BP49&lt;=ACQ_LOAN_TERM+IO_REFI,0,BP53-BP55)</f>
        <v>0</v>
      </c>
      <c r="BQ54" s="515">
        <f t="shared" si="95"/>
        <v>0</v>
      </c>
      <c r="BR54" s="515">
        <f t="shared" si="95"/>
        <v>0</v>
      </c>
      <c r="BS54" s="515">
        <f t="shared" si="95"/>
        <v>0</v>
      </c>
      <c r="BT54" s="515">
        <f t="shared" si="95"/>
        <v>0</v>
      </c>
      <c r="BU54" s="515">
        <f t="shared" si="95"/>
        <v>0</v>
      </c>
      <c r="BV54" s="515">
        <f t="shared" si="95"/>
        <v>0</v>
      </c>
      <c r="BW54" s="515">
        <f t="shared" si="95"/>
        <v>0</v>
      </c>
      <c r="BX54" s="515">
        <f t="shared" si="95"/>
        <v>0</v>
      </c>
      <c r="BY54" s="515">
        <f t="shared" si="95"/>
        <v>0</v>
      </c>
      <c r="BZ54" s="515">
        <f t="shared" si="95"/>
        <v>0</v>
      </c>
      <c r="CA54" s="515">
        <f t="shared" si="95"/>
        <v>0</v>
      </c>
      <c r="CB54" s="515">
        <f t="shared" si="95"/>
        <v>0</v>
      </c>
      <c r="CC54" s="515">
        <f t="shared" si="95"/>
        <v>0</v>
      </c>
      <c r="CD54" s="515">
        <f t="shared" si="95"/>
        <v>0</v>
      </c>
      <c r="CE54" s="515">
        <f t="shared" si="95"/>
        <v>0</v>
      </c>
      <c r="CF54" s="515">
        <f t="shared" si="95"/>
        <v>0</v>
      </c>
      <c r="CG54" s="515">
        <f t="shared" si="95"/>
        <v>0</v>
      </c>
      <c r="CH54" s="515">
        <f t="shared" si="95"/>
        <v>0</v>
      </c>
      <c r="CI54" s="515">
        <f t="shared" si="95"/>
        <v>0</v>
      </c>
      <c r="CJ54" s="515">
        <f t="shared" si="95"/>
        <v>0</v>
      </c>
      <c r="CK54" s="515">
        <f t="shared" si="95"/>
        <v>0</v>
      </c>
      <c r="CL54" s="515">
        <f t="shared" si="95"/>
        <v>0</v>
      </c>
      <c r="CM54" s="515">
        <f t="shared" si="95"/>
        <v>0</v>
      </c>
      <c r="CN54" s="515">
        <f t="shared" si="95"/>
        <v>0</v>
      </c>
      <c r="CO54" s="515">
        <f t="shared" si="95"/>
        <v>0</v>
      </c>
      <c r="CP54" s="515">
        <f t="shared" si="95"/>
        <v>0</v>
      </c>
      <c r="CQ54" s="515">
        <f t="shared" si="95"/>
        <v>0</v>
      </c>
      <c r="CR54" s="515">
        <f t="shared" si="95"/>
        <v>0</v>
      </c>
      <c r="CS54" s="515">
        <f t="shared" si="95"/>
        <v>0</v>
      </c>
      <c r="CT54" s="515">
        <f t="shared" si="95"/>
        <v>0</v>
      </c>
      <c r="CU54" s="515">
        <f t="shared" si="95"/>
        <v>0</v>
      </c>
      <c r="CV54" s="515">
        <f t="shared" ref="CV54:EA54" si="96">IF(CV49&lt;=ACQ_LOAN_TERM+IO_REFI,0,CV53-CV55)</f>
        <v>0</v>
      </c>
      <c r="CW54" s="515">
        <f t="shared" si="96"/>
        <v>0</v>
      </c>
      <c r="CX54" s="515">
        <f t="shared" si="96"/>
        <v>0</v>
      </c>
      <c r="CY54" s="515">
        <f t="shared" si="96"/>
        <v>0</v>
      </c>
      <c r="CZ54" s="515">
        <f t="shared" si="96"/>
        <v>0</v>
      </c>
      <c r="DA54" s="515">
        <f t="shared" si="96"/>
        <v>0</v>
      </c>
      <c r="DB54" s="515">
        <f t="shared" si="96"/>
        <v>0</v>
      </c>
      <c r="DC54" s="515">
        <f t="shared" si="96"/>
        <v>0</v>
      </c>
      <c r="DD54" s="515">
        <f t="shared" si="96"/>
        <v>0</v>
      </c>
      <c r="DE54" s="515">
        <f t="shared" si="96"/>
        <v>0</v>
      </c>
      <c r="DF54" s="515">
        <f t="shared" si="96"/>
        <v>0</v>
      </c>
      <c r="DG54" s="515">
        <f t="shared" si="96"/>
        <v>0</v>
      </c>
      <c r="DH54" s="515">
        <f t="shared" si="96"/>
        <v>0</v>
      </c>
      <c r="DI54" s="515">
        <f t="shared" si="96"/>
        <v>0</v>
      </c>
      <c r="DJ54" s="515">
        <f t="shared" si="96"/>
        <v>0</v>
      </c>
      <c r="DK54" s="515">
        <f t="shared" si="96"/>
        <v>0</v>
      </c>
      <c r="DL54" s="515">
        <f t="shared" si="96"/>
        <v>0</v>
      </c>
      <c r="DM54" s="515">
        <f t="shared" si="96"/>
        <v>0</v>
      </c>
      <c r="DN54" s="515">
        <f t="shared" si="96"/>
        <v>0</v>
      </c>
      <c r="DO54" s="515">
        <f t="shared" si="96"/>
        <v>0</v>
      </c>
      <c r="DP54" s="515">
        <f t="shared" si="96"/>
        <v>0</v>
      </c>
      <c r="DQ54" s="515">
        <f t="shared" si="96"/>
        <v>0</v>
      </c>
      <c r="DR54" s="515">
        <f t="shared" si="96"/>
        <v>0</v>
      </c>
      <c r="DS54" s="515">
        <f t="shared" si="96"/>
        <v>0</v>
      </c>
      <c r="DT54" s="515">
        <f t="shared" si="96"/>
        <v>0</v>
      </c>
      <c r="DU54" s="515">
        <f t="shared" si="96"/>
        <v>0</v>
      </c>
      <c r="DV54" s="515">
        <f t="shared" si="96"/>
        <v>0</v>
      </c>
      <c r="DW54" s="515">
        <f t="shared" si="96"/>
        <v>0</v>
      </c>
      <c r="DX54" s="515">
        <f t="shared" si="96"/>
        <v>0</v>
      </c>
      <c r="DY54" s="515">
        <f t="shared" si="96"/>
        <v>0</v>
      </c>
      <c r="DZ54" s="515">
        <f t="shared" si="96"/>
        <v>0</v>
      </c>
      <c r="EA54" s="515">
        <f t="shared" si="96"/>
        <v>0</v>
      </c>
      <c r="EB54" s="515">
        <f t="shared" ref="EB54:EE54" si="97">IF(EB49&lt;=ACQ_LOAN_TERM+IO_REFI,0,EB53-EB55)</f>
        <v>0</v>
      </c>
      <c r="EC54" s="515">
        <f t="shared" si="97"/>
        <v>0</v>
      </c>
      <c r="ED54" s="515">
        <f t="shared" si="97"/>
        <v>0</v>
      </c>
      <c r="EE54" s="518">
        <f t="shared" si="97"/>
        <v>0</v>
      </c>
    </row>
    <row r="55" spans="1:135" x14ac:dyDescent="0.3">
      <c r="A55" s="421" t="s">
        <v>255</v>
      </c>
      <c r="B55" s="469">
        <f t="shared" si="87"/>
        <v>0</v>
      </c>
      <c r="C55" s="404" t="s">
        <v>256</v>
      </c>
      <c r="D55" s="552">
        <f t="shared" ref="D55:AI55" si="98">IF(D49&lt;=ACQ_LOAN_TERM,0,SUM(D51:D52)*D59/12)</f>
        <v>0</v>
      </c>
      <c r="E55" s="515">
        <f t="shared" si="98"/>
        <v>0</v>
      </c>
      <c r="F55" s="515">
        <f t="shared" si="98"/>
        <v>0</v>
      </c>
      <c r="G55" s="515">
        <f t="shared" si="98"/>
        <v>0</v>
      </c>
      <c r="H55" s="515">
        <f t="shared" si="98"/>
        <v>0</v>
      </c>
      <c r="I55" s="515">
        <f t="shared" si="98"/>
        <v>0</v>
      </c>
      <c r="J55" s="515">
        <f t="shared" si="98"/>
        <v>0</v>
      </c>
      <c r="K55" s="515">
        <f t="shared" si="98"/>
        <v>0</v>
      </c>
      <c r="L55" s="515">
        <f t="shared" si="98"/>
        <v>0</v>
      </c>
      <c r="M55" s="515">
        <f t="shared" si="98"/>
        <v>0</v>
      </c>
      <c r="N55" s="515">
        <f t="shared" si="98"/>
        <v>0</v>
      </c>
      <c r="O55" s="515">
        <f t="shared" si="98"/>
        <v>0</v>
      </c>
      <c r="P55" s="515">
        <f t="shared" si="98"/>
        <v>0</v>
      </c>
      <c r="Q55" s="515">
        <f t="shared" si="98"/>
        <v>0</v>
      </c>
      <c r="R55" s="515">
        <f t="shared" si="98"/>
        <v>0</v>
      </c>
      <c r="S55" s="515">
        <f t="shared" si="98"/>
        <v>0</v>
      </c>
      <c r="T55" s="515">
        <f t="shared" si="98"/>
        <v>0</v>
      </c>
      <c r="U55" s="515">
        <f t="shared" si="98"/>
        <v>0</v>
      </c>
      <c r="V55" s="515">
        <f t="shared" si="98"/>
        <v>0</v>
      </c>
      <c r="W55" s="515">
        <f t="shared" si="98"/>
        <v>0</v>
      </c>
      <c r="X55" s="515">
        <f t="shared" si="98"/>
        <v>0</v>
      </c>
      <c r="Y55" s="515">
        <f t="shared" si="98"/>
        <v>0</v>
      </c>
      <c r="Z55" s="515">
        <f t="shared" si="98"/>
        <v>0</v>
      </c>
      <c r="AA55" s="515">
        <f t="shared" si="98"/>
        <v>0</v>
      </c>
      <c r="AB55" s="515">
        <f t="shared" si="98"/>
        <v>0</v>
      </c>
      <c r="AC55" s="515">
        <f t="shared" si="98"/>
        <v>0</v>
      </c>
      <c r="AD55" s="515">
        <f t="shared" si="98"/>
        <v>0</v>
      </c>
      <c r="AE55" s="515">
        <f t="shared" si="98"/>
        <v>0</v>
      </c>
      <c r="AF55" s="515">
        <f t="shared" si="98"/>
        <v>0</v>
      </c>
      <c r="AG55" s="515">
        <f t="shared" si="98"/>
        <v>0</v>
      </c>
      <c r="AH55" s="515">
        <f t="shared" si="98"/>
        <v>0</v>
      </c>
      <c r="AI55" s="515">
        <f t="shared" si="98"/>
        <v>0</v>
      </c>
      <c r="AJ55" s="515">
        <f t="shared" ref="AJ55:BO55" si="99">IF(AJ49&lt;=ACQ_LOAN_TERM,0,SUM(AJ51:AJ52)*AJ59/12)</f>
        <v>0</v>
      </c>
      <c r="AK55" s="515">
        <f t="shared" si="99"/>
        <v>0</v>
      </c>
      <c r="AL55" s="515">
        <f t="shared" si="99"/>
        <v>0</v>
      </c>
      <c r="AM55" s="515">
        <f t="shared" si="99"/>
        <v>0</v>
      </c>
      <c r="AN55" s="515">
        <f t="shared" si="99"/>
        <v>0</v>
      </c>
      <c r="AO55" s="515">
        <f t="shared" si="99"/>
        <v>0</v>
      </c>
      <c r="AP55" s="515">
        <f t="shared" si="99"/>
        <v>0</v>
      </c>
      <c r="AQ55" s="515">
        <f t="shared" si="99"/>
        <v>0</v>
      </c>
      <c r="AR55" s="515">
        <f t="shared" si="99"/>
        <v>0</v>
      </c>
      <c r="AS55" s="515">
        <f t="shared" si="99"/>
        <v>0</v>
      </c>
      <c r="AT55" s="515">
        <f t="shared" si="99"/>
        <v>0</v>
      </c>
      <c r="AU55" s="515">
        <f t="shared" si="99"/>
        <v>0</v>
      </c>
      <c r="AV55" s="515">
        <f t="shared" si="99"/>
        <v>0</v>
      </c>
      <c r="AW55" s="515">
        <f t="shared" si="99"/>
        <v>0</v>
      </c>
      <c r="AX55" s="515">
        <f t="shared" si="99"/>
        <v>0</v>
      </c>
      <c r="AY55" s="515">
        <f t="shared" si="99"/>
        <v>0</v>
      </c>
      <c r="AZ55" s="515">
        <f t="shared" si="99"/>
        <v>0</v>
      </c>
      <c r="BA55" s="515">
        <f t="shared" si="99"/>
        <v>0</v>
      </c>
      <c r="BB55" s="515">
        <f t="shared" si="99"/>
        <v>0</v>
      </c>
      <c r="BC55" s="515">
        <f t="shared" si="99"/>
        <v>0</v>
      </c>
      <c r="BD55" s="515">
        <f t="shared" si="99"/>
        <v>0</v>
      </c>
      <c r="BE55" s="515">
        <f t="shared" si="99"/>
        <v>0</v>
      </c>
      <c r="BF55" s="515">
        <f t="shared" si="99"/>
        <v>0</v>
      </c>
      <c r="BG55" s="515">
        <f t="shared" si="99"/>
        <v>0</v>
      </c>
      <c r="BH55" s="515">
        <f t="shared" si="99"/>
        <v>0</v>
      </c>
      <c r="BI55" s="515">
        <f t="shared" si="99"/>
        <v>0</v>
      </c>
      <c r="BJ55" s="515">
        <f t="shared" si="99"/>
        <v>0</v>
      </c>
      <c r="BK55" s="515">
        <f t="shared" si="99"/>
        <v>0</v>
      </c>
      <c r="BL55" s="515">
        <f t="shared" si="99"/>
        <v>0</v>
      </c>
      <c r="BM55" s="515">
        <f t="shared" si="99"/>
        <v>0</v>
      </c>
      <c r="BN55" s="515">
        <f t="shared" si="99"/>
        <v>0</v>
      </c>
      <c r="BO55" s="515">
        <f t="shared" si="99"/>
        <v>0</v>
      </c>
      <c r="BP55" s="515">
        <f t="shared" ref="BP55:CU55" si="100">IF(BP49&lt;=ACQ_LOAN_TERM,0,SUM(BP51:BP52)*BP59/12)</f>
        <v>0</v>
      </c>
      <c r="BQ55" s="515">
        <f t="shared" si="100"/>
        <v>0</v>
      </c>
      <c r="BR55" s="515">
        <f t="shared" si="100"/>
        <v>0</v>
      </c>
      <c r="BS55" s="515">
        <f t="shared" si="100"/>
        <v>0</v>
      </c>
      <c r="BT55" s="515">
        <f t="shared" si="100"/>
        <v>0</v>
      </c>
      <c r="BU55" s="515">
        <f t="shared" si="100"/>
        <v>0</v>
      </c>
      <c r="BV55" s="515">
        <f t="shared" si="100"/>
        <v>0</v>
      </c>
      <c r="BW55" s="515">
        <f t="shared" si="100"/>
        <v>0</v>
      </c>
      <c r="BX55" s="515">
        <f t="shared" si="100"/>
        <v>0</v>
      </c>
      <c r="BY55" s="515">
        <f t="shared" si="100"/>
        <v>0</v>
      </c>
      <c r="BZ55" s="515">
        <f t="shared" si="100"/>
        <v>0</v>
      </c>
      <c r="CA55" s="515">
        <f t="shared" si="100"/>
        <v>0</v>
      </c>
      <c r="CB55" s="515">
        <f t="shared" si="100"/>
        <v>0</v>
      </c>
      <c r="CC55" s="515">
        <f t="shared" si="100"/>
        <v>0</v>
      </c>
      <c r="CD55" s="515">
        <f t="shared" si="100"/>
        <v>0</v>
      </c>
      <c r="CE55" s="515">
        <f t="shared" si="100"/>
        <v>0</v>
      </c>
      <c r="CF55" s="515">
        <f t="shared" si="100"/>
        <v>0</v>
      </c>
      <c r="CG55" s="515">
        <f t="shared" si="100"/>
        <v>0</v>
      </c>
      <c r="CH55" s="515">
        <f t="shared" si="100"/>
        <v>0</v>
      </c>
      <c r="CI55" s="515">
        <f t="shared" si="100"/>
        <v>0</v>
      </c>
      <c r="CJ55" s="515">
        <f t="shared" si="100"/>
        <v>0</v>
      </c>
      <c r="CK55" s="515">
        <f t="shared" si="100"/>
        <v>0</v>
      </c>
      <c r="CL55" s="515">
        <f t="shared" si="100"/>
        <v>0</v>
      </c>
      <c r="CM55" s="515">
        <f t="shared" si="100"/>
        <v>0</v>
      </c>
      <c r="CN55" s="515">
        <f t="shared" si="100"/>
        <v>0</v>
      </c>
      <c r="CO55" s="515">
        <f t="shared" si="100"/>
        <v>0</v>
      </c>
      <c r="CP55" s="515">
        <f t="shared" si="100"/>
        <v>0</v>
      </c>
      <c r="CQ55" s="515">
        <f t="shared" si="100"/>
        <v>0</v>
      </c>
      <c r="CR55" s="515">
        <f t="shared" si="100"/>
        <v>0</v>
      </c>
      <c r="CS55" s="515">
        <f t="shared" si="100"/>
        <v>0</v>
      </c>
      <c r="CT55" s="515">
        <f t="shared" si="100"/>
        <v>0</v>
      </c>
      <c r="CU55" s="515">
        <f t="shared" si="100"/>
        <v>0</v>
      </c>
      <c r="CV55" s="515">
        <f t="shared" ref="CV55:EE55" si="101">IF(CV49&lt;=ACQ_LOAN_TERM,0,SUM(CV51:CV52)*CV59/12)</f>
        <v>0</v>
      </c>
      <c r="CW55" s="515">
        <f t="shared" si="101"/>
        <v>0</v>
      </c>
      <c r="CX55" s="515">
        <f t="shared" si="101"/>
        <v>0</v>
      </c>
      <c r="CY55" s="515">
        <f t="shared" si="101"/>
        <v>0</v>
      </c>
      <c r="CZ55" s="515">
        <f t="shared" si="101"/>
        <v>0</v>
      </c>
      <c r="DA55" s="515">
        <f t="shared" si="101"/>
        <v>0</v>
      </c>
      <c r="DB55" s="515">
        <f t="shared" si="101"/>
        <v>0</v>
      </c>
      <c r="DC55" s="515">
        <f t="shared" si="101"/>
        <v>0</v>
      </c>
      <c r="DD55" s="515">
        <f t="shared" si="101"/>
        <v>0</v>
      </c>
      <c r="DE55" s="515">
        <f t="shared" si="101"/>
        <v>0</v>
      </c>
      <c r="DF55" s="515">
        <f t="shared" si="101"/>
        <v>0</v>
      </c>
      <c r="DG55" s="515">
        <f t="shared" si="101"/>
        <v>0</v>
      </c>
      <c r="DH55" s="515">
        <f t="shared" si="101"/>
        <v>0</v>
      </c>
      <c r="DI55" s="515">
        <f t="shared" si="101"/>
        <v>0</v>
      </c>
      <c r="DJ55" s="515">
        <f t="shared" si="101"/>
        <v>0</v>
      </c>
      <c r="DK55" s="515">
        <f t="shared" si="101"/>
        <v>0</v>
      </c>
      <c r="DL55" s="515">
        <f t="shared" si="101"/>
        <v>0</v>
      </c>
      <c r="DM55" s="515">
        <f t="shared" si="101"/>
        <v>0</v>
      </c>
      <c r="DN55" s="515">
        <f t="shared" si="101"/>
        <v>0</v>
      </c>
      <c r="DO55" s="515">
        <f t="shared" si="101"/>
        <v>0</v>
      </c>
      <c r="DP55" s="515">
        <f t="shared" si="101"/>
        <v>0</v>
      </c>
      <c r="DQ55" s="515">
        <f t="shared" si="101"/>
        <v>0</v>
      </c>
      <c r="DR55" s="515">
        <f t="shared" si="101"/>
        <v>0</v>
      </c>
      <c r="DS55" s="515">
        <f t="shared" si="101"/>
        <v>0</v>
      </c>
      <c r="DT55" s="515">
        <f t="shared" si="101"/>
        <v>0</v>
      </c>
      <c r="DU55" s="515">
        <f t="shared" si="101"/>
        <v>0</v>
      </c>
      <c r="DV55" s="515">
        <f t="shared" si="101"/>
        <v>0</v>
      </c>
      <c r="DW55" s="515">
        <f t="shared" si="101"/>
        <v>0</v>
      </c>
      <c r="DX55" s="515">
        <f t="shared" si="101"/>
        <v>0</v>
      </c>
      <c r="DY55" s="515">
        <f t="shared" si="101"/>
        <v>0</v>
      </c>
      <c r="DZ55" s="515">
        <f t="shared" si="101"/>
        <v>0</v>
      </c>
      <c r="EA55" s="515">
        <f t="shared" si="101"/>
        <v>0</v>
      </c>
      <c r="EB55" s="515">
        <f t="shared" si="101"/>
        <v>0</v>
      </c>
      <c r="EC55" s="515">
        <f t="shared" si="101"/>
        <v>0</v>
      </c>
      <c r="ED55" s="515">
        <f t="shared" si="101"/>
        <v>0</v>
      </c>
      <c r="EE55" s="518">
        <f t="shared" si="101"/>
        <v>0</v>
      </c>
    </row>
    <row r="56" spans="1:135" x14ac:dyDescent="0.3">
      <c r="A56" s="421" t="s">
        <v>257</v>
      </c>
      <c r="B56" s="469">
        <f t="shared" si="87"/>
        <v>0</v>
      </c>
      <c r="C56" s="404" t="s">
        <v>121</v>
      </c>
      <c r="D56" s="552">
        <f t="shared" ref="D56:AI56" si="102">IF(D49=HOLD_PERIOD,-D51-D52+D54,0)</f>
        <v>0</v>
      </c>
      <c r="E56" s="515">
        <f t="shared" si="102"/>
        <v>0</v>
      </c>
      <c r="F56" s="515">
        <f t="shared" si="102"/>
        <v>0</v>
      </c>
      <c r="G56" s="515">
        <f t="shared" si="102"/>
        <v>0</v>
      </c>
      <c r="H56" s="515">
        <f t="shared" si="102"/>
        <v>0</v>
      </c>
      <c r="I56" s="515">
        <f t="shared" si="102"/>
        <v>0</v>
      </c>
      <c r="J56" s="515">
        <f t="shared" si="102"/>
        <v>0</v>
      </c>
      <c r="K56" s="515">
        <f t="shared" si="102"/>
        <v>0</v>
      </c>
      <c r="L56" s="515">
        <f t="shared" si="102"/>
        <v>0</v>
      </c>
      <c r="M56" s="515">
        <f t="shared" si="102"/>
        <v>0</v>
      </c>
      <c r="N56" s="515">
        <f t="shared" si="102"/>
        <v>0</v>
      </c>
      <c r="O56" s="515">
        <f t="shared" si="102"/>
        <v>0</v>
      </c>
      <c r="P56" s="515">
        <f t="shared" si="102"/>
        <v>0</v>
      </c>
      <c r="Q56" s="515">
        <f t="shared" si="102"/>
        <v>0</v>
      </c>
      <c r="R56" s="515">
        <f t="shared" si="102"/>
        <v>0</v>
      </c>
      <c r="S56" s="515">
        <f t="shared" si="102"/>
        <v>0</v>
      </c>
      <c r="T56" s="515">
        <f t="shared" si="102"/>
        <v>0</v>
      </c>
      <c r="U56" s="515">
        <f t="shared" si="102"/>
        <v>0</v>
      </c>
      <c r="V56" s="515">
        <f t="shared" si="102"/>
        <v>0</v>
      </c>
      <c r="W56" s="515">
        <f t="shared" si="102"/>
        <v>0</v>
      </c>
      <c r="X56" s="515">
        <f t="shared" si="102"/>
        <v>0</v>
      </c>
      <c r="Y56" s="515">
        <f t="shared" si="102"/>
        <v>0</v>
      </c>
      <c r="Z56" s="515">
        <f t="shared" si="102"/>
        <v>0</v>
      </c>
      <c r="AA56" s="515">
        <f t="shared" si="102"/>
        <v>0</v>
      </c>
      <c r="AB56" s="515">
        <f t="shared" si="102"/>
        <v>0</v>
      </c>
      <c r="AC56" s="515">
        <f t="shared" si="102"/>
        <v>0</v>
      </c>
      <c r="AD56" s="515">
        <f t="shared" si="102"/>
        <v>0</v>
      </c>
      <c r="AE56" s="515">
        <f t="shared" si="102"/>
        <v>0</v>
      </c>
      <c r="AF56" s="515">
        <f t="shared" si="102"/>
        <v>0</v>
      </c>
      <c r="AG56" s="515">
        <f t="shared" si="102"/>
        <v>0</v>
      </c>
      <c r="AH56" s="515">
        <f t="shared" si="102"/>
        <v>0</v>
      </c>
      <c r="AI56" s="515">
        <f t="shared" si="102"/>
        <v>0</v>
      </c>
      <c r="AJ56" s="515">
        <f t="shared" ref="AJ56:BO56" si="103">IF(AJ49=HOLD_PERIOD,-AJ51-AJ52+AJ54,0)</f>
        <v>0</v>
      </c>
      <c r="AK56" s="515">
        <f t="shared" si="103"/>
        <v>0</v>
      </c>
      <c r="AL56" s="515">
        <f t="shared" si="103"/>
        <v>0</v>
      </c>
      <c r="AM56" s="515">
        <f t="shared" si="103"/>
        <v>0</v>
      </c>
      <c r="AN56" s="515">
        <f t="shared" si="103"/>
        <v>0</v>
      </c>
      <c r="AO56" s="515">
        <f t="shared" si="103"/>
        <v>0</v>
      </c>
      <c r="AP56" s="515">
        <f t="shared" si="103"/>
        <v>0</v>
      </c>
      <c r="AQ56" s="515">
        <f t="shared" si="103"/>
        <v>0</v>
      </c>
      <c r="AR56" s="515">
        <f t="shared" si="103"/>
        <v>0</v>
      </c>
      <c r="AS56" s="515">
        <f t="shared" si="103"/>
        <v>0</v>
      </c>
      <c r="AT56" s="515">
        <f t="shared" si="103"/>
        <v>0</v>
      </c>
      <c r="AU56" s="515">
        <f t="shared" si="103"/>
        <v>0</v>
      </c>
      <c r="AV56" s="515">
        <f t="shared" si="103"/>
        <v>0</v>
      </c>
      <c r="AW56" s="515">
        <f t="shared" si="103"/>
        <v>0</v>
      </c>
      <c r="AX56" s="515">
        <f t="shared" si="103"/>
        <v>0</v>
      </c>
      <c r="AY56" s="515">
        <f t="shared" si="103"/>
        <v>0</v>
      </c>
      <c r="AZ56" s="515">
        <f t="shared" si="103"/>
        <v>0</v>
      </c>
      <c r="BA56" s="515">
        <f t="shared" si="103"/>
        <v>0</v>
      </c>
      <c r="BB56" s="515">
        <f t="shared" si="103"/>
        <v>0</v>
      </c>
      <c r="BC56" s="515">
        <f t="shared" si="103"/>
        <v>0</v>
      </c>
      <c r="BD56" s="515">
        <f t="shared" si="103"/>
        <v>0</v>
      </c>
      <c r="BE56" s="515">
        <f t="shared" si="103"/>
        <v>0</v>
      </c>
      <c r="BF56" s="515">
        <f t="shared" si="103"/>
        <v>0</v>
      </c>
      <c r="BG56" s="515">
        <f t="shared" si="103"/>
        <v>0</v>
      </c>
      <c r="BH56" s="515">
        <f t="shared" si="103"/>
        <v>0</v>
      </c>
      <c r="BI56" s="515">
        <f t="shared" si="103"/>
        <v>0</v>
      </c>
      <c r="BJ56" s="515">
        <f t="shared" si="103"/>
        <v>0</v>
      </c>
      <c r="BK56" s="515">
        <f t="shared" si="103"/>
        <v>0</v>
      </c>
      <c r="BL56" s="515">
        <f t="shared" si="103"/>
        <v>0</v>
      </c>
      <c r="BM56" s="515">
        <f t="shared" si="103"/>
        <v>0</v>
      </c>
      <c r="BN56" s="515">
        <f t="shared" si="103"/>
        <v>0</v>
      </c>
      <c r="BO56" s="515">
        <f t="shared" si="103"/>
        <v>0</v>
      </c>
      <c r="BP56" s="515">
        <f t="shared" ref="BP56:CU56" si="104">IF(BP49=HOLD_PERIOD,-BP51-BP52+BP54,0)</f>
        <v>0</v>
      </c>
      <c r="BQ56" s="515">
        <f t="shared" si="104"/>
        <v>0</v>
      </c>
      <c r="BR56" s="515">
        <f t="shared" si="104"/>
        <v>0</v>
      </c>
      <c r="BS56" s="515">
        <f t="shared" si="104"/>
        <v>0</v>
      </c>
      <c r="BT56" s="515">
        <f t="shared" si="104"/>
        <v>0</v>
      </c>
      <c r="BU56" s="515">
        <f t="shared" si="104"/>
        <v>0</v>
      </c>
      <c r="BV56" s="515">
        <f t="shared" si="104"/>
        <v>0</v>
      </c>
      <c r="BW56" s="515">
        <f t="shared" si="104"/>
        <v>0</v>
      </c>
      <c r="BX56" s="515">
        <f t="shared" si="104"/>
        <v>0</v>
      </c>
      <c r="BY56" s="515">
        <f t="shared" si="104"/>
        <v>0</v>
      </c>
      <c r="BZ56" s="515">
        <f t="shared" si="104"/>
        <v>0</v>
      </c>
      <c r="CA56" s="515">
        <f t="shared" si="104"/>
        <v>0</v>
      </c>
      <c r="CB56" s="515">
        <f t="shared" si="104"/>
        <v>0</v>
      </c>
      <c r="CC56" s="515">
        <f t="shared" si="104"/>
        <v>0</v>
      </c>
      <c r="CD56" s="515">
        <f t="shared" si="104"/>
        <v>0</v>
      </c>
      <c r="CE56" s="515">
        <f t="shared" si="104"/>
        <v>0</v>
      </c>
      <c r="CF56" s="515">
        <f t="shared" si="104"/>
        <v>0</v>
      </c>
      <c r="CG56" s="515">
        <f t="shared" si="104"/>
        <v>0</v>
      </c>
      <c r="CH56" s="515">
        <f t="shared" si="104"/>
        <v>0</v>
      </c>
      <c r="CI56" s="515">
        <f t="shared" si="104"/>
        <v>0</v>
      </c>
      <c r="CJ56" s="515">
        <f t="shared" si="104"/>
        <v>0</v>
      </c>
      <c r="CK56" s="515">
        <f t="shared" si="104"/>
        <v>0</v>
      </c>
      <c r="CL56" s="515">
        <f t="shared" si="104"/>
        <v>0</v>
      </c>
      <c r="CM56" s="515">
        <f t="shared" si="104"/>
        <v>0</v>
      </c>
      <c r="CN56" s="515">
        <f t="shared" si="104"/>
        <v>0</v>
      </c>
      <c r="CO56" s="515">
        <f t="shared" si="104"/>
        <v>0</v>
      </c>
      <c r="CP56" s="515">
        <f t="shared" si="104"/>
        <v>0</v>
      </c>
      <c r="CQ56" s="515">
        <f t="shared" si="104"/>
        <v>0</v>
      </c>
      <c r="CR56" s="515">
        <f t="shared" si="104"/>
        <v>0</v>
      </c>
      <c r="CS56" s="515">
        <f t="shared" si="104"/>
        <v>0</v>
      </c>
      <c r="CT56" s="515">
        <f t="shared" si="104"/>
        <v>0</v>
      </c>
      <c r="CU56" s="515">
        <f t="shared" si="104"/>
        <v>0</v>
      </c>
      <c r="CV56" s="515">
        <f t="shared" ref="CV56:EE56" si="105">IF(CV49=HOLD_PERIOD,-CV51-CV52+CV54,0)</f>
        <v>0</v>
      </c>
      <c r="CW56" s="515">
        <f t="shared" si="105"/>
        <v>0</v>
      </c>
      <c r="CX56" s="515">
        <f t="shared" si="105"/>
        <v>0</v>
      </c>
      <c r="CY56" s="515">
        <f t="shared" si="105"/>
        <v>0</v>
      </c>
      <c r="CZ56" s="515">
        <f t="shared" si="105"/>
        <v>0</v>
      </c>
      <c r="DA56" s="515">
        <f t="shared" si="105"/>
        <v>0</v>
      </c>
      <c r="DB56" s="515">
        <f t="shared" si="105"/>
        <v>0</v>
      </c>
      <c r="DC56" s="515">
        <f t="shared" si="105"/>
        <v>0</v>
      </c>
      <c r="DD56" s="515">
        <f t="shared" si="105"/>
        <v>0</v>
      </c>
      <c r="DE56" s="515">
        <f t="shared" si="105"/>
        <v>0</v>
      </c>
      <c r="DF56" s="515">
        <f t="shared" si="105"/>
        <v>0</v>
      </c>
      <c r="DG56" s="515">
        <f t="shared" si="105"/>
        <v>0</v>
      </c>
      <c r="DH56" s="515">
        <f t="shared" si="105"/>
        <v>0</v>
      </c>
      <c r="DI56" s="515">
        <f t="shared" si="105"/>
        <v>0</v>
      </c>
      <c r="DJ56" s="515">
        <f t="shared" si="105"/>
        <v>0</v>
      </c>
      <c r="DK56" s="515">
        <f t="shared" si="105"/>
        <v>0</v>
      </c>
      <c r="DL56" s="515">
        <f t="shared" si="105"/>
        <v>0</v>
      </c>
      <c r="DM56" s="515">
        <f t="shared" si="105"/>
        <v>0</v>
      </c>
      <c r="DN56" s="515">
        <f t="shared" si="105"/>
        <v>0</v>
      </c>
      <c r="DO56" s="515">
        <f t="shared" si="105"/>
        <v>0</v>
      </c>
      <c r="DP56" s="515">
        <f t="shared" si="105"/>
        <v>0</v>
      </c>
      <c r="DQ56" s="515">
        <f t="shared" si="105"/>
        <v>0</v>
      </c>
      <c r="DR56" s="515">
        <f t="shared" si="105"/>
        <v>0</v>
      </c>
      <c r="DS56" s="515">
        <f t="shared" si="105"/>
        <v>0</v>
      </c>
      <c r="DT56" s="515">
        <f t="shared" si="105"/>
        <v>0</v>
      </c>
      <c r="DU56" s="515">
        <f t="shared" si="105"/>
        <v>0</v>
      </c>
      <c r="DV56" s="515">
        <f t="shared" si="105"/>
        <v>0</v>
      </c>
      <c r="DW56" s="515">
        <f t="shared" si="105"/>
        <v>0</v>
      </c>
      <c r="DX56" s="515">
        <f t="shared" si="105"/>
        <v>0</v>
      </c>
      <c r="DY56" s="515">
        <f t="shared" si="105"/>
        <v>0</v>
      </c>
      <c r="DZ56" s="515">
        <f t="shared" si="105"/>
        <v>0</v>
      </c>
      <c r="EA56" s="515">
        <f t="shared" si="105"/>
        <v>0</v>
      </c>
      <c r="EB56" s="515">
        <f t="shared" si="105"/>
        <v>0</v>
      </c>
      <c r="EC56" s="515">
        <f t="shared" si="105"/>
        <v>0</v>
      </c>
      <c r="ED56" s="515">
        <f t="shared" si="105"/>
        <v>0</v>
      </c>
      <c r="EE56" s="518">
        <f t="shared" si="105"/>
        <v>0</v>
      </c>
    </row>
    <row r="57" spans="1:135" x14ac:dyDescent="0.3">
      <c r="A57" s="421" t="s">
        <v>258</v>
      </c>
      <c r="B57" s="469">
        <f t="shared" si="87"/>
        <v>0</v>
      </c>
      <c r="C57" s="416" t="s">
        <v>259</v>
      </c>
      <c r="D57" s="553">
        <f t="shared" ref="D57:AI57" si="106">IF(REFI_LOAN_TERM+ACQ_LOAN_TERM-D49&lt;=REFI_PREPAY_WINDOW,0,REFI_PREPAY_PENALTY*D56)</f>
        <v>0</v>
      </c>
      <c r="E57" s="554">
        <f t="shared" si="106"/>
        <v>0</v>
      </c>
      <c r="F57" s="554">
        <f t="shared" si="106"/>
        <v>0</v>
      </c>
      <c r="G57" s="554">
        <f t="shared" si="106"/>
        <v>0</v>
      </c>
      <c r="H57" s="554">
        <f t="shared" si="106"/>
        <v>0</v>
      </c>
      <c r="I57" s="554">
        <f t="shared" si="106"/>
        <v>0</v>
      </c>
      <c r="J57" s="554">
        <f t="shared" si="106"/>
        <v>0</v>
      </c>
      <c r="K57" s="554">
        <f t="shared" si="106"/>
        <v>0</v>
      </c>
      <c r="L57" s="554">
        <f t="shared" si="106"/>
        <v>0</v>
      </c>
      <c r="M57" s="554">
        <f t="shared" si="106"/>
        <v>0</v>
      </c>
      <c r="N57" s="554">
        <f t="shared" si="106"/>
        <v>0</v>
      </c>
      <c r="O57" s="554">
        <f t="shared" si="106"/>
        <v>0</v>
      </c>
      <c r="P57" s="554">
        <f t="shared" si="106"/>
        <v>0</v>
      </c>
      <c r="Q57" s="554">
        <f t="shared" si="106"/>
        <v>0</v>
      </c>
      <c r="R57" s="554">
        <f t="shared" si="106"/>
        <v>0</v>
      </c>
      <c r="S57" s="554">
        <f t="shared" si="106"/>
        <v>0</v>
      </c>
      <c r="T57" s="554">
        <f t="shared" si="106"/>
        <v>0</v>
      </c>
      <c r="U57" s="554">
        <f t="shared" si="106"/>
        <v>0</v>
      </c>
      <c r="V57" s="554">
        <f t="shared" si="106"/>
        <v>0</v>
      </c>
      <c r="W57" s="554">
        <f t="shared" si="106"/>
        <v>0</v>
      </c>
      <c r="X57" s="554">
        <f t="shared" si="106"/>
        <v>0</v>
      </c>
      <c r="Y57" s="554">
        <f t="shared" si="106"/>
        <v>0</v>
      </c>
      <c r="Z57" s="554">
        <f t="shared" si="106"/>
        <v>0</v>
      </c>
      <c r="AA57" s="554">
        <f t="shared" si="106"/>
        <v>0</v>
      </c>
      <c r="AB57" s="554">
        <f t="shared" si="106"/>
        <v>0</v>
      </c>
      <c r="AC57" s="554">
        <f t="shared" si="106"/>
        <v>0</v>
      </c>
      <c r="AD57" s="554">
        <f t="shared" si="106"/>
        <v>0</v>
      </c>
      <c r="AE57" s="554">
        <f t="shared" si="106"/>
        <v>0</v>
      </c>
      <c r="AF57" s="554">
        <f t="shared" si="106"/>
        <v>0</v>
      </c>
      <c r="AG57" s="554">
        <f t="shared" si="106"/>
        <v>0</v>
      </c>
      <c r="AH57" s="554">
        <f t="shared" si="106"/>
        <v>0</v>
      </c>
      <c r="AI57" s="554">
        <f t="shared" si="106"/>
        <v>0</v>
      </c>
      <c r="AJ57" s="554">
        <f t="shared" ref="AJ57:BO57" si="107">IF(REFI_LOAN_TERM+ACQ_LOAN_TERM-AJ49&lt;=REFI_PREPAY_WINDOW,0,REFI_PREPAY_PENALTY*AJ56)</f>
        <v>0</v>
      </c>
      <c r="AK57" s="554">
        <f t="shared" si="107"/>
        <v>0</v>
      </c>
      <c r="AL57" s="554">
        <f t="shared" si="107"/>
        <v>0</v>
      </c>
      <c r="AM57" s="554">
        <f t="shared" si="107"/>
        <v>0</v>
      </c>
      <c r="AN57" s="554">
        <f t="shared" si="107"/>
        <v>0</v>
      </c>
      <c r="AO57" s="554">
        <f t="shared" si="107"/>
        <v>0</v>
      </c>
      <c r="AP57" s="554">
        <f t="shared" si="107"/>
        <v>0</v>
      </c>
      <c r="AQ57" s="554">
        <f t="shared" si="107"/>
        <v>0</v>
      </c>
      <c r="AR57" s="554">
        <f t="shared" si="107"/>
        <v>0</v>
      </c>
      <c r="AS57" s="554">
        <f t="shared" si="107"/>
        <v>0</v>
      </c>
      <c r="AT57" s="554">
        <f t="shared" si="107"/>
        <v>0</v>
      </c>
      <c r="AU57" s="554">
        <f t="shared" si="107"/>
        <v>0</v>
      </c>
      <c r="AV57" s="554">
        <f t="shared" si="107"/>
        <v>0</v>
      </c>
      <c r="AW57" s="554">
        <f t="shared" si="107"/>
        <v>0</v>
      </c>
      <c r="AX57" s="554">
        <f t="shared" si="107"/>
        <v>0</v>
      </c>
      <c r="AY57" s="554">
        <f t="shared" si="107"/>
        <v>0</v>
      </c>
      <c r="AZ57" s="554">
        <f t="shared" si="107"/>
        <v>0</v>
      </c>
      <c r="BA57" s="554">
        <f t="shared" si="107"/>
        <v>0</v>
      </c>
      <c r="BB57" s="554">
        <f t="shared" si="107"/>
        <v>0</v>
      </c>
      <c r="BC57" s="554">
        <f t="shared" si="107"/>
        <v>0</v>
      </c>
      <c r="BD57" s="554">
        <f t="shared" si="107"/>
        <v>0</v>
      </c>
      <c r="BE57" s="554">
        <f t="shared" si="107"/>
        <v>0</v>
      </c>
      <c r="BF57" s="554">
        <f t="shared" si="107"/>
        <v>0</v>
      </c>
      <c r="BG57" s="554">
        <f t="shared" si="107"/>
        <v>0</v>
      </c>
      <c r="BH57" s="554">
        <f t="shared" si="107"/>
        <v>0</v>
      </c>
      <c r="BI57" s="554">
        <f t="shared" si="107"/>
        <v>0</v>
      </c>
      <c r="BJ57" s="554">
        <f t="shared" si="107"/>
        <v>0</v>
      </c>
      <c r="BK57" s="554">
        <f t="shared" si="107"/>
        <v>0</v>
      </c>
      <c r="BL57" s="554">
        <f t="shared" si="107"/>
        <v>0</v>
      </c>
      <c r="BM57" s="554">
        <f t="shared" si="107"/>
        <v>0</v>
      </c>
      <c r="BN57" s="554">
        <f t="shared" si="107"/>
        <v>0</v>
      </c>
      <c r="BO57" s="554">
        <f t="shared" si="107"/>
        <v>0</v>
      </c>
      <c r="BP57" s="554">
        <f t="shared" ref="BP57:CU57" si="108">IF(REFI_LOAN_TERM+ACQ_LOAN_TERM-BP49&lt;=REFI_PREPAY_WINDOW,0,REFI_PREPAY_PENALTY*BP56)</f>
        <v>0</v>
      </c>
      <c r="BQ57" s="554">
        <f t="shared" si="108"/>
        <v>0</v>
      </c>
      <c r="BR57" s="554">
        <f t="shared" si="108"/>
        <v>0</v>
      </c>
      <c r="BS57" s="554">
        <f t="shared" si="108"/>
        <v>0</v>
      </c>
      <c r="BT57" s="554">
        <f t="shared" si="108"/>
        <v>0</v>
      </c>
      <c r="BU57" s="554">
        <f t="shared" si="108"/>
        <v>0</v>
      </c>
      <c r="BV57" s="554">
        <f t="shared" si="108"/>
        <v>0</v>
      </c>
      <c r="BW57" s="554">
        <f t="shared" si="108"/>
        <v>0</v>
      </c>
      <c r="BX57" s="554">
        <f t="shared" si="108"/>
        <v>0</v>
      </c>
      <c r="BY57" s="554">
        <f t="shared" si="108"/>
        <v>0</v>
      </c>
      <c r="BZ57" s="554">
        <f t="shared" si="108"/>
        <v>0</v>
      </c>
      <c r="CA57" s="554">
        <f t="shared" si="108"/>
        <v>0</v>
      </c>
      <c r="CB57" s="554">
        <f t="shared" si="108"/>
        <v>0</v>
      </c>
      <c r="CC57" s="554">
        <f t="shared" si="108"/>
        <v>0</v>
      </c>
      <c r="CD57" s="554">
        <f t="shared" si="108"/>
        <v>0</v>
      </c>
      <c r="CE57" s="554">
        <f t="shared" si="108"/>
        <v>0</v>
      </c>
      <c r="CF57" s="554">
        <f t="shared" si="108"/>
        <v>0</v>
      </c>
      <c r="CG57" s="554">
        <f t="shared" si="108"/>
        <v>0</v>
      </c>
      <c r="CH57" s="554">
        <f t="shared" si="108"/>
        <v>0</v>
      </c>
      <c r="CI57" s="554">
        <f t="shared" si="108"/>
        <v>0</v>
      </c>
      <c r="CJ57" s="554">
        <f t="shared" si="108"/>
        <v>0</v>
      </c>
      <c r="CK57" s="554">
        <f t="shared" si="108"/>
        <v>0</v>
      </c>
      <c r="CL57" s="554">
        <f t="shared" si="108"/>
        <v>0</v>
      </c>
      <c r="CM57" s="554">
        <f t="shared" si="108"/>
        <v>0</v>
      </c>
      <c r="CN57" s="554">
        <f t="shared" si="108"/>
        <v>0</v>
      </c>
      <c r="CO57" s="554">
        <f t="shared" si="108"/>
        <v>0</v>
      </c>
      <c r="CP57" s="554">
        <f t="shared" si="108"/>
        <v>0</v>
      </c>
      <c r="CQ57" s="554">
        <f t="shared" si="108"/>
        <v>0</v>
      </c>
      <c r="CR57" s="554">
        <f t="shared" si="108"/>
        <v>0</v>
      </c>
      <c r="CS57" s="554">
        <f t="shared" si="108"/>
        <v>0</v>
      </c>
      <c r="CT57" s="554">
        <f t="shared" si="108"/>
        <v>0</v>
      </c>
      <c r="CU57" s="554">
        <f t="shared" si="108"/>
        <v>0</v>
      </c>
      <c r="CV57" s="554">
        <f t="shared" ref="CV57:EA57" si="109">IF(REFI_LOAN_TERM+ACQ_LOAN_TERM-CV49&lt;=REFI_PREPAY_WINDOW,0,REFI_PREPAY_PENALTY*CV56)</f>
        <v>0</v>
      </c>
      <c r="CW57" s="554">
        <f t="shared" si="109"/>
        <v>0</v>
      </c>
      <c r="CX57" s="554">
        <f t="shared" si="109"/>
        <v>0</v>
      </c>
      <c r="CY57" s="554">
        <f t="shared" si="109"/>
        <v>0</v>
      </c>
      <c r="CZ57" s="554">
        <f t="shared" si="109"/>
        <v>0</v>
      </c>
      <c r="DA57" s="554">
        <f t="shared" si="109"/>
        <v>0</v>
      </c>
      <c r="DB57" s="554">
        <f t="shared" si="109"/>
        <v>0</v>
      </c>
      <c r="DC57" s="554">
        <f t="shared" si="109"/>
        <v>0</v>
      </c>
      <c r="DD57" s="554">
        <f t="shared" si="109"/>
        <v>0</v>
      </c>
      <c r="DE57" s="554">
        <f t="shared" si="109"/>
        <v>0</v>
      </c>
      <c r="DF57" s="554">
        <f t="shared" si="109"/>
        <v>0</v>
      </c>
      <c r="DG57" s="554">
        <f t="shared" si="109"/>
        <v>0</v>
      </c>
      <c r="DH57" s="554">
        <f t="shared" si="109"/>
        <v>0</v>
      </c>
      <c r="DI57" s="554">
        <f t="shared" si="109"/>
        <v>0</v>
      </c>
      <c r="DJ57" s="554">
        <f t="shared" si="109"/>
        <v>0</v>
      </c>
      <c r="DK57" s="554">
        <f t="shared" si="109"/>
        <v>0</v>
      </c>
      <c r="DL57" s="554">
        <f t="shared" si="109"/>
        <v>0</v>
      </c>
      <c r="DM57" s="554">
        <f t="shared" si="109"/>
        <v>0</v>
      </c>
      <c r="DN57" s="554">
        <f t="shared" si="109"/>
        <v>0</v>
      </c>
      <c r="DO57" s="554">
        <f t="shared" si="109"/>
        <v>0</v>
      </c>
      <c r="DP57" s="554">
        <f t="shared" si="109"/>
        <v>0</v>
      </c>
      <c r="DQ57" s="554">
        <f t="shared" si="109"/>
        <v>0</v>
      </c>
      <c r="DR57" s="554">
        <f t="shared" si="109"/>
        <v>0</v>
      </c>
      <c r="DS57" s="554">
        <f t="shared" si="109"/>
        <v>0</v>
      </c>
      <c r="DT57" s="554">
        <f t="shared" si="109"/>
        <v>0</v>
      </c>
      <c r="DU57" s="554">
        <f t="shared" si="109"/>
        <v>0</v>
      </c>
      <c r="DV57" s="554">
        <f t="shared" si="109"/>
        <v>0</v>
      </c>
      <c r="DW57" s="554">
        <f t="shared" si="109"/>
        <v>0</v>
      </c>
      <c r="DX57" s="554">
        <f t="shared" si="109"/>
        <v>0</v>
      </c>
      <c r="DY57" s="554">
        <f t="shared" si="109"/>
        <v>0</v>
      </c>
      <c r="DZ57" s="554">
        <f t="shared" si="109"/>
        <v>0</v>
      </c>
      <c r="EA57" s="554">
        <f t="shared" si="109"/>
        <v>0</v>
      </c>
      <c r="EB57" s="554">
        <f t="shared" ref="EB57:EE57" si="110">IF(REFI_LOAN_TERM+ACQ_LOAN_TERM-EB49&lt;=REFI_PREPAY_WINDOW,0,REFI_PREPAY_PENALTY*EB56)</f>
        <v>0</v>
      </c>
      <c r="EC57" s="554">
        <f t="shared" si="110"/>
        <v>0</v>
      </c>
      <c r="ED57" s="554">
        <f t="shared" si="110"/>
        <v>0</v>
      </c>
      <c r="EE57" s="555">
        <f t="shared" si="110"/>
        <v>0</v>
      </c>
    </row>
    <row r="58" spans="1:135" x14ac:dyDescent="0.3">
      <c r="C58" s="455" t="s">
        <v>260</v>
      </c>
      <c r="D58" s="521">
        <f>D51+D52-D54+D56</f>
        <v>0</v>
      </c>
      <c r="E58" s="521">
        <f t="shared" ref="E58:BP58" si="111">E51+E52-E54+E56</f>
        <v>0</v>
      </c>
      <c r="F58" s="521">
        <f t="shared" si="111"/>
        <v>0</v>
      </c>
      <c r="G58" s="521">
        <f t="shared" si="111"/>
        <v>0</v>
      </c>
      <c r="H58" s="521">
        <f t="shared" si="111"/>
        <v>0</v>
      </c>
      <c r="I58" s="521">
        <f t="shared" si="111"/>
        <v>0</v>
      </c>
      <c r="J58" s="521">
        <f t="shared" si="111"/>
        <v>0</v>
      </c>
      <c r="K58" s="521">
        <f t="shared" si="111"/>
        <v>0</v>
      </c>
      <c r="L58" s="521">
        <f t="shared" si="111"/>
        <v>0</v>
      </c>
      <c r="M58" s="521">
        <f t="shared" si="111"/>
        <v>0</v>
      </c>
      <c r="N58" s="521">
        <f t="shared" si="111"/>
        <v>0</v>
      </c>
      <c r="O58" s="521">
        <f t="shared" si="111"/>
        <v>0</v>
      </c>
      <c r="P58" s="521">
        <f t="shared" si="111"/>
        <v>0</v>
      </c>
      <c r="Q58" s="521">
        <f t="shared" si="111"/>
        <v>0</v>
      </c>
      <c r="R58" s="521">
        <f t="shared" si="111"/>
        <v>0</v>
      </c>
      <c r="S58" s="521">
        <f t="shared" si="111"/>
        <v>0</v>
      </c>
      <c r="T58" s="521">
        <f t="shared" si="111"/>
        <v>0</v>
      </c>
      <c r="U58" s="521">
        <f t="shared" si="111"/>
        <v>0</v>
      </c>
      <c r="V58" s="521">
        <f t="shared" si="111"/>
        <v>0</v>
      </c>
      <c r="W58" s="521">
        <f t="shared" si="111"/>
        <v>0</v>
      </c>
      <c r="X58" s="521">
        <f t="shared" si="111"/>
        <v>0</v>
      </c>
      <c r="Y58" s="521">
        <f t="shared" si="111"/>
        <v>0</v>
      </c>
      <c r="Z58" s="521">
        <f t="shared" si="111"/>
        <v>0</v>
      </c>
      <c r="AA58" s="521">
        <f t="shared" si="111"/>
        <v>0</v>
      </c>
      <c r="AB58" s="521">
        <f t="shared" si="111"/>
        <v>0</v>
      </c>
      <c r="AC58" s="521">
        <f t="shared" si="111"/>
        <v>0</v>
      </c>
      <c r="AD58" s="521">
        <f t="shared" si="111"/>
        <v>0</v>
      </c>
      <c r="AE58" s="521">
        <f t="shared" si="111"/>
        <v>0</v>
      </c>
      <c r="AF58" s="521">
        <f t="shared" si="111"/>
        <v>0</v>
      </c>
      <c r="AG58" s="521">
        <f t="shared" si="111"/>
        <v>0</v>
      </c>
      <c r="AH58" s="521">
        <f t="shared" si="111"/>
        <v>0</v>
      </c>
      <c r="AI58" s="521">
        <f t="shared" si="111"/>
        <v>0</v>
      </c>
      <c r="AJ58" s="521">
        <f t="shared" si="111"/>
        <v>0</v>
      </c>
      <c r="AK58" s="521">
        <f t="shared" si="111"/>
        <v>0</v>
      </c>
      <c r="AL58" s="521">
        <f t="shared" si="111"/>
        <v>0</v>
      </c>
      <c r="AM58" s="521">
        <f t="shared" si="111"/>
        <v>0</v>
      </c>
      <c r="AN58" s="521">
        <f t="shared" si="111"/>
        <v>0</v>
      </c>
      <c r="AO58" s="521">
        <f t="shared" si="111"/>
        <v>0</v>
      </c>
      <c r="AP58" s="521">
        <f t="shared" si="111"/>
        <v>0</v>
      </c>
      <c r="AQ58" s="521">
        <f t="shared" si="111"/>
        <v>0</v>
      </c>
      <c r="AR58" s="521">
        <f t="shared" si="111"/>
        <v>0</v>
      </c>
      <c r="AS58" s="521">
        <f t="shared" si="111"/>
        <v>0</v>
      </c>
      <c r="AT58" s="521">
        <f t="shared" si="111"/>
        <v>0</v>
      </c>
      <c r="AU58" s="521">
        <f t="shared" si="111"/>
        <v>0</v>
      </c>
      <c r="AV58" s="521">
        <f t="shared" si="111"/>
        <v>0</v>
      </c>
      <c r="AW58" s="521">
        <f t="shared" si="111"/>
        <v>0</v>
      </c>
      <c r="AX58" s="521">
        <f t="shared" si="111"/>
        <v>0</v>
      </c>
      <c r="AY58" s="521">
        <f t="shared" si="111"/>
        <v>0</v>
      </c>
      <c r="AZ58" s="521">
        <f t="shared" si="111"/>
        <v>0</v>
      </c>
      <c r="BA58" s="521">
        <f t="shared" si="111"/>
        <v>0</v>
      </c>
      <c r="BB58" s="521">
        <f t="shared" si="111"/>
        <v>0</v>
      </c>
      <c r="BC58" s="521">
        <f t="shared" si="111"/>
        <v>0</v>
      </c>
      <c r="BD58" s="521">
        <f t="shared" si="111"/>
        <v>0</v>
      </c>
      <c r="BE58" s="521">
        <f t="shared" si="111"/>
        <v>0</v>
      </c>
      <c r="BF58" s="521">
        <f t="shared" si="111"/>
        <v>0</v>
      </c>
      <c r="BG58" s="521">
        <f t="shared" si="111"/>
        <v>0</v>
      </c>
      <c r="BH58" s="521">
        <f t="shared" si="111"/>
        <v>0</v>
      </c>
      <c r="BI58" s="521">
        <f t="shared" si="111"/>
        <v>0</v>
      </c>
      <c r="BJ58" s="521">
        <f t="shared" si="111"/>
        <v>0</v>
      </c>
      <c r="BK58" s="521">
        <f t="shared" si="111"/>
        <v>0</v>
      </c>
      <c r="BL58" s="521">
        <f t="shared" si="111"/>
        <v>0</v>
      </c>
      <c r="BM58" s="521">
        <f t="shared" si="111"/>
        <v>0</v>
      </c>
      <c r="BN58" s="521">
        <f t="shared" si="111"/>
        <v>0</v>
      </c>
      <c r="BO58" s="521">
        <f t="shared" si="111"/>
        <v>0</v>
      </c>
      <c r="BP58" s="521">
        <f t="shared" si="111"/>
        <v>0</v>
      </c>
      <c r="BQ58" s="521">
        <f t="shared" ref="BQ58:EB58" si="112">BQ51+BQ52-BQ54+BQ56</f>
        <v>0</v>
      </c>
      <c r="BR58" s="521">
        <f t="shared" si="112"/>
        <v>0</v>
      </c>
      <c r="BS58" s="521">
        <f t="shared" si="112"/>
        <v>0</v>
      </c>
      <c r="BT58" s="521">
        <f t="shared" si="112"/>
        <v>0</v>
      </c>
      <c r="BU58" s="521">
        <f t="shared" si="112"/>
        <v>0</v>
      </c>
      <c r="BV58" s="521">
        <f t="shared" si="112"/>
        <v>0</v>
      </c>
      <c r="BW58" s="521">
        <f t="shared" si="112"/>
        <v>0</v>
      </c>
      <c r="BX58" s="521">
        <f t="shared" si="112"/>
        <v>0</v>
      </c>
      <c r="BY58" s="521">
        <f t="shared" si="112"/>
        <v>0</v>
      </c>
      <c r="BZ58" s="521">
        <f t="shared" si="112"/>
        <v>0</v>
      </c>
      <c r="CA58" s="521">
        <f t="shared" si="112"/>
        <v>0</v>
      </c>
      <c r="CB58" s="521">
        <f t="shared" si="112"/>
        <v>0</v>
      </c>
      <c r="CC58" s="521">
        <f t="shared" si="112"/>
        <v>0</v>
      </c>
      <c r="CD58" s="521">
        <f t="shared" si="112"/>
        <v>0</v>
      </c>
      <c r="CE58" s="521">
        <f t="shared" si="112"/>
        <v>0</v>
      </c>
      <c r="CF58" s="521">
        <f t="shared" si="112"/>
        <v>0</v>
      </c>
      <c r="CG58" s="521">
        <f t="shared" si="112"/>
        <v>0</v>
      </c>
      <c r="CH58" s="521">
        <f t="shared" si="112"/>
        <v>0</v>
      </c>
      <c r="CI58" s="521">
        <f t="shared" si="112"/>
        <v>0</v>
      </c>
      <c r="CJ58" s="521">
        <f t="shared" si="112"/>
        <v>0</v>
      </c>
      <c r="CK58" s="521">
        <f t="shared" si="112"/>
        <v>0</v>
      </c>
      <c r="CL58" s="521">
        <f t="shared" si="112"/>
        <v>0</v>
      </c>
      <c r="CM58" s="521">
        <f t="shared" si="112"/>
        <v>0</v>
      </c>
      <c r="CN58" s="521">
        <f t="shared" si="112"/>
        <v>0</v>
      </c>
      <c r="CO58" s="521">
        <f t="shared" si="112"/>
        <v>0</v>
      </c>
      <c r="CP58" s="521">
        <f t="shared" si="112"/>
        <v>0</v>
      </c>
      <c r="CQ58" s="521">
        <f t="shared" si="112"/>
        <v>0</v>
      </c>
      <c r="CR58" s="521">
        <f t="shared" si="112"/>
        <v>0</v>
      </c>
      <c r="CS58" s="521">
        <f t="shared" si="112"/>
        <v>0</v>
      </c>
      <c r="CT58" s="521">
        <f t="shared" si="112"/>
        <v>0</v>
      </c>
      <c r="CU58" s="521">
        <f t="shared" si="112"/>
        <v>0</v>
      </c>
      <c r="CV58" s="521">
        <f t="shared" si="112"/>
        <v>0</v>
      </c>
      <c r="CW58" s="521">
        <f t="shared" si="112"/>
        <v>0</v>
      </c>
      <c r="CX58" s="521">
        <f t="shared" si="112"/>
        <v>0</v>
      </c>
      <c r="CY58" s="521">
        <f t="shared" si="112"/>
        <v>0</v>
      </c>
      <c r="CZ58" s="521">
        <f t="shared" si="112"/>
        <v>0</v>
      </c>
      <c r="DA58" s="521">
        <f t="shared" si="112"/>
        <v>0</v>
      </c>
      <c r="DB58" s="521">
        <f t="shared" si="112"/>
        <v>0</v>
      </c>
      <c r="DC58" s="521">
        <f t="shared" si="112"/>
        <v>0</v>
      </c>
      <c r="DD58" s="521">
        <f t="shared" si="112"/>
        <v>0</v>
      </c>
      <c r="DE58" s="521">
        <f t="shared" si="112"/>
        <v>0</v>
      </c>
      <c r="DF58" s="521">
        <f t="shared" si="112"/>
        <v>0</v>
      </c>
      <c r="DG58" s="521">
        <f t="shared" si="112"/>
        <v>0</v>
      </c>
      <c r="DH58" s="521">
        <f t="shared" si="112"/>
        <v>0</v>
      </c>
      <c r="DI58" s="521">
        <f t="shared" si="112"/>
        <v>0</v>
      </c>
      <c r="DJ58" s="521">
        <f t="shared" si="112"/>
        <v>0</v>
      </c>
      <c r="DK58" s="521">
        <f t="shared" si="112"/>
        <v>0</v>
      </c>
      <c r="DL58" s="521">
        <f t="shared" si="112"/>
        <v>0</v>
      </c>
      <c r="DM58" s="521">
        <f t="shared" si="112"/>
        <v>0</v>
      </c>
      <c r="DN58" s="521">
        <f t="shared" si="112"/>
        <v>0</v>
      </c>
      <c r="DO58" s="521">
        <f t="shared" si="112"/>
        <v>0</v>
      </c>
      <c r="DP58" s="521">
        <f t="shared" si="112"/>
        <v>0</v>
      </c>
      <c r="DQ58" s="521">
        <f t="shared" si="112"/>
        <v>0</v>
      </c>
      <c r="DR58" s="521">
        <f t="shared" si="112"/>
        <v>0</v>
      </c>
      <c r="DS58" s="521">
        <f t="shared" si="112"/>
        <v>0</v>
      </c>
      <c r="DT58" s="521">
        <f t="shared" si="112"/>
        <v>0</v>
      </c>
      <c r="DU58" s="521">
        <f t="shared" si="112"/>
        <v>0</v>
      </c>
      <c r="DV58" s="521">
        <f t="shared" si="112"/>
        <v>0</v>
      </c>
      <c r="DW58" s="521">
        <f t="shared" si="112"/>
        <v>0</v>
      </c>
      <c r="DX58" s="521">
        <f t="shared" si="112"/>
        <v>0</v>
      </c>
      <c r="DY58" s="521">
        <f t="shared" si="112"/>
        <v>0</v>
      </c>
      <c r="DZ58" s="521">
        <f t="shared" si="112"/>
        <v>0</v>
      </c>
      <c r="EA58" s="521">
        <f t="shared" si="112"/>
        <v>0</v>
      </c>
      <c r="EB58" s="521">
        <f t="shared" si="112"/>
        <v>0</v>
      </c>
      <c r="EC58" s="521">
        <f t="shared" ref="EC58:EE58" si="113">EC51+EC52-EC54+EC56</f>
        <v>0</v>
      </c>
      <c r="ED58" s="521">
        <f t="shared" si="113"/>
        <v>0</v>
      </c>
      <c r="EE58" s="522">
        <f t="shared" si="113"/>
        <v>0</v>
      </c>
    </row>
    <row r="59" spans="1:135" x14ac:dyDescent="0.3">
      <c r="C59" s="607" t="s">
        <v>261</v>
      </c>
      <c r="D59" s="608">
        <f>IFERROR(IF($F$9="Fixed",$F$12,HLOOKUP(D50,$D$62:$EE$63,2,0)+$F$11),C59)</f>
        <v>5.2499999999999998E-2</v>
      </c>
      <c r="E59" s="608">
        <f t="shared" ref="E59:BP59" si="114">IFERROR(IF($F$9="Fixed",$F$12,HLOOKUP(E50,$D$62:$EE$63,2,0)+$F$11),D59)</f>
        <v>5.2499999999999998E-2</v>
      </c>
      <c r="F59" s="608">
        <f t="shared" si="114"/>
        <v>5.2499999999999998E-2</v>
      </c>
      <c r="G59" s="608">
        <f t="shared" si="114"/>
        <v>5.2499999999999998E-2</v>
      </c>
      <c r="H59" s="608">
        <f t="shared" si="114"/>
        <v>5.2499999999999998E-2</v>
      </c>
      <c r="I59" s="608">
        <f t="shared" si="114"/>
        <v>5.2499999999999998E-2</v>
      </c>
      <c r="J59" s="608">
        <f t="shared" si="114"/>
        <v>5.2499999999999998E-2</v>
      </c>
      <c r="K59" s="608">
        <f t="shared" si="114"/>
        <v>5.2499999999999998E-2</v>
      </c>
      <c r="L59" s="608">
        <f t="shared" si="114"/>
        <v>5.2499999999999998E-2</v>
      </c>
      <c r="M59" s="608">
        <f t="shared" si="114"/>
        <v>5.2499999999999998E-2</v>
      </c>
      <c r="N59" s="608">
        <f t="shared" si="114"/>
        <v>5.2499999999999998E-2</v>
      </c>
      <c r="O59" s="608">
        <f t="shared" si="114"/>
        <v>5.2499999999999998E-2</v>
      </c>
      <c r="P59" s="608">
        <f t="shared" si="114"/>
        <v>5.2499999999999998E-2</v>
      </c>
      <c r="Q59" s="608">
        <f t="shared" si="114"/>
        <v>5.2499999999999998E-2</v>
      </c>
      <c r="R59" s="608">
        <f t="shared" si="114"/>
        <v>5.2499999999999998E-2</v>
      </c>
      <c r="S59" s="608">
        <f t="shared" si="114"/>
        <v>5.2499999999999998E-2</v>
      </c>
      <c r="T59" s="608">
        <f t="shared" si="114"/>
        <v>5.2499999999999998E-2</v>
      </c>
      <c r="U59" s="608">
        <f t="shared" si="114"/>
        <v>5.2499999999999998E-2</v>
      </c>
      <c r="V59" s="608">
        <f t="shared" si="114"/>
        <v>5.2499999999999998E-2</v>
      </c>
      <c r="W59" s="608">
        <f t="shared" si="114"/>
        <v>5.2499999999999998E-2</v>
      </c>
      <c r="X59" s="608">
        <f t="shared" si="114"/>
        <v>5.2499999999999998E-2</v>
      </c>
      <c r="Y59" s="608">
        <f t="shared" si="114"/>
        <v>5.2499999999999998E-2</v>
      </c>
      <c r="Z59" s="608">
        <f t="shared" si="114"/>
        <v>5.2499999999999998E-2</v>
      </c>
      <c r="AA59" s="608">
        <f t="shared" si="114"/>
        <v>5.2499999999999998E-2</v>
      </c>
      <c r="AB59" s="608">
        <f t="shared" si="114"/>
        <v>5.2499999999999998E-2</v>
      </c>
      <c r="AC59" s="608">
        <f t="shared" si="114"/>
        <v>5.2499999999999998E-2</v>
      </c>
      <c r="AD59" s="608">
        <f t="shared" si="114"/>
        <v>5.2499999999999998E-2</v>
      </c>
      <c r="AE59" s="608">
        <f t="shared" si="114"/>
        <v>5.2499999999999998E-2</v>
      </c>
      <c r="AF59" s="608">
        <f t="shared" si="114"/>
        <v>5.2499999999999998E-2</v>
      </c>
      <c r="AG59" s="608">
        <f t="shared" si="114"/>
        <v>5.2499999999999998E-2</v>
      </c>
      <c r="AH59" s="608">
        <f t="shared" si="114"/>
        <v>5.2499999999999998E-2</v>
      </c>
      <c r="AI59" s="608">
        <f t="shared" si="114"/>
        <v>5.2499999999999998E-2</v>
      </c>
      <c r="AJ59" s="608">
        <f t="shared" si="114"/>
        <v>5.2499999999999998E-2</v>
      </c>
      <c r="AK59" s="608">
        <f t="shared" si="114"/>
        <v>5.2499999999999998E-2</v>
      </c>
      <c r="AL59" s="608">
        <f t="shared" si="114"/>
        <v>5.2499999999999998E-2</v>
      </c>
      <c r="AM59" s="608">
        <f t="shared" si="114"/>
        <v>5.2499999999999998E-2</v>
      </c>
      <c r="AN59" s="608">
        <f t="shared" si="114"/>
        <v>5.2499999999999998E-2</v>
      </c>
      <c r="AO59" s="608">
        <f t="shared" si="114"/>
        <v>5.2499999999999998E-2</v>
      </c>
      <c r="AP59" s="608">
        <f t="shared" si="114"/>
        <v>5.2499999999999998E-2</v>
      </c>
      <c r="AQ59" s="608">
        <f t="shared" si="114"/>
        <v>5.2499999999999998E-2</v>
      </c>
      <c r="AR59" s="608">
        <f t="shared" si="114"/>
        <v>5.2499999999999998E-2</v>
      </c>
      <c r="AS59" s="608">
        <f t="shared" si="114"/>
        <v>5.2499999999999998E-2</v>
      </c>
      <c r="AT59" s="608">
        <f t="shared" si="114"/>
        <v>5.2499999999999998E-2</v>
      </c>
      <c r="AU59" s="608">
        <f t="shared" si="114"/>
        <v>5.2499999999999998E-2</v>
      </c>
      <c r="AV59" s="608">
        <f t="shared" si="114"/>
        <v>5.2499999999999998E-2</v>
      </c>
      <c r="AW59" s="608">
        <f t="shared" si="114"/>
        <v>5.2499999999999998E-2</v>
      </c>
      <c r="AX59" s="608">
        <f t="shared" si="114"/>
        <v>5.2499999999999998E-2</v>
      </c>
      <c r="AY59" s="608">
        <f t="shared" si="114"/>
        <v>5.2499999999999998E-2</v>
      </c>
      <c r="AZ59" s="608">
        <f t="shared" si="114"/>
        <v>5.2499999999999998E-2</v>
      </c>
      <c r="BA59" s="608">
        <f t="shared" si="114"/>
        <v>5.2499999999999998E-2</v>
      </c>
      <c r="BB59" s="608">
        <f t="shared" si="114"/>
        <v>5.2499999999999998E-2</v>
      </c>
      <c r="BC59" s="608">
        <f t="shared" si="114"/>
        <v>5.2499999999999998E-2</v>
      </c>
      <c r="BD59" s="608">
        <f t="shared" si="114"/>
        <v>5.2499999999999998E-2</v>
      </c>
      <c r="BE59" s="608">
        <f t="shared" si="114"/>
        <v>5.2499999999999998E-2</v>
      </c>
      <c r="BF59" s="608">
        <f t="shared" si="114"/>
        <v>5.2499999999999998E-2</v>
      </c>
      <c r="BG59" s="608">
        <f t="shared" si="114"/>
        <v>5.2499999999999998E-2</v>
      </c>
      <c r="BH59" s="608">
        <f t="shared" si="114"/>
        <v>5.2499999999999998E-2</v>
      </c>
      <c r="BI59" s="608">
        <f t="shared" si="114"/>
        <v>5.2499999999999998E-2</v>
      </c>
      <c r="BJ59" s="608">
        <f t="shared" si="114"/>
        <v>5.2499999999999998E-2</v>
      </c>
      <c r="BK59" s="608">
        <f t="shared" si="114"/>
        <v>5.2499999999999998E-2</v>
      </c>
      <c r="BL59" s="608">
        <f t="shared" si="114"/>
        <v>5.2499999999999998E-2</v>
      </c>
      <c r="BM59" s="608">
        <f t="shared" si="114"/>
        <v>5.2499999999999998E-2</v>
      </c>
      <c r="BN59" s="608">
        <f t="shared" si="114"/>
        <v>5.2499999999999998E-2</v>
      </c>
      <c r="BO59" s="608">
        <f t="shared" si="114"/>
        <v>5.2499999999999998E-2</v>
      </c>
      <c r="BP59" s="608">
        <f t="shared" si="114"/>
        <v>5.2499999999999998E-2</v>
      </c>
      <c r="BQ59" s="608">
        <f t="shared" ref="BQ59:EB59" si="115">IFERROR(IF($F$9="Fixed",$F$12,HLOOKUP(BQ50,$D$62:$EE$63,2,0)+$F$11),BP59)</f>
        <v>5.2499999999999998E-2</v>
      </c>
      <c r="BR59" s="608">
        <f t="shared" si="115"/>
        <v>5.2499999999999998E-2</v>
      </c>
      <c r="BS59" s="608">
        <f t="shared" si="115"/>
        <v>5.2499999999999998E-2</v>
      </c>
      <c r="BT59" s="608">
        <f t="shared" si="115"/>
        <v>5.2499999999999998E-2</v>
      </c>
      <c r="BU59" s="608">
        <f t="shared" si="115"/>
        <v>5.2499999999999998E-2</v>
      </c>
      <c r="BV59" s="608">
        <f t="shared" si="115"/>
        <v>5.2499999999999998E-2</v>
      </c>
      <c r="BW59" s="608">
        <f t="shared" si="115"/>
        <v>5.2499999999999998E-2</v>
      </c>
      <c r="BX59" s="608">
        <f t="shared" si="115"/>
        <v>5.2499999999999998E-2</v>
      </c>
      <c r="BY59" s="608">
        <f t="shared" si="115"/>
        <v>5.2499999999999998E-2</v>
      </c>
      <c r="BZ59" s="608">
        <f t="shared" si="115"/>
        <v>5.2499999999999998E-2</v>
      </c>
      <c r="CA59" s="608">
        <f t="shared" si="115"/>
        <v>5.2499999999999998E-2</v>
      </c>
      <c r="CB59" s="608">
        <f t="shared" si="115"/>
        <v>5.2499999999999998E-2</v>
      </c>
      <c r="CC59" s="608">
        <f t="shared" si="115"/>
        <v>5.2499999999999998E-2</v>
      </c>
      <c r="CD59" s="608">
        <f t="shared" si="115"/>
        <v>5.2499999999999998E-2</v>
      </c>
      <c r="CE59" s="608">
        <f t="shared" si="115"/>
        <v>5.2499999999999998E-2</v>
      </c>
      <c r="CF59" s="608">
        <f t="shared" si="115"/>
        <v>5.2499999999999998E-2</v>
      </c>
      <c r="CG59" s="608">
        <f t="shared" si="115"/>
        <v>5.2499999999999998E-2</v>
      </c>
      <c r="CH59" s="608">
        <f t="shared" si="115"/>
        <v>5.2499999999999998E-2</v>
      </c>
      <c r="CI59" s="608">
        <f t="shared" si="115"/>
        <v>5.2499999999999998E-2</v>
      </c>
      <c r="CJ59" s="608">
        <f t="shared" si="115"/>
        <v>5.2499999999999998E-2</v>
      </c>
      <c r="CK59" s="608">
        <f t="shared" si="115"/>
        <v>5.2499999999999998E-2</v>
      </c>
      <c r="CL59" s="608">
        <f t="shared" si="115"/>
        <v>5.2499999999999998E-2</v>
      </c>
      <c r="CM59" s="608">
        <f t="shared" si="115"/>
        <v>5.2499999999999998E-2</v>
      </c>
      <c r="CN59" s="608">
        <f t="shared" si="115"/>
        <v>5.2499999999999998E-2</v>
      </c>
      <c r="CO59" s="608">
        <f t="shared" si="115"/>
        <v>5.2499999999999998E-2</v>
      </c>
      <c r="CP59" s="608">
        <f t="shared" si="115"/>
        <v>5.2499999999999998E-2</v>
      </c>
      <c r="CQ59" s="608">
        <f t="shared" si="115"/>
        <v>5.2499999999999998E-2</v>
      </c>
      <c r="CR59" s="608">
        <f t="shared" si="115"/>
        <v>5.2499999999999998E-2</v>
      </c>
      <c r="CS59" s="608">
        <f t="shared" si="115"/>
        <v>5.2499999999999998E-2</v>
      </c>
      <c r="CT59" s="608">
        <f t="shared" si="115"/>
        <v>5.2499999999999998E-2</v>
      </c>
      <c r="CU59" s="608">
        <f t="shared" si="115"/>
        <v>5.2499999999999998E-2</v>
      </c>
      <c r="CV59" s="608">
        <f t="shared" si="115"/>
        <v>5.2499999999999998E-2</v>
      </c>
      <c r="CW59" s="608">
        <f t="shared" si="115"/>
        <v>5.2499999999999998E-2</v>
      </c>
      <c r="CX59" s="608">
        <f t="shared" si="115"/>
        <v>5.2499999999999998E-2</v>
      </c>
      <c r="CY59" s="608">
        <f t="shared" si="115"/>
        <v>5.2499999999999998E-2</v>
      </c>
      <c r="CZ59" s="608">
        <f t="shared" si="115"/>
        <v>5.2499999999999998E-2</v>
      </c>
      <c r="DA59" s="608">
        <f t="shared" si="115"/>
        <v>5.2499999999999998E-2</v>
      </c>
      <c r="DB59" s="608">
        <f t="shared" si="115"/>
        <v>5.2499999999999998E-2</v>
      </c>
      <c r="DC59" s="608">
        <f t="shared" si="115"/>
        <v>5.2499999999999998E-2</v>
      </c>
      <c r="DD59" s="608">
        <f t="shared" si="115"/>
        <v>5.2499999999999998E-2</v>
      </c>
      <c r="DE59" s="608">
        <f t="shared" si="115"/>
        <v>5.2499999999999998E-2</v>
      </c>
      <c r="DF59" s="608">
        <f t="shared" si="115"/>
        <v>5.2499999999999998E-2</v>
      </c>
      <c r="DG59" s="608">
        <f t="shared" si="115"/>
        <v>5.2499999999999998E-2</v>
      </c>
      <c r="DH59" s="608">
        <f t="shared" si="115"/>
        <v>5.2499999999999998E-2</v>
      </c>
      <c r="DI59" s="608">
        <f t="shared" si="115"/>
        <v>5.2499999999999998E-2</v>
      </c>
      <c r="DJ59" s="608">
        <f t="shared" si="115"/>
        <v>5.2499999999999998E-2</v>
      </c>
      <c r="DK59" s="608">
        <f t="shared" si="115"/>
        <v>5.2499999999999998E-2</v>
      </c>
      <c r="DL59" s="608">
        <f t="shared" si="115"/>
        <v>5.2499999999999998E-2</v>
      </c>
      <c r="DM59" s="608">
        <f t="shared" si="115"/>
        <v>5.2499999999999998E-2</v>
      </c>
      <c r="DN59" s="608">
        <f t="shared" si="115"/>
        <v>5.2499999999999998E-2</v>
      </c>
      <c r="DO59" s="608">
        <f t="shared" si="115"/>
        <v>5.2499999999999998E-2</v>
      </c>
      <c r="DP59" s="608">
        <f t="shared" si="115"/>
        <v>5.2499999999999998E-2</v>
      </c>
      <c r="DQ59" s="608">
        <f t="shared" si="115"/>
        <v>5.2499999999999998E-2</v>
      </c>
      <c r="DR59" s="608">
        <f t="shared" si="115"/>
        <v>5.2499999999999998E-2</v>
      </c>
      <c r="DS59" s="608">
        <f t="shared" si="115"/>
        <v>5.2499999999999998E-2</v>
      </c>
      <c r="DT59" s="608">
        <f t="shared" si="115"/>
        <v>5.2499999999999998E-2</v>
      </c>
      <c r="DU59" s="608">
        <f t="shared" si="115"/>
        <v>5.2499999999999998E-2</v>
      </c>
      <c r="DV59" s="608">
        <f t="shared" si="115"/>
        <v>5.2499999999999998E-2</v>
      </c>
      <c r="DW59" s="608">
        <f t="shared" si="115"/>
        <v>5.2499999999999998E-2</v>
      </c>
      <c r="DX59" s="608">
        <f t="shared" si="115"/>
        <v>5.2499999999999998E-2</v>
      </c>
      <c r="DY59" s="608">
        <f t="shared" si="115"/>
        <v>5.2499999999999998E-2</v>
      </c>
      <c r="DZ59" s="608">
        <f t="shared" si="115"/>
        <v>5.2499999999999998E-2</v>
      </c>
      <c r="EA59" s="608">
        <f t="shared" si="115"/>
        <v>5.2499999999999998E-2</v>
      </c>
      <c r="EB59" s="608">
        <f t="shared" si="115"/>
        <v>5.2499999999999998E-2</v>
      </c>
      <c r="EC59" s="608">
        <f t="shared" ref="EC59:EE59" si="116">IFERROR(IF($F$9="Fixed",$F$12,HLOOKUP(EC50,$D$62:$EE$63,2,0)+$F$11),EB59)</f>
        <v>5.2499999999999998E-2</v>
      </c>
      <c r="ED59" s="608">
        <f t="shared" si="116"/>
        <v>5.2499999999999998E-2</v>
      </c>
      <c r="EE59" s="608">
        <f t="shared" si="116"/>
        <v>5.2499999999999998E-2</v>
      </c>
    </row>
    <row r="61" spans="1:135" x14ac:dyDescent="0.3">
      <c r="C61" s="545" t="s">
        <v>248</v>
      </c>
      <c r="D61" s="609">
        <f t="array" ref="D61:EE61">TRANSPOSE(C69:C189)</f>
        <v>46094</v>
      </c>
      <c r="E61" s="609">
        <v>46125</v>
      </c>
      <c r="F61" s="609">
        <v>46155</v>
      </c>
      <c r="G61" s="609">
        <v>46188</v>
      </c>
      <c r="H61" s="609">
        <v>46216</v>
      </c>
      <c r="I61" s="609">
        <v>46247</v>
      </c>
      <c r="J61" s="609">
        <v>46279</v>
      </c>
      <c r="K61" s="609">
        <v>46308</v>
      </c>
      <c r="L61" s="609">
        <v>46339</v>
      </c>
      <c r="M61" s="609">
        <v>46370</v>
      </c>
      <c r="N61" s="609">
        <v>46400</v>
      </c>
      <c r="O61" s="609">
        <v>46434</v>
      </c>
      <c r="P61" s="609">
        <v>46461</v>
      </c>
      <c r="Q61" s="609">
        <v>46490</v>
      </c>
      <c r="R61" s="609">
        <v>46520</v>
      </c>
      <c r="S61" s="609">
        <v>46552</v>
      </c>
      <c r="T61" s="609">
        <v>46581</v>
      </c>
      <c r="U61" s="609">
        <v>46612</v>
      </c>
      <c r="V61" s="609">
        <v>46643</v>
      </c>
      <c r="W61" s="609">
        <v>46673</v>
      </c>
      <c r="X61" s="609">
        <v>46706</v>
      </c>
      <c r="Y61" s="609">
        <v>46734</v>
      </c>
      <c r="Z61" s="609">
        <v>46765</v>
      </c>
      <c r="AA61" s="609">
        <v>46797</v>
      </c>
      <c r="AB61" s="609">
        <v>46825</v>
      </c>
      <c r="AC61" s="609">
        <v>46856</v>
      </c>
      <c r="AD61" s="609">
        <v>46888</v>
      </c>
      <c r="AE61" s="609">
        <v>46917</v>
      </c>
      <c r="AF61" s="609">
        <v>46947</v>
      </c>
      <c r="AG61" s="609">
        <v>46979</v>
      </c>
      <c r="AH61" s="609">
        <v>47009</v>
      </c>
      <c r="AI61" s="609">
        <v>47039</v>
      </c>
      <c r="AJ61" s="609">
        <v>47070</v>
      </c>
      <c r="AK61" s="609">
        <v>47100</v>
      </c>
      <c r="AL61" s="609">
        <v>47134</v>
      </c>
      <c r="AM61" s="609">
        <v>47162</v>
      </c>
      <c r="AN61" s="609">
        <v>47190</v>
      </c>
      <c r="AO61" s="609">
        <v>47221</v>
      </c>
      <c r="AP61" s="609">
        <v>47252</v>
      </c>
      <c r="AQ61" s="609">
        <v>47282</v>
      </c>
      <c r="AR61" s="609">
        <v>47312</v>
      </c>
      <c r="AS61" s="609">
        <v>47343</v>
      </c>
      <c r="AT61" s="609">
        <v>47374</v>
      </c>
      <c r="AU61" s="609">
        <v>47406</v>
      </c>
      <c r="AV61" s="609">
        <v>47435</v>
      </c>
      <c r="AW61" s="609">
        <v>47465</v>
      </c>
      <c r="AX61" s="609">
        <v>47497</v>
      </c>
      <c r="AY61" s="609">
        <v>47527</v>
      </c>
      <c r="AZ61" s="609">
        <v>47555</v>
      </c>
      <c r="BA61" s="609">
        <v>47588</v>
      </c>
      <c r="BB61" s="609">
        <v>47616</v>
      </c>
      <c r="BC61" s="609">
        <v>47647</v>
      </c>
      <c r="BD61" s="609">
        <v>47679</v>
      </c>
      <c r="BE61" s="609">
        <v>47708</v>
      </c>
      <c r="BF61" s="609">
        <v>47739</v>
      </c>
      <c r="BG61" s="609">
        <v>47771</v>
      </c>
      <c r="BH61" s="609">
        <v>47800</v>
      </c>
      <c r="BI61" s="609">
        <v>47830</v>
      </c>
      <c r="BJ61" s="609">
        <v>47861</v>
      </c>
      <c r="BK61" s="609">
        <v>47892</v>
      </c>
      <c r="BL61" s="609">
        <v>47920</v>
      </c>
      <c r="BM61" s="609">
        <v>47952</v>
      </c>
      <c r="BN61" s="609">
        <v>47981</v>
      </c>
      <c r="BO61" s="609">
        <v>48012</v>
      </c>
      <c r="BP61" s="609">
        <v>48043</v>
      </c>
      <c r="BQ61" s="609">
        <v>48073</v>
      </c>
      <c r="BR61" s="609">
        <v>48106</v>
      </c>
      <c r="BS61" s="609">
        <v>48135</v>
      </c>
      <c r="BT61" s="609">
        <v>48165</v>
      </c>
      <c r="BU61" s="609">
        <v>48197</v>
      </c>
      <c r="BV61" s="609">
        <v>48226</v>
      </c>
      <c r="BW61" s="609">
        <v>48257</v>
      </c>
      <c r="BX61" s="609">
        <v>48288</v>
      </c>
      <c r="BY61" s="609">
        <v>48317</v>
      </c>
      <c r="BZ61" s="609">
        <v>48347</v>
      </c>
      <c r="CA61" s="609">
        <v>48379</v>
      </c>
      <c r="CB61" s="609">
        <v>48408</v>
      </c>
      <c r="CC61" s="609">
        <v>48439</v>
      </c>
      <c r="CD61" s="609">
        <v>48470</v>
      </c>
      <c r="CE61" s="609">
        <v>48500</v>
      </c>
      <c r="CF61" s="609">
        <v>48533</v>
      </c>
      <c r="CG61" s="609">
        <v>48561</v>
      </c>
      <c r="CH61" s="609">
        <v>48592</v>
      </c>
      <c r="CI61" s="609">
        <v>48624</v>
      </c>
      <c r="CJ61" s="609">
        <v>48652</v>
      </c>
      <c r="CK61" s="609">
        <v>48682</v>
      </c>
      <c r="CL61" s="609">
        <v>48712</v>
      </c>
      <c r="CM61" s="609">
        <v>48743</v>
      </c>
      <c r="CN61" s="609">
        <v>48773</v>
      </c>
      <c r="CO61" s="609">
        <v>48806</v>
      </c>
      <c r="CP61" s="609">
        <v>48835</v>
      </c>
      <c r="CQ61" s="609">
        <v>48865</v>
      </c>
      <c r="CR61" s="609">
        <v>48897</v>
      </c>
      <c r="CS61" s="609">
        <v>48926</v>
      </c>
      <c r="CT61" s="609">
        <v>48957</v>
      </c>
      <c r="CU61" s="609">
        <v>48988</v>
      </c>
      <c r="CV61" s="609">
        <v>49016</v>
      </c>
      <c r="CW61" s="609">
        <v>49047</v>
      </c>
      <c r="CX61" s="609">
        <v>49079</v>
      </c>
      <c r="CY61" s="609">
        <v>49108</v>
      </c>
      <c r="CZ61" s="609">
        <v>49138</v>
      </c>
      <c r="DA61" s="609">
        <v>49170</v>
      </c>
      <c r="DB61" s="609">
        <v>49200</v>
      </c>
      <c r="DC61" s="609">
        <v>49230</v>
      </c>
      <c r="DD61" s="609">
        <v>49261</v>
      </c>
      <c r="DE61" s="609">
        <v>49291</v>
      </c>
      <c r="DF61" s="609">
        <v>49325</v>
      </c>
      <c r="DG61" s="609">
        <v>49353</v>
      </c>
      <c r="DH61" s="609">
        <v>49381</v>
      </c>
      <c r="DI61" s="609">
        <v>49412</v>
      </c>
      <c r="DJ61" s="609">
        <v>49443</v>
      </c>
      <c r="DK61" s="609">
        <v>49473</v>
      </c>
      <c r="DL61" s="609">
        <v>49503</v>
      </c>
      <c r="DM61" s="609">
        <v>49534</v>
      </c>
      <c r="DN61" s="609">
        <v>49565</v>
      </c>
      <c r="DO61" s="609">
        <v>49597</v>
      </c>
      <c r="DP61" s="609">
        <v>49626</v>
      </c>
      <c r="DQ61" s="609">
        <v>49656</v>
      </c>
      <c r="DR61" s="609">
        <v>49688</v>
      </c>
      <c r="DS61" s="609">
        <v>49718</v>
      </c>
      <c r="DT61" s="609">
        <v>49747</v>
      </c>
      <c r="DU61" s="609" t="e">
        <v>#N/A</v>
      </c>
      <c r="DV61" s="609" t="e">
        <v>#N/A</v>
      </c>
      <c r="DW61" s="609" t="e">
        <v>#N/A</v>
      </c>
      <c r="DX61" s="609" t="e">
        <v>#N/A</v>
      </c>
      <c r="DY61" s="609" t="e">
        <v>#N/A</v>
      </c>
      <c r="DZ61" s="609" t="e">
        <v>#N/A</v>
      </c>
      <c r="EA61" s="609" t="e">
        <v>#N/A</v>
      </c>
      <c r="EB61" s="609" t="e">
        <v>#N/A</v>
      </c>
      <c r="EC61" s="609" t="e">
        <v>#N/A</v>
      </c>
      <c r="ED61" s="609" t="e">
        <v>#N/A</v>
      </c>
      <c r="EE61" s="610" t="e">
        <v>#N/A</v>
      </c>
    </row>
    <row r="62" spans="1:135" x14ac:dyDescent="0.3">
      <c r="C62" s="545" t="s">
        <v>87</v>
      </c>
      <c r="D62" s="609">
        <f>EOMONTH(D61,0)</f>
        <v>46112</v>
      </c>
      <c r="E62" s="609">
        <f>EOMONTH(D62,1)</f>
        <v>46142</v>
      </c>
      <c r="F62" s="609">
        <f t="shared" ref="F62:BQ62" si="117">EOMONTH(E62,1)</f>
        <v>46173</v>
      </c>
      <c r="G62" s="609">
        <f t="shared" si="117"/>
        <v>46203</v>
      </c>
      <c r="H62" s="609">
        <f t="shared" si="117"/>
        <v>46234</v>
      </c>
      <c r="I62" s="609">
        <f t="shared" si="117"/>
        <v>46265</v>
      </c>
      <c r="J62" s="609">
        <f t="shared" si="117"/>
        <v>46295</v>
      </c>
      <c r="K62" s="609">
        <f t="shared" si="117"/>
        <v>46326</v>
      </c>
      <c r="L62" s="609">
        <f t="shared" si="117"/>
        <v>46356</v>
      </c>
      <c r="M62" s="609">
        <f t="shared" si="117"/>
        <v>46387</v>
      </c>
      <c r="N62" s="609">
        <f t="shared" si="117"/>
        <v>46418</v>
      </c>
      <c r="O62" s="609">
        <f t="shared" si="117"/>
        <v>46446</v>
      </c>
      <c r="P62" s="609">
        <f t="shared" si="117"/>
        <v>46477</v>
      </c>
      <c r="Q62" s="609">
        <f t="shared" si="117"/>
        <v>46507</v>
      </c>
      <c r="R62" s="609">
        <f t="shared" si="117"/>
        <v>46538</v>
      </c>
      <c r="S62" s="609">
        <f t="shared" si="117"/>
        <v>46568</v>
      </c>
      <c r="T62" s="609">
        <f t="shared" si="117"/>
        <v>46599</v>
      </c>
      <c r="U62" s="609">
        <f t="shared" si="117"/>
        <v>46630</v>
      </c>
      <c r="V62" s="609">
        <f t="shared" si="117"/>
        <v>46660</v>
      </c>
      <c r="W62" s="609">
        <f t="shared" si="117"/>
        <v>46691</v>
      </c>
      <c r="X62" s="609">
        <f t="shared" si="117"/>
        <v>46721</v>
      </c>
      <c r="Y62" s="609">
        <f t="shared" si="117"/>
        <v>46752</v>
      </c>
      <c r="Z62" s="609">
        <f t="shared" si="117"/>
        <v>46783</v>
      </c>
      <c r="AA62" s="609">
        <f t="shared" si="117"/>
        <v>46812</v>
      </c>
      <c r="AB62" s="609">
        <f t="shared" si="117"/>
        <v>46843</v>
      </c>
      <c r="AC62" s="609">
        <f t="shared" si="117"/>
        <v>46873</v>
      </c>
      <c r="AD62" s="609">
        <f t="shared" si="117"/>
        <v>46904</v>
      </c>
      <c r="AE62" s="609">
        <f t="shared" si="117"/>
        <v>46934</v>
      </c>
      <c r="AF62" s="609">
        <f t="shared" si="117"/>
        <v>46965</v>
      </c>
      <c r="AG62" s="609">
        <f t="shared" si="117"/>
        <v>46996</v>
      </c>
      <c r="AH62" s="609">
        <f t="shared" si="117"/>
        <v>47026</v>
      </c>
      <c r="AI62" s="609">
        <f t="shared" si="117"/>
        <v>47057</v>
      </c>
      <c r="AJ62" s="609">
        <f t="shared" si="117"/>
        <v>47087</v>
      </c>
      <c r="AK62" s="609">
        <f t="shared" si="117"/>
        <v>47118</v>
      </c>
      <c r="AL62" s="609">
        <f t="shared" si="117"/>
        <v>47149</v>
      </c>
      <c r="AM62" s="609">
        <f t="shared" si="117"/>
        <v>47177</v>
      </c>
      <c r="AN62" s="609">
        <f t="shared" si="117"/>
        <v>47208</v>
      </c>
      <c r="AO62" s="609">
        <f t="shared" si="117"/>
        <v>47238</v>
      </c>
      <c r="AP62" s="609">
        <f t="shared" si="117"/>
        <v>47269</v>
      </c>
      <c r="AQ62" s="609">
        <f t="shared" si="117"/>
        <v>47299</v>
      </c>
      <c r="AR62" s="609">
        <f t="shared" si="117"/>
        <v>47330</v>
      </c>
      <c r="AS62" s="609">
        <f t="shared" si="117"/>
        <v>47361</v>
      </c>
      <c r="AT62" s="609">
        <f t="shared" si="117"/>
        <v>47391</v>
      </c>
      <c r="AU62" s="609">
        <f t="shared" si="117"/>
        <v>47422</v>
      </c>
      <c r="AV62" s="609">
        <f t="shared" si="117"/>
        <v>47452</v>
      </c>
      <c r="AW62" s="609">
        <f t="shared" si="117"/>
        <v>47483</v>
      </c>
      <c r="AX62" s="609">
        <f t="shared" si="117"/>
        <v>47514</v>
      </c>
      <c r="AY62" s="609">
        <f t="shared" si="117"/>
        <v>47542</v>
      </c>
      <c r="AZ62" s="609">
        <f t="shared" si="117"/>
        <v>47573</v>
      </c>
      <c r="BA62" s="609">
        <f t="shared" si="117"/>
        <v>47603</v>
      </c>
      <c r="BB62" s="609">
        <f t="shared" si="117"/>
        <v>47634</v>
      </c>
      <c r="BC62" s="609">
        <f t="shared" si="117"/>
        <v>47664</v>
      </c>
      <c r="BD62" s="609">
        <f t="shared" si="117"/>
        <v>47695</v>
      </c>
      <c r="BE62" s="609">
        <f t="shared" si="117"/>
        <v>47726</v>
      </c>
      <c r="BF62" s="609">
        <f t="shared" si="117"/>
        <v>47756</v>
      </c>
      <c r="BG62" s="609">
        <f t="shared" si="117"/>
        <v>47787</v>
      </c>
      <c r="BH62" s="609">
        <f t="shared" si="117"/>
        <v>47817</v>
      </c>
      <c r="BI62" s="609">
        <f t="shared" si="117"/>
        <v>47848</v>
      </c>
      <c r="BJ62" s="609">
        <f t="shared" si="117"/>
        <v>47879</v>
      </c>
      <c r="BK62" s="609">
        <f t="shared" si="117"/>
        <v>47907</v>
      </c>
      <c r="BL62" s="609">
        <f t="shared" si="117"/>
        <v>47938</v>
      </c>
      <c r="BM62" s="609">
        <f t="shared" si="117"/>
        <v>47968</v>
      </c>
      <c r="BN62" s="609">
        <f t="shared" si="117"/>
        <v>47999</v>
      </c>
      <c r="BO62" s="609">
        <f t="shared" si="117"/>
        <v>48029</v>
      </c>
      <c r="BP62" s="609">
        <f t="shared" si="117"/>
        <v>48060</v>
      </c>
      <c r="BQ62" s="609">
        <f t="shared" si="117"/>
        <v>48091</v>
      </c>
      <c r="BR62" s="609">
        <f t="shared" ref="BR62:EC62" si="118">EOMONTH(BQ62,1)</f>
        <v>48121</v>
      </c>
      <c r="BS62" s="609">
        <f t="shared" si="118"/>
        <v>48152</v>
      </c>
      <c r="BT62" s="609">
        <f t="shared" si="118"/>
        <v>48182</v>
      </c>
      <c r="BU62" s="609">
        <f t="shared" si="118"/>
        <v>48213</v>
      </c>
      <c r="BV62" s="609">
        <f t="shared" si="118"/>
        <v>48244</v>
      </c>
      <c r="BW62" s="609">
        <f t="shared" si="118"/>
        <v>48273</v>
      </c>
      <c r="BX62" s="609">
        <f t="shared" si="118"/>
        <v>48304</v>
      </c>
      <c r="BY62" s="609">
        <f t="shared" si="118"/>
        <v>48334</v>
      </c>
      <c r="BZ62" s="609">
        <f t="shared" si="118"/>
        <v>48365</v>
      </c>
      <c r="CA62" s="609">
        <f t="shared" si="118"/>
        <v>48395</v>
      </c>
      <c r="CB62" s="609">
        <f t="shared" si="118"/>
        <v>48426</v>
      </c>
      <c r="CC62" s="609">
        <f t="shared" si="118"/>
        <v>48457</v>
      </c>
      <c r="CD62" s="609">
        <f t="shared" si="118"/>
        <v>48487</v>
      </c>
      <c r="CE62" s="609">
        <f t="shared" si="118"/>
        <v>48518</v>
      </c>
      <c r="CF62" s="609">
        <f t="shared" si="118"/>
        <v>48548</v>
      </c>
      <c r="CG62" s="609">
        <f t="shared" si="118"/>
        <v>48579</v>
      </c>
      <c r="CH62" s="609">
        <f t="shared" si="118"/>
        <v>48610</v>
      </c>
      <c r="CI62" s="609">
        <f t="shared" si="118"/>
        <v>48638</v>
      </c>
      <c r="CJ62" s="609">
        <f t="shared" si="118"/>
        <v>48669</v>
      </c>
      <c r="CK62" s="609">
        <f t="shared" si="118"/>
        <v>48699</v>
      </c>
      <c r="CL62" s="609">
        <f t="shared" si="118"/>
        <v>48730</v>
      </c>
      <c r="CM62" s="609">
        <f t="shared" si="118"/>
        <v>48760</v>
      </c>
      <c r="CN62" s="609">
        <f t="shared" si="118"/>
        <v>48791</v>
      </c>
      <c r="CO62" s="609">
        <f t="shared" si="118"/>
        <v>48822</v>
      </c>
      <c r="CP62" s="609">
        <f t="shared" si="118"/>
        <v>48852</v>
      </c>
      <c r="CQ62" s="609">
        <f t="shared" si="118"/>
        <v>48883</v>
      </c>
      <c r="CR62" s="609">
        <f t="shared" si="118"/>
        <v>48913</v>
      </c>
      <c r="CS62" s="609">
        <f t="shared" si="118"/>
        <v>48944</v>
      </c>
      <c r="CT62" s="609">
        <f t="shared" si="118"/>
        <v>48975</v>
      </c>
      <c r="CU62" s="609">
        <f t="shared" si="118"/>
        <v>49003</v>
      </c>
      <c r="CV62" s="609">
        <f t="shared" si="118"/>
        <v>49034</v>
      </c>
      <c r="CW62" s="609">
        <f t="shared" si="118"/>
        <v>49064</v>
      </c>
      <c r="CX62" s="609">
        <f t="shared" si="118"/>
        <v>49095</v>
      </c>
      <c r="CY62" s="609">
        <f t="shared" si="118"/>
        <v>49125</v>
      </c>
      <c r="CZ62" s="609">
        <f t="shared" si="118"/>
        <v>49156</v>
      </c>
      <c r="DA62" s="609">
        <f t="shared" si="118"/>
        <v>49187</v>
      </c>
      <c r="DB62" s="609">
        <f t="shared" si="118"/>
        <v>49217</v>
      </c>
      <c r="DC62" s="609">
        <f t="shared" si="118"/>
        <v>49248</v>
      </c>
      <c r="DD62" s="609">
        <f t="shared" si="118"/>
        <v>49278</v>
      </c>
      <c r="DE62" s="609">
        <f t="shared" si="118"/>
        <v>49309</v>
      </c>
      <c r="DF62" s="609">
        <f t="shared" si="118"/>
        <v>49340</v>
      </c>
      <c r="DG62" s="609">
        <f t="shared" si="118"/>
        <v>49368</v>
      </c>
      <c r="DH62" s="609">
        <f t="shared" si="118"/>
        <v>49399</v>
      </c>
      <c r="DI62" s="609">
        <f t="shared" si="118"/>
        <v>49429</v>
      </c>
      <c r="DJ62" s="609">
        <f t="shared" si="118"/>
        <v>49460</v>
      </c>
      <c r="DK62" s="609">
        <f t="shared" si="118"/>
        <v>49490</v>
      </c>
      <c r="DL62" s="609">
        <f t="shared" si="118"/>
        <v>49521</v>
      </c>
      <c r="DM62" s="609">
        <f t="shared" si="118"/>
        <v>49552</v>
      </c>
      <c r="DN62" s="609">
        <f t="shared" si="118"/>
        <v>49582</v>
      </c>
      <c r="DO62" s="609">
        <f t="shared" si="118"/>
        <v>49613</v>
      </c>
      <c r="DP62" s="609">
        <f t="shared" si="118"/>
        <v>49643</v>
      </c>
      <c r="DQ62" s="609">
        <f t="shared" si="118"/>
        <v>49674</v>
      </c>
      <c r="DR62" s="609">
        <f t="shared" si="118"/>
        <v>49705</v>
      </c>
      <c r="DS62" s="609">
        <f t="shared" si="118"/>
        <v>49734</v>
      </c>
      <c r="DT62" s="609">
        <f t="shared" si="118"/>
        <v>49765</v>
      </c>
      <c r="DU62" s="609">
        <f t="shared" si="118"/>
        <v>49795</v>
      </c>
      <c r="DV62" s="609">
        <f t="shared" si="118"/>
        <v>49826</v>
      </c>
      <c r="DW62" s="609">
        <f t="shared" si="118"/>
        <v>49856</v>
      </c>
      <c r="DX62" s="609">
        <f t="shared" si="118"/>
        <v>49887</v>
      </c>
      <c r="DY62" s="609">
        <f t="shared" si="118"/>
        <v>49918</v>
      </c>
      <c r="DZ62" s="609">
        <f t="shared" si="118"/>
        <v>49948</v>
      </c>
      <c r="EA62" s="609">
        <f t="shared" si="118"/>
        <v>49979</v>
      </c>
      <c r="EB62" s="609">
        <f t="shared" si="118"/>
        <v>50009</v>
      </c>
      <c r="EC62" s="609">
        <f t="shared" si="118"/>
        <v>50040</v>
      </c>
      <c r="ED62" s="609">
        <f t="shared" ref="ED62:EE62" si="119">EOMONTH(EC62,1)</f>
        <v>50071</v>
      </c>
      <c r="EE62" s="609">
        <f t="shared" si="119"/>
        <v>50099</v>
      </c>
    </row>
    <row r="63" spans="1:135" x14ac:dyDescent="0.3">
      <c r="C63" s="428" t="s">
        <v>263</v>
      </c>
      <c r="D63" s="611">
        <f>IFERROR(VLOOKUP(D61,$C$69:$D$189,2,0),C63)</f>
        <v>3.7912399999999999E-2</v>
      </c>
      <c r="E63" s="561">
        <f t="shared" ref="E63:BP63" si="120">IFERROR(VLOOKUP(E61,$C$69:$D$189,2,0),D63)</f>
        <v>3.8008199999999999E-2</v>
      </c>
      <c r="F63" s="561">
        <f t="shared" si="120"/>
        <v>3.8115499999999997E-2</v>
      </c>
      <c r="G63" s="561">
        <f t="shared" si="120"/>
        <v>3.8240999999999997E-2</v>
      </c>
      <c r="H63" s="561">
        <f t="shared" si="120"/>
        <v>3.8359799999999999E-2</v>
      </c>
      <c r="I63" s="561">
        <f t="shared" si="120"/>
        <v>3.8497200000000002E-2</v>
      </c>
      <c r="J63" s="561">
        <f t="shared" si="120"/>
        <v>3.8643299999999998E-2</v>
      </c>
      <c r="K63" s="561">
        <f t="shared" si="120"/>
        <v>3.8792100000000003E-2</v>
      </c>
      <c r="L63" s="561">
        <f t="shared" si="120"/>
        <v>3.89544E-2</v>
      </c>
      <c r="M63" s="561">
        <f t="shared" si="120"/>
        <v>3.9125899999999998E-2</v>
      </c>
      <c r="N63" s="561">
        <f t="shared" si="120"/>
        <v>3.9289999999999999E-2</v>
      </c>
      <c r="O63" s="561">
        <f t="shared" si="120"/>
        <v>3.94778E-2</v>
      </c>
      <c r="P63" s="561">
        <f t="shared" si="120"/>
        <v>3.9654500000000002E-2</v>
      </c>
      <c r="Q63" s="561">
        <f t="shared" si="120"/>
        <v>3.98074E-2</v>
      </c>
      <c r="R63" s="561">
        <f t="shared" si="120"/>
        <v>3.9967500000000003E-2</v>
      </c>
      <c r="S63" s="561">
        <f t="shared" si="120"/>
        <v>4.0131800000000002E-2</v>
      </c>
      <c r="T63" s="561">
        <f t="shared" si="120"/>
        <v>4.0283399999999997E-2</v>
      </c>
      <c r="U63" s="561">
        <f t="shared" si="120"/>
        <v>4.0442199999999998E-2</v>
      </c>
      <c r="V63" s="561">
        <f t="shared" si="120"/>
        <v>4.0594600000000002E-2</v>
      </c>
      <c r="W63" s="561">
        <f t="shared" si="120"/>
        <v>4.07502E-2</v>
      </c>
      <c r="X63" s="561">
        <f t="shared" si="120"/>
        <v>4.0917200000000001E-2</v>
      </c>
      <c r="Y63" s="561">
        <f t="shared" si="120"/>
        <v>4.1064299999999998E-2</v>
      </c>
      <c r="Z63" s="561">
        <f t="shared" si="120"/>
        <v>4.1223999999999997E-2</v>
      </c>
      <c r="AA63" s="561">
        <f t="shared" si="120"/>
        <v>4.1393600000000003E-2</v>
      </c>
      <c r="AB63" s="561">
        <f t="shared" si="120"/>
        <v>4.15243E-2</v>
      </c>
      <c r="AC63" s="561">
        <f t="shared" si="120"/>
        <v>4.1691899999999997E-2</v>
      </c>
      <c r="AD63" s="561">
        <f t="shared" si="120"/>
        <v>4.1872600000000003E-2</v>
      </c>
      <c r="AE63" s="561">
        <f t="shared" si="120"/>
        <v>4.2033800000000003E-2</v>
      </c>
      <c r="AF63" s="561">
        <f t="shared" si="120"/>
        <v>4.2207399999999999E-2</v>
      </c>
      <c r="AG63" s="561">
        <f t="shared" si="120"/>
        <v>4.2391600000000002E-2</v>
      </c>
      <c r="AH63" s="561">
        <f t="shared" si="120"/>
        <v>4.2558600000000002E-2</v>
      </c>
      <c r="AI63" s="561">
        <f t="shared" si="120"/>
        <v>4.27359E-2</v>
      </c>
      <c r="AJ63" s="561">
        <f t="shared" si="120"/>
        <v>4.2914599999999997E-2</v>
      </c>
      <c r="AK63" s="561">
        <f t="shared" si="120"/>
        <v>4.3092699999999998E-2</v>
      </c>
      <c r="AL63" s="561">
        <f t="shared" si="120"/>
        <v>4.3288899999999998E-2</v>
      </c>
      <c r="AM63" s="561">
        <f t="shared" si="120"/>
        <v>4.34521E-2</v>
      </c>
      <c r="AN63" s="561">
        <f t="shared" si="120"/>
        <v>4.3623000000000002E-2</v>
      </c>
      <c r="AO63" s="561">
        <f t="shared" si="120"/>
        <v>4.3799299999999999E-2</v>
      </c>
      <c r="AP63" s="561">
        <f t="shared" si="120"/>
        <v>4.3979699999999997E-2</v>
      </c>
      <c r="AQ63" s="561">
        <f t="shared" si="120"/>
        <v>4.4147899999999997E-2</v>
      </c>
      <c r="AR63" s="561">
        <f t="shared" si="120"/>
        <v>4.43203E-2</v>
      </c>
      <c r="AS63" s="561">
        <f t="shared" si="120"/>
        <v>4.4494400000000003E-2</v>
      </c>
      <c r="AT63" s="561">
        <f t="shared" si="120"/>
        <v>4.4659799999999999E-2</v>
      </c>
      <c r="AU63" s="561">
        <f t="shared" si="120"/>
        <v>4.4839799999999999E-2</v>
      </c>
      <c r="AV63" s="561">
        <f t="shared" si="120"/>
        <v>4.4996500000000002E-2</v>
      </c>
      <c r="AW63" s="561">
        <f t="shared" si="120"/>
        <v>4.5163200000000001E-2</v>
      </c>
      <c r="AX63" s="561">
        <f t="shared" si="120"/>
        <v>4.5333900000000003E-2</v>
      </c>
      <c r="AY63" s="561">
        <f t="shared" si="120"/>
        <v>4.5495399999999998E-2</v>
      </c>
      <c r="AZ63" s="561">
        <f t="shared" si="120"/>
        <v>4.5654300000000002E-2</v>
      </c>
      <c r="BA63" s="561">
        <f t="shared" si="120"/>
        <v>4.5826600000000002E-2</v>
      </c>
      <c r="BB63" s="561">
        <f t="shared" si="120"/>
        <v>4.5976999999999997E-2</v>
      </c>
      <c r="BC63" s="561">
        <f t="shared" si="120"/>
        <v>4.6136299999999998E-2</v>
      </c>
      <c r="BD63" s="561">
        <f t="shared" si="120"/>
        <v>4.6305399999999997E-2</v>
      </c>
      <c r="BE63" s="561">
        <f t="shared" si="120"/>
        <v>4.6454700000000002E-2</v>
      </c>
      <c r="BF63" s="561">
        <f t="shared" si="120"/>
        <v>4.6604899999999998E-2</v>
      </c>
      <c r="BG63" s="561">
        <f t="shared" si="120"/>
        <v>4.6770100000000002E-2</v>
      </c>
      <c r="BH63" s="561">
        <f t="shared" si="120"/>
        <v>4.69129E-2</v>
      </c>
      <c r="BI63" s="561">
        <f t="shared" si="120"/>
        <v>4.7065599999999999E-2</v>
      </c>
      <c r="BJ63" s="561">
        <f t="shared" si="120"/>
        <v>4.7216000000000001E-2</v>
      </c>
      <c r="BK63" s="561">
        <f t="shared" si="120"/>
        <v>4.7368E-2</v>
      </c>
      <c r="BL63" s="561">
        <f t="shared" si="120"/>
        <v>4.7540100000000002E-2</v>
      </c>
      <c r="BM63" s="561">
        <f t="shared" si="120"/>
        <v>4.7691600000000001E-2</v>
      </c>
      <c r="BN63" s="561">
        <f t="shared" si="120"/>
        <v>4.78337E-2</v>
      </c>
      <c r="BO63" s="561">
        <f t="shared" si="120"/>
        <v>4.7978300000000002E-2</v>
      </c>
      <c r="BP63" s="561">
        <f t="shared" si="120"/>
        <v>4.8128299999999999E-2</v>
      </c>
      <c r="BQ63" s="561">
        <f t="shared" ref="BQ63:EB63" si="121">IFERROR(VLOOKUP(BQ61,$C$69:$D$189,2,0),BP63)</f>
        <v>4.8269800000000002E-2</v>
      </c>
      <c r="BR63" s="561">
        <f t="shared" si="121"/>
        <v>4.8416599999999997E-2</v>
      </c>
      <c r="BS63" s="561">
        <f t="shared" si="121"/>
        <v>4.85557E-2</v>
      </c>
      <c r="BT63" s="561">
        <f t="shared" si="121"/>
        <v>4.8692899999999997E-2</v>
      </c>
      <c r="BU63" s="561">
        <f t="shared" si="121"/>
        <v>4.8846000000000001E-2</v>
      </c>
      <c r="BV63" s="561">
        <f t="shared" si="121"/>
        <v>4.8978599999999997E-2</v>
      </c>
      <c r="BW63" s="561">
        <f t="shared" si="121"/>
        <v>4.9124099999999997E-2</v>
      </c>
      <c r="BX63" s="561">
        <f t="shared" si="121"/>
        <v>4.9247600000000002E-2</v>
      </c>
      <c r="BY63" s="561">
        <f t="shared" si="121"/>
        <v>4.9381300000000003E-2</v>
      </c>
      <c r="BZ63" s="561">
        <f t="shared" si="121"/>
        <v>4.95272E-2</v>
      </c>
      <c r="CA63" s="561">
        <f t="shared" si="121"/>
        <v>4.96768E-2</v>
      </c>
      <c r="CB63" s="561">
        <f t="shared" si="121"/>
        <v>4.9819799999999997E-2</v>
      </c>
      <c r="CC63" s="561">
        <f t="shared" si="121"/>
        <v>4.9970399999999998E-2</v>
      </c>
      <c r="CD63" s="561">
        <f t="shared" si="121"/>
        <v>5.0112700000000003E-2</v>
      </c>
      <c r="CE63" s="561">
        <f t="shared" si="121"/>
        <v>5.0264799999999998E-2</v>
      </c>
      <c r="CF63" s="561">
        <f t="shared" si="121"/>
        <v>5.0426699999999998E-2</v>
      </c>
      <c r="CG63" s="561">
        <f t="shared" si="121"/>
        <v>5.0572400000000003E-2</v>
      </c>
      <c r="CH63" s="561">
        <f t="shared" si="121"/>
        <v>5.0728299999999997E-2</v>
      </c>
      <c r="CI63" s="561">
        <f t="shared" si="121"/>
        <v>5.0895200000000002E-2</v>
      </c>
      <c r="CJ63" s="561">
        <f t="shared" si="121"/>
        <v>5.1055000000000003E-2</v>
      </c>
      <c r="CK63" s="561">
        <f t="shared" si="121"/>
        <v>5.1212599999999997E-2</v>
      </c>
      <c r="CL63" s="561">
        <f t="shared" si="121"/>
        <v>5.1379599999999997E-2</v>
      </c>
      <c r="CM63" s="561">
        <f t="shared" si="121"/>
        <v>5.1547000000000003E-2</v>
      </c>
      <c r="CN63" s="561">
        <f t="shared" si="121"/>
        <v>5.1718100000000003E-2</v>
      </c>
      <c r="CO63" s="561">
        <f t="shared" si="121"/>
        <v>5.1904400000000003E-2</v>
      </c>
      <c r="CP63" s="561">
        <f t="shared" si="121"/>
        <v>5.20592E-2</v>
      </c>
      <c r="CQ63" s="561">
        <f t="shared" si="121"/>
        <v>5.2235299999999998E-2</v>
      </c>
      <c r="CR63" s="561">
        <f t="shared" si="121"/>
        <v>5.24168E-2</v>
      </c>
      <c r="CS63" s="561">
        <f t="shared" si="121"/>
        <v>5.25896E-2</v>
      </c>
      <c r="CT63" s="561">
        <f t="shared" si="121"/>
        <v>5.2767500000000002E-2</v>
      </c>
      <c r="CU63" s="561">
        <f t="shared" si="121"/>
        <v>5.29501E-2</v>
      </c>
      <c r="CV63" s="561">
        <f t="shared" si="121"/>
        <v>5.3128099999999998E-2</v>
      </c>
      <c r="CW63" s="561">
        <f t="shared" si="121"/>
        <v>5.3308099999999997E-2</v>
      </c>
      <c r="CX63" s="561">
        <f t="shared" si="121"/>
        <v>5.3502300000000003E-2</v>
      </c>
      <c r="CY63" s="561">
        <f t="shared" si="121"/>
        <v>5.3671000000000003E-2</v>
      </c>
      <c r="CZ63" s="561">
        <f t="shared" si="121"/>
        <v>5.3853600000000001E-2</v>
      </c>
      <c r="DA63" s="561">
        <f t="shared" si="121"/>
        <v>5.4044099999999998E-2</v>
      </c>
      <c r="DB63" s="561">
        <f t="shared" si="121"/>
        <v>5.4211200000000001E-2</v>
      </c>
      <c r="DC63" s="561">
        <f t="shared" si="121"/>
        <v>5.43931E-2</v>
      </c>
      <c r="DD63" s="561">
        <f t="shared" si="121"/>
        <v>5.4572200000000001E-2</v>
      </c>
      <c r="DE63" s="561">
        <f t="shared" si="121"/>
        <v>5.4752799999999997E-2</v>
      </c>
      <c r="DF63" s="561">
        <f t="shared" si="121"/>
        <v>5.4947700000000002E-2</v>
      </c>
      <c r="DG63" s="561">
        <f t="shared" si="121"/>
        <v>5.51105E-2</v>
      </c>
      <c r="DH63" s="561">
        <f t="shared" si="121"/>
        <v>5.5314799999999997E-2</v>
      </c>
      <c r="DI63" s="561">
        <f t="shared" si="121"/>
        <v>5.54884E-2</v>
      </c>
      <c r="DJ63" s="561">
        <f t="shared" si="121"/>
        <v>5.5668700000000002E-2</v>
      </c>
      <c r="DK63" s="561">
        <f t="shared" si="121"/>
        <v>5.5833099999999997E-2</v>
      </c>
      <c r="DL63" s="561">
        <f t="shared" si="121"/>
        <v>5.6004199999999997E-2</v>
      </c>
      <c r="DM63" s="561">
        <f t="shared" si="121"/>
        <v>5.6174300000000003E-2</v>
      </c>
      <c r="DN63" s="561">
        <f t="shared" si="121"/>
        <v>5.63308E-2</v>
      </c>
      <c r="DO63" s="561">
        <f t="shared" si="121"/>
        <v>5.65055E-2</v>
      </c>
      <c r="DP63" s="561">
        <f t="shared" si="121"/>
        <v>5.6653000000000002E-2</v>
      </c>
      <c r="DQ63" s="561">
        <f t="shared" si="121"/>
        <v>5.6811800000000003E-2</v>
      </c>
      <c r="DR63" s="561">
        <f t="shared" si="121"/>
        <v>5.6968900000000003E-2</v>
      </c>
      <c r="DS63" s="561">
        <f t="shared" si="121"/>
        <v>5.7117000000000001E-2</v>
      </c>
      <c r="DT63" s="561">
        <f t="shared" si="121"/>
        <v>5.7233899999999997E-2</v>
      </c>
      <c r="DU63" s="561">
        <f t="shared" si="121"/>
        <v>5.7233899999999997E-2</v>
      </c>
      <c r="DV63" s="561">
        <f t="shared" si="121"/>
        <v>5.7233899999999997E-2</v>
      </c>
      <c r="DW63" s="561">
        <f t="shared" si="121"/>
        <v>5.7233899999999997E-2</v>
      </c>
      <c r="DX63" s="561">
        <f t="shared" si="121"/>
        <v>5.7233899999999997E-2</v>
      </c>
      <c r="DY63" s="561">
        <f t="shared" si="121"/>
        <v>5.7233899999999997E-2</v>
      </c>
      <c r="DZ63" s="561">
        <f t="shared" si="121"/>
        <v>5.7233899999999997E-2</v>
      </c>
      <c r="EA63" s="561">
        <f t="shared" si="121"/>
        <v>5.7233899999999997E-2</v>
      </c>
      <c r="EB63" s="561">
        <f t="shared" si="121"/>
        <v>5.7233899999999997E-2</v>
      </c>
      <c r="EC63" s="561">
        <f t="shared" ref="EC63:EE63" si="122">IFERROR(VLOOKUP(EC61,$C$69:$D$189,2,0),EB63)</f>
        <v>5.7233899999999997E-2</v>
      </c>
      <c r="ED63" s="561">
        <f t="shared" si="122"/>
        <v>5.7233899999999997E-2</v>
      </c>
      <c r="EE63" s="562">
        <f t="shared" si="122"/>
        <v>5.7233899999999997E-2</v>
      </c>
    </row>
    <row r="68" spans="3:4" x14ac:dyDescent="0.3">
      <c r="C68" s="612" t="s">
        <v>248</v>
      </c>
      <c r="D68" s="613" t="s">
        <v>264</v>
      </c>
    </row>
    <row r="69" spans="3:4" ht="14.4" x14ac:dyDescent="0.3">
      <c r="C69" s="614">
        <v>46094</v>
      </c>
      <c r="D69" s="615">
        <v>3.7912399999999999E-2</v>
      </c>
    </row>
    <row r="70" spans="3:4" ht="14.4" x14ac:dyDescent="0.3">
      <c r="C70" s="614">
        <v>46125</v>
      </c>
      <c r="D70" s="615">
        <v>3.8008199999999999E-2</v>
      </c>
    </row>
    <row r="71" spans="3:4" ht="14.4" x14ac:dyDescent="0.3">
      <c r="C71" s="614">
        <v>46155</v>
      </c>
      <c r="D71" s="615">
        <v>3.8115499999999997E-2</v>
      </c>
    </row>
    <row r="72" spans="3:4" ht="14.4" x14ac:dyDescent="0.3">
      <c r="C72" s="614">
        <v>46188</v>
      </c>
      <c r="D72" s="615">
        <v>3.8240999999999997E-2</v>
      </c>
    </row>
    <row r="73" spans="3:4" ht="14.4" x14ac:dyDescent="0.3">
      <c r="C73" s="614">
        <v>46216</v>
      </c>
      <c r="D73" s="615">
        <v>3.8359799999999999E-2</v>
      </c>
    </row>
    <row r="74" spans="3:4" ht="14.4" x14ac:dyDescent="0.3">
      <c r="C74" s="614">
        <v>46247</v>
      </c>
      <c r="D74" s="615">
        <v>3.8497200000000002E-2</v>
      </c>
    </row>
    <row r="75" spans="3:4" ht="14.4" x14ac:dyDescent="0.3">
      <c r="C75" s="614">
        <v>46279</v>
      </c>
      <c r="D75" s="615">
        <v>3.8643299999999998E-2</v>
      </c>
    </row>
    <row r="76" spans="3:4" ht="14.4" x14ac:dyDescent="0.3">
      <c r="C76" s="614">
        <v>46308</v>
      </c>
      <c r="D76" s="615">
        <v>3.8792100000000003E-2</v>
      </c>
    </row>
    <row r="77" spans="3:4" ht="14.4" x14ac:dyDescent="0.3">
      <c r="C77" s="614">
        <v>46339</v>
      </c>
      <c r="D77" s="615">
        <v>3.89544E-2</v>
      </c>
    </row>
    <row r="78" spans="3:4" ht="14.4" x14ac:dyDescent="0.3">
      <c r="C78" s="614">
        <v>46370</v>
      </c>
      <c r="D78" s="615">
        <v>3.9125899999999998E-2</v>
      </c>
    </row>
    <row r="79" spans="3:4" ht="14.4" x14ac:dyDescent="0.3">
      <c r="C79" s="614">
        <v>46400</v>
      </c>
      <c r="D79" s="615">
        <v>3.9289999999999999E-2</v>
      </c>
    </row>
    <row r="80" spans="3:4" ht="14.4" x14ac:dyDescent="0.3">
      <c r="C80" s="614">
        <v>46434</v>
      </c>
      <c r="D80" s="615">
        <v>3.94778E-2</v>
      </c>
    </row>
    <row r="81" spans="3:4" ht="14.4" x14ac:dyDescent="0.3">
      <c r="C81" s="614">
        <v>46461</v>
      </c>
      <c r="D81" s="615">
        <v>3.9654500000000002E-2</v>
      </c>
    </row>
    <row r="82" spans="3:4" ht="14.4" x14ac:dyDescent="0.3">
      <c r="C82" s="614">
        <v>46490</v>
      </c>
      <c r="D82" s="615">
        <v>3.98074E-2</v>
      </c>
    </row>
    <row r="83" spans="3:4" ht="14.4" x14ac:dyDescent="0.3">
      <c r="C83" s="614">
        <v>46520</v>
      </c>
      <c r="D83" s="615">
        <v>3.9967500000000003E-2</v>
      </c>
    </row>
    <row r="84" spans="3:4" ht="14.4" x14ac:dyDescent="0.3">
      <c r="C84" s="614">
        <v>46552</v>
      </c>
      <c r="D84" s="615">
        <v>4.0131800000000002E-2</v>
      </c>
    </row>
    <row r="85" spans="3:4" ht="14.4" x14ac:dyDescent="0.3">
      <c r="C85" s="614">
        <v>46581</v>
      </c>
      <c r="D85" s="615">
        <v>4.0283399999999997E-2</v>
      </c>
    </row>
    <row r="86" spans="3:4" ht="14.4" x14ac:dyDescent="0.3">
      <c r="C86" s="614">
        <v>46612</v>
      </c>
      <c r="D86" s="615">
        <v>4.0442199999999998E-2</v>
      </c>
    </row>
    <row r="87" spans="3:4" ht="14.4" x14ac:dyDescent="0.3">
      <c r="C87" s="614">
        <v>46643</v>
      </c>
      <c r="D87" s="615">
        <v>4.0594600000000002E-2</v>
      </c>
    </row>
    <row r="88" spans="3:4" ht="14.4" x14ac:dyDescent="0.3">
      <c r="C88" s="614">
        <v>46673</v>
      </c>
      <c r="D88" s="615">
        <v>4.07502E-2</v>
      </c>
    </row>
    <row r="89" spans="3:4" ht="14.4" x14ac:dyDescent="0.3">
      <c r="C89" s="614">
        <v>46706</v>
      </c>
      <c r="D89" s="615">
        <v>4.0917200000000001E-2</v>
      </c>
    </row>
    <row r="90" spans="3:4" ht="14.4" x14ac:dyDescent="0.3">
      <c r="C90" s="614">
        <v>46734</v>
      </c>
      <c r="D90" s="615">
        <v>4.1064299999999998E-2</v>
      </c>
    </row>
    <row r="91" spans="3:4" ht="14.4" x14ac:dyDescent="0.3">
      <c r="C91" s="614">
        <v>46765</v>
      </c>
      <c r="D91" s="615">
        <v>4.1223999999999997E-2</v>
      </c>
    </row>
    <row r="92" spans="3:4" ht="14.4" x14ac:dyDescent="0.3">
      <c r="C92" s="614">
        <v>46797</v>
      </c>
      <c r="D92" s="615">
        <v>4.1393600000000003E-2</v>
      </c>
    </row>
    <row r="93" spans="3:4" ht="14.4" x14ac:dyDescent="0.3">
      <c r="C93" s="614">
        <v>46825</v>
      </c>
      <c r="D93" s="615">
        <v>4.15243E-2</v>
      </c>
    </row>
    <row r="94" spans="3:4" ht="14.4" x14ac:dyDescent="0.3">
      <c r="C94" s="614">
        <v>46856</v>
      </c>
      <c r="D94" s="615">
        <v>4.1691899999999997E-2</v>
      </c>
    </row>
    <row r="95" spans="3:4" ht="14.4" x14ac:dyDescent="0.3">
      <c r="C95" s="614">
        <v>46888</v>
      </c>
      <c r="D95" s="615">
        <v>4.1872600000000003E-2</v>
      </c>
    </row>
    <row r="96" spans="3:4" ht="14.4" x14ac:dyDescent="0.3">
      <c r="C96" s="614">
        <v>46917</v>
      </c>
      <c r="D96" s="615">
        <v>4.2033800000000003E-2</v>
      </c>
    </row>
    <row r="97" spans="3:4" ht="14.4" x14ac:dyDescent="0.3">
      <c r="C97" s="614">
        <v>46947</v>
      </c>
      <c r="D97" s="615">
        <v>4.2207399999999999E-2</v>
      </c>
    </row>
    <row r="98" spans="3:4" ht="14.4" x14ac:dyDescent="0.3">
      <c r="C98" s="614">
        <v>46979</v>
      </c>
      <c r="D98" s="615">
        <v>4.2391600000000002E-2</v>
      </c>
    </row>
    <row r="99" spans="3:4" ht="14.4" x14ac:dyDescent="0.3">
      <c r="C99" s="614">
        <v>47009</v>
      </c>
      <c r="D99" s="615">
        <v>4.2558600000000002E-2</v>
      </c>
    </row>
    <row r="100" spans="3:4" ht="14.4" x14ac:dyDescent="0.3">
      <c r="C100" s="614">
        <v>47039</v>
      </c>
      <c r="D100" s="615">
        <v>4.27359E-2</v>
      </c>
    </row>
    <row r="101" spans="3:4" ht="14.4" x14ac:dyDescent="0.3">
      <c r="C101" s="614">
        <v>47070</v>
      </c>
      <c r="D101" s="615">
        <v>4.2914599999999997E-2</v>
      </c>
    </row>
    <row r="102" spans="3:4" ht="14.4" x14ac:dyDescent="0.3">
      <c r="C102" s="614">
        <v>47100</v>
      </c>
      <c r="D102" s="615">
        <v>4.3092699999999998E-2</v>
      </c>
    </row>
    <row r="103" spans="3:4" ht="14.4" x14ac:dyDescent="0.3">
      <c r="C103" s="614">
        <v>47134</v>
      </c>
      <c r="D103" s="615">
        <v>4.3288899999999998E-2</v>
      </c>
    </row>
    <row r="104" spans="3:4" ht="14.4" x14ac:dyDescent="0.3">
      <c r="C104" s="614">
        <v>47162</v>
      </c>
      <c r="D104" s="615">
        <v>4.34521E-2</v>
      </c>
    </row>
    <row r="105" spans="3:4" ht="14.4" x14ac:dyDescent="0.3">
      <c r="C105" s="614">
        <v>47190</v>
      </c>
      <c r="D105" s="615">
        <v>4.3623000000000002E-2</v>
      </c>
    </row>
    <row r="106" spans="3:4" ht="14.4" x14ac:dyDescent="0.3">
      <c r="C106" s="614">
        <v>47221</v>
      </c>
      <c r="D106" s="615">
        <v>4.3799299999999999E-2</v>
      </c>
    </row>
    <row r="107" spans="3:4" ht="14.4" x14ac:dyDescent="0.3">
      <c r="C107" s="614">
        <v>47252</v>
      </c>
      <c r="D107" s="615">
        <v>4.3979699999999997E-2</v>
      </c>
    </row>
    <row r="108" spans="3:4" ht="14.4" x14ac:dyDescent="0.3">
      <c r="C108" s="614">
        <v>47282</v>
      </c>
      <c r="D108" s="615">
        <v>4.4147899999999997E-2</v>
      </c>
    </row>
    <row r="109" spans="3:4" ht="14.4" x14ac:dyDescent="0.3">
      <c r="C109" s="614">
        <v>47312</v>
      </c>
      <c r="D109" s="615">
        <v>4.43203E-2</v>
      </c>
    </row>
    <row r="110" spans="3:4" ht="14.4" x14ac:dyDescent="0.3">
      <c r="C110" s="614">
        <v>47343</v>
      </c>
      <c r="D110" s="615">
        <v>4.4494400000000003E-2</v>
      </c>
    </row>
    <row r="111" spans="3:4" ht="14.4" x14ac:dyDescent="0.3">
      <c r="C111" s="614">
        <v>47374</v>
      </c>
      <c r="D111" s="615">
        <v>4.4659799999999999E-2</v>
      </c>
    </row>
    <row r="112" spans="3:4" ht="14.4" x14ac:dyDescent="0.3">
      <c r="C112" s="614">
        <v>47406</v>
      </c>
      <c r="D112" s="615">
        <v>4.4839799999999999E-2</v>
      </c>
    </row>
    <row r="113" spans="3:4" ht="14.4" x14ac:dyDescent="0.3">
      <c r="C113" s="614">
        <v>47435</v>
      </c>
      <c r="D113" s="615">
        <v>4.4996500000000002E-2</v>
      </c>
    </row>
    <row r="114" spans="3:4" ht="14.4" x14ac:dyDescent="0.3">
      <c r="C114" s="614">
        <v>47465</v>
      </c>
      <c r="D114" s="615">
        <v>4.5163200000000001E-2</v>
      </c>
    </row>
    <row r="115" spans="3:4" ht="14.4" x14ac:dyDescent="0.3">
      <c r="C115" s="614">
        <v>47497</v>
      </c>
      <c r="D115" s="615">
        <v>4.5333900000000003E-2</v>
      </c>
    </row>
    <row r="116" spans="3:4" ht="14.4" x14ac:dyDescent="0.3">
      <c r="C116" s="614">
        <v>47527</v>
      </c>
      <c r="D116" s="615">
        <v>4.5495399999999998E-2</v>
      </c>
    </row>
    <row r="117" spans="3:4" ht="14.4" x14ac:dyDescent="0.3">
      <c r="C117" s="614">
        <v>47555</v>
      </c>
      <c r="D117" s="615">
        <v>4.5654300000000002E-2</v>
      </c>
    </row>
    <row r="118" spans="3:4" ht="14.4" x14ac:dyDescent="0.3">
      <c r="C118" s="614">
        <v>47588</v>
      </c>
      <c r="D118" s="615">
        <v>4.5826600000000002E-2</v>
      </c>
    </row>
    <row r="119" spans="3:4" ht="14.4" x14ac:dyDescent="0.3">
      <c r="C119" s="614">
        <v>47616</v>
      </c>
      <c r="D119" s="615">
        <v>4.5976999999999997E-2</v>
      </c>
    </row>
    <row r="120" spans="3:4" ht="14.4" x14ac:dyDescent="0.3">
      <c r="C120" s="614">
        <v>47647</v>
      </c>
      <c r="D120" s="615">
        <v>4.6136299999999998E-2</v>
      </c>
    </row>
    <row r="121" spans="3:4" ht="14.4" x14ac:dyDescent="0.3">
      <c r="C121" s="614">
        <v>47679</v>
      </c>
      <c r="D121" s="615">
        <v>4.6305399999999997E-2</v>
      </c>
    </row>
    <row r="122" spans="3:4" ht="14.4" x14ac:dyDescent="0.3">
      <c r="C122" s="614">
        <v>47708</v>
      </c>
      <c r="D122" s="615">
        <v>4.6454700000000002E-2</v>
      </c>
    </row>
    <row r="123" spans="3:4" ht="14.4" x14ac:dyDescent="0.3">
      <c r="C123" s="614">
        <v>47739</v>
      </c>
      <c r="D123" s="615">
        <v>4.6604899999999998E-2</v>
      </c>
    </row>
    <row r="124" spans="3:4" ht="14.4" x14ac:dyDescent="0.3">
      <c r="C124" s="614">
        <v>47771</v>
      </c>
      <c r="D124" s="615">
        <v>4.6770100000000002E-2</v>
      </c>
    </row>
    <row r="125" spans="3:4" ht="14.4" x14ac:dyDescent="0.3">
      <c r="C125" s="614">
        <v>47800</v>
      </c>
      <c r="D125" s="615">
        <v>4.69129E-2</v>
      </c>
    </row>
    <row r="126" spans="3:4" ht="14.4" x14ac:dyDescent="0.3">
      <c r="C126" s="614">
        <v>47830</v>
      </c>
      <c r="D126" s="615">
        <v>4.7065599999999999E-2</v>
      </c>
    </row>
    <row r="127" spans="3:4" ht="14.4" x14ac:dyDescent="0.3">
      <c r="C127" s="614">
        <v>47861</v>
      </c>
      <c r="D127" s="615">
        <v>4.7216000000000001E-2</v>
      </c>
    </row>
    <row r="128" spans="3:4" ht="14.4" x14ac:dyDescent="0.3">
      <c r="C128" s="614">
        <v>47892</v>
      </c>
      <c r="D128" s="615">
        <v>4.7368E-2</v>
      </c>
    </row>
    <row r="129" spans="3:4" ht="14.4" x14ac:dyDescent="0.3">
      <c r="C129" s="614">
        <v>47920</v>
      </c>
      <c r="D129" s="615">
        <v>4.7540100000000002E-2</v>
      </c>
    </row>
    <row r="130" spans="3:4" ht="14.4" x14ac:dyDescent="0.3">
      <c r="C130" s="614">
        <v>47952</v>
      </c>
      <c r="D130" s="615">
        <v>4.7691600000000001E-2</v>
      </c>
    </row>
    <row r="131" spans="3:4" ht="14.4" x14ac:dyDescent="0.3">
      <c r="C131" s="614">
        <v>47981</v>
      </c>
      <c r="D131" s="615">
        <v>4.78337E-2</v>
      </c>
    </row>
    <row r="132" spans="3:4" ht="14.4" x14ac:dyDescent="0.3">
      <c r="C132" s="614">
        <v>48012</v>
      </c>
      <c r="D132" s="615">
        <v>4.7978300000000002E-2</v>
      </c>
    </row>
    <row r="133" spans="3:4" ht="14.4" x14ac:dyDescent="0.3">
      <c r="C133" s="614">
        <v>48043</v>
      </c>
      <c r="D133" s="615">
        <v>4.8128299999999999E-2</v>
      </c>
    </row>
    <row r="134" spans="3:4" ht="14.4" x14ac:dyDescent="0.3">
      <c r="C134" s="614">
        <v>48073</v>
      </c>
      <c r="D134" s="615">
        <v>4.8269800000000002E-2</v>
      </c>
    </row>
    <row r="135" spans="3:4" ht="14.4" x14ac:dyDescent="0.3">
      <c r="C135" s="614">
        <v>48106</v>
      </c>
      <c r="D135" s="615">
        <v>4.8416599999999997E-2</v>
      </c>
    </row>
    <row r="136" spans="3:4" ht="14.4" x14ac:dyDescent="0.3">
      <c r="C136" s="614">
        <v>48135</v>
      </c>
      <c r="D136" s="615">
        <v>4.85557E-2</v>
      </c>
    </row>
    <row r="137" spans="3:4" ht="14.4" x14ac:dyDescent="0.3">
      <c r="C137" s="614">
        <v>48165</v>
      </c>
      <c r="D137" s="615">
        <v>4.8692899999999997E-2</v>
      </c>
    </row>
    <row r="138" spans="3:4" ht="14.4" x14ac:dyDescent="0.3">
      <c r="C138" s="614">
        <v>48197</v>
      </c>
      <c r="D138" s="615">
        <v>4.8846000000000001E-2</v>
      </c>
    </row>
    <row r="139" spans="3:4" ht="14.4" x14ac:dyDescent="0.3">
      <c r="C139" s="614">
        <v>48226</v>
      </c>
      <c r="D139" s="615">
        <v>4.8978599999999997E-2</v>
      </c>
    </row>
    <row r="140" spans="3:4" ht="14.4" x14ac:dyDescent="0.3">
      <c r="C140" s="614">
        <v>48257</v>
      </c>
      <c r="D140" s="615">
        <v>4.9124099999999997E-2</v>
      </c>
    </row>
    <row r="141" spans="3:4" ht="14.4" x14ac:dyDescent="0.3">
      <c r="C141" s="614">
        <v>48288</v>
      </c>
      <c r="D141" s="615">
        <v>4.9247600000000002E-2</v>
      </c>
    </row>
    <row r="142" spans="3:4" ht="14.4" x14ac:dyDescent="0.3">
      <c r="C142" s="614">
        <v>48317</v>
      </c>
      <c r="D142" s="615">
        <v>4.9381300000000003E-2</v>
      </c>
    </row>
    <row r="143" spans="3:4" ht="14.4" x14ac:dyDescent="0.3">
      <c r="C143" s="614">
        <v>48347</v>
      </c>
      <c r="D143" s="615">
        <v>4.95272E-2</v>
      </c>
    </row>
    <row r="144" spans="3:4" ht="14.4" x14ac:dyDescent="0.3">
      <c r="C144" s="614">
        <v>48379</v>
      </c>
      <c r="D144" s="615">
        <v>4.96768E-2</v>
      </c>
    </row>
    <row r="145" spans="3:4" ht="14.4" x14ac:dyDescent="0.3">
      <c r="C145" s="614">
        <v>48408</v>
      </c>
      <c r="D145" s="615">
        <v>4.9819799999999997E-2</v>
      </c>
    </row>
    <row r="146" spans="3:4" ht="14.4" x14ac:dyDescent="0.3">
      <c r="C146" s="614">
        <v>48439</v>
      </c>
      <c r="D146" s="615">
        <v>4.9970399999999998E-2</v>
      </c>
    </row>
    <row r="147" spans="3:4" ht="14.4" x14ac:dyDescent="0.3">
      <c r="C147" s="614">
        <v>48470</v>
      </c>
      <c r="D147" s="615">
        <v>5.0112700000000003E-2</v>
      </c>
    </row>
    <row r="148" spans="3:4" ht="14.4" x14ac:dyDescent="0.3">
      <c r="C148" s="614">
        <v>48500</v>
      </c>
      <c r="D148" s="615">
        <v>5.0264799999999998E-2</v>
      </c>
    </row>
    <row r="149" spans="3:4" ht="14.4" x14ac:dyDescent="0.3">
      <c r="C149" s="614">
        <v>48533</v>
      </c>
      <c r="D149" s="615">
        <v>5.0426699999999998E-2</v>
      </c>
    </row>
    <row r="150" spans="3:4" ht="14.4" x14ac:dyDescent="0.3">
      <c r="C150" s="614">
        <v>48561</v>
      </c>
      <c r="D150" s="615">
        <v>5.0572400000000003E-2</v>
      </c>
    </row>
    <row r="151" spans="3:4" ht="14.4" x14ac:dyDescent="0.3">
      <c r="C151" s="614">
        <v>48592</v>
      </c>
      <c r="D151" s="615">
        <v>5.0728299999999997E-2</v>
      </c>
    </row>
    <row r="152" spans="3:4" ht="14.4" x14ac:dyDescent="0.3">
      <c r="C152" s="614">
        <v>48624</v>
      </c>
      <c r="D152" s="615">
        <v>5.0895200000000002E-2</v>
      </c>
    </row>
    <row r="153" spans="3:4" ht="14.4" x14ac:dyDescent="0.3">
      <c r="C153" s="614">
        <v>48652</v>
      </c>
      <c r="D153" s="615">
        <v>5.1055000000000003E-2</v>
      </c>
    </row>
    <row r="154" spans="3:4" ht="14.4" x14ac:dyDescent="0.3">
      <c r="C154" s="614">
        <v>48682</v>
      </c>
      <c r="D154" s="615">
        <v>5.1212599999999997E-2</v>
      </c>
    </row>
    <row r="155" spans="3:4" ht="14.4" x14ac:dyDescent="0.3">
      <c r="C155" s="614">
        <v>48712</v>
      </c>
      <c r="D155" s="615">
        <v>5.1379599999999997E-2</v>
      </c>
    </row>
    <row r="156" spans="3:4" ht="14.4" x14ac:dyDescent="0.3">
      <c r="C156" s="614">
        <v>48743</v>
      </c>
      <c r="D156" s="615">
        <v>5.1547000000000003E-2</v>
      </c>
    </row>
    <row r="157" spans="3:4" ht="14.4" x14ac:dyDescent="0.3">
      <c r="C157" s="614">
        <v>48773</v>
      </c>
      <c r="D157" s="615">
        <v>5.1718100000000003E-2</v>
      </c>
    </row>
    <row r="158" spans="3:4" ht="14.4" x14ac:dyDescent="0.3">
      <c r="C158" s="614">
        <v>48806</v>
      </c>
      <c r="D158" s="615">
        <v>5.1904400000000003E-2</v>
      </c>
    </row>
    <row r="159" spans="3:4" ht="14.4" x14ac:dyDescent="0.3">
      <c r="C159" s="614">
        <v>48835</v>
      </c>
      <c r="D159" s="615">
        <v>5.20592E-2</v>
      </c>
    </row>
    <row r="160" spans="3:4" ht="14.4" x14ac:dyDescent="0.3">
      <c r="C160" s="614">
        <v>48865</v>
      </c>
      <c r="D160" s="615">
        <v>5.2235299999999998E-2</v>
      </c>
    </row>
    <row r="161" spans="3:4" ht="14.4" x14ac:dyDescent="0.3">
      <c r="C161" s="614">
        <v>48897</v>
      </c>
      <c r="D161" s="615">
        <v>5.24168E-2</v>
      </c>
    </row>
    <row r="162" spans="3:4" ht="14.4" x14ac:dyDescent="0.3">
      <c r="C162" s="614">
        <v>48926</v>
      </c>
      <c r="D162" s="615">
        <v>5.25896E-2</v>
      </c>
    </row>
    <row r="163" spans="3:4" ht="14.4" x14ac:dyDescent="0.3">
      <c r="C163" s="614">
        <v>48957</v>
      </c>
      <c r="D163" s="615">
        <v>5.2767500000000002E-2</v>
      </c>
    </row>
    <row r="164" spans="3:4" ht="14.4" x14ac:dyDescent="0.3">
      <c r="C164" s="614">
        <v>48988</v>
      </c>
      <c r="D164" s="615">
        <v>5.29501E-2</v>
      </c>
    </row>
    <row r="165" spans="3:4" ht="14.4" x14ac:dyDescent="0.3">
      <c r="C165" s="614">
        <v>49016</v>
      </c>
      <c r="D165" s="615">
        <v>5.3128099999999998E-2</v>
      </c>
    </row>
    <row r="166" spans="3:4" ht="14.4" x14ac:dyDescent="0.3">
      <c r="C166" s="614">
        <v>49047</v>
      </c>
      <c r="D166" s="615">
        <v>5.3308099999999997E-2</v>
      </c>
    </row>
    <row r="167" spans="3:4" ht="14.4" x14ac:dyDescent="0.3">
      <c r="C167" s="614">
        <v>49079</v>
      </c>
      <c r="D167" s="615">
        <v>5.3502300000000003E-2</v>
      </c>
    </row>
    <row r="168" spans="3:4" ht="14.4" x14ac:dyDescent="0.3">
      <c r="C168" s="614">
        <v>49108</v>
      </c>
      <c r="D168" s="615">
        <v>5.3671000000000003E-2</v>
      </c>
    </row>
    <row r="169" spans="3:4" ht="14.4" x14ac:dyDescent="0.3">
      <c r="C169" s="614">
        <v>49138</v>
      </c>
      <c r="D169" s="615">
        <v>5.3853600000000001E-2</v>
      </c>
    </row>
    <row r="170" spans="3:4" ht="14.4" x14ac:dyDescent="0.3">
      <c r="C170" s="614">
        <v>49170</v>
      </c>
      <c r="D170" s="615">
        <v>5.4044099999999998E-2</v>
      </c>
    </row>
    <row r="171" spans="3:4" ht="14.4" x14ac:dyDescent="0.3">
      <c r="C171" s="614">
        <v>49200</v>
      </c>
      <c r="D171" s="615">
        <v>5.4211200000000001E-2</v>
      </c>
    </row>
    <row r="172" spans="3:4" ht="14.4" x14ac:dyDescent="0.3">
      <c r="C172" s="614">
        <v>49230</v>
      </c>
      <c r="D172" s="615">
        <v>5.43931E-2</v>
      </c>
    </row>
    <row r="173" spans="3:4" ht="14.4" x14ac:dyDescent="0.3">
      <c r="C173" s="614">
        <v>49261</v>
      </c>
      <c r="D173" s="615">
        <v>5.4572200000000001E-2</v>
      </c>
    </row>
    <row r="174" spans="3:4" ht="14.4" x14ac:dyDescent="0.3">
      <c r="C174" s="614">
        <v>49291</v>
      </c>
      <c r="D174" s="615">
        <v>5.4752799999999997E-2</v>
      </c>
    </row>
    <row r="175" spans="3:4" ht="14.4" x14ac:dyDescent="0.3">
      <c r="C175" s="614">
        <v>49325</v>
      </c>
      <c r="D175" s="615">
        <v>5.4947700000000002E-2</v>
      </c>
    </row>
    <row r="176" spans="3:4" ht="14.4" x14ac:dyDescent="0.3">
      <c r="C176" s="614">
        <v>49353</v>
      </c>
      <c r="D176" s="615">
        <v>5.51105E-2</v>
      </c>
    </row>
    <row r="177" spans="3:4" ht="14.4" x14ac:dyDescent="0.3">
      <c r="C177" s="614">
        <v>49381</v>
      </c>
      <c r="D177" s="615">
        <v>5.5314799999999997E-2</v>
      </c>
    </row>
    <row r="178" spans="3:4" ht="14.4" x14ac:dyDescent="0.3">
      <c r="C178" s="614">
        <v>49412</v>
      </c>
      <c r="D178" s="615">
        <v>5.54884E-2</v>
      </c>
    </row>
    <row r="179" spans="3:4" ht="14.4" x14ac:dyDescent="0.3">
      <c r="C179" s="614">
        <v>49443</v>
      </c>
      <c r="D179" s="615">
        <v>5.5668700000000002E-2</v>
      </c>
    </row>
    <row r="180" spans="3:4" ht="14.4" x14ac:dyDescent="0.3">
      <c r="C180" s="614">
        <v>49473</v>
      </c>
      <c r="D180" s="615">
        <v>5.5833099999999997E-2</v>
      </c>
    </row>
    <row r="181" spans="3:4" ht="14.4" x14ac:dyDescent="0.3">
      <c r="C181" s="614">
        <v>49503</v>
      </c>
      <c r="D181" s="615">
        <v>5.6004199999999997E-2</v>
      </c>
    </row>
    <row r="182" spans="3:4" ht="14.4" x14ac:dyDescent="0.3">
      <c r="C182" s="614">
        <v>49534</v>
      </c>
      <c r="D182" s="615">
        <v>5.6174300000000003E-2</v>
      </c>
    </row>
    <row r="183" spans="3:4" ht="14.4" x14ac:dyDescent="0.3">
      <c r="C183" s="614">
        <v>49565</v>
      </c>
      <c r="D183" s="615">
        <v>5.63308E-2</v>
      </c>
    </row>
    <row r="184" spans="3:4" ht="14.4" x14ac:dyDescent="0.3">
      <c r="C184" s="614">
        <v>49597</v>
      </c>
      <c r="D184" s="615">
        <v>5.65055E-2</v>
      </c>
    </row>
    <row r="185" spans="3:4" ht="14.4" x14ac:dyDescent="0.3">
      <c r="C185" s="614">
        <v>49626</v>
      </c>
      <c r="D185" s="615">
        <v>5.6653000000000002E-2</v>
      </c>
    </row>
    <row r="186" spans="3:4" ht="14.4" x14ac:dyDescent="0.3">
      <c r="C186" s="614">
        <v>49656</v>
      </c>
      <c r="D186" s="615">
        <v>5.6811800000000003E-2</v>
      </c>
    </row>
    <row r="187" spans="3:4" ht="14.4" x14ac:dyDescent="0.3">
      <c r="C187" s="614">
        <v>49688</v>
      </c>
      <c r="D187" s="615">
        <v>5.6968900000000003E-2</v>
      </c>
    </row>
    <row r="188" spans="3:4" ht="14.4" x14ac:dyDescent="0.3">
      <c r="C188" s="614">
        <v>49718</v>
      </c>
      <c r="D188" s="615">
        <v>5.7117000000000001E-2</v>
      </c>
    </row>
    <row r="189" spans="3:4" ht="15" thickBot="1" x14ac:dyDescent="0.35">
      <c r="C189" s="616">
        <v>49747</v>
      </c>
      <c r="D189" s="617">
        <v>5.7233899999999997E-2</v>
      </c>
    </row>
  </sheetData>
  <conditionalFormatting sqref="B23">
    <cfRule type="cellIs" dxfId="27" priority="5" operator="equal">
      <formula>FALSE</formula>
    </cfRule>
    <cfRule type="cellIs" dxfId="26" priority="6" operator="equal">
      <formula>TRUE</formula>
    </cfRule>
  </conditionalFormatting>
  <conditionalFormatting sqref="B36">
    <cfRule type="cellIs" dxfId="25" priority="3" operator="equal">
      <formula>FALSE</formula>
    </cfRule>
    <cfRule type="cellIs" dxfId="24" priority="4" operator="equal">
      <formula>TRUE</formula>
    </cfRule>
  </conditionalFormatting>
  <conditionalFormatting sqref="B49">
    <cfRule type="cellIs" dxfId="23" priority="1" operator="equal">
      <formula>FALSE</formula>
    </cfRule>
    <cfRule type="cellIs" dxfId="22" priority="2" operator="equal">
      <formula>TRUE</formula>
    </cfRule>
  </conditionalFormatting>
  <dataValidations count="2">
    <dataValidation type="list" allowBlank="1" showInputMessage="1" showErrorMessage="1" sqref="D9:F9" xr:uid="{86C43D91-B17F-4937-8FF9-0FBC3A220992}">
      <formula1>$H$9:$H$10</formula1>
    </dataValidation>
    <dataValidation type="list" allowBlank="1" showInputMessage="1" showErrorMessage="1" sqref="D4:F4" xr:uid="{A83B65E1-566A-4D48-8315-D4F3B74703CF}">
      <formula1>$H$3:$H$6</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AD989-4B7A-49E6-A956-3D6E7C2E070F}">
  <sheetPr>
    <tabColor theme="7"/>
  </sheetPr>
  <dimension ref="A1"/>
  <sheetViews>
    <sheetView showGridLines="0" topLeftCell="XFD1" zoomScale="90" zoomScaleNormal="90" workbookViewId="0"/>
  </sheetViews>
  <sheetFormatPr defaultColWidth="0" defaultRowHeight="14.4" x14ac:dyDescent="0.3"/>
  <cols>
    <col min="1" max="16384" width="8.6640625" hidden="1"/>
  </cols>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7092A-2A58-4F96-AC32-471C050FD5B3}">
  <dimension ref="A1:ET35"/>
  <sheetViews>
    <sheetView showGridLines="0" zoomScale="90" zoomScaleNormal="90" workbookViewId="0">
      <pane xSplit="2" ySplit="5" topLeftCell="C6" activePane="bottomRight" state="frozen"/>
      <selection pane="topRight"/>
      <selection pane="bottomLeft"/>
      <selection pane="bottomRight"/>
    </sheetView>
  </sheetViews>
  <sheetFormatPr defaultColWidth="8.6640625" defaultRowHeight="13.8" x14ac:dyDescent="0.3"/>
  <cols>
    <col min="1" max="1" width="10.44140625" style="384" bestFit="1" customWidth="1"/>
    <col min="2" max="2" width="33.88671875" style="384" bestFit="1" customWidth="1"/>
    <col min="3" max="3" width="11.6640625" style="384" bestFit="1" customWidth="1"/>
    <col min="4" max="4" width="12.33203125" style="384" bestFit="1" customWidth="1"/>
    <col min="5" max="5" width="14.44140625" style="384" bestFit="1" customWidth="1"/>
    <col min="6" max="6" width="11.6640625" style="384" bestFit="1" customWidth="1"/>
    <col min="7" max="7" width="24" style="384" bestFit="1" customWidth="1"/>
    <col min="8" max="9" width="11.6640625" style="384" bestFit="1" customWidth="1"/>
    <col min="10" max="10" width="14.44140625" style="384" bestFit="1" customWidth="1"/>
    <col min="11" max="13" width="11.6640625" style="384" bestFit="1" customWidth="1"/>
    <col min="14" max="15" width="8.6640625" style="384"/>
    <col min="16" max="16" width="10.44140625" style="384" bestFit="1" customWidth="1"/>
    <col min="17" max="17" width="33.88671875" style="384" bestFit="1" customWidth="1"/>
    <col min="18" max="23" width="11.6640625" style="384" bestFit="1" customWidth="1"/>
    <col min="24" max="26" width="13.109375" style="384" bestFit="1" customWidth="1"/>
    <col min="27" max="28" width="11.6640625" style="384" bestFit="1" customWidth="1"/>
    <col min="29" max="29" width="12.33203125" style="384" bestFit="1" customWidth="1"/>
    <col min="30" max="35" width="11.6640625" style="384" bestFit="1" customWidth="1"/>
    <col min="36" max="38" width="13.109375" style="384" bestFit="1" customWidth="1"/>
    <col min="39" max="47" width="11.6640625" style="384" bestFit="1" customWidth="1"/>
    <col min="48" max="50" width="13.109375" style="384" bestFit="1" customWidth="1"/>
    <col min="51" max="59" width="11.6640625" style="384" bestFit="1" customWidth="1"/>
    <col min="60" max="62" width="13.109375" style="384" bestFit="1" customWidth="1"/>
    <col min="63" max="71" width="11.6640625" style="384" bestFit="1" customWidth="1"/>
    <col min="72" max="74" width="13.109375" style="384" bestFit="1" customWidth="1"/>
    <col min="75" max="83" width="11.6640625" style="384" bestFit="1" customWidth="1"/>
    <col min="84" max="86" width="13.109375" style="384" bestFit="1" customWidth="1"/>
    <col min="87" max="95" width="11.6640625" style="384" bestFit="1" customWidth="1"/>
    <col min="96" max="98" width="13.109375" style="384" bestFit="1" customWidth="1"/>
    <col min="99" max="107" width="11.6640625" style="384" bestFit="1" customWidth="1"/>
    <col min="108" max="110" width="13.109375" style="384" bestFit="1" customWidth="1"/>
    <col min="111" max="119" width="11.6640625" style="384" bestFit="1" customWidth="1"/>
    <col min="120" max="122" width="13.109375" style="384" bestFit="1" customWidth="1"/>
    <col min="123" max="131" width="11.6640625" style="384" bestFit="1" customWidth="1"/>
    <col min="132" max="134" width="13.109375" style="384" bestFit="1" customWidth="1"/>
    <col min="135" max="143" width="11.6640625" style="384" bestFit="1" customWidth="1"/>
    <col min="144" max="146" width="13.109375" style="384" bestFit="1" customWidth="1"/>
    <col min="147" max="150" width="11.6640625" style="384" bestFit="1" customWidth="1"/>
    <col min="151" max="16384" width="8.6640625" style="384"/>
  </cols>
  <sheetData>
    <row r="1" spans="1:150" ht="14.4" thickBot="1" x14ac:dyDescent="0.35">
      <c r="B1" s="727" t="str">
        <f>Summary!G1</f>
        <v>Levered Return Metrics</v>
      </c>
      <c r="C1" s="730" t="str">
        <f>Summary!G2</f>
        <v>IRR</v>
      </c>
      <c r="D1" s="731">
        <f>Summary!H2</f>
        <v>0.14881177544593813</v>
      </c>
      <c r="E1" s="732" t="str">
        <f>Summary!G3</f>
        <v>Equity Multiple</v>
      </c>
      <c r="F1" s="733">
        <f>Summary!H3</f>
        <v>1.9267240340667999</v>
      </c>
      <c r="G1" s="728" t="str">
        <f>Summary!G6</f>
        <v>Unlevered Return Metrics</v>
      </c>
      <c r="H1" s="730" t="str">
        <f>Summary!G7</f>
        <v>IRR</v>
      </c>
      <c r="I1" s="731">
        <f>Summary!H7</f>
        <v>9.3561556935310375E-2</v>
      </c>
      <c r="J1" s="732" t="str">
        <f>Summary!G8</f>
        <v>Equity Multiple</v>
      </c>
      <c r="K1" s="733">
        <f>Summary!H8</f>
        <v>1.5042331190759153</v>
      </c>
    </row>
    <row r="2" spans="1:150" x14ac:dyDescent="0.3">
      <c r="B2" s="496" t="s">
        <v>106</v>
      </c>
      <c r="C2" s="495">
        <v>0</v>
      </c>
      <c r="D2" s="495">
        <v>1</v>
      </c>
      <c r="E2" s="495">
        <f t="shared" ref="E2:M2" si="0">D2+1</f>
        <v>2</v>
      </c>
      <c r="F2" s="495">
        <f t="shared" si="0"/>
        <v>3</v>
      </c>
      <c r="G2" s="495">
        <f t="shared" si="0"/>
        <v>4</v>
      </c>
      <c r="H2" s="495">
        <f t="shared" si="0"/>
        <v>5</v>
      </c>
      <c r="I2" s="495">
        <f t="shared" si="0"/>
        <v>6</v>
      </c>
      <c r="J2" s="495">
        <f t="shared" si="0"/>
        <v>7</v>
      </c>
      <c r="K2" s="495">
        <f t="shared" si="0"/>
        <v>8</v>
      </c>
      <c r="L2" s="495">
        <f t="shared" si="0"/>
        <v>9</v>
      </c>
      <c r="M2" s="497">
        <f t="shared" si="0"/>
        <v>10</v>
      </c>
      <c r="Q2" s="496" t="s">
        <v>106</v>
      </c>
      <c r="R2" s="495">
        <v>0</v>
      </c>
      <c r="S2" s="495">
        <f>ROUNDUP(S4/12,0)</f>
        <v>1</v>
      </c>
      <c r="T2" s="495">
        <f t="shared" ref="T2:CE2" si="1">ROUNDUP(T4/12,0)</f>
        <v>1</v>
      </c>
      <c r="U2" s="495">
        <f t="shared" si="1"/>
        <v>1</v>
      </c>
      <c r="V2" s="495">
        <f t="shared" si="1"/>
        <v>1</v>
      </c>
      <c r="W2" s="495">
        <f t="shared" si="1"/>
        <v>1</v>
      </c>
      <c r="X2" s="495">
        <f t="shared" si="1"/>
        <v>1</v>
      </c>
      <c r="Y2" s="495">
        <f t="shared" si="1"/>
        <v>1</v>
      </c>
      <c r="Z2" s="495">
        <f t="shared" si="1"/>
        <v>1</v>
      </c>
      <c r="AA2" s="495">
        <f t="shared" si="1"/>
        <v>1</v>
      </c>
      <c r="AB2" s="495">
        <f t="shared" si="1"/>
        <v>1</v>
      </c>
      <c r="AC2" s="495">
        <f t="shared" si="1"/>
        <v>1</v>
      </c>
      <c r="AD2" s="495">
        <f t="shared" si="1"/>
        <v>1</v>
      </c>
      <c r="AE2" s="495">
        <f t="shared" si="1"/>
        <v>2</v>
      </c>
      <c r="AF2" s="495">
        <f t="shared" si="1"/>
        <v>2</v>
      </c>
      <c r="AG2" s="495">
        <f t="shared" si="1"/>
        <v>2</v>
      </c>
      <c r="AH2" s="495">
        <f t="shared" si="1"/>
        <v>2</v>
      </c>
      <c r="AI2" s="495">
        <f t="shared" si="1"/>
        <v>2</v>
      </c>
      <c r="AJ2" s="495">
        <f t="shared" si="1"/>
        <v>2</v>
      </c>
      <c r="AK2" s="495">
        <f t="shared" si="1"/>
        <v>2</v>
      </c>
      <c r="AL2" s="495">
        <f t="shared" si="1"/>
        <v>2</v>
      </c>
      <c r="AM2" s="495">
        <f t="shared" si="1"/>
        <v>2</v>
      </c>
      <c r="AN2" s="495">
        <f t="shared" si="1"/>
        <v>2</v>
      </c>
      <c r="AO2" s="495">
        <f t="shared" si="1"/>
        <v>2</v>
      </c>
      <c r="AP2" s="495">
        <f t="shared" si="1"/>
        <v>2</v>
      </c>
      <c r="AQ2" s="495">
        <f t="shared" si="1"/>
        <v>3</v>
      </c>
      <c r="AR2" s="495">
        <f t="shared" si="1"/>
        <v>3</v>
      </c>
      <c r="AS2" s="495">
        <f t="shared" si="1"/>
        <v>3</v>
      </c>
      <c r="AT2" s="495">
        <f t="shared" si="1"/>
        <v>3</v>
      </c>
      <c r="AU2" s="495">
        <f t="shared" si="1"/>
        <v>3</v>
      </c>
      <c r="AV2" s="495">
        <f t="shared" si="1"/>
        <v>3</v>
      </c>
      <c r="AW2" s="495">
        <f t="shared" si="1"/>
        <v>3</v>
      </c>
      <c r="AX2" s="495">
        <f t="shared" si="1"/>
        <v>3</v>
      </c>
      <c r="AY2" s="495">
        <f t="shared" si="1"/>
        <v>3</v>
      </c>
      <c r="AZ2" s="495">
        <f t="shared" si="1"/>
        <v>3</v>
      </c>
      <c r="BA2" s="495">
        <f t="shared" si="1"/>
        <v>3</v>
      </c>
      <c r="BB2" s="495">
        <f t="shared" si="1"/>
        <v>3</v>
      </c>
      <c r="BC2" s="495">
        <f t="shared" si="1"/>
        <v>4</v>
      </c>
      <c r="BD2" s="495">
        <f t="shared" si="1"/>
        <v>4</v>
      </c>
      <c r="BE2" s="495">
        <f t="shared" si="1"/>
        <v>4</v>
      </c>
      <c r="BF2" s="495">
        <f t="shared" si="1"/>
        <v>4</v>
      </c>
      <c r="BG2" s="495">
        <f t="shared" si="1"/>
        <v>4</v>
      </c>
      <c r="BH2" s="495">
        <f t="shared" si="1"/>
        <v>4</v>
      </c>
      <c r="BI2" s="495">
        <f t="shared" si="1"/>
        <v>4</v>
      </c>
      <c r="BJ2" s="495">
        <f t="shared" si="1"/>
        <v>4</v>
      </c>
      <c r="BK2" s="495">
        <f t="shared" si="1"/>
        <v>4</v>
      </c>
      <c r="BL2" s="495">
        <f t="shared" si="1"/>
        <v>4</v>
      </c>
      <c r="BM2" s="495">
        <f t="shared" si="1"/>
        <v>4</v>
      </c>
      <c r="BN2" s="495">
        <f t="shared" si="1"/>
        <v>4</v>
      </c>
      <c r="BO2" s="495">
        <f t="shared" si="1"/>
        <v>5</v>
      </c>
      <c r="BP2" s="495">
        <f t="shared" si="1"/>
        <v>5</v>
      </c>
      <c r="BQ2" s="495">
        <f t="shared" si="1"/>
        <v>5</v>
      </c>
      <c r="BR2" s="495">
        <f t="shared" si="1"/>
        <v>5</v>
      </c>
      <c r="BS2" s="495">
        <f t="shared" si="1"/>
        <v>5</v>
      </c>
      <c r="BT2" s="495">
        <f t="shared" si="1"/>
        <v>5</v>
      </c>
      <c r="BU2" s="495">
        <f t="shared" si="1"/>
        <v>5</v>
      </c>
      <c r="BV2" s="495">
        <f t="shared" si="1"/>
        <v>5</v>
      </c>
      <c r="BW2" s="495">
        <f t="shared" si="1"/>
        <v>5</v>
      </c>
      <c r="BX2" s="495">
        <f t="shared" si="1"/>
        <v>5</v>
      </c>
      <c r="BY2" s="495">
        <f t="shared" si="1"/>
        <v>5</v>
      </c>
      <c r="BZ2" s="495">
        <f t="shared" si="1"/>
        <v>5</v>
      </c>
      <c r="CA2" s="495">
        <f t="shared" si="1"/>
        <v>6</v>
      </c>
      <c r="CB2" s="495">
        <f t="shared" si="1"/>
        <v>6</v>
      </c>
      <c r="CC2" s="495">
        <f t="shared" si="1"/>
        <v>6</v>
      </c>
      <c r="CD2" s="495">
        <f t="shared" si="1"/>
        <v>6</v>
      </c>
      <c r="CE2" s="495">
        <f t="shared" si="1"/>
        <v>6</v>
      </c>
      <c r="CF2" s="495">
        <f t="shared" ref="CF2:EQ2" si="2">ROUNDUP(CF4/12,0)</f>
        <v>6</v>
      </c>
      <c r="CG2" s="495">
        <f t="shared" si="2"/>
        <v>6</v>
      </c>
      <c r="CH2" s="495">
        <f t="shared" si="2"/>
        <v>6</v>
      </c>
      <c r="CI2" s="495">
        <f t="shared" si="2"/>
        <v>6</v>
      </c>
      <c r="CJ2" s="495">
        <f t="shared" si="2"/>
        <v>6</v>
      </c>
      <c r="CK2" s="495">
        <f t="shared" si="2"/>
        <v>6</v>
      </c>
      <c r="CL2" s="495">
        <f t="shared" si="2"/>
        <v>6</v>
      </c>
      <c r="CM2" s="495">
        <f t="shared" si="2"/>
        <v>7</v>
      </c>
      <c r="CN2" s="495">
        <f t="shared" si="2"/>
        <v>7</v>
      </c>
      <c r="CO2" s="495">
        <f t="shared" si="2"/>
        <v>7</v>
      </c>
      <c r="CP2" s="495">
        <f t="shared" si="2"/>
        <v>7</v>
      </c>
      <c r="CQ2" s="495">
        <f t="shared" si="2"/>
        <v>7</v>
      </c>
      <c r="CR2" s="495">
        <f t="shared" si="2"/>
        <v>7</v>
      </c>
      <c r="CS2" s="495">
        <f t="shared" si="2"/>
        <v>7</v>
      </c>
      <c r="CT2" s="495">
        <f t="shared" si="2"/>
        <v>7</v>
      </c>
      <c r="CU2" s="495">
        <f t="shared" si="2"/>
        <v>7</v>
      </c>
      <c r="CV2" s="495">
        <f t="shared" si="2"/>
        <v>7</v>
      </c>
      <c r="CW2" s="495">
        <f t="shared" si="2"/>
        <v>7</v>
      </c>
      <c r="CX2" s="495">
        <f t="shared" si="2"/>
        <v>7</v>
      </c>
      <c r="CY2" s="495">
        <f t="shared" si="2"/>
        <v>8</v>
      </c>
      <c r="CZ2" s="495">
        <f t="shared" si="2"/>
        <v>8</v>
      </c>
      <c r="DA2" s="495">
        <f t="shared" si="2"/>
        <v>8</v>
      </c>
      <c r="DB2" s="495">
        <f t="shared" si="2"/>
        <v>8</v>
      </c>
      <c r="DC2" s="495">
        <f t="shared" si="2"/>
        <v>8</v>
      </c>
      <c r="DD2" s="495">
        <f t="shared" si="2"/>
        <v>8</v>
      </c>
      <c r="DE2" s="495">
        <f t="shared" si="2"/>
        <v>8</v>
      </c>
      <c r="DF2" s="495">
        <f t="shared" si="2"/>
        <v>8</v>
      </c>
      <c r="DG2" s="495">
        <f t="shared" si="2"/>
        <v>8</v>
      </c>
      <c r="DH2" s="495">
        <f t="shared" si="2"/>
        <v>8</v>
      </c>
      <c r="DI2" s="495">
        <f t="shared" si="2"/>
        <v>8</v>
      </c>
      <c r="DJ2" s="495">
        <f t="shared" si="2"/>
        <v>8</v>
      </c>
      <c r="DK2" s="495">
        <f t="shared" si="2"/>
        <v>9</v>
      </c>
      <c r="DL2" s="495">
        <f t="shared" si="2"/>
        <v>9</v>
      </c>
      <c r="DM2" s="495">
        <f t="shared" si="2"/>
        <v>9</v>
      </c>
      <c r="DN2" s="495">
        <f t="shared" si="2"/>
        <v>9</v>
      </c>
      <c r="DO2" s="495">
        <f t="shared" si="2"/>
        <v>9</v>
      </c>
      <c r="DP2" s="495">
        <f t="shared" si="2"/>
        <v>9</v>
      </c>
      <c r="DQ2" s="495">
        <f t="shared" si="2"/>
        <v>9</v>
      </c>
      <c r="DR2" s="495">
        <f t="shared" si="2"/>
        <v>9</v>
      </c>
      <c r="DS2" s="495">
        <f t="shared" si="2"/>
        <v>9</v>
      </c>
      <c r="DT2" s="495">
        <f t="shared" si="2"/>
        <v>9</v>
      </c>
      <c r="DU2" s="495">
        <f t="shared" si="2"/>
        <v>9</v>
      </c>
      <c r="DV2" s="495">
        <f t="shared" si="2"/>
        <v>9</v>
      </c>
      <c r="DW2" s="495">
        <f t="shared" si="2"/>
        <v>10</v>
      </c>
      <c r="DX2" s="495">
        <f t="shared" si="2"/>
        <v>10</v>
      </c>
      <c r="DY2" s="495">
        <f t="shared" si="2"/>
        <v>10</v>
      </c>
      <c r="DZ2" s="495">
        <f t="shared" si="2"/>
        <v>10</v>
      </c>
      <c r="EA2" s="495">
        <f t="shared" si="2"/>
        <v>10</v>
      </c>
      <c r="EB2" s="495">
        <f t="shared" si="2"/>
        <v>10</v>
      </c>
      <c r="EC2" s="495">
        <f t="shared" si="2"/>
        <v>10</v>
      </c>
      <c r="ED2" s="495">
        <f t="shared" si="2"/>
        <v>10</v>
      </c>
      <c r="EE2" s="495">
        <f t="shared" si="2"/>
        <v>10</v>
      </c>
      <c r="EF2" s="495">
        <f t="shared" si="2"/>
        <v>10</v>
      </c>
      <c r="EG2" s="495">
        <f t="shared" si="2"/>
        <v>10</v>
      </c>
      <c r="EH2" s="495">
        <f t="shared" si="2"/>
        <v>10</v>
      </c>
      <c r="EI2" s="495">
        <f t="shared" si="2"/>
        <v>11</v>
      </c>
      <c r="EJ2" s="495">
        <f t="shared" si="2"/>
        <v>11</v>
      </c>
      <c r="EK2" s="495">
        <f t="shared" si="2"/>
        <v>11</v>
      </c>
      <c r="EL2" s="495">
        <f t="shared" si="2"/>
        <v>11</v>
      </c>
      <c r="EM2" s="495">
        <f t="shared" si="2"/>
        <v>11</v>
      </c>
      <c r="EN2" s="495">
        <f t="shared" si="2"/>
        <v>11</v>
      </c>
      <c r="EO2" s="495">
        <f t="shared" si="2"/>
        <v>11</v>
      </c>
      <c r="EP2" s="495">
        <f t="shared" si="2"/>
        <v>11</v>
      </c>
      <c r="EQ2" s="495">
        <f t="shared" si="2"/>
        <v>11</v>
      </c>
      <c r="ER2" s="495">
        <f t="shared" ref="ER2:ET2" si="3">ROUNDUP(ER4/12,0)</f>
        <v>11</v>
      </c>
      <c r="ES2" s="495">
        <f t="shared" si="3"/>
        <v>11</v>
      </c>
      <c r="ET2" s="497">
        <f t="shared" si="3"/>
        <v>11</v>
      </c>
    </row>
    <row r="3" spans="1:150" x14ac:dyDescent="0.3">
      <c r="B3" s="496"/>
      <c r="C3" s="495"/>
      <c r="D3" s="495"/>
      <c r="E3" s="495"/>
      <c r="F3" s="495"/>
      <c r="G3" s="495"/>
      <c r="H3" s="495"/>
      <c r="I3" s="495"/>
      <c r="J3" s="495"/>
      <c r="K3" s="495"/>
      <c r="L3" s="495"/>
      <c r="M3" s="497"/>
      <c r="Q3" s="500" t="s">
        <v>265</v>
      </c>
      <c r="R3" s="499">
        <v>0</v>
      </c>
      <c r="S3" s="499">
        <f>ROUNDUP(S4/3,0)</f>
        <v>1</v>
      </c>
      <c r="T3" s="499">
        <f t="shared" ref="T3:CE3" si="4">ROUNDUP(T4/3,0)</f>
        <v>1</v>
      </c>
      <c r="U3" s="499">
        <f t="shared" si="4"/>
        <v>1</v>
      </c>
      <c r="V3" s="499">
        <f t="shared" si="4"/>
        <v>2</v>
      </c>
      <c r="W3" s="499">
        <f t="shared" si="4"/>
        <v>2</v>
      </c>
      <c r="X3" s="499">
        <f t="shared" si="4"/>
        <v>2</v>
      </c>
      <c r="Y3" s="499">
        <f t="shared" si="4"/>
        <v>3</v>
      </c>
      <c r="Z3" s="499">
        <f t="shared" si="4"/>
        <v>3</v>
      </c>
      <c r="AA3" s="499">
        <f t="shared" si="4"/>
        <v>3</v>
      </c>
      <c r="AB3" s="499">
        <f t="shared" si="4"/>
        <v>4</v>
      </c>
      <c r="AC3" s="499">
        <f t="shared" si="4"/>
        <v>4</v>
      </c>
      <c r="AD3" s="499">
        <f t="shared" si="4"/>
        <v>4</v>
      </c>
      <c r="AE3" s="499">
        <f t="shared" si="4"/>
        <v>5</v>
      </c>
      <c r="AF3" s="499">
        <f t="shared" si="4"/>
        <v>5</v>
      </c>
      <c r="AG3" s="499">
        <f t="shared" si="4"/>
        <v>5</v>
      </c>
      <c r="AH3" s="499">
        <f t="shared" si="4"/>
        <v>6</v>
      </c>
      <c r="AI3" s="499">
        <f t="shared" si="4"/>
        <v>6</v>
      </c>
      <c r="AJ3" s="499">
        <f t="shared" si="4"/>
        <v>6</v>
      </c>
      <c r="AK3" s="499">
        <f t="shared" si="4"/>
        <v>7</v>
      </c>
      <c r="AL3" s="499">
        <f t="shared" si="4"/>
        <v>7</v>
      </c>
      <c r="AM3" s="499">
        <f t="shared" si="4"/>
        <v>7</v>
      </c>
      <c r="AN3" s="499">
        <f t="shared" si="4"/>
        <v>8</v>
      </c>
      <c r="AO3" s="499">
        <f t="shared" si="4"/>
        <v>8</v>
      </c>
      <c r="AP3" s="499">
        <f t="shared" si="4"/>
        <v>8</v>
      </c>
      <c r="AQ3" s="499">
        <f t="shared" si="4"/>
        <v>9</v>
      </c>
      <c r="AR3" s="499">
        <f t="shared" si="4"/>
        <v>9</v>
      </c>
      <c r="AS3" s="499">
        <f t="shared" si="4"/>
        <v>9</v>
      </c>
      <c r="AT3" s="499">
        <f t="shared" si="4"/>
        <v>10</v>
      </c>
      <c r="AU3" s="499">
        <f t="shared" si="4"/>
        <v>10</v>
      </c>
      <c r="AV3" s="499">
        <f t="shared" si="4"/>
        <v>10</v>
      </c>
      <c r="AW3" s="499">
        <f t="shared" si="4"/>
        <v>11</v>
      </c>
      <c r="AX3" s="499">
        <f t="shared" si="4"/>
        <v>11</v>
      </c>
      <c r="AY3" s="499">
        <f t="shared" si="4"/>
        <v>11</v>
      </c>
      <c r="AZ3" s="499">
        <f t="shared" si="4"/>
        <v>12</v>
      </c>
      <c r="BA3" s="499">
        <f t="shared" si="4"/>
        <v>12</v>
      </c>
      <c r="BB3" s="499">
        <f t="shared" si="4"/>
        <v>12</v>
      </c>
      <c r="BC3" s="499">
        <f t="shared" si="4"/>
        <v>13</v>
      </c>
      <c r="BD3" s="499">
        <f t="shared" si="4"/>
        <v>13</v>
      </c>
      <c r="BE3" s="499">
        <f t="shared" si="4"/>
        <v>13</v>
      </c>
      <c r="BF3" s="499">
        <f t="shared" si="4"/>
        <v>14</v>
      </c>
      <c r="BG3" s="499">
        <f t="shared" si="4"/>
        <v>14</v>
      </c>
      <c r="BH3" s="499">
        <f t="shared" si="4"/>
        <v>14</v>
      </c>
      <c r="BI3" s="499">
        <f t="shared" si="4"/>
        <v>15</v>
      </c>
      <c r="BJ3" s="499">
        <f t="shared" si="4"/>
        <v>15</v>
      </c>
      <c r="BK3" s="499">
        <f t="shared" si="4"/>
        <v>15</v>
      </c>
      <c r="BL3" s="499">
        <f t="shared" si="4"/>
        <v>16</v>
      </c>
      <c r="BM3" s="499">
        <f t="shared" si="4"/>
        <v>16</v>
      </c>
      <c r="BN3" s="499">
        <f t="shared" si="4"/>
        <v>16</v>
      </c>
      <c r="BO3" s="499">
        <f t="shared" si="4"/>
        <v>17</v>
      </c>
      <c r="BP3" s="499">
        <f t="shared" si="4"/>
        <v>17</v>
      </c>
      <c r="BQ3" s="499">
        <f t="shared" si="4"/>
        <v>17</v>
      </c>
      <c r="BR3" s="499">
        <f t="shared" si="4"/>
        <v>18</v>
      </c>
      <c r="BS3" s="499">
        <f t="shared" si="4"/>
        <v>18</v>
      </c>
      <c r="BT3" s="499">
        <f t="shared" si="4"/>
        <v>18</v>
      </c>
      <c r="BU3" s="499">
        <f t="shared" si="4"/>
        <v>19</v>
      </c>
      <c r="BV3" s="499">
        <f t="shared" si="4"/>
        <v>19</v>
      </c>
      <c r="BW3" s="499">
        <f t="shared" si="4"/>
        <v>19</v>
      </c>
      <c r="BX3" s="499">
        <f t="shared" si="4"/>
        <v>20</v>
      </c>
      <c r="BY3" s="499">
        <f t="shared" si="4"/>
        <v>20</v>
      </c>
      <c r="BZ3" s="499">
        <f t="shared" si="4"/>
        <v>20</v>
      </c>
      <c r="CA3" s="499">
        <f t="shared" si="4"/>
        <v>21</v>
      </c>
      <c r="CB3" s="499">
        <f t="shared" si="4"/>
        <v>21</v>
      </c>
      <c r="CC3" s="499">
        <f t="shared" si="4"/>
        <v>21</v>
      </c>
      <c r="CD3" s="499">
        <f t="shared" si="4"/>
        <v>22</v>
      </c>
      <c r="CE3" s="499">
        <f t="shared" si="4"/>
        <v>22</v>
      </c>
      <c r="CF3" s="499">
        <f t="shared" ref="CF3:EQ3" si="5">ROUNDUP(CF4/3,0)</f>
        <v>22</v>
      </c>
      <c r="CG3" s="499">
        <f t="shared" si="5"/>
        <v>23</v>
      </c>
      <c r="CH3" s="499">
        <f t="shared" si="5"/>
        <v>23</v>
      </c>
      <c r="CI3" s="499">
        <f t="shared" si="5"/>
        <v>23</v>
      </c>
      <c r="CJ3" s="499">
        <f t="shared" si="5"/>
        <v>24</v>
      </c>
      <c r="CK3" s="499">
        <f t="shared" si="5"/>
        <v>24</v>
      </c>
      <c r="CL3" s="499">
        <f t="shared" si="5"/>
        <v>24</v>
      </c>
      <c r="CM3" s="499">
        <f t="shared" si="5"/>
        <v>25</v>
      </c>
      <c r="CN3" s="499">
        <f t="shared" si="5"/>
        <v>25</v>
      </c>
      <c r="CO3" s="499">
        <f t="shared" si="5"/>
        <v>25</v>
      </c>
      <c r="CP3" s="499">
        <f t="shared" si="5"/>
        <v>26</v>
      </c>
      <c r="CQ3" s="499">
        <f t="shared" si="5"/>
        <v>26</v>
      </c>
      <c r="CR3" s="499">
        <f t="shared" si="5"/>
        <v>26</v>
      </c>
      <c r="CS3" s="499">
        <f t="shared" si="5"/>
        <v>27</v>
      </c>
      <c r="CT3" s="499">
        <f t="shared" si="5"/>
        <v>27</v>
      </c>
      <c r="CU3" s="499">
        <f t="shared" si="5"/>
        <v>27</v>
      </c>
      <c r="CV3" s="499">
        <f t="shared" si="5"/>
        <v>28</v>
      </c>
      <c r="CW3" s="499">
        <f t="shared" si="5"/>
        <v>28</v>
      </c>
      <c r="CX3" s="499">
        <f t="shared" si="5"/>
        <v>28</v>
      </c>
      <c r="CY3" s="499">
        <f t="shared" si="5"/>
        <v>29</v>
      </c>
      <c r="CZ3" s="499">
        <f t="shared" si="5"/>
        <v>29</v>
      </c>
      <c r="DA3" s="499">
        <f t="shared" si="5"/>
        <v>29</v>
      </c>
      <c r="DB3" s="499">
        <f t="shared" si="5"/>
        <v>30</v>
      </c>
      <c r="DC3" s="499">
        <f t="shared" si="5"/>
        <v>30</v>
      </c>
      <c r="DD3" s="499">
        <f t="shared" si="5"/>
        <v>30</v>
      </c>
      <c r="DE3" s="499">
        <f t="shared" si="5"/>
        <v>31</v>
      </c>
      <c r="DF3" s="499">
        <f t="shared" si="5"/>
        <v>31</v>
      </c>
      <c r="DG3" s="499">
        <f t="shared" si="5"/>
        <v>31</v>
      </c>
      <c r="DH3" s="499">
        <f t="shared" si="5"/>
        <v>32</v>
      </c>
      <c r="DI3" s="499">
        <f t="shared" si="5"/>
        <v>32</v>
      </c>
      <c r="DJ3" s="499">
        <f t="shared" si="5"/>
        <v>32</v>
      </c>
      <c r="DK3" s="499">
        <f t="shared" si="5"/>
        <v>33</v>
      </c>
      <c r="DL3" s="499">
        <f t="shared" si="5"/>
        <v>33</v>
      </c>
      <c r="DM3" s="499">
        <f t="shared" si="5"/>
        <v>33</v>
      </c>
      <c r="DN3" s="499">
        <f t="shared" si="5"/>
        <v>34</v>
      </c>
      <c r="DO3" s="499">
        <f t="shared" si="5"/>
        <v>34</v>
      </c>
      <c r="DP3" s="499">
        <f t="shared" si="5"/>
        <v>34</v>
      </c>
      <c r="DQ3" s="499">
        <f t="shared" si="5"/>
        <v>35</v>
      </c>
      <c r="DR3" s="499">
        <f t="shared" si="5"/>
        <v>35</v>
      </c>
      <c r="DS3" s="499">
        <f t="shared" si="5"/>
        <v>35</v>
      </c>
      <c r="DT3" s="499">
        <f t="shared" si="5"/>
        <v>36</v>
      </c>
      <c r="DU3" s="499">
        <f t="shared" si="5"/>
        <v>36</v>
      </c>
      <c r="DV3" s="499">
        <f t="shared" si="5"/>
        <v>36</v>
      </c>
      <c r="DW3" s="499">
        <f t="shared" si="5"/>
        <v>37</v>
      </c>
      <c r="DX3" s="499">
        <f t="shared" si="5"/>
        <v>37</v>
      </c>
      <c r="DY3" s="499">
        <f t="shared" si="5"/>
        <v>37</v>
      </c>
      <c r="DZ3" s="499">
        <f t="shared" si="5"/>
        <v>38</v>
      </c>
      <c r="EA3" s="499">
        <f t="shared" si="5"/>
        <v>38</v>
      </c>
      <c r="EB3" s="499">
        <f t="shared" si="5"/>
        <v>38</v>
      </c>
      <c r="EC3" s="499">
        <f t="shared" si="5"/>
        <v>39</v>
      </c>
      <c r="ED3" s="499">
        <f t="shared" si="5"/>
        <v>39</v>
      </c>
      <c r="EE3" s="499">
        <f t="shared" si="5"/>
        <v>39</v>
      </c>
      <c r="EF3" s="499">
        <f t="shared" si="5"/>
        <v>40</v>
      </c>
      <c r="EG3" s="499">
        <f t="shared" si="5"/>
        <v>40</v>
      </c>
      <c r="EH3" s="499">
        <f t="shared" si="5"/>
        <v>40</v>
      </c>
      <c r="EI3" s="499">
        <f t="shared" si="5"/>
        <v>41</v>
      </c>
      <c r="EJ3" s="499">
        <f t="shared" si="5"/>
        <v>41</v>
      </c>
      <c r="EK3" s="499">
        <f t="shared" si="5"/>
        <v>41</v>
      </c>
      <c r="EL3" s="499">
        <f t="shared" si="5"/>
        <v>42</v>
      </c>
      <c r="EM3" s="499">
        <f t="shared" si="5"/>
        <v>42</v>
      </c>
      <c r="EN3" s="499">
        <f t="shared" si="5"/>
        <v>42</v>
      </c>
      <c r="EO3" s="499">
        <f t="shared" si="5"/>
        <v>43</v>
      </c>
      <c r="EP3" s="499">
        <f t="shared" si="5"/>
        <v>43</v>
      </c>
      <c r="EQ3" s="499">
        <f t="shared" si="5"/>
        <v>43</v>
      </c>
      <c r="ER3" s="499">
        <f t="shared" ref="ER3:ET3" si="6">ROUNDUP(ER4/3,0)</f>
        <v>44</v>
      </c>
      <c r="ES3" s="499">
        <f t="shared" si="6"/>
        <v>44</v>
      </c>
      <c r="ET3" s="501">
        <f t="shared" si="6"/>
        <v>44</v>
      </c>
    </row>
    <row r="4" spans="1:150" x14ac:dyDescent="0.3">
      <c r="B4" s="496"/>
      <c r="C4" s="495"/>
      <c r="D4" s="495"/>
      <c r="E4" s="495"/>
      <c r="F4" s="495"/>
      <c r="G4" s="495"/>
      <c r="H4" s="495"/>
      <c r="I4" s="495"/>
      <c r="J4" s="495"/>
      <c r="K4" s="495"/>
      <c r="L4" s="495"/>
      <c r="M4" s="497"/>
      <c r="Q4" s="500" t="s">
        <v>86</v>
      </c>
      <c r="R4" s="499">
        <v>0</v>
      </c>
      <c r="S4" s="499">
        <v>1</v>
      </c>
      <c r="T4" s="499">
        <f>S4+1</f>
        <v>2</v>
      </c>
      <c r="U4" s="499">
        <f t="shared" ref="U4:CF4" si="7">T4+1</f>
        <v>3</v>
      </c>
      <c r="V4" s="499">
        <f t="shared" si="7"/>
        <v>4</v>
      </c>
      <c r="W4" s="499">
        <f t="shared" si="7"/>
        <v>5</v>
      </c>
      <c r="X4" s="499">
        <f t="shared" si="7"/>
        <v>6</v>
      </c>
      <c r="Y4" s="499">
        <f t="shared" si="7"/>
        <v>7</v>
      </c>
      <c r="Z4" s="499">
        <f t="shared" si="7"/>
        <v>8</v>
      </c>
      <c r="AA4" s="499">
        <f t="shared" si="7"/>
        <v>9</v>
      </c>
      <c r="AB4" s="499">
        <f t="shared" si="7"/>
        <v>10</v>
      </c>
      <c r="AC4" s="499">
        <f t="shared" si="7"/>
        <v>11</v>
      </c>
      <c r="AD4" s="499">
        <f t="shared" si="7"/>
        <v>12</v>
      </c>
      <c r="AE4" s="499">
        <f t="shared" si="7"/>
        <v>13</v>
      </c>
      <c r="AF4" s="499">
        <f t="shared" si="7"/>
        <v>14</v>
      </c>
      <c r="AG4" s="499">
        <f t="shared" si="7"/>
        <v>15</v>
      </c>
      <c r="AH4" s="499">
        <f t="shared" si="7"/>
        <v>16</v>
      </c>
      <c r="AI4" s="499">
        <f t="shared" si="7"/>
        <v>17</v>
      </c>
      <c r="AJ4" s="499">
        <f t="shared" si="7"/>
        <v>18</v>
      </c>
      <c r="AK4" s="499">
        <f t="shared" si="7"/>
        <v>19</v>
      </c>
      <c r="AL4" s="499">
        <f t="shared" si="7"/>
        <v>20</v>
      </c>
      <c r="AM4" s="499">
        <f t="shared" si="7"/>
        <v>21</v>
      </c>
      <c r="AN4" s="499">
        <f t="shared" si="7"/>
        <v>22</v>
      </c>
      <c r="AO4" s="499">
        <f t="shared" si="7"/>
        <v>23</v>
      </c>
      <c r="AP4" s="499">
        <f t="shared" si="7"/>
        <v>24</v>
      </c>
      <c r="AQ4" s="499">
        <f t="shared" si="7"/>
        <v>25</v>
      </c>
      <c r="AR4" s="499">
        <f t="shared" si="7"/>
        <v>26</v>
      </c>
      <c r="AS4" s="499">
        <f t="shared" si="7"/>
        <v>27</v>
      </c>
      <c r="AT4" s="499">
        <f t="shared" si="7"/>
        <v>28</v>
      </c>
      <c r="AU4" s="499">
        <f t="shared" si="7"/>
        <v>29</v>
      </c>
      <c r="AV4" s="499">
        <f t="shared" si="7"/>
        <v>30</v>
      </c>
      <c r="AW4" s="499">
        <f t="shared" si="7"/>
        <v>31</v>
      </c>
      <c r="AX4" s="499">
        <f t="shared" si="7"/>
        <v>32</v>
      </c>
      <c r="AY4" s="499">
        <f t="shared" si="7"/>
        <v>33</v>
      </c>
      <c r="AZ4" s="499">
        <f t="shared" si="7"/>
        <v>34</v>
      </c>
      <c r="BA4" s="499">
        <f t="shared" si="7"/>
        <v>35</v>
      </c>
      <c r="BB4" s="499">
        <f t="shared" si="7"/>
        <v>36</v>
      </c>
      <c r="BC4" s="499">
        <f t="shared" si="7"/>
        <v>37</v>
      </c>
      <c r="BD4" s="499">
        <f t="shared" si="7"/>
        <v>38</v>
      </c>
      <c r="BE4" s="499">
        <f t="shared" si="7"/>
        <v>39</v>
      </c>
      <c r="BF4" s="499">
        <f t="shared" si="7"/>
        <v>40</v>
      </c>
      <c r="BG4" s="499">
        <f t="shared" si="7"/>
        <v>41</v>
      </c>
      <c r="BH4" s="499">
        <f t="shared" si="7"/>
        <v>42</v>
      </c>
      <c r="BI4" s="499">
        <f t="shared" si="7"/>
        <v>43</v>
      </c>
      <c r="BJ4" s="499">
        <f t="shared" si="7"/>
        <v>44</v>
      </c>
      <c r="BK4" s="499">
        <f t="shared" si="7"/>
        <v>45</v>
      </c>
      <c r="BL4" s="499">
        <f t="shared" si="7"/>
        <v>46</v>
      </c>
      <c r="BM4" s="499">
        <f t="shared" si="7"/>
        <v>47</v>
      </c>
      <c r="BN4" s="499">
        <f t="shared" si="7"/>
        <v>48</v>
      </c>
      <c r="BO4" s="499">
        <f t="shared" si="7"/>
        <v>49</v>
      </c>
      <c r="BP4" s="499">
        <f t="shared" si="7"/>
        <v>50</v>
      </c>
      <c r="BQ4" s="499">
        <f t="shared" si="7"/>
        <v>51</v>
      </c>
      <c r="BR4" s="499">
        <f t="shared" si="7"/>
        <v>52</v>
      </c>
      <c r="BS4" s="499">
        <f t="shared" si="7"/>
        <v>53</v>
      </c>
      <c r="BT4" s="499">
        <f t="shared" si="7"/>
        <v>54</v>
      </c>
      <c r="BU4" s="499">
        <f t="shared" si="7"/>
        <v>55</v>
      </c>
      <c r="BV4" s="499">
        <f t="shared" si="7"/>
        <v>56</v>
      </c>
      <c r="BW4" s="499">
        <f t="shared" si="7"/>
        <v>57</v>
      </c>
      <c r="BX4" s="499">
        <f t="shared" si="7"/>
        <v>58</v>
      </c>
      <c r="BY4" s="499">
        <f t="shared" si="7"/>
        <v>59</v>
      </c>
      <c r="BZ4" s="499">
        <f t="shared" si="7"/>
        <v>60</v>
      </c>
      <c r="CA4" s="499">
        <f t="shared" si="7"/>
        <v>61</v>
      </c>
      <c r="CB4" s="499">
        <f t="shared" si="7"/>
        <v>62</v>
      </c>
      <c r="CC4" s="499">
        <f t="shared" si="7"/>
        <v>63</v>
      </c>
      <c r="CD4" s="499">
        <f t="shared" si="7"/>
        <v>64</v>
      </c>
      <c r="CE4" s="499">
        <f t="shared" si="7"/>
        <v>65</v>
      </c>
      <c r="CF4" s="499">
        <f t="shared" si="7"/>
        <v>66</v>
      </c>
      <c r="CG4" s="499">
        <f t="shared" ref="CG4:ER4" si="8">CF4+1</f>
        <v>67</v>
      </c>
      <c r="CH4" s="499">
        <f t="shared" si="8"/>
        <v>68</v>
      </c>
      <c r="CI4" s="499">
        <f t="shared" si="8"/>
        <v>69</v>
      </c>
      <c r="CJ4" s="499">
        <f t="shared" si="8"/>
        <v>70</v>
      </c>
      <c r="CK4" s="499">
        <f t="shared" si="8"/>
        <v>71</v>
      </c>
      <c r="CL4" s="499">
        <f t="shared" si="8"/>
        <v>72</v>
      </c>
      <c r="CM4" s="499">
        <f t="shared" si="8"/>
        <v>73</v>
      </c>
      <c r="CN4" s="499">
        <f t="shared" si="8"/>
        <v>74</v>
      </c>
      <c r="CO4" s="499">
        <f t="shared" si="8"/>
        <v>75</v>
      </c>
      <c r="CP4" s="499">
        <f t="shared" si="8"/>
        <v>76</v>
      </c>
      <c r="CQ4" s="499">
        <f t="shared" si="8"/>
        <v>77</v>
      </c>
      <c r="CR4" s="499">
        <f t="shared" si="8"/>
        <v>78</v>
      </c>
      <c r="CS4" s="499">
        <f t="shared" si="8"/>
        <v>79</v>
      </c>
      <c r="CT4" s="499">
        <f t="shared" si="8"/>
        <v>80</v>
      </c>
      <c r="CU4" s="499">
        <f t="shared" si="8"/>
        <v>81</v>
      </c>
      <c r="CV4" s="499">
        <f t="shared" si="8"/>
        <v>82</v>
      </c>
      <c r="CW4" s="499">
        <f t="shared" si="8"/>
        <v>83</v>
      </c>
      <c r="CX4" s="499">
        <f t="shared" si="8"/>
        <v>84</v>
      </c>
      <c r="CY4" s="499">
        <f t="shared" si="8"/>
        <v>85</v>
      </c>
      <c r="CZ4" s="499">
        <f t="shared" si="8"/>
        <v>86</v>
      </c>
      <c r="DA4" s="499">
        <f t="shared" si="8"/>
        <v>87</v>
      </c>
      <c r="DB4" s="499">
        <f t="shared" si="8"/>
        <v>88</v>
      </c>
      <c r="DC4" s="499">
        <f t="shared" si="8"/>
        <v>89</v>
      </c>
      <c r="DD4" s="499">
        <f t="shared" si="8"/>
        <v>90</v>
      </c>
      <c r="DE4" s="499">
        <f t="shared" si="8"/>
        <v>91</v>
      </c>
      <c r="DF4" s="499">
        <f t="shared" si="8"/>
        <v>92</v>
      </c>
      <c r="DG4" s="499">
        <f t="shared" si="8"/>
        <v>93</v>
      </c>
      <c r="DH4" s="499">
        <f t="shared" si="8"/>
        <v>94</v>
      </c>
      <c r="DI4" s="499">
        <f t="shared" si="8"/>
        <v>95</v>
      </c>
      <c r="DJ4" s="499">
        <f t="shared" si="8"/>
        <v>96</v>
      </c>
      <c r="DK4" s="499">
        <f t="shared" si="8"/>
        <v>97</v>
      </c>
      <c r="DL4" s="499">
        <f t="shared" si="8"/>
        <v>98</v>
      </c>
      <c r="DM4" s="499">
        <f t="shared" si="8"/>
        <v>99</v>
      </c>
      <c r="DN4" s="499">
        <f t="shared" si="8"/>
        <v>100</v>
      </c>
      <c r="DO4" s="499">
        <f t="shared" si="8"/>
        <v>101</v>
      </c>
      <c r="DP4" s="499">
        <f t="shared" si="8"/>
        <v>102</v>
      </c>
      <c r="DQ4" s="499">
        <f t="shared" si="8"/>
        <v>103</v>
      </c>
      <c r="DR4" s="499">
        <f t="shared" si="8"/>
        <v>104</v>
      </c>
      <c r="DS4" s="499">
        <f t="shared" si="8"/>
        <v>105</v>
      </c>
      <c r="DT4" s="499">
        <f t="shared" si="8"/>
        <v>106</v>
      </c>
      <c r="DU4" s="499">
        <f t="shared" si="8"/>
        <v>107</v>
      </c>
      <c r="DV4" s="499">
        <f t="shared" si="8"/>
        <v>108</v>
      </c>
      <c r="DW4" s="499">
        <f t="shared" si="8"/>
        <v>109</v>
      </c>
      <c r="DX4" s="499">
        <f t="shared" si="8"/>
        <v>110</v>
      </c>
      <c r="DY4" s="499">
        <f t="shared" si="8"/>
        <v>111</v>
      </c>
      <c r="DZ4" s="499">
        <f t="shared" si="8"/>
        <v>112</v>
      </c>
      <c r="EA4" s="499">
        <f t="shared" si="8"/>
        <v>113</v>
      </c>
      <c r="EB4" s="499">
        <f t="shared" si="8"/>
        <v>114</v>
      </c>
      <c r="EC4" s="499">
        <f t="shared" si="8"/>
        <v>115</v>
      </c>
      <c r="ED4" s="499">
        <f t="shared" si="8"/>
        <v>116</v>
      </c>
      <c r="EE4" s="499">
        <f t="shared" si="8"/>
        <v>117</v>
      </c>
      <c r="EF4" s="499">
        <f t="shared" si="8"/>
        <v>118</v>
      </c>
      <c r="EG4" s="499">
        <f t="shared" si="8"/>
        <v>119</v>
      </c>
      <c r="EH4" s="499">
        <f t="shared" si="8"/>
        <v>120</v>
      </c>
      <c r="EI4" s="499">
        <f t="shared" si="8"/>
        <v>121</v>
      </c>
      <c r="EJ4" s="499">
        <f t="shared" si="8"/>
        <v>122</v>
      </c>
      <c r="EK4" s="499">
        <f t="shared" si="8"/>
        <v>123</v>
      </c>
      <c r="EL4" s="499">
        <f t="shared" si="8"/>
        <v>124</v>
      </c>
      <c r="EM4" s="499">
        <f t="shared" si="8"/>
        <v>125</v>
      </c>
      <c r="EN4" s="499">
        <f t="shared" si="8"/>
        <v>126</v>
      </c>
      <c r="EO4" s="499">
        <f t="shared" si="8"/>
        <v>127</v>
      </c>
      <c r="EP4" s="499">
        <f t="shared" si="8"/>
        <v>128</v>
      </c>
      <c r="EQ4" s="499">
        <f t="shared" si="8"/>
        <v>129</v>
      </c>
      <c r="ER4" s="499">
        <f t="shared" si="8"/>
        <v>130</v>
      </c>
      <c r="ES4" s="499">
        <f t="shared" ref="ES4:ET4" si="9">ER4+1</f>
        <v>131</v>
      </c>
      <c r="ET4" s="501">
        <f t="shared" si="9"/>
        <v>132</v>
      </c>
    </row>
    <row r="5" spans="1:150" x14ac:dyDescent="0.3">
      <c r="B5" s="504" t="s">
        <v>87</v>
      </c>
      <c r="C5" s="505">
        <f>CLOSE_DATE</f>
        <v>46142</v>
      </c>
      <c r="D5" s="505">
        <f t="shared" ref="D5:M5" si="10">EOMONTH(C5,12)</f>
        <v>46507</v>
      </c>
      <c r="E5" s="505">
        <f t="shared" si="10"/>
        <v>46873</v>
      </c>
      <c r="F5" s="505">
        <f t="shared" si="10"/>
        <v>47238</v>
      </c>
      <c r="G5" s="505">
        <f t="shared" si="10"/>
        <v>47603</v>
      </c>
      <c r="H5" s="505">
        <f t="shared" si="10"/>
        <v>47968</v>
      </c>
      <c r="I5" s="505">
        <f t="shared" si="10"/>
        <v>48334</v>
      </c>
      <c r="J5" s="505">
        <f t="shared" si="10"/>
        <v>48699</v>
      </c>
      <c r="K5" s="505">
        <f t="shared" si="10"/>
        <v>49064</v>
      </c>
      <c r="L5" s="505">
        <f t="shared" si="10"/>
        <v>49429</v>
      </c>
      <c r="M5" s="506">
        <f t="shared" si="10"/>
        <v>49795</v>
      </c>
      <c r="Q5" s="504" t="s">
        <v>87</v>
      </c>
      <c r="R5" s="505">
        <f>CLOSE_DATE</f>
        <v>46142</v>
      </c>
      <c r="S5" s="505">
        <f>Leases!D167</f>
        <v>46173</v>
      </c>
      <c r="T5" s="505">
        <f>EOMONTH(S5,1)</f>
        <v>46203</v>
      </c>
      <c r="U5" s="505">
        <f t="shared" ref="U5:CF5" si="11">EOMONTH(T5,1)</f>
        <v>46234</v>
      </c>
      <c r="V5" s="505">
        <f t="shared" si="11"/>
        <v>46265</v>
      </c>
      <c r="W5" s="505">
        <f t="shared" si="11"/>
        <v>46295</v>
      </c>
      <c r="X5" s="505">
        <f t="shared" si="11"/>
        <v>46326</v>
      </c>
      <c r="Y5" s="505">
        <f t="shared" si="11"/>
        <v>46356</v>
      </c>
      <c r="Z5" s="505">
        <f t="shared" si="11"/>
        <v>46387</v>
      </c>
      <c r="AA5" s="505">
        <f t="shared" si="11"/>
        <v>46418</v>
      </c>
      <c r="AB5" s="505">
        <f t="shared" si="11"/>
        <v>46446</v>
      </c>
      <c r="AC5" s="505">
        <f t="shared" si="11"/>
        <v>46477</v>
      </c>
      <c r="AD5" s="505">
        <f t="shared" si="11"/>
        <v>46507</v>
      </c>
      <c r="AE5" s="505">
        <f t="shared" si="11"/>
        <v>46538</v>
      </c>
      <c r="AF5" s="505">
        <f t="shared" si="11"/>
        <v>46568</v>
      </c>
      <c r="AG5" s="505">
        <f t="shared" si="11"/>
        <v>46599</v>
      </c>
      <c r="AH5" s="505">
        <f t="shared" si="11"/>
        <v>46630</v>
      </c>
      <c r="AI5" s="505">
        <f t="shared" si="11"/>
        <v>46660</v>
      </c>
      <c r="AJ5" s="505">
        <f t="shared" si="11"/>
        <v>46691</v>
      </c>
      <c r="AK5" s="505">
        <f t="shared" si="11"/>
        <v>46721</v>
      </c>
      <c r="AL5" s="505">
        <f t="shared" si="11"/>
        <v>46752</v>
      </c>
      <c r="AM5" s="505">
        <f t="shared" si="11"/>
        <v>46783</v>
      </c>
      <c r="AN5" s="505">
        <f t="shared" si="11"/>
        <v>46812</v>
      </c>
      <c r="AO5" s="505">
        <f t="shared" si="11"/>
        <v>46843</v>
      </c>
      <c r="AP5" s="505">
        <f t="shared" si="11"/>
        <v>46873</v>
      </c>
      <c r="AQ5" s="505">
        <f t="shared" si="11"/>
        <v>46904</v>
      </c>
      <c r="AR5" s="505">
        <f t="shared" si="11"/>
        <v>46934</v>
      </c>
      <c r="AS5" s="505">
        <f t="shared" si="11"/>
        <v>46965</v>
      </c>
      <c r="AT5" s="505">
        <f t="shared" si="11"/>
        <v>46996</v>
      </c>
      <c r="AU5" s="505">
        <f t="shared" si="11"/>
        <v>47026</v>
      </c>
      <c r="AV5" s="505">
        <f t="shared" si="11"/>
        <v>47057</v>
      </c>
      <c r="AW5" s="505">
        <f t="shared" si="11"/>
        <v>47087</v>
      </c>
      <c r="AX5" s="505">
        <f t="shared" si="11"/>
        <v>47118</v>
      </c>
      <c r="AY5" s="505">
        <f t="shared" si="11"/>
        <v>47149</v>
      </c>
      <c r="AZ5" s="505">
        <f t="shared" si="11"/>
        <v>47177</v>
      </c>
      <c r="BA5" s="505">
        <f t="shared" si="11"/>
        <v>47208</v>
      </c>
      <c r="BB5" s="505">
        <f t="shared" si="11"/>
        <v>47238</v>
      </c>
      <c r="BC5" s="505">
        <f t="shared" si="11"/>
        <v>47269</v>
      </c>
      <c r="BD5" s="505">
        <f t="shared" si="11"/>
        <v>47299</v>
      </c>
      <c r="BE5" s="505">
        <f t="shared" si="11"/>
        <v>47330</v>
      </c>
      <c r="BF5" s="505">
        <f t="shared" si="11"/>
        <v>47361</v>
      </c>
      <c r="BG5" s="505">
        <f t="shared" si="11"/>
        <v>47391</v>
      </c>
      <c r="BH5" s="505">
        <f t="shared" si="11"/>
        <v>47422</v>
      </c>
      <c r="BI5" s="505">
        <f t="shared" si="11"/>
        <v>47452</v>
      </c>
      <c r="BJ5" s="505">
        <f t="shared" si="11"/>
        <v>47483</v>
      </c>
      <c r="BK5" s="505">
        <f t="shared" si="11"/>
        <v>47514</v>
      </c>
      <c r="BL5" s="505">
        <f t="shared" si="11"/>
        <v>47542</v>
      </c>
      <c r="BM5" s="505">
        <f t="shared" si="11"/>
        <v>47573</v>
      </c>
      <c r="BN5" s="505">
        <f t="shared" si="11"/>
        <v>47603</v>
      </c>
      <c r="BO5" s="505">
        <f t="shared" si="11"/>
        <v>47634</v>
      </c>
      <c r="BP5" s="505">
        <f t="shared" si="11"/>
        <v>47664</v>
      </c>
      <c r="BQ5" s="505">
        <f t="shared" si="11"/>
        <v>47695</v>
      </c>
      <c r="BR5" s="505">
        <f t="shared" si="11"/>
        <v>47726</v>
      </c>
      <c r="BS5" s="505">
        <f t="shared" si="11"/>
        <v>47756</v>
      </c>
      <c r="BT5" s="505">
        <f t="shared" si="11"/>
        <v>47787</v>
      </c>
      <c r="BU5" s="505">
        <f t="shared" si="11"/>
        <v>47817</v>
      </c>
      <c r="BV5" s="505">
        <f t="shared" si="11"/>
        <v>47848</v>
      </c>
      <c r="BW5" s="505">
        <f t="shared" si="11"/>
        <v>47879</v>
      </c>
      <c r="BX5" s="505">
        <f t="shared" si="11"/>
        <v>47907</v>
      </c>
      <c r="BY5" s="505">
        <f t="shared" si="11"/>
        <v>47938</v>
      </c>
      <c r="BZ5" s="505">
        <f t="shared" si="11"/>
        <v>47968</v>
      </c>
      <c r="CA5" s="505">
        <f t="shared" si="11"/>
        <v>47999</v>
      </c>
      <c r="CB5" s="505">
        <f t="shared" si="11"/>
        <v>48029</v>
      </c>
      <c r="CC5" s="505">
        <f t="shared" si="11"/>
        <v>48060</v>
      </c>
      <c r="CD5" s="505">
        <f t="shared" si="11"/>
        <v>48091</v>
      </c>
      <c r="CE5" s="505">
        <f t="shared" si="11"/>
        <v>48121</v>
      </c>
      <c r="CF5" s="505">
        <f t="shared" si="11"/>
        <v>48152</v>
      </c>
      <c r="CG5" s="505">
        <f t="shared" ref="CG5:ER5" si="12">EOMONTH(CF5,1)</f>
        <v>48182</v>
      </c>
      <c r="CH5" s="505">
        <f t="shared" si="12"/>
        <v>48213</v>
      </c>
      <c r="CI5" s="505">
        <f t="shared" si="12"/>
        <v>48244</v>
      </c>
      <c r="CJ5" s="505">
        <f t="shared" si="12"/>
        <v>48273</v>
      </c>
      <c r="CK5" s="505">
        <f t="shared" si="12"/>
        <v>48304</v>
      </c>
      <c r="CL5" s="505">
        <f t="shared" si="12"/>
        <v>48334</v>
      </c>
      <c r="CM5" s="505">
        <f t="shared" si="12"/>
        <v>48365</v>
      </c>
      <c r="CN5" s="505">
        <f t="shared" si="12"/>
        <v>48395</v>
      </c>
      <c r="CO5" s="505">
        <f t="shared" si="12"/>
        <v>48426</v>
      </c>
      <c r="CP5" s="505">
        <f t="shared" si="12"/>
        <v>48457</v>
      </c>
      <c r="CQ5" s="505">
        <f t="shared" si="12"/>
        <v>48487</v>
      </c>
      <c r="CR5" s="505">
        <f t="shared" si="12"/>
        <v>48518</v>
      </c>
      <c r="CS5" s="505">
        <f t="shared" si="12"/>
        <v>48548</v>
      </c>
      <c r="CT5" s="505">
        <f t="shared" si="12"/>
        <v>48579</v>
      </c>
      <c r="CU5" s="505">
        <f t="shared" si="12"/>
        <v>48610</v>
      </c>
      <c r="CV5" s="505">
        <f t="shared" si="12"/>
        <v>48638</v>
      </c>
      <c r="CW5" s="505">
        <f t="shared" si="12"/>
        <v>48669</v>
      </c>
      <c r="CX5" s="505">
        <f t="shared" si="12"/>
        <v>48699</v>
      </c>
      <c r="CY5" s="505">
        <f t="shared" si="12"/>
        <v>48730</v>
      </c>
      <c r="CZ5" s="505">
        <f t="shared" si="12"/>
        <v>48760</v>
      </c>
      <c r="DA5" s="505">
        <f t="shared" si="12"/>
        <v>48791</v>
      </c>
      <c r="DB5" s="505">
        <f t="shared" si="12"/>
        <v>48822</v>
      </c>
      <c r="DC5" s="505">
        <f t="shared" si="12"/>
        <v>48852</v>
      </c>
      <c r="DD5" s="505">
        <f t="shared" si="12"/>
        <v>48883</v>
      </c>
      <c r="DE5" s="505">
        <f t="shared" si="12"/>
        <v>48913</v>
      </c>
      <c r="DF5" s="505">
        <f t="shared" si="12"/>
        <v>48944</v>
      </c>
      <c r="DG5" s="505">
        <f t="shared" si="12"/>
        <v>48975</v>
      </c>
      <c r="DH5" s="505">
        <f t="shared" si="12"/>
        <v>49003</v>
      </c>
      <c r="DI5" s="505">
        <f t="shared" si="12"/>
        <v>49034</v>
      </c>
      <c r="DJ5" s="505">
        <f t="shared" si="12"/>
        <v>49064</v>
      </c>
      <c r="DK5" s="505">
        <f t="shared" si="12"/>
        <v>49095</v>
      </c>
      <c r="DL5" s="505">
        <f t="shared" si="12"/>
        <v>49125</v>
      </c>
      <c r="DM5" s="505">
        <f t="shared" si="12"/>
        <v>49156</v>
      </c>
      <c r="DN5" s="505">
        <f t="shared" si="12"/>
        <v>49187</v>
      </c>
      <c r="DO5" s="505">
        <f t="shared" si="12"/>
        <v>49217</v>
      </c>
      <c r="DP5" s="505">
        <f t="shared" si="12"/>
        <v>49248</v>
      </c>
      <c r="DQ5" s="505">
        <f t="shared" si="12"/>
        <v>49278</v>
      </c>
      <c r="DR5" s="505">
        <f t="shared" si="12"/>
        <v>49309</v>
      </c>
      <c r="DS5" s="505">
        <f t="shared" si="12"/>
        <v>49340</v>
      </c>
      <c r="DT5" s="505">
        <f t="shared" si="12"/>
        <v>49368</v>
      </c>
      <c r="DU5" s="505">
        <f t="shared" si="12"/>
        <v>49399</v>
      </c>
      <c r="DV5" s="505">
        <f t="shared" si="12"/>
        <v>49429</v>
      </c>
      <c r="DW5" s="505">
        <f t="shared" si="12"/>
        <v>49460</v>
      </c>
      <c r="DX5" s="505">
        <f t="shared" si="12"/>
        <v>49490</v>
      </c>
      <c r="DY5" s="505">
        <f t="shared" si="12"/>
        <v>49521</v>
      </c>
      <c r="DZ5" s="505">
        <f t="shared" si="12"/>
        <v>49552</v>
      </c>
      <c r="EA5" s="505">
        <f t="shared" si="12"/>
        <v>49582</v>
      </c>
      <c r="EB5" s="505">
        <f t="shared" si="12"/>
        <v>49613</v>
      </c>
      <c r="EC5" s="505">
        <f t="shared" si="12"/>
        <v>49643</v>
      </c>
      <c r="ED5" s="505">
        <f t="shared" si="12"/>
        <v>49674</v>
      </c>
      <c r="EE5" s="505">
        <f t="shared" si="12"/>
        <v>49705</v>
      </c>
      <c r="EF5" s="505">
        <f t="shared" si="12"/>
        <v>49734</v>
      </c>
      <c r="EG5" s="505">
        <f t="shared" si="12"/>
        <v>49765</v>
      </c>
      <c r="EH5" s="505">
        <f t="shared" si="12"/>
        <v>49795</v>
      </c>
      <c r="EI5" s="505">
        <f t="shared" si="12"/>
        <v>49826</v>
      </c>
      <c r="EJ5" s="505">
        <f t="shared" si="12"/>
        <v>49856</v>
      </c>
      <c r="EK5" s="505">
        <f t="shared" si="12"/>
        <v>49887</v>
      </c>
      <c r="EL5" s="505">
        <f t="shared" si="12"/>
        <v>49918</v>
      </c>
      <c r="EM5" s="505">
        <f t="shared" si="12"/>
        <v>49948</v>
      </c>
      <c r="EN5" s="505">
        <f t="shared" si="12"/>
        <v>49979</v>
      </c>
      <c r="EO5" s="505">
        <f t="shared" si="12"/>
        <v>50009</v>
      </c>
      <c r="EP5" s="505">
        <f t="shared" si="12"/>
        <v>50040</v>
      </c>
      <c r="EQ5" s="505">
        <f t="shared" si="12"/>
        <v>50071</v>
      </c>
      <c r="ER5" s="505">
        <f t="shared" si="12"/>
        <v>50099</v>
      </c>
      <c r="ES5" s="505">
        <f t="shared" ref="ES5:ET5" si="13">EOMONTH(ER5,1)</f>
        <v>50130</v>
      </c>
      <c r="ET5" s="506">
        <f t="shared" si="13"/>
        <v>50160</v>
      </c>
    </row>
    <row r="6" spans="1:150" x14ac:dyDescent="0.3">
      <c r="B6" s="391"/>
      <c r="M6" s="468"/>
      <c r="Q6" s="391"/>
      <c r="ET6" s="468"/>
    </row>
    <row r="7" spans="1:150" x14ac:dyDescent="0.3">
      <c r="B7" s="556" t="s">
        <v>266</v>
      </c>
      <c r="M7" s="468"/>
      <c r="Q7" s="556" t="s">
        <v>266</v>
      </c>
      <c r="ET7" s="468"/>
    </row>
    <row r="8" spans="1:150" x14ac:dyDescent="0.3">
      <c r="A8" s="515">
        <f>SUM(C8:M8)</f>
        <v>2740812.2421793356</v>
      </c>
      <c r="B8" s="404" t="s">
        <v>267</v>
      </c>
      <c r="C8" s="515"/>
      <c r="D8" s="515">
        <f>SUMIFS(CF!$R8:$ET8,CF!$R$2:$ET$2,CF!D$2,CF!$R$4:$ET$4,"&lt;="&amp;HOLD_PERIOD+12)</f>
        <v>405083.95368541655</v>
      </c>
      <c r="E8" s="515">
        <f>SUMIFS(CF!$R8:$ET8,CF!$R$2:$ET$2,CF!E$2,CF!$R$4:$ET$4,"&lt;="&amp;HOLD_PERIOD+12)</f>
        <v>433879.06362097926</v>
      </c>
      <c r="F8" s="515">
        <f>SUMIFS(CF!$R8:$ET8,CF!$R$2:$ET$2,CF!F$2,CF!$R$4:$ET$4,"&lt;="&amp;HOLD_PERIOD+12)</f>
        <v>456537.26358119189</v>
      </c>
      <c r="G8" s="515">
        <f>SUMIFS(CF!$R8:$ET8,CF!$R$2:$ET$2,CF!G$2,CF!$R$4:$ET$4,"&lt;="&amp;HOLD_PERIOD+12)</f>
        <v>464155.65834390558</v>
      </c>
      <c r="H8" s="515">
        <f>SUMIFS(CF!$R8:$ET8,CF!$R$2:$ET$2,CF!H$2,CF!$R$4:$ET$4,"&lt;="&amp;HOLD_PERIOD+12)</f>
        <v>516275.33690679935</v>
      </c>
      <c r="I8" s="515">
        <f>SUMIFS(CF!$R8:$ET8,CF!$R$2:$ET$2,CF!I$2,CF!$R$4:$ET$4,"&lt;="&amp;HOLD_PERIOD+12)</f>
        <v>464880.96604104294</v>
      </c>
      <c r="J8" s="515">
        <f>SUMIFS(CF!$R8:$ET8,CF!$R$2:$ET$2,CF!J$2,CF!$R$4:$ET$4,"&lt;="&amp;HOLD_PERIOD+12)</f>
        <v>0</v>
      </c>
      <c r="K8" s="515">
        <f>SUMIFS(CF!$R8:$ET8,CF!$R$2:$ET$2,CF!K$2,CF!$R$4:$ET$4,"&lt;="&amp;HOLD_PERIOD+12)</f>
        <v>0</v>
      </c>
      <c r="L8" s="515">
        <f>SUMIFS(CF!$R8:$ET8,CF!$R$2:$ET$2,CF!L$2,CF!$R$4:$ET$4,"&lt;="&amp;HOLD_PERIOD+12)</f>
        <v>0</v>
      </c>
      <c r="M8" s="518">
        <f>SUMIFS(CF!$R8:$ET8,CF!$R$2:$ET$2,CF!M$2,CF!$R$4:$ET$4,"&lt;="&amp;HOLD_PERIOD+12)</f>
        <v>0</v>
      </c>
      <c r="P8" s="515">
        <f>SUMIF($R$4:$ET$4,"&lt;="&amp;HOLD_PERIOD,R8:ET8)</f>
        <v>2275931.276138294</v>
      </c>
      <c r="Q8" s="404" t="s">
        <v>267</v>
      </c>
      <c r="R8" s="515"/>
      <c r="S8" s="515">
        <f>IF(S4&gt;HOLD_PERIOD+12,0,SUMIF(Leases!$B$170:$B$955,"BRR",Leases!D$170:D$955))</f>
        <v>33373.454791666671</v>
      </c>
      <c r="T8" s="515">
        <f>IF(T4&gt;HOLD_PERIOD+12,0,SUMIF(Leases!$B$170:$B$955,"BRR",Leases!E$170:E$955))</f>
        <v>33373.454791666671</v>
      </c>
      <c r="U8" s="515">
        <f>IF(U4&gt;HOLD_PERIOD+12,0,SUMIF(Leases!$B$170:$B$955,"BRR",Leases!F$170:F$955))</f>
        <v>33566.383958333339</v>
      </c>
      <c r="V8" s="515">
        <f>IF(V4&gt;HOLD_PERIOD+12,0,SUMIF(Leases!$B$170:$B$955,"BRR",Leases!G$170:G$955))</f>
        <v>33962.546127083333</v>
      </c>
      <c r="W8" s="515">
        <f>IF(W4&gt;HOLD_PERIOD+12,0,SUMIF(Leases!$B$170:$B$955,"BRR",Leases!H$170:H$955))</f>
        <v>26639.321127083331</v>
      </c>
      <c r="X8" s="515">
        <f>IF(X4&gt;HOLD_PERIOD+12,0,SUMIF(Leases!$B$170:$B$955,"BRR",Leases!I$170:I$955))</f>
        <v>26639.321127083331</v>
      </c>
      <c r="Y8" s="515">
        <f>IF(Y4&gt;HOLD_PERIOD+12,0,SUMIF(Leases!$B$170:$B$955,"BRR",Leases!J$170:J$955))</f>
        <v>36254.911960416663</v>
      </c>
      <c r="Z8" s="515">
        <f>IF(Z4&gt;HOLD_PERIOD+12,0,SUMIF(Leases!$B$170:$B$955,"BRR",Leases!K$170:K$955))</f>
        <v>36254.911960416663</v>
      </c>
      <c r="AA8" s="515">
        <f>IF(AA4&gt;HOLD_PERIOD+12,0,SUMIF(Leases!$B$170:$B$955,"BRR",Leases!L$170:L$955))</f>
        <v>36254.911960416663</v>
      </c>
      <c r="AB8" s="515">
        <f>IF(AB4&gt;HOLD_PERIOD+12,0,SUMIF(Leases!$B$170:$B$955,"BRR",Leases!M$170:M$955))</f>
        <v>36254.911960416663</v>
      </c>
      <c r="AC8" s="515">
        <f>IF(AC4&gt;HOLD_PERIOD+12,0,SUMIF(Leases!$B$170:$B$955,"BRR",Leases!N$170:N$955))</f>
        <v>36254.911960416663</v>
      </c>
      <c r="AD8" s="515">
        <f>IF(AD4&gt;HOLD_PERIOD+12,0,SUMIF(Leases!$B$170:$B$955,"BRR",Leases!O$170:O$955))</f>
        <v>36254.911960416663</v>
      </c>
      <c r="AE8" s="515">
        <f>IF(AE4&gt;HOLD_PERIOD+12,0,SUMIF(Leases!$B$170:$B$955,"BRR",Leases!P$170:P$955))</f>
        <v>36735.754685416665</v>
      </c>
      <c r="AF8" s="515">
        <f>IF(AF4&gt;HOLD_PERIOD+12,0,SUMIF(Leases!$B$170:$B$955,"BRR",Leases!Q$170:Q$955))</f>
        <v>36735.754685416665</v>
      </c>
      <c r="AG8" s="515">
        <f>IF(AG4&gt;HOLD_PERIOD+12,0,SUMIF(Leases!$B$170:$B$955,"BRR",Leases!R$170:R$955))</f>
        <v>36934.776352083332</v>
      </c>
      <c r="AH8" s="515">
        <f>IF(AH4&gt;HOLD_PERIOD+12,0,SUMIF(Leases!$B$170:$B$955,"BRR",Leases!S$170:S$955))</f>
        <v>37342.823385895834</v>
      </c>
      <c r="AI8" s="515">
        <f>IF(AI4&gt;HOLD_PERIOD+12,0,SUMIF(Leases!$B$170:$B$955,"BRR",Leases!T$170:T$955))</f>
        <v>37342.823385895834</v>
      </c>
      <c r="AJ8" s="515">
        <f>IF(AJ4&gt;HOLD_PERIOD+12,0,SUMIF(Leases!$B$170:$B$955,"BRR",Leases!U$170:U$955))</f>
        <v>37342.823385895834</v>
      </c>
      <c r="AK8" s="515">
        <f>IF(AK4&gt;HOLD_PERIOD+12,0,SUMIF(Leases!$B$170:$B$955,"BRR",Leases!V$170:V$955))</f>
        <v>37342.823385895834</v>
      </c>
      <c r="AL8" s="515">
        <f>IF(AL4&gt;HOLD_PERIOD+12,0,SUMIF(Leases!$B$170:$B$955,"BRR",Leases!W$170:W$955))</f>
        <v>30519.223385895835</v>
      </c>
      <c r="AM8" s="515">
        <f>IF(AM4&gt;HOLD_PERIOD+12,0,SUMIF(Leases!$B$170:$B$955,"BRR",Leases!X$170:X$955))</f>
        <v>30519.223385895835</v>
      </c>
      <c r="AN8" s="515">
        <f>IF(AN4&gt;HOLD_PERIOD+12,0,SUMIF(Leases!$B$170:$B$955,"BRR",Leases!Y$170:Y$955))</f>
        <v>37687.679194229167</v>
      </c>
      <c r="AO8" s="515">
        <f>IF(AO4&gt;HOLD_PERIOD+12,0,SUMIF(Leases!$B$170:$B$955,"BRR",Leases!Z$170:Z$955))</f>
        <v>37687.679194229167</v>
      </c>
      <c r="AP8" s="515">
        <f>IF(AP4&gt;HOLD_PERIOD+12,0,SUMIF(Leases!$B$170:$B$955,"BRR",Leases!AA$170:AA$955))</f>
        <v>37687.679194229167</v>
      </c>
      <c r="AQ8" s="515">
        <f>IF(AQ4&gt;HOLD_PERIOD+12,0,SUMIF(Leases!$B$170:$B$955,"BRR",Leases!AB$170:AB$955))</f>
        <v>31594.304625229168</v>
      </c>
      <c r="AR8" s="515">
        <f>IF(AR4&gt;HOLD_PERIOD+12,0,SUMIF(Leases!$B$170:$B$955,"BRR",Leases!AC$170:AC$955))</f>
        <v>31594.304625229168</v>
      </c>
      <c r="AS8" s="515">
        <f>IF(AS4&gt;HOLD_PERIOD+12,0,SUMIF(Leases!$B$170:$B$955,"BRR",Leases!AD$170:AD$955))</f>
        <v>38956.605832729168</v>
      </c>
      <c r="AT8" s="515">
        <f>IF(AT4&gt;HOLD_PERIOD+12,0,SUMIF(Leases!$B$170:$B$955,"BRR",Leases!AE$170:AE$955))</f>
        <v>39376.894277556043</v>
      </c>
      <c r="AU8" s="515">
        <f>IF(AU4&gt;HOLD_PERIOD+12,0,SUMIF(Leases!$B$170:$B$955,"BRR",Leases!AF$170:AF$955))</f>
        <v>39376.894277556043</v>
      </c>
      <c r="AV8" s="515">
        <f>IF(AV4&gt;HOLD_PERIOD+12,0,SUMIF(Leases!$B$170:$B$955,"BRR",Leases!AG$170:AG$955))</f>
        <v>39376.894277556043</v>
      </c>
      <c r="AW8" s="515">
        <f>IF(AW4&gt;HOLD_PERIOD+12,0,SUMIF(Leases!$B$170:$B$955,"BRR",Leases!AH$170:AH$955))</f>
        <v>39376.894277556043</v>
      </c>
      <c r="AX8" s="515">
        <f>IF(AX4&gt;HOLD_PERIOD+12,0,SUMIF(Leases!$B$170:$B$955,"BRR",Leases!AI$170:AI$955))</f>
        <v>39376.894277556043</v>
      </c>
      <c r="AY8" s="515">
        <f>IF(AY4&gt;HOLD_PERIOD+12,0,SUMIF(Leases!$B$170:$B$955,"BRR",Leases!AJ$170:AJ$955))</f>
        <v>39376.894277556043</v>
      </c>
      <c r="AZ8" s="515">
        <f>IF(AZ4&gt;HOLD_PERIOD+12,0,SUMIF(Leases!$B$170:$B$955,"BRR",Leases!AK$170:AK$955))</f>
        <v>39376.894277556043</v>
      </c>
      <c r="BA8" s="515">
        <f>IF(BA4&gt;HOLD_PERIOD+12,0,SUMIF(Leases!$B$170:$B$955,"BRR",Leases!AL$170:AL$955))</f>
        <v>39376.894277556043</v>
      </c>
      <c r="BB8" s="515">
        <f>IF(BB4&gt;HOLD_PERIOD+12,0,SUMIF(Leases!$B$170:$B$955,"BRR",Leases!AM$170:AM$955))</f>
        <v>39376.894277556043</v>
      </c>
      <c r="BC8" s="515">
        <f>IF(BC4&gt;HOLD_PERIOD+12,0,SUMIF(Leases!$B$170:$B$955,"BRR",Leases!AN$170:AN$955))</f>
        <v>40125.304007711049</v>
      </c>
      <c r="BD8" s="515">
        <f>IF(BD4&gt;HOLD_PERIOD+12,0,SUMIF(Leases!$B$170:$B$955,"BRR",Leases!AO$170:AO$955))</f>
        <v>40125.304007711049</v>
      </c>
      <c r="BE8" s="515">
        <f>IF(BE4&gt;HOLD_PERIOD+12,0,SUMIF(Leases!$B$170:$B$955,"BRR",Leases!AP$170:AP$955))</f>
        <v>40125.304007711049</v>
      </c>
      <c r="BF8" s="515">
        <f>IF(BF4&gt;HOLD_PERIOD+12,0,SUMIF(Leases!$B$170:$B$955,"BRR",Leases!AQ$170:AQ$955))</f>
        <v>25695.400735321666</v>
      </c>
      <c r="BG8" s="515">
        <f>IF(BG4&gt;HOLD_PERIOD+12,0,SUMIF(Leases!$B$170:$B$955,"BRR",Leases!AR$170:AR$955))</f>
        <v>25695.400735321666</v>
      </c>
      <c r="BH8" s="515">
        <f>IF(BH4&gt;HOLD_PERIOD+12,0,SUMIF(Leases!$B$170:$B$955,"BRR",Leases!AS$170:AS$955))</f>
        <v>41769.849264304168</v>
      </c>
      <c r="BI8" s="515">
        <f>IF(BI4&gt;HOLD_PERIOD+12,0,SUMIF(Leases!$B$170:$B$955,"BRR",Leases!AT$170:AT$955))</f>
        <v>41769.849264304168</v>
      </c>
      <c r="BJ8" s="515">
        <f>IF(BJ4&gt;HOLD_PERIOD+12,0,SUMIF(Leases!$B$170:$B$955,"BRR",Leases!AU$170:AU$955))</f>
        <v>41769.849264304168</v>
      </c>
      <c r="BK8" s="515">
        <f>IF(BK4&gt;HOLD_PERIOD+12,0,SUMIF(Leases!$B$170:$B$955,"BRR",Leases!AV$170:AV$955))</f>
        <v>41769.849264304168</v>
      </c>
      <c r="BL8" s="515">
        <f>IF(BL4&gt;HOLD_PERIOD+12,0,SUMIF(Leases!$B$170:$B$955,"BRR",Leases!AW$170:AW$955))</f>
        <v>41769.849264304168</v>
      </c>
      <c r="BM8" s="515">
        <f>IF(BM4&gt;HOLD_PERIOD+12,0,SUMIF(Leases!$B$170:$B$955,"BRR",Leases!AX$170:AX$955))</f>
        <v>41769.849264304168</v>
      </c>
      <c r="BN8" s="515">
        <f>IF(BN4&gt;HOLD_PERIOD+12,0,SUMIF(Leases!$B$170:$B$955,"BRR",Leases!AY$170:AY$955))</f>
        <v>41769.849264304168</v>
      </c>
      <c r="BO8" s="515">
        <f>IF(BO4&gt;HOLD_PERIOD+12,0,SUMIF(Leases!$B$170:$B$955,"BRR",Leases!AZ$170:AZ$955))</f>
        <v>43022.944742233289</v>
      </c>
      <c r="BP8" s="515">
        <f>IF(BP4&gt;HOLD_PERIOD+12,0,SUMIF(Leases!$B$170:$B$955,"BRR",Leases!BA$170:BA$955))</f>
        <v>43022.944742233289</v>
      </c>
      <c r="BQ8" s="515">
        <f>IF(BQ4&gt;HOLD_PERIOD+12,0,SUMIF(Leases!$B$170:$B$955,"BRR",Leases!BB$170:BB$955))</f>
        <v>43022.944742233289</v>
      </c>
      <c r="BR8" s="515">
        <f>IF(BR4&gt;HOLD_PERIOD+12,0,SUMIF(Leases!$B$170:$B$955,"BRR",Leases!BC$170:BC$955))</f>
        <v>43022.944742233289</v>
      </c>
      <c r="BS8" s="515">
        <f>IF(BS4&gt;HOLD_PERIOD+12,0,SUMIF(Leases!$B$170:$B$955,"BRR",Leases!BD$170:BD$955))</f>
        <v>43022.944742233289</v>
      </c>
      <c r="BT8" s="515">
        <f>IF(BT4&gt;HOLD_PERIOD+12,0,SUMIF(Leases!$B$170:$B$955,"BRR",Leases!BE$170:BE$955))</f>
        <v>43022.944742233289</v>
      </c>
      <c r="BU8" s="515">
        <f>IF(BU4&gt;HOLD_PERIOD+12,0,SUMIF(Leases!$B$170:$B$955,"BRR",Leases!BF$170:BF$955))</f>
        <v>43022.944742233289</v>
      </c>
      <c r="BV8" s="515">
        <f>IF(BV4&gt;HOLD_PERIOD+12,0,SUMIF(Leases!$B$170:$B$955,"BRR",Leases!BG$170:BG$955))</f>
        <v>43022.944742233289</v>
      </c>
      <c r="BW8" s="515">
        <f>IF(BW4&gt;HOLD_PERIOD+12,0,SUMIF(Leases!$B$170:$B$955,"BRR",Leases!BH$170:BH$955))</f>
        <v>43022.944742233289</v>
      </c>
      <c r="BX8" s="515">
        <f>IF(BX4&gt;HOLD_PERIOD+12,0,SUMIF(Leases!$B$170:$B$955,"BRR",Leases!BI$170:BI$955))</f>
        <v>43022.944742233289</v>
      </c>
      <c r="BY8" s="515">
        <f>IF(BY4&gt;HOLD_PERIOD+12,0,SUMIF(Leases!$B$170:$B$955,"BRR",Leases!BJ$170:BJ$955))</f>
        <v>43022.944742233289</v>
      </c>
      <c r="BZ8" s="515">
        <f>IF(BZ4&gt;HOLD_PERIOD+12,0,SUMIF(Leases!$B$170:$B$955,"BRR",Leases!BK$170:BK$955))</f>
        <v>43022.944742233289</v>
      </c>
      <c r="CA8" s="515">
        <f>IF(CA4&gt;HOLD_PERIOD+12,0,SUMIF(Leases!$B$170:$B$955,"BRR",Leases!BL$170:BL$955))</f>
        <v>44313.633084500289</v>
      </c>
      <c r="CB8" s="515">
        <f>IF(CB4&gt;HOLD_PERIOD+12,0,SUMIF(Leases!$B$170:$B$955,"BRR",Leases!BM$170:BM$955))</f>
        <v>44313.633084500289</v>
      </c>
      <c r="CC8" s="515">
        <f>IF(CC4&gt;HOLD_PERIOD+12,0,SUMIF(Leases!$B$170:$B$955,"BRR",Leases!BN$170:BN$955))</f>
        <v>44313.633084500289</v>
      </c>
      <c r="CD8" s="515">
        <f>IF(CD4&gt;HOLD_PERIOD+12,0,SUMIF(Leases!$B$170:$B$955,"BRR",Leases!BO$170:BO$955))</f>
        <v>44313.633084500289</v>
      </c>
      <c r="CE8" s="515">
        <f>IF(CE4&gt;HOLD_PERIOD+12,0,SUMIF(Leases!$B$170:$B$955,"BRR",Leases!BP$170:BP$955))</f>
        <v>44313.633084500289</v>
      </c>
      <c r="CF8" s="515">
        <f>IF(CF4&gt;HOLD_PERIOD+12,0,SUMIF(Leases!$B$170:$B$955,"BRR",Leases!BQ$170:BQ$955))</f>
        <v>44313.633084500289</v>
      </c>
      <c r="CG8" s="515">
        <f>IF(CG4&gt;HOLD_PERIOD+12,0,SUMIF(Leases!$B$170:$B$955,"BRR",Leases!BR$170:BR$955))</f>
        <v>33166.527922340225</v>
      </c>
      <c r="CH8" s="515">
        <f>IF(CH4&gt;HOLD_PERIOD+12,0,SUMIF(Leases!$B$170:$B$955,"BRR",Leases!BS$170:BS$955))</f>
        <v>33166.527922340225</v>
      </c>
      <c r="CI8" s="515">
        <f>IF(CI4&gt;HOLD_PERIOD+12,0,SUMIF(Leases!$B$170:$B$955,"BRR",Leases!BT$170:BT$955))</f>
        <v>33166.527922340225</v>
      </c>
      <c r="CJ8" s="515">
        <f>IF(CJ4&gt;HOLD_PERIOD+12,0,SUMIF(Leases!$B$170:$B$955,"BRR",Leases!BU$170:BU$955))</f>
        <v>33166.527922340225</v>
      </c>
      <c r="CK8" s="515">
        <f>IF(CK4&gt;HOLD_PERIOD+12,0,SUMIF(Leases!$B$170:$B$955,"BRR",Leases!BV$170:BV$955))</f>
        <v>33166.527922340225</v>
      </c>
      <c r="CL8" s="515">
        <f>IF(CL4&gt;HOLD_PERIOD+12,0,SUMIF(Leases!$B$170:$B$955,"BRR",Leases!BW$170:BW$955))</f>
        <v>33166.527922340225</v>
      </c>
      <c r="CM8" s="515">
        <f>IF(CM4&gt;HOLD_PERIOD+12,0,SUMIF(Leases!$B$170:$B$955,"BRR",Leases!BX$170:BX$955))</f>
        <v>0</v>
      </c>
      <c r="CN8" s="515">
        <f>IF(CN4&gt;HOLD_PERIOD+12,0,SUMIF(Leases!$B$170:$B$955,"BRR",Leases!BY$170:BY$955))</f>
        <v>0</v>
      </c>
      <c r="CO8" s="515">
        <f>IF(CO4&gt;HOLD_PERIOD+12,0,SUMIF(Leases!$B$170:$B$955,"BRR",Leases!BZ$170:BZ$955))</f>
        <v>0</v>
      </c>
      <c r="CP8" s="515">
        <f>IF(CP4&gt;HOLD_PERIOD+12,0,SUMIF(Leases!$B$170:$B$955,"BRR",Leases!CA$170:CA$955))</f>
        <v>0</v>
      </c>
      <c r="CQ8" s="515">
        <f>IF(CQ4&gt;HOLD_PERIOD+12,0,SUMIF(Leases!$B$170:$B$955,"BRR",Leases!CB$170:CB$955))</f>
        <v>0</v>
      </c>
      <c r="CR8" s="515">
        <f>IF(CR4&gt;HOLD_PERIOD+12,0,SUMIF(Leases!$B$170:$B$955,"BRR",Leases!CC$170:CC$955))</f>
        <v>0</v>
      </c>
      <c r="CS8" s="515">
        <f>IF(CS4&gt;HOLD_PERIOD+12,0,SUMIF(Leases!$B$170:$B$955,"BRR",Leases!CD$170:CD$955))</f>
        <v>0</v>
      </c>
      <c r="CT8" s="515">
        <f>IF(CT4&gt;HOLD_PERIOD+12,0,SUMIF(Leases!$B$170:$B$955,"BRR",Leases!CE$170:CE$955))</f>
        <v>0</v>
      </c>
      <c r="CU8" s="515">
        <f>IF(CU4&gt;HOLD_PERIOD+12,0,SUMIF(Leases!$B$170:$B$955,"BRR",Leases!CF$170:CF$955))</f>
        <v>0</v>
      </c>
      <c r="CV8" s="515">
        <f>IF(CV4&gt;HOLD_PERIOD+12,0,SUMIF(Leases!$B$170:$B$955,"BRR",Leases!CG$170:CG$955))</f>
        <v>0</v>
      </c>
      <c r="CW8" s="515">
        <f>IF(CW4&gt;HOLD_PERIOD+12,0,SUMIF(Leases!$B$170:$B$955,"BRR",Leases!CH$170:CH$955))</f>
        <v>0</v>
      </c>
      <c r="CX8" s="515">
        <f>IF(CX4&gt;HOLD_PERIOD+12,0,SUMIF(Leases!$B$170:$B$955,"BRR",Leases!CI$170:CI$955))</f>
        <v>0</v>
      </c>
      <c r="CY8" s="515">
        <f>IF(CY4&gt;HOLD_PERIOD+12,0,SUMIF(Leases!$B$170:$B$955,"BRR",Leases!CJ$170:CJ$955))</f>
        <v>0</v>
      </c>
      <c r="CZ8" s="515">
        <f>IF(CZ4&gt;HOLD_PERIOD+12,0,SUMIF(Leases!$B$170:$B$955,"BRR",Leases!CK$170:CK$955))</f>
        <v>0</v>
      </c>
      <c r="DA8" s="515">
        <f>IF(DA4&gt;HOLD_PERIOD+12,0,SUMIF(Leases!$B$170:$B$955,"BRR",Leases!CL$170:CL$955))</f>
        <v>0</v>
      </c>
      <c r="DB8" s="515">
        <f>IF(DB4&gt;HOLD_PERIOD+12,0,SUMIF(Leases!$B$170:$B$955,"BRR",Leases!CM$170:CM$955))</f>
        <v>0</v>
      </c>
      <c r="DC8" s="515">
        <f>IF(DC4&gt;HOLD_PERIOD+12,0,SUMIF(Leases!$B$170:$B$955,"BRR",Leases!CN$170:CN$955))</f>
        <v>0</v>
      </c>
      <c r="DD8" s="515">
        <f>IF(DD4&gt;HOLD_PERIOD+12,0,SUMIF(Leases!$B$170:$B$955,"BRR",Leases!CO$170:CO$955))</f>
        <v>0</v>
      </c>
      <c r="DE8" s="515">
        <f>IF(DE4&gt;HOLD_PERIOD+12,0,SUMIF(Leases!$B$170:$B$955,"BRR",Leases!CP$170:CP$955))</f>
        <v>0</v>
      </c>
      <c r="DF8" s="515">
        <f>IF(DF4&gt;HOLD_PERIOD+12,0,SUMIF(Leases!$B$170:$B$955,"BRR",Leases!CQ$170:CQ$955))</f>
        <v>0</v>
      </c>
      <c r="DG8" s="515">
        <f>IF(DG4&gt;HOLD_PERIOD+12,0,SUMIF(Leases!$B$170:$B$955,"BRR",Leases!CR$170:CR$955))</f>
        <v>0</v>
      </c>
      <c r="DH8" s="515">
        <f>IF(DH4&gt;HOLD_PERIOD+12,0,SUMIF(Leases!$B$170:$B$955,"BRR",Leases!CS$170:CS$955))</f>
        <v>0</v>
      </c>
      <c r="DI8" s="515">
        <f>IF(DI4&gt;HOLD_PERIOD+12,0,SUMIF(Leases!$B$170:$B$955,"BRR",Leases!CT$170:CT$955))</f>
        <v>0</v>
      </c>
      <c r="DJ8" s="515">
        <f>IF(DJ4&gt;HOLD_PERIOD+12,0,SUMIF(Leases!$B$170:$B$955,"BRR",Leases!CU$170:CU$955))</f>
        <v>0</v>
      </c>
      <c r="DK8" s="515">
        <f>IF(DK4&gt;HOLD_PERIOD+12,0,SUMIF(Leases!$B$170:$B$955,"BRR",Leases!CV$170:CV$955))</f>
        <v>0</v>
      </c>
      <c r="DL8" s="515">
        <f>IF(DL4&gt;HOLD_PERIOD+12,0,SUMIF(Leases!$B$170:$B$955,"BRR",Leases!CW$170:CW$955))</f>
        <v>0</v>
      </c>
      <c r="DM8" s="515">
        <f>IF(DM4&gt;HOLD_PERIOD+12,0,SUMIF(Leases!$B$170:$B$955,"BRR",Leases!CX$170:CX$955))</f>
        <v>0</v>
      </c>
      <c r="DN8" s="515">
        <f>IF(DN4&gt;HOLD_PERIOD+12,0,SUMIF(Leases!$B$170:$B$955,"BRR",Leases!CY$170:CY$955))</f>
        <v>0</v>
      </c>
      <c r="DO8" s="515">
        <f>IF(DO4&gt;HOLD_PERIOD+12,0,SUMIF(Leases!$B$170:$B$955,"BRR",Leases!CZ$170:CZ$955))</f>
        <v>0</v>
      </c>
      <c r="DP8" s="515">
        <f>IF(DP4&gt;HOLD_PERIOD+12,0,SUMIF(Leases!$B$170:$B$955,"BRR",Leases!DA$170:DA$955))</f>
        <v>0</v>
      </c>
      <c r="DQ8" s="515">
        <f>IF(DQ4&gt;HOLD_PERIOD+12,0,SUMIF(Leases!$B$170:$B$955,"BRR",Leases!DB$170:DB$955))</f>
        <v>0</v>
      </c>
      <c r="DR8" s="515">
        <f>IF(DR4&gt;HOLD_PERIOD+12,0,SUMIF(Leases!$B$170:$B$955,"BRR",Leases!DC$170:DC$955))</f>
        <v>0</v>
      </c>
      <c r="DS8" s="515">
        <f>IF(DS4&gt;HOLD_PERIOD+12,0,SUMIF(Leases!$B$170:$B$955,"BRR",Leases!DD$170:DD$955))</f>
        <v>0</v>
      </c>
      <c r="DT8" s="515">
        <f>IF(DT4&gt;HOLD_PERIOD+12,0,SUMIF(Leases!$B$170:$B$955,"BRR",Leases!DE$170:DE$955))</f>
        <v>0</v>
      </c>
      <c r="DU8" s="515">
        <f>IF(DU4&gt;HOLD_PERIOD+12,0,SUMIF(Leases!$B$170:$B$955,"BRR",Leases!DF$170:DF$955))</f>
        <v>0</v>
      </c>
      <c r="DV8" s="515">
        <f>IF(DV4&gt;HOLD_PERIOD+12,0,SUMIF(Leases!$B$170:$B$955,"BRR",Leases!DG$170:DG$955))</f>
        <v>0</v>
      </c>
      <c r="DW8" s="515">
        <f>IF(DW4&gt;HOLD_PERIOD+12,0,SUMIF(Leases!$B$170:$B$955,"BRR",Leases!DH$170:DH$955))</f>
        <v>0</v>
      </c>
      <c r="DX8" s="515">
        <f>IF(DX4&gt;HOLD_PERIOD+12,0,SUMIF(Leases!$B$170:$B$955,"BRR",Leases!DI$170:DI$955))</f>
        <v>0</v>
      </c>
      <c r="DY8" s="515">
        <f>IF(DY4&gt;HOLD_PERIOD+12,0,SUMIF(Leases!$B$170:$B$955,"BRR",Leases!DJ$170:DJ$955))</f>
        <v>0</v>
      </c>
      <c r="DZ8" s="515">
        <f>IF(DZ4&gt;HOLD_PERIOD+12,0,SUMIF(Leases!$B$170:$B$955,"BRR",Leases!DK$170:DK$955))</f>
        <v>0</v>
      </c>
      <c r="EA8" s="515">
        <f>IF(EA4&gt;HOLD_PERIOD+12,0,SUMIF(Leases!$B$170:$B$955,"BRR",Leases!DL$170:DL$955))</f>
        <v>0</v>
      </c>
      <c r="EB8" s="515">
        <f>IF(EB4&gt;HOLD_PERIOD+12,0,SUMIF(Leases!$B$170:$B$955,"BRR",Leases!DM$170:DM$955))</f>
        <v>0</v>
      </c>
      <c r="EC8" s="515">
        <f>IF(EC4&gt;HOLD_PERIOD+12,0,SUMIF(Leases!$B$170:$B$955,"BRR",Leases!DN$170:DN$955))</f>
        <v>0</v>
      </c>
      <c r="ED8" s="515">
        <f>IF(ED4&gt;HOLD_PERIOD+12,0,SUMIF(Leases!$B$170:$B$955,"BRR",Leases!DO$170:DO$955))</f>
        <v>0</v>
      </c>
      <c r="EE8" s="515">
        <f>IF(EE4&gt;HOLD_PERIOD+12,0,SUMIF(Leases!$B$170:$B$955,"BRR",Leases!DP$170:DP$955))</f>
        <v>0</v>
      </c>
      <c r="EF8" s="515">
        <f>IF(EF4&gt;HOLD_PERIOD+12,0,SUMIF(Leases!$B$170:$B$955,"BRR",Leases!DQ$170:DQ$955))</f>
        <v>0</v>
      </c>
      <c r="EG8" s="515">
        <f>IF(EG4&gt;HOLD_PERIOD+12,0,SUMIF(Leases!$B$170:$B$955,"BRR",Leases!DR$170:DR$955))</f>
        <v>0</v>
      </c>
      <c r="EH8" s="515">
        <f>IF(EH4&gt;HOLD_PERIOD+12,0,SUMIF(Leases!$B$170:$B$955,"BRR",Leases!DS$170:DS$955))</f>
        <v>0</v>
      </c>
      <c r="EI8" s="515">
        <f>IF(EI4&gt;HOLD_PERIOD+12,0,SUMIF(Leases!$B$170:$B$955,"BRR",Leases!DT$170:DT$955))</f>
        <v>0</v>
      </c>
      <c r="EJ8" s="515">
        <f>IF(EJ4&gt;HOLD_PERIOD+12,0,SUMIF(Leases!$B$170:$B$955,"BRR",Leases!DU$170:DU$955))</f>
        <v>0</v>
      </c>
      <c r="EK8" s="515">
        <f>IF(EK4&gt;HOLD_PERIOD+12,0,SUMIF(Leases!$B$170:$B$955,"BRR",Leases!DV$170:DV$955))</f>
        <v>0</v>
      </c>
      <c r="EL8" s="515">
        <f>IF(EL4&gt;HOLD_PERIOD+12,0,SUMIF(Leases!$B$170:$B$955,"BRR",Leases!DW$170:DW$955))</f>
        <v>0</v>
      </c>
      <c r="EM8" s="515">
        <f>IF(EM4&gt;HOLD_PERIOD+12,0,SUMIF(Leases!$B$170:$B$955,"BRR",Leases!DX$170:DX$955))</f>
        <v>0</v>
      </c>
      <c r="EN8" s="515">
        <f>IF(EN4&gt;HOLD_PERIOD+12,0,SUMIF(Leases!$B$170:$B$955,"BRR",Leases!DY$170:DY$955))</f>
        <v>0</v>
      </c>
      <c r="EO8" s="515">
        <f>IF(EO4&gt;HOLD_PERIOD+12,0,SUMIF(Leases!$B$170:$B$955,"BRR",Leases!DZ$170:DZ$955))</f>
        <v>0</v>
      </c>
      <c r="EP8" s="515">
        <f>IF(EP4&gt;HOLD_PERIOD+12,0,SUMIF(Leases!$B$170:$B$955,"BRR",Leases!EA$170:EA$955))</f>
        <v>0</v>
      </c>
      <c r="EQ8" s="515">
        <f>IF(EQ4&gt;HOLD_PERIOD+12,0,SUMIF(Leases!$B$170:$B$955,"BRR",Leases!EB$170:EB$955))</f>
        <v>0</v>
      </c>
      <c r="ER8" s="515">
        <f>IF(ER4&gt;HOLD_PERIOD+12,0,SUMIF(Leases!$B$170:$B$955,"BRR",Leases!EC$170:EC$955))</f>
        <v>0</v>
      </c>
      <c r="ES8" s="515">
        <f>IF(ES4&gt;HOLD_PERIOD+12,0,SUMIF(Leases!$B$170:$B$955,"BRR",Leases!ED$170:ED$955))</f>
        <v>0</v>
      </c>
      <c r="ET8" s="518">
        <f>IF(ET4&gt;HOLD_PERIOD+12,0,SUMIF(Leases!$B$170:$B$955,"BRR",Leases!EE$170:EE$955))</f>
        <v>0</v>
      </c>
    </row>
    <row r="9" spans="1:150" x14ac:dyDescent="0.3">
      <c r="A9" s="515">
        <f>SUM(C9:M9)</f>
        <v>-80441.592756298342</v>
      </c>
      <c r="B9" s="404" t="s">
        <v>268</v>
      </c>
      <c r="C9" s="515"/>
      <c r="D9" s="515">
        <f>SUMIFS(CF!$R9:$ET9,CF!$R$2:$ET$2,CF!D$2,CF!$R$4:$ET$4,"&lt;="&amp;HOLD_PERIOD+12)</f>
        <v>-19231.181666666667</v>
      </c>
      <c r="E9" s="515">
        <f>SUMIFS(CF!$R9:$ET9,CF!$R$2:$ET$2,CF!E$2,CF!$R$4:$ET$4,"&lt;="&amp;HOLD_PERIOD+12)</f>
        <v>-14336.911616666668</v>
      </c>
      <c r="F9" s="515">
        <f>SUMIFS(CF!$R9:$ET9,CF!$R$2:$ET$2,CF!F$2,CF!$R$4:$ET$4,"&lt;="&amp;HOLD_PERIOD+12)</f>
        <v>-14724.602414999999</v>
      </c>
      <c r="G9" s="515">
        <f>SUMIFS(CF!$R9:$ET9,CF!$R$2:$ET$2,CF!G$2,CF!$R$4:$ET$4,"&lt;="&amp;HOLD_PERIOD+12)</f>
        <v>-32148.897057965005</v>
      </c>
      <c r="H9" s="515">
        <f>SUMIFS(CF!$R9:$ET9,CF!$R$2:$ET$2,CF!H$2,CF!$R$4:$ET$4,"&lt;="&amp;HOLD_PERIOD+12)</f>
        <v>0</v>
      </c>
      <c r="I9" s="515">
        <f>SUMIFS(CF!$R9:$ET9,CF!$R$2:$ET$2,CF!I$2,CF!$R$4:$ET$4,"&lt;="&amp;HOLD_PERIOD+12)</f>
        <v>0</v>
      </c>
      <c r="J9" s="515">
        <f>SUMIFS(CF!$R9:$ET9,CF!$R$2:$ET$2,CF!J$2,CF!$R$4:$ET$4,"&lt;="&amp;HOLD_PERIOD+12)</f>
        <v>0</v>
      </c>
      <c r="K9" s="515">
        <f>SUMIFS(CF!$R9:$ET9,CF!$R$2:$ET$2,CF!K$2,CF!$R$4:$ET$4,"&lt;="&amp;HOLD_PERIOD+12)</f>
        <v>0</v>
      </c>
      <c r="L9" s="515">
        <f>SUMIFS(CF!$R9:$ET9,CF!$R$2:$ET$2,CF!L$2,CF!$R$4:$ET$4,"&lt;="&amp;HOLD_PERIOD+12)</f>
        <v>0</v>
      </c>
      <c r="M9" s="518">
        <f>SUMIFS(CF!$R9:$ET9,CF!$R$2:$ET$2,CF!M$2,CF!$R$4:$ET$4,"&lt;="&amp;HOLD_PERIOD+12)</f>
        <v>0</v>
      </c>
      <c r="P9" s="515">
        <f>SUMIF($R$4:$ET$4,"&lt;="&amp;HOLD_PERIOD,R9:ET9)</f>
        <v>-80441.592756298342</v>
      </c>
      <c r="Q9" s="404" t="s">
        <v>268</v>
      </c>
      <c r="R9" s="515"/>
      <c r="S9" s="515">
        <f>IF(S4&gt;HOLD_PERIOD+12,0,SUMIF(Leases!$B$170:$B$955,"FR",Leases!D$170:D$955))</f>
        <v>0</v>
      </c>
      <c r="T9" s="515">
        <f>IF(T4&gt;HOLD_PERIOD+12,0,SUMIF(Leases!$B$170:$B$955,"FR",Leases!E$170:E$955))</f>
        <v>0</v>
      </c>
      <c r="U9" s="515">
        <f>IF(U4&gt;HOLD_PERIOD+12,0,SUMIF(Leases!$B$170:$B$955,"FR",Leases!F$170:F$955))</f>
        <v>0</v>
      </c>
      <c r="V9" s="515">
        <f>IF(V4&gt;HOLD_PERIOD+12,0,SUMIF(Leases!$B$170:$B$955,"FR",Leases!G$170:G$955))</f>
        <v>0</v>
      </c>
      <c r="W9" s="515">
        <f>IF(W4&gt;HOLD_PERIOD+12,0,SUMIF(Leases!$B$170:$B$955,"FR",Leases!H$170:H$955))</f>
        <v>0</v>
      </c>
      <c r="X9" s="515">
        <f>IF(X4&gt;HOLD_PERIOD+12,0,SUMIF(Leases!$B$170:$B$955,"FR",Leases!I$170:I$955))</f>
        <v>0</v>
      </c>
      <c r="Y9" s="515">
        <f>IF(Y4&gt;HOLD_PERIOD+12,0,SUMIF(Leases!$B$170:$B$955,"FR",Leases!J$170:J$955))</f>
        <v>-9615.5908333333336</v>
      </c>
      <c r="Z9" s="515">
        <f>IF(Z4&gt;HOLD_PERIOD+12,0,SUMIF(Leases!$B$170:$B$955,"FR",Leases!K$170:K$955))</f>
        <v>-9615.5908333333336</v>
      </c>
      <c r="AA9" s="515">
        <f>IF(AA4&gt;HOLD_PERIOD+12,0,SUMIF(Leases!$B$170:$B$955,"FR",Leases!L$170:L$955))</f>
        <v>0</v>
      </c>
      <c r="AB9" s="515">
        <f>IF(AB4&gt;HOLD_PERIOD+12,0,SUMIF(Leases!$B$170:$B$955,"FR",Leases!M$170:M$955))</f>
        <v>0</v>
      </c>
      <c r="AC9" s="515">
        <f>IF(AC4&gt;HOLD_PERIOD+12,0,SUMIF(Leases!$B$170:$B$955,"FR",Leases!N$170:N$955))</f>
        <v>0</v>
      </c>
      <c r="AD9" s="515">
        <f>IF(AD4&gt;HOLD_PERIOD+12,0,SUMIF(Leases!$B$170:$B$955,"FR",Leases!O$170:O$955))</f>
        <v>0</v>
      </c>
      <c r="AE9" s="515">
        <f>IF(AE4&gt;HOLD_PERIOD+12,0,SUMIF(Leases!$B$170:$B$955,"FR",Leases!P$170:P$955))</f>
        <v>0</v>
      </c>
      <c r="AF9" s="515">
        <f>IF(AF4&gt;HOLD_PERIOD+12,0,SUMIF(Leases!$B$170:$B$955,"FR",Leases!Q$170:Q$955))</f>
        <v>0</v>
      </c>
      <c r="AG9" s="515">
        <f>IF(AG4&gt;HOLD_PERIOD+12,0,SUMIF(Leases!$B$170:$B$955,"FR",Leases!R$170:R$955))</f>
        <v>0</v>
      </c>
      <c r="AH9" s="515">
        <f>IF(AH4&gt;HOLD_PERIOD+12,0,SUMIF(Leases!$B$170:$B$955,"FR",Leases!S$170:S$955))</f>
        <v>0</v>
      </c>
      <c r="AI9" s="515">
        <f>IF(AI4&gt;HOLD_PERIOD+12,0,SUMIF(Leases!$B$170:$B$955,"FR",Leases!T$170:T$955))</f>
        <v>0</v>
      </c>
      <c r="AJ9" s="515">
        <f>IF(AJ4&gt;HOLD_PERIOD+12,0,SUMIF(Leases!$B$170:$B$955,"FR",Leases!U$170:U$955))</f>
        <v>0</v>
      </c>
      <c r="AK9" s="515">
        <f>IF(AK4&gt;HOLD_PERIOD+12,0,SUMIF(Leases!$B$170:$B$955,"FR",Leases!V$170:V$955))</f>
        <v>0</v>
      </c>
      <c r="AL9" s="515">
        <f>IF(AL4&gt;HOLD_PERIOD+12,0,SUMIF(Leases!$B$170:$B$955,"FR",Leases!W$170:W$955))</f>
        <v>0</v>
      </c>
      <c r="AM9" s="515">
        <f>IF(AM4&gt;HOLD_PERIOD+12,0,SUMIF(Leases!$B$170:$B$955,"FR",Leases!X$170:X$955))</f>
        <v>0</v>
      </c>
      <c r="AN9" s="515">
        <f>IF(AN4&gt;HOLD_PERIOD+12,0,SUMIF(Leases!$B$170:$B$955,"FR",Leases!Y$170:Y$955))</f>
        <v>-7168.4558083333341</v>
      </c>
      <c r="AO9" s="515">
        <f>IF(AO4&gt;HOLD_PERIOD+12,0,SUMIF(Leases!$B$170:$B$955,"FR",Leases!Z$170:Z$955))</f>
        <v>-7168.4558083333341</v>
      </c>
      <c r="AP9" s="515">
        <f>IF(AP4&gt;HOLD_PERIOD+12,0,SUMIF(Leases!$B$170:$B$955,"FR",Leases!AA$170:AA$955))</f>
        <v>0</v>
      </c>
      <c r="AQ9" s="515">
        <f>IF(AQ4&gt;HOLD_PERIOD+12,0,SUMIF(Leases!$B$170:$B$955,"FR",Leases!AB$170:AB$955))</f>
        <v>0</v>
      </c>
      <c r="AR9" s="515">
        <f>IF(AR4&gt;HOLD_PERIOD+12,0,SUMIF(Leases!$B$170:$B$955,"FR",Leases!AC$170:AC$955))</f>
        <v>0</v>
      </c>
      <c r="AS9" s="515">
        <f>IF(AS4&gt;HOLD_PERIOD+12,0,SUMIF(Leases!$B$170:$B$955,"FR",Leases!AD$170:AD$955))</f>
        <v>-7362.3012074999997</v>
      </c>
      <c r="AT9" s="515">
        <f>IF(AT4&gt;HOLD_PERIOD+12,0,SUMIF(Leases!$B$170:$B$955,"FR",Leases!AE$170:AE$955))</f>
        <v>-7362.3012074999997</v>
      </c>
      <c r="AU9" s="515">
        <f>IF(AU4&gt;HOLD_PERIOD+12,0,SUMIF(Leases!$B$170:$B$955,"FR",Leases!AF$170:AF$955))</f>
        <v>0</v>
      </c>
      <c r="AV9" s="515">
        <f>IF(AV4&gt;HOLD_PERIOD+12,0,SUMIF(Leases!$B$170:$B$955,"FR",Leases!AG$170:AG$955))</f>
        <v>0</v>
      </c>
      <c r="AW9" s="515">
        <f>IF(AW4&gt;HOLD_PERIOD+12,0,SUMIF(Leases!$B$170:$B$955,"FR",Leases!AH$170:AH$955))</f>
        <v>0</v>
      </c>
      <c r="AX9" s="515">
        <f>IF(AX4&gt;HOLD_PERIOD+12,0,SUMIF(Leases!$B$170:$B$955,"FR",Leases!AI$170:AI$955))</f>
        <v>0</v>
      </c>
      <c r="AY9" s="515">
        <f>IF(AY4&gt;HOLD_PERIOD+12,0,SUMIF(Leases!$B$170:$B$955,"FR",Leases!AJ$170:AJ$955))</f>
        <v>0</v>
      </c>
      <c r="AZ9" s="515">
        <f>IF(AZ4&gt;HOLD_PERIOD+12,0,SUMIF(Leases!$B$170:$B$955,"FR",Leases!AK$170:AK$955))</f>
        <v>0</v>
      </c>
      <c r="BA9" s="515">
        <f>IF(BA4&gt;HOLD_PERIOD+12,0,SUMIF(Leases!$B$170:$B$955,"FR",Leases!AL$170:AL$955))</f>
        <v>0</v>
      </c>
      <c r="BB9" s="515">
        <f>IF(BB4&gt;HOLD_PERIOD+12,0,SUMIF(Leases!$B$170:$B$955,"FR",Leases!AM$170:AM$955))</f>
        <v>0</v>
      </c>
      <c r="BC9" s="515">
        <f>IF(BC4&gt;HOLD_PERIOD+12,0,SUMIF(Leases!$B$170:$B$955,"FR",Leases!AN$170:AN$955))</f>
        <v>0</v>
      </c>
      <c r="BD9" s="515">
        <f>IF(BD4&gt;HOLD_PERIOD+12,0,SUMIF(Leases!$B$170:$B$955,"FR",Leases!AO$170:AO$955))</f>
        <v>0</v>
      </c>
      <c r="BE9" s="515">
        <f>IF(BE4&gt;HOLD_PERIOD+12,0,SUMIF(Leases!$B$170:$B$955,"FR",Leases!AP$170:AP$955))</f>
        <v>0</v>
      </c>
      <c r="BF9" s="515">
        <f>IF(BF4&gt;HOLD_PERIOD+12,0,SUMIF(Leases!$B$170:$B$955,"FR",Leases!AQ$170:AQ$955))</f>
        <v>0</v>
      </c>
      <c r="BG9" s="515">
        <f>IF(BG4&gt;HOLD_PERIOD+12,0,SUMIF(Leases!$B$170:$B$955,"FR",Leases!AR$170:AR$955))</f>
        <v>0</v>
      </c>
      <c r="BH9" s="515">
        <f>IF(BH4&gt;HOLD_PERIOD+12,0,SUMIF(Leases!$B$170:$B$955,"FR",Leases!AS$170:AS$955))</f>
        <v>-16074.448528982502</v>
      </c>
      <c r="BI9" s="515">
        <f>IF(BI4&gt;HOLD_PERIOD+12,0,SUMIF(Leases!$B$170:$B$955,"FR",Leases!AT$170:AT$955))</f>
        <v>-16074.448528982502</v>
      </c>
      <c r="BJ9" s="515">
        <f>IF(BJ4&gt;HOLD_PERIOD+12,0,SUMIF(Leases!$B$170:$B$955,"FR",Leases!AU$170:AU$955))</f>
        <v>0</v>
      </c>
      <c r="BK9" s="515">
        <f>IF(BK4&gt;HOLD_PERIOD+12,0,SUMIF(Leases!$B$170:$B$955,"FR",Leases!AV$170:AV$955))</f>
        <v>0</v>
      </c>
      <c r="BL9" s="515">
        <f>IF(BL4&gt;HOLD_PERIOD+12,0,SUMIF(Leases!$B$170:$B$955,"FR",Leases!AW$170:AW$955))</f>
        <v>0</v>
      </c>
      <c r="BM9" s="515">
        <f>IF(BM4&gt;HOLD_PERIOD+12,0,SUMIF(Leases!$B$170:$B$955,"FR",Leases!AX$170:AX$955))</f>
        <v>0</v>
      </c>
      <c r="BN9" s="515">
        <f>IF(BN4&gt;HOLD_PERIOD+12,0,SUMIF(Leases!$B$170:$B$955,"FR",Leases!AY$170:AY$955))</f>
        <v>0</v>
      </c>
      <c r="BO9" s="515">
        <f>IF(BO4&gt;HOLD_PERIOD+12,0,SUMIF(Leases!$B$170:$B$955,"FR",Leases!AZ$170:AZ$955))</f>
        <v>0</v>
      </c>
      <c r="BP9" s="515">
        <f>IF(BP4&gt;HOLD_PERIOD+12,0,SUMIF(Leases!$B$170:$B$955,"FR",Leases!BA$170:BA$955))</f>
        <v>0</v>
      </c>
      <c r="BQ9" s="515">
        <f>IF(BQ4&gt;HOLD_PERIOD+12,0,SUMIF(Leases!$B$170:$B$955,"FR",Leases!BB$170:BB$955))</f>
        <v>0</v>
      </c>
      <c r="BR9" s="515">
        <f>IF(BR4&gt;HOLD_PERIOD+12,0,SUMIF(Leases!$B$170:$B$955,"FR",Leases!BC$170:BC$955))</f>
        <v>0</v>
      </c>
      <c r="BS9" s="515">
        <f>IF(BS4&gt;HOLD_PERIOD+12,0,SUMIF(Leases!$B$170:$B$955,"FR",Leases!BD$170:BD$955))</f>
        <v>0</v>
      </c>
      <c r="BT9" s="515">
        <f>IF(BT4&gt;HOLD_PERIOD+12,0,SUMIF(Leases!$B$170:$B$955,"FR",Leases!BE$170:BE$955))</f>
        <v>0</v>
      </c>
      <c r="BU9" s="515">
        <f>IF(BU4&gt;HOLD_PERIOD+12,0,SUMIF(Leases!$B$170:$B$955,"FR",Leases!BF$170:BF$955))</f>
        <v>0</v>
      </c>
      <c r="BV9" s="515">
        <f>IF(BV4&gt;HOLD_PERIOD+12,0,SUMIF(Leases!$B$170:$B$955,"FR",Leases!BG$170:BG$955))</f>
        <v>0</v>
      </c>
      <c r="BW9" s="515">
        <f>IF(BW4&gt;HOLD_PERIOD+12,0,SUMIF(Leases!$B$170:$B$955,"FR",Leases!BH$170:BH$955))</f>
        <v>0</v>
      </c>
      <c r="BX9" s="515">
        <f>IF(BX4&gt;HOLD_PERIOD+12,0,SUMIF(Leases!$B$170:$B$955,"FR",Leases!BI$170:BI$955))</f>
        <v>0</v>
      </c>
      <c r="BY9" s="515">
        <f>IF(BY4&gt;HOLD_PERIOD+12,0,SUMIF(Leases!$B$170:$B$955,"FR",Leases!BJ$170:BJ$955))</f>
        <v>0</v>
      </c>
      <c r="BZ9" s="515">
        <f>IF(BZ4&gt;HOLD_PERIOD+12,0,SUMIF(Leases!$B$170:$B$955,"FR",Leases!BK$170:BK$955))</f>
        <v>0</v>
      </c>
      <c r="CA9" s="515">
        <f>IF(CA4&gt;HOLD_PERIOD+12,0,SUMIF(Leases!$B$170:$B$955,"FR",Leases!BL$170:BL$955))</f>
        <v>0</v>
      </c>
      <c r="CB9" s="515">
        <f>IF(CB4&gt;HOLD_PERIOD+12,0,SUMIF(Leases!$B$170:$B$955,"FR",Leases!BM$170:BM$955))</f>
        <v>0</v>
      </c>
      <c r="CC9" s="515">
        <f>IF(CC4&gt;HOLD_PERIOD+12,0,SUMIF(Leases!$B$170:$B$955,"FR",Leases!BN$170:BN$955))</f>
        <v>0</v>
      </c>
      <c r="CD9" s="515">
        <f>IF(CD4&gt;HOLD_PERIOD+12,0,SUMIF(Leases!$B$170:$B$955,"FR",Leases!BO$170:BO$955))</f>
        <v>0</v>
      </c>
      <c r="CE9" s="515">
        <f>IF(CE4&gt;HOLD_PERIOD+12,0,SUMIF(Leases!$B$170:$B$955,"FR",Leases!BP$170:BP$955))</f>
        <v>0</v>
      </c>
      <c r="CF9" s="515">
        <f>IF(CF4&gt;HOLD_PERIOD+12,0,SUMIF(Leases!$B$170:$B$955,"FR",Leases!BQ$170:BQ$955))</f>
        <v>0</v>
      </c>
      <c r="CG9" s="515">
        <f>IF(CG4&gt;HOLD_PERIOD+12,0,SUMIF(Leases!$B$170:$B$955,"FR",Leases!BR$170:BR$955))</f>
        <v>0</v>
      </c>
      <c r="CH9" s="515">
        <f>IF(CH4&gt;HOLD_PERIOD+12,0,SUMIF(Leases!$B$170:$B$955,"FR",Leases!BS$170:BS$955))</f>
        <v>0</v>
      </c>
      <c r="CI9" s="515">
        <f>IF(CI4&gt;HOLD_PERIOD+12,0,SUMIF(Leases!$B$170:$B$955,"FR",Leases!BT$170:BT$955))</f>
        <v>0</v>
      </c>
      <c r="CJ9" s="515">
        <f>IF(CJ4&gt;HOLD_PERIOD+12,0,SUMIF(Leases!$B$170:$B$955,"FR",Leases!BU$170:BU$955))</f>
        <v>0</v>
      </c>
      <c r="CK9" s="515">
        <f>IF(CK4&gt;HOLD_PERIOD+12,0,SUMIF(Leases!$B$170:$B$955,"FR",Leases!BV$170:BV$955))</f>
        <v>0</v>
      </c>
      <c r="CL9" s="515">
        <f>IF(CL4&gt;HOLD_PERIOD+12,0,SUMIF(Leases!$B$170:$B$955,"FR",Leases!BW$170:BW$955))</f>
        <v>0</v>
      </c>
      <c r="CM9" s="515">
        <f>IF(CM4&gt;HOLD_PERIOD+12,0,SUMIF(Leases!$B$170:$B$955,"FR",Leases!BX$170:BX$955))</f>
        <v>0</v>
      </c>
      <c r="CN9" s="515">
        <f>IF(CN4&gt;HOLD_PERIOD+12,0,SUMIF(Leases!$B$170:$B$955,"FR",Leases!BY$170:BY$955))</f>
        <v>0</v>
      </c>
      <c r="CO9" s="515">
        <f>IF(CO4&gt;HOLD_PERIOD+12,0,SUMIF(Leases!$B$170:$B$955,"FR",Leases!BZ$170:BZ$955))</f>
        <v>0</v>
      </c>
      <c r="CP9" s="515">
        <f>IF(CP4&gt;HOLD_PERIOD+12,0,SUMIF(Leases!$B$170:$B$955,"FR",Leases!CA$170:CA$955))</f>
        <v>0</v>
      </c>
      <c r="CQ9" s="515">
        <f>IF(CQ4&gt;HOLD_PERIOD+12,0,SUMIF(Leases!$B$170:$B$955,"FR",Leases!CB$170:CB$955))</f>
        <v>0</v>
      </c>
      <c r="CR9" s="515">
        <f>IF(CR4&gt;HOLD_PERIOD+12,0,SUMIF(Leases!$B$170:$B$955,"FR",Leases!CC$170:CC$955))</f>
        <v>0</v>
      </c>
      <c r="CS9" s="515">
        <f>IF(CS4&gt;HOLD_PERIOD+12,0,SUMIF(Leases!$B$170:$B$955,"FR",Leases!CD$170:CD$955))</f>
        <v>0</v>
      </c>
      <c r="CT9" s="515">
        <f>IF(CT4&gt;HOLD_PERIOD+12,0,SUMIF(Leases!$B$170:$B$955,"FR",Leases!CE$170:CE$955))</f>
        <v>0</v>
      </c>
      <c r="CU9" s="515">
        <f>IF(CU4&gt;HOLD_PERIOD+12,0,SUMIF(Leases!$B$170:$B$955,"FR",Leases!CF$170:CF$955))</f>
        <v>0</v>
      </c>
      <c r="CV9" s="515">
        <f>IF(CV4&gt;HOLD_PERIOD+12,0,SUMIF(Leases!$B$170:$B$955,"FR",Leases!CG$170:CG$955))</f>
        <v>0</v>
      </c>
      <c r="CW9" s="515">
        <f>IF(CW4&gt;HOLD_PERIOD+12,0,SUMIF(Leases!$B$170:$B$955,"FR",Leases!CH$170:CH$955))</f>
        <v>0</v>
      </c>
      <c r="CX9" s="515">
        <f>IF(CX4&gt;HOLD_PERIOD+12,0,SUMIF(Leases!$B$170:$B$955,"FR",Leases!CI$170:CI$955))</f>
        <v>0</v>
      </c>
      <c r="CY9" s="515">
        <f>IF(CY4&gt;HOLD_PERIOD+12,0,SUMIF(Leases!$B$170:$B$955,"FR",Leases!CJ$170:CJ$955))</f>
        <v>0</v>
      </c>
      <c r="CZ9" s="515">
        <f>IF(CZ4&gt;HOLD_PERIOD+12,0,SUMIF(Leases!$B$170:$B$955,"FR",Leases!CK$170:CK$955))</f>
        <v>0</v>
      </c>
      <c r="DA9" s="515">
        <f>IF(DA4&gt;HOLD_PERIOD+12,0,SUMIF(Leases!$B$170:$B$955,"FR",Leases!CL$170:CL$955))</f>
        <v>0</v>
      </c>
      <c r="DB9" s="515">
        <f>IF(DB4&gt;HOLD_PERIOD+12,0,SUMIF(Leases!$B$170:$B$955,"FR",Leases!CM$170:CM$955))</f>
        <v>0</v>
      </c>
      <c r="DC9" s="515">
        <f>IF(DC4&gt;HOLD_PERIOD+12,0,SUMIF(Leases!$B$170:$B$955,"FR",Leases!CN$170:CN$955))</f>
        <v>0</v>
      </c>
      <c r="DD9" s="515">
        <f>IF(DD4&gt;HOLD_PERIOD+12,0,SUMIF(Leases!$B$170:$B$955,"FR",Leases!CO$170:CO$955))</f>
        <v>0</v>
      </c>
      <c r="DE9" s="515">
        <f>IF(DE4&gt;HOLD_PERIOD+12,0,SUMIF(Leases!$B$170:$B$955,"FR",Leases!CP$170:CP$955))</f>
        <v>0</v>
      </c>
      <c r="DF9" s="515">
        <f>IF(DF4&gt;HOLD_PERIOD+12,0,SUMIF(Leases!$B$170:$B$955,"FR",Leases!CQ$170:CQ$955))</f>
        <v>0</v>
      </c>
      <c r="DG9" s="515">
        <f>IF(DG4&gt;HOLD_PERIOD+12,0,SUMIF(Leases!$B$170:$B$955,"FR",Leases!CR$170:CR$955))</f>
        <v>0</v>
      </c>
      <c r="DH9" s="515">
        <f>IF(DH4&gt;HOLD_PERIOD+12,0,SUMIF(Leases!$B$170:$B$955,"FR",Leases!CS$170:CS$955))</f>
        <v>0</v>
      </c>
      <c r="DI9" s="515">
        <f>IF(DI4&gt;HOLD_PERIOD+12,0,SUMIF(Leases!$B$170:$B$955,"FR",Leases!CT$170:CT$955))</f>
        <v>0</v>
      </c>
      <c r="DJ9" s="515">
        <f>IF(DJ4&gt;HOLD_PERIOD+12,0,SUMIF(Leases!$B$170:$B$955,"FR",Leases!CU$170:CU$955))</f>
        <v>0</v>
      </c>
      <c r="DK9" s="515">
        <f>IF(DK4&gt;HOLD_PERIOD+12,0,SUMIF(Leases!$B$170:$B$955,"FR",Leases!CV$170:CV$955))</f>
        <v>0</v>
      </c>
      <c r="DL9" s="515">
        <f>IF(DL4&gt;HOLD_PERIOD+12,0,SUMIF(Leases!$B$170:$B$955,"FR",Leases!CW$170:CW$955))</f>
        <v>0</v>
      </c>
      <c r="DM9" s="515">
        <f>IF(DM4&gt;HOLD_PERIOD+12,0,SUMIF(Leases!$B$170:$B$955,"FR",Leases!CX$170:CX$955))</f>
        <v>0</v>
      </c>
      <c r="DN9" s="515">
        <f>IF(DN4&gt;HOLD_PERIOD+12,0,SUMIF(Leases!$B$170:$B$955,"FR",Leases!CY$170:CY$955))</f>
        <v>0</v>
      </c>
      <c r="DO9" s="515">
        <f>IF(DO4&gt;HOLD_PERIOD+12,0,SUMIF(Leases!$B$170:$B$955,"FR",Leases!CZ$170:CZ$955))</f>
        <v>0</v>
      </c>
      <c r="DP9" s="515">
        <f>IF(DP4&gt;HOLD_PERIOD+12,0,SUMIF(Leases!$B$170:$B$955,"FR",Leases!DA$170:DA$955))</f>
        <v>0</v>
      </c>
      <c r="DQ9" s="515">
        <f>IF(DQ4&gt;HOLD_PERIOD+12,0,SUMIF(Leases!$B$170:$B$955,"FR",Leases!DB$170:DB$955))</f>
        <v>0</v>
      </c>
      <c r="DR9" s="515">
        <f>IF(DR4&gt;HOLD_PERIOD+12,0,SUMIF(Leases!$B$170:$B$955,"FR",Leases!DC$170:DC$955))</f>
        <v>0</v>
      </c>
      <c r="DS9" s="515">
        <f>IF(DS4&gt;HOLD_PERIOD+12,0,SUMIF(Leases!$B$170:$B$955,"FR",Leases!DD$170:DD$955))</f>
        <v>0</v>
      </c>
      <c r="DT9" s="515">
        <f>IF(DT4&gt;HOLD_PERIOD+12,0,SUMIF(Leases!$B$170:$B$955,"FR",Leases!DE$170:DE$955))</f>
        <v>0</v>
      </c>
      <c r="DU9" s="515">
        <f>IF(DU4&gt;HOLD_PERIOD+12,0,SUMIF(Leases!$B$170:$B$955,"FR",Leases!DF$170:DF$955))</f>
        <v>0</v>
      </c>
      <c r="DV9" s="515">
        <f>IF(DV4&gt;HOLD_PERIOD+12,0,SUMIF(Leases!$B$170:$B$955,"FR",Leases!DG$170:DG$955))</f>
        <v>0</v>
      </c>
      <c r="DW9" s="515">
        <f>IF(DW4&gt;HOLD_PERIOD+12,0,SUMIF(Leases!$B$170:$B$955,"FR",Leases!DH$170:DH$955))</f>
        <v>0</v>
      </c>
      <c r="DX9" s="515">
        <f>IF(DX4&gt;HOLD_PERIOD+12,0,SUMIF(Leases!$B$170:$B$955,"FR",Leases!DI$170:DI$955))</f>
        <v>0</v>
      </c>
      <c r="DY9" s="515">
        <f>IF(DY4&gt;HOLD_PERIOD+12,0,SUMIF(Leases!$B$170:$B$955,"FR",Leases!DJ$170:DJ$955))</f>
        <v>0</v>
      </c>
      <c r="DZ9" s="515">
        <f>IF(DZ4&gt;HOLD_PERIOD+12,0,SUMIF(Leases!$B$170:$B$955,"FR",Leases!DK$170:DK$955))</f>
        <v>0</v>
      </c>
      <c r="EA9" s="515">
        <f>IF(EA4&gt;HOLD_PERIOD+12,0,SUMIF(Leases!$B$170:$B$955,"FR",Leases!DL$170:DL$955))</f>
        <v>0</v>
      </c>
      <c r="EB9" s="515">
        <f>IF(EB4&gt;HOLD_PERIOD+12,0,SUMIF(Leases!$B$170:$B$955,"FR",Leases!DM$170:DM$955))</f>
        <v>0</v>
      </c>
      <c r="EC9" s="515">
        <f>IF(EC4&gt;HOLD_PERIOD+12,0,SUMIF(Leases!$B$170:$B$955,"FR",Leases!DN$170:DN$955))</f>
        <v>0</v>
      </c>
      <c r="ED9" s="515">
        <f>IF(ED4&gt;HOLD_PERIOD+12,0,SUMIF(Leases!$B$170:$B$955,"FR",Leases!DO$170:DO$955))</f>
        <v>0</v>
      </c>
      <c r="EE9" s="515">
        <f>IF(EE4&gt;HOLD_PERIOD+12,0,SUMIF(Leases!$B$170:$B$955,"FR",Leases!DP$170:DP$955))</f>
        <v>0</v>
      </c>
      <c r="EF9" s="515">
        <f>IF(EF4&gt;HOLD_PERIOD+12,0,SUMIF(Leases!$B$170:$B$955,"FR",Leases!DQ$170:DQ$955))</f>
        <v>0</v>
      </c>
      <c r="EG9" s="515">
        <f>IF(EG4&gt;HOLD_PERIOD+12,0,SUMIF(Leases!$B$170:$B$955,"FR",Leases!DR$170:DR$955))</f>
        <v>0</v>
      </c>
      <c r="EH9" s="515">
        <f>IF(EH4&gt;HOLD_PERIOD+12,0,SUMIF(Leases!$B$170:$B$955,"FR",Leases!DS$170:DS$955))</f>
        <v>0</v>
      </c>
      <c r="EI9" s="515">
        <f>IF(EI4&gt;HOLD_PERIOD+12,0,SUMIF(Leases!$B$170:$B$955,"FR",Leases!DT$170:DT$955))</f>
        <v>0</v>
      </c>
      <c r="EJ9" s="515">
        <f>IF(EJ4&gt;HOLD_PERIOD+12,0,SUMIF(Leases!$B$170:$B$955,"FR",Leases!DU$170:DU$955))</f>
        <v>0</v>
      </c>
      <c r="EK9" s="515">
        <f>IF(EK4&gt;HOLD_PERIOD+12,0,SUMIF(Leases!$B$170:$B$955,"FR",Leases!DV$170:DV$955))</f>
        <v>0</v>
      </c>
      <c r="EL9" s="515">
        <f>IF(EL4&gt;HOLD_PERIOD+12,0,SUMIF(Leases!$B$170:$B$955,"FR",Leases!DW$170:DW$955))</f>
        <v>0</v>
      </c>
      <c r="EM9" s="515">
        <f>IF(EM4&gt;HOLD_PERIOD+12,0,SUMIF(Leases!$B$170:$B$955,"FR",Leases!DX$170:DX$955))</f>
        <v>0</v>
      </c>
      <c r="EN9" s="515">
        <f>IF(EN4&gt;HOLD_PERIOD+12,0,SUMIF(Leases!$B$170:$B$955,"FR",Leases!DY$170:DY$955))</f>
        <v>0</v>
      </c>
      <c r="EO9" s="515">
        <f>IF(EO4&gt;HOLD_PERIOD+12,0,SUMIF(Leases!$B$170:$B$955,"FR",Leases!DZ$170:DZ$955))</f>
        <v>0</v>
      </c>
      <c r="EP9" s="515">
        <f>IF(EP4&gt;HOLD_PERIOD+12,0,SUMIF(Leases!$B$170:$B$955,"FR",Leases!EA$170:EA$955))</f>
        <v>0</v>
      </c>
      <c r="EQ9" s="515">
        <f>IF(EQ4&gt;HOLD_PERIOD+12,0,SUMIF(Leases!$B$170:$B$955,"FR",Leases!EB$170:EB$955))</f>
        <v>0</v>
      </c>
      <c r="ER9" s="515">
        <f>IF(ER4&gt;HOLD_PERIOD+12,0,SUMIF(Leases!$B$170:$B$955,"FR",Leases!EC$170:EC$955))</f>
        <v>0</v>
      </c>
      <c r="ES9" s="515">
        <f>IF(ES4&gt;HOLD_PERIOD+12,0,SUMIF(Leases!$B$170:$B$955,"FR",Leases!ED$170:ED$955))</f>
        <v>0</v>
      </c>
      <c r="ET9" s="518">
        <f>IF(ET4&gt;HOLD_PERIOD+12,0,SUMIF(Leases!$B$170:$B$955,"FR",Leases!EE$170:EE$955))</f>
        <v>0</v>
      </c>
    </row>
    <row r="10" spans="1:150" x14ac:dyDescent="0.3">
      <c r="A10" s="515">
        <f>SUM(C10:M10)</f>
        <v>0</v>
      </c>
      <c r="B10" s="404" t="s">
        <v>269</v>
      </c>
      <c r="C10" s="515"/>
      <c r="D10" s="515">
        <f>SUMIFS(CF!$R10:$ET10,CF!$R$2:$ET$2,CF!D$2,CF!$R$4:$ET$4,"&lt;="&amp;HOLD_PERIOD+12)</f>
        <v>0</v>
      </c>
      <c r="E10" s="515">
        <f>SUMIFS(CF!$R10:$ET10,CF!$R$2:$ET$2,CF!E$2,CF!$R$4:$ET$4,"&lt;="&amp;HOLD_PERIOD+12)</f>
        <v>0</v>
      </c>
      <c r="F10" s="515">
        <f>SUMIFS(CF!$R10:$ET10,CF!$R$2:$ET$2,CF!F$2,CF!$R$4:$ET$4,"&lt;="&amp;HOLD_PERIOD+12)</f>
        <v>0</v>
      </c>
      <c r="G10" s="515">
        <f>SUMIFS(CF!$R10:$ET10,CF!$R$2:$ET$2,CF!G$2,CF!$R$4:$ET$4,"&lt;="&amp;HOLD_PERIOD+12)</f>
        <v>0</v>
      </c>
      <c r="H10" s="515">
        <f>SUMIFS(CF!$R10:$ET10,CF!$R$2:$ET$2,CF!H$2,CF!$R$4:$ET$4,"&lt;="&amp;HOLD_PERIOD+12)</f>
        <v>0</v>
      </c>
      <c r="I10" s="515">
        <f>SUMIFS(CF!$R10:$ET10,CF!$R$2:$ET$2,CF!I$2,CF!$R$4:$ET$4,"&lt;="&amp;HOLD_PERIOD+12)</f>
        <v>0</v>
      </c>
      <c r="J10" s="515">
        <f>SUMIFS(CF!$R10:$ET10,CF!$R$2:$ET$2,CF!J$2,CF!$R$4:$ET$4,"&lt;="&amp;HOLD_PERIOD+12)</f>
        <v>0</v>
      </c>
      <c r="K10" s="515">
        <f>SUMIFS(CF!$R10:$ET10,CF!$R$2:$ET$2,CF!K$2,CF!$R$4:$ET$4,"&lt;="&amp;HOLD_PERIOD+12)</f>
        <v>0</v>
      </c>
      <c r="L10" s="515">
        <f>SUMIFS(CF!$R10:$ET10,CF!$R$2:$ET$2,CF!L$2,CF!$R$4:$ET$4,"&lt;="&amp;HOLD_PERIOD+12)</f>
        <v>0</v>
      </c>
      <c r="M10" s="518">
        <f>SUMIFS(CF!$R10:$ET10,CF!$R$2:$ET$2,CF!M$2,CF!$R$4:$ET$4,"&lt;="&amp;HOLD_PERIOD+12)</f>
        <v>0</v>
      </c>
      <c r="P10" s="515">
        <f>SUMIF($R$4:$ET$4,"&lt;="&amp;HOLD_PERIOD,R10:ET10)</f>
        <v>0</v>
      </c>
      <c r="Q10" s="404" t="s">
        <v>269</v>
      </c>
      <c r="R10" s="515"/>
      <c r="S10" s="515">
        <f>-HLOOKUP(S2,Expenses!$J$2:$T$3,2,0)*SUM(S8:S9)</f>
        <v>0</v>
      </c>
      <c r="T10" s="515">
        <f>-HLOOKUP(T2,Expenses!$J$2:$T$3,2,0)*SUM(T8:T9)</f>
        <v>0</v>
      </c>
      <c r="U10" s="515">
        <f>-HLOOKUP(U2,Expenses!$J$2:$T$3,2,0)*SUM(U8:U9)</f>
        <v>0</v>
      </c>
      <c r="V10" s="515">
        <f>-HLOOKUP(V2,Expenses!$J$2:$T$3,2,0)*SUM(V8:V9)</f>
        <v>0</v>
      </c>
      <c r="W10" s="515">
        <f>-HLOOKUP(W2,Expenses!$J$2:$T$3,2,0)*SUM(W8:W9)</f>
        <v>0</v>
      </c>
      <c r="X10" s="515">
        <f>-HLOOKUP(X2,Expenses!$J$2:$T$3,2,0)*SUM(X8:X9)</f>
        <v>0</v>
      </c>
      <c r="Y10" s="515">
        <f>-HLOOKUP(Y2,Expenses!$J$2:$T$3,2,0)*SUM(Y8:Y9)</f>
        <v>0</v>
      </c>
      <c r="Z10" s="515">
        <f>-HLOOKUP(Z2,Expenses!$J$2:$T$3,2,0)*SUM(Z8:Z9)</f>
        <v>0</v>
      </c>
      <c r="AA10" s="515">
        <f>-HLOOKUP(AA2,Expenses!$J$2:$T$3,2,0)*SUM(AA8:AA9)</f>
        <v>0</v>
      </c>
      <c r="AB10" s="515">
        <f>-HLOOKUP(AB2,Expenses!$J$2:$T$3,2,0)*SUM(AB8:AB9)</f>
        <v>0</v>
      </c>
      <c r="AC10" s="515">
        <f>-HLOOKUP(AC2,Expenses!$J$2:$T$3,2,0)*SUM(AC8:AC9)</f>
        <v>0</v>
      </c>
      <c r="AD10" s="515">
        <f>-HLOOKUP(AD2,Expenses!$J$2:$T$3,2,0)*SUM(AD8:AD9)</f>
        <v>0</v>
      </c>
      <c r="AE10" s="515">
        <f>-HLOOKUP(AE2,Expenses!$J$2:$T$3,2,0)*SUM(AE8:AE9)</f>
        <v>0</v>
      </c>
      <c r="AF10" s="515">
        <f>-HLOOKUP(AF2,Expenses!$J$2:$T$3,2,0)*SUM(AF8:AF9)</f>
        <v>0</v>
      </c>
      <c r="AG10" s="515">
        <f>-HLOOKUP(AG2,Expenses!$J$2:$T$3,2,0)*SUM(AG8:AG9)</f>
        <v>0</v>
      </c>
      <c r="AH10" s="515">
        <f>-HLOOKUP(AH2,Expenses!$J$2:$T$3,2,0)*SUM(AH8:AH9)</f>
        <v>0</v>
      </c>
      <c r="AI10" s="515">
        <f>-HLOOKUP(AI2,Expenses!$J$2:$T$3,2,0)*SUM(AI8:AI9)</f>
        <v>0</v>
      </c>
      <c r="AJ10" s="515">
        <f>-HLOOKUP(AJ2,Expenses!$J$2:$T$3,2,0)*SUM(AJ8:AJ9)</f>
        <v>0</v>
      </c>
      <c r="AK10" s="515">
        <f>-HLOOKUP(AK2,Expenses!$J$2:$T$3,2,0)*SUM(AK8:AK9)</f>
        <v>0</v>
      </c>
      <c r="AL10" s="515">
        <f>-HLOOKUP(AL2,Expenses!$J$2:$T$3,2,0)*SUM(AL8:AL9)</f>
        <v>0</v>
      </c>
      <c r="AM10" s="515">
        <f>-HLOOKUP(AM2,Expenses!$J$2:$T$3,2,0)*SUM(AM8:AM9)</f>
        <v>0</v>
      </c>
      <c r="AN10" s="515">
        <f>-HLOOKUP(AN2,Expenses!$J$2:$T$3,2,0)*SUM(AN8:AN9)</f>
        <v>0</v>
      </c>
      <c r="AO10" s="515">
        <f>-HLOOKUP(AO2,Expenses!$J$2:$T$3,2,0)*SUM(AO8:AO9)</f>
        <v>0</v>
      </c>
      <c r="AP10" s="515">
        <f>-HLOOKUP(AP2,Expenses!$J$2:$T$3,2,0)*SUM(AP8:AP9)</f>
        <v>0</v>
      </c>
      <c r="AQ10" s="515">
        <f>-HLOOKUP(AQ2,Expenses!$J$2:$T$3,2,0)*SUM(AQ8:AQ9)</f>
        <v>0</v>
      </c>
      <c r="AR10" s="515">
        <f>-HLOOKUP(AR2,Expenses!$J$2:$T$3,2,0)*SUM(AR8:AR9)</f>
        <v>0</v>
      </c>
      <c r="AS10" s="515">
        <f>-HLOOKUP(AS2,Expenses!$J$2:$T$3,2,0)*SUM(AS8:AS9)</f>
        <v>0</v>
      </c>
      <c r="AT10" s="515">
        <f>-HLOOKUP(AT2,Expenses!$J$2:$T$3,2,0)*SUM(AT8:AT9)</f>
        <v>0</v>
      </c>
      <c r="AU10" s="515">
        <f>-HLOOKUP(AU2,Expenses!$J$2:$T$3,2,0)*SUM(AU8:AU9)</f>
        <v>0</v>
      </c>
      <c r="AV10" s="515">
        <f>-HLOOKUP(AV2,Expenses!$J$2:$T$3,2,0)*SUM(AV8:AV9)</f>
        <v>0</v>
      </c>
      <c r="AW10" s="515">
        <f>-HLOOKUP(AW2,Expenses!$J$2:$T$3,2,0)*SUM(AW8:AW9)</f>
        <v>0</v>
      </c>
      <c r="AX10" s="515">
        <f>-HLOOKUP(AX2,Expenses!$J$2:$T$3,2,0)*SUM(AX8:AX9)</f>
        <v>0</v>
      </c>
      <c r="AY10" s="515">
        <f>-HLOOKUP(AY2,Expenses!$J$2:$T$3,2,0)*SUM(AY8:AY9)</f>
        <v>0</v>
      </c>
      <c r="AZ10" s="515">
        <f>-HLOOKUP(AZ2,Expenses!$J$2:$T$3,2,0)*SUM(AZ8:AZ9)</f>
        <v>0</v>
      </c>
      <c r="BA10" s="515">
        <f>-HLOOKUP(BA2,Expenses!$J$2:$T$3,2,0)*SUM(BA8:BA9)</f>
        <v>0</v>
      </c>
      <c r="BB10" s="515">
        <f>-HLOOKUP(BB2,Expenses!$J$2:$T$3,2,0)*SUM(BB8:BB9)</f>
        <v>0</v>
      </c>
      <c r="BC10" s="515">
        <f>-HLOOKUP(BC2,Expenses!$J$2:$T$3,2,0)*SUM(BC8:BC9)</f>
        <v>0</v>
      </c>
      <c r="BD10" s="515">
        <f>-HLOOKUP(BD2,Expenses!$J$2:$T$3,2,0)*SUM(BD8:BD9)</f>
        <v>0</v>
      </c>
      <c r="BE10" s="515">
        <f>-HLOOKUP(BE2,Expenses!$J$2:$T$3,2,0)*SUM(BE8:BE9)</f>
        <v>0</v>
      </c>
      <c r="BF10" s="515">
        <f>-HLOOKUP(BF2,Expenses!$J$2:$T$3,2,0)*SUM(BF8:BF9)</f>
        <v>0</v>
      </c>
      <c r="BG10" s="515">
        <f>-HLOOKUP(BG2,Expenses!$J$2:$T$3,2,0)*SUM(BG8:BG9)</f>
        <v>0</v>
      </c>
      <c r="BH10" s="515">
        <f>-HLOOKUP(BH2,Expenses!$J$2:$T$3,2,0)*SUM(BH8:BH9)</f>
        <v>0</v>
      </c>
      <c r="BI10" s="515">
        <f>-HLOOKUP(BI2,Expenses!$J$2:$T$3,2,0)*SUM(BI8:BI9)</f>
        <v>0</v>
      </c>
      <c r="BJ10" s="515">
        <f>-HLOOKUP(BJ2,Expenses!$J$2:$T$3,2,0)*SUM(BJ8:BJ9)</f>
        <v>0</v>
      </c>
      <c r="BK10" s="515">
        <f>-HLOOKUP(BK2,Expenses!$J$2:$T$3,2,0)*SUM(BK8:BK9)</f>
        <v>0</v>
      </c>
      <c r="BL10" s="515">
        <f>-HLOOKUP(BL2,Expenses!$J$2:$T$3,2,0)*SUM(BL8:BL9)</f>
        <v>0</v>
      </c>
      <c r="BM10" s="515">
        <f>-HLOOKUP(BM2,Expenses!$J$2:$T$3,2,0)*SUM(BM8:BM9)</f>
        <v>0</v>
      </c>
      <c r="BN10" s="515">
        <f>-HLOOKUP(BN2,Expenses!$J$2:$T$3,2,0)*SUM(BN8:BN9)</f>
        <v>0</v>
      </c>
      <c r="BO10" s="515">
        <f>-HLOOKUP(BO2,Expenses!$J$2:$T$3,2,0)*SUM(BO8:BO9)</f>
        <v>0</v>
      </c>
      <c r="BP10" s="515">
        <f>-HLOOKUP(BP2,Expenses!$J$2:$T$3,2,0)*SUM(BP8:BP9)</f>
        <v>0</v>
      </c>
      <c r="BQ10" s="515">
        <f>-HLOOKUP(BQ2,Expenses!$J$2:$T$3,2,0)*SUM(BQ8:BQ9)</f>
        <v>0</v>
      </c>
      <c r="BR10" s="515">
        <f>-HLOOKUP(BR2,Expenses!$J$2:$T$3,2,0)*SUM(BR8:BR9)</f>
        <v>0</v>
      </c>
      <c r="BS10" s="515">
        <f>-HLOOKUP(BS2,Expenses!$J$2:$T$3,2,0)*SUM(BS8:BS9)</f>
        <v>0</v>
      </c>
      <c r="BT10" s="515">
        <f>-HLOOKUP(BT2,Expenses!$J$2:$T$3,2,0)*SUM(BT8:BT9)</f>
        <v>0</v>
      </c>
      <c r="BU10" s="515">
        <f>-HLOOKUP(BU2,Expenses!$J$2:$T$3,2,0)*SUM(BU8:BU9)</f>
        <v>0</v>
      </c>
      <c r="BV10" s="515">
        <f>-HLOOKUP(BV2,Expenses!$J$2:$T$3,2,0)*SUM(BV8:BV9)</f>
        <v>0</v>
      </c>
      <c r="BW10" s="515">
        <f>-HLOOKUP(BW2,Expenses!$J$2:$T$3,2,0)*SUM(BW8:BW9)</f>
        <v>0</v>
      </c>
      <c r="BX10" s="515">
        <f>-HLOOKUP(BX2,Expenses!$J$2:$T$3,2,0)*SUM(BX8:BX9)</f>
        <v>0</v>
      </c>
      <c r="BY10" s="515">
        <f>-HLOOKUP(BY2,Expenses!$J$2:$T$3,2,0)*SUM(BY8:BY9)</f>
        <v>0</v>
      </c>
      <c r="BZ10" s="515">
        <f>-HLOOKUP(BZ2,Expenses!$J$2:$T$3,2,0)*SUM(BZ8:BZ9)</f>
        <v>0</v>
      </c>
      <c r="CA10" s="515">
        <f>-HLOOKUP(CA2,Expenses!$J$2:$T$3,2,0)*SUM(CA8:CA9)</f>
        <v>0</v>
      </c>
      <c r="CB10" s="515">
        <f>-HLOOKUP(CB2,Expenses!$J$2:$T$3,2,0)*SUM(CB8:CB9)</f>
        <v>0</v>
      </c>
      <c r="CC10" s="515">
        <f>-HLOOKUP(CC2,Expenses!$J$2:$T$3,2,0)*SUM(CC8:CC9)</f>
        <v>0</v>
      </c>
      <c r="CD10" s="515">
        <f>-HLOOKUP(CD2,Expenses!$J$2:$T$3,2,0)*SUM(CD8:CD9)</f>
        <v>0</v>
      </c>
      <c r="CE10" s="515">
        <f>-HLOOKUP(CE2,Expenses!$J$2:$T$3,2,0)*SUM(CE8:CE9)</f>
        <v>0</v>
      </c>
      <c r="CF10" s="515">
        <f>-HLOOKUP(CF2,Expenses!$J$2:$T$3,2,0)*SUM(CF8:CF9)</f>
        <v>0</v>
      </c>
      <c r="CG10" s="515">
        <f>-HLOOKUP(CG2,Expenses!$J$2:$T$3,2,0)*SUM(CG8:CG9)</f>
        <v>0</v>
      </c>
      <c r="CH10" s="515">
        <f>-HLOOKUP(CH2,Expenses!$J$2:$T$3,2,0)*SUM(CH8:CH9)</f>
        <v>0</v>
      </c>
      <c r="CI10" s="515">
        <f>-HLOOKUP(CI2,Expenses!$J$2:$T$3,2,0)*SUM(CI8:CI9)</f>
        <v>0</v>
      </c>
      <c r="CJ10" s="515">
        <f>-HLOOKUP(CJ2,Expenses!$J$2:$T$3,2,0)*SUM(CJ8:CJ9)</f>
        <v>0</v>
      </c>
      <c r="CK10" s="515">
        <f>-HLOOKUP(CK2,Expenses!$J$2:$T$3,2,0)*SUM(CK8:CK9)</f>
        <v>0</v>
      </c>
      <c r="CL10" s="515">
        <f>-HLOOKUP(CL2,Expenses!$J$2:$T$3,2,0)*SUM(CL8:CL9)</f>
        <v>0</v>
      </c>
      <c r="CM10" s="515">
        <f>-HLOOKUP(CM2,Expenses!$J$2:$T$3,2,0)*SUM(CM8:CM9)</f>
        <v>0</v>
      </c>
      <c r="CN10" s="515">
        <f>-HLOOKUP(CN2,Expenses!$J$2:$T$3,2,0)*SUM(CN8:CN9)</f>
        <v>0</v>
      </c>
      <c r="CO10" s="515">
        <f>-HLOOKUP(CO2,Expenses!$J$2:$T$3,2,0)*SUM(CO8:CO9)</f>
        <v>0</v>
      </c>
      <c r="CP10" s="515">
        <f>-HLOOKUP(CP2,Expenses!$J$2:$T$3,2,0)*SUM(CP8:CP9)</f>
        <v>0</v>
      </c>
      <c r="CQ10" s="515">
        <f>-HLOOKUP(CQ2,Expenses!$J$2:$T$3,2,0)*SUM(CQ8:CQ9)</f>
        <v>0</v>
      </c>
      <c r="CR10" s="515">
        <f>-HLOOKUP(CR2,Expenses!$J$2:$T$3,2,0)*SUM(CR8:CR9)</f>
        <v>0</v>
      </c>
      <c r="CS10" s="515">
        <f>-HLOOKUP(CS2,Expenses!$J$2:$T$3,2,0)*SUM(CS8:CS9)</f>
        <v>0</v>
      </c>
      <c r="CT10" s="515">
        <f>-HLOOKUP(CT2,Expenses!$J$2:$T$3,2,0)*SUM(CT8:CT9)</f>
        <v>0</v>
      </c>
      <c r="CU10" s="515">
        <f>-HLOOKUP(CU2,Expenses!$J$2:$T$3,2,0)*SUM(CU8:CU9)</f>
        <v>0</v>
      </c>
      <c r="CV10" s="515">
        <f>-HLOOKUP(CV2,Expenses!$J$2:$T$3,2,0)*SUM(CV8:CV9)</f>
        <v>0</v>
      </c>
      <c r="CW10" s="515">
        <f>-HLOOKUP(CW2,Expenses!$J$2:$T$3,2,0)*SUM(CW8:CW9)</f>
        <v>0</v>
      </c>
      <c r="CX10" s="515">
        <f>-HLOOKUP(CX2,Expenses!$J$2:$T$3,2,0)*SUM(CX8:CX9)</f>
        <v>0</v>
      </c>
      <c r="CY10" s="515">
        <f>-HLOOKUP(CY2,Expenses!$J$2:$T$3,2,0)*SUM(CY8:CY9)</f>
        <v>0</v>
      </c>
      <c r="CZ10" s="515">
        <f>-HLOOKUP(CZ2,Expenses!$J$2:$T$3,2,0)*SUM(CZ8:CZ9)</f>
        <v>0</v>
      </c>
      <c r="DA10" s="515">
        <f>-HLOOKUP(DA2,Expenses!$J$2:$T$3,2,0)*SUM(DA8:DA9)</f>
        <v>0</v>
      </c>
      <c r="DB10" s="515">
        <f>-HLOOKUP(DB2,Expenses!$J$2:$T$3,2,0)*SUM(DB8:DB9)</f>
        <v>0</v>
      </c>
      <c r="DC10" s="515">
        <f>-HLOOKUP(DC2,Expenses!$J$2:$T$3,2,0)*SUM(DC8:DC9)</f>
        <v>0</v>
      </c>
      <c r="DD10" s="515">
        <f>-HLOOKUP(DD2,Expenses!$J$2:$T$3,2,0)*SUM(DD8:DD9)</f>
        <v>0</v>
      </c>
      <c r="DE10" s="515">
        <f>-HLOOKUP(DE2,Expenses!$J$2:$T$3,2,0)*SUM(DE8:DE9)</f>
        <v>0</v>
      </c>
      <c r="DF10" s="515">
        <f>-HLOOKUP(DF2,Expenses!$J$2:$T$3,2,0)*SUM(DF8:DF9)</f>
        <v>0</v>
      </c>
      <c r="DG10" s="515">
        <f>-HLOOKUP(DG2,Expenses!$J$2:$T$3,2,0)*SUM(DG8:DG9)</f>
        <v>0</v>
      </c>
      <c r="DH10" s="515">
        <f>-HLOOKUP(DH2,Expenses!$J$2:$T$3,2,0)*SUM(DH8:DH9)</f>
        <v>0</v>
      </c>
      <c r="DI10" s="515">
        <f>-HLOOKUP(DI2,Expenses!$J$2:$T$3,2,0)*SUM(DI8:DI9)</f>
        <v>0</v>
      </c>
      <c r="DJ10" s="515">
        <f>-HLOOKUP(DJ2,Expenses!$J$2:$T$3,2,0)*SUM(DJ8:DJ9)</f>
        <v>0</v>
      </c>
      <c r="DK10" s="515">
        <f>-HLOOKUP(DK2,Expenses!$J$2:$T$3,2,0)*SUM(DK8:DK9)</f>
        <v>0</v>
      </c>
      <c r="DL10" s="515">
        <f>-HLOOKUP(DL2,Expenses!$J$2:$T$3,2,0)*SUM(DL8:DL9)</f>
        <v>0</v>
      </c>
      <c r="DM10" s="515">
        <f>-HLOOKUP(DM2,Expenses!$J$2:$T$3,2,0)*SUM(DM8:DM9)</f>
        <v>0</v>
      </c>
      <c r="DN10" s="515">
        <f>-HLOOKUP(DN2,Expenses!$J$2:$T$3,2,0)*SUM(DN8:DN9)</f>
        <v>0</v>
      </c>
      <c r="DO10" s="515">
        <f>-HLOOKUP(DO2,Expenses!$J$2:$T$3,2,0)*SUM(DO8:DO9)</f>
        <v>0</v>
      </c>
      <c r="DP10" s="515">
        <f>-HLOOKUP(DP2,Expenses!$J$2:$T$3,2,0)*SUM(DP8:DP9)</f>
        <v>0</v>
      </c>
      <c r="DQ10" s="515">
        <f>-HLOOKUP(DQ2,Expenses!$J$2:$T$3,2,0)*SUM(DQ8:DQ9)</f>
        <v>0</v>
      </c>
      <c r="DR10" s="515">
        <f>-HLOOKUP(DR2,Expenses!$J$2:$T$3,2,0)*SUM(DR8:DR9)</f>
        <v>0</v>
      </c>
      <c r="DS10" s="515">
        <f>-HLOOKUP(DS2,Expenses!$J$2:$T$3,2,0)*SUM(DS8:DS9)</f>
        <v>0</v>
      </c>
      <c r="DT10" s="515">
        <f>-HLOOKUP(DT2,Expenses!$J$2:$T$3,2,0)*SUM(DT8:DT9)</f>
        <v>0</v>
      </c>
      <c r="DU10" s="515">
        <f>-HLOOKUP(DU2,Expenses!$J$2:$T$3,2,0)*SUM(DU8:DU9)</f>
        <v>0</v>
      </c>
      <c r="DV10" s="515">
        <f>-HLOOKUP(DV2,Expenses!$J$2:$T$3,2,0)*SUM(DV8:DV9)</f>
        <v>0</v>
      </c>
      <c r="DW10" s="515">
        <f>-HLOOKUP(DW2,Expenses!$J$2:$T$3,2,0)*SUM(DW8:DW9)</f>
        <v>0</v>
      </c>
      <c r="DX10" s="515">
        <f>-HLOOKUP(DX2,Expenses!$J$2:$T$3,2,0)*SUM(DX8:DX9)</f>
        <v>0</v>
      </c>
      <c r="DY10" s="515">
        <f>-HLOOKUP(DY2,Expenses!$J$2:$T$3,2,0)*SUM(DY8:DY9)</f>
        <v>0</v>
      </c>
      <c r="DZ10" s="515">
        <f>-HLOOKUP(DZ2,Expenses!$J$2:$T$3,2,0)*SUM(DZ8:DZ9)</f>
        <v>0</v>
      </c>
      <c r="EA10" s="515">
        <f>-HLOOKUP(EA2,Expenses!$J$2:$T$3,2,0)*SUM(EA8:EA9)</f>
        <v>0</v>
      </c>
      <c r="EB10" s="515">
        <f>-HLOOKUP(EB2,Expenses!$J$2:$T$3,2,0)*SUM(EB8:EB9)</f>
        <v>0</v>
      </c>
      <c r="EC10" s="515">
        <f>-HLOOKUP(EC2,Expenses!$J$2:$T$3,2,0)*SUM(EC8:EC9)</f>
        <v>0</v>
      </c>
      <c r="ED10" s="515">
        <f>-HLOOKUP(ED2,Expenses!$J$2:$T$3,2,0)*SUM(ED8:ED9)</f>
        <v>0</v>
      </c>
      <c r="EE10" s="515">
        <f>-HLOOKUP(EE2,Expenses!$J$2:$T$3,2,0)*SUM(EE8:EE9)</f>
        <v>0</v>
      </c>
      <c r="EF10" s="515">
        <f>-HLOOKUP(EF2,Expenses!$J$2:$T$3,2,0)*SUM(EF8:EF9)</f>
        <v>0</v>
      </c>
      <c r="EG10" s="515">
        <f>-HLOOKUP(EG2,Expenses!$J$2:$T$3,2,0)*SUM(EG8:EG9)</f>
        <v>0</v>
      </c>
      <c r="EH10" s="515">
        <f>-HLOOKUP(EH2,Expenses!$J$2:$T$3,2,0)*SUM(EH8:EH9)</f>
        <v>0</v>
      </c>
      <c r="EI10" s="515">
        <f>-HLOOKUP(EI2,Expenses!$J$2:$T$3,2,0)*SUM(EI8:EI9)</f>
        <v>0</v>
      </c>
      <c r="EJ10" s="515">
        <f>-HLOOKUP(EJ2,Expenses!$J$2:$T$3,2,0)*SUM(EJ8:EJ9)</f>
        <v>0</v>
      </c>
      <c r="EK10" s="515">
        <f>-HLOOKUP(EK2,Expenses!$J$2:$T$3,2,0)*SUM(EK8:EK9)</f>
        <v>0</v>
      </c>
      <c r="EL10" s="515">
        <f>-HLOOKUP(EL2,Expenses!$J$2:$T$3,2,0)*SUM(EL8:EL9)</f>
        <v>0</v>
      </c>
      <c r="EM10" s="515">
        <f>-HLOOKUP(EM2,Expenses!$J$2:$T$3,2,0)*SUM(EM8:EM9)</f>
        <v>0</v>
      </c>
      <c r="EN10" s="515">
        <f>-HLOOKUP(EN2,Expenses!$J$2:$T$3,2,0)*SUM(EN8:EN9)</f>
        <v>0</v>
      </c>
      <c r="EO10" s="515">
        <f>-HLOOKUP(EO2,Expenses!$J$2:$T$3,2,0)*SUM(EO8:EO9)</f>
        <v>0</v>
      </c>
      <c r="EP10" s="515">
        <f>-HLOOKUP(EP2,Expenses!$J$2:$T$3,2,0)*SUM(EP8:EP9)</f>
        <v>0</v>
      </c>
      <c r="EQ10" s="515">
        <f>-HLOOKUP(EQ2,Expenses!$J$2:$T$3,2,0)*SUM(EQ8:EQ9)</f>
        <v>0</v>
      </c>
      <c r="ER10" s="515">
        <f>-HLOOKUP(ER2,Expenses!$J$2:$T$3,2,0)*SUM(ER8:ER9)</f>
        <v>0</v>
      </c>
      <c r="ES10" s="515">
        <f>-HLOOKUP(ES2,Expenses!$J$2:$T$3,2,0)*SUM(ES8:ES9)</f>
        <v>0</v>
      </c>
      <c r="ET10" s="518">
        <f>-HLOOKUP(ET2,Expenses!$J$2:$T$3,2,0)*SUM(ET8:ET9)</f>
        <v>0</v>
      </c>
    </row>
    <row r="11" spans="1:150" x14ac:dyDescent="0.3">
      <c r="A11" s="515">
        <f>SUM(C11:M11)</f>
        <v>2660370.6494230372</v>
      </c>
      <c r="B11" s="455" t="s">
        <v>88</v>
      </c>
      <c r="C11" s="557"/>
      <c r="D11" s="521">
        <f>SUMIFS(CF!$R11:$ET11,CF!$R$2:$ET$2,CF!D$2,CF!$R$4:$ET$4,"&lt;="&amp;HOLD_PERIOD+12)</f>
        <v>385852.77201874991</v>
      </c>
      <c r="E11" s="521">
        <f>SUMIFS(CF!$R11:$ET11,CF!$R$2:$ET$2,CF!E$2,CF!$R$4:$ET$4,"&lt;="&amp;HOLD_PERIOD+12)</f>
        <v>419542.15200431255</v>
      </c>
      <c r="F11" s="521">
        <f>SUMIFS(CF!$R11:$ET11,CF!$R$2:$ET$2,CF!F$2,CF!$R$4:$ET$4,"&lt;="&amp;HOLD_PERIOD+12)</f>
        <v>441812.66116619192</v>
      </c>
      <c r="G11" s="521">
        <f>SUMIFS(CF!$R11:$ET11,CF!$R$2:$ET$2,CF!G$2,CF!$R$4:$ET$4,"&lt;="&amp;HOLD_PERIOD+12)</f>
        <v>432006.76128594059</v>
      </c>
      <c r="H11" s="521">
        <f>SUMIFS(CF!$R11:$ET11,CF!$R$2:$ET$2,CF!H$2,CF!$R$4:$ET$4,"&lt;="&amp;HOLD_PERIOD+12)</f>
        <v>516275.33690679935</v>
      </c>
      <c r="I11" s="521">
        <f>SUMIFS(CF!$R11:$ET11,CF!$R$2:$ET$2,CF!I$2,CF!$R$4:$ET$4,"&lt;="&amp;HOLD_PERIOD+12)</f>
        <v>464880.96604104294</v>
      </c>
      <c r="J11" s="521">
        <f>SUMIFS(CF!$R11:$ET11,CF!$R$2:$ET$2,CF!J$2,CF!$R$4:$ET$4,"&lt;="&amp;HOLD_PERIOD+12)</f>
        <v>0</v>
      </c>
      <c r="K11" s="521">
        <f>SUMIFS(CF!$R11:$ET11,CF!$R$2:$ET$2,CF!K$2,CF!$R$4:$ET$4,"&lt;="&amp;HOLD_PERIOD+12)</f>
        <v>0</v>
      </c>
      <c r="L11" s="521">
        <f>SUMIFS(CF!$R11:$ET11,CF!$R$2:$ET$2,CF!L$2,CF!$R$4:$ET$4,"&lt;="&amp;HOLD_PERIOD+12)</f>
        <v>0</v>
      </c>
      <c r="M11" s="522">
        <f>SUMIFS(CF!$R11:$ET11,CF!$R$2:$ET$2,CF!M$2,CF!$R$4:$ET$4,"&lt;="&amp;HOLD_PERIOD+12)</f>
        <v>0</v>
      </c>
      <c r="P11" s="515">
        <f>SUMIF($R$4:$ET$4,"&lt;="&amp;HOLD_PERIOD,R11:ET11)</f>
        <v>2195489.6833819952</v>
      </c>
      <c r="Q11" s="455" t="s">
        <v>88</v>
      </c>
      <c r="R11" s="557"/>
      <c r="S11" s="521">
        <f>SUM(S8:S10)</f>
        <v>33373.454791666671</v>
      </c>
      <c r="T11" s="521">
        <f t="shared" ref="T11:CE11" si="14">SUM(T8:T10)</f>
        <v>33373.454791666671</v>
      </c>
      <c r="U11" s="521">
        <f t="shared" si="14"/>
        <v>33566.383958333339</v>
      </c>
      <c r="V11" s="521">
        <f t="shared" si="14"/>
        <v>33962.546127083333</v>
      </c>
      <c r="W11" s="521">
        <f t="shared" si="14"/>
        <v>26639.321127083331</v>
      </c>
      <c r="X11" s="521">
        <f t="shared" si="14"/>
        <v>26639.321127083331</v>
      </c>
      <c r="Y11" s="521">
        <f t="shared" si="14"/>
        <v>26639.321127083327</v>
      </c>
      <c r="Z11" s="521">
        <f t="shared" si="14"/>
        <v>26639.321127083327</v>
      </c>
      <c r="AA11" s="521">
        <f t="shared" si="14"/>
        <v>36254.911960416663</v>
      </c>
      <c r="AB11" s="521">
        <f t="shared" si="14"/>
        <v>36254.911960416663</v>
      </c>
      <c r="AC11" s="521">
        <f t="shared" si="14"/>
        <v>36254.911960416663</v>
      </c>
      <c r="AD11" s="521">
        <f t="shared" si="14"/>
        <v>36254.911960416663</v>
      </c>
      <c r="AE11" s="521">
        <f t="shared" si="14"/>
        <v>36735.754685416665</v>
      </c>
      <c r="AF11" s="521">
        <f t="shared" si="14"/>
        <v>36735.754685416665</v>
      </c>
      <c r="AG11" s="521">
        <f t="shared" si="14"/>
        <v>36934.776352083332</v>
      </c>
      <c r="AH11" s="521">
        <f t="shared" si="14"/>
        <v>37342.823385895834</v>
      </c>
      <c r="AI11" s="521">
        <f t="shared" si="14"/>
        <v>37342.823385895834</v>
      </c>
      <c r="AJ11" s="521">
        <f t="shared" si="14"/>
        <v>37342.823385895834</v>
      </c>
      <c r="AK11" s="521">
        <f t="shared" si="14"/>
        <v>37342.823385895834</v>
      </c>
      <c r="AL11" s="521">
        <f t="shared" si="14"/>
        <v>30519.223385895835</v>
      </c>
      <c r="AM11" s="521">
        <f t="shared" si="14"/>
        <v>30519.223385895835</v>
      </c>
      <c r="AN11" s="521">
        <f t="shared" si="14"/>
        <v>30519.223385895835</v>
      </c>
      <c r="AO11" s="521">
        <f t="shared" si="14"/>
        <v>30519.223385895835</v>
      </c>
      <c r="AP11" s="521">
        <f t="shared" si="14"/>
        <v>37687.679194229167</v>
      </c>
      <c r="AQ11" s="521">
        <f t="shared" si="14"/>
        <v>31594.304625229168</v>
      </c>
      <c r="AR11" s="521">
        <f t="shared" si="14"/>
        <v>31594.304625229168</v>
      </c>
      <c r="AS11" s="521">
        <f t="shared" si="14"/>
        <v>31594.304625229168</v>
      </c>
      <c r="AT11" s="521">
        <f t="shared" si="14"/>
        <v>32014.593070056042</v>
      </c>
      <c r="AU11" s="521">
        <f t="shared" si="14"/>
        <v>39376.894277556043</v>
      </c>
      <c r="AV11" s="521">
        <f t="shared" si="14"/>
        <v>39376.894277556043</v>
      </c>
      <c r="AW11" s="521">
        <f t="shared" si="14"/>
        <v>39376.894277556043</v>
      </c>
      <c r="AX11" s="521">
        <f t="shared" si="14"/>
        <v>39376.894277556043</v>
      </c>
      <c r="AY11" s="521">
        <f t="shared" si="14"/>
        <v>39376.894277556043</v>
      </c>
      <c r="AZ11" s="521">
        <f t="shared" si="14"/>
        <v>39376.894277556043</v>
      </c>
      <c r="BA11" s="521">
        <f t="shared" si="14"/>
        <v>39376.894277556043</v>
      </c>
      <c r="BB11" s="521">
        <f t="shared" si="14"/>
        <v>39376.894277556043</v>
      </c>
      <c r="BC11" s="521">
        <f t="shared" si="14"/>
        <v>40125.304007711049</v>
      </c>
      <c r="BD11" s="521">
        <f t="shared" si="14"/>
        <v>40125.304007711049</v>
      </c>
      <c r="BE11" s="521">
        <f t="shared" si="14"/>
        <v>40125.304007711049</v>
      </c>
      <c r="BF11" s="521">
        <f t="shared" si="14"/>
        <v>25695.400735321666</v>
      </c>
      <c r="BG11" s="521">
        <f t="shared" si="14"/>
        <v>25695.400735321666</v>
      </c>
      <c r="BH11" s="521">
        <f t="shared" si="14"/>
        <v>25695.400735321666</v>
      </c>
      <c r="BI11" s="521">
        <f t="shared" si="14"/>
        <v>25695.400735321666</v>
      </c>
      <c r="BJ11" s="521">
        <f t="shared" si="14"/>
        <v>41769.849264304168</v>
      </c>
      <c r="BK11" s="521">
        <f t="shared" si="14"/>
        <v>41769.849264304168</v>
      </c>
      <c r="BL11" s="521">
        <f t="shared" si="14"/>
        <v>41769.849264304168</v>
      </c>
      <c r="BM11" s="521">
        <f t="shared" si="14"/>
        <v>41769.849264304168</v>
      </c>
      <c r="BN11" s="521">
        <f t="shared" si="14"/>
        <v>41769.849264304168</v>
      </c>
      <c r="BO11" s="521">
        <f t="shared" si="14"/>
        <v>43022.944742233289</v>
      </c>
      <c r="BP11" s="521">
        <f t="shared" si="14"/>
        <v>43022.944742233289</v>
      </c>
      <c r="BQ11" s="521">
        <f t="shared" si="14"/>
        <v>43022.944742233289</v>
      </c>
      <c r="BR11" s="521">
        <f t="shared" si="14"/>
        <v>43022.944742233289</v>
      </c>
      <c r="BS11" s="521">
        <f t="shared" si="14"/>
        <v>43022.944742233289</v>
      </c>
      <c r="BT11" s="521">
        <f t="shared" si="14"/>
        <v>43022.944742233289</v>
      </c>
      <c r="BU11" s="521">
        <f t="shared" si="14"/>
        <v>43022.944742233289</v>
      </c>
      <c r="BV11" s="521">
        <f t="shared" si="14"/>
        <v>43022.944742233289</v>
      </c>
      <c r="BW11" s="521">
        <f t="shared" si="14"/>
        <v>43022.944742233289</v>
      </c>
      <c r="BX11" s="521">
        <f t="shared" si="14"/>
        <v>43022.944742233289</v>
      </c>
      <c r="BY11" s="521">
        <f t="shared" si="14"/>
        <v>43022.944742233289</v>
      </c>
      <c r="BZ11" s="521">
        <f t="shared" si="14"/>
        <v>43022.944742233289</v>
      </c>
      <c r="CA11" s="521">
        <f t="shared" si="14"/>
        <v>44313.633084500289</v>
      </c>
      <c r="CB11" s="521">
        <f t="shared" si="14"/>
        <v>44313.633084500289</v>
      </c>
      <c r="CC11" s="521">
        <f t="shared" si="14"/>
        <v>44313.633084500289</v>
      </c>
      <c r="CD11" s="521">
        <f t="shared" si="14"/>
        <v>44313.633084500289</v>
      </c>
      <c r="CE11" s="521">
        <f t="shared" si="14"/>
        <v>44313.633084500289</v>
      </c>
      <c r="CF11" s="521">
        <f t="shared" ref="CF11:EQ11" si="15">SUM(CF8:CF10)</f>
        <v>44313.633084500289</v>
      </c>
      <c r="CG11" s="521">
        <f t="shared" si="15"/>
        <v>33166.527922340225</v>
      </c>
      <c r="CH11" s="521">
        <f t="shared" si="15"/>
        <v>33166.527922340225</v>
      </c>
      <c r="CI11" s="521">
        <f t="shared" si="15"/>
        <v>33166.527922340225</v>
      </c>
      <c r="CJ11" s="521">
        <f t="shared" si="15"/>
        <v>33166.527922340225</v>
      </c>
      <c r="CK11" s="521">
        <f t="shared" si="15"/>
        <v>33166.527922340225</v>
      </c>
      <c r="CL11" s="521">
        <f t="shared" si="15"/>
        <v>33166.527922340225</v>
      </c>
      <c r="CM11" s="521">
        <f t="shared" si="15"/>
        <v>0</v>
      </c>
      <c r="CN11" s="521">
        <f t="shared" si="15"/>
        <v>0</v>
      </c>
      <c r="CO11" s="521">
        <f t="shared" si="15"/>
        <v>0</v>
      </c>
      <c r="CP11" s="521">
        <f t="shared" si="15"/>
        <v>0</v>
      </c>
      <c r="CQ11" s="521">
        <f t="shared" si="15"/>
        <v>0</v>
      </c>
      <c r="CR11" s="521">
        <f t="shared" si="15"/>
        <v>0</v>
      </c>
      <c r="CS11" s="521">
        <f t="shared" si="15"/>
        <v>0</v>
      </c>
      <c r="CT11" s="521">
        <f t="shared" si="15"/>
        <v>0</v>
      </c>
      <c r="CU11" s="521">
        <f t="shared" si="15"/>
        <v>0</v>
      </c>
      <c r="CV11" s="521">
        <f t="shared" si="15"/>
        <v>0</v>
      </c>
      <c r="CW11" s="521">
        <f t="shared" si="15"/>
        <v>0</v>
      </c>
      <c r="CX11" s="521">
        <f t="shared" si="15"/>
        <v>0</v>
      </c>
      <c r="CY11" s="521">
        <f t="shared" si="15"/>
        <v>0</v>
      </c>
      <c r="CZ11" s="521">
        <f t="shared" si="15"/>
        <v>0</v>
      </c>
      <c r="DA11" s="521">
        <f t="shared" si="15"/>
        <v>0</v>
      </c>
      <c r="DB11" s="521">
        <f t="shared" si="15"/>
        <v>0</v>
      </c>
      <c r="DC11" s="521">
        <f t="shared" si="15"/>
        <v>0</v>
      </c>
      <c r="DD11" s="521">
        <f t="shared" si="15"/>
        <v>0</v>
      </c>
      <c r="DE11" s="521">
        <f t="shared" si="15"/>
        <v>0</v>
      </c>
      <c r="DF11" s="521">
        <f t="shared" si="15"/>
        <v>0</v>
      </c>
      <c r="DG11" s="521">
        <f t="shared" si="15"/>
        <v>0</v>
      </c>
      <c r="DH11" s="521">
        <f t="shared" si="15"/>
        <v>0</v>
      </c>
      <c r="DI11" s="521">
        <f t="shared" si="15"/>
        <v>0</v>
      </c>
      <c r="DJ11" s="521">
        <f t="shared" si="15"/>
        <v>0</v>
      </c>
      <c r="DK11" s="521">
        <f t="shared" si="15"/>
        <v>0</v>
      </c>
      <c r="DL11" s="521">
        <f t="shared" si="15"/>
        <v>0</v>
      </c>
      <c r="DM11" s="521">
        <f t="shared" si="15"/>
        <v>0</v>
      </c>
      <c r="DN11" s="521">
        <f t="shared" si="15"/>
        <v>0</v>
      </c>
      <c r="DO11" s="521">
        <f t="shared" si="15"/>
        <v>0</v>
      </c>
      <c r="DP11" s="521">
        <f t="shared" si="15"/>
        <v>0</v>
      </c>
      <c r="DQ11" s="521">
        <f t="shared" si="15"/>
        <v>0</v>
      </c>
      <c r="DR11" s="521">
        <f t="shared" si="15"/>
        <v>0</v>
      </c>
      <c r="DS11" s="521">
        <f t="shared" si="15"/>
        <v>0</v>
      </c>
      <c r="DT11" s="521">
        <f t="shared" si="15"/>
        <v>0</v>
      </c>
      <c r="DU11" s="521">
        <f t="shared" si="15"/>
        <v>0</v>
      </c>
      <c r="DV11" s="521">
        <f t="shared" si="15"/>
        <v>0</v>
      </c>
      <c r="DW11" s="521">
        <f t="shared" si="15"/>
        <v>0</v>
      </c>
      <c r="DX11" s="521">
        <f t="shared" si="15"/>
        <v>0</v>
      </c>
      <c r="DY11" s="521">
        <f t="shared" si="15"/>
        <v>0</v>
      </c>
      <c r="DZ11" s="521">
        <f t="shared" si="15"/>
        <v>0</v>
      </c>
      <c r="EA11" s="521">
        <f t="shared" si="15"/>
        <v>0</v>
      </c>
      <c r="EB11" s="521">
        <f t="shared" si="15"/>
        <v>0</v>
      </c>
      <c r="EC11" s="521">
        <f t="shared" si="15"/>
        <v>0</v>
      </c>
      <c r="ED11" s="521">
        <f t="shared" si="15"/>
        <v>0</v>
      </c>
      <c r="EE11" s="521">
        <f t="shared" si="15"/>
        <v>0</v>
      </c>
      <c r="EF11" s="521">
        <f t="shared" si="15"/>
        <v>0</v>
      </c>
      <c r="EG11" s="521">
        <f t="shared" si="15"/>
        <v>0</v>
      </c>
      <c r="EH11" s="521">
        <f t="shared" si="15"/>
        <v>0</v>
      </c>
      <c r="EI11" s="521">
        <f t="shared" si="15"/>
        <v>0</v>
      </c>
      <c r="EJ11" s="521">
        <f t="shared" si="15"/>
        <v>0</v>
      </c>
      <c r="EK11" s="521">
        <f t="shared" si="15"/>
        <v>0</v>
      </c>
      <c r="EL11" s="521">
        <f t="shared" si="15"/>
        <v>0</v>
      </c>
      <c r="EM11" s="521">
        <f t="shared" si="15"/>
        <v>0</v>
      </c>
      <c r="EN11" s="521">
        <f t="shared" si="15"/>
        <v>0</v>
      </c>
      <c r="EO11" s="521">
        <f t="shared" si="15"/>
        <v>0</v>
      </c>
      <c r="EP11" s="521">
        <f t="shared" si="15"/>
        <v>0</v>
      </c>
      <c r="EQ11" s="521">
        <f t="shared" si="15"/>
        <v>0</v>
      </c>
      <c r="ER11" s="521">
        <f t="shared" ref="ER11:ET11" si="16">SUM(ER8:ER10)</f>
        <v>0</v>
      </c>
      <c r="ES11" s="521">
        <f t="shared" si="16"/>
        <v>0</v>
      </c>
      <c r="ET11" s="522">
        <f t="shared" si="16"/>
        <v>0</v>
      </c>
    </row>
    <row r="12" spans="1:150" x14ac:dyDescent="0.3">
      <c r="B12" s="404"/>
      <c r="C12" s="515"/>
      <c r="D12" s="515"/>
      <c r="E12" s="515"/>
      <c r="F12" s="515"/>
      <c r="G12" s="515"/>
      <c r="H12" s="515"/>
      <c r="I12" s="515"/>
      <c r="J12" s="515"/>
      <c r="K12" s="515"/>
      <c r="L12" s="515"/>
      <c r="M12" s="518"/>
      <c r="Q12" s="404"/>
      <c r="R12" s="515"/>
      <c r="S12" s="515"/>
      <c r="T12" s="515"/>
      <c r="U12" s="515"/>
      <c r="V12" s="515"/>
      <c r="W12" s="515"/>
      <c r="X12" s="515"/>
      <c r="Y12" s="515"/>
      <c r="Z12" s="515"/>
      <c r="AA12" s="515"/>
      <c r="AB12" s="515"/>
      <c r="AC12" s="515"/>
      <c r="AD12" s="515"/>
      <c r="AE12" s="515"/>
      <c r="AF12" s="515"/>
      <c r="AG12" s="515"/>
      <c r="AH12" s="515"/>
      <c r="AI12" s="515"/>
      <c r="AJ12" s="515"/>
      <c r="AK12" s="515"/>
      <c r="AL12" s="515"/>
      <c r="AM12" s="515"/>
      <c r="AN12" s="515"/>
      <c r="AO12" s="515"/>
      <c r="AP12" s="515"/>
      <c r="AQ12" s="515"/>
      <c r="AR12" s="515"/>
      <c r="AS12" s="515"/>
      <c r="AT12" s="515"/>
      <c r="AU12" s="515"/>
      <c r="AV12" s="515"/>
      <c r="AW12" s="515"/>
      <c r="AX12" s="515"/>
      <c r="AY12" s="515"/>
      <c r="AZ12" s="515"/>
      <c r="BA12" s="515"/>
      <c r="BB12" s="515"/>
      <c r="BC12" s="515"/>
      <c r="BD12" s="515"/>
      <c r="BE12" s="515"/>
      <c r="BF12" s="515"/>
      <c r="BG12" s="515"/>
      <c r="BH12" s="515"/>
      <c r="BI12" s="515"/>
      <c r="BJ12" s="515"/>
      <c r="BK12" s="515"/>
      <c r="BL12" s="515"/>
      <c r="BM12" s="515"/>
      <c r="BN12" s="515"/>
      <c r="BO12" s="515"/>
      <c r="BP12" s="515"/>
      <c r="BQ12" s="515"/>
      <c r="BR12" s="515"/>
      <c r="BS12" s="515"/>
      <c r="BT12" s="515"/>
      <c r="BU12" s="515"/>
      <c r="BV12" s="515"/>
      <c r="BW12" s="515"/>
      <c r="BX12" s="515"/>
      <c r="BY12" s="515"/>
      <c r="BZ12" s="515"/>
      <c r="CA12" s="515"/>
      <c r="CB12" s="515"/>
      <c r="CC12" s="515"/>
      <c r="CD12" s="515"/>
      <c r="CE12" s="515"/>
      <c r="CF12" s="515"/>
      <c r="CG12" s="515"/>
      <c r="CH12" s="515"/>
      <c r="CI12" s="515"/>
      <c r="CJ12" s="515"/>
      <c r="CK12" s="515"/>
      <c r="CL12" s="515"/>
      <c r="CM12" s="515"/>
      <c r="CN12" s="515"/>
      <c r="CO12" s="515"/>
      <c r="CP12" s="515"/>
      <c r="CQ12" s="515"/>
      <c r="CR12" s="515"/>
      <c r="CS12" s="515"/>
      <c r="CT12" s="515"/>
      <c r="CU12" s="515"/>
      <c r="CV12" s="515"/>
      <c r="CW12" s="515"/>
      <c r="CX12" s="515"/>
      <c r="CY12" s="515"/>
      <c r="CZ12" s="515"/>
      <c r="DA12" s="515"/>
      <c r="DB12" s="515"/>
      <c r="DC12" s="515"/>
      <c r="DD12" s="515"/>
      <c r="DE12" s="515"/>
      <c r="DF12" s="515"/>
      <c r="DG12" s="515"/>
      <c r="DH12" s="515"/>
      <c r="DI12" s="515"/>
      <c r="DJ12" s="515"/>
      <c r="DK12" s="515"/>
      <c r="DL12" s="515"/>
      <c r="DM12" s="515"/>
      <c r="DN12" s="515"/>
      <c r="DO12" s="515"/>
      <c r="DP12" s="515"/>
      <c r="DQ12" s="515"/>
      <c r="DR12" s="515"/>
      <c r="DS12" s="515"/>
      <c r="DT12" s="515"/>
      <c r="DU12" s="515"/>
      <c r="DV12" s="515"/>
      <c r="DW12" s="515"/>
      <c r="DX12" s="515"/>
      <c r="DY12" s="515"/>
      <c r="DZ12" s="515"/>
      <c r="EA12" s="515"/>
      <c r="EB12" s="515"/>
      <c r="EC12" s="515"/>
      <c r="ED12" s="515"/>
      <c r="EE12" s="515"/>
      <c r="EF12" s="515"/>
      <c r="EG12" s="515"/>
      <c r="EH12" s="515"/>
      <c r="EI12" s="515"/>
      <c r="EJ12" s="515"/>
      <c r="EK12" s="515"/>
      <c r="EL12" s="515"/>
      <c r="EM12" s="515"/>
      <c r="EN12" s="515"/>
      <c r="EO12" s="515"/>
      <c r="EP12" s="515"/>
      <c r="EQ12" s="515"/>
      <c r="ER12" s="515"/>
      <c r="ES12" s="515"/>
      <c r="ET12" s="518"/>
    </row>
    <row r="13" spans="1:150" x14ac:dyDescent="0.3">
      <c r="A13" s="515"/>
      <c r="B13" s="556" t="s">
        <v>270</v>
      </c>
      <c r="M13" s="468"/>
      <c r="P13" s="515"/>
      <c r="Q13" s="556" t="s">
        <v>270</v>
      </c>
      <c r="ET13" s="468"/>
    </row>
    <row r="14" spans="1:150" x14ac:dyDescent="0.3">
      <c r="A14" s="515">
        <f>SUM(C14:M14)</f>
        <v>426845.0967596547</v>
      </c>
      <c r="B14" s="404" t="s">
        <v>90</v>
      </c>
      <c r="C14" s="515"/>
      <c r="D14" s="515">
        <f>SUMIFS(CF!$R14:$ET14,CF!$R$2:$ET$2,CF!D$2,CF!$R$4:$ET$4,"&lt;="&amp;HOLD_PERIOD+12)</f>
        <v>66949.71259764547</v>
      </c>
      <c r="E14" s="515">
        <f>SUMIFS(CF!$R14:$ET14,CF!$R$2:$ET$2,CF!E$2,CF!$R$4:$ET$4,"&lt;="&amp;HOLD_PERIOD+12)</f>
        <v>69605.518316378846</v>
      </c>
      <c r="F14" s="515">
        <f>SUMIFS(CF!$R14:$ET14,CF!$R$2:$ET$2,CF!F$2,CF!$R$4:$ET$4,"&lt;="&amp;HOLD_PERIOD+12)</f>
        <v>71561.331049992528</v>
      </c>
      <c r="G14" s="515">
        <f>SUMIFS(CF!$R14:$ET14,CF!$R$2:$ET$2,CF!G$2,CF!$R$4:$ET$4,"&lt;="&amp;HOLD_PERIOD+12)</f>
        <v>70957.40813636157</v>
      </c>
      <c r="H14" s="515">
        <f>SUMIFS(CF!$R14:$ET14,CF!$R$2:$ET$2,CF!H$2,CF!$R$4:$ET$4,"&lt;="&amp;HOLD_PERIOD+12)</f>
        <v>77881.278274416327</v>
      </c>
      <c r="I14" s="515">
        <f>SUMIFS(CF!$R14:$ET14,CF!$R$2:$ET$2,CF!I$2,CF!$R$4:$ET$4,"&lt;="&amp;HOLD_PERIOD+12)</f>
        <v>69889.848384859943</v>
      </c>
      <c r="J14" s="515">
        <f>SUMIFS(CF!$R14:$ET14,CF!$R$2:$ET$2,CF!J$2,CF!$R$4:$ET$4,"&lt;="&amp;HOLD_PERIOD+12)</f>
        <v>0</v>
      </c>
      <c r="K14" s="515">
        <f>SUMIFS(CF!$R14:$ET14,CF!$R$2:$ET$2,CF!K$2,CF!$R$4:$ET$4,"&lt;="&amp;HOLD_PERIOD+12)</f>
        <v>0</v>
      </c>
      <c r="L14" s="515">
        <f>SUMIFS(CF!$R14:$ET14,CF!$R$2:$ET$2,CF!L$2,CF!$R$4:$ET$4,"&lt;="&amp;HOLD_PERIOD+12)</f>
        <v>0</v>
      </c>
      <c r="M14" s="518">
        <f>SUMIFS(CF!$R14:$ET14,CF!$R$2:$ET$2,CF!M$2,CF!$R$4:$ET$4,"&lt;="&amp;HOLD_PERIOD+12)</f>
        <v>0</v>
      </c>
      <c r="P14" s="515">
        <f>SUMIF($R$4:$ET$4,"&lt;="&amp;HOLD_PERIOD,R14:ET14)</f>
        <v>356955.24837479473</v>
      </c>
      <c r="Q14" s="404" t="s">
        <v>90</v>
      </c>
      <c r="R14" s="515"/>
      <c r="S14" s="515">
        <f>IF(S4&gt;HOLD_PERIOD+12,0,SUMIF(Leases!$B$170:$B$955,"CAM",Leases!D$170:D$955))</f>
        <v>5750.5750000000007</v>
      </c>
      <c r="T14" s="515">
        <f>IF(T4&gt;HOLD_PERIOD+12,0,SUMIF(Leases!$B$170:$B$955,"CAM",Leases!E$170:E$955))</f>
        <v>5763.5901593259714</v>
      </c>
      <c r="U14" s="515">
        <f>IF(U4&gt;HOLD_PERIOD+12,0,SUMIF(Leases!$B$170:$B$955,"CAM",Leases!F$170:F$955))</f>
        <v>5776.6347755970819</v>
      </c>
      <c r="V14" s="515">
        <f>IF(V4&gt;HOLD_PERIOD+12,0,SUMIF(Leases!$B$170:$B$955,"CAM",Leases!G$170:G$955))</f>
        <v>5789.7089154826299</v>
      </c>
      <c r="W14" s="515">
        <f>IF(W4&gt;HOLD_PERIOD+12,0,SUMIF(Leases!$B$170:$B$955,"CAM",Leases!H$170:H$955))</f>
        <v>4343.1137157753174</v>
      </c>
      <c r="X14" s="515">
        <f>IF(X4&gt;HOLD_PERIOD+12,0,SUMIF(Leases!$B$170:$B$955,"CAM",Leases!I$170:I$955))</f>
        <v>4352.943396630124</v>
      </c>
      <c r="Y14" s="515">
        <f>IF(Y4&gt;HOLD_PERIOD+12,0,SUMIF(Leases!$B$170:$B$955,"CAM",Leases!J$170:J$955))</f>
        <v>5829.1091457843886</v>
      </c>
      <c r="Z14" s="515">
        <f>IF(Z4&gt;HOLD_PERIOD+12,0,SUMIF(Leases!$B$170:$B$955,"CAM",Leases!K$170:K$955))</f>
        <v>5842.3020498436981</v>
      </c>
      <c r="AA14" s="515">
        <f>IF(AA4&gt;HOLD_PERIOD+12,0,SUMIF(Leases!$B$170:$B$955,"CAM",Leases!L$170:L$955))</f>
        <v>5855.5248131341814</v>
      </c>
      <c r="AB14" s="515">
        <f>IF(AB4&gt;HOLD_PERIOD+12,0,SUMIF(Leases!$B$170:$B$955,"CAM",Leases!M$170:M$955))</f>
        <v>5868.7775032356276</v>
      </c>
      <c r="AC14" s="515">
        <f>IF(AC4&gt;HOLD_PERIOD+12,0,SUMIF(Leases!$B$170:$B$955,"CAM",Leases!N$170:N$955))</f>
        <v>5882.0601878807793</v>
      </c>
      <c r="AD14" s="515">
        <f>IF(AD4&gt;HOLD_PERIOD+12,0,SUMIF(Leases!$B$170:$B$955,"CAM",Leases!O$170:O$955))</f>
        <v>5895.3729349556761</v>
      </c>
      <c r="AE14" s="515">
        <f>IF(AE4&gt;HOLD_PERIOD+12,0,SUMIF(Leases!$B$170:$B$955,"CAM",Leases!P$170:P$955))</f>
        <v>5908.7158125000042</v>
      </c>
      <c r="AF14" s="515">
        <f>IF(AF4&gt;HOLD_PERIOD+12,0,SUMIF(Leases!$B$170:$B$955,"CAM",Leases!Q$170:Q$955))</f>
        <v>5922.0888887074398</v>
      </c>
      <c r="AG14" s="515">
        <f>IF(AG4&gt;HOLD_PERIOD+12,0,SUMIF(Leases!$B$170:$B$955,"CAM",Leases!R$170:R$955))</f>
        <v>5935.492231926004</v>
      </c>
      <c r="AH14" s="515">
        <f>IF(AH4&gt;HOLD_PERIOD+12,0,SUMIF(Leases!$B$170:$B$955,"CAM",Leases!S$170:S$955))</f>
        <v>5948.9259106584068</v>
      </c>
      <c r="AI14" s="515">
        <f>IF(AI4&gt;HOLD_PERIOD+12,0,SUMIF(Leases!$B$170:$B$955,"CAM",Leases!T$170:T$955))</f>
        <v>5962.3899935623986</v>
      </c>
      <c r="AJ14" s="515">
        <f>IF(AJ4&gt;HOLD_PERIOD+12,0,SUMIF(Leases!$B$170:$B$955,"CAM",Leases!U$170:U$955))</f>
        <v>5975.8845494511233</v>
      </c>
      <c r="AK14" s="515">
        <f>IF(AK4&gt;HOLD_PERIOD+12,0,SUMIF(Leases!$B$170:$B$955,"CAM",Leases!V$170:V$955))</f>
        <v>5989.4096472934634</v>
      </c>
      <c r="AL14" s="515">
        <f>IF(AL4&gt;HOLD_PERIOD+12,0,SUMIF(Leases!$B$170:$B$955,"CAM",Leases!W$170:W$955))</f>
        <v>4910.0085707758908</v>
      </c>
      <c r="AM14" s="515">
        <f>IF(AM4&gt;HOLD_PERIOD+12,0,SUMIF(Leases!$B$170:$B$955,"CAM",Leases!X$170:X$955))</f>
        <v>4921.1212932150447</v>
      </c>
      <c r="AN14" s="515">
        <f>IF(AN4&gt;HOLD_PERIOD+12,0,SUMIF(Leases!$B$170:$B$955,"CAM",Leases!Y$170:Y$955))</f>
        <v>6030.1688845746112</v>
      </c>
      <c r="AO14" s="515">
        <f>IF(AO4&gt;HOLD_PERIOD+12,0,SUMIF(Leases!$B$170:$B$955,"CAM",Leases!Z$170:Z$955))</f>
        <v>6043.8168430475052</v>
      </c>
      <c r="AP14" s="515">
        <f>IF(AP4&gt;HOLD_PERIOD+12,0,SUMIF(Leases!$B$170:$B$955,"CAM",Leases!AA$170:AA$955))</f>
        <v>6057.4956906669613</v>
      </c>
      <c r="AQ14" s="515">
        <f>IF(AQ4&gt;HOLD_PERIOD+12,0,SUMIF(Leases!$B$170:$B$955,"CAM",Leases!AB$170:AB$955))</f>
        <v>4968.9993442959185</v>
      </c>
      <c r="AR14" s="515">
        <f>IF(AR4&gt;HOLD_PERIOD+12,0,SUMIF(Leases!$B$170:$B$955,"CAM",Leases!AC$170:AC$955))</f>
        <v>4980.245579351832</v>
      </c>
      <c r="AS14" s="515">
        <f>IF(AS4&gt;HOLD_PERIOD+12,0,SUMIF(Leases!$B$170:$B$955,"CAM",Leases!AD$170:AD$955))</f>
        <v>6098.7182683039728</v>
      </c>
      <c r="AT14" s="515">
        <f>IF(AT4&gt;HOLD_PERIOD+12,0,SUMIF(Leases!$B$170:$B$955,"CAM",Leases!AE$170:AE$955))</f>
        <v>6112.5213732015172</v>
      </c>
      <c r="AU14" s="515">
        <f>IF(AU4&gt;HOLD_PERIOD+12,0,SUMIF(Leases!$B$170:$B$955,"CAM",Leases!AF$170:AF$955))</f>
        <v>6126.3557183853691</v>
      </c>
      <c r="AV14" s="515">
        <f>IF(AV4&gt;HOLD_PERIOD+12,0,SUMIF(Leases!$B$170:$B$955,"CAM",Leases!AG$170:AG$955))</f>
        <v>6140.2213745610325</v>
      </c>
      <c r="AW14" s="515">
        <f>IF(AW4&gt;HOLD_PERIOD+12,0,SUMIF(Leases!$B$170:$B$955,"CAM",Leases!AH$170:AH$955))</f>
        <v>6154.1184125940372</v>
      </c>
      <c r="AX14" s="515">
        <f>IF(AX4&gt;HOLD_PERIOD+12,0,SUMIF(Leases!$B$170:$B$955,"CAM",Leases!AI$170:AI$955))</f>
        <v>6168.0469035103033</v>
      </c>
      <c r="AY14" s="515">
        <f>IF(AY4&gt;HOLD_PERIOD+12,0,SUMIF(Leases!$B$170:$B$955,"CAM",Leases!AJ$170:AJ$955))</f>
        <v>6182.0069184965023</v>
      </c>
      <c r="AZ14" s="515">
        <f>IF(AZ4&gt;HOLD_PERIOD+12,0,SUMIF(Leases!$B$170:$B$955,"CAM",Leases!AK$170:AK$955))</f>
        <v>6195.998528900418</v>
      </c>
      <c r="BA14" s="515">
        <f>IF(BA4&gt;HOLD_PERIOD+12,0,SUMIF(Leases!$B$170:$B$955,"CAM",Leases!AL$170:AL$955))</f>
        <v>6210.0218062313152</v>
      </c>
      <c r="BB14" s="515">
        <f>IF(BB4&gt;HOLD_PERIOD+12,0,SUMIF(Leases!$B$170:$B$955,"CAM",Leases!AM$170:AM$955))</f>
        <v>6224.0768221603066</v>
      </c>
      <c r="BC14" s="515">
        <f>IF(BC4&gt;HOLD_PERIOD+12,0,SUMIF(Leases!$B$170:$B$955,"CAM",Leases!AN$170:AN$955))</f>
        <v>6238.1636485207146</v>
      </c>
      <c r="BD14" s="515">
        <f>IF(BD4&gt;HOLD_PERIOD+12,0,SUMIF(Leases!$B$170:$B$955,"CAM",Leases!AO$170:AO$955))</f>
        <v>6252.2823573084424</v>
      </c>
      <c r="BE14" s="515">
        <f>IF(BE4&gt;HOLD_PERIOD+12,0,SUMIF(Leases!$B$170:$B$955,"CAM",Leases!AP$170:AP$955))</f>
        <v>6266.433020682337</v>
      </c>
      <c r="BF14" s="515">
        <f>IF(BF4&gt;HOLD_PERIOD+12,0,SUMIF(Leases!$B$170:$B$955,"CAM",Leases!AQ$170:AQ$955))</f>
        <v>3863.6226943654992</v>
      </c>
      <c r="BG14" s="515">
        <f>IF(BG4&gt;HOLD_PERIOD+12,0,SUMIF(Leases!$B$170:$B$955,"CAM",Leases!AR$170:AR$955))</f>
        <v>3872.3671529531375</v>
      </c>
      <c r="BH14" s="515">
        <f>IF(BH4&gt;HOLD_PERIOD+12,0,SUMIF(Leases!$B$170:$B$955,"CAM",Leases!AS$170:AS$955))</f>
        <v>6309.0774623614643</v>
      </c>
      <c r="BI14" s="515">
        <f>IF(BI4&gt;HOLD_PERIOD+12,0,SUMIF(Leases!$B$170:$B$955,"CAM",Leases!AT$170:AT$955))</f>
        <v>6323.3566689403779</v>
      </c>
      <c r="BJ14" s="515">
        <f>IF(BJ4&gt;HOLD_PERIOD+12,0,SUMIF(Leases!$B$170:$B$955,"CAM",Leases!AU$170:AU$955))</f>
        <v>6337.6681933568416</v>
      </c>
      <c r="BK14" s="515">
        <f>IF(BK4&gt;HOLD_PERIOD+12,0,SUMIF(Leases!$B$170:$B$955,"CAM",Leases!AV$170:AV$955))</f>
        <v>6352.0121087551597</v>
      </c>
      <c r="BL14" s="515">
        <f>IF(BL4&gt;HOLD_PERIOD+12,0,SUMIF(Leases!$B$170:$B$955,"CAM",Leases!AW$170:AW$955))</f>
        <v>6366.3884884451818</v>
      </c>
      <c r="BM14" s="515">
        <f>IF(BM4&gt;HOLD_PERIOD+12,0,SUMIF(Leases!$B$170:$B$955,"CAM",Leases!AX$170:AX$955))</f>
        <v>6380.7974059026801</v>
      </c>
      <c r="BN14" s="515">
        <f>IF(BN4&gt;HOLD_PERIOD+12,0,SUMIF(Leases!$B$170:$B$955,"CAM",Leases!AY$170:AY$955))</f>
        <v>6395.238934769719</v>
      </c>
      <c r="BO14" s="515">
        <f>IF(BO4&gt;HOLD_PERIOD+12,0,SUMIF(Leases!$B$170:$B$955,"CAM",Leases!AZ$170:AZ$955))</f>
        <v>6409.7131488550385</v>
      </c>
      <c r="BP14" s="515">
        <f>IF(BP4&gt;HOLD_PERIOD+12,0,SUMIF(Leases!$B$170:$B$955,"CAM",Leases!BA$170:BA$955))</f>
        <v>6424.2201221344276</v>
      </c>
      <c r="BQ14" s="515">
        <f>IF(BQ4&gt;HOLD_PERIOD+12,0,SUMIF(Leases!$B$170:$B$955,"CAM",Leases!BB$170:BB$955))</f>
        <v>6438.7599287511057</v>
      </c>
      <c r="BR14" s="515">
        <f>IF(BR4&gt;HOLD_PERIOD+12,0,SUMIF(Leases!$B$170:$B$955,"CAM",Leases!BC$170:BC$955))</f>
        <v>6453.3326430160932</v>
      </c>
      <c r="BS14" s="515">
        <f>IF(BS4&gt;HOLD_PERIOD+12,0,SUMIF(Leases!$B$170:$B$955,"CAM",Leases!BD$170:BD$955))</f>
        <v>6467.9383394086008</v>
      </c>
      <c r="BT14" s="515">
        <f>IF(BT4&gt;HOLD_PERIOD+12,0,SUMIF(Leases!$B$170:$B$955,"CAM",Leases!BE$170:BE$955))</f>
        <v>6482.5770925764082</v>
      </c>
      <c r="BU14" s="515">
        <f>IF(BU4&gt;HOLD_PERIOD+12,0,SUMIF(Leases!$B$170:$B$955,"CAM",Leases!BF$170:BF$955))</f>
        <v>6497.2489773362413</v>
      </c>
      <c r="BV14" s="515">
        <f>IF(BV4&gt;HOLD_PERIOD+12,0,SUMIF(Leases!$B$170:$B$955,"CAM",Leases!BG$170:BG$955))</f>
        <v>6511.9540686741575</v>
      </c>
      <c r="BW14" s="515">
        <f>IF(BW4&gt;HOLD_PERIOD+12,0,SUMIF(Leases!$B$170:$B$955,"CAM",Leases!BH$170:BH$955))</f>
        <v>6526.6924417459295</v>
      </c>
      <c r="BX14" s="515">
        <f>IF(BX4&gt;HOLD_PERIOD+12,0,SUMIF(Leases!$B$170:$B$955,"CAM",Leases!BI$170:BI$955))</f>
        <v>6541.4641718774274</v>
      </c>
      <c r="BY14" s="515">
        <f>IF(BY4&gt;HOLD_PERIOD+12,0,SUMIF(Leases!$B$170:$B$955,"CAM",Leases!BJ$170:BJ$955))</f>
        <v>6556.2693345650059</v>
      </c>
      <c r="BZ14" s="515">
        <f>IF(BZ4&gt;HOLD_PERIOD+12,0,SUMIF(Leases!$B$170:$B$955,"CAM",Leases!BK$170:BK$955))</f>
        <v>6571.1080054758877</v>
      </c>
      <c r="CA14" s="515">
        <f>IF(CA4&gt;HOLD_PERIOD+12,0,SUMIF(Leases!$B$170:$B$955,"CAM",Leases!BL$170:BL$955))</f>
        <v>6585.9802604485558</v>
      </c>
      <c r="CB14" s="515">
        <f>IF(CB4&gt;HOLD_PERIOD+12,0,SUMIF(Leases!$B$170:$B$955,"CAM",Leases!BM$170:BM$955))</f>
        <v>6600.8861754931277</v>
      </c>
      <c r="CC14" s="515">
        <f>IF(CC4&gt;HOLD_PERIOD+12,0,SUMIF(Leases!$B$170:$B$955,"CAM",Leases!BN$170:BN$955))</f>
        <v>6615.8258267917627</v>
      </c>
      <c r="CD14" s="515">
        <f>IF(CD4&gt;HOLD_PERIOD+12,0,SUMIF(Leases!$B$170:$B$955,"CAM",Leases!BO$170:BO$955))</f>
        <v>6630.7992906990376</v>
      </c>
      <c r="CE14" s="515">
        <f>IF(CE4&gt;HOLD_PERIOD+12,0,SUMIF(Leases!$B$170:$B$955,"CAM",Leases!BP$170:BP$955))</f>
        <v>6645.8066437423404</v>
      </c>
      <c r="CF14" s="515">
        <f>IF(CF4&gt;HOLD_PERIOD+12,0,SUMIF(Leases!$B$170:$B$955,"CAM",Leases!BQ$170:BQ$955))</f>
        <v>6660.8479626222625</v>
      </c>
      <c r="CG14" s="515">
        <f>IF(CG4&gt;HOLD_PERIOD+12,0,SUMIF(Leases!$B$170:$B$955,"CAM",Leases!BR$170:BR$955))</f>
        <v>4996.5931910321815</v>
      </c>
      <c r="CH14" s="515">
        <f>IF(CH4&gt;HOLD_PERIOD+12,0,SUMIF(Leases!$B$170:$B$955,"CAM",Leases!BS$170:BS$955))</f>
        <v>5007.9018786796514</v>
      </c>
      <c r="CI14" s="515">
        <f>IF(CI4&gt;HOLD_PERIOD+12,0,SUMIF(Leases!$B$170:$B$955,"CAM",Leases!BT$170:BT$955))</f>
        <v>5019.2361610496482</v>
      </c>
      <c r="CJ14" s="515">
        <f>IF(CJ4&gt;HOLD_PERIOD+12,0,SUMIF(Leases!$B$170:$B$955,"CAM",Leases!BU$170:BU$955))</f>
        <v>5030.5960960701887</v>
      </c>
      <c r="CK14" s="515">
        <f>IF(CK4&gt;HOLD_PERIOD+12,0,SUMIF(Leases!$B$170:$B$955,"CAM",Leases!BV$170:BV$955))</f>
        <v>5041.9817418003931</v>
      </c>
      <c r="CL14" s="515">
        <f>IF(CL4&gt;HOLD_PERIOD+12,0,SUMIF(Leases!$B$170:$B$955,"CAM",Leases!BW$170:BW$955))</f>
        <v>5053.3931564307859</v>
      </c>
      <c r="CM14" s="515">
        <f>IF(CM4&gt;HOLD_PERIOD+12,0,SUMIF(Leases!$B$170:$B$955,"CAM",Leases!BX$170:BX$955))</f>
        <v>0</v>
      </c>
      <c r="CN14" s="515">
        <f>IF(CN4&gt;HOLD_PERIOD+12,0,SUMIF(Leases!$B$170:$B$955,"CAM",Leases!BY$170:BY$955))</f>
        <v>0</v>
      </c>
      <c r="CO14" s="515">
        <f>IF(CO4&gt;HOLD_PERIOD+12,0,SUMIF(Leases!$B$170:$B$955,"CAM",Leases!BZ$170:BZ$955))</f>
        <v>0</v>
      </c>
      <c r="CP14" s="515">
        <f>IF(CP4&gt;HOLD_PERIOD+12,0,SUMIF(Leases!$B$170:$B$955,"CAM",Leases!CA$170:CA$955))</f>
        <v>0</v>
      </c>
      <c r="CQ14" s="515">
        <f>IF(CQ4&gt;HOLD_PERIOD+12,0,SUMIF(Leases!$B$170:$B$955,"CAM",Leases!CB$170:CB$955))</f>
        <v>0</v>
      </c>
      <c r="CR14" s="515">
        <f>IF(CR4&gt;HOLD_PERIOD+12,0,SUMIF(Leases!$B$170:$B$955,"CAM",Leases!CC$170:CC$955))</f>
        <v>0</v>
      </c>
      <c r="CS14" s="515">
        <f>IF(CS4&gt;HOLD_PERIOD+12,0,SUMIF(Leases!$B$170:$B$955,"CAM",Leases!CD$170:CD$955))</f>
        <v>0</v>
      </c>
      <c r="CT14" s="515">
        <f>IF(CT4&gt;HOLD_PERIOD+12,0,SUMIF(Leases!$B$170:$B$955,"CAM",Leases!CE$170:CE$955))</f>
        <v>0</v>
      </c>
      <c r="CU14" s="515">
        <f>IF(CU4&gt;HOLD_PERIOD+12,0,SUMIF(Leases!$B$170:$B$955,"CAM",Leases!CF$170:CF$955))</f>
        <v>0</v>
      </c>
      <c r="CV14" s="515">
        <f>IF(CV4&gt;HOLD_PERIOD+12,0,SUMIF(Leases!$B$170:$B$955,"CAM",Leases!CG$170:CG$955))</f>
        <v>0</v>
      </c>
      <c r="CW14" s="515">
        <f>IF(CW4&gt;HOLD_PERIOD+12,0,SUMIF(Leases!$B$170:$B$955,"CAM",Leases!CH$170:CH$955))</f>
        <v>0</v>
      </c>
      <c r="CX14" s="515">
        <f>IF(CX4&gt;HOLD_PERIOD+12,0,SUMIF(Leases!$B$170:$B$955,"CAM",Leases!CI$170:CI$955))</f>
        <v>0</v>
      </c>
      <c r="CY14" s="515">
        <f>IF(CY4&gt;HOLD_PERIOD+12,0,SUMIF(Leases!$B$170:$B$955,"CAM",Leases!CJ$170:CJ$955))</f>
        <v>0</v>
      </c>
      <c r="CZ14" s="515">
        <f>IF(CZ4&gt;HOLD_PERIOD+12,0,SUMIF(Leases!$B$170:$B$955,"CAM",Leases!CK$170:CK$955))</f>
        <v>0</v>
      </c>
      <c r="DA14" s="515">
        <f>IF(DA4&gt;HOLD_PERIOD+12,0,SUMIF(Leases!$B$170:$B$955,"CAM",Leases!CL$170:CL$955))</f>
        <v>0</v>
      </c>
      <c r="DB14" s="515">
        <f>IF(DB4&gt;HOLD_PERIOD+12,0,SUMIF(Leases!$B$170:$B$955,"CAM",Leases!CM$170:CM$955))</f>
        <v>0</v>
      </c>
      <c r="DC14" s="515">
        <f>IF(DC4&gt;HOLD_PERIOD+12,0,SUMIF(Leases!$B$170:$B$955,"CAM",Leases!CN$170:CN$955))</f>
        <v>0</v>
      </c>
      <c r="DD14" s="515">
        <f>IF(DD4&gt;HOLD_PERIOD+12,0,SUMIF(Leases!$B$170:$B$955,"CAM",Leases!CO$170:CO$955))</f>
        <v>0</v>
      </c>
      <c r="DE14" s="515">
        <f>IF(DE4&gt;HOLD_PERIOD+12,0,SUMIF(Leases!$B$170:$B$955,"CAM",Leases!CP$170:CP$955))</f>
        <v>0</v>
      </c>
      <c r="DF14" s="515">
        <f>IF(DF4&gt;HOLD_PERIOD+12,0,SUMIF(Leases!$B$170:$B$955,"CAM",Leases!CQ$170:CQ$955))</f>
        <v>0</v>
      </c>
      <c r="DG14" s="515">
        <f>IF(DG4&gt;HOLD_PERIOD+12,0,SUMIF(Leases!$B$170:$B$955,"CAM",Leases!CR$170:CR$955))</f>
        <v>0</v>
      </c>
      <c r="DH14" s="515">
        <f>IF(DH4&gt;HOLD_PERIOD+12,0,SUMIF(Leases!$B$170:$B$955,"CAM",Leases!CS$170:CS$955))</f>
        <v>0</v>
      </c>
      <c r="DI14" s="515">
        <f>IF(DI4&gt;HOLD_PERIOD+12,0,SUMIF(Leases!$B$170:$B$955,"CAM",Leases!CT$170:CT$955))</f>
        <v>0</v>
      </c>
      <c r="DJ14" s="515">
        <f>IF(DJ4&gt;HOLD_PERIOD+12,0,SUMIF(Leases!$B$170:$B$955,"CAM",Leases!CU$170:CU$955))</f>
        <v>0</v>
      </c>
      <c r="DK14" s="515">
        <f>IF(DK4&gt;HOLD_PERIOD+12,0,SUMIF(Leases!$B$170:$B$955,"CAM",Leases!CV$170:CV$955))</f>
        <v>0</v>
      </c>
      <c r="DL14" s="515">
        <f>IF(DL4&gt;HOLD_PERIOD+12,0,SUMIF(Leases!$B$170:$B$955,"CAM",Leases!CW$170:CW$955))</f>
        <v>0</v>
      </c>
      <c r="DM14" s="515">
        <f>IF(DM4&gt;HOLD_PERIOD+12,0,SUMIF(Leases!$B$170:$B$955,"CAM",Leases!CX$170:CX$955))</f>
        <v>0</v>
      </c>
      <c r="DN14" s="515">
        <f>IF(DN4&gt;HOLD_PERIOD+12,0,SUMIF(Leases!$B$170:$B$955,"CAM",Leases!CY$170:CY$955))</f>
        <v>0</v>
      </c>
      <c r="DO14" s="515">
        <f>IF(DO4&gt;HOLD_PERIOD+12,0,SUMIF(Leases!$B$170:$B$955,"CAM",Leases!CZ$170:CZ$955))</f>
        <v>0</v>
      </c>
      <c r="DP14" s="515">
        <f>IF(DP4&gt;HOLD_PERIOD+12,0,SUMIF(Leases!$B$170:$B$955,"CAM",Leases!DA$170:DA$955))</f>
        <v>0</v>
      </c>
      <c r="DQ14" s="515">
        <f>IF(DQ4&gt;HOLD_PERIOD+12,0,SUMIF(Leases!$B$170:$B$955,"CAM",Leases!DB$170:DB$955))</f>
        <v>0</v>
      </c>
      <c r="DR14" s="515">
        <f>IF(DR4&gt;HOLD_PERIOD+12,0,SUMIF(Leases!$B$170:$B$955,"CAM",Leases!DC$170:DC$955))</f>
        <v>0</v>
      </c>
      <c r="DS14" s="515">
        <f>IF(DS4&gt;HOLD_PERIOD+12,0,SUMIF(Leases!$B$170:$B$955,"CAM",Leases!DD$170:DD$955))</f>
        <v>0</v>
      </c>
      <c r="DT14" s="515">
        <f>IF(DT4&gt;HOLD_PERIOD+12,0,SUMIF(Leases!$B$170:$B$955,"CAM",Leases!DE$170:DE$955))</f>
        <v>0</v>
      </c>
      <c r="DU14" s="515">
        <f>IF(DU4&gt;HOLD_PERIOD+12,0,SUMIF(Leases!$B$170:$B$955,"CAM",Leases!DF$170:DF$955))</f>
        <v>0</v>
      </c>
      <c r="DV14" s="515">
        <f>IF(DV4&gt;HOLD_PERIOD+12,0,SUMIF(Leases!$B$170:$B$955,"CAM",Leases!DG$170:DG$955))</f>
        <v>0</v>
      </c>
      <c r="DW14" s="515">
        <f>IF(DW4&gt;HOLD_PERIOD+12,0,SUMIF(Leases!$B$170:$B$955,"CAM",Leases!DH$170:DH$955))</f>
        <v>0</v>
      </c>
      <c r="DX14" s="515">
        <f>IF(DX4&gt;HOLD_PERIOD+12,0,SUMIF(Leases!$B$170:$B$955,"CAM",Leases!DI$170:DI$955))</f>
        <v>0</v>
      </c>
      <c r="DY14" s="515">
        <f>IF(DY4&gt;HOLD_PERIOD+12,0,SUMIF(Leases!$B$170:$B$955,"CAM",Leases!DJ$170:DJ$955))</f>
        <v>0</v>
      </c>
      <c r="DZ14" s="515">
        <f>IF(DZ4&gt;HOLD_PERIOD+12,0,SUMIF(Leases!$B$170:$B$955,"CAM",Leases!DK$170:DK$955))</f>
        <v>0</v>
      </c>
      <c r="EA14" s="515">
        <f>IF(EA4&gt;HOLD_PERIOD+12,0,SUMIF(Leases!$B$170:$B$955,"CAM",Leases!DL$170:DL$955))</f>
        <v>0</v>
      </c>
      <c r="EB14" s="515">
        <f>IF(EB4&gt;HOLD_PERIOD+12,0,SUMIF(Leases!$B$170:$B$955,"CAM",Leases!DM$170:DM$955))</f>
        <v>0</v>
      </c>
      <c r="EC14" s="515">
        <f>IF(EC4&gt;HOLD_PERIOD+12,0,SUMIF(Leases!$B$170:$B$955,"CAM",Leases!DN$170:DN$955))</f>
        <v>0</v>
      </c>
      <c r="ED14" s="515">
        <f>IF(ED4&gt;HOLD_PERIOD+12,0,SUMIF(Leases!$B$170:$B$955,"CAM",Leases!DO$170:DO$955))</f>
        <v>0</v>
      </c>
      <c r="EE14" s="515">
        <f>IF(EE4&gt;HOLD_PERIOD+12,0,SUMIF(Leases!$B$170:$B$955,"CAM",Leases!DP$170:DP$955))</f>
        <v>0</v>
      </c>
      <c r="EF14" s="515">
        <f>IF(EF4&gt;HOLD_PERIOD+12,0,SUMIF(Leases!$B$170:$B$955,"CAM",Leases!DQ$170:DQ$955))</f>
        <v>0</v>
      </c>
      <c r="EG14" s="515">
        <f>IF(EG4&gt;HOLD_PERIOD+12,0,SUMIF(Leases!$B$170:$B$955,"CAM",Leases!DR$170:DR$955))</f>
        <v>0</v>
      </c>
      <c r="EH14" s="515">
        <f>IF(EH4&gt;HOLD_PERIOD+12,0,SUMIF(Leases!$B$170:$B$955,"CAM",Leases!DS$170:DS$955))</f>
        <v>0</v>
      </c>
      <c r="EI14" s="515">
        <f>IF(EI4&gt;HOLD_PERIOD+12,0,SUMIF(Leases!$B$170:$B$955,"CAM",Leases!DT$170:DT$955))</f>
        <v>0</v>
      </c>
      <c r="EJ14" s="515">
        <f>IF(EJ4&gt;HOLD_PERIOD+12,0,SUMIF(Leases!$B$170:$B$955,"CAM",Leases!DU$170:DU$955))</f>
        <v>0</v>
      </c>
      <c r="EK14" s="515">
        <f>IF(EK4&gt;HOLD_PERIOD+12,0,SUMIF(Leases!$B$170:$B$955,"CAM",Leases!DV$170:DV$955))</f>
        <v>0</v>
      </c>
      <c r="EL14" s="515">
        <f>IF(EL4&gt;HOLD_PERIOD+12,0,SUMIF(Leases!$B$170:$B$955,"CAM",Leases!DW$170:DW$955))</f>
        <v>0</v>
      </c>
      <c r="EM14" s="515">
        <f>IF(EM4&gt;HOLD_PERIOD+12,0,SUMIF(Leases!$B$170:$B$955,"CAM",Leases!DX$170:DX$955))</f>
        <v>0</v>
      </c>
      <c r="EN14" s="515">
        <f>IF(EN4&gt;HOLD_PERIOD+12,0,SUMIF(Leases!$B$170:$B$955,"CAM",Leases!DY$170:DY$955))</f>
        <v>0</v>
      </c>
      <c r="EO14" s="515">
        <f>IF(EO4&gt;HOLD_PERIOD+12,0,SUMIF(Leases!$B$170:$B$955,"CAM",Leases!DZ$170:DZ$955))</f>
        <v>0</v>
      </c>
      <c r="EP14" s="515">
        <f>IF(EP4&gt;HOLD_PERIOD+12,0,SUMIF(Leases!$B$170:$B$955,"CAM",Leases!EA$170:EA$955))</f>
        <v>0</v>
      </c>
      <c r="EQ14" s="515">
        <f>IF(EQ4&gt;HOLD_PERIOD+12,0,SUMIF(Leases!$B$170:$B$955,"CAM",Leases!EB$170:EB$955))</f>
        <v>0</v>
      </c>
      <c r="ER14" s="515">
        <f>IF(ER4&gt;HOLD_PERIOD+12,0,SUMIF(Leases!$B$170:$B$955,"CAM",Leases!EC$170:EC$955))</f>
        <v>0</v>
      </c>
      <c r="ES14" s="515">
        <f>IF(ES4&gt;HOLD_PERIOD+12,0,SUMIF(Leases!$B$170:$B$955,"CAM",Leases!ED$170:ED$955))</f>
        <v>0</v>
      </c>
      <c r="ET14" s="518">
        <f>IF(ET4&gt;HOLD_PERIOD+12,0,SUMIF(Leases!$B$170:$B$955,"CAM",Leases!EE$170:EE$955))</f>
        <v>0</v>
      </c>
    </row>
    <row r="15" spans="1:150" x14ac:dyDescent="0.3">
      <c r="A15" s="515">
        <f>SUM(C15:M15)</f>
        <v>0</v>
      </c>
      <c r="B15" s="404" t="s">
        <v>91</v>
      </c>
      <c r="C15" s="515"/>
      <c r="D15" s="515">
        <f>SUMIFS(CF!$R15:$ET15,CF!$R$2:$ET$2,CF!D$2,CF!$R$4:$ET$4,"&lt;="&amp;HOLD_PERIOD+12)</f>
        <v>0</v>
      </c>
      <c r="E15" s="515">
        <f>SUMIFS(CF!$R15:$ET15,CF!$R$2:$ET$2,CF!E$2,CF!$R$4:$ET$4,"&lt;="&amp;HOLD_PERIOD+12)</f>
        <v>0</v>
      </c>
      <c r="F15" s="515">
        <f>SUMIFS(CF!$R15:$ET15,CF!$R$2:$ET$2,CF!F$2,CF!$R$4:$ET$4,"&lt;="&amp;HOLD_PERIOD+12)</f>
        <v>0</v>
      </c>
      <c r="G15" s="515">
        <f>SUMIFS(CF!$R15:$ET15,CF!$R$2:$ET$2,CF!G$2,CF!$R$4:$ET$4,"&lt;="&amp;HOLD_PERIOD+12)</f>
        <v>0</v>
      </c>
      <c r="H15" s="515">
        <f>SUMIFS(CF!$R15:$ET15,CF!$R$2:$ET$2,CF!H$2,CF!$R$4:$ET$4,"&lt;="&amp;HOLD_PERIOD+12)</f>
        <v>0</v>
      </c>
      <c r="I15" s="515">
        <f>SUMIFS(CF!$R15:$ET15,CF!$R$2:$ET$2,CF!I$2,CF!$R$4:$ET$4,"&lt;="&amp;HOLD_PERIOD+12)</f>
        <v>0</v>
      </c>
      <c r="J15" s="515">
        <f>SUMIFS(CF!$R15:$ET15,CF!$R$2:$ET$2,CF!J$2,CF!$R$4:$ET$4,"&lt;="&amp;HOLD_PERIOD+12)</f>
        <v>0</v>
      </c>
      <c r="K15" s="515">
        <f>SUMIFS(CF!$R15:$ET15,CF!$R$2:$ET$2,CF!K$2,CF!$R$4:$ET$4,"&lt;="&amp;HOLD_PERIOD+12)</f>
        <v>0</v>
      </c>
      <c r="L15" s="515">
        <f>SUMIFS(CF!$R15:$ET15,CF!$R$2:$ET$2,CF!L$2,CF!$R$4:$ET$4,"&lt;="&amp;HOLD_PERIOD+12)</f>
        <v>0</v>
      </c>
      <c r="M15" s="518">
        <f>SUMIFS(CF!$R15:$ET15,CF!$R$2:$ET$2,CF!M$2,CF!$R$4:$ET$4,"&lt;="&amp;HOLD_PERIOD+12)</f>
        <v>0</v>
      </c>
      <c r="P15" s="515">
        <f>SUMIF($R$4:$ET$4,"&lt;="&amp;HOLD_PERIOD,R15:ET15)</f>
        <v>0</v>
      </c>
      <c r="Q15" s="404" t="s">
        <v>91</v>
      </c>
      <c r="R15" s="515"/>
      <c r="S15" s="515">
        <f>IF(S4&gt;HOLD_PERIOD+12,0,SUMIF(Leases!$B$170:$B$955,"PR",Leases!D$170:D$955))</f>
        <v>0</v>
      </c>
      <c r="T15" s="515">
        <f>IF(T4&gt;HOLD_PERIOD+12,0,SUMIF(Leases!$B$170:$B$955,"PR",Leases!E$170:E$955))</f>
        <v>0</v>
      </c>
      <c r="U15" s="515">
        <f>IF(U4&gt;HOLD_PERIOD+12,0,SUMIF(Leases!$B$170:$B$955,"PR",Leases!F$170:F$955))</f>
        <v>0</v>
      </c>
      <c r="V15" s="515">
        <f>IF(V4&gt;HOLD_PERIOD+12,0,SUMIF(Leases!$B$170:$B$955,"PR",Leases!G$170:G$955))</f>
        <v>0</v>
      </c>
      <c r="W15" s="515">
        <f>IF(W4&gt;HOLD_PERIOD+12,0,SUMIF(Leases!$B$170:$B$955,"PR",Leases!H$170:H$955))</f>
        <v>0</v>
      </c>
      <c r="X15" s="515">
        <f>IF(X4&gt;HOLD_PERIOD+12,0,SUMIF(Leases!$B$170:$B$955,"PR",Leases!I$170:I$955))</f>
        <v>0</v>
      </c>
      <c r="Y15" s="515">
        <f>IF(Y4&gt;HOLD_PERIOD+12,0,SUMIF(Leases!$B$170:$B$955,"PR",Leases!J$170:J$955))</f>
        <v>0</v>
      </c>
      <c r="Z15" s="515">
        <f>IF(Z4&gt;HOLD_PERIOD+12,0,SUMIF(Leases!$B$170:$B$955,"PR",Leases!K$170:K$955))</f>
        <v>0</v>
      </c>
      <c r="AA15" s="515">
        <f>IF(AA4&gt;HOLD_PERIOD+12,0,SUMIF(Leases!$B$170:$B$955,"PR",Leases!L$170:L$955))</f>
        <v>0</v>
      </c>
      <c r="AB15" s="515">
        <f>IF(AB4&gt;HOLD_PERIOD+12,0,SUMIF(Leases!$B$170:$B$955,"PR",Leases!M$170:M$955))</f>
        <v>0</v>
      </c>
      <c r="AC15" s="515">
        <f>IF(AC4&gt;HOLD_PERIOD+12,0,SUMIF(Leases!$B$170:$B$955,"PR",Leases!N$170:N$955))</f>
        <v>0</v>
      </c>
      <c r="AD15" s="515">
        <f>IF(AD4&gt;HOLD_PERIOD+12,0,SUMIF(Leases!$B$170:$B$955,"PR",Leases!O$170:O$955))</f>
        <v>0</v>
      </c>
      <c r="AE15" s="515">
        <f>IF(AE4&gt;HOLD_PERIOD+12,0,SUMIF(Leases!$B$170:$B$955,"PR",Leases!P$170:P$955))</f>
        <v>0</v>
      </c>
      <c r="AF15" s="515">
        <f>IF(AF4&gt;HOLD_PERIOD+12,0,SUMIF(Leases!$B$170:$B$955,"PR",Leases!Q$170:Q$955))</f>
        <v>0</v>
      </c>
      <c r="AG15" s="515">
        <f>IF(AG4&gt;HOLD_PERIOD+12,0,SUMIF(Leases!$B$170:$B$955,"PR",Leases!R$170:R$955))</f>
        <v>0</v>
      </c>
      <c r="AH15" s="515">
        <f>IF(AH4&gt;HOLD_PERIOD+12,0,SUMIF(Leases!$B$170:$B$955,"PR",Leases!S$170:S$955))</f>
        <v>0</v>
      </c>
      <c r="AI15" s="515">
        <f>IF(AI4&gt;HOLD_PERIOD+12,0,SUMIF(Leases!$B$170:$B$955,"PR",Leases!T$170:T$955))</f>
        <v>0</v>
      </c>
      <c r="AJ15" s="515">
        <f>IF(AJ4&gt;HOLD_PERIOD+12,0,SUMIF(Leases!$B$170:$B$955,"PR",Leases!U$170:U$955))</f>
        <v>0</v>
      </c>
      <c r="AK15" s="515">
        <f>IF(AK4&gt;HOLD_PERIOD+12,0,SUMIF(Leases!$B$170:$B$955,"PR",Leases!V$170:V$955))</f>
        <v>0</v>
      </c>
      <c r="AL15" s="515">
        <f>IF(AL4&gt;HOLD_PERIOD+12,0,SUMIF(Leases!$B$170:$B$955,"PR",Leases!W$170:W$955))</f>
        <v>0</v>
      </c>
      <c r="AM15" s="515">
        <f>IF(AM4&gt;HOLD_PERIOD+12,0,SUMIF(Leases!$B$170:$B$955,"PR",Leases!X$170:X$955))</f>
        <v>0</v>
      </c>
      <c r="AN15" s="515">
        <f>IF(AN4&gt;HOLD_PERIOD+12,0,SUMIF(Leases!$B$170:$B$955,"PR",Leases!Y$170:Y$955))</f>
        <v>0</v>
      </c>
      <c r="AO15" s="515">
        <f>IF(AO4&gt;HOLD_PERIOD+12,0,SUMIF(Leases!$B$170:$B$955,"PR",Leases!Z$170:Z$955))</f>
        <v>0</v>
      </c>
      <c r="AP15" s="515">
        <f>IF(AP4&gt;HOLD_PERIOD+12,0,SUMIF(Leases!$B$170:$B$955,"PR",Leases!AA$170:AA$955))</f>
        <v>0</v>
      </c>
      <c r="AQ15" s="515">
        <f>IF(AQ4&gt;HOLD_PERIOD+12,0,SUMIF(Leases!$B$170:$B$955,"PR",Leases!AB$170:AB$955))</f>
        <v>0</v>
      </c>
      <c r="AR15" s="515">
        <f>IF(AR4&gt;HOLD_PERIOD+12,0,SUMIF(Leases!$B$170:$B$955,"PR",Leases!AC$170:AC$955))</f>
        <v>0</v>
      </c>
      <c r="AS15" s="515">
        <f>IF(AS4&gt;HOLD_PERIOD+12,0,SUMIF(Leases!$B$170:$B$955,"PR",Leases!AD$170:AD$955))</f>
        <v>0</v>
      </c>
      <c r="AT15" s="515">
        <f>IF(AT4&gt;HOLD_PERIOD+12,0,SUMIF(Leases!$B$170:$B$955,"PR",Leases!AE$170:AE$955))</f>
        <v>0</v>
      </c>
      <c r="AU15" s="515">
        <f>IF(AU4&gt;HOLD_PERIOD+12,0,SUMIF(Leases!$B$170:$B$955,"PR",Leases!AF$170:AF$955))</f>
        <v>0</v>
      </c>
      <c r="AV15" s="515">
        <f>IF(AV4&gt;HOLD_PERIOD+12,0,SUMIF(Leases!$B$170:$B$955,"PR",Leases!AG$170:AG$955))</f>
        <v>0</v>
      </c>
      <c r="AW15" s="515">
        <f>IF(AW4&gt;HOLD_PERIOD+12,0,SUMIF(Leases!$B$170:$B$955,"PR",Leases!AH$170:AH$955))</f>
        <v>0</v>
      </c>
      <c r="AX15" s="515">
        <f>IF(AX4&gt;HOLD_PERIOD+12,0,SUMIF(Leases!$B$170:$B$955,"PR",Leases!AI$170:AI$955))</f>
        <v>0</v>
      </c>
      <c r="AY15" s="515">
        <f>IF(AY4&gt;HOLD_PERIOD+12,0,SUMIF(Leases!$B$170:$B$955,"PR",Leases!AJ$170:AJ$955))</f>
        <v>0</v>
      </c>
      <c r="AZ15" s="515">
        <f>IF(AZ4&gt;HOLD_PERIOD+12,0,SUMIF(Leases!$B$170:$B$955,"PR",Leases!AK$170:AK$955))</f>
        <v>0</v>
      </c>
      <c r="BA15" s="515">
        <f>IF(BA4&gt;HOLD_PERIOD+12,0,SUMIF(Leases!$B$170:$B$955,"PR",Leases!AL$170:AL$955))</f>
        <v>0</v>
      </c>
      <c r="BB15" s="515">
        <f>IF(BB4&gt;HOLD_PERIOD+12,0,SUMIF(Leases!$B$170:$B$955,"PR",Leases!AM$170:AM$955))</f>
        <v>0</v>
      </c>
      <c r="BC15" s="515">
        <f>IF(BC4&gt;HOLD_PERIOD+12,0,SUMIF(Leases!$B$170:$B$955,"PR",Leases!AN$170:AN$955))</f>
        <v>0</v>
      </c>
      <c r="BD15" s="515">
        <f>IF(BD4&gt;HOLD_PERIOD+12,0,SUMIF(Leases!$B$170:$B$955,"PR",Leases!AO$170:AO$955))</f>
        <v>0</v>
      </c>
      <c r="BE15" s="515">
        <f>IF(BE4&gt;HOLD_PERIOD+12,0,SUMIF(Leases!$B$170:$B$955,"PR",Leases!AP$170:AP$955))</f>
        <v>0</v>
      </c>
      <c r="BF15" s="515">
        <f>IF(BF4&gt;HOLD_PERIOD+12,0,SUMIF(Leases!$B$170:$B$955,"PR",Leases!AQ$170:AQ$955))</f>
        <v>0</v>
      </c>
      <c r="BG15" s="515">
        <f>IF(BG4&gt;HOLD_PERIOD+12,0,SUMIF(Leases!$B$170:$B$955,"PR",Leases!AR$170:AR$955))</f>
        <v>0</v>
      </c>
      <c r="BH15" s="515">
        <f>IF(BH4&gt;HOLD_PERIOD+12,0,SUMIF(Leases!$B$170:$B$955,"PR",Leases!AS$170:AS$955))</f>
        <v>0</v>
      </c>
      <c r="BI15" s="515">
        <f>IF(BI4&gt;HOLD_PERIOD+12,0,SUMIF(Leases!$B$170:$B$955,"PR",Leases!AT$170:AT$955))</f>
        <v>0</v>
      </c>
      <c r="BJ15" s="515">
        <f>IF(BJ4&gt;HOLD_PERIOD+12,0,SUMIF(Leases!$B$170:$B$955,"PR",Leases!AU$170:AU$955))</f>
        <v>0</v>
      </c>
      <c r="BK15" s="515">
        <f>IF(BK4&gt;HOLD_PERIOD+12,0,SUMIF(Leases!$B$170:$B$955,"PR",Leases!AV$170:AV$955))</f>
        <v>0</v>
      </c>
      <c r="BL15" s="515">
        <f>IF(BL4&gt;HOLD_PERIOD+12,0,SUMIF(Leases!$B$170:$B$955,"PR",Leases!AW$170:AW$955))</f>
        <v>0</v>
      </c>
      <c r="BM15" s="515">
        <f>IF(BM4&gt;HOLD_PERIOD+12,0,SUMIF(Leases!$B$170:$B$955,"PR",Leases!AX$170:AX$955))</f>
        <v>0</v>
      </c>
      <c r="BN15" s="515">
        <f>IF(BN4&gt;HOLD_PERIOD+12,0,SUMIF(Leases!$B$170:$B$955,"PR",Leases!AY$170:AY$955))</f>
        <v>0</v>
      </c>
      <c r="BO15" s="515">
        <f>IF(BO4&gt;HOLD_PERIOD+12,0,SUMIF(Leases!$B$170:$B$955,"PR",Leases!AZ$170:AZ$955))</f>
        <v>0</v>
      </c>
      <c r="BP15" s="515">
        <f>IF(BP4&gt;HOLD_PERIOD+12,0,SUMIF(Leases!$B$170:$B$955,"PR",Leases!BA$170:BA$955))</f>
        <v>0</v>
      </c>
      <c r="BQ15" s="515">
        <f>IF(BQ4&gt;HOLD_PERIOD+12,0,SUMIF(Leases!$B$170:$B$955,"PR",Leases!BB$170:BB$955))</f>
        <v>0</v>
      </c>
      <c r="BR15" s="515">
        <f>IF(BR4&gt;HOLD_PERIOD+12,0,SUMIF(Leases!$B$170:$B$955,"PR",Leases!BC$170:BC$955))</f>
        <v>0</v>
      </c>
      <c r="BS15" s="515">
        <f>IF(BS4&gt;HOLD_PERIOD+12,0,SUMIF(Leases!$B$170:$B$955,"PR",Leases!BD$170:BD$955))</f>
        <v>0</v>
      </c>
      <c r="BT15" s="515">
        <f>IF(BT4&gt;HOLD_PERIOD+12,0,SUMIF(Leases!$B$170:$B$955,"PR",Leases!BE$170:BE$955))</f>
        <v>0</v>
      </c>
      <c r="BU15" s="515">
        <f>IF(BU4&gt;HOLD_PERIOD+12,0,SUMIF(Leases!$B$170:$B$955,"PR",Leases!BF$170:BF$955))</f>
        <v>0</v>
      </c>
      <c r="BV15" s="515">
        <f>IF(BV4&gt;HOLD_PERIOD+12,0,SUMIF(Leases!$B$170:$B$955,"PR",Leases!BG$170:BG$955))</f>
        <v>0</v>
      </c>
      <c r="BW15" s="515">
        <f>IF(BW4&gt;HOLD_PERIOD+12,0,SUMIF(Leases!$B$170:$B$955,"PR",Leases!BH$170:BH$955))</f>
        <v>0</v>
      </c>
      <c r="BX15" s="515">
        <f>IF(BX4&gt;HOLD_PERIOD+12,0,SUMIF(Leases!$B$170:$B$955,"PR",Leases!BI$170:BI$955))</f>
        <v>0</v>
      </c>
      <c r="BY15" s="515">
        <f>IF(BY4&gt;HOLD_PERIOD+12,0,SUMIF(Leases!$B$170:$B$955,"PR",Leases!BJ$170:BJ$955))</f>
        <v>0</v>
      </c>
      <c r="BZ15" s="515">
        <f>IF(BZ4&gt;HOLD_PERIOD+12,0,SUMIF(Leases!$B$170:$B$955,"PR",Leases!BK$170:BK$955))</f>
        <v>0</v>
      </c>
      <c r="CA15" s="515">
        <f>IF(CA4&gt;HOLD_PERIOD+12,0,SUMIF(Leases!$B$170:$B$955,"PR",Leases!BL$170:BL$955))</f>
        <v>0</v>
      </c>
      <c r="CB15" s="515">
        <f>IF(CB4&gt;HOLD_PERIOD+12,0,SUMIF(Leases!$B$170:$B$955,"PR",Leases!BM$170:BM$955))</f>
        <v>0</v>
      </c>
      <c r="CC15" s="515">
        <f>IF(CC4&gt;HOLD_PERIOD+12,0,SUMIF(Leases!$B$170:$B$955,"PR",Leases!BN$170:BN$955))</f>
        <v>0</v>
      </c>
      <c r="CD15" s="515">
        <f>IF(CD4&gt;HOLD_PERIOD+12,0,SUMIF(Leases!$B$170:$B$955,"PR",Leases!BO$170:BO$955))</f>
        <v>0</v>
      </c>
      <c r="CE15" s="515">
        <f>IF(CE4&gt;HOLD_PERIOD+12,0,SUMIF(Leases!$B$170:$B$955,"PR",Leases!BP$170:BP$955))</f>
        <v>0</v>
      </c>
      <c r="CF15" s="515">
        <f>IF(CF4&gt;HOLD_PERIOD+12,0,SUMIF(Leases!$B$170:$B$955,"PR",Leases!BQ$170:BQ$955))</f>
        <v>0</v>
      </c>
      <c r="CG15" s="515">
        <f>IF(CG4&gt;HOLD_PERIOD+12,0,SUMIF(Leases!$B$170:$B$955,"PR",Leases!BR$170:BR$955))</f>
        <v>0</v>
      </c>
      <c r="CH15" s="515">
        <f>IF(CH4&gt;HOLD_PERIOD+12,0,SUMIF(Leases!$B$170:$B$955,"PR",Leases!BS$170:BS$955))</f>
        <v>0</v>
      </c>
      <c r="CI15" s="515">
        <f>IF(CI4&gt;HOLD_PERIOD+12,0,SUMIF(Leases!$B$170:$B$955,"PR",Leases!BT$170:BT$955))</f>
        <v>0</v>
      </c>
      <c r="CJ15" s="515">
        <f>IF(CJ4&gt;HOLD_PERIOD+12,0,SUMIF(Leases!$B$170:$B$955,"PR",Leases!BU$170:BU$955))</f>
        <v>0</v>
      </c>
      <c r="CK15" s="515">
        <f>IF(CK4&gt;HOLD_PERIOD+12,0,SUMIF(Leases!$B$170:$B$955,"PR",Leases!BV$170:BV$955))</f>
        <v>0</v>
      </c>
      <c r="CL15" s="515">
        <f>IF(CL4&gt;HOLD_PERIOD+12,0,SUMIF(Leases!$B$170:$B$955,"PR",Leases!BW$170:BW$955))</f>
        <v>0</v>
      </c>
      <c r="CM15" s="515">
        <f>IF(CM4&gt;HOLD_PERIOD+12,0,SUMIF(Leases!$B$170:$B$955,"PR",Leases!BX$170:BX$955))</f>
        <v>0</v>
      </c>
      <c r="CN15" s="515">
        <f>IF(CN4&gt;HOLD_PERIOD+12,0,SUMIF(Leases!$B$170:$B$955,"PR",Leases!BY$170:BY$955))</f>
        <v>0</v>
      </c>
      <c r="CO15" s="515">
        <f>IF(CO4&gt;HOLD_PERIOD+12,0,SUMIF(Leases!$B$170:$B$955,"PR",Leases!BZ$170:BZ$955))</f>
        <v>0</v>
      </c>
      <c r="CP15" s="515">
        <f>IF(CP4&gt;HOLD_PERIOD+12,0,SUMIF(Leases!$B$170:$B$955,"PR",Leases!CA$170:CA$955))</f>
        <v>0</v>
      </c>
      <c r="CQ15" s="515">
        <f>IF(CQ4&gt;HOLD_PERIOD+12,0,SUMIF(Leases!$B$170:$B$955,"PR",Leases!CB$170:CB$955))</f>
        <v>0</v>
      </c>
      <c r="CR15" s="515">
        <f>IF(CR4&gt;HOLD_PERIOD+12,0,SUMIF(Leases!$B$170:$B$955,"PR",Leases!CC$170:CC$955))</f>
        <v>0</v>
      </c>
      <c r="CS15" s="515">
        <f>IF(CS4&gt;HOLD_PERIOD+12,0,SUMIF(Leases!$B$170:$B$955,"PR",Leases!CD$170:CD$955))</f>
        <v>0</v>
      </c>
      <c r="CT15" s="515">
        <f>IF(CT4&gt;HOLD_PERIOD+12,0,SUMIF(Leases!$B$170:$B$955,"PR",Leases!CE$170:CE$955))</f>
        <v>0</v>
      </c>
      <c r="CU15" s="515">
        <f>IF(CU4&gt;HOLD_PERIOD+12,0,SUMIF(Leases!$B$170:$B$955,"PR",Leases!CF$170:CF$955))</f>
        <v>0</v>
      </c>
      <c r="CV15" s="515">
        <f>IF(CV4&gt;HOLD_PERIOD+12,0,SUMIF(Leases!$B$170:$B$955,"PR",Leases!CG$170:CG$955))</f>
        <v>0</v>
      </c>
      <c r="CW15" s="515">
        <f>IF(CW4&gt;HOLD_PERIOD+12,0,SUMIF(Leases!$B$170:$B$955,"PR",Leases!CH$170:CH$955))</f>
        <v>0</v>
      </c>
      <c r="CX15" s="515">
        <f>IF(CX4&gt;HOLD_PERIOD+12,0,SUMIF(Leases!$B$170:$B$955,"PR",Leases!CI$170:CI$955))</f>
        <v>0</v>
      </c>
      <c r="CY15" s="515">
        <f>IF(CY4&gt;HOLD_PERIOD+12,0,SUMIF(Leases!$B$170:$B$955,"PR",Leases!CJ$170:CJ$955))</f>
        <v>0</v>
      </c>
      <c r="CZ15" s="515">
        <f>IF(CZ4&gt;HOLD_PERIOD+12,0,SUMIF(Leases!$B$170:$B$955,"PR",Leases!CK$170:CK$955))</f>
        <v>0</v>
      </c>
      <c r="DA15" s="515">
        <f>IF(DA4&gt;HOLD_PERIOD+12,0,SUMIF(Leases!$B$170:$B$955,"PR",Leases!CL$170:CL$955))</f>
        <v>0</v>
      </c>
      <c r="DB15" s="515">
        <f>IF(DB4&gt;HOLD_PERIOD+12,0,SUMIF(Leases!$B$170:$B$955,"PR",Leases!CM$170:CM$955))</f>
        <v>0</v>
      </c>
      <c r="DC15" s="515">
        <f>IF(DC4&gt;HOLD_PERIOD+12,0,SUMIF(Leases!$B$170:$B$955,"PR",Leases!CN$170:CN$955))</f>
        <v>0</v>
      </c>
      <c r="DD15" s="515">
        <f>IF(DD4&gt;HOLD_PERIOD+12,0,SUMIF(Leases!$B$170:$B$955,"PR",Leases!CO$170:CO$955))</f>
        <v>0</v>
      </c>
      <c r="DE15" s="515">
        <f>IF(DE4&gt;HOLD_PERIOD+12,0,SUMIF(Leases!$B$170:$B$955,"PR",Leases!CP$170:CP$955))</f>
        <v>0</v>
      </c>
      <c r="DF15" s="515">
        <f>IF(DF4&gt;HOLD_PERIOD+12,0,SUMIF(Leases!$B$170:$B$955,"PR",Leases!CQ$170:CQ$955))</f>
        <v>0</v>
      </c>
      <c r="DG15" s="515">
        <f>IF(DG4&gt;HOLD_PERIOD+12,0,SUMIF(Leases!$B$170:$B$955,"PR",Leases!CR$170:CR$955))</f>
        <v>0</v>
      </c>
      <c r="DH15" s="515">
        <f>IF(DH4&gt;HOLD_PERIOD+12,0,SUMIF(Leases!$B$170:$B$955,"PR",Leases!CS$170:CS$955))</f>
        <v>0</v>
      </c>
      <c r="DI15" s="515">
        <f>IF(DI4&gt;HOLD_PERIOD+12,0,SUMIF(Leases!$B$170:$B$955,"PR",Leases!CT$170:CT$955))</f>
        <v>0</v>
      </c>
      <c r="DJ15" s="515">
        <f>IF(DJ4&gt;HOLD_PERIOD+12,0,SUMIF(Leases!$B$170:$B$955,"PR",Leases!CU$170:CU$955))</f>
        <v>0</v>
      </c>
      <c r="DK15" s="515">
        <f>IF(DK4&gt;HOLD_PERIOD+12,0,SUMIF(Leases!$B$170:$B$955,"PR",Leases!CV$170:CV$955))</f>
        <v>0</v>
      </c>
      <c r="DL15" s="515">
        <f>IF(DL4&gt;HOLD_PERIOD+12,0,SUMIF(Leases!$B$170:$B$955,"PR",Leases!CW$170:CW$955))</f>
        <v>0</v>
      </c>
      <c r="DM15" s="515">
        <f>IF(DM4&gt;HOLD_PERIOD+12,0,SUMIF(Leases!$B$170:$B$955,"PR",Leases!CX$170:CX$955))</f>
        <v>0</v>
      </c>
      <c r="DN15" s="515">
        <f>IF(DN4&gt;HOLD_PERIOD+12,0,SUMIF(Leases!$B$170:$B$955,"PR",Leases!CY$170:CY$955))</f>
        <v>0</v>
      </c>
      <c r="DO15" s="515">
        <f>IF(DO4&gt;HOLD_PERIOD+12,0,SUMIF(Leases!$B$170:$B$955,"PR",Leases!CZ$170:CZ$955))</f>
        <v>0</v>
      </c>
      <c r="DP15" s="515">
        <f>IF(DP4&gt;HOLD_PERIOD+12,0,SUMIF(Leases!$B$170:$B$955,"PR",Leases!DA$170:DA$955))</f>
        <v>0</v>
      </c>
      <c r="DQ15" s="515">
        <f>IF(DQ4&gt;HOLD_PERIOD+12,0,SUMIF(Leases!$B$170:$B$955,"PR",Leases!DB$170:DB$955))</f>
        <v>0</v>
      </c>
      <c r="DR15" s="515">
        <f>IF(DR4&gt;HOLD_PERIOD+12,0,SUMIF(Leases!$B$170:$B$955,"PR",Leases!DC$170:DC$955))</f>
        <v>0</v>
      </c>
      <c r="DS15" s="515">
        <f>IF(DS4&gt;HOLD_PERIOD+12,0,SUMIF(Leases!$B$170:$B$955,"PR",Leases!DD$170:DD$955))</f>
        <v>0</v>
      </c>
      <c r="DT15" s="515">
        <f>IF(DT4&gt;HOLD_PERIOD+12,0,SUMIF(Leases!$B$170:$B$955,"PR",Leases!DE$170:DE$955))</f>
        <v>0</v>
      </c>
      <c r="DU15" s="515">
        <f>IF(DU4&gt;HOLD_PERIOD+12,0,SUMIF(Leases!$B$170:$B$955,"PR",Leases!DF$170:DF$955))</f>
        <v>0</v>
      </c>
      <c r="DV15" s="515">
        <f>IF(DV4&gt;HOLD_PERIOD+12,0,SUMIF(Leases!$B$170:$B$955,"PR",Leases!DG$170:DG$955))</f>
        <v>0</v>
      </c>
      <c r="DW15" s="515">
        <f>IF(DW4&gt;HOLD_PERIOD+12,0,SUMIF(Leases!$B$170:$B$955,"PR",Leases!DH$170:DH$955))</f>
        <v>0</v>
      </c>
      <c r="DX15" s="515">
        <f>IF(DX4&gt;HOLD_PERIOD+12,0,SUMIF(Leases!$B$170:$B$955,"PR",Leases!DI$170:DI$955))</f>
        <v>0</v>
      </c>
      <c r="DY15" s="515">
        <f>IF(DY4&gt;HOLD_PERIOD+12,0,SUMIF(Leases!$B$170:$B$955,"PR",Leases!DJ$170:DJ$955))</f>
        <v>0</v>
      </c>
      <c r="DZ15" s="515">
        <f>IF(DZ4&gt;HOLD_PERIOD+12,0,SUMIF(Leases!$B$170:$B$955,"PR",Leases!DK$170:DK$955))</f>
        <v>0</v>
      </c>
      <c r="EA15" s="515">
        <f>IF(EA4&gt;HOLD_PERIOD+12,0,SUMIF(Leases!$B$170:$B$955,"PR",Leases!DL$170:DL$955))</f>
        <v>0</v>
      </c>
      <c r="EB15" s="515">
        <f>IF(EB4&gt;HOLD_PERIOD+12,0,SUMIF(Leases!$B$170:$B$955,"PR",Leases!DM$170:DM$955))</f>
        <v>0</v>
      </c>
      <c r="EC15" s="515">
        <f>IF(EC4&gt;HOLD_PERIOD+12,0,SUMIF(Leases!$B$170:$B$955,"PR",Leases!DN$170:DN$955))</f>
        <v>0</v>
      </c>
      <c r="ED15" s="515">
        <f>IF(ED4&gt;HOLD_PERIOD+12,0,SUMIF(Leases!$B$170:$B$955,"PR",Leases!DO$170:DO$955))</f>
        <v>0</v>
      </c>
      <c r="EE15" s="515">
        <f>IF(EE4&gt;HOLD_PERIOD+12,0,SUMIF(Leases!$B$170:$B$955,"PR",Leases!DP$170:DP$955))</f>
        <v>0</v>
      </c>
      <c r="EF15" s="515">
        <f>IF(EF4&gt;HOLD_PERIOD+12,0,SUMIF(Leases!$B$170:$B$955,"PR",Leases!DQ$170:DQ$955))</f>
        <v>0</v>
      </c>
      <c r="EG15" s="515">
        <f>IF(EG4&gt;HOLD_PERIOD+12,0,SUMIF(Leases!$B$170:$B$955,"PR",Leases!DR$170:DR$955))</f>
        <v>0</v>
      </c>
      <c r="EH15" s="515">
        <f>IF(EH4&gt;HOLD_PERIOD+12,0,SUMIF(Leases!$B$170:$B$955,"PR",Leases!DS$170:DS$955))</f>
        <v>0</v>
      </c>
      <c r="EI15" s="515">
        <f>IF(EI4&gt;HOLD_PERIOD+12,0,SUMIF(Leases!$B$170:$B$955,"PR",Leases!DT$170:DT$955))</f>
        <v>0</v>
      </c>
      <c r="EJ15" s="515">
        <f>IF(EJ4&gt;HOLD_PERIOD+12,0,SUMIF(Leases!$B$170:$B$955,"PR",Leases!DU$170:DU$955))</f>
        <v>0</v>
      </c>
      <c r="EK15" s="515">
        <f>IF(EK4&gt;HOLD_PERIOD+12,0,SUMIF(Leases!$B$170:$B$955,"PR",Leases!DV$170:DV$955))</f>
        <v>0</v>
      </c>
      <c r="EL15" s="515">
        <f>IF(EL4&gt;HOLD_PERIOD+12,0,SUMIF(Leases!$B$170:$B$955,"PR",Leases!DW$170:DW$955))</f>
        <v>0</v>
      </c>
      <c r="EM15" s="515">
        <f>IF(EM4&gt;HOLD_PERIOD+12,0,SUMIF(Leases!$B$170:$B$955,"PR",Leases!DX$170:DX$955))</f>
        <v>0</v>
      </c>
      <c r="EN15" s="515">
        <f>IF(EN4&gt;HOLD_PERIOD+12,0,SUMIF(Leases!$B$170:$B$955,"PR",Leases!DY$170:DY$955))</f>
        <v>0</v>
      </c>
      <c r="EO15" s="515">
        <f>IF(EO4&gt;HOLD_PERIOD+12,0,SUMIF(Leases!$B$170:$B$955,"PR",Leases!DZ$170:DZ$955))</f>
        <v>0</v>
      </c>
      <c r="EP15" s="515">
        <f>IF(EP4&gt;HOLD_PERIOD+12,0,SUMIF(Leases!$B$170:$B$955,"PR",Leases!EA$170:EA$955))</f>
        <v>0</v>
      </c>
      <c r="EQ15" s="515">
        <f>IF(EQ4&gt;HOLD_PERIOD+12,0,SUMIF(Leases!$B$170:$B$955,"PR",Leases!EB$170:EB$955))</f>
        <v>0</v>
      </c>
      <c r="ER15" s="515">
        <f>IF(ER4&gt;HOLD_PERIOD+12,0,SUMIF(Leases!$B$170:$B$955,"PR",Leases!EC$170:EC$955))</f>
        <v>0</v>
      </c>
      <c r="ES15" s="515">
        <f>IF(ES4&gt;HOLD_PERIOD+12,0,SUMIF(Leases!$B$170:$B$955,"PR",Leases!ED$170:ED$955))</f>
        <v>0</v>
      </c>
      <c r="ET15" s="518">
        <f>IF(ET4&gt;HOLD_PERIOD+12,0,SUMIF(Leases!$B$170:$B$955,"PR",Leases!EE$170:EE$955))</f>
        <v>0</v>
      </c>
    </row>
    <row r="16" spans="1:150" x14ac:dyDescent="0.3">
      <c r="A16" s="515">
        <f>SUM(C16:M16)</f>
        <v>426845.0967596547</v>
      </c>
      <c r="B16" s="455" t="s">
        <v>107</v>
      </c>
      <c r="C16" s="557"/>
      <c r="D16" s="521">
        <f>SUMIFS(CF!$R16:$ET16,CF!$R$2:$ET$2,CF!D$2,CF!$R$4:$ET$4,"&lt;="&amp;HOLD_PERIOD+12)</f>
        <v>66949.71259764547</v>
      </c>
      <c r="E16" s="521">
        <f>SUMIFS(CF!$R16:$ET16,CF!$R$2:$ET$2,CF!E$2,CF!$R$4:$ET$4,"&lt;="&amp;HOLD_PERIOD+12)</f>
        <v>69605.518316378846</v>
      </c>
      <c r="F16" s="521">
        <f>SUMIFS(CF!$R16:$ET16,CF!$R$2:$ET$2,CF!F$2,CF!$R$4:$ET$4,"&lt;="&amp;HOLD_PERIOD+12)</f>
        <v>71561.331049992528</v>
      </c>
      <c r="G16" s="521">
        <f>SUMIFS(CF!$R16:$ET16,CF!$R$2:$ET$2,CF!G$2,CF!$R$4:$ET$4,"&lt;="&amp;HOLD_PERIOD+12)</f>
        <v>70957.40813636157</v>
      </c>
      <c r="H16" s="521">
        <f>SUMIFS(CF!$R16:$ET16,CF!$R$2:$ET$2,CF!H$2,CF!$R$4:$ET$4,"&lt;="&amp;HOLD_PERIOD+12)</f>
        <v>77881.278274416327</v>
      </c>
      <c r="I16" s="521">
        <f>SUMIFS(CF!$R16:$ET16,CF!$R$2:$ET$2,CF!I$2,CF!$R$4:$ET$4,"&lt;="&amp;HOLD_PERIOD+12)</f>
        <v>69889.848384859943</v>
      </c>
      <c r="J16" s="521">
        <f>SUMIFS(CF!$R16:$ET16,CF!$R$2:$ET$2,CF!J$2,CF!$R$4:$ET$4,"&lt;="&amp;HOLD_PERIOD+12)</f>
        <v>0</v>
      </c>
      <c r="K16" s="521">
        <f>SUMIFS(CF!$R16:$ET16,CF!$R$2:$ET$2,CF!K$2,CF!$R$4:$ET$4,"&lt;="&amp;HOLD_PERIOD+12)</f>
        <v>0</v>
      </c>
      <c r="L16" s="521">
        <f>SUMIFS(CF!$R16:$ET16,CF!$R$2:$ET$2,CF!L$2,CF!$R$4:$ET$4,"&lt;="&amp;HOLD_PERIOD+12)</f>
        <v>0</v>
      </c>
      <c r="M16" s="522">
        <f>SUMIFS(CF!$R16:$ET16,CF!$R$2:$ET$2,CF!M$2,CF!$R$4:$ET$4,"&lt;="&amp;HOLD_PERIOD+12)</f>
        <v>0</v>
      </c>
      <c r="P16" s="515">
        <f>SUMIF($R$4:$ET$4,"&lt;="&amp;HOLD_PERIOD,R16:ET16)</f>
        <v>356955.24837479473</v>
      </c>
      <c r="Q16" s="455" t="s">
        <v>107</v>
      </c>
      <c r="R16" s="557"/>
      <c r="S16" s="521">
        <f t="shared" ref="S16:AX16" si="17">SUM(S14:S15)</f>
        <v>5750.5750000000007</v>
      </c>
      <c r="T16" s="521">
        <f t="shared" si="17"/>
        <v>5763.5901593259714</v>
      </c>
      <c r="U16" s="521">
        <f t="shared" si="17"/>
        <v>5776.6347755970819</v>
      </c>
      <c r="V16" s="521">
        <f t="shared" si="17"/>
        <v>5789.7089154826299</v>
      </c>
      <c r="W16" s="521">
        <f t="shared" si="17"/>
        <v>4343.1137157753174</v>
      </c>
      <c r="X16" s="521">
        <f t="shared" si="17"/>
        <v>4352.943396630124</v>
      </c>
      <c r="Y16" s="521">
        <f t="shared" si="17"/>
        <v>5829.1091457843886</v>
      </c>
      <c r="Z16" s="521">
        <f t="shared" si="17"/>
        <v>5842.3020498436981</v>
      </c>
      <c r="AA16" s="521">
        <f t="shared" si="17"/>
        <v>5855.5248131341814</v>
      </c>
      <c r="AB16" s="521">
        <f t="shared" si="17"/>
        <v>5868.7775032356276</v>
      </c>
      <c r="AC16" s="521">
        <f t="shared" si="17"/>
        <v>5882.0601878807793</v>
      </c>
      <c r="AD16" s="521">
        <f t="shared" si="17"/>
        <v>5895.3729349556761</v>
      </c>
      <c r="AE16" s="521">
        <f t="shared" si="17"/>
        <v>5908.7158125000042</v>
      </c>
      <c r="AF16" s="521">
        <f t="shared" si="17"/>
        <v>5922.0888887074398</v>
      </c>
      <c r="AG16" s="521">
        <f t="shared" si="17"/>
        <v>5935.492231926004</v>
      </c>
      <c r="AH16" s="521">
        <f t="shared" si="17"/>
        <v>5948.9259106584068</v>
      </c>
      <c r="AI16" s="521">
        <f t="shared" si="17"/>
        <v>5962.3899935623986</v>
      </c>
      <c r="AJ16" s="521">
        <f t="shared" si="17"/>
        <v>5975.8845494511233</v>
      </c>
      <c r="AK16" s="521">
        <f t="shared" si="17"/>
        <v>5989.4096472934634</v>
      </c>
      <c r="AL16" s="521">
        <f t="shared" si="17"/>
        <v>4910.0085707758908</v>
      </c>
      <c r="AM16" s="521">
        <f t="shared" si="17"/>
        <v>4921.1212932150447</v>
      </c>
      <c r="AN16" s="521">
        <f t="shared" si="17"/>
        <v>6030.1688845746112</v>
      </c>
      <c r="AO16" s="521">
        <f t="shared" si="17"/>
        <v>6043.8168430475052</v>
      </c>
      <c r="AP16" s="521">
        <f t="shared" si="17"/>
        <v>6057.4956906669613</v>
      </c>
      <c r="AQ16" s="521">
        <f t="shared" si="17"/>
        <v>4968.9993442959185</v>
      </c>
      <c r="AR16" s="521">
        <f t="shared" si="17"/>
        <v>4980.245579351832</v>
      </c>
      <c r="AS16" s="521">
        <f t="shared" si="17"/>
        <v>6098.7182683039728</v>
      </c>
      <c r="AT16" s="521">
        <f t="shared" si="17"/>
        <v>6112.5213732015172</v>
      </c>
      <c r="AU16" s="521">
        <f t="shared" si="17"/>
        <v>6126.3557183853691</v>
      </c>
      <c r="AV16" s="521">
        <f t="shared" si="17"/>
        <v>6140.2213745610325</v>
      </c>
      <c r="AW16" s="521">
        <f t="shared" si="17"/>
        <v>6154.1184125940372</v>
      </c>
      <c r="AX16" s="521">
        <f t="shared" si="17"/>
        <v>6168.0469035103033</v>
      </c>
      <c r="AY16" s="521">
        <f t="shared" ref="AY16:DJ16" si="18">SUM(AY14:AY15)</f>
        <v>6182.0069184965023</v>
      </c>
      <c r="AZ16" s="521">
        <f t="shared" si="18"/>
        <v>6195.998528900418</v>
      </c>
      <c r="BA16" s="521">
        <f t="shared" si="18"/>
        <v>6210.0218062313152</v>
      </c>
      <c r="BB16" s="521">
        <f t="shared" si="18"/>
        <v>6224.0768221603066</v>
      </c>
      <c r="BC16" s="521">
        <f t="shared" si="18"/>
        <v>6238.1636485207146</v>
      </c>
      <c r="BD16" s="521">
        <f t="shared" si="18"/>
        <v>6252.2823573084424</v>
      </c>
      <c r="BE16" s="521">
        <f t="shared" si="18"/>
        <v>6266.433020682337</v>
      </c>
      <c r="BF16" s="521">
        <f t="shared" si="18"/>
        <v>3863.6226943654992</v>
      </c>
      <c r="BG16" s="521">
        <f t="shared" si="18"/>
        <v>3872.3671529531375</v>
      </c>
      <c r="BH16" s="521">
        <f t="shared" si="18"/>
        <v>6309.0774623614643</v>
      </c>
      <c r="BI16" s="521">
        <f t="shared" si="18"/>
        <v>6323.3566689403779</v>
      </c>
      <c r="BJ16" s="521">
        <f t="shared" si="18"/>
        <v>6337.6681933568416</v>
      </c>
      <c r="BK16" s="521">
        <f t="shared" si="18"/>
        <v>6352.0121087551597</v>
      </c>
      <c r="BL16" s="521">
        <f t="shared" si="18"/>
        <v>6366.3884884451818</v>
      </c>
      <c r="BM16" s="521">
        <f t="shared" si="18"/>
        <v>6380.7974059026801</v>
      </c>
      <c r="BN16" s="521">
        <f t="shared" si="18"/>
        <v>6395.238934769719</v>
      </c>
      <c r="BO16" s="521">
        <f t="shared" si="18"/>
        <v>6409.7131488550385</v>
      </c>
      <c r="BP16" s="521">
        <f t="shared" si="18"/>
        <v>6424.2201221344276</v>
      </c>
      <c r="BQ16" s="521">
        <f t="shared" si="18"/>
        <v>6438.7599287511057</v>
      </c>
      <c r="BR16" s="521">
        <f t="shared" si="18"/>
        <v>6453.3326430160932</v>
      </c>
      <c r="BS16" s="521">
        <f t="shared" si="18"/>
        <v>6467.9383394086008</v>
      </c>
      <c r="BT16" s="521">
        <f t="shared" si="18"/>
        <v>6482.5770925764082</v>
      </c>
      <c r="BU16" s="521">
        <f t="shared" si="18"/>
        <v>6497.2489773362413</v>
      </c>
      <c r="BV16" s="521">
        <f t="shared" si="18"/>
        <v>6511.9540686741575</v>
      </c>
      <c r="BW16" s="521">
        <f t="shared" si="18"/>
        <v>6526.6924417459295</v>
      </c>
      <c r="BX16" s="521">
        <f t="shared" si="18"/>
        <v>6541.4641718774274</v>
      </c>
      <c r="BY16" s="521">
        <f t="shared" si="18"/>
        <v>6556.2693345650059</v>
      </c>
      <c r="BZ16" s="521">
        <f t="shared" si="18"/>
        <v>6571.1080054758877</v>
      </c>
      <c r="CA16" s="521">
        <f t="shared" si="18"/>
        <v>6585.9802604485558</v>
      </c>
      <c r="CB16" s="521">
        <f t="shared" si="18"/>
        <v>6600.8861754931277</v>
      </c>
      <c r="CC16" s="521">
        <f t="shared" si="18"/>
        <v>6615.8258267917627</v>
      </c>
      <c r="CD16" s="521">
        <f t="shared" si="18"/>
        <v>6630.7992906990376</v>
      </c>
      <c r="CE16" s="521">
        <f t="shared" si="18"/>
        <v>6645.8066437423404</v>
      </c>
      <c r="CF16" s="521">
        <f t="shared" si="18"/>
        <v>6660.8479626222625</v>
      </c>
      <c r="CG16" s="521">
        <f t="shared" si="18"/>
        <v>4996.5931910321815</v>
      </c>
      <c r="CH16" s="521">
        <f t="shared" si="18"/>
        <v>5007.9018786796514</v>
      </c>
      <c r="CI16" s="521">
        <f t="shared" si="18"/>
        <v>5019.2361610496482</v>
      </c>
      <c r="CJ16" s="521">
        <f t="shared" si="18"/>
        <v>5030.5960960701887</v>
      </c>
      <c r="CK16" s="521">
        <f t="shared" si="18"/>
        <v>5041.9817418003931</v>
      </c>
      <c r="CL16" s="521">
        <f t="shared" si="18"/>
        <v>5053.3931564307859</v>
      </c>
      <c r="CM16" s="521">
        <f t="shared" si="18"/>
        <v>0</v>
      </c>
      <c r="CN16" s="521">
        <f t="shared" si="18"/>
        <v>0</v>
      </c>
      <c r="CO16" s="521">
        <f t="shared" si="18"/>
        <v>0</v>
      </c>
      <c r="CP16" s="521">
        <f t="shared" si="18"/>
        <v>0</v>
      </c>
      <c r="CQ16" s="521">
        <f t="shared" si="18"/>
        <v>0</v>
      </c>
      <c r="CR16" s="521">
        <f t="shared" si="18"/>
        <v>0</v>
      </c>
      <c r="CS16" s="521">
        <f t="shared" si="18"/>
        <v>0</v>
      </c>
      <c r="CT16" s="521">
        <f t="shared" si="18"/>
        <v>0</v>
      </c>
      <c r="CU16" s="521">
        <f t="shared" si="18"/>
        <v>0</v>
      </c>
      <c r="CV16" s="521">
        <f t="shared" si="18"/>
        <v>0</v>
      </c>
      <c r="CW16" s="521">
        <f t="shared" si="18"/>
        <v>0</v>
      </c>
      <c r="CX16" s="521">
        <f t="shared" si="18"/>
        <v>0</v>
      </c>
      <c r="CY16" s="521">
        <f t="shared" si="18"/>
        <v>0</v>
      </c>
      <c r="CZ16" s="521">
        <f t="shared" si="18"/>
        <v>0</v>
      </c>
      <c r="DA16" s="521">
        <f t="shared" si="18"/>
        <v>0</v>
      </c>
      <c r="DB16" s="521">
        <f t="shared" si="18"/>
        <v>0</v>
      </c>
      <c r="DC16" s="521">
        <f t="shared" si="18"/>
        <v>0</v>
      </c>
      <c r="DD16" s="521">
        <f t="shared" si="18"/>
        <v>0</v>
      </c>
      <c r="DE16" s="521">
        <f t="shared" si="18"/>
        <v>0</v>
      </c>
      <c r="DF16" s="521">
        <f t="shared" si="18"/>
        <v>0</v>
      </c>
      <c r="DG16" s="521">
        <f t="shared" si="18"/>
        <v>0</v>
      </c>
      <c r="DH16" s="521">
        <f t="shared" si="18"/>
        <v>0</v>
      </c>
      <c r="DI16" s="521">
        <f t="shared" si="18"/>
        <v>0</v>
      </c>
      <c r="DJ16" s="521">
        <f t="shared" si="18"/>
        <v>0</v>
      </c>
      <c r="DK16" s="521">
        <f t="shared" ref="DK16:ET16" si="19">SUM(DK14:DK15)</f>
        <v>0</v>
      </c>
      <c r="DL16" s="521">
        <f t="shared" si="19"/>
        <v>0</v>
      </c>
      <c r="DM16" s="521">
        <f t="shared" si="19"/>
        <v>0</v>
      </c>
      <c r="DN16" s="521">
        <f t="shared" si="19"/>
        <v>0</v>
      </c>
      <c r="DO16" s="521">
        <f t="shared" si="19"/>
        <v>0</v>
      </c>
      <c r="DP16" s="521">
        <f t="shared" si="19"/>
        <v>0</v>
      </c>
      <c r="DQ16" s="521">
        <f t="shared" si="19"/>
        <v>0</v>
      </c>
      <c r="DR16" s="521">
        <f t="shared" si="19"/>
        <v>0</v>
      </c>
      <c r="DS16" s="521">
        <f t="shared" si="19"/>
        <v>0</v>
      </c>
      <c r="DT16" s="521">
        <f t="shared" si="19"/>
        <v>0</v>
      </c>
      <c r="DU16" s="521">
        <f t="shared" si="19"/>
        <v>0</v>
      </c>
      <c r="DV16" s="521">
        <f t="shared" si="19"/>
        <v>0</v>
      </c>
      <c r="DW16" s="521">
        <f t="shared" si="19"/>
        <v>0</v>
      </c>
      <c r="DX16" s="521">
        <f t="shared" si="19"/>
        <v>0</v>
      </c>
      <c r="DY16" s="521">
        <f t="shared" si="19"/>
        <v>0</v>
      </c>
      <c r="DZ16" s="521">
        <f t="shared" si="19"/>
        <v>0</v>
      </c>
      <c r="EA16" s="521">
        <f t="shared" si="19"/>
        <v>0</v>
      </c>
      <c r="EB16" s="521">
        <f t="shared" si="19"/>
        <v>0</v>
      </c>
      <c r="EC16" s="521">
        <f t="shared" si="19"/>
        <v>0</v>
      </c>
      <c r="ED16" s="521">
        <f t="shared" si="19"/>
        <v>0</v>
      </c>
      <c r="EE16" s="521">
        <f t="shared" si="19"/>
        <v>0</v>
      </c>
      <c r="EF16" s="521">
        <f t="shared" si="19"/>
        <v>0</v>
      </c>
      <c r="EG16" s="521">
        <f t="shared" si="19"/>
        <v>0</v>
      </c>
      <c r="EH16" s="521">
        <f t="shared" si="19"/>
        <v>0</v>
      </c>
      <c r="EI16" s="521">
        <f t="shared" si="19"/>
        <v>0</v>
      </c>
      <c r="EJ16" s="521">
        <f t="shared" si="19"/>
        <v>0</v>
      </c>
      <c r="EK16" s="521">
        <f t="shared" si="19"/>
        <v>0</v>
      </c>
      <c r="EL16" s="521">
        <f t="shared" si="19"/>
        <v>0</v>
      </c>
      <c r="EM16" s="521">
        <f t="shared" si="19"/>
        <v>0</v>
      </c>
      <c r="EN16" s="521">
        <f t="shared" si="19"/>
        <v>0</v>
      </c>
      <c r="EO16" s="521">
        <f t="shared" si="19"/>
        <v>0</v>
      </c>
      <c r="EP16" s="521">
        <f t="shared" si="19"/>
        <v>0</v>
      </c>
      <c r="EQ16" s="521">
        <f t="shared" si="19"/>
        <v>0</v>
      </c>
      <c r="ER16" s="521">
        <f t="shared" si="19"/>
        <v>0</v>
      </c>
      <c r="ES16" s="521">
        <f t="shared" si="19"/>
        <v>0</v>
      </c>
      <c r="ET16" s="522">
        <f t="shared" si="19"/>
        <v>0</v>
      </c>
    </row>
    <row r="18" spans="1:150" x14ac:dyDescent="0.3">
      <c r="A18" s="515">
        <f>SUM(C18:M18)</f>
        <v>3087215.7461826922</v>
      </c>
      <c r="B18" s="455" t="s">
        <v>92</v>
      </c>
      <c r="C18" s="557"/>
      <c r="D18" s="521">
        <f>SUMIFS(CF!$R18:$ET18,CF!$R$2:$ET$2,CF!D$2,CF!$R$4:$ET$4,"&lt;="&amp;HOLD_PERIOD+12)</f>
        <v>452802.48461639555</v>
      </c>
      <c r="E18" s="521">
        <f>SUMIFS(CF!$R18:$ET18,CF!$R$2:$ET$2,CF!E$2,CF!$R$4:$ET$4,"&lt;="&amp;HOLD_PERIOD+12)</f>
        <v>489147.67032069137</v>
      </c>
      <c r="F18" s="521">
        <f>SUMIFS(CF!$R18:$ET18,CF!$R$2:$ET$2,CF!F$2,CF!$R$4:$ET$4,"&lt;="&amp;HOLD_PERIOD+12)</f>
        <v>513373.99221618439</v>
      </c>
      <c r="G18" s="521">
        <f>SUMIFS(CF!$R18:$ET18,CF!$R$2:$ET$2,CF!G$2,CF!$R$4:$ET$4,"&lt;="&amp;HOLD_PERIOD+12)</f>
        <v>502964.16942230216</v>
      </c>
      <c r="H18" s="521">
        <f>SUMIFS(CF!$R18:$ET18,CF!$R$2:$ET$2,CF!H$2,CF!$R$4:$ET$4,"&lt;="&amp;HOLD_PERIOD+12)</f>
        <v>594156.61518121581</v>
      </c>
      <c r="I18" s="521">
        <f>SUMIFS(CF!$R18:$ET18,CF!$R$2:$ET$2,CF!I$2,CF!$R$4:$ET$4,"&lt;="&amp;HOLD_PERIOD+12)</f>
        <v>534770.81442590302</v>
      </c>
      <c r="J18" s="521">
        <f>SUMIFS(CF!$R18:$ET18,CF!$R$2:$ET$2,CF!J$2,CF!$R$4:$ET$4,"&lt;="&amp;HOLD_PERIOD+12)</f>
        <v>0</v>
      </c>
      <c r="K18" s="521">
        <f>SUMIFS(CF!$R18:$ET18,CF!$R$2:$ET$2,CF!K$2,CF!$R$4:$ET$4,"&lt;="&amp;HOLD_PERIOD+12)</f>
        <v>0</v>
      </c>
      <c r="L18" s="521">
        <f>SUMIFS(CF!$R18:$ET18,CF!$R$2:$ET$2,CF!L$2,CF!$R$4:$ET$4,"&lt;="&amp;HOLD_PERIOD+12)</f>
        <v>0</v>
      </c>
      <c r="M18" s="522">
        <f>SUMIFS(CF!$R18:$ET18,CF!$R$2:$ET$2,CF!M$2,CF!$R$4:$ET$4,"&lt;="&amp;HOLD_PERIOD+12)</f>
        <v>0</v>
      </c>
      <c r="P18" s="515">
        <f>SUMIF($R$4:$ET$4,"&lt;="&amp;HOLD_PERIOD,R18:ET18)</f>
        <v>2552444.9317567898</v>
      </c>
      <c r="Q18" s="455" t="s">
        <v>92</v>
      </c>
      <c r="R18" s="557"/>
      <c r="S18" s="521">
        <f>SUM(S11,S16)</f>
        <v>39124.029791666675</v>
      </c>
      <c r="T18" s="521">
        <f t="shared" ref="T18:CE18" si="20">SUM(T11,T16)</f>
        <v>39137.04495099264</v>
      </c>
      <c r="U18" s="521">
        <f t="shared" si="20"/>
        <v>39343.018733930425</v>
      </c>
      <c r="V18" s="521">
        <f t="shared" si="20"/>
        <v>39752.255042565965</v>
      </c>
      <c r="W18" s="521">
        <f t="shared" si="20"/>
        <v>30982.434842858649</v>
      </c>
      <c r="X18" s="521">
        <f t="shared" si="20"/>
        <v>30992.264523713457</v>
      </c>
      <c r="Y18" s="521">
        <f t="shared" si="20"/>
        <v>32468.430272867714</v>
      </c>
      <c r="Z18" s="521">
        <f t="shared" si="20"/>
        <v>32481.623176927023</v>
      </c>
      <c r="AA18" s="521">
        <f t="shared" si="20"/>
        <v>42110.436773550842</v>
      </c>
      <c r="AB18" s="521">
        <f t="shared" si="20"/>
        <v>42123.689463652292</v>
      </c>
      <c r="AC18" s="521">
        <f t="shared" si="20"/>
        <v>42136.972148297442</v>
      </c>
      <c r="AD18" s="521">
        <f t="shared" si="20"/>
        <v>42150.284895372337</v>
      </c>
      <c r="AE18" s="521">
        <f t="shared" si="20"/>
        <v>42644.470497916671</v>
      </c>
      <c r="AF18" s="521">
        <f t="shared" si="20"/>
        <v>42657.843574124105</v>
      </c>
      <c r="AG18" s="521">
        <f t="shared" si="20"/>
        <v>42870.268584009333</v>
      </c>
      <c r="AH18" s="521">
        <f t="shared" si="20"/>
        <v>43291.749296554241</v>
      </c>
      <c r="AI18" s="521">
        <f t="shared" si="20"/>
        <v>43305.213379458233</v>
      </c>
      <c r="AJ18" s="521">
        <f t="shared" si="20"/>
        <v>43318.70793534696</v>
      </c>
      <c r="AK18" s="521">
        <f t="shared" si="20"/>
        <v>43332.233033189295</v>
      </c>
      <c r="AL18" s="521">
        <f t="shared" si="20"/>
        <v>35429.231956671727</v>
      </c>
      <c r="AM18" s="521">
        <f t="shared" si="20"/>
        <v>35440.34467911088</v>
      </c>
      <c r="AN18" s="521">
        <f t="shared" si="20"/>
        <v>36549.392270470446</v>
      </c>
      <c r="AO18" s="521">
        <f t="shared" si="20"/>
        <v>36563.04022894334</v>
      </c>
      <c r="AP18" s="521">
        <f t="shared" si="20"/>
        <v>43745.174884896129</v>
      </c>
      <c r="AQ18" s="521">
        <f t="shared" si="20"/>
        <v>36563.303969525085</v>
      </c>
      <c r="AR18" s="521">
        <f t="shared" si="20"/>
        <v>36574.550204580999</v>
      </c>
      <c r="AS18" s="521">
        <f t="shared" si="20"/>
        <v>37693.02289353314</v>
      </c>
      <c r="AT18" s="521">
        <f t="shared" si="20"/>
        <v>38127.11444325756</v>
      </c>
      <c r="AU18" s="521">
        <f t="shared" si="20"/>
        <v>45503.249995941413</v>
      </c>
      <c r="AV18" s="521">
        <f t="shared" si="20"/>
        <v>45517.115652117078</v>
      </c>
      <c r="AW18" s="521">
        <f t="shared" si="20"/>
        <v>45531.012690150077</v>
      </c>
      <c r="AX18" s="521">
        <f t="shared" si="20"/>
        <v>45544.941181066344</v>
      </c>
      <c r="AY18" s="521">
        <f t="shared" si="20"/>
        <v>45558.901196052546</v>
      </c>
      <c r="AZ18" s="521">
        <f t="shared" si="20"/>
        <v>45572.892806456461</v>
      </c>
      <c r="BA18" s="521">
        <f t="shared" si="20"/>
        <v>45586.916083787357</v>
      </c>
      <c r="BB18" s="521">
        <f t="shared" si="20"/>
        <v>45600.971099716349</v>
      </c>
      <c r="BC18" s="521">
        <f t="shared" si="20"/>
        <v>46363.467656231762</v>
      </c>
      <c r="BD18" s="521">
        <f t="shared" si="20"/>
        <v>46377.586365019495</v>
      </c>
      <c r="BE18" s="521">
        <f t="shared" si="20"/>
        <v>46391.737028393385</v>
      </c>
      <c r="BF18" s="521">
        <f t="shared" si="20"/>
        <v>29559.023429687164</v>
      </c>
      <c r="BG18" s="521">
        <f t="shared" si="20"/>
        <v>29567.767888274804</v>
      </c>
      <c r="BH18" s="521">
        <f t="shared" si="20"/>
        <v>32004.478197683129</v>
      </c>
      <c r="BI18" s="521">
        <f t="shared" si="20"/>
        <v>32018.757404262044</v>
      </c>
      <c r="BJ18" s="521">
        <f t="shared" si="20"/>
        <v>48107.517457661008</v>
      </c>
      <c r="BK18" s="521">
        <f t="shared" si="20"/>
        <v>48121.861373059328</v>
      </c>
      <c r="BL18" s="521">
        <f t="shared" si="20"/>
        <v>48136.237752749352</v>
      </c>
      <c r="BM18" s="521">
        <f t="shared" si="20"/>
        <v>48150.64667020685</v>
      </c>
      <c r="BN18" s="521">
        <f t="shared" si="20"/>
        <v>48165.088199073885</v>
      </c>
      <c r="BO18" s="521">
        <f t="shared" si="20"/>
        <v>49432.657891088325</v>
      </c>
      <c r="BP18" s="521">
        <f t="shared" si="20"/>
        <v>49447.164864367718</v>
      </c>
      <c r="BQ18" s="521">
        <f t="shared" si="20"/>
        <v>49461.704670984393</v>
      </c>
      <c r="BR18" s="521">
        <f t="shared" si="20"/>
        <v>49476.277385249385</v>
      </c>
      <c r="BS18" s="521">
        <f t="shared" si="20"/>
        <v>49490.883081641892</v>
      </c>
      <c r="BT18" s="521">
        <f t="shared" si="20"/>
        <v>49505.521834809697</v>
      </c>
      <c r="BU18" s="521">
        <f t="shared" si="20"/>
        <v>49520.193719569528</v>
      </c>
      <c r="BV18" s="521">
        <f t="shared" si="20"/>
        <v>49534.898810907449</v>
      </c>
      <c r="BW18" s="521">
        <f t="shared" si="20"/>
        <v>49549.637183979219</v>
      </c>
      <c r="BX18" s="521">
        <f t="shared" si="20"/>
        <v>49564.408914110718</v>
      </c>
      <c r="BY18" s="521">
        <f t="shared" si="20"/>
        <v>49579.214076798293</v>
      </c>
      <c r="BZ18" s="521">
        <f t="shared" si="20"/>
        <v>49594.052747709175</v>
      </c>
      <c r="CA18" s="521">
        <f t="shared" si="20"/>
        <v>50899.613344948841</v>
      </c>
      <c r="CB18" s="521">
        <f t="shared" si="20"/>
        <v>50914.519259993416</v>
      </c>
      <c r="CC18" s="521">
        <f t="shared" si="20"/>
        <v>50929.458911292051</v>
      </c>
      <c r="CD18" s="521">
        <f t="shared" si="20"/>
        <v>50944.432375199329</v>
      </c>
      <c r="CE18" s="521">
        <f t="shared" si="20"/>
        <v>50959.439728242629</v>
      </c>
      <c r="CF18" s="521">
        <f t="shared" ref="CF18:EQ18" si="21">SUM(CF11,CF16)</f>
        <v>50974.48104712255</v>
      </c>
      <c r="CG18" s="521">
        <f t="shared" si="21"/>
        <v>38163.121113372406</v>
      </c>
      <c r="CH18" s="521">
        <f t="shared" si="21"/>
        <v>38174.429801019876</v>
      </c>
      <c r="CI18" s="521">
        <f t="shared" si="21"/>
        <v>38185.764083389877</v>
      </c>
      <c r="CJ18" s="521">
        <f t="shared" si="21"/>
        <v>38197.12401841041</v>
      </c>
      <c r="CK18" s="521">
        <f t="shared" si="21"/>
        <v>38208.50966414062</v>
      </c>
      <c r="CL18" s="521">
        <f t="shared" si="21"/>
        <v>38219.921078771011</v>
      </c>
      <c r="CM18" s="521">
        <f t="shared" si="21"/>
        <v>0</v>
      </c>
      <c r="CN18" s="521">
        <f t="shared" si="21"/>
        <v>0</v>
      </c>
      <c r="CO18" s="521">
        <f t="shared" si="21"/>
        <v>0</v>
      </c>
      <c r="CP18" s="521">
        <f t="shared" si="21"/>
        <v>0</v>
      </c>
      <c r="CQ18" s="521">
        <f t="shared" si="21"/>
        <v>0</v>
      </c>
      <c r="CR18" s="521">
        <f t="shared" si="21"/>
        <v>0</v>
      </c>
      <c r="CS18" s="521">
        <f t="shared" si="21"/>
        <v>0</v>
      </c>
      <c r="CT18" s="521">
        <f t="shared" si="21"/>
        <v>0</v>
      </c>
      <c r="CU18" s="521">
        <f t="shared" si="21"/>
        <v>0</v>
      </c>
      <c r="CV18" s="521">
        <f t="shared" si="21"/>
        <v>0</v>
      </c>
      <c r="CW18" s="521">
        <f t="shared" si="21"/>
        <v>0</v>
      </c>
      <c r="CX18" s="521">
        <f t="shared" si="21"/>
        <v>0</v>
      </c>
      <c r="CY18" s="521">
        <f t="shared" si="21"/>
        <v>0</v>
      </c>
      <c r="CZ18" s="521">
        <f t="shared" si="21"/>
        <v>0</v>
      </c>
      <c r="DA18" s="521">
        <f t="shared" si="21"/>
        <v>0</v>
      </c>
      <c r="DB18" s="521">
        <f t="shared" si="21"/>
        <v>0</v>
      </c>
      <c r="DC18" s="521">
        <f t="shared" si="21"/>
        <v>0</v>
      </c>
      <c r="DD18" s="521">
        <f t="shared" si="21"/>
        <v>0</v>
      </c>
      <c r="DE18" s="521">
        <f t="shared" si="21"/>
        <v>0</v>
      </c>
      <c r="DF18" s="521">
        <f t="shared" si="21"/>
        <v>0</v>
      </c>
      <c r="DG18" s="521">
        <f t="shared" si="21"/>
        <v>0</v>
      </c>
      <c r="DH18" s="521">
        <f t="shared" si="21"/>
        <v>0</v>
      </c>
      <c r="DI18" s="521">
        <f t="shared" si="21"/>
        <v>0</v>
      </c>
      <c r="DJ18" s="521">
        <f t="shared" si="21"/>
        <v>0</v>
      </c>
      <c r="DK18" s="521">
        <f t="shared" si="21"/>
        <v>0</v>
      </c>
      <c r="DL18" s="521">
        <f t="shared" si="21"/>
        <v>0</v>
      </c>
      <c r="DM18" s="521">
        <f t="shared" si="21"/>
        <v>0</v>
      </c>
      <c r="DN18" s="521">
        <f t="shared" si="21"/>
        <v>0</v>
      </c>
      <c r="DO18" s="521">
        <f t="shared" si="21"/>
        <v>0</v>
      </c>
      <c r="DP18" s="521">
        <f t="shared" si="21"/>
        <v>0</v>
      </c>
      <c r="DQ18" s="521">
        <f t="shared" si="21"/>
        <v>0</v>
      </c>
      <c r="DR18" s="521">
        <f t="shared" si="21"/>
        <v>0</v>
      </c>
      <c r="DS18" s="521">
        <f t="shared" si="21"/>
        <v>0</v>
      </c>
      <c r="DT18" s="521">
        <f t="shared" si="21"/>
        <v>0</v>
      </c>
      <c r="DU18" s="521">
        <f t="shared" si="21"/>
        <v>0</v>
      </c>
      <c r="DV18" s="521">
        <f t="shared" si="21"/>
        <v>0</v>
      </c>
      <c r="DW18" s="521">
        <f t="shared" si="21"/>
        <v>0</v>
      </c>
      <c r="DX18" s="521">
        <f t="shared" si="21"/>
        <v>0</v>
      </c>
      <c r="DY18" s="521">
        <f t="shared" si="21"/>
        <v>0</v>
      </c>
      <c r="DZ18" s="521">
        <f t="shared" si="21"/>
        <v>0</v>
      </c>
      <c r="EA18" s="521">
        <f t="shared" si="21"/>
        <v>0</v>
      </c>
      <c r="EB18" s="521">
        <f t="shared" si="21"/>
        <v>0</v>
      </c>
      <c r="EC18" s="521">
        <f t="shared" si="21"/>
        <v>0</v>
      </c>
      <c r="ED18" s="521">
        <f t="shared" si="21"/>
        <v>0</v>
      </c>
      <c r="EE18" s="521">
        <f t="shared" si="21"/>
        <v>0</v>
      </c>
      <c r="EF18" s="521">
        <f t="shared" si="21"/>
        <v>0</v>
      </c>
      <c r="EG18" s="521">
        <f t="shared" si="21"/>
        <v>0</v>
      </c>
      <c r="EH18" s="521">
        <f t="shared" si="21"/>
        <v>0</v>
      </c>
      <c r="EI18" s="521">
        <f t="shared" si="21"/>
        <v>0</v>
      </c>
      <c r="EJ18" s="521">
        <f t="shared" si="21"/>
        <v>0</v>
      </c>
      <c r="EK18" s="521">
        <f t="shared" si="21"/>
        <v>0</v>
      </c>
      <c r="EL18" s="521">
        <f t="shared" si="21"/>
        <v>0</v>
      </c>
      <c r="EM18" s="521">
        <f t="shared" si="21"/>
        <v>0</v>
      </c>
      <c r="EN18" s="521">
        <f t="shared" si="21"/>
        <v>0</v>
      </c>
      <c r="EO18" s="521">
        <f t="shared" si="21"/>
        <v>0</v>
      </c>
      <c r="EP18" s="521">
        <f t="shared" si="21"/>
        <v>0</v>
      </c>
      <c r="EQ18" s="521">
        <f t="shared" si="21"/>
        <v>0</v>
      </c>
      <c r="ER18" s="521">
        <f t="shared" ref="ER18:ET18" si="22">SUM(ER11,ER16)</f>
        <v>0</v>
      </c>
      <c r="ES18" s="521">
        <f t="shared" si="22"/>
        <v>0</v>
      </c>
      <c r="ET18" s="522">
        <f t="shared" si="22"/>
        <v>0</v>
      </c>
    </row>
    <row r="19" spans="1:150" x14ac:dyDescent="0.3">
      <c r="B19" s="404"/>
      <c r="C19" s="515"/>
      <c r="D19" s="515"/>
      <c r="E19" s="515"/>
      <c r="F19" s="515"/>
      <c r="G19" s="515"/>
      <c r="H19" s="515"/>
      <c r="I19" s="515"/>
      <c r="J19" s="515"/>
      <c r="K19" s="515"/>
      <c r="L19" s="515"/>
      <c r="M19" s="518"/>
      <c r="Q19" s="404"/>
      <c r="R19" s="515"/>
      <c r="S19" s="515"/>
      <c r="T19" s="515"/>
      <c r="U19" s="515"/>
      <c r="V19" s="515"/>
      <c r="W19" s="515"/>
      <c r="X19" s="515"/>
      <c r="Y19" s="515"/>
      <c r="Z19" s="515"/>
      <c r="AA19" s="515"/>
      <c r="AB19" s="515"/>
      <c r="AC19" s="515"/>
      <c r="AD19" s="515"/>
      <c r="AE19" s="515"/>
      <c r="AF19" s="515"/>
      <c r="AG19" s="515"/>
      <c r="AH19" s="515"/>
      <c r="AI19" s="515"/>
      <c r="AJ19" s="515"/>
      <c r="AK19" s="515"/>
      <c r="AL19" s="515"/>
      <c r="AM19" s="515"/>
      <c r="AN19" s="515"/>
      <c r="AO19" s="515"/>
      <c r="AP19" s="515"/>
      <c r="AQ19" s="515"/>
      <c r="AR19" s="515"/>
      <c r="AS19" s="515"/>
      <c r="AT19" s="515"/>
      <c r="AU19" s="515"/>
      <c r="AV19" s="515"/>
      <c r="AW19" s="515"/>
      <c r="AX19" s="515"/>
      <c r="AY19" s="515"/>
      <c r="AZ19" s="515"/>
      <c r="BA19" s="515"/>
      <c r="BB19" s="515"/>
      <c r="BC19" s="515"/>
      <c r="BD19" s="515"/>
      <c r="BE19" s="515"/>
      <c r="BF19" s="515"/>
      <c r="BG19" s="515"/>
      <c r="BH19" s="515"/>
      <c r="BI19" s="515"/>
      <c r="BJ19" s="515"/>
      <c r="BK19" s="515"/>
      <c r="BL19" s="515"/>
      <c r="BM19" s="515"/>
      <c r="BN19" s="515"/>
      <c r="BO19" s="515"/>
      <c r="BP19" s="515"/>
      <c r="BQ19" s="515"/>
      <c r="BR19" s="515"/>
      <c r="BS19" s="515"/>
      <c r="BT19" s="515"/>
      <c r="BU19" s="515"/>
      <c r="BV19" s="515"/>
      <c r="BW19" s="515"/>
      <c r="BX19" s="515"/>
      <c r="BY19" s="515"/>
      <c r="BZ19" s="515"/>
      <c r="CA19" s="515"/>
      <c r="CB19" s="515"/>
      <c r="CC19" s="515"/>
      <c r="CD19" s="515"/>
      <c r="CE19" s="515"/>
      <c r="CF19" s="515"/>
      <c r="CG19" s="515"/>
      <c r="CH19" s="515"/>
      <c r="CI19" s="515"/>
      <c r="CJ19" s="515"/>
      <c r="CK19" s="515"/>
      <c r="CL19" s="515"/>
      <c r="CM19" s="515"/>
      <c r="CN19" s="515"/>
      <c r="CO19" s="515"/>
      <c r="CP19" s="515"/>
      <c r="CQ19" s="515"/>
      <c r="CR19" s="515"/>
      <c r="CS19" s="515"/>
      <c r="CT19" s="515"/>
      <c r="CU19" s="515"/>
      <c r="CV19" s="515"/>
      <c r="CW19" s="515"/>
      <c r="CX19" s="515"/>
      <c r="CY19" s="515"/>
      <c r="CZ19" s="515"/>
      <c r="DA19" s="515"/>
      <c r="DB19" s="515"/>
      <c r="DC19" s="515"/>
      <c r="DD19" s="515"/>
      <c r="DE19" s="515"/>
      <c r="DF19" s="515"/>
      <c r="DG19" s="515"/>
      <c r="DH19" s="515"/>
      <c r="DI19" s="515"/>
      <c r="DJ19" s="515"/>
      <c r="DK19" s="515"/>
      <c r="DL19" s="515"/>
      <c r="DM19" s="515"/>
      <c r="DN19" s="515"/>
      <c r="DO19" s="515"/>
      <c r="DP19" s="515"/>
      <c r="DQ19" s="515"/>
      <c r="DR19" s="515"/>
      <c r="DS19" s="515"/>
      <c r="DT19" s="515"/>
      <c r="DU19" s="515"/>
      <c r="DV19" s="515"/>
      <c r="DW19" s="515"/>
      <c r="DX19" s="515"/>
      <c r="DY19" s="515"/>
      <c r="DZ19" s="515"/>
      <c r="EA19" s="515"/>
      <c r="EB19" s="515"/>
      <c r="EC19" s="515"/>
      <c r="ED19" s="515"/>
      <c r="EE19" s="515"/>
      <c r="EF19" s="515"/>
      <c r="EG19" s="515"/>
      <c r="EH19" s="515"/>
      <c r="EI19" s="515"/>
      <c r="EJ19" s="515"/>
      <c r="EK19" s="515"/>
      <c r="EL19" s="515"/>
      <c r="EM19" s="515"/>
      <c r="EN19" s="515"/>
      <c r="EO19" s="515"/>
      <c r="EP19" s="515"/>
      <c r="EQ19" s="515"/>
      <c r="ER19" s="515"/>
      <c r="ES19" s="515"/>
      <c r="ET19" s="518"/>
    </row>
    <row r="20" spans="1:150" x14ac:dyDescent="0.3">
      <c r="B20" s="556" t="s">
        <v>271</v>
      </c>
      <c r="M20" s="468"/>
      <c r="Q20" s="556" t="s">
        <v>271</v>
      </c>
      <c r="ET20" s="468"/>
    </row>
    <row r="21" spans="1:150" x14ac:dyDescent="0.3">
      <c r="A21" s="515">
        <f t="shared" ref="A21:A26" si="23">SUM(C21:M21)</f>
        <v>0</v>
      </c>
      <c r="B21" s="404" t="str">
        <f>Expenses!E5</f>
        <v>Insurance</v>
      </c>
      <c r="C21" s="515"/>
      <c r="D21" s="515">
        <f>SUMIFS(CF!$R21:$ET21,CF!$R$2:$ET$2,CF!D$2,CF!$R$4:$ET$4,"&lt;="&amp;HOLD_PERIOD+12)</f>
        <v>0</v>
      </c>
      <c r="E21" s="515">
        <f>SUMIFS(CF!$R21:$ET21,CF!$R$2:$ET$2,CF!E$2,CF!$R$4:$ET$4,"&lt;="&amp;HOLD_PERIOD+12)</f>
        <v>0</v>
      </c>
      <c r="F21" s="515">
        <f>SUMIFS(CF!$R21:$ET21,CF!$R$2:$ET$2,CF!F$2,CF!$R$4:$ET$4,"&lt;="&amp;HOLD_PERIOD+12)</f>
        <v>0</v>
      </c>
      <c r="G21" s="515">
        <f>SUMIFS(CF!$R21:$ET21,CF!$R$2:$ET$2,CF!G$2,CF!$R$4:$ET$4,"&lt;="&amp;HOLD_PERIOD+12)</f>
        <v>0</v>
      </c>
      <c r="H21" s="515">
        <f>SUMIFS(CF!$R21:$ET21,CF!$R$2:$ET$2,CF!H$2,CF!$R$4:$ET$4,"&lt;="&amp;HOLD_PERIOD+12)</f>
        <v>0</v>
      </c>
      <c r="I21" s="515">
        <f>SUMIFS(CF!$R21:$ET21,CF!$R$2:$ET$2,CF!I$2,CF!$R$4:$ET$4,"&lt;="&amp;HOLD_PERIOD+12)</f>
        <v>0</v>
      </c>
      <c r="J21" s="515">
        <f>SUMIFS(CF!$R21:$ET21,CF!$R$2:$ET$2,CF!J$2,CF!$R$4:$ET$4,"&lt;="&amp;HOLD_PERIOD+12)</f>
        <v>0</v>
      </c>
      <c r="K21" s="515">
        <f>SUMIFS(CF!$R21:$ET21,CF!$R$2:$ET$2,CF!K$2,CF!$R$4:$ET$4,"&lt;="&amp;HOLD_PERIOD+12)</f>
        <v>0</v>
      </c>
      <c r="L21" s="515">
        <f>SUMIFS(CF!$R21:$ET21,CF!$R$2:$ET$2,CF!L$2,CF!$R$4:$ET$4,"&lt;="&amp;HOLD_PERIOD+12)</f>
        <v>0</v>
      </c>
      <c r="M21" s="518">
        <f>SUMIFS(CF!$R21:$ET21,CF!$R$2:$ET$2,CF!M$2,CF!$R$4:$ET$4,"&lt;="&amp;HOLD_PERIOD+12)</f>
        <v>0</v>
      </c>
      <c r="P21" s="515">
        <f>SUMIF($R$4:$ET$4,"&lt;="&amp;HOLD_PERIOD,R21:ET21)</f>
        <v>0</v>
      </c>
      <c r="Q21" s="404" t="str">
        <f>Expenses!E5</f>
        <v>Insurance</v>
      </c>
      <c r="R21" s="515"/>
      <c r="S21" s="515">
        <f>IF(S$4&gt;HOLD_PERIOD+12,0,-Expenses!B14)</f>
        <v>0</v>
      </c>
      <c r="T21" s="515">
        <f>IF(T$4&gt;HOLD_PERIOD+12,0,-Expenses!C14)</f>
        <v>0</v>
      </c>
      <c r="U21" s="515">
        <f>IF(U$4&gt;HOLD_PERIOD+12,0,-Expenses!D14)</f>
        <v>0</v>
      </c>
      <c r="V21" s="515">
        <f>IF(V$4&gt;HOLD_PERIOD+12,0,-Expenses!E14)</f>
        <v>0</v>
      </c>
      <c r="W21" s="515">
        <f>IF(W$4&gt;HOLD_PERIOD+12,0,-Expenses!F14)</f>
        <v>0</v>
      </c>
      <c r="X21" s="515">
        <f>IF(X$4&gt;HOLD_PERIOD+12,0,-Expenses!G14)</f>
        <v>0</v>
      </c>
      <c r="Y21" s="515">
        <f>IF(Y$4&gt;HOLD_PERIOD+12,0,-Expenses!H14)</f>
        <v>0</v>
      </c>
      <c r="Z21" s="515">
        <f>IF(Z$4&gt;HOLD_PERIOD+12,0,-Expenses!I14)</f>
        <v>0</v>
      </c>
      <c r="AA21" s="515">
        <f>IF(AA$4&gt;HOLD_PERIOD+12,0,-Expenses!J14)</f>
        <v>0</v>
      </c>
      <c r="AB21" s="515">
        <f>IF(AB$4&gt;HOLD_PERIOD+12,0,-Expenses!K14)</f>
        <v>0</v>
      </c>
      <c r="AC21" s="515">
        <f>IF(AC$4&gt;HOLD_PERIOD+12,0,-Expenses!L14)</f>
        <v>0</v>
      </c>
      <c r="AD21" s="515">
        <f>IF(AD$4&gt;HOLD_PERIOD+12,0,-Expenses!M14)</f>
        <v>0</v>
      </c>
      <c r="AE21" s="515">
        <f>IF(AE$4&gt;HOLD_PERIOD+12,0,-Expenses!N14)</f>
        <v>0</v>
      </c>
      <c r="AF21" s="515">
        <f>IF(AF$4&gt;HOLD_PERIOD+12,0,-Expenses!O14)</f>
        <v>0</v>
      </c>
      <c r="AG21" s="515">
        <f>IF(AG$4&gt;HOLD_PERIOD+12,0,-Expenses!P14)</f>
        <v>0</v>
      </c>
      <c r="AH21" s="515">
        <f>IF(AH$4&gt;HOLD_PERIOD+12,0,-Expenses!Q14)</f>
        <v>0</v>
      </c>
      <c r="AI21" s="515">
        <f>IF(AI$4&gt;HOLD_PERIOD+12,0,-Expenses!R14)</f>
        <v>0</v>
      </c>
      <c r="AJ21" s="515">
        <f>IF(AJ$4&gt;HOLD_PERIOD+12,0,-Expenses!S14)</f>
        <v>0</v>
      </c>
      <c r="AK21" s="515">
        <f>IF(AK$4&gt;HOLD_PERIOD+12,0,-Expenses!T14)</f>
        <v>0</v>
      </c>
      <c r="AL21" s="515">
        <f>IF(AL$4&gt;HOLD_PERIOD+12,0,-Expenses!U14)</f>
        <v>0</v>
      </c>
      <c r="AM21" s="515">
        <f>IF(AM$4&gt;HOLD_PERIOD+12,0,-Expenses!V14)</f>
        <v>0</v>
      </c>
      <c r="AN21" s="515">
        <f>IF(AN$4&gt;HOLD_PERIOD+12,0,-Expenses!W14)</f>
        <v>0</v>
      </c>
      <c r="AO21" s="515">
        <f>IF(AO$4&gt;HOLD_PERIOD+12,0,-Expenses!X14)</f>
        <v>0</v>
      </c>
      <c r="AP21" s="515">
        <f>IF(AP$4&gt;HOLD_PERIOD+12,0,-Expenses!Y14)</f>
        <v>0</v>
      </c>
      <c r="AQ21" s="515">
        <f>IF(AQ$4&gt;HOLD_PERIOD+12,0,-Expenses!Z14)</f>
        <v>0</v>
      </c>
      <c r="AR21" s="515">
        <f>IF(AR$4&gt;HOLD_PERIOD+12,0,-Expenses!AA14)</f>
        <v>0</v>
      </c>
      <c r="AS21" s="515">
        <f>IF(AS$4&gt;HOLD_PERIOD+12,0,-Expenses!AB14)</f>
        <v>0</v>
      </c>
      <c r="AT21" s="515">
        <f>IF(AT$4&gt;HOLD_PERIOD+12,0,-Expenses!AC14)</f>
        <v>0</v>
      </c>
      <c r="AU21" s="515">
        <f>IF(AU$4&gt;HOLD_PERIOD+12,0,-Expenses!AD14)</f>
        <v>0</v>
      </c>
      <c r="AV21" s="515">
        <f>IF(AV$4&gt;HOLD_PERIOD+12,0,-Expenses!AE14)</f>
        <v>0</v>
      </c>
      <c r="AW21" s="515">
        <f>IF(AW$4&gt;HOLD_PERIOD+12,0,-Expenses!AF14)</f>
        <v>0</v>
      </c>
      <c r="AX21" s="515">
        <f>IF(AX$4&gt;HOLD_PERIOD+12,0,-Expenses!AG14)</f>
        <v>0</v>
      </c>
      <c r="AY21" s="515">
        <f>IF(AY$4&gt;HOLD_PERIOD+12,0,-Expenses!AH14)</f>
        <v>0</v>
      </c>
      <c r="AZ21" s="515">
        <f>IF(AZ$4&gt;HOLD_PERIOD+12,0,-Expenses!AI14)</f>
        <v>0</v>
      </c>
      <c r="BA21" s="515">
        <f>IF(BA$4&gt;HOLD_PERIOD+12,0,-Expenses!AJ14)</f>
        <v>0</v>
      </c>
      <c r="BB21" s="515">
        <f>IF(BB$4&gt;HOLD_PERIOD+12,0,-Expenses!AK14)</f>
        <v>0</v>
      </c>
      <c r="BC21" s="515">
        <f>IF(BC$4&gt;HOLD_PERIOD+12,0,-Expenses!AL14)</f>
        <v>0</v>
      </c>
      <c r="BD21" s="515">
        <f>IF(BD$4&gt;HOLD_PERIOD+12,0,-Expenses!AM14)</f>
        <v>0</v>
      </c>
      <c r="BE21" s="515">
        <f>IF(BE$4&gt;HOLD_PERIOD+12,0,-Expenses!AN14)</f>
        <v>0</v>
      </c>
      <c r="BF21" s="515">
        <f>IF(BF$4&gt;HOLD_PERIOD+12,0,-Expenses!AO14)</f>
        <v>0</v>
      </c>
      <c r="BG21" s="515">
        <f>IF(BG$4&gt;HOLD_PERIOD+12,0,-Expenses!AP14)</f>
        <v>0</v>
      </c>
      <c r="BH21" s="515">
        <f>IF(BH$4&gt;HOLD_PERIOD+12,0,-Expenses!AQ14)</f>
        <v>0</v>
      </c>
      <c r="BI21" s="515">
        <f>IF(BI$4&gt;HOLD_PERIOD+12,0,-Expenses!AR14)</f>
        <v>0</v>
      </c>
      <c r="BJ21" s="515">
        <f>IF(BJ$4&gt;HOLD_PERIOD+12,0,-Expenses!AS14)</f>
        <v>0</v>
      </c>
      <c r="BK21" s="515">
        <f>IF(BK$4&gt;HOLD_PERIOD+12,0,-Expenses!AT14)</f>
        <v>0</v>
      </c>
      <c r="BL21" s="515">
        <f>IF(BL$4&gt;HOLD_PERIOD+12,0,-Expenses!AU14)</f>
        <v>0</v>
      </c>
      <c r="BM21" s="515">
        <f>IF(BM$4&gt;HOLD_PERIOD+12,0,-Expenses!AV14)</f>
        <v>0</v>
      </c>
      <c r="BN21" s="515">
        <f>IF(BN$4&gt;HOLD_PERIOD+12,0,-Expenses!AW14)</f>
        <v>0</v>
      </c>
      <c r="BO21" s="515">
        <f>IF(BO$4&gt;HOLD_PERIOD+12,0,-Expenses!AX14)</f>
        <v>0</v>
      </c>
      <c r="BP21" s="515">
        <f>IF(BP$4&gt;HOLD_PERIOD+12,0,-Expenses!AY14)</f>
        <v>0</v>
      </c>
      <c r="BQ21" s="515">
        <f>IF(BQ$4&gt;HOLD_PERIOD+12,0,-Expenses!AZ14)</f>
        <v>0</v>
      </c>
      <c r="BR21" s="515">
        <f>IF(BR$4&gt;HOLD_PERIOD+12,0,-Expenses!BA14)</f>
        <v>0</v>
      </c>
      <c r="BS21" s="515">
        <f>IF(BS$4&gt;HOLD_PERIOD+12,0,-Expenses!BB14)</f>
        <v>0</v>
      </c>
      <c r="BT21" s="515">
        <f>IF(BT$4&gt;HOLD_PERIOD+12,0,-Expenses!BC14)</f>
        <v>0</v>
      </c>
      <c r="BU21" s="515">
        <f>IF(BU$4&gt;HOLD_PERIOD+12,0,-Expenses!BD14)</f>
        <v>0</v>
      </c>
      <c r="BV21" s="515">
        <f>IF(BV$4&gt;HOLD_PERIOD+12,0,-Expenses!BE14)</f>
        <v>0</v>
      </c>
      <c r="BW21" s="515">
        <f>IF(BW$4&gt;HOLD_PERIOD+12,0,-Expenses!BF14)</f>
        <v>0</v>
      </c>
      <c r="BX21" s="515">
        <f>IF(BX$4&gt;HOLD_PERIOD+12,0,-Expenses!BG14)</f>
        <v>0</v>
      </c>
      <c r="BY21" s="515">
        <f>IF(BY$4&gt;HOLD_PERIOD+12,0,-Expenses!BH14)</f>
        <v>0</v>
      </c>
      <c r="BZ21" s="515">
        <f>IF(BZ$4&gt;HOLD_PERIOD+12,0,-Expenses!BI14)</f>
        <v>0</v>
      </c>
      <c r="CA21" s="515">
        <f>IF(CA$4&gt;HOLD_PERIOD+12,0,-Expenses!BJ14)</f>
        <v>0</v>
      </c>
      <c r="CB21" s="515">
        <f>IF(CB$4&gt;HOLD_PERIOD+12,0,-Expenses!BK14)</f>
        <v>0</v>
      </c>
      <c r="CC21" s="515">
        <f>IF(CC$4&gt;HOLD_PERIOD+12,0,-Expenses!BL14)</f>
        <v>0</v>
      </c>
      <c r="CD21" s="515">
        <f>IF(CD$4&gt;HOLD_PERIOD+12,0,-Expenses!BM14)</f>
        <v>0</v>
      </c>
      <c r="CE21" s="515">
        <f>IF(CE$4&gt;HOLD_PERIOD+12,0,-Expenses!BN14)</f>
        <v>0</v>
      </c>
      <c r="CF21" s="515">
        <f>IF(CF$4&gt;HOLD_PERIOD+12,0,-Expenses!BO14)</f>
        <v>0</v>
      </c>
      <c r="CG21" s="515">
        <f>IF(CG$4&gt;HOLD_PERIOD+12,0,-Expenses!BP14)</f>
        <v>0</v>
      </c>
      <c r="CH21" s="515">
        <f>IF(CH$4&gt;HOLD_PERIOD+12,0,-Expenses!BQ14)</f>
        <v>0</v>
      </c>
      <c r="CI21" s="515">
        <f>IF(CI$4&gt;HOLD_PERIOD+12,0,-Expenses!BR14)</f>
        <v>0</v>
      </c>
      <c r="CJ21" s="515">
        <f>IF(CJ$4&gt;HOLD_PERIOD+12,0,-Expenses!BS14)</f>
        <v>0</v>
      </c>
      <c r="CK21" s="515">
        <f>IF(CK$4&gt;HOLD_PERIOD+12,0,-Expenses!BT14)</f>
        <v>0</v>
      </c>
      <c r="CL21" s="515">
        <f>IF(CL$4&gt;HOLD_PERIOD+12,0,-Expenses!BU14)</f>
        <v>0</v>
      </c>
      <c r="CM21" s="515">
        <f>IF(CM$4&gt;HOLD_PERIOD+12,0,-Expenses!BV14)</f>
        <v>0</v>
      </c>
      <c r="CN21" s="515">
        <f>IF(CN$4&gt;HOLD_PERIOD+12,0,-Expenses!BW14)</f>
        <v>0</v>
      </c>
      <c r="CO21" s="515">
        <f>IF(CO$4&gt;HOLD_PERIOD+12,0,-Expenses!BX14)</f>
        <v>0</v>
      </c>
      <c r="CP21" s="515">
        <f>IF(CP$4&gt;HOLD_PERIOD+12,0,-Expenses!BY14)</f>
        <v>0</v>
      </c>
      <c r="CQ21" s="515">
        <f>IF(CQ$4&gt;HOLD_PERIOD+12,0,-Expenses!BZ14)</f>
        <v>0</v>
      </c>
      <c r="CR21" s="515">
        <f>IF(CR$4&gt;HOLD_PERIOD+12,0,-Expenses!CA14)</f>
        <v>0</v>
      </c>
      <c r="CS21" s="515">
        <f>IF(CS$4&gt;HOLD_PERIOD+12,0,-Expenses!CB14)</f>
        <v>0</v>
      </c>
      <c r="CT21" s="515">
        <f>IF(CT$4&gt;HOLD_PERIOD+12,0,-Expenses!CC14)</f>
        <v>0</v>
      </c>
      <c r="CU21" s="515">
        <f>IF(CU$4&gt;HOLD_PERIOD+12,0,-Expenses!CD14)</f>
        <v>0</v>
      </c>
      <c r="CV21" s="515">
        <f>IF(CV$4&gt;HOLD_PERIOD+12,0,-Expenses!CE14)</f>
        <v>0</v>
      </c>
      <c r="CW21" s="515">
        <f>IF(CW$4&gt;HOLD_PERIOD+12,0,-Expenses!CF14)</f>
        <v>0</v>
      </c>
      <c r="CX21" s="515">
        <f>IF(CX$4&gt;HOLD_PERIOD+12,0,-Expenses!CG14)</f>
        <v>0</v>
      </c>
      <c r="CY21" s="515">
        <f>IF(CY$4&gt;HOLD_PERIOD+12,0,-Expenses!CH14)</f>
        <v>0</v>
      </c>
      <c r="CZ21" s="515">
        <f>IF(CZ$4&gt;HOLD_PERIOD+12,0,-Expenses!CI14)</f>
        <v>0</v>
      </c>
      <c r="DA21" s="515">
        <f>IF(DA$4&gt;HOLD_PERIOD+12,0,-Expenses!CJ14)</f>
        <v>0</v>
      </c>
      <c r="DB21" s="515">
        <f>IF(DB$4&gt;HOLD_PERIOD+12,0,-Expenses!CK14)</f>
        <v>0</v>
      </c>
      <c r="DC21" s="515">
        <f>IF(DC$4&gt;HOLD_PERIOD+12,0,-Expenses!CL14)</f>
        <v>0</v>
      </c>
      <c r="DD21" s="515">
        <f>IF(DD$4&gt;HOLD_PERIOD+12,0,-Expenses!CM14)</f>
        <v>0</v>
      </c>
      <c r="DE21" s="515">
        <f>IF(DE$4&gt;HOLD_PERIOD+12,0,-Expenses!CN14)</f>
        <v>0</v>
      </c>
      <c r="DF21" s="515">
        <f>IF(DF$4&gt;HOLD_PERIOD+12,0,-Expenses!CO14)</f>
        <v>0</v>
      </c>
      <c r="DG21" s="515">
        <f>IF(DG$4&gt;HOLD_PERIOD+12,0,-Expenses!CP14)</f>
        <v>0</v>
      </c>
      <c r="DH21" s="515">
        <f>IF(DH$4&gt;HOLD_PERIOD+12,0,-Expenses!CQ14)</f>
        <v>0</v>
      </c>
      <c r="DI21" s="515">
        <f>IF(DI$4&gt;HOLD_PERIOD+12,0,-Expenses!CR14)</f>
        <v>0</v>
      </c>
      <c r="DJ21" s="515">
        <f>IF(DJ$4&gt;HOLD_PERIOD+12,0,-Expenses!CS14)</f>
        <v>0</v>
      </c>
      <c r="DK21" s="515">
        <f>IF(DK$4&gt;HOLD_PERIOD+12,0,-Expenses!CT14)</f>
        <v>0</v>
      </c>
      <c r="DL21" s="515">
        <f>IF(DL$4&gt;HOLD_PERIOD+12,0,-Expenses!CU14)</f>
        <v>0</v>
      </c>
      <c r="DM21" s="515">
        <f>IF(DM$4&gt;HOLD_PERIOD+12,0,-Expenses!CV14)</f>
        <v>0</v>
      </c>
      <c r="DN21" s="515">
        <f>IF(DN$4&gt;HOLD_PERIOD+12,0,-Expenses!CW14)</f>
        <v>0</v>
      </c>
      <c r="DO21" s="515">
        <f>IF(DO$4&gt;HOLD_PERIOD+12,0,-Expenses!CX14)</f>
        <v>0</v>
      </c>
      <c r="DP21" s="515">
        <f>IF(DP$4&gt;HOLD_PERIOD+12,0,-Expenses!CY14)</f>
        <v>0</v>
      </c>
      <c r="DQ21" s="515">
        <f>IF(DQ$4&gt;HOLD_PERIOD+12,0,-Expenses!CZ14)</f>
        <v>0</v>
      </c>
      <c r="DR21" s="515">
        <f>IF(DR$4&gt;HOLD_PERIOD+12,0,-Expenses!DA14)</f>
        <v>0</v>
      </c>
      <c r="DS21" s="515">
        <f>IF(DS$4&gt;HOLD_PERIOD+12,0,-Expenses!DB14)</f>
        <v>0</v>
      </c>
      <c r="DT21" s="515">
        <f>IF(DT$4&gt;HOLD_PERIOD+12,0,-Expenses!DC14)</f>
        <v>0</v>
      </c>
      <c r="DU21" s="515">
        <f>IF(DU$4&gt;HOLD_PERIOD+12,0,-Expenses!DD14)</f>
        <v>0</v>
      </c>
      <c r="DV21" s="515">
        <f>IF(DV$4&gt;HOLD_PERIOD+12,0,-Expenses!DE14)</f>
        <v>0</v>
      </c>
      <c r="DW21" s="515">
        <f>IF(DW$4&gt;HOLD_PERIOD+12,0,-Expenses!DF14)</f>
        <v>0</v>
      </c>
      <c r="DX21" s="515">
        <f>IF(DX$4&gt;HOLD_PERIOD+12,0,-Expenses!DG14)</f>
        <v>0</v>
      </c>
      <c r="DY21" s="515">
        <f>IF(DY$4&gt;HOLD_PERIOD+12,0,-Expenses!DH14)</f>
        <v>0</v>
      </c>
      <c r="DZ21" s="515">
        <f>IF(DZ$4&gt;HOLD_PERIOD+12,0,-Expenses!DI14)</f>
        <v>0</v>
      </c>
      <c r="EA21" s="515">
        <f>IF(EA$4&gt;HOLD_PERIOD+12,0,-Expenses!DJ14)</f>
        <v>0</v>
      </c>
      <c r="EB21" s="515">
        <f>IF(EB$4&gt;HOLD_PERIOD+12,0,-Expenses!DK14)</f>
        <v>0</v>
      </c>
      <c r="EC21" s="515">
        <f>IF(EC$4&gt;HOLD_PERIOD+12,0,-Expenses!DL14)</f>
        <v>0</v>
      </c>
      <c r="ED21" s="515">
        <f>IF(ED$4&gt;HOLD_PERIOD+12,0,-Expenses!DM14)</f>
        <v>0</v>
      </c>
      <c r="EE21" s="515">
        <f>IF(EE$4&gt;HOLD_PERIOD+12,0,-Expenses!DN14)</f>
        <v>0</v>
      </c>
      <c r="EF21" s="515">
        <f>IF(EF$4&gt;HOLD_PERIOD+12,0,-Expenses!DO14)</f>
        <v>0</v>
      </c>
      <c r="EG21" s="515">
        <f>IF(EG$4&gt;HOLD_PERIOD+12,0,-Expenses!DP14)</f>
        <v>0</v>
      </c>
      <c r="EH21" s="515">
        <f>IF(EH$4&gt;HOLD_PERIOD+12,0,-Expenses!DQ14)</f>
        <v>0</v>
      </c>
      <c r="EI21" s="515">
        <f>IF(EI$4&gt;HOLD_PERIOD+12,0,-Expenses!DR14)</f>
        <v>0</v>
      </c>
      <c r="EJ21" s="515">
        <f>IF(EJ$4&gt;HOLD_PERIOD+12,0,-Expenses!DS14)</f>
        <v>0</v>
      </c>
      <c r="EK21" s="515">
        <f>IF(EK$4&gt;HOLD_PERIOD+12,0,-Expenses!DT14)</f>
        <v>0</v>
      </c>
      <c r="EL21" s="515">
        <f>IF(EL$4&gt;HOLD_PERIOD+12,0,-Expenses!DU14)</f>
        <v>0</v>
      </c>
      <c r="EM21" s="515">
        <f>IF(EM$4&gt;HOLD_PERIOD+12,0,-Expenses!DV14)</f>
        <v>0</v>
      </c>
      <c r="EN21" s="515">
        <f>IF(EN$4&gt;HOLD_PERIOD+12,0,-Expenses!DW14)</f>
        <v>0</v>
      </c>
      <c r="EO21" s="515">
        <f>IF(EO$4&gt;HOLD_PERIOD+12,0,-Expenses!DX14)</f>
        <v>0</v>
      </c>
      <c r="EP21" s="515">
        <f>IF(EP$4&gt;HOLD_PERIOD+12,0,-Expenses!DY14)</f>
        <v>0</v>
      </c>
      <c r="EQ21" s="515">
        <f>IF(EQ$4&gt;HOLD_PERIOD+12,0,-Expenses!DZ14)</f>
        <v>0</v>
      </c>
      <c r="ER21" s="515">
        <f>IF(ER$4&gt;HOLD_PERIOD+12,0,-Expenses!EA14)</f>
        <v>0</v>
      </c>
      <c r="ES21" s="515">
        <f>IF(ES$4&gt;HOLD_PERIOD+12,0,-Expenses!EB14)</f>
        <v>0</v>
      </c>
      <c r="ET21" s="518">
        <f>IF(ET$4&gt;HOLD_PERIOD+12,0,-Expenses!EC14)</f>
        <v>0</v>
      </c>
    </row>
    <row r="22" spans="1:150" x14ac:dyDescent="0.3">
      <c r="A22" s="515">
        <f t="shared" si="23"/>
        <v>0</v>
      </c>
      <c r="B22" s="404" t="str">
        <f>Expenses!E4</f>
        <v>Other</v>
      </c>
      <c r="C22" s="515"/>
      <c r="D22" s="515">
        <f>SUMIFS(CF!$R22:$ET22,CF!$R$2:$ET$2,CF!D$2,CF!$R$4:$ET$4,"&lt;="&amp;HOLD_PERIOD+12)</f>
        <v>0</v>
      </c>
      <c r="E22" s="515">
        <f>SUMIFS(CF!$R22:$ET22,CF!$R$2:$ET$2,CF!E$2,CF!$R$4:$ET$4,"&lt;="&amp;HOLD_PERIOD+12)</f>
        <v>0</v>
      </c>
      <c r="F22" s="515">
        <f>SUMIFS(CF!$R22:$ET22,CF!$R$2:$ET$2,CF!F$2,CF!$R$4:$ET$4,"&lt;="&amp;HOLD_PERIOD+12)</f>
        <v>0</v>
      </c>
      <c r="G22" s="515">
        <f>SUMIFS(CF!$R22:$ET22,CF!$R$2:$ET$2,CF!G$2,CF!$R$4:$ET$4,"&lt;="&amp;HOLD_PERIOD+12)</f>
        <v>0</v>
      </c>
      <c r="H22" s="515">
        <f>SUMIFS(CF!$R22:$ET22,CF!$R$2:$ET$2,CF!H$2,CF!$R$4:$ET$4,"&lt;="&amp;HOLD_PERIOD+12)</f>
        <v>0</v>
      </c>
      <c r="I22" s="515">
        <f>SUMIFS(CF!$R22:$ET22,CF!$R$2:$ET$2,CF!I$2,CF!$R$4:$ET$4,"&lt;="&amp;HOLD_PERIOD+12)</f>
        <v>0</v>
      </c>
      <c r="J22" s="515">
        <f>SUMIFS(CF!$R22:$ET22,CF!$R$2:$ET$2,CF!J$2,CF!$R$4:$ET$4,"&lt;="&amp;HOLD_PERIOD+12)</f>
        <v>0</v>
      </c>
      <c r="K22" s="515">
        <f>SUMIFS(CF!$R22:$ET22,CF!$R$2:$ET$2,CF!K$2,CF!$R$4:$ET$4,"&lt;="&amp;HOLD_PERIOD+12)</f>
        <v>0</v>
      </c>
      <c r="L22" s="515">
        <f>SUMIFS(CF!$R22:$ET22,CF!$R$2:$ET$2,CF!L$2,CF!$R$4:$ET$4,"&lt;="&amp;HOLD_PERIOD+12)</f>
        <v>0</v>
      </c>
      <c r="M22" s="518">
        <f>SUMIFS(CF!$R22:$ET22,CF!$R$2:$ET$2,CF!M$2,CF!$R$4:$ET$4,"&lt;="&amp;HOLD_PERIOD+12)</f>
        <v>0</v>
      </c>
      <c r="P22" s="515">
        <f>SUMIF($R$4:$ET$4,"&lt;="&amp;HOLD_PERIOD,R22:ET22)</f>
        <v>0</v>
      </c>
      <c r="Q22" s="404" t="str">
        <f>Expenses!E4</f>
        <v>Other</v>
      </c>
      <c r="R22" s="515"/>
      <c r="S22" s="515">
        <f>IF(S$4&gt;HOLD_PERIOD+12,0,-Expenses!B15)</f>
        <v>0</v>
      </c>
      <c r="T22" s="515">
        <f>IF(T$4&gt;HOLD_PERIOD+12,0,-Expenses!C15)</f>
        <v>0</v>
      </c>
      <c r="U22" s="515">
        <f>IF(U$4&gt;HOLD_PERIOD+12,0,-Expenses!D15)</f>
        <v>0</v>
      </c>
      <c r="V22" s="515">
        <f>IF(V$4&gt;HOLD_PERIOD+12,0,-Expenses!E15)</f>
        <v>0</v>
      </c>
      <c r="W22" s="515">
        <f>IF(W$4&gt;HOLD_PERIOD+12,0,-Expenses!F15)</f>
        <v>0</v>
      </c>
      <c r="X22" s="515">
        <f>IF(X$4&gt;HOLD_PERIOD+12,0,-Expenses!G15)</f>
        <v>0</v>
      </c>
      <c r="Y22" s="515">
        <f>IF(Y$4&gt;HOLD_PERIOD+12,0,-Expenses!H15)</f>
        <v>0</v>
      </c>
      <c r="Z22" s="515">
        <f>IF(Z$4&gt;HOLD_PERIOD+12,0,-Expenses!I15)</f>
        <v>0</v>
      </c>
      <c r="AA22" s="515">
        <f>IF(AA$4&gt;HOLD_PERIOD+12,0,-Expenses!J15)</f>
        <v>0</v>
      </c>
      <c r="AB22" s="515">
        <f>IF(AB$4&gt;HOLD_PERIOD+12,0,-Expenses!K15)</f>
        <v>0</v>
      </c>
      <c r="AC22" s="515">
        <f>IF(AC$4&gt;HOLD_PERIOD+12,0,-Expenses!L15)</f>
        <v>0</v>
      </c>
      <c r="AD22" s="515">
        <f>IF(AD$4&gt;HOLD_PERIOD+12,0,-Expenses!M15)</f>
        <v>0</v>
      </c>
      <c r="AE22" s="515">
        <f>IF(AE$4&gt;HOLD_PERIOD+12,0,-Expenses!N15)</f>
        <v>0</v>
      </c>
      <c r="AF22" s="515">
        <f>IF(AF$4&gt;HOLD_PERIOD+12,0,-Expenses!O15)</f>
        <v>0</v>
      </c>
      <c r="AG22" s="515">
        <f>IF(AG$4&gt;HOLD_PERIOD+12,0,-Expenses!P15)</f>
        <v>0</v>
      </c>
      <c r="AH22" s="515">
        <f>IF(AH$4&gt;HOLD_PERIOD+12,0,-Expenses!Q15)</f>
        <v>0</v>
      </c>
      <c r="AI22" s="515">
        <f>IF(AI$4&gt;HOLD_PERIOD+12,0,-Expenses!R15)</f>
        <v>0</v>
      </c>
      <c r="AJ22" s="515">
        <f>IF(AJ$4&gt;HOLD_PERIOD+12,0,-Expenses!S15)</f>
        <v>0</v>
      </c>
      <c r="AK22" s="515">
        <f>IF(AK$4&gt;HOLD_PERIOD+12,0,-Expenses!T15)</f>
        <v>0</v>
      </c>
      <c r="AL22" s="515">
        <f>IF(AL$4&gt;HOLD_PERIOD+12,0,-Expenses!U15)</f>
        <v>0</v>
      </c>
      <c r="AM22" s="515">
        <f>IF(AM$4&gt;HOLD_PERIOD+12,0,-Expenses!V15)</f>
        <v>0</v>
      </c>
      <c r="AN22" s="515">
        <f>IF(AN$4&gt;HOLD_PERIOD+12,0,-Expenses!W15)</f>
        <v>0</v>
      </c>
      <c r="AO22" s="515">
        <f>IF(AO$4&gt;HOLD_PERIOD+12,0,-Expenses!X15)</f>
        <v>0</v>
      </c>
      <c r="AP22" s="515">
        <f>IF(AP$4&gt;HOLD_PERIOD+12,0,-Expenses!Y15)</f>
        <v>0</v>
      </c>
      <c r="AQ22" s="515">
        <f>IF(AQ$4&gt;HOLD_PERIOD+12,0,-Expenses!Z15)</f>
        <v>0</v>
      </c>
      <c r="AR22" s="515">
        <f>IF(AR$4&gt;HOLD_PERIOD+12,0,-Expenses!AA15)</f>
        <v>0</v>
      </c>
      <c r="AS22" s="515">
        <f>IF(AS$4&gt;HOLD_PERIOD+12,0,-Expenses!AB15)</f>
        <v>0</v>
      </c>
      <c r="AT22" s="515">
        <f>IF(AT$4&gt;HOLD_PERIOD+12,0,-Expenses!AC15)</f>
        <v>0</v>
      </c>
      <c r="AU22" s="515">
        <f>IF(AU$4&gt;HOLD_PERIOD+12,0,-Expenses!AD15)</f>
        <v>0</v>
      </c>
      <c r="AV22" s="515">
        <f>IF(AV$4&gt;HOLD_PERIOD+12,0,-Expenses!AE15)</f>
        <v>0</v>
      </c>
      <c r="AW22" s="515">
        <f>IF(AW$4&gt;HOLD_PERIOD+12,0,-Expenses!AF15)</f>
        <v>0</v>
      </c>
      <c r="AX22" s="515">
        <f>IF(AX$4&gt;HOLD_PERIOD+12,0,-Expenses!AG15)</f>
        <v>0</v>
      </c>
      <c r="AY22" s="515">
        <f>IF(AY$4&gt;HOLD_PERIOD+12,0,-Expenses!AH15)</f>
        <v>0</v>
      </c>
      <c r="AZ22" s="515">
        <f>IF(AZ$4&gt;HOLD_PERIOD+12,0,-Expenses!AI15)</f>
        <v>0</v>
      </c>
      <c r="BA22" s="515">
        <f>IF(BA$4&gt;HOLD_PERIOD+12,0,-Expenses!AJ15)</f>
        <v>0</v>
      </c>
      <c r="BB22" s="515">
        <f>IF(BB$4&gt;HOLD_PERIOD+12,0,-Expenses!AK15)</f>
        <v>0</v>
      </c>
      <c r="BC22" s="515">
        <f>IF(BC$4&gt;HOLD_PERIOD+12,0,-Expenses!AL15)</f>
        <v>0</v>
      </c>
      <c r="BD22" s="515">
        <f>IF(BD$4&gt;HOLD_PERIOD+12,0,-Expenses!AM15)</f>
        <v>0</v>
      </c>
      <c r="BE22" s="515">
        <f>IF(BE$4&gt;HOLD_PERIOD+12,0,-Expenses!AN15)</f>
        <v>0</v>
      </c>
      <c r="BF22" s="515">
        <f>IF(BF$4&gt;HOLD_PERIOD+12,0,-Expenses!AO15)</f>
        <v>0</v>
      </c>
      <c r="BG22" s="515">
        <f>IF(BG$4&gt;HOLD_PERIOD+12,0,-Expenses!AP15)</f>
        <v>0</v>
      </c>
      <c r="BH22" s="515">
        <f>IF(BH$4&gt;HOLD_PERIOD+12,0,-Expenses!AQ15)</f>
        <v>0</v>
      </c>
      <c r="BI22" s="515">
        <f>IF(BI$4&gt;HOLD_PERIOD+12,0,-Expenses!AR15)</f>
        <v>0</v>
      </c>
      <c r="BJ22" s="515">
        <f>IF(BJ$4&gt;HOLD_PERIOD+12,0,-Expenses!AS15)</f>
        <v>0</v>
      </c>
      <c r="BK22" s="515">
        <f>IF(BK$4&gt;HOLD_PERIOD+12,0,-Expenses!AT15)</f>
        <v>0</v>
      </c>
      <c r="BL22" s="515">
        <f>IF(BL$4&gt;HOLD_PERIOD+12,0,-Expenses!AU15)</f>
        <v>0</v>
      </c>
      <c r="BM22" s="515">
        <f>IF(BM$4&gt;HOLD_PERIOD+12,0,-Expenses!AV15)</f>
        <v>0</v>
      </c>
      <c r="BN22" s="515">
        <f>IF(BN$4&gt;HOLD_PERIOD+12,0,-Expenses!AW15)</f>
        <v>0</v>
      </c>
      <c r="BO22" s="515">
        <f>IF(BO$4&gt;HOLD_PERIOD+12,0,-Expenses!AX15)</f>
        <v>0</v>
      </c>
      <c r="BP22" s="515">
        <f>IF(BP$4&gt;HOLD_PERIOD+12,0,-Expenses!AY15)</f>
        <v>0</v>
      </c>
      <c r="BQ22" s="515">
        <f>IF(BQ$4&gt;HOLD_PERIOD+12,0,-Expenses!AZ15)</f>
        <v>0</v>
      </c>
      <c r="BR22" s="515">
        <f>IF(BR$4&gt;HOLD_PERIOD+12,0,-Expenses!BA15)</f>
        <v>0</v>
      </c>
      <c r="BS22" s="515">
        <f>IF(BS$4&gt;HOLD_PERIOD+12,0,-Expenses!BB15)</f>
        <v>0</v>
      </c>
      <c r="BT22" s="515">
        <f>IF(BT$4&gt;HOLD_PERIOD+12,0,-Expenses!BC15)</f>
        <v>0</v>
      </c>
      <c r="BU22" s="515">
        <f>IF(BU$4&gt;HOLD_PERIOD+12,0,-Expenses!BD15)</f>
        <v>0</v>
      </c>
      <c r="BV22" s="515">
        <f>IF(BV$4&gt;HOLD_PERIOD+12,0,-Expenses!BE15)</f>
        <v>0</v>
      </c>
      <c r="BW22" s="515">
        <f>IF(BW$4&gt;HOLD_PERIOD+12,0,-Expenses!BF15)</f>
        <v>0</v>
      </c>
      <c r="BX22" s="515">
        <f>IF(BX$4&gt;HOLD_PERIOD+12,0,-Expenses!BG15)</f>
        <v>0</v>
      </c>
      <c r="BY22" s="515">
        <f>IF(BY$4&gt;HOLD_PERIOD+12,0,-Expenses!BH15)</f>
        <v>0</v>
      </c>
      <c r="BZ22" s="515">
        <f>IF(BZ$4&gt;HOLD_PERIOD+12,0,-Expenses!BI15)</f>
        <v>0</v>
      </c>
      <c r="CA22" s="515">
        <f>IF(CA$4&gt;HOLD_PERIOD+12,0,-Expenses!BJ15)</f>
        <v>0</v>
      </c>
      <c r="CB22" s="515">
        <f>IF(CB$4&gt;HOLD_PERIOD+12,0,-Expenses!BK15)</f>
        <v>0</v>
      </c>
      <c r="CC22" s="515">
        <f>IF(CC$4&gt;HOLD_PERIOD+12,0,-Expenses!BL15)</f>
        <v>0</v>
      </c>
      <c r="CD22" s="515">
        <f>IF(CD$4&gt;HOLD_PERIOD+12,0,-Expenses!BM15)</f>
        <v>0</v>
      </c>
      <c r="CE22" s="515">
        <f>IF(CE$4&gt;HOLD_PERIOD+12,0,-Expenses!BN15)</f>
        <v>0</v>
      </c>
      <c r="CF22" s="515">
        <f>IF(CF$4&gt;HOLD_PERIOD+12,0,-Expenses!BO15)</f>
        <v>0</v>
      </c>
      <c r="CG22" s="515">
        <f>IF(CG$4&gt;HOLD_PERIOD+12,0,-Expenses!BP15)</f>
        <v>0</v>
      </c>
      <c r="CH22" s="515">
        <f>IF(CH$4&gt;HOLD_PERIOD+12,0,-Expenses!BQ15)</f>
        <v>0</v>
      </c>
      <c r="CI22" s="515">
        <f>IF(CI$4&gt;HOLD_PERIOD+12,0,-Expenses!BR15)</f>
        <v>0</v>
      </c>
      <c r="CJ22" s="515">
        <f>IF(CJ$4&gt;HOLD_PERIOD+12,0,-Expenses!BS15)</f>
        <v>0</v>
      </c>
      <c r="CK22" s="515">
        <f>IF(CK$4&gt;HOLD_PERIOD+12,0,-Expenses!BT15)</f>
        <v>0</v>
      </c>
      <c r="CL22" s="515">
        <f>IF(CL$4&gt;HOLD_PERIOD+12,0,-Expenses!BU15)</f>
        <v>0</v>
      </c>
      <c r="CM22" s="515">
        <f>IF(CM$4&gt;HOLD_PERIOD+12,0,-Expenses!BV15)</f>
        <v>0</v>
      </c>
      <c r="CN22" s="515">
        <f>IF(CN$4&gt;HOLD_PERIOD+12,0,-Expenses!BW15)</f>
        <v>0</v>
      </c>
      <c r="CO22" s="515">
        <f>IF(CO$4&gt;HOLD_PERIOD+12,0,-Expenses!BX15)</f>
        <v>0</v>
      </c>
      <c r="CP22" s="515">
        <f>IF(CP$4&gt;HOLD_PERIOD+12,0,-Expenses!BY15)</f>
        <v>0</v>
      </c>
      <c r="CQ22" s="515">
        <f>IF(CQ$4&gt;HOLD_PERIOD+12,0,-Expenses!BZ15)</f>
        <v>0</v>
      </c>
      <c r="CR22" s="515">
        <f>IF(CR$4&gt;HOLD_PERIOD+12,0,-Expenses!CA15)</f>
        <v>0</v>
      </c>
      <c r="CS22" s="515">
        <f>IF(CS$4&gt;HOLD_PERIOD+12,0,-Expenses!CB15)</f>
        <v>0</v>
      </c>
      <c r="CT22" s="515">
        <f>IF(CT$4&gt;HOLD_PERIOD+12,0,-Expenses!CC15)</f>
        <v>0</v>
      </c>
      <c r="CU22" s="515">
        <f>IF(CU$4&gt;HOLD_PERIOD+12,0,-Expenses!CD15)</f>
        <v>0</v>
      </c>
      <c r="CV22" s="515">
        <f>IF(CV$4&gt;HOLD_PERIOD+12,0,-Expenses!CE15)</f>
        <v>0</v>
      </c>
      <c r="CW22" s="515">
        <f>IF(CW$4&gt;HOLD_PERIOD+12,0,-Expenses!CF15)</f>
        <v>0</v>
      </c>
      <c r="CX22" s="515">
        <f>IF(CX$4&gt;HOLD_PERIOD+12,0,-Expenses!CG15)</f>
        <v>0</v>
      </c>
      <c r="CY22" s="515">
        <f>IF(CY$4&gt;HOLD_PERIOD+12,0,-Expenses!CH15)</f>
        <v>0</v>
      </c>
      <c r="CZ22" s="515">
        <f>IF(CZ$4&gt;HOLD_PERIOD+12,0,-Expenses!CI15)</f>
        <v>0</v>
      </c>
      <c r="DA22" s="515">
        <f>IF(DA$4&gt;HOLD_PERIOD+12,0,-Expenses!CJ15)</f>
        <v>0</v>
      </c>
      <c r="DB22" s="515">
        <f>IF(DB$4&gt;HOLD_PERIOD+12,0,-Expenses!CK15)</f>
        <v>0</v>
      </c>
      <c r="DC22" s="515">
        <f>IF(DC$4&gt;HOLD_PERIOD+12,0,-Expenses!CL15)</f>
        <v>0</v>
      </c>
      <c r="DD22" s="515">
        <f>IF(DD$4&gt;HOLD_PERIOD+12,0,-Expenses!CM15)</f>
        <v>0</v>
      </c>
      <c r="DE22" s="515">
        <f>IF(DE$4&gt;HOLD_PERIOD+12,0,-Expenses!CN15)</f>
        <v>0</v>
      </c>
      <c r="DF22" s="515">
        <f>IF(DF$4&gt;HOLD_PERIOD+12,0,-Expenses!CO15)</f>
        <v>0</v>
      </c>
      <c r="DG22" s="515">
        <f>IF(DG$4&gt;HOLD_PERIOD+12,0,-Expenses!CP15)</f>
        <v>0</v>
      </c>
      <c r="DH22" s="515">
        <f>IF(DH$4&gt;HOLD_PERIOD+12,0,-Expenses!CQ15)</f>
        <v>0</v>
      </c>
      <c r="DI22" s="515">
        <f>IF(DI$4&gt;HOLD_PERIOD+12,0,-Expenses!CR15)</f>
        <v>0</v>
      </c>
      <c r="DJ22" s="515">
        <f>IF(DJ$4&gt;HOLD_PERIOD+12,0,-Expenses!CS15)</f>
        <v>0</v>
      </c>
      <c r="DK22" s="515">
        <f>IF(DK$4&gt;HOLD_PERIOD+12,0,-Expenses!CT15)</f>
        <v>0</v>
      </c>
      <c r="DL22" s="515">
        <f>IF(DL$4&gt;HOLD_PERIOD+12,0,-Expenses!CU15)</f>
        <v>0</v>
      </c>
      <c r="DM22" s="515">
        <f>IF(DM$4&gt;HOLD_PERIOD+12,0,-Expenses!CV15)</f>
        <v>0</v>
      </c>
      <c r="DN22" s="515">
        <f>IF(DN$4&gt;HOLD_PERIOD+12,0,-Expenses!CW15)</f>
        <v>0</v>
      </c>
      <c r="DO22" s="515">
        <f>IF(DO$4&gt;HOLD_PERIOD+12,0,-Expenses!CX15)</f>
        <v>0</v>
      </c>
      <c r="DP22" s="515">
        <f>IF(DP$4&gt;HOLD_PERIOD+12,0,-Expenses!CY15)</f>
        <v>0</v>
      </c>
      <c r="DQ22" s="515">
        <f>IF(DQ$4&gt;HOLD_PERIOD+12,0,-Expenses!CZ15)</f>
        <v>0</v>
      </c>
      <c r="DR22" s="515">
        <f>IF(DR$4&gt;HOLD_PERIOD+12,0,-Expenses!DA15)</f>
        <v>0</v>
      </c>
      <c r="DS22" s="515">
        <f>IF(DS$4&gt;HOLD_PERIOD+12,0,-Expenses!DB15)</f>
        <v>0</v>
      </c>
      <c r="DT22" s="515">
        <f>IF(DT$4&gt;HOLD_PERIOD+12,0,-Expenses!DC15)</f>
        <v>0</v>
      </c>
      <c r="DU22" s="515">
        <f>IF(DU$4&gt;HOLD_PERIOD+12,0,-Expenses!DD15)</f>
        <v>0</v>
      </c>
      <c r="DV22" s="515">
        <f>IF(DV$4&gt;HOLD_PERIOD+12,0,-Expenses!DE15)</f>
        <v>0</v>
      </c>
      <c r="DW22" s="515">
        <f>IF(DW$4&gt;HOLD_PERIOD+12,0,-Expenses!DF15)</f>
        <v>0</v>
      </c>
      <c r="DX22" s="515">
        <f>IF(DX$4&gt;HOLD_PERIOD+12,0,-Expenses!DG15)</f>
        <v>0</v>
      </c>
      <c r="DY22" s="515">
        <f>IF(DY$4&gt;HOLD_PERIOD+12,0,-Expenses!DH15)</f>
        <v>0</v>
      </c>
      <c r="DZ22" s="515">
        <f>IF(DZ$4&gt;HOLD_PERIOD+12,0,-Expenses!DI15)</f>
        <v>0</v>
      </c>
      <c r="EA22" s="515">
        <f>IF(EA$4&gt;HOLD_PERIOD+12,0,-Expenses!DJ15)</f>
        <v>0</v>
      </c>
      <c r="EB22" s="515">
        <f>IF(EB$4&gt;HOLD_PERIOD+12,0,-Expenses!DK15)</f>
        <v>0</v>
      </c>
      <c r="EC22" s="515">
        <f>IF(EC$4&gt;HOLD_PERIOD+12,0,-Expenses!DL15)</f>
        <v>0</v>
      </c>
      <c r="ED22" s="515">
        <f>IF(ED$4&gt;HOLD_PERIOD+12,0,-Expenses!DM15)</f>
        <v>0</v>
      </c>
      <c r="EE22" s="515">
        <f>IF(EE$4&gt;HOLD_PERIOD+12,0,-Expenses!DN15)</f>
        <v>0</v>
      </c>
      <c r="EF22" s="515">
        <f>IF(EF$4&gt;HOLD_PERIOD+12,0,-Expenses!DO15)</f>
        <v>0</v>
      </c>
      <c r="EG22" s="515">
        <f>IF(EG$4&gt;HOLD_PERIOD+12,0,-Expenses!DP15)</f>
        <v>0</v>
      </c>
      <c r="EH22" s="515">
        <f>IF(EH$4&gt;HOLD_PERIOD+12,0,-Expenses!DQ15)</f>
        <v>0</v>
      </c>
      <c r="EI22" s="515">
        <f>IF(EI$4&gt;HOLD_PERIOD+12,0,-Expenses!DR15)</f>
        <v>0</v>
      </c>
      <c r="EJ22" s="515">
        <f>IF(EJ$4&gt;HOLD_PERIOD+12,0,-Expenses!DS15)</f>
        <v>0</v>
      </c>
      <c r="EK22" s="515">
        <f>IF(EK$4&gt;HOLD_PERIOD+12,0,-Expenses!DT15)</f>
        <v>0</v>
      </c>
      <c r="EL22" s="515">
        <f>IF(EL$4&gt;HOLD_PERIOD+12,0,-Expenses!DU15)</f>
        <v>0</v>
      </c>
      <c r="EM22" s="515">
        <f>IF(EM$4&gt;HOLD_PERIOD+12,0,-Expenses!DV15)</f>
        <v>0</v>
      </c>
      <c r="EN22" s="515">
        <f>IF(EN$4&gt;HOLD_PERIOD+12,0,-Expenses!DW15)</f>
        <v>0</v>
      </c>
      <c r="EO22" s="515">
        <f>IF(EO$4&gt;HOLD_PERIOD+12,0,-Expenses!DX15)</f>
        <v>0</v>
      </c>
      <c r="EP22" s="515">
        <f>IF(EP$4&gt;HOLD_PERIOD+12,0,-Expenses!DY15)</f>
        <v>0</v>
      </c>
      <c r="EQ22" s="515">
        <f>IF(EQ$4&gt;HOLD_PERIOD+12,0,-Expenses!DZ15)</f>
        <v>0</v>
      </c>
      <c r="ER22" s="515">
        <f>IF(ER$4&gt;HOLD_PERIOD+12,0,-Expenses!EA15)</f>
        <v>0</v>
      </c>
      <c r="ES22" s="515">
        <f>IF(ES$4&gt;HOLD_PERIOD+12,0,-Expenses!EB15)</f>
        <v>0</v>
      </c>
      <c r="ET22" s="518">
        <f>IF(ET$4&gt;HOLD_PERIOD+12,0,-Expenses!EC15)</f>
        <v>0</v>
      </c>
    </row>
    <row r="23" spans="1:150" x14ac:dyDescent="0.3">
      <c r="A23" s="515">
        <f t="shared" si="23"/>
        <v>0</v>
      </c>
      <c r="B23" s="404" t="str">
        <f>Expenses!E7</f>
        <v>Other</v>
      </c>
      <c r="C23" s="515"/>
      <c r="D23" s="515">
        <f>SUMIFS(CF!$R23:$ET23,CF!$R$2:$ET$2,CF!D$2,CF!$R$4:$ET$4,"&lt;="&amp;HOLD_PERIOD+12)</f>
        <v>0</v>
      </c>
      <c r="E23" s="515">
        <f>SUMIFS(CF!$R23:$ET23,CF!$R$2:$ET$2,CF!E$2,CF!$R$4:$ET$4,"&lt;="&amp;HOLD_PERIOD+12)</f>
        <v>0</v>
      </c>
      <c r="F23" s="515">
        <f>SUMIFS(CF!$R23:$ET23,CF!$R$2:$ET$2,CF!F$2,CF!$R$4:$ET$4,"&lt;="&amp;HOLD_PERIOD+12)</f>
        <v>0</v>
      </c>
      <c r="G23" s="515">
        <f>SUMIFS(CF!$R23:$ET23,CF!$R$2:$ET$2,CF!G$2,CF!$R$4:$ET$4,"&lt;="&amp;HOLD_PERIOD+12)</f>
        <v>0</v>
      </c>
      <c r="H23" s="515">
        <f>SUMIFS(CF!$R23:$ET23,CF!$R$2:$ET$2,CF!H$2,CF!$R$4:$ET$4,"&lt;="&amp;HOLD_PERIOD+12)</f>
        <v>0</v>
      </c>
      <c r="I23" s="515">
        <f>SUMIFS(CF!$R23:$ET23,CF!$R$2:$ET$2,CF!I$2,CF!$R$4:$ET$4,"&lt;="&amp;HOLD_PERIOD+12)</f>
        <v>0</v>
      </c>
      <c r="J23" s="515">
        <f>SUMIFS(CF!$R23:$ET23,CF!$R$2:$ET$2,CF!J$2,CF!$R$4:$ET$4,"&lt;="&amp;HOLD_PERIOD+12)</f>
        <v>0</v>
      </c>
      <c r="K23" s="515">
        <f>SUMIFS(CF!$R23:$ET23,CF!$R$2:$ET$2,CF!K$2,CF!$R$4:$ET$4,"&lt;="&amp;HOLD_PERIOD+12)</f>
        <v>0</v>
      </c>
      <c r="L23" s="515">
        <f>SUMIFS(CF!$R23:$ET23,CF!$R$2:$ET$2,CF!L$2,CF!$R$4:$ET$4,"&lt;="&amp;HOLD_PERIOD+12)</f>
        <v>0</v>
      </c>
      <c r="M23" s="518">
        <f>SUMIFS(CF!$R23:$ET23,CF!$R$2:$ET$2,CF!M$2,CF!$R$4:$ET$4,"&lt;="&amp;HOLD_PERIOD+12)</f>
        <v>0</v>
      </c>
      <c r="P23" s="515">
        <f>SUMIF($R$4:$ET$4,"&lt;="&amp;HOLD_PERIOD,R23:ET23)</f>
        <v>0</v>
      </c>
      <c r="Q23" s="404" t="str">
        <f>Expenses!E7</f>
        <v>Other</v>
      </c>
      <c r="R23" s="515"/>
      <c r="S23" s="515">
        <f>IF(S$4&gt;HOLD_PERIOD+12,0,-Expenses!B16)</f>
        <v>0</v>
      </c>
      <c r="T23" s="515">
        <f>IF(T$4&gt;HOLD_PERIOD+12,0,-Expenses!C16)</f>
        <v>0</v>
      </c>
      <c r="U23" s="515">
        <f>IF(U$4&gt;HOLD_PERIOD+12,0,-Expenses!D16)</f>
        <v>0</v>
      </c>
      <c r="V23" s="515">
        <f>IF(V$4&gt;HOLD_PERIOD+12,0,-Expenses!E16)</f>
        <v>0</v>
      </c>
      <c r="W23" s="515">
        <f>IF(W$4&gt;HOLD_PERIOD+12,0,-Expenses!F16)</f>
        <v>0</v>
      </c>
      <c r="X23" s="515">
        <f>IF(X$4&gt;HOLD_PERIOD+12,0,-Expenses!G16)</f>
        <v>0</v>
      </c>
      <c r="Y23" s="515">
        <f>IF(Y$4&gt;HOLD_PERIOD+12,0,-Expenses!H16)</f>
        <v>0</v>
      </c>
      <c r="Z23" s="515">
        <f>IF(Z$4&gt;HOLD_PERIOD+12,0,-Expenses!I16)</f>
        <v>0</v>
      </c>
      <c r="AA23" s="515">
        <f>IF(AA$4&gt;HOLD_PERIOD+12,0,-Expenses!J16)</f>
        <v>0</v>
      </c>
      <c r="AB23" s="515">
        <f>IF(AB$4&gt;HOLD_PERIOD+12,0,-Expenses!K16)</f>
        <v>0</v>
      </c>
      <c r="AC23" s="515">
        <f>IF(AC$4&gt;HOLD_PERIOD+12,0,-Expenses!L16)</f>
        <v>0</v>
      </c>
      <c r="AD23" s="515">
        <f>IF(AD$4&gt;HOLD_PERIOD+12,0,-Expenses!M16)</f>
        <v>0</v>
      </c>
      <c r="AE23" s="515">
        <f>IF(AE$4&gt;HOLD_PERIOD+12,0,-Expenses!N16)</f>
        <v>0</v>
      </c>
      <c r="AF23" s="515">
        <f>IF(AF$4&gt;HOLD_PERIOD+12,0,-Expenses!O16)</f>
        <v>0</v>
      </c>
      <c r="AG23" s="515">
        <f>IF(AG$4&gt;HOLD_PERIOD+12,0,-Expenses!P16)</f>
        <v>0</v>
      </c>
      <c r="AH23" s="515">
        <f>IF(AH$4&gt;HOLD_PERIOD+12,0,-Expenses!Q16)</f>
        <v>0</v>
      </c>
      <c r="AI23" s="515">
        <f>IF(AI$4&gt;HOLD_PERIOD+12,0,-Expenses!R16)</f>
        <v>0</v>
      </c>
      <c r="AJ23" s="515">
        <f>IF(AJ$4&gt;HOLD_PERIOD+12,0,-Expenses!S16)</f>
        <v>0</v>
      </c>
      <c r="AK23" s="515">
        <f>IF(AK$4&gt;HOLD_PERIOD+12,0,-Expenses!T16)</f>
        <v>0</v>
      </c>
      <c r="AL23" s="515">
        <f>IF(AL$4&gt;HOLD_PERIOD+12,0,-Expenses!U16)</f>
        <v>0</v>
      </c>
      <c r="AM23" s="515">
        <f>IF(AM$4&gt;HOLD_PERIOD+12,0,-Expenses!V16)</f>
        <v>0</v>
      </c>
      <c r="AN23" s="515">
        <f>IF(AN$4&gt;HOLD_PERIOD+12,0,-Expenses!W16)</f>
        <v>0</v>
      </c>
      <c r="AO23" s="515">
        <f>IF(AO$4&gt;HOLD_PERIOD+12,0,-Expenses!X16)</f>
        <v>0</v>
      </c>
      <c r="AP23" s="515">
        <f>IF(AP$4&gt;HOLD_PERIOD+12,0,-Expenses!Y16)</f>
        <v>0</v>
      </c>
      <c r="AQ23" s="515">
        <f>IF(AQ$4&gt;HOLD_PERIOD+12,0,-Expenses!Z16)</f>
        <v>0</v>
      </c>
      <c r="AR23" s="515">
        <f>IF(AR$4&gt;HOLD_PERIOD+12,0,-Expenses!AA16)</f>
        <v>0</v>
      </c>
      <c r="AS23" s="515">
        <f>IF(AS$4&gt;HOLD_PERIOD+12,0,-Expenses!AB16)</f>
        <v>0</v>
      </c>
      <c r="AT23" s="515">
        <f>IF(AT$4&gt;HOLD_PERIOD+12,0,-Expenses!AC16)</f>
        <v>0</v>
      </c>
      <c r="AU23" s="515">
        <f>IF(AU$4&gt;HOLD_PERIOD+12,0,-Expenses!AD16)</f>
        <v>0</v>
      </c>
      <c r="AV23" s="515">
        <f>IF(AV$4&gt;HOLD_PERIOD+12,0,-Expenses!AE16)</f>
        <v>0</v>
      </c>
      <c r="AW23" s="515">
        <f>IF(AW$4&gt;HOLD_PERIOD+12,0,-Expenses!AF16)</f>
        <v>0</v>
      </c>
      <c r="AX23" s="515">
        <f>IF(AX$4&gt;HOLD_PERIOD+12,0,-Expenses!AG16)</f>
        <v>0</v>
      </c>
      <c r="AY23" s="515">
        <f>IF(AY$4&gt;HOLD_PERIOD+12,0,-Expenses!AH16)</f>
        <v>0</v>
      </c>
      <c r="AZ23" s="515">
        <f>IF(AZ$4&gt;HOLD_PERIOD+12,0,-Expenses!AI16)</f>
        <v>0</v>
      </c>
      <c r="BA23" s="515">
        <f>IF(BA$4&gt;HOLD_PERIOD+12,0,-Expenses!AJ16)</f>
        <v>0</v>
      </c>
      <c r="BB23" s="515">
        <f>IF(BB$4&gt;HOLD_PERIOD+12,0,-Expenses!AK16)</f>
        <v>0</v>
      </c>
      <c r="BC23" s="515">
        <f>IF(BC$4&gt;HOLD_PERIOD+12,0,-Expenses!AL16)</f>
        <v>0</v>
      </c>
      <c r="BD23" s="515">
        <f>IF(BD$4&gt;HOLD_PERIOD+12,0,-Expenses!AM16)</f>
        <v>0</v>
      </c>
      <c r="BE23" s="515">
        <f>IF(BE$4&gt;HOLD_PERIOD+12,0,-Expenses!AN16)</f>
        <v>0</v>
      </c>
      <c r="BF23" s="515">
        <f>IF(BF$4&gt;HOLD_PERIOD+12,0,-Expenses!AO16)</f>
        <v>0</v>
      </c>
      <c r="BG23" s="515">
        <f>IF(BG$4&gt;HOLD_PERIOD+12,0,-Expenses!AP16)</f>
        <v>0</v>
      </c>
      <c r="BH23" s="515">
        <f>IF(BH$4&gt;HOLD_PERIOD+12,0,-Expenses!AQ16)</f>
        <v>0</v>
      </c>
      <c r="BI23" s="515">
        <f>IF(BI$4&gt;HOLD_PERIOD+12,0,-Expenses!AR16)</f>
        <v>0</v>
      </c>
      <c r="BJ23" s="515">
        <f>IF(BJ$4&gt;HOLD_PERIOD+12,0,-Expenses!AS16)</f>
        <v>0</v>
      </c>
      <c r="BK23" s="515">
        <f>IF(BK$4&gt;HOLD_PERIOD+12,0,-Expenses!AT16)</f>
        <v>0</v>
      </c>
      <c r="BL23" s="515">
        <f>IF(BL$4&gt;HOLD_PERIOD+12,0,-Expenses!AU16)</f>
        <v>0</v>
      </c>
      <c r="BM23" s="515">
        <f>IF(BM$4&gt;HOLD_PERIOD+12,0,-Expenses!AV16)</f>
        <v>0</v>
      </c>
      <c r="BN23" s="515">
        <f>IF(BN$4&gt;HOLD_PERIOD+12,0,-Expenses!AW16)</f>
        <v>0</v>
      </c>
      <c r="BO23" s="515">
        <f>IF(BO$4&gt;HOLD_PERIOD+12,0,-Expenses!AX16)</f>
        <v>0</v>
      </c>
      <c r="BP23" s="515">
        <f>IF(BP$4&gt;HOLD_PERIOD+12,0,-Expenses!AY16)</f>
        <v>0</v>
      </c>
      <c r="BQ23" s="515">
        <f>IF(BQ$4&gt;HOLD_PERIOD+12,0,-Expenses!AZ16)</f>
        <v>0</v>
      </c>
      <c r="BR23" s="515">
        <f>IF(BR$4&gt;HOLD_PERIOD+12,0,-Expenses!BA16)</f>
        <v>0</v>
      </c>
      <c r="BS23" s="515">
        <f>IF(BS$4&gt;HOLD_PERIOD+12,0,-Expenses!BB16)</f>
        <v>0</v>
      </c>
      <c r="BT23" s="515">
        <f>IF(BT$4&gt;HOLD_PERIOD+12,0,-Expenses!BC16)</f>
        <v>0</v>
      </c>
      <c r="BU23" s="515">
        <f>IF(BU$4&gt;HOLD_PERIOD+12,0,-Expenses!BD16)</f>
        <v>0</v>
      </c>
      <c r="BV23" s="515">
        <f>IF(BV$4&gt;HOLD_PERIOD+12,0,-Expenses!BE16)</f>
        <v>0</v>
      </c>
      <c r="BW23" s="515">
        <f>IF(BW$4&gt;HOLD_PERIOD+12,0,-Expenses!BF16)</f>
        <v>0</v>
      </c>
      <c r="BX23" s="515">
        <f>IF(BX$4&gt;HOLD_PERIOD+12,0,-Expenses!BG16)</f>
        <v>0</v>
      </c>
      <c r="BY23" s="515">
        <f>IF(BY$4&gt;HOLD_PERIOD+12,0,-Expenses!BH16)</f>
        <v>0</v>
      </c>
      <c r="BZ23" s="515">
        <f>IF(BZ$4&gt;HOLD_PERIOD+12,0,-Expenses!BI16)</f>
        <v>0</v>
      </c>
      <c r="CA23" s="515">
        <f>IF(CA$4&gt;HOLD_PERIOD+12,0,-Expenses!BJ16)</f>
        <v>0</v>
      </c>
      <c r="CB23" s="515">
        <f>IF(CB$4&gt;HOLD_PERIOD+12,0,-Expenses!BK16)</f>
        <v>0</v>
      </c>
      <c r="CC23" s="515">
        <f>IF(CC$4&gt;HOLD_PERIOD+12,0,-Expenses!BL16)</f>
        <v>0</v>
      </c>
      <c r="CD23" s="515">
        <f>IF(CD$4&gt;HOLD_PERIOD+12,0,-Expenses!BM16)</f>
        <v>0</v>
      </c>
      <c r="CE23" s="515">
        <f>IF(CE$4&gt;HOLD_PERIOD+12,0,-Expenses!BN16)</f>
        <v>0</v>
      </c>
      <c r="CF23" s="515">
        <f>IF(CF$4&gt;HOLD_PERIOD+12,0,-Expenses!BO16)</f>
        <v>0</v>
      </c>
      <c r="CG23" s="515">
        <f>IF(CG$4&gt;HOLD_PERIOD+12,0,-Expenses!BP16)</f>
        <v>0</v>
      </c>
      <c r="CH23" s="515">
        <f>IF(CH$4&gt;HOLD_PERIOD+12,0,-Expenses!BQ16)</f>
        <v>0</v>
      </c>
      <c r="CI23" s="515">
        <f>IF(CI$4&gt;HOLD_PERIOD+12,0,-Expenses!BR16)</f>
        <v>0</v>
      </c>
      <c r="CJ23" s="515">
        <f>IF(CJ$4&gt;HOLD_PERIOD+12,0,-Expenses!BS16)</f>
        <v>0</v>
      </c>
      <c r="CK23" s="515">
        <f>IF(CK$4&gt;HOLD_PERIOD+12,0,-Expenses!BT16)</f>
        <v>0</v>
      </c>
      <c r="CL23" s="515">
        <f>IF(CL$4&gt;HOLD_PERIOD+12,0,-Expenses!BU16)</f>
        <v>0</v>
      </c>
      <c r="CM23" s="515">
        <f>IF(CM$4&gt;HOLD_PERIOD+12,0,-Expenses!BV16)</f>
        <v>0</v>
      </c>
      <c r="CN23" s="515">
        <f>IF(CN$4&gt;HOLD_PERIOD+12,0,-Expenses!BW16)</f>
        <v>0</v>
      </c>
      <c r="CO23" s="515">
        <f>IF(CO$4&gt;HOLD_PERIOD+12,0,-Expenses!BX16)</f>
        <v>0</v>
      </c>
      <c r="CP23" s="515">
        <f>IF(CP$4&gt;HOLD_PERIOD+12,0,-Expenses!BY16)</f>
        <v>0</v>
      </c>
      <c r="CQ23" s="515">
        <f>IF(CQ$4&gt;HOLD_PERIOD+12,0,-Expenses!BZ16)</f>
        <v>0</v>
      </c>
      <c r="CR23" s="515">
        <f>IF(CR$4&gt;HOLD_PERIOD+12,0,-Expenses!CA16)</f>
        <v>0</v>
      </c>
      <c r="CS23" s="515">
        <f>IF(CS$4&gt;HOLD_PERIOD+12,0,-Expenses!CB16)</f>
        <v>0</v>
      </c>
      <c r="CT23" s="515">
        <f>IF(CT$4&gt;HOLD_PERIOD+12,0,-Expenses!CC16)</f>
        <v>0</v>
      </c>
      <c r="CU23" s="515">
        <f>IF(CU$4&gt;HOLD_PERIOD+12,0,-Expenses!CD16)</f>
        <v>0</v>
      </c>
      <c r="CV23" s="515">
        <f>IF(CV$4&gt;HOLD_PERIOD+12,0,-Expenses!CE16)</f>
        <v>0</v>
      </c>
      <c r="CW23" s="515">
        <f>IF(CW$4&gt;HOLD_PERIOD+12,0,-Expenses!CF16)</f>
        <v>0</v>
      </c>
      <c r="CX23" s="515">
        <f>IF(CX$4&gt;HOLD_PERIOD+12,0,-Expenses!CG16)</f>
        <v>0</v>
      </c>
      <c r="CY23" s="515">
        <f>IF(CY$4&gt;HOLD_PERIOD+12,0,-Expenses!CH16)</f>
        <v>0</v>
      </c>
      <c r="CZ23" s="515">
        <f>IF(CZ$4&gt;HOLD_PERIOD+12,0,-Expenses!CI16)</f>
        <v>0</v>
      </c>
      <c r="DA23" s="515">
        <f>IF(DA$4&gt;HOLD_PERIOD+12,0,-Expenses!CJ16)</f>
        <v>0</v>
      </c>
      <c r="DB23" s="515">
        <f>IF(DB$4&gt;HOLD_PERIOD+12,0,-Expenses!CK16)</f>
        <v>0</v>
      </c>
      <c r="DC23" s="515">
        <f>IF(DC$4&gt;HOLD_PERIOD+12,0,-Expenses!CL16)</f>
        <v>0</v>
      </c>
      <c r="DD23" s="515">
        <f>IF(DD$4&gt;HOLD_PERIOD+12,0,-Expenses!CM16)</f>
        <v>0</v>
      </c>
      <c r="DE23" s="515">
        <f>IF(DE$4&gt;HOLD_PERIOD+12,0,-Expenses!CN16)</f>
        <v>0</v>
      </c>
      <c r="DF23" s="515">
        <f>IF(DF$4&gt;HOLD_PERIOD+12,0,-Expenses!CO16)</f>
        <v>0</v>
      </c>
      <c r="DG23" s="515">
        <f>IF(DG$4&gt;HOLD_PERIOD+12,0,-Expenses!CP16)</f>
        <v>0</v>
      </c>
      <c r="DH23" s="515">
        <f>IF(DH$4&gt;HOLD_PERIOD+12,0,-Expenses!CQ16)</f>
        <v>0</v>
      </c>
      <c r="DI23" s="515">
        <f>IF(DI$4&gt;HOLD_PERIOD+12,0,-Expenses!CR16)</f>
        <v>0</v>
      </c>
      <c r="DJ23" s="515">
        <f>IF(DJ$4&gt;HOLD_PERIOD+12,0,-Expenses!CS16)</f>
        <v>0</v>
      </c>
      <c r="DK23" s="515">
        <f>IF(DK$4&gt;HOLD_PERIOD+12,0,-Expenses!CT16)</f>
        <v>0</v>
      </c>
      <c r="DL23" s="515">
        <f>IF(DL$4&gt;HOLD_PERIOD+12,0,-Expenses!CU16)</f>
        <v>0</v>
      </c>
      <c r="DM23" s="515">
        <f>IF(DM$4&gt;HOLD_PERIOD+12,0,-Expenses!CV16)</f>
        <v>0</v>
      </c>
      <c r="DN23" s="515">
        <f>IF(DN$4&gt;HOLD_PERIOD+12,0,-Expenses!CW16)</f>
        <v>0</v>
      </c>
      <c r="DO23" s="515">
        <f>IF(DO$4&gt;HOLD_PERIOD+12,0,-Expenses!CX16)</f>
        <v>0</v>
      </c>
      <c r="DP23" s="515">
        <f>IF(DP$4&gt;HOLD_PERIOD+12,0,-Expenses!CY16)</f>
        <v>0</v>
      </c>
      <c r="DQ23" s="515">
        <f>IF(DQ$4&gt;HOLD_PERIOD+12,0,-Expenses!CZ16)</f>
        <v>0</v>
      </c>
      <c r="DR23" s="515">
        <f>IF(DR$4&gt;HOLD_PERIOD+12,0,-Expenses!DA16)</f>
        <v>0</v>
      </c>
      <c r="DS23" s="515">
        <f>IF(DS$4&gt;HOLD_PERIOD+12,0,-Expenses!DB16)</f>
        <v>0</v>
      </c>
      <c r="DT23" s="515">
        <f>IF(DT$4&gt;HOLD_PERIOD+12,0,-Expenses!DC16)</f>
        <v>0</v>
      </c>
      <c r="DU23" s="515">
        <f>IF(DU$4&gt;HOLD_PERIOD+12,0,-Expenses!DD16)</f>
        <v>0</v>
      </c>
      <c r="DV23" s="515">
        <f>IF(DV$4&gt;HOLD_PERIOD+12,0,-Expenses!DE16)</f>
        <v>0</v>
      </c>
      <c r="DW23" s="515">
        <f>IF(DW$4&gt;HOLD_PERIOD+12,0,-Expenses!DF16)</f>
        <v>0</v>
      </c>
      <c r="DX23" s="515">
        <f>IF(DX$4&gt;HOLD_PERIOD+12,0,-Expenses!DG16)</f>
        <v>0</v>
      </c>
      <c r="DY23" s="515">
        <f>IF(DY$4&gt;HOLD_PERIOD+12,0,-Expenses!DH16)</f>
        <v>0</v>
      </c>
      <c r="DZ23" s="515">
        <f>IF(DZ$4&gt;HOLD_PERIOD+12,0,-Expenses!DI16)</f>
        <v>0</v>
      </c>
      <c r="EA23" s="515">
        <f>IF(EA$4&gt;HOLD_PERIOD+12,0,-Expenses!DJ16)</f>
        <v>0</v>
      </c>
      <c r="EB23" s="515">
        <f>IF(EB$4&gt;HOLD_PERIOD+12,0,-Expenses!DK16)</f>
        <v>0</v>
      </c>
      <c r="EC23" s="515">
        <f>IF(EC$4&gt;HOLD_PERIOD+12,0,-Expenses!DL16)</f>
        <v>0</v>
      </c>
      <c r="ED23" s="515">
        <f>IF(ED$4&gt;HOLD_PERIOD+12,0,-Expenses!DM16)</f>
        <v>0</v>
      </c>
      <c r="EE23" s="515">
        <f>IF(EE$4&gt;HOLD_PERIOD+12,0,-Expenses!DN16)</f>
        <v>0</v>
      </c>
      <c r="EF23" s="515">
        <f>IF(EF$4&gt;HOLD_PERIOD+12,0,-Expenses!DO16)</f>
        <v>0</v>
      </c>
      <c r="EG23" s="515">
        <f>IF(EG$4&gt;HOLD_PERIOD+12,0,-Expenses!DP16)</f>
        <v>0</v>
      </c>
      <c r="EH23" s="515">
        <f>IF(EH$4&gt;HOLD_PERIOD+12,0,-Expenses!DQ16)</f>
        <v>0</v>
      </c>
      <c r="EI23" s="515">
        <f>IF(EI$4&gt;HOLD_PERIOD+12,0,-Expenses!DR16)</f>
        <v>0</v>
      </c>
      <c r="EJ23" s="515">
        <f>IF(EJ$4&gt;HOLD_PERIOD+12,0,-Expenses!DS16)</f>
        <v>0</v>
      </c>
      <c r="EK23" s="515">
        <f>IF(EK$4&gt;HOLD_PERIOD+12,0,-Expenses!DT16)</f>
        <v>0</v>
      </c>
      <c r="EL23" s="515">
        <f>IF(EL$4&gt;HOLD_PERIOD+12,0,-Expenses!DU16)</f>
        <v>0</v>
      </c>
      <c r="EM23" s="515">
        <f>IF(EM$4&gt;HOLD_PERIOD+12,0,-Expenses!DV16)</f>
        <v>0</v>
      </c>
      <c r="EN23" s="515">
        <f>IF(EN$4&gt;HOLD_PERIOD+12,0,-Expenses!DW16)</f>
        <v>0</v>
      </c>
      <c r="EO23" s="515">
        <f>IF(EO$4&gt;HOLD_PERIOD+12,0,-Expenses!DX16)</f>
        <v>0</v>
      </c>
      <c r="EP23" s="515">
        <f>IF(EP$4&gt;HOLD_PERIOD+12,0,-Expenses!DY16)</f>
        <v>0</v>
      </c>
      <c r="EQ23" s="515">
        <f>IF(EQ$4&gt;HOLD_PERIOD+12,0,-Expenses!DZ16)</f>
        <v>0</v>
      </c>
      <c r="ER23" s="515">
        <f>IF(ER$4&gt;HOLD_PERIOD+12,0,-Expenses!EA16)</f>
        <v>0</v>
      </c>
      <c r="ES23" s="515">
        <f>IF(ES$4&gt;HOLD_PERIOD+12,0,-Expenses!EB16)</f>
        <v>0</v>
      </c>
      <c r="ET23" s="518">
        <f>IF(ET$4&gt;HOLD_PERIOD+12,0,-Expenses!EC16)</f>
        <v>0</v>
      </c>
    </row>
    <row r="24" spans="1:150" x14ac:dyDescent="0.3">
      <c r="A24" s="515">
        <f t="shared" si="23"/>
        <v>-449135.71387753269</v>
      </c>
      <c r="B24" s="404" t="str">
        <f>Expenses!E6</f>
        <v>CAM</v>
      </c>
      <c r="C24" s="515"/>
      <c r="D24" s="515">
        <f>SUMIFS(CF!$R24:$ET24,CF!$R$2:$ET$2,CF!D$2,CF!$R$4:$ET$4,"&lt;="&amp;HOLD_PERIOD+12)</f>
        <v>-69872.414164571921</v>
      </c>
      <c r="E24" s="515">
        <f>SUMIFS(CF!$R24:$ET24,CF!$R$2:$ET$2,CF!E$2,CF!$R$4:$ET$4,"&lt;="&amp;HOLD_PERIOD+12)</f>
        <v>-71793.905554097699</v>
      </c>
      <c r="F24" s="515">
        <f>SUMIFS(CF!$R24:$ET24,CF!$R$2:$ET$2,CF!F$2,CF!$R$4:$ET$4,"&lt;="&amp;HOLD_PERIOD+12)</f>
        <v>-73768.237956835437</v>
      </c>
      <c r="G24" s="515">
        <f>SUMIFS(CF!$R24:$ET24,CF!$R$2:$ET$2,CF!G$2,CF!$R$4:$ET$4,"&lt;="&amp;HOLD_PERIOD+12)</f>
        <v>-75796.864500648444</v>
      </c>
      <c r="H24" s="515">
        <f>SUMIFS(CF!$R24:$ET24,CF!$R$2:$ET$2,CF!H$2,CF!$R$4:$ET$4,"&lt;="&amp;HOLD_PERIOD+12)</f>
        <v>-77881.278274416327</v>
      </c>
      <c r="I24" s="515">
        <f>SUMIFS(CF!$R24:$ET24,CF!$R$2:$ET$2,CF!I$2,CF!$R$4:$ET$4,"&lt;="&amp;HOLD_PERIOD+12)</f>
        <v>-80023.013426962818</v>
      </c>
      <c r="J24" s="515">
        <f>SUMIFS(CF!$R24:$ET24,CF!$R$2:$ET$2,CF!J$2,CF!$R$4:$ET$4,"&lt;="&amp;HOLD_PERIOD+12)</f>
        <v>0</v>
      </c>
      <c r="K24" s="515">
        <f>SUMIFS(CF!$R24:$ET24,CF!$R$2:$ET$2,CF!K$2,CF!$R$4:$ET$4,"&lt;="&amp;HOLD_PERIOD+12)</f>
        <v>0</v>
      </c>
      <c r="L24" s="515">
        <f>SUMIFS(CF!$R24:$ET24,CF!$R$2:$ET$2,CF!L$2,CF!$R$4:$ET$4,"&lt;="&amp;HOLD_PERIOD+12)</f>
        <v>0</v>
      </c>
      <c r="M24" s="518">
        <f>SUMIFS(CF!$R24:$ET24,CF!$R$2:$ET$2,CF!M$2,CF!$R$4:$ET$4,"&lt;="&amp;HOLD_PERIOD+12)</f>
        <v>0</v>
      </c>
      <c r="P24" s="515">
        <f t="shared" ref="P24:P26" si="24">SUMIF($R$4:$ET$4,"&lt;="&amp;HOLD_PERIOD,R24:ET24)</f>
        <v>-369112.70045056986</v>
      </c>
      <c r="Q24" s="404" t="str">
        <f>Expenses!E6</f>
        <v>CAM</v>
      </c>
      <c r="R24" s="515"/>
      <c r="S24" s="515">
        <f>IF(S$4&gt;HOLD_PERIOD+12,0,-Expenses!B17)</f>
        <v>-5750.5750000000007</v>
      </c>
      <c r="T24" s="515">
        <f>IF(T$4&gt;HOLD_PERIOD+12,0,-Expenses!C17)</f>
        <v>-5763.5901593259723</v>
      </c>
      <c r="U24" s="515">
        <f>IF(U$4&gt;HOLD_PERIOD+12,0,-Expenses!D17)</f>
        <v>-5776.634775597081</v>
      </c>
      <c r="V24" s="515">
        <f>IF(V$4&gt;HOLD_PERIOD+12,0,-Expenses!E17)</f>
        <v>-5789.7089154826308</v>
      </c>
      <c r="W24" s="515">
        <f>IF(W$4&gt;HOLD_PERIOD+12,0,-Expenses!F17)</f>
        <v>-5802.8126458028173</v>
      </c>
      <c r="X24" s="515">
        <f>IF(X$4&gt;HOLD_PERIOD+12,0,-Expenses!G17)</f>
        <v>-5815.9460335290687</v>
      </c>
      <c r="Y24" s="515">
        <f>IF(Y$4&gt;HOLD_PERIOD+12,0,-Expenses!H17)</f>
        <v>-5829.1091457843886</v>
      </c>
      <c r="Z24" s="515">
        <f>IF(Z$4&gt;HOLD_PERIOD+12,0,-Expenses!I17)</f>
        <v>-5842.3020498436981</v>
      </c>
      <c r="AA24" s="515">
        <f>IF(AA$4&gt;HOLD_PERIOD+12,0,-Expenses!J17)</f>
        <v>-5855.5248131341814</v>
      </c>
      <c r="AB24" s="515">
        <f>IF(AB$4&gt;HOLD_PERIOD+12,0,-Expenses!K17)</f>
        <v>-5868.7775032356276</v>
      </c>
      <c r="AC24" s="515">
        <f>IF(AC$4&gt;HOLD_PERIOD+12,0,-Expenses!L17)</f>
        <v>-5882.0601878807793</v>
      </c>
      <c r="AD24" s="515">
        <f>IF(AD$4&gt;HOLD_PERIOD+12,0,-Expenses!M17)</f>
        <v>-5895.3729349556761</v>
      </c>
      <c r="AE24" s="515">
        <f>IF(AE$4&gt;HOLD_PERIOD+12,0,-Expenses!N17)</f>
        <v>-5908.7158125000033</v>
      </c>
      <c r="AF24" s="515">
        <f>IF(AF$4&gt;HOLD_PERIOD+12,0,-Expenses!O17)</f>
        <v>-5922.0888887074398</v>
      </c>
      <c r="AG24" s="515">
        <f>IF(AG$4&gt;HOLD_PERIOD+12,0,-Expenses!P17)</f>
        <v>-5935.492231926004</v>
      </c>
      <c r="AH24" s="515">
        <f>IF(AH$4&gt;HOLD_PERIOD+12,0,-Expenses!Q17)</f>
        <v>-5948.9259106584068</v>
      </c>
      <c r="AI24" s="515">
        <f>IF(AI$4&gt;HOLD_PERIOD+12,0,-Expenses!R17)</f>
        <v>-5962.3899935623986</v>
      </c>
      <c r="AJ24" s="515">
        <f>IF(AJ$4&gt;HOLD_PERIOD+12,0,-Expenses!S17)</f>
        <v>-5975.8845494511224</v>
      </c>
      <c r="AK24" s="515">
        <f>IF(AK$4&gt;HOLD_PERIOD+12,0,-Expenses!T17)</f>
        <v>-5989.4096472934634</v>
      </c>
      <c r="AL24" s="515">
        <f>IF(AL$4&gt;HOLD_PERIOD+12,0,-Expenses!U17)</f>
        <v>-6002.965356214404</v>
      </c>
      <c r="AM24" s="515">
        <f>IF(AM$4&gt;HOLD_PERIOD+12,0,-Expenses!V17)</f>
        <v>-6016.5517454953751</v>
      </c>
      <c r="AN24" s="515">
        <f>IF(AN$4&gt;HOLD_PERIOD+12,0,-Expenses!W17)</f>
        <v>-6030.1688845746112</v>
      </c>
      <c r="AO24" s="515">
        <f>IF(AO$4&gt;HOLD_PERIOD+12,0,-Expenses!X17)</f>
        <v>-6043.8168430475043</v>
      </c>
      <c r="AP24" s="515">
        <f>IF(AP$4&gt;HOLD_PERIOD+12,0,-Expenses!Y17)</f>
        <v>-6057.4956906669613</v>
      </c>
      <c r="AQ24" s="515">
        <f>IF(AQ$4&gt;HOLD_PERIOD+12,0,-Expenses!Z17)</f>
        <v>-6071.205497343758</v>
      </c>
      <c r="AR24" s="515">
        <f>IF(AR$4&gt;HOLD_PERIOD+12,0,-Expenses!AA17)</f>
        <v>-6084.9463331468987</v>
      </c>
      <c r="AS24" s="515">
        <f>IF(AS$4&gt;HOLD_PERIOD+12,0,-Expenses!AB17)</f>
        <v>-6098.7182683039737</v>
      </c>
      <c r="AT24" s="515">
        <f>IF(AT$4&gt;HOLD_PERIOD+12,0,-Expenses!AC17)</f>
        <v>-6112.5213732015172</v>
      </c>
      <c r="AU24" s="515">
        <f>IF(AU$4&gt;HOLD_PERIOD+12,0,-Expenses!AD17)</f>
        <v>-6126.3557183853691</v>
      </c>
      <c r="AV24" s="515">
        <f>IF(AV$4&gt;HOLD_PERIOD+12,0,-Expenses!AE17)</f>
        <v>-6140.2213745610325</v>
      </c>
      <c r="AW24" s="515">
        <f>IF(AW$4&gt;HOLD_PERIOD+12,0,-Expenses!AF17)</f>
        <v>-6154.1184125940381</v>
      </c>
      <c r="AX24" s="515">
        <f>IF(AX$4&gt;HOLD_PERIOD+12,0,-Expenses!AG17)</f>
        <v>-6168.0469035103042</v>
      </c>
      <c r="AY24" s="515">
        <f>IF(AY$4&gt;HOLD_PERIOD+12,0,-Expenses!AH17)</f>
        <v>-6182.0069184965023</v>
      </c>
      <c r="AZ24" s="515">
        <f>IF(AZ$4&gt;HOLD_PERIOD+12,0,-Expenses!AI17)</f>
        <v>-6195.9985289004171</v>
      </c>
      <c r="BA24" s="515">
        <f>IF(BA$4&gt;HOLD_PERIOD+12,0,-Expenses!AJ17)</f>
        <v>-6210.0218062313152</v>
      </c>
      <c r="BB24" s="515">
        <f>IF(BB$4&gt;HOLD_PERIOD+12,0,-Expenses!AK17)</f>
        <v>-6224.0768221603066</v>
      </c>
      <c r="BC24" s="515">
        <f>IF(BC$4&gt;HOLD_PERIOD+12,0,-Expenses!AL17)</f>
        <v>-6238.1636485207155</v>
      </c>
      <c r="BD24" s="515">
        <f>IF(BD$4&gt;HOLD_PERIOD+12,0,-Expenses!AM17)</f>
        <v>-6252.2823573084424</v>
      </c>
      <c r="BE24" s="515">
        <f>IF(BE$4&gt;HOLD_PERIOD+12,0,-Expenses!AN17)</f>
        <v>-6266.433020682337</v>
      </c>
      <c r="BF24" s="515">
        <f>IF(BF$4&gt;HOLD_PERIOD+12,0,-Expenses!AO17)</f>
        <v>-6280.6157109645628</v>
      </c>
      <c r="BG24" s="515">
        <f>IF(BG$4&gt;HOLD_PERIOD+12,0,-Expenses!AP17)</f>
        <v>-6294.8305006409701</v>
      </c>
      <c r="BH24" s="515">
        <f>IF(BH$4&gt;HOLD_PERIOD+12,0,-Expenses!AQ17)</f>
        <v>-6309.0774623614643</v>
      </c>
      <c r="BI24" s="515">
        <f>IF(BI$4&gt;HOLD_PERIOD+12,0,-Expenses!AR17)</f>
        <v>-6323.3566689403779</v>
      </c>
      <c r="BJ24" s="515">
        <f>IF(BJ$4&gt;HOLD_PERIOD+12,0,-Expenses!AS17)</f>
        <v>-6337.6681933568416</v>
      </c>
      <c r="BK24" s="515">
        <f>IF(BK$4&gt;HOLD_PERIOD+12,0,-Expenses!AT17)</f>
        <v>-6352.0121087551597</v>
      </c>
      <c r="BL24" s="515">
        <f>IF(BL$4&gt;HOLD_PERIOD+12,0,-Expenses!AU17)</f>
        <v>-6366.3884884451827</v>
      </c>
      <c r="BM24" s="515">
        <f>IF(BM$4&gt;HOLD_PERIOD+12,0,-Expenses!AV17)</f>
        <v>-6380.7974059026801</v>
      </c>
      <c r="BN24" s="515">
        <f>IF(BN$4&gt;HOLD_PERIOD+12,0,-Expenses!AW17)</f>
        <v>-6395.238934769719</v>
      </c>
      <c r="BO24" s="515">
        <f>IF(BO$4&gt;HOLD_PERIOD+12,0,-Expenses!AX17)</f>
        <v>-6409.7131488550385</v>
      </c>
      <c r="BP24" s="515">
        <f>IF(BP$4&gt;HOLD_PERIOD+12,0,-Expenses!AY17)</f>
        <v>-6424.2201221344285</v>
      </c>
      <c r="BQ24" s="515">
        <f>IF(BQ$4&gt;HOLD_PERIOD+12,0,-Expenses!AZ17)</f>
        <v>-6438.7599287511048</v>
      </c>
      <c r="BR24" s="515">
        <f>IF(BR$4&gt;HOLD_PERIOD+12,0,-Expenses!BA17)</f>
        <v>-6453.3326430160923</v>
      </c>
      <c r="BS24" s="515">
        <f>IF(BS$4&gt;HOLD_PERIOD+12,0,-Expenses!BB17)</f>
        <v>-6467.9383394086008</v>
      </c>
      <c r="BT24" s="515">
        <f>IF(BT$4&gt;HOLD_PERIOD+12,0,-Expenses!BC17)</f>
        <v>-6482.5770925764082</v>
      </c>
      <c r="BU24" s="515">
        <f>IF(BU$4&gt;HOLD_PERIOD+12,0,-Expenses!BD17)</f>
        <v>-6497.2489773362413</v>
      </c>
      <c r="BV24" s="515">
        <f>IF(BV$4&gt;HOLD_PERIOD+12,0,-Expenses!BE17)</f>
        <v>-6511.9540686741575</v>
      </c>
      <c r="BW24" s="515">
        <f>IF(BW$4&gt;HOLD_PERIOD+12,0,-Expenses!BF17)</f>
        <v>-6526.6924417459295</v>
      </c>
      <c r="BX24" s="515">
        <f>IF(BX$4&gt;HOLD_PERIOD+12,0,-Expenses!BG17)</f>
        <v>-6541.4641718774274</v>
      </c>
      <c r="BY24" s="515">
        <f>IF(BY$4&gt;HOLD_PERIOD+12,0,-Expenses!BH17)</f>
        <v>-6556.2693345650059</v>
      </c>
      <c r="BZ24" s="515">
        <f>IF(BZ$4&gt;HOLD_PERIOD+12,0,-Expenses!BI17)</f>
        <v>-6571.1080054758886</v>
      </c>
      <c r="CA24" s="515">
        <f>IF(CA$4&gt;HOLD_PERIOD+12,0,-Expenses!BJ17)</f>
        <v>-6585.9802604485549</v>
      </c>
      <c r="CB24" s="515">
        <f>IF(CB$4&gt;HOLD_PERIOD+12,0,-Expenses!BK17)</f>
        <v>-6600.8861754931277</v>
      </c>
      <c r="CC24" s="515">
        <f>IF(CC$4&gt;HOLD_PERIOD+12,0,-Expenses!BL17)</f>
        <v>-6615.8258267917627</v>
      </c>
      <c r="CD24" s="515">
        <f>IF(CD$4&gt;HOLD_PERIOD+12,0,-Expenses!BM17)</f>
        <v>-6630.7992906990376</v>
      </c>
      <c r="CE24" s="515">
        <f>IF(CE$4&gt;HOLD_PERIOD+12,0,-Expenses!BN17)</f>
        <v>-6645.8066437423404</v>
      </c>
      <c r="CF24" s="515">
        <f>IF(CF$4&gt;HOLD_PERIOD+12,0,-Expenses!BO17)</f>
        <v>-6660.8479626222625</v>
      </c>
      <c r="CG24" s="515">
        <f>IF(CG$4&gt;HOLD_PERIOD+12,0,-Expenses!BP17)</f>
        <v>-6675.9233242129912</v>
      </c>
      <c r="CH24" s="515">
        <f>IF(CH$4&gt;HOLD_PERIOD+12,0,-Expenses!BQ17)</f>
        <v>-6691.0328055627006</v>
      </c>
      <c r="CI24" s="515">
        <f>IF(CI$4&gt;HOLD_PERIOD+12,0,-Expenses!BR17)</f>
        <v>-6706.1764838939462</v>
      </c>
      <c r="CJ24" s="515">
        <f>IF(CJ$4&gt;HOLD_PERIOD+12,0,-Expenses!BS17)</f>
        <v>-6721.3544366040605</v>
      </c>
      <c r="CK24" s="515">
        <f>IF(CK$4&gt;HOLD_PERIOD+12,0,-Expenses!BT17)</f>
        <v>-6736.5667412655475</v>
      </c>
      <c r="CL24" s="515">
        <f>IF(CL$4&gt;HOLD_PERIOD+12,0,-Expenses!BU17)</f>
        <v>-6751.813475626479</v>
      </c>
      <c r="CM24" s="515">
        <f>IF(CM$4&gt;HOLD_PERIOD+12,0,-Expenses!BV17)</f>
        <v>0</v>
      </c>
      <c r="CN24" s="515">
        <f>IF(CN$4&gt;HOLD_PERIOD+12,0,-Expenses!BW17)</f>
        <v>0</v>
      </c>
      <c r="CO24" s="515">
        <f>IF(CO$4&gt;HOLD_PERIOD+12,0,-Expenses!BX17)</f>
        <v>0</v>
      </c>
      <c r="CP24" s="515">
        <f>IF(CP$4&gt;HOLD_PERIOD+12,0,-Expenses!BY17)</f>
        <v>0</v>
      </c>
      <c r="CQ24" s="515">
        <f>IF(CQ$4&gt;HOLD_PERIOD+12,0,-Expenses!BZ17)</f>
        <v>0</v>
      </c>
      <c r="CR24" s="515">
        <f>IF(CR$4&gt;HOLD_PERIOD+12,0,-Expenses!CA17)</f>
        <v>0</v>
      </c>
      <c r="CS24" s="515">
        <f>IF(CS$4&gt;HOLD_PERIOD+12,0,-Expenses!CB17)</f>
        <v>0</v>
      </c>
      <c r="CT24" s="515">
        <f>IF(CT$4&gt;HOLD_PERIOD+12,0,-Expenses!CC17)</f>
        <v>0</v>
      </c>
      <c r="CU24" s="515">
        <f>IF(CU$4&gt;HOLD_PERIOD+12,0,-Expenses!CD17)</f>
        <v>0</v>
      </c>
      <c r="CV24" s="515">
        <f>IF(CV$4&gt;HOLD_PERIOD+12,0,-Expenses!CE17)</f>
        <v>0</v>
      </c>
      <c r="CW24" s="515">
        <f>IF(CW$4&gt;HOLD_PERIOD+12,0,-Expenses!CF17)</f>
        <v>0</v>
      </c>
      <c r="CX24" s="515">
        <f>IF(CX$4&gt;HOLD_PERIOD+12,0,-Expenses!CG17)</f>
        <v>0</v>
      </c>
      <c r="CY24" s="515">
        <f>IF(CY$4&gt;HOLD_PERIOD+12,0,-Expenses!CH17)</f>
        <v>0</v>
      </c>
      <c r="CZ24" s="515">
        <f>IF(CZ$4&gt;HOLD_PERIOD+12,0,-Expenses!CI17)</f>
        <v>0</v>
      </c>
      <c r="DA24" s="515">
        <f>IF(DA$4&gt;HOLD_PERIOD+12,0,-Expenses!CJ17)</f>
        <v>0</v>
      </c>
      <c r="DB24" s="515">
        <f>IF(DB$4&gt;HOLD_PERIOD+12,0,-Expenses!CK17)</f>
        <v>0</v>
      </c>
      <c r="DC24" s="515">
        <f>IF(DC$4&gt;HOLD_PERIOD+12,0,-Expenses!CL17)</f>
        <v>0</v>
      </c>
      <c r="DD24" s="515">
        <f>IF(DD$4&gt;HOLD_PERIOD+12,0,-Expenses!CM17)</f>
        <v>0</v>
      </c>
      <c r="DE24" s="515">
        <f>IF(DE$4&gt;HOLD_PERIOD+12,0,-Expenses!CN17)</f>
        <v>0</v>
      </c>
      <c r="DF24" s="515">
        <f>IF(DF$4&gt;HOLD_PERIOD+12,0,-Expenses!CO17)</f>
        <v>0</v>
      </c>
      <c r="DG24" s="515">
        <f>IF(DG$4&gt;HOLD_PERIOD+12,0,-Expenses!CP17)</f>
        <v>0</v>
      </c>
      <c r="DH24" s="515">
        <f>IF(DH$4&gt;HOLD_PERIOD+12,0,-Expenses!CQ17)</f>
        <v>0</v>
      </c>
      <c r="DI24" s="515">
        <f>IF(DI$4&gt;HOLD_PERIOD+12,0,-Expenses!CR17)</f>
        <v>0</v>
      </c>
      <c r="DJ24" s="515">
        <f>IF(DJ$4&gt;HOLD_PERIOD+12,0,-Expenses!CS17)</f>
        <v>0</v>
      </c>
      <c r="DK24" s="515">
        <f>IF(DK$4&gt;HOLD_PERIOD+12,0,-Expenses!CT17)</f>
        <v>0</v>
      </c>
      <c r="DL24" s="515">
        <f>IF(DL$4&gt;HOLD_PERIOD+12,0,-Expenses!CU17)</f>
        <v>0</v>
      </c>
      <c r="DM24" s="515">
        <f>IF(DM$4&gt;HOLD_PERIOD+12,0,-Expenses!CV17)</f>
        <v>0</v>
      </c>
      <c r="DN24" s="515">
        <f>IF(DN$4&gt;HOLD_PERIOD+12,0,-Expenses!CW17)</f>
        <v>0</v>
      </c>
      <c r="DO24" s="515">
        <f>IF(DO$4&gt;HOLD_PERIOD+12,0,-Expenses!CX17)</f>
        <v>0</v>
      </c>
      <c r="DP24" s="515">
        <f>IF(DP$4&gt;HOLD_PERIOD+12,0,-Expenses!CY17)</f>
        <v>0</v>
      </c>
      <c r="DQ24" s="515">
        <f>IF(DQ$4&gt;HOLD_PERIOD+12,0,-Expenses!CZ17)</f>
        <v>0</v>
      </c>
      <c r="DR24" s="515">
        <f>IF(DR$4&gt;HOLD_PERIOD+12,0,-Expenses!DA17)</f>
        <v>0</v>
      </c>
      <c r="DS24" s="515">
        <f>IF(DS$4&gt;HOLD_PERIOD+12,0,-Expenses!DB17)</f>
        <v>0</v>
      </c>
      <c r="DT24" s="515">
        <f>IF(DT$4&gt;HOLD_PERIOD+12,0,-Expenses!DC17)</f>
        <v>0</v>
      </c>
      <c r="DU24" s="515">
        <f>IF(DU$4&gt;HOLD_PERIOD+12,0,-Expenses!DD17)</f>
        <v>0</v>
      </c>
      <c r="DV24" s="515">
        <f>IF(DV$4&gt;HOLD_PERIOD+12,0,-Expenses!DE17)</f>
        <v>0</v>
      </c>
      <c r="DW24" s="515">
        <f>IF(DW$4&gt;HOLD_PERIOD+12,0,-Expenses!DF17)</f>
        <v>0</v>
      </c>
      <c r="DX24" s="515">
        <f>IF(DX$4&gt;HOLD_PERIOD+12,0,-Expenses!DG17)</f>
        <v>0</v>
      </c>
      <c r="DY24" s="515">
        <f>IF(DY$4&gt;HOLD_PERIOD+12,0,-Expenses!DH17)</f>
        <v>0</v>
      </c>
      <c r="DZ24" s="515">
        <f>IF(DZ$4&gt;HOLD_PERIOD+12,0,-Expenses!DI17)</f>
        <v>0</v>
      </c>
      <c r="EA24" s="515">
        <f>IF(EA$4&gt;HOLD_PERIOD+12,0,-Expenses!DJ17)</f>
        <v>0</v>
      </c>
      <c r="EB24" s="515">
        <f>IF(EB$4&gt;HOLD_PERIOD+12,0,-Expenses!DK17)</f>
        <v>0</v>
      </c>
      <c r="EC24" s="515">
        <f>IF(EC$4&gt;HOLD_PERIOD+12,0,-Expenses!DL17)</f>
        <v>0</v>
      </c>
      <c r="ED24" s="515">
        <f>IF(ED$4&gt;HOLD_PERIOD+12,0,-Expenses!DM17)</f>
        <v>0</v>
      </c>
      <c r="EE24" s="515">
        <f>IF(EE$4&gt;HOLD_PERIOD+12,0,-Expenses!DN17)</f>
        <v>0</v>
      </c>
      <c r="EF24" s="515">
        <f>IF(EF$4&gt;HOLD_PERIOD+12,0,-Expenses!DO17)</f>
        <v>0</v>
      </c>
      <c r="EG24" s="515">
        <f>IF(EG$4&gt;HOLD_PERIOD+12,0,-Expenses!DP17)</f>
        <v>0</v>
      </c>
      <c r="EH24" s="515">
        <f>IF(EH$4&gt;HOLD_PERIOD+12,0,-Expenses!DQ17)</f>
        <v>0</v>
      </c>
      <c r="EI24" s="515">
        <f>IF(EI$4&gt;HOLD_PERIOD+12,0,-Expenses!DR17)</f>
        <v>0</v>
      </c>
      <c r="EJ24" s="515">
        <f>IF(EJ$4&gt;HOLD_PERIOD+12,0,-Expenses!DS17)</f>
        <v>0</v>
      </c>
      <c r="EK24" s="515">
        <f>IF(EK$4&gt;HOLD_PERIOD+12,0,-Expenses!DT17)</f>
        <v>0</v>
      </c>
      <c r="EL24" s="515">
        <f>IF(EL$4&gt;HOLD_PERIOD+12,0,-Expenses!DU17)</f>
        <v>0</v>
      </c>
      <c r="EM24" s="515">
        <f>IF(EM$4&gt;HOLD_PERIOD+12,0,-Expenses!DV17)</f>
        <v>0</v>
      </c>
      <c r="EN24" s="515">
        <f>IF(EN$4&gt;HOLD_PERIOD+12,0,-Expenses!DW17)</f>
        <v>0</v>
      </c>
      <c r="EO24" s="515">
        <f>IF(EO$4&gt;HOLD_PERIOD+12,0,-Expenses!DX17)</f>
        <v>0</v>
      </c>
      <c r="EP24" s="515">
        <f>IF(EP$4&gt;HOLD_PERIOD+12,0,-Expenses!DY17)</f>
        <v>0</v>
      </c>
      <c r="EQ24" s="515">
        <f>IF(EQ$4&gt;HOLD_PERIOD+12,0,-Expenses!DZ17)</f>
        <v>0</v>
      </c>
      <c r="ER24" s="515">
        <f>IF(ER$4&gt;HOLD_PERIOD+12,0,-Expenses!EA17)</f>
        <v>0</v>
      </c>
      <c r="ES24" s="515">
        <f>IF(ES$4&gt;HOLD_PERIOD+12,0,-Expenses!EB17)</f>
        <v>0</v>
      </c>
      <c r="ET24" s="518">
        <f>IF(ET$4&gt;HOLD_PERIOD+12,0,-Expenses!EC17)</f>
        <v>0</v>
      </c>
    </row>
    <row r="25" spans="1:150" x14ac:dyDescent="0.3">
      <c r="A25" s="515">
        <f t="shared" si="23"/>
        <v>0</v>
      </c>
      <c r="B25" s="404" t="str">
        <f>Expenses!E8</f>
        <v>Other</v>
      </c>
      <c r="C25" s="515"/>
      <c r="D25" s="515">
        <f>SUMIFS(CF!$R25:$ET25,CF!$R$2:$ET$2,CF!D$2,CF!$R$4:$ET$4,"&lt;="&amp;HOLD_PERIOD+12)</f>
        <v>0</v>
      </c>
      <c r="E25" s="515">
        <f>SUMIFS(CF!$R25:$ET25,CF!$R$2:$ET$2,CF!E$2,CF!$R$4:$ET$4,"&lt;="&amp;HOLD_PERIOD+12)</f>
        <v>0</v>
      </c>
      <c r="F25" s="515">
        <f>SUMIFS(CF!$R25:$ET25,CF!$R$2:$ET$2,CF!F$2,CF!$R$4:$ET$4,"&lt;="&amp;HOLD_PERIOD+12)</f>
        <v>0</v>
      </c>
      <c r="G25" s="515">
        <f>SUMIFS(CF!$R25:$ET25,CF!$R$2:$ET$2,CF!G$2,CF!$R$4:$ET$4,"&lt;="&amp;HOLD_PERIOD+12)</f>
        <v>0</v>
      </c>
      <c r="H25" s="515">
        <f>SUMIFS(CF!$R25:$ET25,CF!$R$2:$ET$2,CF!H$2,CF!$R$4:$ET$4,"&lt;="&amp;HOLD_PERIOD+12)</f>
        <v>0</v>
      </c>
      <c r="I25" s="515">
        <f>SUMIFS(CF!$R25:$ET25,CF!$R$2:$ET$2,CF!I$2,CF!$R$4:$ET$4,"&lt;="&amp;HOLD_PERIOD+12)</f>
        <v>0</v>
      </c>
      <c r="J25" s="515">
        <f>SUMIFS(CF!$R25:$ET25,CF!$R$2:$ET$2,CF!J$2,CF!$R$4:$ET$4,"&lt;="&amp;HOLD_PERIOD+12)</f>
        <v>0</v>
      </c>
      <c r="K25" s="515">
        <f>SUMIFS(CF!$R25:$ET25,CF!$R$2:$ET$2,CF!K$2,CF!$R$4:$ET$4,"&lt;="&amp;HOLD_PERIOD+12)</f>
        <v>0</v>
      </c>
      <c r="L25" s="515">
        <f>SUMIFS(CF!$R25:$ET25,CF!$R$2:$ET$2,CF!L$2,CF!$R$4:$ET$4,"&lt;="&amp;HOLD_PERIOD+12)</f>
        <v>0</v>
      </c>
      <c r="M25" s="518">
        <f>SUMIFS(CF!$R25:$ET25,CF!$R$2:$ET$2,CF!M$2,CF!$R$4:$ET$4,"&lt;="&amp;HOLD_PERIOD+12)</f>
        <v>0</v>
      </c>
      <c r="P25" s="515">
        <f t="shared" si="24"/>
        <v>0</v>
      </c>
      <c r="Q25" s="404" t="str">
        <f>Expenses!E8</f>
        <v>Other</v>
      </c>
      <c r="R25" s="515"/>
      <c r="S25" s="515">
        <f>IF(S$4&gt;HOLD_PERIOD+12,0,-Expenses!B18)</f>
        <v>0</v>
      </c>
      <c r="T25" s="515">
        <f>IF(T$4&gt;HOLD_PERIOD+12,0,-Expenses!C18)</f>
        <v>0</v>
      </c>
      <c r="U25" s="515">
        <f>IF(U$4&gt;HOLD_PERIOD+12,0,-Expenses!D18)</f>
        <v>0</v>
      </c>
      <c r="V25" s="515">
        <f>IF(V$4&gt;HOLD_PERIOD+12,0,-Expenses!E18)</f>
        <v>0</v>
      </c>
      <c r="W25" s="515">
        <f>IF(W$4&gt;HOLD_PERIOD+12,0,-Expenses!F18)</f>
        <v>0</v>
      </c>
      <c r="X25" s="515">
        <f>IF(X$4&gt;HOLD_PERIOD+12,0,-Expenses!G18)</f>
        <v>0</v>
      </c>
      <c r="Y25" s="515">
        <f>IF(Y$4&gt;HOLD_PERIOD+12,0,-Expenses!H18)</f>
        <v>0</v>
      </c>
      <c r="Z25" s="515">
        <f>IF(Z$4&gt;HOLD_PERIOD+12,0,-Expenses!I18)</f>
        <v>0</v>
      </c>
      <c r="AA25" s="515">
        <f>IF(AA$4&gt;HOLD_PERIOD+12,0,-Expenses!J18)</f>
        <v>0</v>
      </c>
      <c r="AB25" s="515">
        <f>IF(AB$4&gt;HOLD_PERIOD+12,0,-Expenses!K18)</f>
        <v>0</v>
      </c>
      <c r="AC25" s="515">
        <f>IF(AC$4&gt;HOLD_PERIOD+12,0,-Expenses!L18)</f>
        <v>0</v>
      </c>
      <c r="AD25" s="515">
        <f>IF(AD$4&gt;HOLD_PERIOD+12,0,-Expenses!M18)</f>
        <v>0</v>
      </c>
      <c r="AE25" s="515">
        <f>IF(AE$4&gt;HOLD_PERIOD+12,0,-Expenses!N18)</f>
        <v>0</v>
      </c>
      <c r="AF25" s="515">
        <f>IF(AF$4&gt;HOLD_PERIOD+12,0,-Expenses!O18)</f>
        <v>0</v>
      </c>
      <c r="AG25" s="515">
        <f>IF(AG$4&gt;HOLD_PERIOD+12,0,-Expenses!P18)</f>
        <v>0</v>
      </c>
      <c r="AH25" s="515">
        <f>IF(AH$4&gt;HOLD_PERIOD+12,0,-Expenses!Q18)</f>
        <v>0</v>
      </c>
      <c r="AI25" s="515">
        <f>IF(AI$4&gt;HOLD_PERIOD+12,0,-Expenses!R18)</f>
        <v>0</v>
      </c>
      <c r="AJ25" s="515">
        <f>IF(AJ$4&gt;HOLD_PERIOD+12,0,-Expenses!S18)</f>
        <v>0</v>
      </c>
      <c r="AK25" s="515">
        <f>IF(AK$4&gt;HOLD_PERIOD+12,0,-Expenses!T18)</f>
        <v>0</v>
      </c>
      <c r="AL25" s="515">
        <f>IF(AL$4&gt;HOLD_PERIOD+12,0,-Expenses!U18)</f>
        <v>0</v>
      </c>
      <c r="AM25" s="515">
        <f>IF(AM$4&gt;HOLD_PERIOD+12,0,-Expenses!V18)</f>
        <v>0</v>
      </c>
      <c r="AN25" s="515">
        <f>IF(AN$4&gt;HOLD_PERIOD+12,0,-Expenses!W18)</f>
        <v>0</v>
      </c>
      <c r="AO25" s="515">
        <f>IF(AO$4&gt;HOLD_PERIOD+12,0,-Expenses!X18)</f>
        <v>0</v>
      </c>
      <c r="AP25" s="515">
        <f>IF(AP$4&gt;HOLD_PERIOD+12,0,-Expenses!Y18)</f>
        <v>0</v>
      </c>
      <c r="AQ25" s="515">
        <f>IF(AQ$4&gt;HOLD_PERIOD+12,0,-Expenses!Z18)</f>
        <v>0</v>
      </c>
      <c r="AR25" s="515">
        <f>IF(AR$4&gt;HOLD_PERIOD+12,0,-Expenses!AA18)</f>
        <v>0</v>
      </c>
      <c r="AS25" s="515">
        <f>IF(AS$4&gt;HOLD_PERIOD+12,0,-Expenses!AB18)</f>
        <v>0</v>
      </c>
      <c r="AT25" s="515">
        <f>IF(AT$4&gt;HOLD_PERIOD+12,0,-Expenses!AC18)</f>
        <v>0</v>
      </c>
      <c r="AU25" s="515">
        <f>IF(AU$4&gt;HOLD_PERIOD+12,0,-Expenses!AD18)</f>
        <v>0</v>
      </c>
      <c r="AV25" s="515">
        <f>IF(AV$4&gt;HOLD_PERIOD+12,0,-Expenses!AE18)</f>
        <v>0</v>
      </c>
      <c r="AW25" s="515">
        <f>IF(AW$4&gt;HOLD_PERIOD+12,0,-Expenses!AF18)</f>
        <v>0</v>
      </c>
      <c r="AX25" s="515">
        <f>IF(AX$4&gt;HOLD_PERIOD+12,0,-Expenses!AG18)</f>
        <v>0</v>
      </c>
      <c r="AY25" s="515">
        <f>IF(AY$4&gt;HOLD_PERIOD+12,0,-Expenses!AH18)</f>
        <v>0</v>
      </c>
      <c r="AZ25" s="515">
        <f>IF(AZ$4&gt;HOLD_PERIOD+12,0,-Expenses!AI18)</f>
        <v>0</v>
      </c>
      <c r="BA25" s="515">
        <f>IF(BA$4&gt;HOLD_PERIOD+12,0,-Expenses!AJ18)</f>
        <v>0</v>
      </c>
      <c r="BB25" s="515">
        <f>IF(BB$4&gt;HOLD_PERIOD+12,0,-Expenses!AK18)</f>
        <v>0</v>
      </c>
      <c r="BC25" s="515">
        <f>IF(BC$4&gt;HOLD_PERIOD+12,0,-Expenses!AL18)</f>
        <v>0</v>
      </c>
      <c r="BD25" s="515">
        <f>IF(BD$4&gt;HOLD_PERIOD+12,0,-Expenses!AM18)</f>
        <v>0</v>
      </c>
      <c r="BE25" s="515">
        <f>IF(BE$4&gt;HOLD_PERIOD+12,0,-Expenses!AN18)</f>
        <v>0</v>
      </c>
      <c r="BF25" s="515">
        <f>IF(BF$4&gt;HOLD_PERIOD+12,0,-Expenses!AO18)</f>
        <v>0</v>
      </c>
      <c r="BG25" s="515">
        <f>IF(BG$4&gt;HOLD_PERIOD+12,0,-Expenses!AP18)</f>
        <v>0</v>
      </c>
      <c r="BH25" s="515">
        <f>IF(BH$4&gt;HOLD_PERIOD+12,0,-Expenses!AQ18)</f>
        <v>0</v>
      </c>
      <c r="BI25" s="515">
        <f>IF(BI$4&gt;HOLD_PERIOD+12,0,-Expenses!AR18)</f>
        <v>0</v>
      </c>
      <c r="BJ25" s="515">
        <f>IF(BJ$4&gt;HOLD_PERIOD+12,0,-Expenses!AS18)</f>
        <v>0</v>
      </c>
      <c r="BK25" s="515">
        <f>IF(BK$4&gt;HOLD_PERIOD+12,0,-Expenses!AT18)</f>
        <v>0</v>
      </c>
      <c r="BL25" s="515">
        <f>IF(BL$4&gt;HOLD_PERIOD+12,0,-Expenses!AU18)</f>
        <v>0</v>
      </c>
      <c r="BM25" s="515">
        <f>IF(BM$4&gt;HOLD_PERIOD+12,0,-Expenses!AV18)</f>
        <v>0</v>
      </c>
      <c r="BN25" s="515">
        <f>IF(BN$4&gt;HOLD_PERIOD+12,0,-Expenses!AW18)</f>
        <v>0</v>
      </c>
      <c r="BO25" s="515">
        <f>IF(BO$4&gt;HOLD_PERIOD+12,0,-Expenses!AX18)</f>
        <v>0</v>
      </c>
      <c r="BP25" s="515">
        <f>IF(BP$4&gt;HOLD_PERIOD+12,0,-Expenses!AY18)</f>
        <v>0</v>
      </c>
      <c r="BQ25" s="515">
        <f>IF(BQ$4&gt;HOLD_PERIOD+12,0,-Expenses!AZ18)</f>
        <v>0</v>
      </c>
      <c r="BR25" s="515">
        <f>IF(BR$4&gt;HOLD_PERIOD+12,0,-Expenses!BA18)</f>
        <v>0</v>
      </c>
      <c r="BS25" s="515">
        <f>IF(BS$4&gt;HOLD_PERIOD+12,0,-Expenses!BB18)</f>
        <v>0</v>
      </c>
      <c r="BT25" s="515">
        <f>IF(BT$4&gt;HOLD_PERIOD+12,0,-Expenses!BC18)</f>
        <v>0</v>
      </c>
      <c r="BU25" s="515">
        <f>IF(BU$4&gt;HOLD_PERIOD+12,0,-Expenses!BD18)</f>
        <v>0</v>
      </c>
      <c r="BV25" s="515">
        <f>IF(BV$4&gt;HOLD_PERIOD+12,0,-Expenses!BE18)</f>
        <v>0</v>
      </c>
      <c r="BW25" s="515">
        <f>IF(BW$4&gt;HOLD_PERIOD+12,0,-Expenses!BF18)</f>
        <v>0</v>
      </c>
      <c r="BX25" s="515">
        <f>IF(BX$4&gt;HOLD_PERIOD+12,0,-Expenses!BG18)</f>
        <v>0</v>
      </c>
      <c r="BY25" s="515">
        <f>IF(BY$4&gt;HOLD_PERIOD+12,0,-Expenses!BH18)</f>
        <v>0</v>
      </c>
      <c r="BZ25" s="515">
        <f>IF(BZ$4&gt;HOLD_PERIOD+12,0,-Expenses!BI18)</f>
        <v>0</v>
      </c>
      <c r="CA25" s="515">
        <f>IF(CA$4&gt;HOLD_PERIOD+12,0,-Expenses!BJ18)</f>
        <v>0</v>
      </c>
      <c r="CB25" s="515">
        <f>IF(CB$4&gt;HOLD_PERIOD+12,0,-Expenses!BK18)</f>
        <v>0</v>
      </c>
      <c r="CC25" s="515">
        <f>IF(CC$4&gt;HOLD_PERIOD+12,0,-Expenses!BL18)</f>
        <v>0</v>
      </c>
      <c r="CD25" s="515">
        <f>IF(CD$4&gt;HOLD_PERIOD+12,0,-Expenses!BM18)</f>
        <v>0</v>
      </c>
      <c r="CE25" s="515">
        <f>IF(CE$4&gt;HOLD_PERIOD+12,0,-Expenses!BN18)</f>
        <v>0</v>
      </c>
      <c r="CF25" s="515">
        <f>IF(CF$4&gt;HOLD_PERIOD+12,0,-Expenses!BO18)</f>
        <v>0</v>
      </c>
      <c r="CG25" s="515">
        <f>IF(CG$4&gt;HOLD_PERIOD+12,0,-Expenses!BP18)</f>
        <v>0</v>
      </c>
      <c r="CH25" s="515">
        <f>IF(CH$4&gt;HOLD_PERIOD+12,0,-Expenses!BQ18)</f>
        <v>0</v>
      </c>
      <c r="CI25" s="515">
        <f>IF(CI$4&gt;HOLD_PERIOD+12,0,-Expenses!BR18)</f>
        <v>0</v>
      </c>
      <c r="CJ25" s="515">
        <f>IF(CJ$4&gt;HOLD_PERIOD+12,0,-Expenses!BS18)</f>
        <v>0</v>
      </c>
      <c r="CK25" s="515">
        <f>IF(CK$4&gt;HOLD_PERIOD+12,0,-Expenses!BT18)</f>
        <v>0</v>
      </c>
      <c r="CL25" s="515">
        <f>IF(CL$4&gt;HOLD_PERIOD+12,0,-Expenses!BU18)</f>
        <v>0</v>
      </c>
      <c r="CM25" s="515">
        <f>IF(CM$4&gt;HOLD_PERIOD+12,0,-Expenses!BV18)</f>
        <v>0</v>
      </c>
      <c r="CN25" s="515">
        <f>IF(CN$4&gt;HOLD_PERIOD+12,0,-Expenses!BW18)</f>
        <v>0</v>
      </c>
      <c r="CO25" s="515">
        <f>IF(CO$4&gt;HOLD_PERIOD+12,0,-Expenses!BX18)</f>
        <v>0</v>
      </c>
      <c r="CP25" s="515">
        <f>IF(CP$4&gt;HOLD_PERIOD+12,0,-Expenses!BY18)</f>
        <v>0</v>
      </c>
      <c r="CQ25" s="515">
        <f>IF(CQ$4&gt;HOLD_PERIOD+12,0,-Expenses!BZ18)</f>
        <v>0</v>
      </c>
      <c r="CR25" s="515">
        <f>IF(CR$4&gt;HOLD_PERIOD+12,0,-Expenses!CA18)</f>
        <v>0</v>
      </c>
      <c r="CS25" s="515">
        <f>IF(CS$4&gt;HOLD_PERIOD+12,0,-Expenses!CB18)</f>
        <v>0</v>
      </c>
      <c r="CT25" s="515">
        <f>IF(CT$4&gt;HOLD_PERIOD+12,0,-Expenses!CC18)</f>
        <v>0</v>
      </c>
      <c r="CU25" s="515">
        <f>IF(CU$4&gt;HOLD_PERIOD+12,0,-Expenses!CD18)</f>
        <v>0</v>
      </c>
      <c r="CV25" s="515">
        <f>IF(CV$4&gt;HOLD_PERIOD+12,0,-Expenses!CE18)</f>
        <v>0</v>
      </c>
      <c r="CW25" s="515">
        <f>IF(CW$4&gt;HOLD_PERIOD+12,0,-Expenses!CF18)</f>
        <v>0</v>
      </c>
      <c r="CX25" s="515">
        <f>IF(CX$4&gt;HOLD_PERIOD+12,0,-Expenses!CG18)</f>
        <v>0</v>
      </c>
      <c r="CY25" s="515">
        <f>IF(CY$4&gt;HOLD_PERIOD+12,0,-Expenses!CH18)</f>
        <v>0</v>
      </c>
      <c r="CZ25" s="515">
        <f>IF(CZ$4&gt;HOLD_PERIOD+12,0,-Expenses!CI18)</f>
        <v>0</v>
      </c>
      <c r="DA25" s="515">
        <f>IF(DA$4&gt;HOLD_PERIOD+12,0,-Expenses!CJ18)</f>
        <v>0</v>
      </c>
      <c r="DB25" s="515">
        <f>IF(DB$4&gt;HOLD_PERIOD+12,0,-Expenses!CK18)</f>
        <v>0</v>
      </c>
      <c r="DC25" s="515">
        <f>IF(DC$4&gt;HOLD_PERIOD+12,0,-Expenses!CL18)</f>
        <v>0</v>
      </c>
      <c r="DD25" s="515">
        <f>IF(DD$4&gt;HOLD_PERIOD+12,0,-Expenses!CM18)</f>
        <v>0</v>
      </c>
      <c r="DE25" s="515">
        <f>IF(DE$4&gt;HOLD_PERIOD+12,0,-Expenses!CN18)</f>
        <v>0</v>
      </c>
      <c r="DF25" s="515">
        <f>IF(DF$4&gt;HOLD_PERIOD+12,0,-Expenses!CO18)</f>
        <v>0</v>
      </c>
      <c r="DG25" s="515">
        <f>IF(DG$4&gt;HOLD_PERIOD+12,0,-Expenses!CP18)</f>
        <v>0</v>
      </c>
      <c r="DH25" s="515">
        <f>IF(DH$4&gt;HOLD_PERIOD+12,0,-Expenses!CQ18)</f>
        <v>0</v>
      </c>
      <c r="DI25" s="515">
        <f>IF(DI$4&gt;HOLD_PERIOD+12,0,-Expenses!CR18)</f>
        <v>0</v>
      </c>
      <c r="DJ25" s="515">
        <f>IF(DJ$4&gt;HOLD_PERIOD+12,0,-Expenses!CS18)</f>
        <v>0</v>
      </c>
      <c r="DK25" s="515">
        <f>IF(DK$4&gt;HOLD_PERIOD+12,0,-Expenses!CT18)</f>
        <v>0</v>
      </c>
      <c r="DL25" s="515">
        <f>IF(DL$4&gt;HOLD_PERIOD+12,0,-Expenses!CU18)</f>
        <v>0</v>
      </c>
      <c r="DM25" s="515">
        <f>IF(DM$4&gt;HOLD_PERIOD+12,0,-Expenses!CV18)</f>
        <v>0</v>
      </c>
      <c r="DN25" s="515">
        <f>IF(DN$4&gt;HOLD_PERIOD+12,0,-Expenses!CW18)</f>
        <v>0</v>
      </c>
      <c r="DO25" s="515">
        <f>IF(DO$4&gt;HOLD_PERIOD+12,0,-Expenses!CX18)</f>
        <v>0</v>
      </c>
      <c r="DP25" s="515">
        <f>IF(DP$4&gt;HOLD_PERIOD+12,0,-Expenses!CY18)</f>
        <v>0</v>
      </c>
      <c r="DQ25" s="515">
        <f>IF(DQ$4&gt;HOLD_PERIOD+12,0,-Expenses!CZ18)</f>
        <v>0</v>
      </c>
      <c r="DR25" s="515">
        <f>IF(DR$4&gt;HOLD_PERIOD+12,0,-Expenses!DA18)</f>
        <v>0</v>
      </c>
      <c r="DS25" s="515">
        <f>IF(DS$4&gt;HOLD_PERIOD+12,0,-Expenses!DB18)</f>
        <v>0</v>
      </c>
      <c r="DT25" s="515">
        <f>IF(DT$4&gt;HOLD_PERIOD+12,0,-Expenses!DC18)</f>
        <v>0</v>
      </c>
      <c r="DU25" s="515">
        <f>IF(DU$4&gt;HOLD_PERIOD+12,0,-Expenses!DD18)</f>
        <v>0</v>
      </c>
      <c r="DV25" s="515">
        <f>IF(DV$4&gt;HOLD_PERIOD+12,0,-Expenses!DE18)</f>
        <v>0</v>
      </c>
      <c r="DW25" s="515">
        <f>IF(DW$4&gt;HOLD_PERIOD+12,0,-Expenses!DF18)</f>
        <v>0</v>
      </c>
      <c r="DX25" s="515">
        <f>IF(DX$4&gt;HOLD_PERIOD+12,0,-Expenses!DG18)</f>
        <v>0</v>
      </c>
      <c r="DY25" s="515">
        <f>IF(DY$4&gt;HOLD_PERIOD+12,0,-Expenses!DH18)</f>
        <v>0</v>
      </c>
      <c r="DZ25" s="515">
        <f>IF(DZ$4&gt;HOLD_PERIOD+12,0,-Expenses!DI18)</f>
        <v>0</v>
      </c>
      <c r="EA25" s="515">
        <f>IF(EA$4&gt;HOLD_PERIOD+12,0,-Expenses!DJ18)</f>
        <v>0</v>
      </c>
      <c r="EB25" s="515">
        <f>IF(EB$4&gt;HOLD_PERIOD+12,0,-Expenses!DK18)</f>
        <v>0</v>
      </c>
      <c r="EC25" s="515">
        <f>IF(EC$4&gt;HOLD_PERIOD+12,0,-Expenses!DL18)</f>
        <v>0</v>
      </c>
      <c r="ED25" s="515">
        <f>IF(ED$4&gt;HOLD_PERIOD+12,0,-Expenses!DM18)</f>
        <v>0</v>
      </c>
      <c r="EE25" s="515">
        <f>IF(EE$4&gt;HOLD_PERIOD+12,0,-Expenses!DN18)</f>
        <v>0</v>
      </c>
      <c r="EF25" s="515">
        <f>IF(EF$4&gt;HOLD_PERIOD+12,0,-Expenses!DO18)</f>
        <v>0</v>
      </c>
      <c r="EG25" s="515">
        <f>IF(EG$4&gt;HOLD_PERIOD+12,0,-Expenses!DP18)</f>
        <v>0</v>
      </c>
      <c r="EH25" s="515">
        <f>IF(EH$4&gt;HOLD_PERIOD+12,0,-Expenses!DQ18)</f>
        <v>0</v>
      </c>
      <c r="EI25" s="515">
        <f>IF(EI$4&gt;HOLD_PERIOD+12,0,-Expenses!DR18)</f>
        <v>0</v>
      </c>
      <c r="EJ25" s="515">
        <f>IF(EJ$4&gt;HOLD_PERIOD+12,0,-Expenses!DS18)</f>
        <v>0</v>
      </c>
      <c r="EK25" s="515">
        <f>IF(EK$4&gt;HOLD_PERIOD+12,0,-Expenses!DT18)</f>
        <v>0</v>
      </c>
      <c r="EL25" s="515">
        <f>IF(EL$4&gt;HOLD_PERIOD+12,0,-Expenses!DU18)</f>
        <v>0</v>
      </c>
      <c r="EM25" s="515">
        <f>IF(EM$4&gt;HOLD_PERIOD+12,0,-Expenses!DV18)</f>
        <v>0</v>
      </c>
      <c r="EN25" s="515">
        <f>IF(EN$4&gt;HOLD_PERIOD+12,0,-Expenses!DW18)</f>
        <v>0</v>
      </c>
      <c r="EO25" s="515">
        <f>IF(EO$4&gt;HOLD_PERIOD+12,0,-Expenses!DX18)</f>
        <v>0</v>
      </c>
      <c r="EP25" s="515">
        <f>IF(EP$4&gt;HOLD_PERIOD+12,0,-Expenses!DY18)</f>
        <v>0</v>
      </c>
      <c r="EQ25" s="515">
        <f>IF(EQ$4&gt;HOLD_PERIOD+12,0,-Expenses!DZ18)</f>
        <v>0</v>
      </c>
      <c r="ER25" s="515">
        <f>IF(ER$4&gt;HOLD_PERIOD+12,0,-Expenses!EA18)</f>
        <v>0</v>
      </c>
      <c r="ES25" s="515">
        <f>IF(ES$4&gt;HOLD_PERIOD+12,0,-Expenses!EB18)</f>
        <v>0</v>
      </c>
      <c r="ET25" s="518">
        <f>IF(ET$4&gt;HOLD_PERIOD+12,0,-Expenses!EC18)</f>
        <v>0</v>
      </c>
    </row>
    <row r="26" spans="1:150" x14ac:dyDescent="0.3">
      <c r="A26" s="515">
        <f t="shared" si="23"/>
        <v>-449135.71387753269</v>
      </c>
      <c r="B26" s="455" t="s">
        <v>108</v>
      </c>
      <c r="C26" s="557"/>
      <c r="D26" s="521">
        <f>SUMIFS(CF!$R26:$ET26,CF!$R$2:$ET$2,CF!D$2,CF!$R$4:$ET$4,"&lt;="&amp;HOLD_PERIOD+12)</f>
        <v>-69872.414164571921</v>
      </c>
      <c r="E26" s="521">
        <f>SUMIFS(CF!$R26:$ET26,CF!$R$2:$ET$2,CF!E$2,CF!$R$4:$ET$4,"&lt;="&amp;HOLD_PERIOD+12)</f>
        <v>-71793.905554097699</v>
      </c>
      <c r="F26" s="521">
        <f>SUMIFS(CF!$R26:$ET26,CF!$R$2:$ET$2,CF!F$2,CF!$R$4:$ET$4,"&lt;="&amp;HOLD_PERIOD+12)</f>
        <v>-73768.237956835437</v>
      </c>
      <c r="G26" s="521">
        <f>SUMIFS(CF!$R26:$ET26,CF!$R$2:$ET$2,CF!G$2,CF!$R$4:$ET$4,"&lt;="&amp;HOLD_PERIOD+12)</f>
        <v>-75796.864500648444</v>
      </c>
      <c r="H26" s="521">
        <f>SUMIFS(CF!$R26:$ET26,CF!$R$2:$ET$2,CF!H$2,CF!$R$4:$ET$4,"&lt;="&amp;HOLD_PERIOD+12)</f>
        <v>-77881.278274416327</v>
      </c>
      <c r="I26" s="521">
        <f>SUMIFS(CF!$R26:$ET26,CF!$R$2:$ET$2,CF!I$2,CF!$R$4:$ET$4,"&lt;="&amp;HOLD_PERIOD+12)</f>
        <v>-80023.013426962818</v>
      </c>
      <c r="J26" s="521">
        <f>SUMIFS(CF!$R26:$ET26,CF!$R$2:$ET$2,CF!J$2,CF!$R$4:$ET$4,"&lt;="&amp;HOLD_PERIOD+12)</f>
        <v>0</v>
      </c>
      <c r="K26" s="521">
        <f>SUMIFS(CF!$R26:$ET26,CF!$R$2:$ET$2,CF!K$2,CF!$R$4:$ET$4,"&lt;="&amp;HOLD_PERIOD+12)</f>
        <v>0</v>
      </c>
      <c r="L26" s="521">
        <f>SUMIFS(CF!$R26:$ET26,CF!$R$2:$ET$2,CF!L$2,CF!$R$4:$ET$4,"&lt;="&amp;HOLD_PERIOD+12)</f>
        <v>0</v>
      </c>
      <c r="M26" s="522">
        <f>SUMIFS(CF!$R26:$ET26,CF!$R$2:$ET$2,CF!M$2,CF!$R$4:$ET$4,"&lt;="&amp;HOLD_PERIOD+12)</f>
        <v>0</v>
      </c>
      <c r="P26" s="515">
        <f t="shared" si="24"/>
        <v>-369112.70045056986</v>
      </c>
      <c r="Q26" s="455" t="s">
        <v>108</v>
      </c>
      <c r="R26" s="557"/>
      <c r="S26" s="521">
        <f t="shared" ref="S26:AX26" si="25">SUM(S22:S25)</f>
        <v>-5750.5750000000007</v>
      </c>
      <c r="T26" s="521">
        <f t="shared" si="25"/>
        <v>-5763.5901593259723</v>
      </c>
      <c r="U26" s="521">
        <f t="shared" si="25"/>
        <v>-5776.634775597081</v>
      </c>
      <c r="V26" s="521">
        <f t="shared" si="25"/>
        <v>-5789.7089154826308</v>
      </c>
      <c r="W26" s="521">
        <f t="shared" si="25"/>
        <v>-5802.8126458028173</v>
      </c>
      <c r="X26" s="521">
        <f t="shared" si="25"/>
        <v>-5815.9460335290687</v>
      </c>
      <c r="Y26" s="521">
        <f t="shared" si="25"/>
        <v>-5829.1091457843886</v>
      </c>
      <c r="Z26" s="521">
        <f t="shared" si="25"/>
        <v>-5842.3020498436981</v>
      </c>
      <c r="AA26" s="521">
        <f t="shared" si="25"/>
        <v>-5855.5248131341814</v>
      </c>
      <c r="AB26" s="521">
        <f t="shared" si="25"/>
        <v>-5868.7775032356276</v>
      </c>
      <c r="AC26" s="521">
        <f t="shared" si="25"/>
        <v>-5882.0601878807793</v>
      </c>
      <c r="AD26" s="521">
        <f t="shared" si="25"/>
        <v>-5895.3729349556761</v>
      </c>
      <c r="AE26" s="521">
        <f t="shared" si="25"/>
        <v>-5908.7158125000033</v>
      </c>
      <c r="AF26" s="521">
        <f t="shared" si="25"/>
        <v>-5922.0888887074398</v>
      </c>
      <c r="AG26" s="521">
        <f t="shared" si="25"/>
        <v>-5935.492231926004</v>
      </c>
      <c r="AH26" s="521">
        <f t="shared" si="25"/>
        <v>-5948.9259106584068</v>
      </c>
      <c r="AI26" s="521">
        <f t="shared" si="25"/>
        <v>-5962.3899935623986</v>
      </c>
      <c r="AJ26" s="521">
        <f t="shared" si="25"/>
        <v>-5975.8845494511224</v>
      </c>
      <c r="AK26" s="521">
        <f t="shared" si="25"/>
        <v>-5989.4096472934634</v>
      </c>
      <c r="AL26" s="521">
        <f t="shared" si="25"/>
        <v>-6002.965356214404</v>
      </c>
      <c r="AM26" s="521">
        <f t="shared" si="25"/>
        <v>-6016.5517454953751</v>
      </c>
      <c r="AN26" s="521">
        <f t="shared" si="25"/>
        <v>-6030.1688845746112</v>
      </c>
      <c r="AO26" s="521">
        <f t="shared" si="25"/>
        <v>-6043.8168430475043</v>
      </c>
      <c r="AP26" s="521">
        <f t="shared" si="25"/>
        <v>-6057.4956906669613</v>
      </c>
      <c r="AQ26" s="521">
        <f t="shared" si="25"/>
        <v>-6071.205497343758</v>
      </c>
      <c r="AR26" s="521">
        <f t="shared" si="25"/>
        <v>-6084.9463331468987</v>
      </c>
      <c r="AS26" s="521">
        <f t="shared" si="25"/>
        <v>-6098.7182683039737</v>
      </c>
      <c r="AT26" s="521">
        <f t="shared" si="25"/>
        <v>-6112.5213732015172</v>
      </c>
      <c r="AU26" s="521">
        <f t="shared" si="25"/>
        <v>-6126.3557183853691</v>
      </c>
      <c r="AV26" s="521">
        <f t="shared" si="25"/>
        <v>-6140.2213745610325</v>
      </c>
      <c r="AW26" s="521">
        <f t="shared" si="25"/>
        <v>-6154.1184125940381</v>
      </c>
      <c r="AX26" s="521">
        <f t="shared" si="25"/>
        <v>-6168.0469035103042</v>
      </c>
      <c r="AY26" s="521">
        <f t="shared" ref="AY26:CD26" si="26">SUM(AY22:AY25)</f>
        <v>-6182.0069184965023</v>
      </c>
      <c r="AZ26" s="521">
        <f t="shared" si="26"/>
        <v>-6195.9985289004171</v>
      </c>
      <c r="BA26" s="521">
        <f t="shared" si="26"/>
        <v>-6210.0218062313152</v>
      </c>
      <c r="BB26" s="521">
        <f t="shared" si="26"/>
        <v>-6224.0768221603066</v>
      </c>
      <c r="BC26" s="521">
        <f t="shared" si="26"/>
        <v>-6238.1636485207155</v>
      </c>
      <c r="BD26" s="521">
        <f t="shared" si="26"/>
        <v>-6252.2823573084424</v>
      </c>
      <c r="BE26" s="521">
        <f t="shared" si="26"/>
        <v>-6266.433020682337</v>
      </c>
      <c r="BF26" s="521">
        <f t="shared" si="26"/>
        <v>-6280.6157109645628</v>
      </c>
      <c r="BG26" s="521">
        <f t="shared" si="26"/>
        <v>-6294.8305006409701</v>
      </c>
      <c r="BH26" s="521">
        <f t="shared" si="26"/>
        <v>-6309.0774623614643</v>
      </c>
      <c r="BI26" s="521">
        <f t="shared" si="26"/>
        <v>-6323.3566689403779</v>
      </c>
      <c r="BJ26" s="521">
        <f t="shared" si="26"/>
        <v>-6337.6681933568416</v>
      </c>
      <c r="BK26" s="521">
        <f t="shared" si="26"/>
        <v>-6352.0121087551597</v>
      </c>
      <c r="BL26" s="521">
        <f t="shared" si="26"/>
        <v>-6366.3884884451827</v>
      </c>
      <c r="BM26" s="521">
        <f t="shared" si="26"/>
        <v>-6380.7974059026801</v>
      </c>
      <c r="BN26" s="521">
        <f t="shared" si="26"/>
        <v>-6395.238934769719</v>
      </c>
      <c r="BO26" s="521">
        <f t="shared" si="26"/>
        <v>-6409.7131488550385</v>
      </c>
      <c r="BP26" s="521">
        <f t="shared" si="26"/>
        <v>-6424.2201221344285</v>
      </c>
      <c r="BQ26" s="521">
        <f t="shared" si="26"/>
        <v>-6438.7599287511048</v>
      </c>
      <c r="BR26" s="521">
        <f t="shared" si="26"/>
        <v>-6453.3326430160923</v>
      </c>
      <c r="BS26" s="521">
        <f t="shared" si="26"/>
        <v>-6467.9383394086008</v>
      </c>
      <c r="BT26" s="521">
        <f t="shared" si="26"/>
        <v>-6482.5770925764082</v>
      </c>
      <c r="BU26" s="521">
        <f t="shared" si="26"/>
        <v>-6497.2489773362413</v>
      </c>
      <c r="BV26" s="521">
        <f t="shared" si="26"/>
        <v>-6511.9540686741575</v>
      </c>
      <c r="BW26" s="521">
        <f t="shared" si="26"/>
        <v>-6526.6924417459295</v>
      </c>
      <c r="BX26" s="521">
        <f t="shared" si="26"/>
        <v>-6541.4641718774274</v>
      </c>
      <c r="BY26" s="521">
        <f t="shared" si="26"/>
        <v>-6556.2693345650059</v>
      </c>
      <c r="BZ26" s="521">
        <f t="shared" si="26"/>
        <v>-6571.1080054758886</v>
      </c>
      <c r="CA26" s="521">
        <f t="shared" si="26"/>
        <v>-6585.9802604485549</v>
      </c>
      <c r="CB26" s="521">
        <f t="shared" si="26"/>
        <v>-6600.8861754931277</v>
      </c>
      <c r="CC26" s="521">
        <f t="shared" si="26"/>
        <v>-6615.8258267917627</v>
      </c>
      <c r="CD26" s="521">
        <f t="shared" si="26"/>
        <v>-6630.7992906990376</v>
      </c>
      <c r="CE26" s="521">
        <f t="shared" ref="CE26:DJ26" si="27">SUM(CE22:CE25)</f>
        <v>-6645.8066437423404</v>
      </c>
      <c r="CF26" s="521">
        <f t="shared" si="27"/>
        <v>-6660.8479626222625</v>
      </c>
      <c r="CG26" s="521">
        <f t="shared" si="27"/>
        <v>-6675.9233242129912</v>
      </c>
      <c r="CH26" s="521">
        <f t="shared" si="27"/>
        <v>-6691.0328055627006</v>
      </c>
      <c r="CI26" s="521">
        <f t="shared" si="27"/>
        <v>-6706.1764838939462</v>
      </c>
      <c r="CJ26" s="521">
        <f t="shared" si="27"/>
        <v>-6721.3544366040605</v>
      </c>
      <c r="CK26" s="521">
        <f t="shared" si="27"/>
        <v>-6736.5667412655475</v>
      </c>
      <c r="CL26" s="521">
        <f t="shared" si="27"/>
        <v>-6751.813475626479</v>
      </c>
      <c r="CM26" s="521">
        <f t="shared" si="27"/>
        <v>0</v>
      </c>
      <c r="CN26" s="521">
        <f t="shared" si="27"/>
        <v>0</v>
      </c>
      <c r="CO26" s="521">
        <f t="shared" si="27"/>
        <v>0</v>
      </c>
      <c r="CP26" s="521">
        <f t="shared" si="27"/>
        <v>0</v>
      </c>
      <c r="CQ26" s="521">
        <f t="shared" si="27"/>
        <v>0</v>
      </c>
      <c r="CR26" s="521">
        <f t="shared" si="27"/>
        <v>0</v>
      </c>
      <c r="CS26" s="521">
        <f t="shared" si="27"/>
        <v>0</v>
      </c>
      <c r="CT26" s="521">
        <f t="shared" si="27"/>
        <v>0</v>
      </c>
      <c r="CU26" s="521">
        <f t="shared" si="27"/>
        <v>0</v>
      </c>
      <c r="CV26" s="521">
        <f t="shared" si="27"/>
        <v>0</v>
      </c>
      <c r="CW26" s="521">
        <f t="shared" si="27"/>
        <v>0</v>
      </c>
      <c r="CX26" s="521">
        <f t="shared" si="27"/>
        <v>0</v>
      </c>
      <c r="CY26" s="521">
        <f t="shared" si="27"/>
        <v>0</v>
      </c>
      <c r="CZ26" s="521">
        <f t="shared" si="27"/>
        <v>0</v>
      </c>
      <c r="DA26" s="521">
        <f t="shared" si="27"/>
        <v>0</v>
      </c>
      <c r="DB26" s="521">
        <f t="shared" si="27"/>
        <v>0</v>
      </c>
      <c r="DC26" s="521">
        <f t="shared" si="27"/>
        <v>0</v>
      </c>
      <c r="DD26" s="521">
        <f t="shared" si="27"/>
        <v>0</v>
      </c>
      <c r="DE26" s="521">
        <f t="shared" si="27"/>
        <v>0</v>
      </c>
      <c r="DF26" s="521">
        <f t="shared" si="27"/>
        <v>0</v>
      </c>
      <c r="DG26" s="521">
        <f t="shared" si="27"/>
        <v>0</v>
      </c>
      <c r="DH26" s="521">
        <f t="shared" si="27"/>
        <v>0</v>
      </c>
      <c r="DI26" s="521">
        <f t="shared" si="27"/>
        <v>0</v>
      </c>
      <c r="DJ26" s="521">
        <f t="shared" si="27"/>
        <v>0</v>
      </c>
      <c r="DK26" s="521">
        <f t="shared" ref="DK26:EP26" si="28">SUM(DK22:DK25)</f>
        <v>0</v>
      </c>
      <c r="DL26" s="521">
        <f t="shared" si="28"/>
        <v>0</v>
      </c>
      <c r="DM26" s="521">
        <f t="shared" si="28"/>
        <v>0</v>
      </c>
      <c r="DN26" s="521">
        <f t="shared" si="28"/>
        <v>0</v>
      </c>
      <c r="DO26" s="521">
        <f t="shared" si="28"/>
        <v>0</v>
      </c>
      <c r="DP26" s="521">
        <f t="shared" si="28"/>
        <v>0</v>
      </c>
      <c r="DQ26" s="521">
        <f t="shared" si="28"/>
        <v>0</v>
      </c>
      <c r="DR26" s="521">
        <f t="shared" si="28"/>
        <v>0</v>
      </c>
      <c r="DS26" s="521">
        <f t="shared" si="28"/>
        <v>0</v>
      </c>
      <c r="DT26" s="521">
        <f t="shared" si="28"/>
        <v>0</v>
      </c>
      <c r="DU26" s="521">
        <f t="shared" si="28"/>
        <v>0</v>
      </c>
      <c r="DV26" s="521">
        <f t="shared" si="28"/>
        <v>0</v>
      </c>
      <c r="DW26" s="521">
        <f t="shared" si="28"/>
        <v>0</v>
      </c>
      <c r="DX26" s="521">
        <f t="shared" si="28"/>
        <v>0</v>
      </c>
      <c r="DY26" s="521">
        <f t="shared" si="28"/>
        <v>0</v>
      </c>
      <c r="DZ26" s="521">
        <f t="shared" si="28"/>
        <v>0</v>
      </c>
      <c r="EA26" s="521">
        <f t="shared" si="28"/>
        <v>0</v>
      </c>
      <c r="EB26" s="521">
        <f t="shared" si="28"/>
        <v>0</v>
      </c>
      <c r="EC26" s="521">
        <f t="shared" si="28"/>
        <v>0</v>
      </c>
      <c r="ED26" s="521">
        <f t="shared" si="28"/>
        <v>0</v>
      </c>
      <c r="EE26" s="521">
        <f t="shared" si="28"/>
        <v>0</v>
      </c>
      <c r="EF26" s="521">
        <f t="shared" si="28"/>
        <v>0</v>
      </c>
      <c r="EG26" s="521">
        <f t="shared" si="28"/>
        <v>0</v>
      </c>
      <c r="EH26" s="521">
        <f t="shared" si="28"/>
        <v>0</v>
      </c>
      <c r="EI26" s="521">
        <f t="shared" si="28"/>
        <v>0</v>
      </c>
      <c r="EJ26" s="521">
        <f t="shared" si="28"/>
        <v>0</v>
      </c>
      <c r="EK26" s="521">
        <f t="shared" si="28"/>
        <v>0</v>
      </c>
      <c r="EL26" s="521">
        <f t="shared" si="28"/>
        <v>0</v>
      </c>
      <c r="EM26" s="521">
        <f t="shared" si="28"/>
        <v>0</v>
      </c>
      <c r="EN26" s="521">
        <f t="shared" si="28"/>
        <v>0</v>
      </c>
      <c r="EO26" s="521">
        <f t="shared" si="28"/>
        <v>0</v>
      </c>
      <c r="EP26" s="521">
        <f t="shared" si="28"/>
        <v>0</v>
      </c>
      <c r="EQ26" s="521">
        <f t="shared" ref="EQ26:ET26" si="29">SUM(EQ22:EQ25)</f>
        <v>0</v>
      </c>
      <c r="ER26" s="521">
        <f t="shared" si="29"/>
        <v>0</v>
      </c>
      <c r="ES26" s="521">
        <f t="shared" si="29"/>
        <v>0</v>
      </c>
      <c r="ET26" s="522">
        <f t="shared" si="29"/>
        <v>0</v>
      </c>
    </row>
    <row r="27" spans="1:150" x14ac:dyDescent="0.3">
      <c r="B27" s="404"/>
      <c r="C27" s="515"/>
      <c r="D27" s="515"/>
      <c r="E27" s="515"/>
      <c r="F27" s="515"/>
      <c r="G27" s="515"/>
      <c r="H27" s="515"/>
      <c r="I27" s="515"/>
      <c r="J27" s="515"/>
      <c r="K27" s="515"/>
      <c r="L27" s="515"/>
      <c r="M27" s="518"/>
      <c r="Q27" s="404"/>
      <c r="R27" s="515"/>
      <c r="S27" s="515"/>
      <c r="T27" s="515"/>
      <c r="U27" s="515"/>
      <c r="V27" s="515"/>
      <c r="W27" s="515"/>
      <c r="X27" s="515"/>
      <c r="Y27" s="515"/>
      <c r="Z27" s="515"/>
      <c r="AA27" s="515"/>
      <c r="AB27" s="515"/>
      <c r="AC27" s="515"/>
      <c r="AD27" s="515"/>
      <c r="AE27" s="515"/>
      <c r="AF27" s="515"/>
      <c r="AG27" s="515"/>
      <c r="AH27" s="515"/>
      <c r="AI27" s="515"/>
      <c r="AJ27" s="515"/>
      <c r="AK27" s="515"/>
      <c r="AL27" s="515"/>
      <c r="AM27" s="515"/>
      <c r="AN27" s="515"/>
      <c r="AO27" s="515"/>
      <c r="AP27" s="515"/>
      <c r="AQ27" s="515"/>
      <c r="AR27" s="515"/>
      <c r="AS27" s="515"/>
      <c r="AT27" s="515"/>
      <c r="AU27" s="515"/>
      <c r="AV27" s="515"/>
      <c r="AW27" s="515"/>
      <c r="AX27" s="515"/>
      <c r="AY27" s="515"/>
      <c r="AZ27" s="515"/>
      <c r="BA27" s="515"/>
      <c r="BB27" s="515"/>
      <c r="BC27" s="515"/>
      <c r="BD27" s="515"/>
      <c r="BE27" s="515"/>
      <c r="BF27" s="515"/>
      <c r="BG27" s="515"/>
      <c r="BH27" s="515"/>
      <c r="BI27" s="515"/>
      <c r="BJ27" s="515"/>
      <c r="BK27" s="515"/>
      <c r="BL27" s="515"/>
      <c r="BM27" s="515"/>
      <c r="BN27" s="515"/>
      <c r="BO27" s="515"/>
      <c r="BP27" s="515"/>
      <c r="BQ27" s="515"/>
      <c r="BR27" s="515"/>
      <c r="BS27" s="515"/>
      <c r="BT27" s="515"/>
      <c r="BU27" s="515"/>
      <c r="BV27" s="515"/>
      <c r="BW27" s="515"/>
      <c r="BX27" s="515"/>
      <c r="BY27" s="515"/>
      <c r="BZ27" s="515"/>
      <c r="CA27" s="515"/>
      <c r="CB27" s="515"/>
      <c r="CC27" s="515"/>
      <c r="CD27" s="515"/>
      <c r="CE27" s="515"/>
      <c r="CF27" s="515"/>
      <c r="CG27" s="515"/>
      <c r="CH27" s="515"/>
      <c r="CI27" s="515"/>
      <c r="CJ27" s="515"/>
      <c r="CK27" s="515"/>
      <c r="CL27" s="515"/>
      <c r="CM27" s="515"/>
      <c r="CN27" s="515"/>
      <c r="CO27" s="515"/>
      <c r="CP27" s="515"/>
      <c r="CQ27" s="515"/>
      <c r="CR27" s="515"/>
      <c r="CS27" s="515"/>
      <c r="CT27" s="515"/>
      <c r="CU27" s="515"/>
      <c r="CV27" s="515"/>
      <c r="CW27" s="515"/>
      <c r="CX27" s="515"/>
      <c r="CY27" s="515"/>
      <c r="CZ27" s="515"/>
      <c r="DA27" s="515"/>
      <c r="DB27" s="515"/>
      <c r="DC27" s="515"/>
      <c r="DD27" s="515"/>
      <c r="DE27" s="515"/>
      <c r="DF27" s="515"/>
      <c r="DG27" s="515"/>
      <c r="DH27" s="515"/>
      <c r="DI27" s="515"/>
      <c r="DJ27" s="515"/>
      <c r="DK27" s="515"/>
      <c r="DL27" s="515"/>
      <c r="DM27" s="515"/>
      <c r="DN27" s="515"/>
      <c r="DO27" s="515"/>
      <c r="DP27" s="515"/>
      <c r="DQ27" s="515"/>
      <c r="DR27" s="515"/>
      <c r="DS27" s="515"/>
      <c r="DT27" s="515"/>
      <c r="DU27" s="515"/>
      <c r="DV27" s="515"/>
      <c r="DW27" s="515"/>
      <c r="DX27" s="515"/>
      <c r="DY27" s="515"/>
      <c r="DZ27" s="515"/>
      <c r="EA27" s="515"/>
      <c r="EB27" s="515"/>
      <c r="EC27" s="515"/>
      <c r="ED27" s="515"/>
      <c r="EE27" s="515"/>
      <c r="EF27" s="515"/>
      <c r="EG27" s="515"/>
      <c r="EH27" s="515"/>
      <c r="EI27" s="515"/>
      <c r="EJ27" s="515"/>
      <c r="EK27" s="515"/>
      <c r="EL27" s="515"/>
      <c r="EM27" s="515"/>
      <c r="EN27" s="515"/>
      <c r="EO27" s="515"/>
      <c r="EP27" s="515"/>
      <c r="EQ27" s="515"/>
      <c r="ER27" s="515"/>
      <c r="ES27" s="515"/>
      <c r="ET27" s="518"/>
    </row>
    <row r="28" spans="1:150" x14ac:dyDescent="0.3">
      <c r="A28" s="515">
        <f>SUM(C28:M28)</f>
        <v>2638080.0323051596</v>
      </c>
      <c r="B28" s="455" t="s">
        <v>50</v>
      </c>
      <c r="C28" s="557"/>
      <c r="D28" s="521">
        <f>SUMIFS(CF!$R28:$ET28,CF!$R$2:$ET$2,CF!D$2,CF!$R$4:$ET$4,"&lt;="&amp;HOLD_PERIOD+12)</f>
        <v>382930.07045182353</v>
      </c>
      <c r="E28" s="521">
        <f>SUMIFS(CF!$R28:$ET28,CF!$R$2:$ET$2,CF!E$2,CF!$R$4:$ET$4,"&lt;="&amp;HOLD_PERIOD+12)</f>
        <v>417353.7647665937</v>
      </c>
      <c r="F28" s="521">
        <f>SUMIFS(CF!$R28:$ET28,CF!$R$2:$ET$2,CF!F$2,CF!$R$4:$ET$4,"&lt;="&amp;HOLD_PERIOD+12)</f>
        <v>439605.75425934896</v>
      </c>
      <c r="G28" s="521">
        <f>SUMIFS(CF!$R28:$ET28,CF!$R$2:$ET$2,CF!G$2,CF!$R$4:$ET$4,"&lt;="&amp;HOLD_PERIOD+12)</f>
        <v>427167.3049216537</v>
      </c>
      <c r="H28" s="521">
        <f>SUMIFS(CF!$R28:$ET28,CF!$R$2:$ET$2,CF!H$2,CF!$R$4:$ET$4,"&lt;="&amp;HOLD_PERIOD+12)</f>
        <v>516275.33690679935</v>
      </c>
      <c r="I28" s="521">
        <f>SUMIFS(CF!$R28:$ET28,CF!$R$2:$ET$2,CF!I$2,CF!$R$4:$ET$4,"&lt;="&amp;HOLD_PERIOD+12)</f>
        <v>454747.80099894019</v>
      </c>
      <c r="J28" s="521">
        <f>SUMIFS(CF!$R28:$ET28,CF!$R$2:$ET$2,CF!J$2,CF!$R$4:$ET$4,"&lt;="&amp;HOLD_PERIOD+12)</f>
        <v>0</v>
      </c>
      <c r="K28" s="521">
        <f>SUMIFS(CF!$R28:$ET28,CF!$R$2:$ET$2,CF!K$2,CF!$R$4:$ET$4,"&lt;="&amp;HOLD_PERIOD+12)</f>
        <v>0</v>
      </c>
      <c r="L28" s="521">
        <f>SUMIFS(CF!$R28:$ET28,CF!$R$2:$ET$2,CF!L$2,CF!$R$4:$ET$4,"&lt;="&amp;HOLD_PERIOD+12)</f>
        <v>0</v>
      </c>
      <c r="M28" s="522">
        <f>SUMIFS(CF!$R28:$ET28,CF!$R$2:$ET$2,CF!M$2,CF!$R$4:$ET$4,"&lt;="&amp;HOLD_PERIOD+12)</f>
        <v>0</v>
      </c>
      <c r="P28" s="515">
        <f>SUMIF($R$4:$ET$4,"&lt;="&amp;HOLD_PERIOD,R28:ET28)</f>
        <v>2183332.2313062204</v>
      </c>
      <c r="Q28" s="455" t="s">
        <v>50</v>
      </c>
      <c r="R28" s="557"/>
      <c r="S28" s="521">
        <f t="shared" ref="S28:AX28" si="30">SUM(S18,S26)</f>
        <v>33373.454791666678</v>
      </c>
      <c r="T28" s="521">
        <f t="shared" si="30"/>
        <v>33373.454791666671</v>
      </c>
      <c r="U28" s="521">
        <f t="shared" si="30"/>
        <v>33566.383958333347</v>
      </c>
      <c r="V28" s="521">
        <f t="shared" si="30"/>
        <v>33962.546127083333</v>
      </c>
      <c r="W28" s="521">
        <f t="shared" si="30"/>
        <v>25179.622197055833</v>
      </c>
      <c r="X28" s="521">
        <f t="shared" si="30"/>
        <v>25176.318490184389</v>
      </c>
      <c r="Y28" s="521">
        <f t="shared" si="30"/>
        <v>26639.321127083327</v>
      </c>
      <c r="Z28" s="521">
        <f t="shared" si="30"/>
        <v>26639.321127083327</v>
      </c>
      <c r="AA28" s="521">
        <f t="shared" si="30"/>
        <v>36254.911960416663</v>
      </c>
      <c r="AB28" s="521">
        <f t="shared" si="30"/>
        <v>36254.911960416663</v>
      </c>
      <c r="AC28" s="521">
        <f t="shared" si="30"/>
        <v>36254.911960416663</v>
      </c>
      <c r="AD28" s="521">
        <f t="shared" si="30"/>
        <v>36254.911960416663</v>
      </c>
      <c r="AE28" s="521">
        <f t="shared" si="30"/>
        <v>36735.754685416665</v>
      </c>
      <c r="AF28" s="521">
        <f t="shared" si="30"/>
        <v>36735.754685416665</v>
      </c>
      <c r="AG28" s="521">
        <f t="shared" si="30"/>
        <v>36934.776352083325</v>
      </c>
      <c r="AH28" s="521">
        <f t="shared" si="30"/>
        <v>37342.823385895834</v>
      </c>
      <c r="AI28" s="521">
        <f t="shared" si="30"/>
        <v>37342.823385895834</v>
      </c>
      <c r="AJ28" s="521">
        <f t="shared" si="30"/>
        <v>37342.823385895841</v>
      </c>
      <c r="AK28" s="521">
        <f t="shared" si="30"/>
        <v>37342.823385895834</v>
      </c>
      <c r="AL28" s="521">
        <f t="shared" si="30"/>
        <v>29426.266600457322</v>
      </c>
      <c r="AM28" s="521">
        <f t="shared" si="30"/>
        <v>29423.792933615507</v>
      </c>
      <c r="AN28" s="521">
        <f t="shared" si="30"/>
        <v>30519.223385895835</v>
      </c>
      <c r="AO28" s="521">
        <f t="shared" si="30"/>
        <v>30519.223385895835</v>
      </c>
      <c r="AP28" s="521">
        <f t="shared" si="30"/>
        <v>37687.679194229167</v>
      </c>
      <c r="AQ28" s="521">
        <f t="shared" si="30"/>
        <v>30492.098472181326</v>
      </c>
      <c r="AR28" s="521">
        <f t="shared" si="30"/>
        <v>30489.603871434101</v>
      </c>
      <c r="AS28" s="521">
        <f t="shared" si="30"/>
        <v>31594.304625229168</v>
      </c>
      <c r="AT28" s="521">
        <f t="shared" si="30"/>
        <v>32014.593070056042</v>
      </c>
      <c r="AU28" s="521">
        <f t="shared" si="30"/>
        <v>39376.894277556043</v>
      </c>
      <c r="AV28" s="521">
        <f t="shared" si="30"/>
        <v>39376.894277556043</v>
      </c>
      <c r="AW28" s="521">
        <f t="shared" si="30"/>
        <v>39376.894277556043</v>
      </c>
      <c r="AX28" s="521">
        <f t="shared" si="30"/>
        <v>39376.894277556043</v>
      </c>
      <c r="AY28" s="521">
        <f t="shared" ref="AY28:CD28" si="31">SUM(AY18,AY26)</f>
        <v>39376.894277556043</v>
      </c>
      <c r="AZ28" s="521">
        <f t="shared" si="31"/>
        <v>39376.894277556043</v>
      </c>
      <c r="BA28" s="521">
        <f t="shared" si="31"/>
        <v>39376.894277556043</v>
      </c>
      <c r="BB28" s="521">
        <f t="shared" si="31"/>
        <v>39376.894277556043</v>
      </c>
      <c r="BC28" s="521">
        <f t="shared" si="31"/>
        <v>40125.304007711049</v>
      </c>
      <c r="BD28" s="521">
        <f t="shared" si="31"/>
        <v>40125.304007711049</v>
      </c>
      <c r="BE28" s="521">
        <f t="shared" si="31"/>
        <v>40125.304007711049</v>
      </c>
      <c r="BF28" s="521">
        <f t="shared" si="31"/>
        <v>23278.407718722599</v>
      </c>
      <c r="BG28" s="521">
        <f t="shared" si="31"/>
        <v>23272.937387633836</v>
      </c>
      <c r="BH28" s="521">
        <f t="shared" si="31"/>
        <v>25695.400735321666</v>
      </c>
      <c r="BI28" s="521">
        <f t="shared" si="31"/>
        <v>25695.400735321666</v>
      </c>
      <c r="BJ28" s="521">
        <f t="shared" si="31"/>
        <v>41769.849264304168</v>
      </c>
      <c r="BK28" s="521">
        <f t="shared" si="31"/>
        <v>41769.849264304168</v>
      </c>
      <c r="BL28" s="521">
        <f t="shared" si="31"/>
        <v>41769.849264304168</v>
      </c>
      <c r="BM28" s="521">
        <f t="shared" si="31"/>
        <v>41769.849264304168</v>
      </c>
      <c r="BN28" s="521">
        <f t="shared" si="31"/>
        <v>41769.849264304168</v>
      </c>
      <c r="BO28" s="521">
        <f t="shared" si="31"/>
        <v>43022.944742233289</v>
      </c>
      <c r="BP28" s="521">
        <f t="shared" si="31"/>
        <v>43022.944742233289</v>
      </c>
      <c r="BQ28" s="521">
        <f t="shared" si="31"/>
        <v>43022.944742233289</v>
      </c>
      <c r="BR28" s="521">
        <f t="shared" si="31"/>
        <v>43022.944742233289</v>
      </c>
      <c r="BS28" s="521">
        <f t="shared" si="31"/>
        <v>43022.944742233289</v>
      </c>
      <c r="BT28" s="521">
        <f t="shared" si="31"/>
        <v>43022.944742233289</v>
      </c>
      <c r="BU28" s="521">
        <f t="shared" si="31"/>
        <v>43022.944742233289</v>
      </c>
      <c r="BV28" s="521">
        <f t="shared" si="31"/>
        <v>43022.944742233289</v>
      </c>
      <c r="BW28" s="521">
        <f t="shared" si="31"/>
        <v>43022.944742233289</v>
      </c>
      <c r="BX28" s="521">
        <f t="shared" si="31"/>
        <v>43022.944742233289</v>
      </c>
      <c r="BY28" s="521">
        <f t="shared" si="31"/>
        <v>43022.944742233289</v>
      </c>
      <c r="BZ28" s="521">
        <f t="shared" si="31"/>
        <v>43022.944742233289</v>
      </c>
      <c r="CA28" s="521">
        <f t="shared" si="31"/>
        <v>44313.633084500289</v>
      </c>
      <c r="CB28" s="521">
        <f t="shared" si="31"/>
        <v>44313.633084500289</v>
      </c>
      <c r="CC28" s="521">
        <f t="shared" si="31"/>
        <v>44313.633084500289</v>
      </c>
      <c r="CD28" s="521">
        <f t="shared" si="31"/>
        <v>44313.633084500289</v>
      </c>
      <c r="CE28" s="521">
        <f t="shared" ref="CE28:DJ28" si="32">SUM(CE18,CE26)</f>
        <v>44313.633084500289</v>
      </c>
      <c r="CF28" s="521">
        <f t="shared" si="32"/>
        <v>44313.633084500289</v>
      </c>
      <c r="CG28" s="521">
        <f t="shared" si="32"/>
        <v>31487.197789159414</v>
      </c>
      <c r="CH28" s="521">
        <f t="shared" si="32"/>
        <v>31483.396995457177</v>
      </c>
      <c r="CI28" s="521">
        <f t="shared" si="32"/>
        <v>31479.587599495931</v>
      </c>
      <c r="CJ28" s="521">
        <f t="shared" si="32"/>
        <v>31475.769581806351</v>
      </c>
      <c r="CK28" s="521">
        <f t="shared" si="32"/>
        <v>31471.942922875074</v>
      </c>
      <c r="CL28" s="521">
        <f t="shared" si="32"/>
        <v>31468.107603144534</v>
      </c>
      <c r="CM28" s="521">
        <f t="shared" si="32"/>
        <v>0</v>
      </c>
      <c r="CN28" s="521">
        <f t="shared" si="32"/>
        <v>0</v>
      </c>
      <c r="CO28" s="521">
        <f t="shared" si="32"/>
        <v>0</v>
      </c>
      <c r="CP28" s="521">
        <f t="shared" si="32"/>
        <v>0</v>
      </c>
      <c r="CQ28" s="521">
        <f t="shared" si="32"/>
        <v>0</v>
      </c>
      <c r="CR28" s="521">
        <f t="shared" si="32"/>
        <v>0</v>
      </c>
      <c r="CS28" s="521">
        <f t="shared" si="32"/>
        <v>0</v>
      </c>
      <c r="CT28" s="521">
        <f t="shared" si="32"/>
        <v>0</v>
      </c>
      <c r="CU28" s="521">
        <f t="shared" si="32"/>
        <v>0</v>
      </c>
      <c r="CV28" s="521">
        <f t="shared" si="32"/>
        <v>0</v>
      </c>
      <c r="CW28" s="521">
        <f t="shared" si="32"/>
        <v>0</v>
      </c>
      <c r="CX28" s="521">
        <f t="shared" si="32"/>
        <v>0</v>
      </c>
      <c r="CY28" s="521">
        <f t="shared" si="32"/>
        <v>0</v>
      </c>
      <c r="CZ28" s="521">
        <f t="shared" si="32"/>
        <v>0</v>
      </c>
      <c r="DA28" s="521">
        <f t="shared" si="32"/>
        <v>0</v>
      </c>
      <c r="DB28" s="521">
        <f t="shared" si="32"/>
        <v>0</v>
      </c>
      <c r="DC28" s="521">
        <f t="shared" si="32"/>
        <v>0</v>
      </c>
      <c r="DD28" s="521">
        <f t="shared" si="32"/>
        <v>0</v>
      </c>
      <c r="DE28" s="521">
        <f t="shared" si="32"/>
        <v>0</v>
      </c>
      <c r="DF28" s="521">
        <f t="shared" si="32"/>
        <v>0</v>
      </c>
      <c r="DG28" s="521">
        <f t="shared" si="32"/>
        <v>0</v>
      </c>
      <c r="DH28" s="521">
        <f t="shared" si="32"/>
        <v>0</v>
      </c>
      <c r="DI28" s="521">
        <f t="shared" si="32"/>
        <v>0</v>
      </c>
      <c r="DJ28" s="521">
        <f t="shared" si="32"/>
        <v>0</v>
      </c>
      <c r="DK28" s="521">
        <f t="shared" ref="DK28:ET28" si="33">SUM(DK18,DK26)</f>
        <v>0</v>
      </c>
      <c r="DL28" s="521">
        <f t="shared" si="33"/>
        <v>0</v>
      </c>
      <c r="DM28" s="521">
        <f t="shared" si="33"/>
        <v>0</v>
      </c>
      <c r="DN28" s="521">
        <f t="shared" si="33"/>
        <v>0</v>
      </c>
      <c r="DO28" s="521">
        <f t="shared" si="33"/>
        <v>0</v>
      </c>
      <c r="DP28" s="521">
        <f t="shared" si="33"/>
        <v>0</v>
      </c>
      <c r="DQ28" s="521">
        <f t="shared" si="33"/>
        <v>0</v>
      </c>
      <c r="DR28" s="521">
        <f t="shared" si="33"/>
        <v>0</v>
      </c>
      <c r="DS28" s="521">
        <f t="shared" si="33"/>
        <v>0</v>
      </c>
      <c r="DT28" s="521">
        <f t="shared" si="33"/>
        <v>0</v>
      </c>
      <c r="DU28" s="521">
        <f t="shared" si="33"/>
        <v>0</v>
      </c>
      <c r="DV28" s="521">
        <f t="shared" si="33"/>
        <v>0</v>
      </c>
      <c r="DW28" s="521">
        <f t="shared" si="33"/>
        <v>0</v>
      </c>
      <c r="DX28" s="521">
        <f t="shared" si="33"/>
        <v>0</v>
      </c>
      <c r="DY28" s="521">
        <f t="shared" si="33"/>
        <v>0</v>
      </c>
      <c r="DZ28" s="521">
        <f t="shared" si="33"/>
        <v>0</v>
      </c>
      <c r="EA28" s="521">
        <f t="shared" si="33"/>
        <v>0</v>
      </c>
      <c r="EB28" s="521">
        <f t="shared" si="33"/>
        <v>0</v>
      </c>
      <c r="EC28" s="521">
        <f t="shared" si="33"/>
        <v>0</v>
      </c>
      <c r="ED28" s="521">
        <f t="shared" si="33"/>
        <v>0</v>
      </c>
      <c r="EE28" s="521">
        <f t="shared" si="33"/>
        <v>0</v>
      </c>
      <c r="EF28" s="521">
        <f t="shared" si="33"/>
        <v>0</v>
      </c>
      <c r="EG28" s="521">
        <f t="shared" si="33"/>
        <v>0</v>
      </c>
      <c r="EH28" s="521">
        <f t="shared" si="33"/>
        <v>0</v>
      </c>
      <c r="EI28" s="521">
        <f t="shared" si="33"/>
        <v>0</v>
      </c>
      <c r="EJ28" s="521">
        <f t="shared" si="33"/>
        <v>0</v>
      </c>
      <c r="EK28" s="521">
        <f t="shared" si="33"/>
        <v>0</v>
      </c>
      <c r="EL28" s="521">
        <f t="shared" si="33"/>
        <v>0</v>
      </c>
      <c r="EM28" s="521">
        <f t="shared" si="33"/>
        <v>0</v>
      </c>
      <c r="EN28" s="521">
        <f t="shared" si="33"/>
        <v>0</v>
      </c>
      <c r="EO28" s="521">
        <f t="shared" si="33"/>
        <v>0</v>
      </c>
      <c r="EP28" s="521">
        <f t="shared" si="33"/>
        <v>0</v>
      </c>
      <c r="EQ28" s="521">
        <f t="shared" si="33"/>
        <v>0</v>
      </c>
      <c r="ER28" s="521">
        <f t="shared" si="33"/>
        <v>0</v>
      </c>
      <c r="ES28" s="521">
        <f t="shared" si="33"/>
        <v>0</v>
      </c>
      <c r="ET28" s="522">
        <f t="shared" si="33"/>
        <v>0</v>
      </c>
    </row>
    <row r="29" spans="1:150" x14ac:dyDescent="0.3">
      <c r="B29" s="404"/>
      <c r="C29" s="515"/>
      <c r="D29" s="515"/>
      <c r="E29" s="515"/>
      <c r="F29" s="515"/>
      <c r="G29" s="515"/>
      <c r="H29" s="515"/>
      <c r="I29" s="515"/>
      <c r="J29" s="515"/>
      <c r="K29" s="515"/>
      <c r="L29" s="515"/>
      <c r="M29" s="518"/>
      <c r="Q29" s="404"/>
      <c r="R29" s="515"/>
      <c r="S29" s="515"/>
      <c r="T29" s="515"/>
      <c r="U29" s="515"/>
      <c r="V29" s="515"/>
      <c r="W29" s="515"/>
      <c r="X29" s="515"/>
      <c r="Y29" s="515"/>
      <c r="Z29" s="515"/>
      <c r="AA29" s="515"/>
      <c r="AB29" s="515"/>
      <c r="AC29" s="515"/>
      <c r="AD29" s="515"/>
      <c r="AE29" s="515"/>
      <c r="AF29" s="515"/>
      <c r="AG29" s="515"/>
      <c r="AH29" s="515"/>
      <c r="AI29" s="515"/>
      <c r="AJ29" s="515"/>
      <c r="AK29" s="515"/>
      <c r="AL29" s="515"/>
      <c r="AM29" s="515"/>
      <c r="AN29" s="515"/>
      <c r="AO29" s="515"/>
      <c r="AP29" s="515"/>
      <c r="AQ29" s="515"/>
      <c r="AR29" s="515"/>
      <c r="AS29" s="515"/>
      <c r="AT29" s="515"/>
      <c r="AU29" s="515"/>
      <c r="AV29" s="515"/>
      <c r="AW29" s="515"/>
      <c r="AX29" s="515"/>
      <c r="AY29" s="515"/>
      <c r="AZ29" s="515"/>
      <c r="BA29" s="515"/>
      <c r="BB29" s="515"/>
      <c r="BC29" s="515"/>
      <c r="BD29" s="515"/>
      <c r="BE29" s="515"/>
      <c r="BF29" s="515"/>
      <c r="BG29" s="515"/>
      <c r="BH29" s="515"/>
      <c r="BI29" s="515"/>
      <c r="BJ29" s="515"/>
      <c r="BK29" s="515"/>
      <c r="BL29" s="515"/>
      <c r="BM29" s="515"/>
      <c r="BN29" s="515"/>
      <c r="BO29" s="515"/>
      <c r="BP29" s="515"/>
      <c r="BQ29" s="515"/>
      <c r="BR29" s="515"/>
      <c r="BS29" s="515"/>
      <c r="BT29" s="515"/>
      <c r="BU29" s="515"/>
      <c r="BV29" s="515"/>
      <c r="BW29" s="515"/>
      <c r="BX29" s="515"/>
      <c r="BY29" s="515"/>
      <c r="BZ29" s="515"/>
      <c r="CA29" s="515"/>
      <c r="CB29" s="515"/>
      <c r="CC29" s="515"/>
      <c r="CD29" s="515"/>
      <c r="CE29" s="515"/>
      <c r="CF29" s="515"/>
      <c r="CG29" s="515"/>
      <c r="CH29" s="515"/>
      <c r="CI29" s="515"/>
      <c r="CJ29" s="515"/>
      <c r="CK29" s="515"/>
      <c r="CL29" s="515"/>
      <c r="CM29" s="515"/>
      <c r="CN29" s="515"/>
      <c r="CO29" s="515"/>
      <c r="CP29" s="515"/>
      <c r="CQ29" s="515"/>
      <c r="CR29" s="515"/>
      <c r="CS29" s="515"/>
      <c r="CT29" s="515"/>
      <c r="CU29" s="515"/>
      <c r="CV29" s="515"/>
      <c r="CW29" s="515"/>
      <c r="CX29" s="515"/>
      <c r="CY29" s="515"/>
      <c r="CZ29" s="515"/>
      <c r="DA29" s="515"/>
      <c r="DB29" s="515"/>
      <c r="DC29" s="515"/>
      <c r="DD29" s="515"/>
      <c r="DE29" s="515"/>
      <c r="DF29" s="515"/>
      <c r="DG29" s="515"/>
      <c r="DH29" s="515"/>
      <c r="DI29" s="515"/>
      <c r="DJ29" s="515"/>
      <c r="DK29" s="515"/>
      <c r="DL29" s="515"/>
      <c r="DM29" s="515"/>
      <c r="DN29" s="515"/>
      <c r="DO29" s="515"/>
      <c r="DP29" s="515"/>
      <c r="DQ29" s="515"/>
      <c r="DR29" s="515"/>
      <c r="DS29" s="515"/>
      <c r="DT29" s="515"/>
      <c r="DU29" s="515"/>
      <c r="DV29" s="515"/>
      <c r="DW29" s="515"/>
      <c r="DX29" s="515"/>
      <c r="DY29" s="515"/>
      <c r="DZ29" s="515"/>
      <c r="EA29" s="515"/>
      <c r="EB29" s="515"/>
      <c r="EC29" s="515"/>
      <c r="ED29" s="515"/>
      <c r="EE29" s="515"/>
      <c r="EF29" s="515"/>
      <c r="EG29" s="515"/>
      <c r="EH29" s="515"/>
      <c r="EI29" s="515"/>
      <c r="EJ29" s="515"/>
      <c r="EK29" s="515"/>
      <c r="EL29" s="515"/>
      <c r="EM29" s="515"/>
      <c r="EN29" s="515"/>
      <c r="EO29" s="515"/>
      <c r="EP29" s="515"/>
      <c r="EQ29" s="515"/>
      <c r="ER29" s="515"/>
      <c r="ES29" s="515"/>
      <c r="ET29" s="518"/>
    </row>
    <row r="30" spans="1:150" x14ac:dyDescent="0.3">
      <c r="B30" s="556" t="s">
        <v>272</v>
      </c>
      <c r="M30" s="468"/>
      <c r="Q30" s="556" t="s">
        <v>272</v>
      </c>
      <c r="ET30" s="468"/>
    </row>
    <row r="31" spans="1:150" x14ac:dyDescent="0.3">
      <c r="A31" s="515">
        <f>SUM(C31:M31)</f>
        <v>-341317.5</v>
      </c>
      <c r="B31" s="404" t="s">
        <v>97</v>
      </c>
      <c r="C31" s="515"/>
      <c r="D31" s="515">
        <f>SUMIFS(CF!$R31:$ET31,CF!$R$2:$ET$2,CF!D$2,CF!$R$4:$ET$4,"&lt;="&amp;HOLD_PERIOD)</f>
        <v>-85858.5</v>
      </c>
      <c r="E31" s="515">
        <f>SUMIFS(CF!$R31:$ET31,CF!$R$2:$ET$2,CF!E$2,CF!$R$4:$ET$4,"&lt;="&amp;HOLD_PERIOD)</f>
        <v>-62143.5</v>
      </c>
      <c r="F31" s="515">
        <f>SUMIFS(CF!$R31:$ET31,CF!$R$2:$ET$2,CF!F$2,CF!$R$4:$ET$4,"&lt;="&amp;HOLD_PERIOD)</f>
        <v>-61965</v>
      </c>
      <c r="G31" s="515">
        <f>SUMIFS(CF!$R31:$ET31,CF!$R$2:$ET$2,CF!G$2,CF!$R$4:$ET$4,"&lt;="&amp;HOLD_PERIOD)</f>
        <v>-131350.5</v>
      </c>
      <c r="H31" s="515">
        <f>SUMIFS(CF!$R31:$ET31,CF!$R$2:$ET$2,CF!H$2,CF!$R$4:$ET$4,"&lt;="&amp;HOLD_PERIOD)</f>
        <v>0</v>
      </c>
      <c r="I31" s="515">
        <f>SUMIFS(CF!$R31:$ET31,CF!$R$2:$ET$2,CF!I$2,CF!$R$4:$ET$4,"&lt;="&amp;HOLD_PERIOD)</f>
        <v>0</v>
      </c>
      <c r="J31" s="515">
        <f>SUMIFS(CF!$R31:$ET31,CF!$R$2:$ET$2,CF!J$2,CF!$R$4:$ET$4,"&lt;="&amp;HOLD_PERIOD)</f>
        <v>0</v>
      </c>
      <c r="K31" s="515">
        <f>SUMIFS(CF!$R31:$ET31,CF!$R$2:$ET$2,CF!K$2,CF!$R$4:$ET$4,"&lt;="&amp;HOLD_PERIOD)</f>
        <v>0</v>
      </c>
      <c r="L31" s="515">
        <f>SUMIFS(CF!$R31:$ET31,CF!$R$2:$ET$2,CF!L$2,CF!$R$4:$ET$4,"&lt;="&amp;HOLD_PERIOD)</f>
        <v>0</v>
      </c>
      <c r="M31" s="518">
        <f>SUMIFS(CF!$R31:$ET31,CF!$R$2:$ET$2,CF!M$2,CF!$R$4:$ET$4,"&lt;="&amp;HOLD_PERIOD)</f>
        <v>0</v>
      </c>
      <c r="P31" s="515">
        <f>SUMIF($R$4:$ET$4,"&lt;="&amp;HOLD_PERIOD,R31:ET31)</f>
        <v>-341317.5</v>
      </c>
      <c r="Q31" s="404" t="s">
        <v>97</v>
      </c>
      <c r="R31" s="515"/>
      <c r="S31" s="515">
        <f>IF(S4&lt;=HOLD_PERIOD,SUMIF(Leases!$B$170:$B$955,"TI",Leases!D$170:D$955),0)</f>
        <v>0</v>
      </c>
      <c r="T31" s="515">
        <f>IF(T4&lt;=HOLD_PERIOD,SUMIF(Leases!$B$170:$B$955,"TI",Leases!E$170:E$955),0)</f>
        <v>0</v>
      </c>
      <c r="U31" s="515">
        <f>IF(U4&lt;=HOLD_PERIOD,SUMIF(Leases!$B$170:$B$955,"TI",Leases!F$170:F$955),0)</f>
        <v>0</v>
      </c>
      <c r="V31" s="515">
        <f>IF(V4&lt;=HOLD_PERIOD,SUMIF(Leases!$B$170:$B$955,"TI",Leases!G$170:G$955),0)</f>
        <v>0</v>
      </c>
      <c r="W31" s="515">
        <f>IF(W4&lt;=HOLD_PERIOD,SUMIF(Leases!$B$170:$B$955,"TI",Leases!H$170:H$955),0)</f>
        <v>0</v>
      </c>
      <c r="X31" s="515">
        <f>IF(X4&lt;=HOLD_PERIOD,SUMIF(Leases!$B$170:$B$955,"TI",Leases!I$170:I$955),0)</f>
        <v>-85858.5</v>
      </c>
      <c r="Y31" s="515">
        <f>IF(Y4&lt;=HOLD_PERIOD,SUMIF(Leases!$B$170:$B$955,"TI",Leases!J$170:J$955),0)</f>
        <v>0</v>
      </c>
      <c r="Z31" s="515">
        <f>IF(Z4&lt;=HOLD_PERIOD,SUMIF(Leases!$B$170:$B$955,"TI",Leases!K$170:K$955),0)</f>
        <v>0</v>
      </c>
      <c r="AA31" s="515">
        <f>IF(AA4&lt;=HOLD_PERIOD,SUMIF(Leases!$B$170:$B$955,"TI",Leases!L$170:L$955),0)</f>
        <v>0</v>
      </c>
      <c r="AB31" s="515">
        <f>IF(AB4&lt;=HOLD_PERIOD,SUMIF(Leases!$B$170:$B$955,"TI",Leases!M$170:M$955),0)</f>
        <v>0</v>
      </c>
      <c r="AC31" s="515">
        <f>IF(AC4&lt;=HOLD_PERIOD,SUMIF(Leases!$B$170:$B$955,"TI",Leases!N$170:N$955),0)</f>
        <v>0</v>
      </c>
      <c r="AD31" s="515">
        <f>IF(AD4&lt;=HOLD_PERIOD,SUMIF(Leases!$B$170:$B$955,"TI",Leases!O$170:O$955),0)</f>
        <v>0</v>
      </c>
      <c r="AE31" s="515">
        <f>IF(AE4&lt;=HOLD_PERIOD,SUMIF(Leases!$B$170:$B$955,"TI",Leases!P$170:P$955),0)</f>
        <v>0</v>
      </c>
      <c r="AF31" s="515">
        <f>IF(AF4&lt;=HOLD_PERIOD,SUMIF(Leases!$B$170:$B$955,"TI",Leases!Q$170:Q$955),0)</f>
        <v>0</v>
      </c>
      <c r="AG31" s="515">
        <f>IF(AG4&lt;=HOLD_PERIOD,SUMIF(Leases!$B$170:$B$955,"TI",Leases!R$170:R$955),0)</f>
        <v>0</v>
      </c>
      <c r="AH31" s="515">
        <f>IF(AH4&lt;=HOLD_PERIOD,SUMIF(Leases!$B$170:$B$955,"TI",Leases!S$170:S$955),0)</f>
        <v>0</v>
      </c>
      <c r="AI31" s="515">
        <f>IF(AI4&lt;=HOLD_PERIOD,SUMIF(Leases!$B$170:$B$955,"TI",Leases!T$170:T$955),0)</f>
        <v>0</v>
      </c>
      <c r="AJ31" s="515">
        <f>IF(AJ4&lt;=HOLD_PERIOD,SUMIF(Leases!$B$170:$B$955,"TI",Leases!U$170:U$955),0)</f>
        <v>0</v>
      </c>
      <c r="AK31" s="515">
        <f>IF(AK4&lt;=HOLD_PERIOD,SUMIF(Leases!$B$170:$B$955,"TI",Leases!V$170:V$955),0)</f>
        <v>0</v>
      </c>
      <c r="AL31" s="515">
        <f>IF(AL4&lt;=HOLD_PERIOD,SUMIF(Leases!$B$170:$B$955,"TI",Leases!W$170:W$955),0)</f>
        <v>0</v>
      </c>
      <c r="AM31" s="515">
        <f>IF(AM4&lt;=HOLD_PERIOD,SUMIF(Leases!$B$170:$B$955,"TI",Leases!X$170:X$955),0)</f>
        <v>-62143.5</v>
      </c>
      <c r="AN31" s="515">
        <f>IF(AN4&lt;=HOLD_PERIOD,SUMIF(Leases!$B$170:$B$955,"TI",Leases!Y$170:Y$955),0)</f>
        <v>0</v>
      </c>
      <c r="AO31" s="515">
        <f>IF(AO4&lt;=HOLD_PERIOD,SUMIF(Leases!$B$170:$B$955,"TI",Leases!Z$170:Z$955),0)</f>
        <v>0</v>
      </c>
      <c r="AP31" s="515">
        <f>IF(AP4&lt;=HOLD_PERIOD,SUMIF(Leases!$B$170:$B$955,"TI",Leases!AA$170:AA$955),0)</f>
        <v>0</v>
      </c>
      <c r="AQ31" s="515">
        <f>IF(AQ4&lt;=HOLD_PERIOD,SUMIF(Leases!$B$170:$B$955,"TI",Leases!AB$170:AB$955),0)</f>
        <v>0</v>
      </c>
      <c r="AR31" s="515">
        <f>IF(AR4&lt;=HOLD_PERIOD,SUMIF(Leases!$B$170:$B$955,"TI",Leases!AC$170:AC$955),0)</f>
        <v>-61965</v>
      </c>
      <c r="AS31" s="515">
        <f>IF(AS4&lt;=HOLD_PERIOD,SUMIF(Leases!$B$170:$B$955,"TI",Leases!AD$170:AD$955),0)</f>
        <v>0</v>
      </c>
      <c r="AT31" s="515">
        <f>IF(AT4&lt;=HOLD_PERIOD,SUMIF(Leases!$B$170:$B$955,"TI",Leases!AE$170:AE$955),0)</f>
        <v>0</v>
      </c>
      <c r="AU31" s="515">
        <f>IF(AU4&lt;=HOLD_PERIOD,SUMIF(Leases!$B$170:$B$955,"TI",Leases!AF$170:AF$955),0)</f>
        <v>0</v>
      </c>
      <c r="AV31" s="515">
        <f>IF(AV4&lt;=HOLD_PERIOD,SUMIF(Leases!$B$170:$B$955,"TI",Leases!AG$170:AG$955),0)</f>
        <v>0</v>
      </c>
      <c r="AW31" s="515">
        <f>IF(AW4&lt;=HOLD_PERIOD,SUMIF(Leases!$B$170:$B$955,"TI",Leases!AH$170:AH$955),0)</f>
        <v>0</v>
      </c>
      <c r="AX31" s="515">
        <f>IF(AX4&lt;=HOLD_PERIOD,SUMIF(Leases!$B$170:$B$955,"TI",Leases!AI$170:AI$955),0)</f>
        <v>0</v>
      </c>
      <c r="AY31" s="515">
        <f>IF(AY4&lt;=HOLD_PERIOD,SUMIF(Leases!$B$170:$B$955,"TI",Leases!AJ$170:AJ$955),0)</f>
        <v>0</v>
      </c>
      <c r="AZ31" s="515">
        <f>IF(AZ4&lt;=HOLD_PERIOD,SUMIF(Leases!$B$170:$B$955,"TI",Leases!AK$170:AK$955),0)</f>
        <v>0</v>
      </c>
      <c r="BA31" s="515">
        <f>IF(BA4&lt;=HOLD_PERIOD,SUMIF(Leases!$B$170:$B$955,"TI",Leases!AL$170:AL$955),0)</f>
        <v>0</v>
      </c>
      <c r="BB31" s="515">
        <f>IF(BB4&lt;=HOLD_PERIOD,SUMIF(Leases!$B$170:$B$955,"TI",Leases!AM$170:AM$955),0)</f>
        <v>0</v>
      </c>
      <c r="BC31" s="515">
        <f>IF(BC4&lt;=HOLD_PERIOD,SUMIF(Leases!$B$170:$B$955,"TI",Leases!AN$170:AN$955),0)</f>
        <v>0</v>
      </c>
      <c r="BD31" s="515">
        <f>IF(BD4&lt;=HOLD_PERIOD,SUMIF(Leases!$B$170:$B$955,"TI",Leases!AO$170:AO$955),0)</f>
        <v>0</v>
      </c>
      <c r="BE31" s="515">
        <f>IF(BE4&lt;=HOLD_PERIOD,SUMIF(Leases!$B$170:$B$955,"TI",Leases!AP$170:AP$955),0)</f>
        <v>0</v>
      </c>
      <c r="BF31" s="515">
        <f>IF(BF4&lt;=HOLD_PERIOD,SUMIF(Leases!$B$170:$B$955,"TI",Leases!AQ$170:AQ$955),0)</f>
        <v>0</v>
      </c>
      <c r="BG31" s="515">
        <f>IF(BG4&lt;=HOLD_PERIOD,SUMIF(Leases!$B$170:$B$955,"TI",Leases!AR$170:AR$955),0)</f>
        <v>-131350.5</v>
      </c>
      <c r="BH31" s="515">
        <f>IF(BH4&lt;=HOLD_PERIOD,SUMIF(Leases!$B$170:$B$955,"TI",Leases!AS$170:AS$955),0)</f>
        <v>0</v>
      </c>
      <c r="BI31" s="515">
        <f>IF(BI4&lt;=HOLD_PERIOD,SUMIF(Leases!$B$170:$B$955,"TI",Leases!AT$170:AT$955),0)</f>
        <v>0</v>
      </c>
      <c r="BJ31" s="515">
        <f>IF(BJ4&lt;=HOLD_PERIOD,SUMIF(Leases!$B$170:$B$955,"TI",Leases!AU$170:AU$955),0)</f>
        <v>0</v>
      </c>
      <c r="BK31" s="515">
        <f>IF(BK4&lt;=HOLD_PERIOD,SUMIF(Leases!$B$170:$B$955,"TI",Leases!AV$170:AV$955),0)</f>
        <v>0</v>
      </c>
      <c r="BL31" s="515">
        <f>IF(BL4&lt;=HOLD_PERIOD,SUMIF(Leases!$B$170:$B$955,"TI",Leases!AW$170:AW$955),0)</f>
        <v>0</v>
      </c>
      <c r="BM31" s="515">
        <f>IF(BM4&lt;=HOLD_PERIOD,SUMIF(Leases!$B$170:$B$955,"TI",Leases!AX$170:AX$955),0)</f>
        <v>0</v>
      </c>
      <c r="BN31" s="515">
        <f>IF(BN4&lt;=HOLD_PERIOD,SUMIF(Leases!$B$170:$B$955,"TI",Leases!AY$170:AY$955),0)</f>
        <v>0</v>
      </c>
      <c r="BO31" s="515">
        <f>IF(BO4&lt;=HOLD_PERIOD,SUMIF(Leases!$B$170:$B$955,"TI",Leases!AZ$170:AZ$955),0)</f>
        <v>0</v>
      </c>
      <c r="BP31" s="515">
        <f>IF(BP4&lt;=HOLD_PERIOD,SUMIF(Leases!$B$170:$B$955,"TI",Leases!BA$170:BA$955),0)</f>
        <v>0</v>
      </c>
      <c r="BQ31" s="515">
        <f>IF(BQ4&lt;=HOLD_PERIOD,SUMIF(Leases!$B$170:$B$955,"TI",Leases!BB$170:BB$955),0)</f>
        <v>0</v>
      </c>
      <c r="BR31" s="515">
        <f>IF(BR4&lt;=HOLD_PERIOD,SUMIF(Leases!$B$170:$B$955,"TI",Leases!BC$170:BC$955),0)</f>
        <v>0</v>
      </c>
      <c r="BS31" s="515">
        <f>IF(BS4&lt;=HOLD_PERIOD,SUMIF(Leases!$B$170:$B$955,"TI",Leases!BD$170:BD$955),0)</f>
        <v>0</v>
      </c>
      <c r="BT31" s="515">
        <f>IF(BT4&lt;=HOLD_PERIOD,SUMIF(Leases!$B$170:$B$955,"TI",Leases!BE$170:BE$955),0)</f>
        <v>0</v>
      </c>
      <c r="BU31" s="515">
        <f>IF(BU4&lt;=HOLD_PERIOD,SUMIF(Leases!$B$170:$B$955,"TI",Leases!BF$170:BF$955),0)</f>
        <v>0</v>
      </c>
      <c r="BV31" s="515">
        <f>IF(BV4&lt;=HOLD_PERIOD,SUMIF(Leases!$B$170:$B$955,"TI",Leases!BG$170:BG$955),0)</f>
        <v>0</v>
      </c>
      <c r="BW31" s="515">
        <f>IF(BW4&lt;=HOLD_PERIOD,SUMIF(Leases!$B$170:$B$955,"TI",Leases!BH$170:BH$955),0)</f>
        <v>0</v>
      </c>
      <c r="BX31" s="515">
        <f>IF(BX4&lt;=HOLD_PERIOD,SUMIF(Leases!$B$170:$B$955,"TI",Leases!BI$170:BI$955),0)</f>
        <v>0</v>
      </c>
      <c r="BY31" s="515">
        <f>IF(BY4&lt;=HOLD_PERIOD,SUMIF(Leases!$B$170:$B$955,"TI",Leases!BJ$170:BJ$955),0)</f>
        <v>0</v>
      </c>
      <c r="BZ31" s="515">
        <f>IF(BZ4&lt;=HOLD_PERIOD,SUMIF(Leases!$B$170:$B$955,"TI",Leases!BK$170:BK$955),0)</f>
        <v>0</v>
      </c>
      <c r="CA31" s="515">
        <f>IF(CA4&lt;=HOLD_PERIOD,SUMIF(Leases!$B$170:$B$955,"TI",Leases!BL$170:BL$955),0)</f>
        <v>0</v>
      </c>
      <c r="CB31" s="515">
        <f>IF(CB4&lt;=HOLD_PERIOD,SUMIF(Leases!$B$170:$B$955,"TI",Leases!BM$170:BM$955),0)</f>
        <v>0</v>
      </c>
      <c r="CC31" s="515">
        <f>IF(CC4&lt;=HOLD_PERIOD,SUMIF(Leases!$B$170:$B$955,"TI",Leases!BN$170:BN$955),0)</f>
        <v>0</v>
      </c>
      <c r="CD31" s="515">
        <f>IF(CD4&lt;=HOLD_PERIOD,SUMIF(Leases!$B$170:$B$955,"TI",Leases!BO$170:BO$955),0)</f>
        <v>0</v>
      </c>
      <c r="CE31" s="515">
        <f>IF(CE4&lt;=HOLD_PERIOD,SUMIF(Leases!$B$170:$B$955,"TI",Leases!BP$170:BP$955),0)</f>
        <v>0</v>
      </c>
      <c r="CF31" s="515">
        <f>IF(CF4&lt;=HOLD_PERIOD,SUMIF(Leases!$B$170:$B$955,"TI",Leases!BQ$170:BQ$955),0)</f>
        <v>0</v>
      </c>
      <c r="CG31" s="515">
        <f>IF(CG4&lt;=HOLD_PERIOD,SUMIF(Leases!$B$170:$B$955,"TI",Leases!BR$170:BR$955),0)</f>
        <v>0</v>
      </c>
      <c r="CH31" s="515">
        <f>IF(CH4&lt;=HOLD_PERIOD,SUMIF(Leases!$B$170:$B$955,"TI",Leases!BS$170:BS$955),0)</f>
        <v>0</v>
      </c>
      <c r="CI31" s="515">
        <f>IF(CI4&lt;=HOLD_PERIOD,SUMIF(Leases!$B$170:$B$955,"TI",Leases!BT$170:BT$955),0)</f>
        <v>0</v>
      </c>
      <c r="CJ31" s="515">
        <f>IF(CJ4&lt;=HOLD_PERIOD,SUMIF(Leases!$B$170:$B$955,"TI",Leases!BU$170:BU$955),0)</f>
        <v>0</v>
      </c>
      <c r="CK31" s="515">
        <f>IF(CK4&lt;=HOLD_PERIOD,SUMIF(Leases!$B$170:$B$955,"TI",Leases!BV$170:BV$955),0)</f>
        <v>0</v>
      </c>
      <c r="CL31" s="515">
        <f>IF(CL4&lt;=HOLD_PERIOD,SUMIF(Leases!$B$170:$B$955,"TI",Leases!BW$170:BW$955),0)</f>
        <v>0</v>
      </c>
      <c r="CM31" s="515">
        <f>IF(CM4&lt;=HOLD_PERIOD,SUMIF(Leases!$B$170:$B$955,"TI",Leases!BX$170:BX$955),0)</f>
        <v>0</v>
      </c>
      <c r="CN31" s="515">
        <f>IF(CN4&lt;=HOLD_PERIOD,SUMIF(Leases!$B$170:$B$955,"TI",Leases!BY$170:BY$955),0)</f>
        <v>0</v>
      </c>
      <c r="CO31" s="515">
        <f>IF(CO4&lt;=HOLD_PERIOD,SUMIF(Leases!$B$170:$B$955,"TI",Leases!BZ$170:BZ$955),0)</f>
        <v>0</v>
      </c>
      <c r="CP31" s="515">
        <f>IF(CP4&lt;=HOLD_PERIOD,SUMIF(Leases!$B$170:$B$955,"TI",Leases!CA$170:CA$955),0)</f>
        <v>0</v>
      </c>
      <c r="CQ31" s="515">
        <f>IF(CQ4&lt;=HOLD_PERIOD,SUMIF(Leases!$B$170:$B$955,"TI",Leases!CB$170:CB$955),0)</f>
        <v>0</v>
      </c>
      <c r="CR31" s="515">
        <f>IF(CR4&lt;=HOLD_PERIOD,SUMIF(Leases!$B$170:$B$955,"TI",Leases!CC$170:CC$955),0)</f>
        <v>0</v>
      </c>
      <c r="CS31" s="515">
        <f>IF(CS4&lt;=HOLD_PERIOD,SUMIF(Leases!$B$170:$B$955,"TI",Leases!CD$170:CD$955),0)</f>
        <v>0</v>
      </c>
      <c r="CT31" s="515">
        <f>IF(CT4&lt;=HOLD_PERIOD,SUMIF(Leases!$B$170:$B$955,"TI",Leases!CE$170:CE$955),0)</f>
        <v>0</v>
      </c>
      <c r="CU31" s="515">
        <f>IF(CU4&lt;=HOLD_PERIOD,SUMIF(Leases!$B$170:$B$955,"TI",Leases!CF$170:CF$955),0)</f>
        <v>0</v>
      </c>
      <c r="CV31" s="515">
        <f>IF(CV4&lt;=HOLD_PERIOD,SUMIF(Leases!$B$170:$B$955,"TI",Leases!CG$170:CG$955),0)</f>
        <v>0</v>
      </c>
      <c r="CW31" s="515">
        <f>IF(CW4&lt;=HOLD_PERIOD,SUMIF(Leases!$B$170:$B$955,"TI",Leases!CH$170:CH$955),0)</f>
        <v>0</v>
      </c>
      <c r="CX31" s="515">
        <f>IF(CX4&lt;=HOLD_PERIOD,SUMIF(Leases!$B$170:$B$955,"TI",Leases!CI$170:CI$955),0)</f>
        <v>0</v>
      </c>
      <c r="CY31" s="515">
        <f>IF(CY4&lt;=HOLD_PERIOD,SUMIF(Leases!$B$170:$B$955,"TI",Leases!CJ$170:CJ$955),0)</f>
        <v>0</v>
      </c>
      <c r="CZ31" s="515">
        <f>IF(CZ4&lt;=HOLD_PERIOD,SUMIF(Leases!$B$170:$B$955,"TI",Leases!CK$170:CK$955),0)</f>
        <v>0</v>
      </c>
      <c r="DA31" s="515">
        <f>IF(DA4&lt;=HOLD_PERIOD,SUMIF(Leases!$B$170:$B$955,"TI",Leases!CL$170:CL$955),0)</f>
        <v>0</v>
      </c>
      <c r="DB31" s="515">
        <f>IF(DB4&lt;=HOLD_PERIOD,SUMIF(Leases!$B$170:$B$955,"TI",Leases!CM$170:CM$955),0)</f>
        <v>0</v>
      </c>
      <c r="DC31" s="515">
        <f>IF(DC4&lt;=HOLD_PERIOD,SUMIF(Leases!$B$170:$B$955,"TI",Leases!CN$170:CN$955),0)</f>
        <v>0</v>
      </c>
      <c r="DD31" s="515">
        <f>IF(DD4&lt;=HOLD_PERIOD,SUMIF(Leases!$B$170:$B$955,"TI",Leases!CO$170:CO$955),0)</f>
        <v>0</v>
      </c>
      <c r="DE31" s="515">
        <f>IF(DE4&lt;=HOLD_PERIOD,SUMIF(Leases!$B$170:$B$955,"TI",Leases!CP$170:CP$955),0)</f>
        <v>0</v>
      </c>
      <c r="DF31" s="515">
        <f>IF(DF4&lt;=HOLD_PERIOD,SUMIF(Leases!$B$170:$B$955,"TI",Leases!CQ$170:CQ$955),0)</f>
        <v>0</v>
      </c>
      <c r="DG31" s="515">
        <f>IF(DG4&lt;=HOLD_PERIOD,SUMIF(Leases!$B$170:$B$955,"TI",Leases!CR$170:CR$955),0)</f>
        <v>0</v>
      </c>
      <c r="DH31" s="515">
        <f>IF(DH4&lt;=HOLD_PERIOD,SUMIF(Leases!$B$170:$B$955,"TI",Leases!CS$170:CS$955),0)</f>
        <v>0</v>
      </c>
      <c r="DI31" s="515">
        <f>IF(DI4&lt;=HOLD_PERIOD,SUMIF(Leases!$B$170:$B$955,"TI",Leases!CT$170:CT$955),0)</f>
        <v>0</v>
      </c>
      <c r="DJ31" s="515">
        <f>IF(DJ4&lt;=HOLD_PERIOD,SUMIF(Leases!$B$170:$B$955,"TI",Leases!CU$170:CU$955),0)</f>
        <v>0</v>
      </c>
      <c r="DK31" s="515">
        <f>IF(DK4&lt;=HOLD_PERIOD,SUMIF(Leases!$B$170:$B$955,"TI",Leases!CV$170:CV$955),0)</f>
        <v>0</v>
      </c>
      <c r="DL31" s="515">
        <f>IF(DL4&lt;=HOLD_PERIOD,SUMIF(Leases!$B$170:$B$955,"TI",Leases!CW$170:CW$955),0)</f>
        <v>0</v>
      </c>
      <c r="DM31" s="515">
        <f>IF(DM4&lt;=HOLD_PERIOD,SUMIF(Leases!$B$170:$B$955,"TI",Leases!CX$170:CX$955),0)</f>
        <v>0</v>
      </c>
      <c r="DN31" s="515">
        <f>IF(DN4&lt;=HOLD_PERIOD,SUMIF(Leases!$B$170:$B$955,"TI",Leases!CY$170:CY$955),0)</f>
        <v>0</v>
      </c>
      <c r="DO31" s="515">
        <f>IF(DO4&lt;=HOLD_PERIOD,SUMIF(Leases!$B$170:$B$955,"TI",Leases!CZ$170:CZ$955),0)</f>
        <v>0</v>
      </c>
      <c r="DP31" s="515">
        <f>IF(DP4&lt;=HOLD_PERIOD,SUMIF(Leases!$B$170:$B$955,"TI",Leases!DA$170:DA$955),0)</f>
        <v>0</v>
      </c>
      <c r="DQ31" s="515">
        <f>IF(DQ4&lt;=HOLD_PERIOD,SUMIF(Leases!$B$170:$B$955,"TI",Leases!DB$170:DB$955),0)</f>
        <v>0</v>
      </c>
      <c r="DR31" s="515">
        <f>IF(DR4&lt;=HOLD_PERIOD,SUMIF(Leases!$B$170:$B$955,"TI",Leases!DC$170:DC$955),0)</f>
        <v>0</v>
      </c>
      <c r="DS31" s="515">
        <f>IF(DS4&lt;=HOLD_PERIOD,SUMIF(Leases!$B$170:$B$955,"TI",Leases!DD$170:DD$955),0)</f>
        <v>0</v>
      </c>
      <c r="DT31" s="515">
        <f>IF(DT4&lt;=HOLD_PERIOD,SUMIF(Leases!$B$170:$B$955,"TI",Leases!DE$170:DE$955),0)</f>
        <v>0</v>
      </c>
      <c r="DU31" s="515">
        <f>IF(DU4&lt;=HOLD_PERIOD,SUMIF(Leases!$B$170:$B$955,"TI",Leases!DF$170:DF$955),0)</f>
        <v>0</v>
      </c>
      <c r="DV31" s="515">
        <f>IF(DV4&lt;=HOLD_PERIOD,SUMIF(Leases!$B$170:$B$955,"TI",Leases!DG$170:DG$955),0)</f>
        <v>0</v>
      </c>
      <c r="DW31" s="515">
        <f>IF(DW4&lt;=HOLD_PERIOD,SUMIF(Leases!$B$170:$B$955,"TI",Leases!DH$170:DH$955),0)</f>
        <v>0</v>
      </c>
      <c r="DX31" s="515">
        <f>IF(DX4&lt;=HOLD_PERIOD,SUMIF(Leases!$B$170:$B$955,"TI",Leases!DI$170:DI$955),0)</f>
        <v>0</v>
      </c>
      <c r="DY31" s="515">
        <f>IF(DY4&lt;=HOLD_PERIOD,SUMIF(Leases!$B$170:$B$955,"TI",Leases!DJ$170:DJ$955),0)</f>
        <v>0</v>
      </c>
      <c r="DZ31" s="515">
        <f>IF(DZ4&lt;=HOLD_PERIOD,SUMIF(Leases!$B$170:$B$955,"TI",Leases!DK$170:DK$955),0)</f>
        <v>0</v>
      </c>
      <c r="EA31" s="515">
        <f>IF(EA4&lt;=HOLD_PERIOD,SUMIF(Leases!$B$170:$B$955,"TI",Leases!DL$170:DL$955),0)</f>
        <v>0</v>
      </c>
      <c r="EB31" s="515">
        <f>IF(EB4&lt;=HOLD_PERIOD,SUMIF(Leases!$B$170:$B$955,"TI",Leases!DM$170:DM$955),0)</f>
        <v>0</v>
      </c>
      <c r="EC31" s="515">
        <f>IF(EC4&lt;=HOLD_PERIOD,SUMIF(Leases!$B$170:$B$955,"TI",Leases!DN$170:DN$955),0)</f>
        <v>0</v>
      </c>
      <c r="ED31" s="515">
        <f>IF(ED4&lt;=HOLD_PERIOD,SUMIF(Leases!$B$170:$B$955,"TI",Leases!DO$170:DO$955),0)</f>
        <v>0</v>
      </c>
      <c r="EE31" s="515">
        <f>IF(EE4&lt;=HOLD_PERIOD,SUMIF(Leases!$B$170:$B$955,"TI",Leases!DP$170:DP$955),0)</f>
        <v>0</v>
      </c>
      <c r="EF31" s="515">
        <f>IF(EF4&lt;=HOLD_PERIOD,SUMIF(Leases!$B$170:$B$955,"TI",Leases!DQ$170:DQ$955),0)</f>
        <v>0</v>
      </c>
      <c r="EG31" s="515">
        <f>IF(EG4&lt;=HOLD_PERIOD,SUMIF(Leases!$B$170:$B$955,"TI",Leases!DR$170:DR$955),0)</f>
        <v>0</v>
      </c>
      <c r="EH31" s="515">
        <f>IF(EH4&lt;=HOLD_PERIOD,SUMIF(Leases!$B$170:$B$955,"TI",Leases!DS$170:DS$955),0)</f>
        <v>0</v>
      </c>
      <c r="EI31" s="515">
        <f>IF(EI4&lt;=HOLD_PERIOD,SUMIF(Leases!$B$170:$B$955,"TI",Leases!DT$170:DT$955),0)</f>
        <v>0</v>
      </c>
      <c r="EJ31" s="515">
        <f>IF(EJ4&lt;=HOLD_PERIOD,SUMIF(Leases!$B$170:$B$955,"TI",Leases!DU$170:DU$955),0)</f>
        <v>0</v>
      </c>
      <c r="EK31" s="515">
        <f>IF(EK4&lt;=HOLD_PERIOD,SUMIF(Leases!$B$170:$B$955,"TI",Leases!DV$170:DV$955),0)</f>
        <v>0</v>
      </c>
      <c r="EL31" s="515">
        <f>IF(EL4&lt;=HOLD_PERIOD,SUMIF(Leases!$B$170:$B$955,"TI",Leases!DW$170:DW$955),0)</f>
        <v>0</v>
      </c>
      <c r="EM31" s="515">
        <f>IF(EM4&lt;=HOLD_PERIOD,SUMIF(Leases!$B$170:$B$955,"TI",Leases!DX$170:DX$955),0)</f>
        <v>0</v>
      </c>
      <c r="EN31" s="515">
        <f>IF(EN4&lt;=HOLD_PERIOD,SUMIF(Leases!$B$170:$B$955,"TI",Leases!DY$170:DY$955),0)</f>
        <v>0</v>
      </c>
      <c r="EO31" s="515">
        <f>IF(EO4&lt;=HOLD_PERIOD,SUMIF(Leases!$B$170:$B$955,"TI",Leases!DZ$170:DZ$955),0)</f>
        <v>0</v>
      </c>
      <c r="EP31" s="515">
        <f>IF(EP4&lt;=HOLD_PERIOD,SUMIF(Leases!$B$170:$B$955,"TI",Leases!EA$170:EA$955),0)</f>
        <v>0</v>
      </c>
      <c r="EQ31" s="515">
        <f>IF(EQ4&lt;=HOLD_PERIOD,SUMIF(Leases!$B$170:$B$955,"TI",Leases!EB$170:EB$955),0)</f>
        <v>0</v>
      </c>
      <c r="ER31" s="515">
        <f>IF(ER4&lt;=HOLD_PERIOD,SUMIF(Leases!$B$170:$B$955,"TI",Leases!EC$170:EC$955),0)</f>
        <v>0</v>
      </c>
      <c r="ES31" s="515">
        <f>IF(ES4&lt;=HOLD_PERIOD,SUMIF(Leases!$B$170:$B$955,"TI",Leases!ED$170:ED$955),0)</f>
        <v>0</v>
      </c>
      <c r="ET31" s="518">
        <f>IF(ET4&lt;=HOLD_PERIOD,SUMIF(Leases!$B$170:$B$955,"TI",Leases!EE$170:EE$955),0)</f>
        <v>0</v>
      </c>
    </row>
    <row r="32" spans="1:150" x14ac:dyDescent="0.3">
      <c r="A32" s="515">
        <f>SUM(C32:M32)</f>
        <v>-115764.60012947573</v>
      </c>
      <c r="B32" s="404" t="s">
        <v>99</v>
      </c>
      <c r="C32" s="515"/>
      <c r="D32" s="515">
        <f>SUMIFS(CF!$R32:$ET32,CF!$R$2:$ET$2,CF!D$2,CF!$R$4:$ET$4,"&lt;="&amp;HOLD_PERIOD)</f>
        <v>-27717.92724850135</v>
      </c>
      <c r="E32" s="515">
        <f>SUMIFS(CF!$R32:$ET32,CF!$R$2:$ET$2,CF!E$2,CF!$R$4:$ET$4,"&lt;="&amp;HOLD_PERIOD)</f>
        <v>-20821.370818931478</v>
      </c>
      <c r="F32" s="515">
        <f>SUMIFS(CF!$R32:$ET32,CF!$R$2:$ET$2,CF!F$2,CF!$R$4:$ET$4,"&lt;="&amp;HOLD_PERIOD)</f>
        <v>-21006.825925766847</v>
      </c>
      <c r="G32" s="515">
        <f>SUMIFS(CF!$R32:$ET32,CF!$R$2:$ET$2,CF!G$2,CF!$R$4:$ET$4,"&lt;="&amp;HOLD_PERIOD)</f>
        <v>-46218.476136276069</v>
      </c>
      <c r="H32" s="515">
        <f>SUMIFS(CF!$R32:$ET32,CF!$R$2:$ET$2,CF!H$2,CF!$R$4:$ET$4,"&lt;="&amp;HOLD_PERIOD)</f>
        <v>0</v>
      </c>
      <c r="I32" s="515">
        <f>SUMIFS(CF!$R32:$ET32,CF!$R$2:$ET$2,CF!I$2,CF!$R$4:$ET$4,"&lt;="&amp;HOLD_PERIOD)</f>
        <v>0</v>
      </c>
      <c r="J32" s="515">
        <f>SUMIFS(CF!$R32:$ET32,CF!$R$2:$ET$2,CF!J$2,CF!$R$4:$ET$4,"&lt;="&amp;HOLD_PERIOD)</f>
        <v>0</v>
      </c>
      <c r="K32" s="515">
        <f>SUMIFS(CF!$R32:$ET32,CF!$R$2:$ET$2,CF!K$2,CF!$R$4:$ET$4,"&lt;="&amp;HOLD_PERIOD)</f>
        <v>0</v>
      </c>
      <c r="L32" s="515">
        <f>SUMIFS(CF!$R32:$ET32,CF!$R$2:$ET$2,CF!L$2,CF!$R$4:$ET$4,"&lt;="&amp;HOLD_PERIOD)</f>
        <v>0</v>
      </c>
      <c r="M32" s="518">
        <f>SUMIFS(CF!$R32:$ET32,CF!$R$2:$ET$2,CF!M$2,CF!$R$4:$ET$4,"&lt;="&amp;HOLD_PERIOD)</f>
        <v>0</v>
      </c>
      <c r="P32" s="515">
        <f>SUMIF($R$4:$ET$4,"&lt;="&amp;HOLD_PERIOD,R32:ET32)</f>
        <v>-115764.60012947573</v>
      </c>
      <c r="Q32" s="404" t="s">
        <v>99</v>
      </c>
      <c r="R32" s="515"/>
      <c r="S32" s="515">
        <f>IF(S4&lt;=HOLD_PERIOD,SUMIF(Leases!$B$170:$B$955,"LC",Leases!D$170:D$955),0)</f>
        <v>0</v>
      </c>
      <c r="T32" s="515">
        <f>IF(T4&lt;=HOLD_PERIOD,SUMIF(Leases!$B$170:$B$955,"LC",Leases!E$170:E$955),0)</f>
        <v>0</v>
      </c>
      <c r="U32" s="515">
        <f>IF(U4&lt;=HOLD_PERIOD,SUMIF(Leases!$B$170:$B$955,"LC",Leases!F$170:F$955),0)</f>
        <v>0</v>
      </c>
      <c r="V32" s="515">
        <f>IF(V4&lt;=HOLD_PERIOD,SUMIF(Leases!$B$170:$B$955,"LC",Leases!G$170:G$955),0)</f>
        <v>0</v>
      </c>
      <c r="W32" s="515">
        <f>IF(W4&lt;=HOLD_PERIOD,SUMIF(Leases!$B$170:$B$955,"LC",Leases!H$170:H$955),0)</f>
        <v>0</v>
      </c>
      <c r="X32" s="515">
        <f>IF(X4&lt;=HOLD_PERIOD,SUMIF(Leases!$B$170:$B$955,"LC",Leases!I$170:I$955),0)</f>
        <v>-27717.92724850135</v>
      </c>
      <c r="Y32" s="515">
        <f>IF(Y4&lt;=HOLD_PERIOD,SUMIF(Leases!$B$170:$B$955,"LC",Leases!J$170:J$955),0)</f>
        <v>0</v>
      </c>
      <c r="Z32" s="515">
        <f>IF(Z4&lt;=HOLD_PERIOD,SUMIF(Leases!$B$170:$B$955,"LC",Leases!K$170:K$955),0)</f>
        <v>0</v>
      </c>
      <c r="AA32" s="515">
        <f>IF(AA4&lt;=HOLD_PERIOD,SUMIF(Leases!$B$170:$B$955,"LC",Leases!L$170:L$955),0)</f>
        <v>0</v>
      </c>
      <c r="AB32" s="515">
        <f>IF(AB4&lt;=HOLD_PERIOD,SUMIF(Leases!$B$170:$B$955,"LC",Leases!M$170:M$955),0)</f>
        <v>0</v>
      </c>
      <c r="AC32" s="515">
        <f>IF(AC4&lt;=HOLD_PERIOD,SUMIF(Leases!$B$170:$B$955,"LC",Leases!N$170:N$955),0)</f>
        <v>0</v>
      </c>
      <c r="AD32" s="515">
        <f>IF(AD4&lt;=HOLD_PERIOD,SUMIF(Leases!$B$170:$B$955,"LC",Leases!O$170:O$955),0)</f>
        <v>0</v>
      </c>
      <c r="AE32" s="515">
        <f>IF(AE4&lt;=HOLD_PERIOD,SUMIF(Leases!$B$170:$B$955,"LC",Leases!P$170:P$955),0)</f>
        <v>0</v>
      </c>
      <c r="AF32" s="515">
        <f>IF(AF4&lt;=HOLD_PERIOD,SUMIF(Leases!$B$170:$B$955,"LC",Leases!Q$170:Q$955),0)</f>
        <v>0</v>
      </c>
      <c r="AG32" s="515">
        <f>IF(AG4&lt;=HOLD_PERIOD,SUMIF(Leases!$B$170:$B$955,"LC",Leases!R$170:R$955),0)</f>
        <v>0</v>
      </c>
      <c r="AH32" s="515">
        <f>IF(AH4&lt;=HOLD_PERIOD,SUMIF(Leases!$B$170:$B$955,"LC",Leases!S$170:S$955),0)</f>
        <v>0</v>
      </c>
      <c r="AI32" s="515">
        <f>IF(AI4&lt;=HOLD_PERIOD,SUMIF(Leases!$B$170:$B$955,"LC",Leases!T$170:T$955),0)</f>
        <v>0</v>
      </c>
      <c r="AJ32" s="515">
        <f>IF(AJ4&lt;=HOLD_PERIOD,SUMIF(Leases!$B$170:$B$955,"LC",Leases!U$170:U$955),0)</f>
        <v>0</v>
      </c>
      <c r="AK32" s="515">
        <f>IF(AK4&lt;=HOLD_PERIOD,SUMIF(Leases!$B$170:$B$955,"LC",Leases!V$170:V$955),0)</f>
        <v>0</v>
      </c>
      <c r="AL32" s="515">
        <f>IF(AL4&lt;=HOLD_PERIOD,SUMIF(Leases!$B$170:$B$955,"LC",Leases!W$170:W$955),0)</f>
        <v>0</v>
      </c>
      <c r="AM32" s="515">
        <f>IF(AM4&lt;=HOLD_PERIOD,SUMIF(Leases!$B$170:$B$955,"LC",Leases!X$170:X$955),0)</f>
        <v>-20821.370818931478</v>
      </c>
      <c r="AN32" s="515">
        <f>IF(AN4&lt;=HOLD_PERIOD,SUMIF(Leases!$B$170:$B$955,"LC",Leases!Y$170:Y$955),0)</f>
        <v>0</v>
      </c>
      <c r="AO32" s="515">
        <f>IF(AO4&lt;=HOLD_PERIOD,SUMIF(Leases!$B$170:$B$955,"LC",Leases!Z$170:Z$955),0)</f>
        <v>0</v>
      </c>
      <c r="AP32" s="515">
        <f>IF(AP4&lt;=HOLD_PERIOD,SUMIF(Leases!$B$170:$B$955,"LC",Leases!AA$170:AA$955),0)</f>
        <v>0</v>
      </c>
      <c r="AQ32" s="515">
        <f>IF(AQ4&lt;=HOLD_PERIOD,SUMIF(Leases!$B$170:$B$955,"LC",Leases!AB$170:AB$955),0)</f>
        <v>0</v>
      </c>
      <c r="AR32" s="515">
        <f>IF(AR4&lt;=HOLD_PERIOD,SUMIF(Leases!$B$170:$B$955,"LC",Leases!AC$170:AC$955),0)</f>
        <v>-21006.825925766847</v>
      </c>
      <c r="AS32" s="515">
        <f>IF(AS4&lt;=HOLD_PERIOD,SUMIF(Leases!$B$170:$B$955,"LC",Leases!AD$170:AD$955),0)</f>
        <v>0</v>
      </c>
      <c r="AT32" s="515">
        <f>IF(AT4&lt;=HOLD_PERIOD,SUMIF(Leases!$B$170:$B$955,"LC",Leases!AE$170:AE$955),0)</f>
        <v>0</v>
      </c>
      <c r="AU32" s="515">
        <f>IF(AU4&lt;=HOLD_PERIOD,SUMIF(Leases!$B$170:$B$955,"LC",Leases!AF$170:AF$955),0)</f>
        <v>0</v>
      </c>
      <c r="AV32" s="515">
        <f>IF(AV4&lt;=HOLD_PERIOD,SUMIF(Leases!$B$170:$B$955,"LC",Leases!AG$170:AG$955),0)</f>
        <v>0</v>
      </c>
      <c r="AW32" s="515">
        <f>IF(AW4&lt;=HOLD_PERIOD,SUMIF(Leases!$B$170:$B$955,"LC",Leases!AH$170:AH$955),0)</f>
        <v>0</v>
      </c>
      <c r="AX32" s="515">
        <f>IF(AX4&lt;=HOLD_PERIOD,SUMIF(Leases!$B$170:$B$955,"LC",Leases!AI$170:AI$955),0)</f>
        <v>0</v>
      </c>
      <c r="AY32" s="515">
        <f>IF(AY4&lt;=HOLD_PERIOD,SUMIF(Leases!$B$170:$B$955,"LC",Leases!AJ$170:AJ$955),0)</f>
        <v>0</v>
      </c>
      <c r="AZ32" s="515">
        <f>IF(AZ4&lt;=HOLD_PERIOD,SUMIF(Leases!$B$170:$B$955,"LC",Leases!AK$170:AK$955),0)</f>
        <v>0</v>
      </c>
      <c r="BA32" s="515">
        <f>IF(BA4&lt;=HOLD_PERIOD,SUMIF(Leases!$B$170:$B$955,"LC",Leases!AL$170:AL$955),0)</f>
        <v>0</v>
      </c>
      <c r="BB32" s="515">
        <f>IF(BB4&lt;=HOLD_PERIOD,SUMIF(Leases!$B$170:$B$955,"LC",Leases!AM$170:AM$955),0)</f>
        <v>0</v>
      </c>
      <c r="BC32" s="515">
        <f>IF(BC4&lt;=HOLD_PERIOD,SUMIF(Leases!$B$170:$B$955,"LC",Leases!AN$170:AN$955),0)</f>
        <v>0</v>
      </c>
      <c r="BD32" s="515">
        <f>IF(BD4&lt;=HOLD_PERIOD,SUMIF(Leases!$B$170:$B$955,"LC",Leases!AO$170:AO$955),0)</f>
        <v>0</v>
      </c>
      <c r="BE32" s="515">
        <f>IF(BE4&lt;=HOLD_PERIOD,SUMIF(Leases!$B$170:$B$955,"LC",Leases!AP$170:AP$955),0)</f>
        <v>0</v>
      </c>
      <c r="BF32" s="515">
        <f>IF(BF4&lt;=HOLD_PERIOD,SUMIF(Leases!$B$170:$B$955,"LC",Leases!AQ$170:AQ$955),0)</f>
        <v>0</v>
      </c>
      <c r="BG32" s="515">
        <f>IF(BG4&lt;=HOLD_PERIOD,SUMIF(Leases!$B$170:$B$955,"LC",Leases!AR$170:AR$955),0)</f>
        <v>-46218.476136276069</v>
      </c>
      <c r="BH32" s="515">
        <f>IF(BH4&lt;=HOLD_PERIOD,SUMIF(Leases!$B$170:$B$955,"LC",Leases!AS$170:AS$955),0)</f>
        <v>0</v>
      </c>
      <c r="BI32" s="515">
        <f>IF(BI4&lt;=HOLD_PERIOD,SUMIF(Leases!$B$170:$B$955,"LC",Leases!AT$170:AT$955),0)</f>
        <v>0</v>
      </c>
      <c r="BJ32" s="515">
        <f>IF(BJ4&lt;=HOLD_PERIOD,SUMIF(Leases!$B$170:$B$955,"LC",Leases!AU$170:AU$955),0)</f>
        <v>0</v>
      </c>
      <c r="BK32" s="515">
        <f>IF(BK4&lt;=HOLD_PERIOD,SUMIF(Leases!$B$170:$B$955,"LC",Leases!AV$170:AV$955),0)</f>
        <v>0</v>
      </c>
      <c r="BL32" s="515">
        <f>IF(BL4&lt;=HOLD_PERIOD,SUMIF(Leases!$B$170:$B$955,"LC",Leases!AW$170:AW$955),0)</f>
        <v>0</v>
      </c>
      <c r="BM32" s="515">
        <f>IF(BM4&lt;=HOLD_PERIOD,SUMIF(Leases!$B$170:$B$955,"LC",Leases!AX$170:AX$955),0)</f>
        <v>0</v>
      </c>
      <c r="BN32" s="515">
        <f>IF(BN4&lt;=HOLD_PERIOD,SUMIF(Leases!$B$170:$B$955,"LC",Leases!AY$170:AY$955),0)</f>
        <v>0</v>
      </c>
      <c r="BO32" s="515">
        <f>IF(BO4&lt;=HOLD_PERIOD,SUMIF(Leases!$B$170:$B$955,"LC",Leases!AZ$170:AZ$955),0)</f>
        <v>0</v>
      </c>
      <c r="BP32" s="515">
        <f>IF(BP4&lt;=HOLD_PERIOD,SUMIF(Leases!$B$170:$B$955,"LC",Leases!BA$170:BA$955),0)</f>
        <v>0</v>
      </c>
      <c r="BQ32" s="515">
        <f>IF(BQ4&lt;=HOLD_PERIOD,SUMIF(Leases!$B$170:$B$955,"LC",Leases!BB$170:BB$955),0)</f>
        <v>0</v>
      </c>
      <c r="BR32" s="515">
        <f>IF(BR4&lt;=HOLD_PERIOD,SUMIF(Leases!$B$170:$B$955,"LC",Leases!BC$170:BC$955),0)</f>
        <v>0</v>
      </c>
      <c r="BS32" s="515">
        <f>IF(BS4&lt;=HOLD_PERIOD,SUMIF(Leases!$B$170:$B$955,"LC",Leases!BD$170:BD$955),0)</f>
        <v>0</v>
      </c>
      <c r="BT32" s="515">
        <f>IF(BT4&lt;=HOLD_PERIOD,SUMIF(Leases!$B$170:$B$955,"LC",Leases!BE$170:BE$955),0)</f>
        <v>0</v>
      </c>
      <c r="BU32" s="515">
        <f>IF(BU4&lt;=HOLD_PERIOD,SUMIF(Leases!$B$170:$B$955,"LC",Leases!BF$170:BF$955),0)</f>
        <v>0</v>
      </c>
      <c r="BV32" s="515">
        <f>IF(BV4&lt;=HOLD_PERIOD,SUMIF(Leases!$B$170:$B$955,"LC",Leases!BG$170:BG$955),0)</f>
        <v>0</v>
      </c>
      <c r="BW32" s="515">
        <f>IF(BW4&lt;=HOLD_PERIOD,SUMIF(Leases!$B$170:$B$955,"LC",Leases!BH$170:BH$955),0)</f>
        <v>0</v>
      </c>
      <c r="BX32" s="515">
        <f>IF(BX4&lt;=HOLD_PERIOD,SUMIF(Leases!$B$170:$B$955,"LC",Leases!BI$170:BI$955),0)</f>
        <v>0</v>
      </c>
      <c r="BY32" s="515">
        <f>IF(BY4&lt;=HOLD_PERIOD,SUMIF(Leases!$B$170:$B$955,"LC",Leases!BJ$170:BJ$955),0)</f>
        <v>0</v>
      </c>
      <c r="BZ32" s="515">
        <f>IF(BZ4&lt;=HOLD_PERIOD,SUMIF(Leases!$B$170:$B$955,"LC",Leases!BK$170:BK$955),0)</f>
        <v>0</v>
      </c>
      <c r="CA32" s="515">
        <f>IF(CA4&lt;=HOLD_PERIOD,SUMIF(Leases!$B$170:$B$955,"LC",Leases!BL$170:BL$955),0)</f>
        <v>0</v>
      </c>
      <c r="CB32" s="515">
        <f>IF(CB4&lt;=HOLD_PERIOD,SUMIF(Leases!$B$170:$B$955,"LC",Leases!BM$170:BM$955),0)</f>
        <v>0</v>
      </c>
      <c r="CC32" s="515">
        <f>IF(CC4&lt;=HOLD_PERIOD,SUMIF(Leases!$B$170:$B$955,"LC",Leases!BN$170:BN$955),0)</f>
        <v>0</v>
      </c>
      <c r="CD32" s="515">
        <f>IF(CD4&lt;=HOLD_PERIOD,SUMIF(Leases!$B$170:$B$955,"LC",Leases!BO$170:BO$955),0)</f>
        <v>0</v>
      </c>
      <c r="CE32" s="515">
        <f>IF(CE4&lt;=HOLD_PERIOD,SUMIF(Leases!$B$170:$B$955,"LC",Leases!BP$170:BP$955),0)</f>
        <v>0</v>
      </c>
      <c r="CF32" s="515">
        <f>IF(CF4&lt;=HOLD_PERIOD,SUMIF(Leases!$B$170:$B$955,"LC",Leases!BQ$170:BQ$955),0)</f>
        <v>0</v>
      </c>
      <c r="CG32" s="515">
        <f>IF(CG4&lt;=HOLD_PERIOD,SUMIF(Leases!$B$170:$B$955,"LC",Leases!BR$170:BR$955),0)</f>
        <v>0</v>
      </c>
      <c r="CH32" s="515">
        <f>IF(CH4&lt;=HOLD_PERIOD,SUMIF(Leases!$B$170:$B$955,"LC",Leases!BS$170:BS$955),0)</f>
        <v>0</v>
      </c>
      <c r="CI32" s="515">
        <f>IF(CI4&lt;=HOLD_PERIOD,SUMIF(Leases!$B$170:$B$955,"LC",Leases!BT$170:BT$955),0)</f>
        <v>0</v>
      </c>
      <c r="CJ32" s="515">
        <f>IF(CJ4&lt;=HOLD_PERIOD,SUMIF(Leases!$B$170:$B$955,"LC",Leases!BU$170:BU$955),0)</f>
        <v>0</v>
      </c>
      <c r="CK32" s="515">
        <f>IF(CK4&lt;=HOLD_PERIOD,SUMIF(Leases!$B$170:$B$955,"LC",Leases!BV$170:BV$955),0)</f>
        <v>0</v>
      </c>
      <c r="CL32" s="515">
        <f>IF(CL4&lt;=HOLD_PERIOD,SUMIF(Leases!$B$170:$B$955,"LC",Leases!BW$170:BW$955),0)</f>
        <v>0</v>
      </c>
      <c r="CM32" s="515">
        <f>IF(CM4&lt;=HOLD_PERIOD,SUMIF(Leases!$B$170:$B$955,"LC",Leases!BX$170:BX$955),0)</f>
        <v>0</v>
      </c>
      <c r="CN32" s="515">
        <f>IF(CN4&lt;=HOLD_PERIOD,SUMIF(Leases!$B$170:$B$955,"LC",Leases!BY$170:BY$955),0)</f>
        <v>0</v>
      </c>
      <c r="CO32" s="515">
        <f>IF(CO4&lt;=HOLD_PERIOD,SUMIF(Leases!$B$170:$B$955,"LC",Leases!BZ$170:BZ$955),0)</f>
        <v>0</v>
      </c>
      <c r="CP32" s="515">
        <f>IF(CP4&lt;=HOLD_PERIOD,SUMIF(Leases!$B$170:$B$955,"LC",Leases!CA$170:CA$955),0)</f>
        <v>0</v>
      </c>
      <c r="CQ32" s="515">
        <f>IF(CQ4&lt;=HOLD_PERIOD,SUMIF(Leases!$B$170:$B$955,"LC",Leases!CB$170:CB$955),0)</f>
        <v>0</v>
      </c>
      <c r="CR32" s="515">
        <f>IF(CR4&lt;=HOLD_PERIOD,SUMIF(Leases!$B$170:$B$955,"LC",Leases!CC$170:CC$955),0)</f>
        <v>0</v>
      </c>
      <c r="CS32" s="515">
        <f>IF(CS4&lt;=HOLD_PERIOD,SUMIF(Leases!$B$170:$B$955,"LC",Leases!CD$170:CD$955),0)</f>
        <v>0</v>
      </c>
      <c r="CT32" s="515">
        <f>IF(CT4&lt;=HOLD_PERIOD,SUMIF(Leases!$B$170:$B$955,"LC",Leases!CE$170:CE$955),0)</f>
        <v>0</v>
      </c>
      <c r="CU32" s="515">
        <f>IF(CU4&lt;=HOLD_PERIOD,SUMIF(Leases!$B$170:$B$955,"LC",Leases!CF$170:CF$955),0)</f>
        <v>0</v>
      </c>
      <c r="CV32" s="515">
        <f>IF(CV4&lt;=HOLD_PERIOD,SUMIF(Leases!$B$170:$B$955,"LC",Leases!CG$170:CG$955),0)</f>
        <v>0</v>
      </c>
      <c r="CW32" s="515">
        <f>IF(CW4&lt;=HOLD_PERIOD,SUMIF(Leases!$B$170:$B$955,"LC",Leases!CH$170:CH$955),0)</f>
        <v>0</v>
      </c>
      <c r="CX32" s="515">
        <f>IF(CX4&lt;=HOLD_PERIOD,SUMIF(Leases!$B$170:$B$955,"LC",Leases!CI$170:CI$955),0)</f>
        <v>0</v>
      </c>
      <c r="CY32" s="515">
        <f>IF(CY4&lt;=HOLD_PERIOD,SUMIF(Leases!$B$170:$B$955,"LC",Leases!CJ$170:CJ$955),0)</f>
        <v>0</v>
      </c>
      <c r="CZ32" s="515">
        <f>IF(CZ4&lt;=HOLD_PERIOD,SUMIF(Leases!$B$170:$B$955,"LC",Leases!CK$170:CK$955),0)</f>
        <v>0</v>
      </c>
      <c r="DA32" s="515">
        <f>IF(DA4&lt;=HOLD_PERIOD,SUMIF(Leases!$B$170:$B$955,"LC",Leases!CL$170:CL$955),0)</f>
        <v>0</v>
      </c>
      <c r="DB32" s="515">
        <f>IF(DB4&lt;=HOLD_PERIOD,SUMIF(Leases!$B$170:$B$955,"LC",Leases!CM$170:CM$955),0)</f>
        <v>0</v>
      </c>
      <c r="DC32" s="515">
        <f>IF(DC4&lt;=HOLD_PERIOD,SUMIF(Leases!$B$170:$B$955,"LC",Leases!CN$170:CN$955),0)</f>
        <v>0</v>
      </c>
      <c r="DD32" s="515">
        <f>IF(DD4&lt;=HOLD_PERIOD,SUMIF(Leases!$B$170:$B$955,"LC",Leases!CO$170:CO$955),0)</f>
        <v>0</v>
      </c>
      <c r="DE32" s="515">
        <f>IF(DE4&lt;=HOLD_PERIOD,SUMIF(Leases!$B$170:$B$955,"LC",Leases!CP$170:CP$955),0)</f>
        <v>0</v>
      </c>
      <c r="DF32" s="515">
        <f>IF(DF4&lt;=HOLD_PERIOD,SUMIF(Leases!$B$170:$B$955,"LC",Leases!CQ$170:CQ$955),0)</f>
        <v>0</v>
      </c>
      <c r="DG32" s="515">
        <f>IF(DG4&lt;=HOLD_PERIOD,SUMIF(Leases!$B$170:$B$955,"LC",Leases!CR$170:CR$955),0)</f>
        <v>0</v>
      </c>
      <c r="DH32" s="515">
        <f>IF(DH4&lt;=HOLD_PERIOD,SUMIF(Leases!$B$170:$B$955,"LC",Leases!CS$170:CS$955),0)</f>
        <v>0</v>
      </c>
      <c r="DI32" s="515">
        <f>IF(DI4&lt;=HOLD_PERIOD,SUMIF(Leases!$B$170:$B$955,"LC",Leases!CT$170:CT$955),0)</f>
        <v>0</v>
      </c>
      <c r="DJ32" s="515">
        <f>IF(DJ4&lt;=HOLD_PERIOD,SUMIF(Leases!$B$170:$B$955,"LC",Leases!CU$170:CU$955),0)</f>
        <v>0</v>
      </c>
      <c r="DK32" s="515">
        <f>IF(DK4&lt;=HOLD_PERIOD,SUMIF(Leases!$B$170:$B$955,"LC",Leases!CV$170:CV$955),0)</f>
        <v>0</v>
      </c>
      <c r="DL32" s="515">
        <f>IF(DL4&lt;=HOLD_PERIOD,SUMIF(Leases!$B$170:$B$955,"LC",Leases!CW$170:CW$955),0)</f>
        <v>0</v>
      </c>
      <c r="DM32" s="515">
        <f>IF(DM4&lt;=HOLD_PERIOD,SUMIF(Leases!$B$170:$B$955,"LC",Leases!CX$170:CX$955),0)</f>
        <v>0</v>
      </c>
      <c r="DN32" s="515">
        <f>IF(DN4&lt;=HOLD_PERIOD,SUMIF(Leases!$B$170:$B$955,"LC",Leases!CY$170:CY$955),0)</f>
        <v>0</v>
      </c>
      <c r="DO32" s="515">
        <f>IF(DO4&lt;=HOLD_PERIOD,SUMIF(Leases!$B$170:$B$955,"LC",Leases!CZ$170:CZ$955),0)</f>
        <v>0</v>
      </c>
      <c r="DP32" s="515">
        <f>IF(DP4&lt;=HOLD_PERIOD,SUMIF(Leases!$B$170:$B$955,"LC",Leases!DA$170:DA$955),0)</f>
        <v>0</v>
      </c>
      <c r="DQ32" s="515">
        <f>IF(DQ4&lt;=HOLD_PERIOD,SUMIF(Leases!$B$170:$B$955,"LC",Leases!DB$170:DB$955),0)</f>
        <v>0</v>
      </c>
      <c r="DR32" s="515">
        <f>IF(DR4&lt;=HOLD_PERIOD,SUMIF(Leases!$B$170:$B$955,"LC",Leases!DC$170:DC$955),0)</f>
        <v>0</v>
      </c>
      <c r="DS32" s="515">
        <f>IF(DS4&lt;=HOLD_PERIOD,SUMIF(Leases!$B$170:$B$955,"LC",Leases!DD$170:DD$955),0)</f>
        <v>0</v>
      </c>
      <c r="DT32" s="515">
        <f>IF(DT4&lt;=HOLD_PERIOD,SUMIF(Leases!$B$170:$B$955,"LC",Leases!DE$170:DE$955),0)</f>
        <v>0</v>
      </c>
      <c r="DU32" s="515">
        <f>IF(DU4&lt;=HOLD_PERIOD,SUMIF(Leases!$B$170:$B$955,"LC",Leases!DF$170:DF$955),0)</f>
        <v>0</v>
      </c>
      <c r="DV32" s="515">
        <f>IF(DV4&lt;=HOLD_PERIOD,SUMIF(Leases!$B$170:$B$955,"LC",Leases!DG$170:DG$955),0)</f>
        <v>0</v>
      </c>
      <c r="DW32" s="515">
        <f>IF(DW4&lt;=HOLD_PERIOD,SUMIF(Leases!$B$170:$B$955,"LC",Leases!DH$170:DH$955),0)</f>
        <v>0</v>
      </c>
      <c r="DX32" s="515">
        <f>IF(DX4&lt;=HOLD_PERIOD,SUMIF(Leases!$B$170:$B$955,"LC",Leases!DI$170:DI$955),0)</f>
        <v>0</v>
      </c>
      <c r="DY32" s="515">
        <f>IF(DY4&lt;=HOLD_PERIOD,SUMIF(Leases!$B$170:$B$955,"LC",Leases!DJ$170:DJ$955),0)</f>
        <v>0</v>
      </c>
      <c r="DZ32" s="515">
        <f>IF(DZ4&lt;=HOLD_PERIOD,SUMIF(Leases!$B$170:$B$955,"LC",Leases!DK$170:DK$955),0)</f>
        <v>0</v>
      </c>
      <c r="EA32" s="515">
        <f>IF(EA4&lt;=HOLD_PERIOD,SUMIF(Leases!$B$170:$B$955,"LC",Leases!DL$170:DL$955),0)</f>
        <v>0</v>
      </c>
      <c r="EB32" s="515">
        <f>IF(EB4&lt;=HOLD_PERIOD,SUMIF(Leases!$B$170:$B$955,"LC",Leases!DM$170:DM$955),0)</f>
        <v>0</v>
      </c>
      <c r="EC32" s="515">
        <f>IF(EC4&lt;=HOLD_PERIOD,SUMIF(Leases!$B$170:$B$955,"LC",Leases!DN$170:DN$955),0)</f>
        <v>0</v>
      </c>
      <c r="ED32" s="515">
        <f>IF(ED4&lt;=HOLD_PERIOD,SUMIF(Leases!$B$170:$B$955,"LC",Leases!DO$170:DO$955),0)</f>
        <v>0</v>
      </c>
      <c r="EE32" s="515">
        <f>IF(EE4&lt;=HOLD_PERIOD,SUMIF(Leases!$B$170:$B$955,"LC",Leases!DP$170:DP$955),0)</f>
        <v>0</v>
      </c>
      <c r="EF32" s="515">
        <f>IF(EF4&lt;=HOLD_PERIOD,SUMIF(Leases!$B$170:$B$955,"LC",Leases!DQ$170:DQ$955),0)</f>
        <v>0</v>
      </c>
      <c r="EG32" s="515">
        <f>IF(EG4&lt;=HOLD_PERIOD,SUMIF(Leases!$B$170:$B$955,"LC",Leases!DR$170:DR$955),0)</f>
        <v>0</v>
      </c>
      <c r="EH32" s="515">
        <f>IF(EH4&lt;=HOLD_PERIOD,SUMIF(Leases!$B$170:$B$955,"LC",Leases!DS$170:DS$955),0)</f>
        <v>0</v>
      </c>
      <c r="EI32" s="515">
        <f>IF(EI4&lt;=HOLD_PERIOD,SUMIF(Leases!$B$170:$B$955,"LC",Leases!DT$170:DT$955),0)</f>
        <v>0</v>
      </c>
      <c r="EJ32" s="515">
        <f>IF(EJ4&lt;=HOLD_PERIOD,SUMIF(Leases!$B$170:$B$955,"LC",Leases!DU$170:DU$955),0)</f>
        <v>0</v>
      </c>
      <c r="EK32" s="515">
        <f>IF(EK4&lt;=HOLD_PERIOD,SUMIF(Leases!$B$170:$B$955,"LC",Leases!DV$170:DV$955),0)</f>
        <v>0</v>
      </c>
      <c r="EL32" s="515">
        <f>IF(EL4&lt;=HOLD_PERIOD,SUMIF(Leases!$B$170:$B$955,"LC",Leases!DW$170:DW$955),0)</f>
        <v>0</v>
      </c>
      <c r="EM32" s="515">
        <f>IF(EM4&lt;=HOLD_PERIOD,SUMIF(Leases!$B$170:$B$955,"LC",Leases!DX$170:DX$955),0)</f>
        <v>0</v>
      </c>
      <c r="EN32" s="515">
        <f>IF(EN4&lt;=HOLD_PERIOD,SUMIF(Leases!$B$170:$B$955,"LC",Leases!DY$170:DY$955),0)</f>
        <v>0</v>
      </c>
      <c r="EO32" s="515">
        <f>IF(EO4&lt;=HOLD_PERIOD,SUMIF(Leases!$B$170:$B$955,"LC",Leases!DZ$170:DZ$955),0)</f>
        <v>0</v>
      </c>
      <c r="EP32" s="515">
        <f>IF(EP4&lt;=HOLD_PERIOD,SUMIF(Leases!$B$170:$B$955,"LC",Leases!EA$170:EA$955),0)</f>
        <v>0</v>
      </c>
      <c r="EQ32" s="515">
        <f>IF(EQ4&lt;=HOLD_PERIOD,SUMIF(Leases!$B$170:$B$955,"LC",Leases!EB$170:EB$955),0)</f>
        <v>0</v>
      </c>
      <c r="ER32" s="515">
        <f>IF(ER4&lt;=HOLD_PERIOD,SUMIF(Leases!$B$170:$B$955,"LC",Leases!EC$170:EC$955),0)</f>
        <v>0</v>
      </c>
      <c r="ES32" s="515">
        <f>IF(ES4&lt;=HOLD_PERIOD,SUMIF(Leases!$B$170:$B$955,"LC",Leases!ED$170:ED$955),0)</f>
        <v>0</v>
      </c>
      <c r="ET32" s="518">
        <f>IF(ET4&lt;=HOLD_PERIOD,SUMIF(Leases!$B$170:$B$955,"LC",Leases!EE$170:EE$955),0)</f>
        <v>0</v>
      </c>
    </row>
    <row r="33" spans="1:150" x14ac:dyDescent="0.3">
      <c r="A33" s="515">
        <f>SUM(C33:M33)</f>
        <v>-457082.1001294757</v>
      </c>
      <c r="B33" s="455" t="s">
        <v>109</v>
      </c>
      <c r="C33" s="557"/>
      <c r="D33" s="521">
        <f>SUMIFS(CF!$R33:$ET33,CF!$R$2:$ET$2,CF!D$2,CF!$R$4:$ET$4,"&lt;="&amp;HOLD_PERIOD)</f>
        <v>-113576.42724850135</v>
      </c>
      <c r="E33" s="521">
        <f>SUMIFS(CF!$R33:$ET33,CF!$R$2:$ET$2,CF!E$2,CF!$R$4:$ET$4,"&lt;="&amp;HOLD_PERIOD)</f>
        <v>-82964.870818931478</v>
      </c>
      <c r="F33" s="521">
        <f>SUMIFS(CF!$R33:$ET33,CF!$R$2:$ET$2,CF!F$2,CF!$R$4:$ET$4,"&lt;="&amp;HOLD_PERIOD)</f>
        <v>-82971.82592576684</v>
      </c>
      <c r="G33" s="521">
        <f>SUMIFS(CF!$R33:$ET33,CF!$R$2:$ET$2,CF!G$2,CF!$R$4:$ET$4,"&lt;="&amp;HOLD_PERIOD)</f>
        <v>-177568.97613627606</v>
      </c>
      <c r="H33" s="521">
        <f>SUMIFS(CF!$R33:$ET33,CF!$R$2:$ET$2,CF!H$2,CF!$R$4:$ET$4,"&lt;="&amp;HOLD_PERIOD)</f>
        <v>0</v>
      </c>
      <c r="I33" s="521">
        <f>SUMIFS(CF!$R33:$ET33,CF!$R$2:$ET$2,CF!I$2,CF!$R$4:$ET$4,"&lt;="&amp;HOLD_PERIOD)</f>
        <v>0</v>
      </c>
      <c r="J33" s="521">
        <f>SUMIFS(CF!$R33:$ET33,CF!$R$2:$ET$2,CF!J$2,CF!$R$4:$ET$4,"&lt;="&amp;HOLD_PERIOD)</f>
        <v>0</v>
      </c>
      <c r="K33" s="521">
        <f>SUMIFS(CF!$R33:$ET33,CF!$R$2:$ET$2,CF!K$2,CF!$R$4:$ET$4,"&lt;="&amp;HOLD_PERIOD)</f>
        <v>0</v>
      </c>
      <c r="L33" s="521">
        <f>SUMIFS(CF!$R33:$ET33,CF!$R$2:$ET$2,CF!L$2,CF!$R$4:$ET$4,"&lt;="&amp;HOLD_PERIOD)</f>
        <v>0</v>
      </c>
      <c r="M33" s="522">
        <f>SUMIFS(CF!$R33:$ET33,CF!$R$2:$ET$2,CF!M$2,CF!$R$4:$ET$4,"&lt;="&amp;HOLD_PERIOD)</f>
        <v>0</v>
      </c>
      <c r="P33" s="515">
        <f>SUMIF($R$4:$ET$4,"&lt;="&amp;HOLD_PERIOD,R33:ET33)</f>
        <v>-457082.1001294757</v>
      </c>
      <c r="Q33" s="455" t="s">
        <v>109</v>
      </c>
      <c r="R33" s="557"/>
      <c r="S33" s="521">
        <f t="shared" ref="S33:AX33" si="34">SUM(S31:S32)</f>
        <v>0</v>
      </c>
      <c r="T33" s="521">
        <f t="shared" si="34"/>
        <v>0</v>
      </c>
      <c r="U33" s="521">
        <f t="shared" si="34"/>
        <v>0</v>
      </c>
      <c r="V33" s="521">
        <f t="shared" si="34"/>
        <v>0</v>
      </c>
      <c r="W33" s="521">
        <f t="shared" si="34"/>
        <v>0</v>
      </c>
      <c r="X33" s="521">
        <f t="shared" si="34"/>
        <v>-113576.42724850135</v>
      </c>
      <c r="Y33" s="521">
        <f t="shared" si="34"/>
        <v>0</v>
      </c>
      <c r="Z33" s="521">
        <f t="shared" si="34"/>
        <v>0</v>
      </c>
      <c r="AA33" s="521">
        <f t="shared" si="34"/>
        <v>0</v>
      </c>
      <c r="AB33" s="521">
        <f t="shared" si="34"/>
        <v>0</v>
      </c>
      <c r="AC33" s="521">
        <f t="shared" si="34"/>
        <v>0</v>
      </c>
      <c r="AD33" s="521">
        <f t="shared" si="34"/>
        <v>0</v>
      </c>
      <c r="AE33" s="521">
        <f t="shared" si="34"/>
        <v>0</v>
      </c>
      <c r="AF33" s="521">
        <f t="shared" si="34"/>
        <v>0</v>
      </c>
      <c r="AG33" s="521">
        <f t="shared" si="34"/>
        <v>0</v>
      </c>
      <c r="AH33" s="521">
        <f t="shared" si="34"/>
        <v>0</v>
      </c>
      <c r="AI33" s="521">
        <f t="shared" si="34"/>
        <v>0</v>
      </c>
      <c r="AJ33" s="521">
        <f t="shared" si="34"/>
        <v>0</v>
      </c>
      <c r="AK33" s="521">
        <f t="shared" si="34"/>
        <v>0</v>
      </c>
      <c r="AL33" s="521">
        <f t="shared" si="34"/>
        <v>0</v>
      </c>
      <c r="AM33" s="521">
        <f t="shared" si="34"/>
        <v>-82964.870818931478</v>
      </c>
      <c r="AN33" s="521">
        <f t="shared" si="34"/>
        <v>0</v>
      </c>
      <c r="AO33" s="521">
        <f t="shared" si="34"/>
        <v>0</v>
      </c>
      <c r="AP33" s="521">
        <f t="shared" si="34"/>
        <v>0</v>
      </c>
      <c r="AQ33" s="521">
        <f t="shared" si="34"/>
        <v>0</v>
      </c>
      <c r="AR33" s="521">
        <f t="shared" si="34"/>
        <v>-82971.82592576684</v>
      </c>
      <c r="AS33" s="521">
        <f t="shared" si="34"/>
        <v>0</v>
      </c>
      <c r="AT33" s="521">
        <f t="shared" si="34"/>
        <v>0</v>
      </c>
      <c r="AU33" s="521">
        <f t="shared" si="34"/>
        <v>0</v>
      </c>
      <c r="AV33" s="521">
        <f t="shared" si="34"/>
        <v>0</v>
      </c>
      <c r="AW33" s="521">
        <f t="shared" si="34"/>
        <v>0</v>
      </c>
      <c r="AX33" s="521">
        <f t="shared" si="34"/>
        <v>0</v>
      </c>
      <c r="AY33" s="521">
        <f t="shared" ref="AY33:CD33" si="35">SUM(AY31:AY32)</f>
        <v>0</v>
      </c>
      <c r="AZ33" s="521">
        <f t="shared" si="35"/>
        <v>0</v>
      </c>
      <c r="BA33" s="521">
        <f t="shared" si="35"/>
        <v>0</v>
      </c>
      <c r="BB33" s="521">
        <f t="shared" si="35"/>
        <v>0</v>
      </c>
      <c r="BC33" s="521">
        <f t="shared" si="35"/>
        <v>0</v>
      </c>
      <c r="BD33" s="521">
        <f t="shared" si="35"/>
        <v>0</v>
      </c>
      <c r="BE33" s="521">
        <f t="shared" si="35"/>
        <v>0</v>
      </c>
      <c r="BF33" s="521">
        <f t="shared" si="35"/>
        <v>0</v>
      </c>
      <c r="BG33" s="521">
        <f t="shared" si="35"/>
        <v>-177568.97613627606</v>
      </c>
      <c r="BH33" s="521">
        <f t="shared" si="35"/>
        <v>0</v>
      </c>
      <c r="BI33" s="521">
        <f t="shared" si="35"/>
        <v>0</v>
      </c>
      <c r="BJ33" s="521">
        <f t="shared" si="35"/>
        <v>0</v>
      </c>
      <c r="BK33" s="521">
        <f t="shared" si="35"/>
        <v>0</v>
      </c>
      <c r="BL33" s="521">
        <f t="shared" si="35"/>
        <v>0</v>
      </c>
      <c r="BM33" s="521">
        <f t="shared" si="35"/>
        <v>0</v>
      </c>
      <c r="BN33" s="521">
        <f t="shared" si="35"/>
        <v>0</v>
      </c>
      <c r="BO33" s="521">
        <f t="shared" si="35"/>
        <v>0</v>
      </c>
      <c r="BP33" s="521">
        <f t="shared" si="35"/>
        <v>0</v>
      </c>
      <c r="BQ33" s="521">
        <f t="shared" si="35"/>
        <v>0</v>
      </c>
      <c r="BR33" s="521">
        <f t="shared" si="35"/>
        <v>0</v>
      </c>
      <c r="BS33" s="521">
        <f t="shared" si="35"/>
        <v>0</v>
      </c>
      <c r="BT33" s="521">
        <f t="shared" si="35"/>
        <v>0</v>
      </c>
      <c r="BU33" s="521">
        <f t="shared" si="35"/>
        <v>0</v>
      </c>
      <c r="BV33" s="521">
        <f t="shared" si="35"/>
        <v>0</v>
      </c>
      <c r="BW33" s="521">
        <f t="shared" si="35"/>
        <v>0</v>
      </c>
      <c r="BX33" s="521">
        <f t="shared" si="35"/>
        <v>0</v>
      </c>
      <c r="BY33" s="521">
        <f t="shared" si="35"/>
        <v>0</v>
      </c>
      <c r="BZ33" s="521">
        <f t="shared" si="35"/>
        <v>0</v>
      </c>
      <c r="CA33" s="521">
        <f t="shared" si="35"/>
        <v>0</v>
      </c>
      <c r="CB33" s="521">
        <f t="shared" si="35"/>
        <v>0</v>
      </c>
      <c r="CC33" s="521">
        <f t="shared" si="35"/>
        <v>0</v>
      </c>
      <c r="CD33" s="521">
        <f t="shared" si="35"/>
        <v>0</v>
      </c>
      <c r="CE33" s="521">
        <f t="shared" ref="CE33:DJ33" si="36">SUM(CE31:CE32)</f>
        <v>0</v>
      </c>
      <c r="CF33" s="521">
        <f t="shared" si="36"/>
        <v>0</v>
      </c>
      <c r="CG33" s="521">
        <f t="shared" si="36"/>
        <v>0</v>
      </c>
      <c r="CH33" s="521">
        <f t="shared" si="36"/>
        <v>0</v>
      </c>
      <c r="CI33" s="521">
        <f t="shared" si="36"/>
        <v>0</v>
      </c>
      <c r="CJ33" s="521">
        <f t="shared" si="36"/>
        <v>0</v>
      </c>
      <c r="CK33" s="521">
        <f t="shared" si="36"/>
        <v>0</v>
      </c>
      <c r="CL33" s="521">
        <f t="shared" si="36"/>
        <v>0</v>
      </c>
      <c r="CM33" s="521">
        <f t="shared" si="36"/>
        <v>0</v>
      </c>
      <c r="CN33" s="521">
        <f t="shared" si="36"/>
        <v>0</v>
      </c>
      <c r="CO33" s="521">
        <f t="shared" si="36"/>
        <v>0</v>
      </c>
      <c r="CP33" s="521">
        <f t="shared" si="36"/>
        <v>0</v>
      </c>
      <c r="CQ33" s="521">
        <f t="shared" si="36"/>
        <v>0</v>
      </c>
      <c r="CR33" s="521">
        <f t="shared" si="36"/>
        <v>0</v>
      </c>
      <c r="CS33" s="521">
        <f t="shared" si="36"/>
        <v>0</v>
      </c>
      <c r="CT33" s="521">
        <f t="shared" si="36"/>
        <v>0</v>
      </c>
      <c r="CU33" s="521">
        <f t="shared" si="36"/>
        <v>0</v>
      </c>
      <c r="CV33" s="521">
        <f t="shared" si="36"/>
        <v>0</v>
      </c>
      <c r="CW33" s="521">
        <f t="shared" si="36"/>
        <v>0</v>
      </c>
      <c r="CX33" s="521">
        <f t="shared" si="36"/>
        <v>0</v>
      </c>
      <c r="CY33" s="521">
        <f t="shared" si="36"/>
        <v>0</v>
      </c>
      <c r="CZ33" s="521">
        <f t="shared" si="36"/>
        <v>0</v>
      </c>
      <c r="DA33" s="521">
        <f t="shared" si="36"/>
        <v>0</v>
      </c>
      <c r="DB33" s="521">
        <f t="shared" si="36"/>
        <v>0</v>
      </c>
      <c r="DC33" s="521">
        <f t="shared" si="36"/>
        <v>0</v>
      </c>
      <c r="DD33" s="521">
        <f t="shared" si="36"/>
        <v>0</v>
      </c>
      <c r="DE33" s="521">
        <f t="shared" si="36"/>
        <v>0</v>
      </c>
      <c r="DF33" s="521">
        <f t="shared" si="36"/>
        <v>0</v>
      </c>
      <c r="DG33" s="521">
        <f t="shared" si="36"/>
        <v>0</v>
      </c>
      <c r="DH33" s="521">
        <f t="shared" si="36"/>
        <v>0</v>
      </c>
      <c r="DI33" s="521">
        <f t="shared" si="36"/>
        <v>0</v>
      </c>
      <c r="DJ33" s="521">
        <f t="shared" si="36"/>
        <v>0</v>
      </c>
      <c r="DK33" s="521">
        <f t="shared" ref="DK33:EP33" si="37">SUM(DK31:DK32)</f>
        <v>0</v>
      </c>
      <c r="DL33" s="521">
        <f t="shared" si="37"/>
        <v>0</v>
      </c>
      <c r="DM33" s="521">
        <f t="shared" si="37"/>
        <v>0</v>
      </c>
      <c r="DN33" s="521">
        <f t="shared" si="37"/>
        <v>0</v>
      </c>
      <c r="DO33" s="521">
        <f t="shared" si="37"/>
        <v>0</v>
      </c>
      <c r="DP33" s="521">
        <f t="shared" si="37"/>
        <v>0</v>
      </c>
      <c r="DQ33" s="521">
        <f t="shared" si="37"/>
        <v>0</v>
      </c>
      <c r="DR33" s="521">
        <f t="shared" si="37"/>
        <v>0</v>
      </c>
      <c r="DS33" s="521">
        <f t="shared" si="37"/>
        <v>0</v>
      </c>
      <c r="DT33" s="521">
        <f t="shared" si="37"/>
        <v>0</v>
      </c>
      <c r="DU33" s="521">
        <f t="shared" si="37"/>
        <v>0</v>
      </c>
      <c r="DV33" s="521">
        <f t="shared" si="37"/>
        <v>0</v>
      </c>
      <c r="DW33" s="521">
        <f t="shared" si="37"/>
        <v>0</v>
      </c>
      <c r="DX33" s="521">
        <f t="shared" si="37"/>
        <v>0</v>
      </c>
      <c r="DY33" s="521">
        <f t="shared" si="37"/>
        <v>0</v>
      </c>
      <c r="DZ33" s="521">
        <f t="shared" si="37"/>
        <v>0</v>
      </c>
      <c r="EA33" s="521">
        <f t="shared" si="37"/>
        <v>0</v>
      </c>
      <c r="EB33" s="521">
        <f t="shared" si="37"/>
        <v>0</v>
      </c>
      <c r="EC33" s="521">
        <f t="shared" si="37"/>
        <v>0</v>
      </c>
      <c r="ED33" s="521">
        <f t="shared" si="37"/>
        <v>0</v>
      </c>
      <c r="EE33" s="521">
        <f t="shared" si="37"/>
        <v>0</v>
      </c>
      <c r="EF33" s="521">
        <f t="shared" si="37"/>
        <v>0</v>
      </c>
      <c r="EG33" s="521">
        <f t="shared" si="37"/>
        <v>0</v>
      </c>
      <c r="EH33" s="521">
        <f t="shared" si="37"/>
        <v>0</v>
      </c>
      <c r="EI33" s="521">
        <f t="shared" si="37"/>
        <v>0</v>
      </c>
      <c r="EJ33" s="521">
        <f t="shared" si="37"/>
        <v>0</v>
      </c>
      <c r="EK33" s="521">
        <f t="shared" si="37"/>
        <v>0</v>
      </c>
      <c r="EL33" s="521">
        <f t="shared" si="37"/>
        <v>0</v>
      </c>
      <c r="EM33" s="521">
        <f t="shared" si="37"/>
        <v>0</v>
      </c>
      <c r="EN33" s="521">
        <f t="shared" si="37"/>
        <v>0</v>
      </c>
      <c r="EO33" s="521">
        <f t="shared" si="37"/>
        <v>0</v>
      </c>
      <c r="EP33" s="521">
        <f t="shared" si="37"/>
        <v>0</v>
      </c>
      <c r="EQ33" s="521">
        <f t="shared" ref="EQ33:ET33" si="38">SUM(EQ31:EQ32)</f>
        <v>0</v>
      </c>
      <c r="ER33" s="521">
        <f t="shared" si="38"/>
        <v>0</v>
      </c>
      <c r="ES33" s="521">
        <f t="shared" si="38"/>
        <v>0</v>
      </c>
      <c r="ET33" s="522">
        <f t="shared" si="38"/>
        <v>0</v>
      </c>
    </row>
    <row r="34" spans="1:150" x14ac:dyDescent="0.3">
      <c r="B34" s="404"/>
      <c r="C34" s="515"/>
      <c r="D34" s="515"/>
      <c r="E34" s="515"/>
      <c r="F34" s="515"/>
      <c r="G34" s="515"/>
      <c r="H34" s="515"/>
      <c r="I34" s="515"/>
      <c r="J34" s="515"/>
      <c r="K34" s="515"/>
      <c r="L34" s="515"/>
      <c r="M34" s="518"/>
      <c r="Q34" s="404"/>
      <c r="R34" s="515"/>
      <c r="S34" s="515"/>
      <c r="T34" s="515"/>
      <c r="U34" s="515"/>
      <c r="V34" s="515"/>
      <c r="W34" s="515"/>
      <c r="X34" s="515"/>
      <c r="Y34" s="515"/>
      <c r="Z34" s="515"/>
      <c r="AA34" s="515"/>
      <c r="AB34" s="515"/>
      <c r="AC34" s="515"/>
      <c r="AD34" s="515"/>
      <c r="AE34" s="515"/>
      <c r="AF34" s="515"/>
      <c r="AG34" s="515"/>
      <c r="AH34" s="515"/>
      <c r="AI34" s="515"/>
      <c r="AJ34" s="515"/>
      <c r="AK34" s="515"/>
      <c r="AL34" s="515"/>
      <c r="AM34" s="515"/>
      <c r="AN34" s="515"/>
      <c r="AO34" s="515"/>
      <c r="AP34" s="515"/>
      <c r="AQ34" s="515"/>
      <c r="AR34" s="515"/>
      <c r="AS34" s="515"/>
      <c r="AT34" s="515"/>
      <c r="AU34" s="515"/>
      <c r="AV34" s="515"/>
      <c r="AW34" s="515"/>
      <c r="AX34" s="515"/>
      <c r="AY34" s="515"/>
      <c r="AZ34" s="515"/>
      <c r="BA34" s="515"/>
      <c r="BB34" s="515"/>
      <c r="BC34" s="515"/>
      <c r="BD34" s="515"/>
      <c r="BE34" s="515"/>
      <c r="BF34" s="515"/>
      <c r="BG34" s="515"/>
      <c r="BH34" s="515"/>
      <c r="BI34" s="515"/>
      <c r="BJ34" s="515"/>
      <c r="BK34" s="515"/>
      <c r="BL34" s="515"/>
      <c r="BM34" s="515"/>
      <c r="BN34" s="515"/>
      <c r="BO34" s="515"/>
      <c r="BP34" s="515"/>
      <c r="BQ34" s="515"/>
      <c r="BR34" s="515"/>
      <c r="BS34" s="515"/>
      <c r="BT34" s="515"/>
      <c r="BU34" s="515"/>
      <c r="BV34" s="515"/>
      <c r="BW34" s="515"/>
      <c r="BX34" s="515"/>
      <c r="BY34" s="515"/>
      <c r="BZ34" s="515"/>
      <c r="CA34" s="515"/>
      <c r="CB34" s="515"/>
      <c r="CC34" s="515"/>
      <c r="CD34" s="515"/>
      <c r="CE34" s="515"/>
      <c r="CF34" s="515"/>
      <c r="CG34" s="515"/>
      <c r="CH34" s="515"/>
      <c r="CI34" s="515"/>
      <c r="CJ34" s="515"/>
      <c r="CK34" s="515"/>
      <c r="CL34" s="515"/>
      <c r="CM34" s="515"/>
      <c r="CN34" s="515"/>
      <c r="CO34" s="515"/>
      <c r="CP34" s="515"/>
      <c r="CQ34" s="515"/>
      <c r="CR34" s="515"/>
      <c r="CS34" s="515"/>
      <c r="CT34" s="515"/>
      <c r="CU34" s="515"/>
      <c r="CV34" s="515"/>
      <c r="CW34" s="515"/>
      <c r="CX34" s="515"/>
      <c r="CY34" s="515"/>
      <c r="CZ34" s="515"/>
      <c r="DA34" s="515"/>
      <c r="DB34" s="515"/>
      <c r="DC34" s="515"/>
      <c r="DD34" s="515"/>
      <c r="DE34" s="515"/>
      <c r="DF34" s="515"/>
      <c r="DG34" s="515"/>
      <c r="DH34" s="515"/>
      <c r="DI34" s="515"/>
      <c r="DJ34" s="515"/>
      <c r="DK34" s="515"/>
      <c r="DL34" s="515"/>
      <c r="DM34" s="515"/>
      <c r="DN34" s="515"/>
      <c r="DO34" s="515"/>
      <c r="DP34" s="515"/>
      <c r="DQ34" s="515"/>
      <c r="DR34" s="515"/>
      <c r="DS34" s="515"/>
      <c r="DT34" s="515"/>
      <c r="DU34" s="515"/>
      <c r="DV34" s="515"/>
      <c r="DW34" s="515"/>
      <c r="DX34" s="515"/>
      <c r="DY34" s="515"/>
      <c r="DZ34" s="515"/>
      <c r="EA34" s="515"/>
      <c r="EB34" s="515"/>
      <c r="EC34" s="515"/>
      <c r="ED34" s="515"/>
      <c r="EE34" s="515"/>
      <c r="EF34" s="515"/>
      <c r="EG34" s="515"/>
      <c r="EH34" s="515"/>
      <c r="EI34" s="515"/>
      <c r="EJ34" s="515"/>
      <c r="EK34" s="515"/>
      <c r="EL34" s="515"/>
      <c r="EM34" s="515"/>
      <c r="EN34" s="515"/>
      <c r="EO34" s="515"/>
      <c r="EP34" s="515"/>
      <c r="EQ34" s="515"/>
      <c r="ER34" s="515"/>
      <c r="ES34" s="515"/>
      <c r="ET34" s="518"/>
    </row>
    <row r="35" spans="1:150" x14ac:dyDescent="0.3">
      <c r="A35" s="515">
        <f>SUM(C35:M35)</f>
        <v>1726250.1311767434</v>
      </c>
      <c r="B35" s="455" t="s">
        <v>110</v>
      </c>
      <c r="C35" s="557"/>
      <c r="D35" s="521">
        <f>SUMIFS(CF!$R35:$ET35,CF!$R$2:$ET$2,CF!D$2,CF!$R$4:$ET$4,"&lt;="&amp;HOLD_PERIOD)</f>
        <v>269353.64320332219</v>
      </c>
      <c r="E35" s="521">
        <f>SUMIFS(CF!$R35:$ET35,CF!$R$2:$ET$2,CF!E$2,CF!$R$4:$ET$4,"&lt;="&amp;HOLD_PERIOD)</f>
        <v>334388.8939476622</v>
      </c>
      <c r="F35" s="521">
        <f>SUMIFS(CF!$R35:$ET35,CF!$R$2:$ET$2,CF!F$2,CF!$R$4:$ET$4,"&lt;="&amp;HOLD_PERIOD)</f>
        <v>356633.92833358212</v>
      </c>
      <c r="G35" s="521">
        <f>SUMIFS(CF!$R35:$ET35,CF!$R$2:$ET$2,CF!G$2,CF!$R$4:$ET$4,"&lt;="&amp;HOLD_PERIOD)</f>
        <v>249598.32878537767</v>
      </c>
      <c r="H35" s="521">
        <f>SUMIFS(CF!$R35:$ET35,CF!$R$2:$ET$2,CF!H$2,CF!$R$4:$ET$4,"&lt;="&amp;HOLD_PERIOD)</f>
        <v>516275.33690679935</v>
      </c>
      <c r="I35" s="521">
        <f>SUMIFS(CF!$R35:$ET35,CF!$R$2:$ET$2,CF!I$2,CF!$R$4:$ET$4,"&lt;="&amp;HOLD_PERIOD)</f>
        <v>0</v>
      </c>
      <c r="J35" s="521">
        <f>SUMIFS(CF!$R35:$ET35,CF!$R$2:$ET$2,CF!J$2,CF!$R$4:$ET$4,"&lt;="&amp;HOLD_PERIOD)</f>
        <v>0</v>
      </c>
      <c r="K35" s="521">
        <f>SUMIFS(CF!$R35:$ET35,CF!$R$2:$ET$2,CF!K$2,CF!$R$4:$ET$4,"&lt;="&amp;HOLD_PERIOD)</f>
        <v>0</v>
      </c>
      <c r="L35" s="521">
        <f>SUMIFS(CF!$R35:$ET35,CF!$R$2:$ET$2,CF!L$2,CF!$R$4:$ET$4,"&lt;="&amp;HOLD_PERIOD)</f>
        <v>0</v>
      </c>
      <c r="M35" s="522">
        <f>SUMIFS(CF!$R35:$ET35,CF!$R$2:$ET$2,CF!M$2,CF!$R$4:$ET$4,"&lt;="&amp;HOLD_PERIOD)</f>
        <v>0</v>
      </c>
      <c r="P35" s="515">
        <f>SUMIF($R$4:$ET$4,"&lt;="&amp;HOLD_PERIOD,R35:ET35)</f>
        <v>1726250.1311767439</v>
      </c>
      <c r="Q35" s="455" t="s">
        <v>110</v>
      </c>
      <c r="R35" s="557"/>
      <c r="S35" s="521">
        <f t="shared" ref="S35:AX35" si="39">IF(S4&lt;=HOLD_PERIOD,SUM(S28,S33),0)</f>
        <v>33373.454791666678</v>
      </c>
      <c r="T35" s="521">
        <f t="shared" si="39"/>
        <v>33373.454791666671</v>
      </c>
      <c r="U35" s="521">
        <f t="shared" si="39"/>
        <v>33566.383958333347</v>
      </c>
      <c r="V35" s="521">
        <f t="shared" si="39"/>
        <v>33962.546127083333</v>
      </c>
      <c r="W35" s="521">
        <f t="shared" si="39"/>
        <v>25179.622197055833</v>
      </c>
      <c r="X35" s="521">
        <f t="shared" si="39"/>
        <v>-88400.108758316957</v>
      </c>
      <c r="Y35" s="521">
        <f t="shared" si="39"/>
        <v>26639.321127083327</v>
      </c>
      <c r="Z35" s="521">
        <f t="shared" si="39"/>
        <v>26639.321127083327</v>
      </c>
      <c r="AA35" s="521">
        <f t="shared" si="39"/>
        <v>36254.911960416663</v>
      </c>
      <c r="AB35" s="521">
        <f t="shared" si="39"/>
        <v>36254.911960416663</v>
      </c>
      <c r="AC35" s="521">
        <f t="shared" si="39"/>
        <v>36254.911960416663</v>
      </c>
      <c r="AD35" s="521">
        <f t="shared" si="39"/>
        <v>36254.911960416663</v>
      </c>
      <c r="AE35" s="521">
        <f t="shared" si="39"/>
        <v>36735.754685416665</v>
      </c>
      <c r="AF35" s="521">
        <f t="shared" si="39"/>
        <v>36735.754685416665</v>
      </c>
      <c r="AG35" s="521">
        <f t="shared" si="39"/>
        <v>36934.776352083325</v>
      </c>
      <c r="AH35" s="521">
        <f t="shared" si="39"/>
        <v>37342.823385895834</v>
      </c>
      <c r="AI35" s="521">
        <f t="shared" si="39"/>
        <v>37342.823385895834</v>
      </c>
      <c r="AJ35" s="521">
        <f t="shared" si="39"/>
        <v>37342.823385895841</v>
      </c>
      <c r="AK35" s="521">
        <f t="shared" si="39"/>
        <v>37342.823385895834</v>
      </c>
      <c r="AL35" s="521">
        <f t="shared" si="39"/>
        <v>29426.266600457322</v>
      </c>
      <c r="AM35" s="521">
        <f t="shared" si="39"/>
        <v>-53541.077885315972</v>
      </c>
      <c r="AN35" s="521">
        <f t="shared" si="39"/>
        <v>30519.223385895835</v>
      </c>
      <c r="AO35" s="521">
        <f t="shared" si="39"/>
        <v>30519.223385895835</v>
      </c>
      <c r="AP35" s="521">
        <f t="shared" si="39"/>
        <v>37687.679194229167</v>
      </c>
      <c r="AQ35" s="521">
        <f t="shared" si="39"/>
        <v>30492.098472181326</v>
      </c>
      <c r="AR35" s="521">
        <f t="shared" si="39"/>
        <v>-52482.222054332742</v>
      </c>
      <c r="AS35" s="521">
        <f t="shared" si="39"/>
        <v>31594.304625229168</v>
      </c>
      <c r="AT35" s="521">
        <f t="shared" si="39"/>
        <v>32014.593070056042</v>
      </c>
      <c r="AU35" s="521">
        <f t="shared" si="39"/>
        <v>39376.894277556043</v>
      </c>
      <c r="AV35" s="521">
        <f t="shared" si="39"/>
        <v>39376.894277556043</v>
      </c>
      <c r="AW35" s="521">
        <f t="shared" si="39"/>
        <v>39376.894277556043</v>
      </c>
      <c r="AX35" s="521">
        <f t="shared" si="39"/>
        <v>39376.894277556043</v>
      </c>
      <c r="AY35" s="521">
        <f t="shared" ref="AY35:CD35" si="40">IF(AY4&lt;=HOLD_PERIOD,SUM(AY28,AY33),0)</f>
        <v>39376.894277556043</v>
      </c>
      <c r="AZ35" s="521">
        <f t="shared" si="40"/>
        <v>39376.894277556043</v>
      </c>
      <c r="BA35" s="521">
        <f t="shared" si="40"/>
        <v>39376.894277556043</v>
      </c>
      <c r="BB35" s="521">
        <f t="shared" si="40"/>
        <v>39376.894277556043</v>
      </c>
      <c r="BC35" s="521">
        <f t="shared" si="40"/>
        <v>40125.304007711049</v>
      </c>
      <c r="BD35" s="521">
        <f t="shared" si="40"/>
        <v>40125.304007711049</v>
      </c>
      <c r="BE35" s="521">
        <f t="shared" si="40"/>
        <v>40125.304007711049</v>
      </c>
      <c r="BF35" s="521">
        <f t="shared" si="40"/>
        <v>23278.407718722599</v>
      </c>
      <c r="BG35" s="521">
        <f t="shared" si="40"/>
        <v>-154296.03874864223</v>
      </c>
      <c r="BH35" s="521">
        <f t="shared" si="40"/>
        <v>25695.400735321666</v>
      </c>
      <c r="BI35" s="521">
        <f t="shared" si="40"/>
        <v>25695.400735321666</v>
      </c>
      <c r="BJ35" s="521">
        <f t="shared" si="40"/>
        <v>41769.849264304168</v>
      </c>
      <c r="BK35" s="521">
        <f t="shared" si="40"/>
        <v>41769.849264304168</v>
      </c>
      <c r="BL35" s="521">
        <f t="shared" si="40"/>
        <v>41769.849264304168</v>
      </c>
      <c r="BM35" s="521">
        <f t="shared" si="40"/>
        <v>41769.849264304168</v>
      </c>
      <c r="BN35" s="521">
        <f t="shared" si="40"/>
        <v>41769.849264304168</v>
      </c>
      <c r="BO35" s="521">
        <f t="shared" si="40"/>
        <v>43022.944742233289</v>
      </c>
      <c r="BP35" s="521">
        <f t="shared" si="40"/>
        <v>43022.944742233289</v>
      </c>
      <c r="BQ35" s="521">
        <f t="shared" si="40"/>
        <v>43022.944742233289</v>
      </c>
      <c r="BR35" s="521">
        <f t="shared" si="40"/>
        <v>43022.944742233289</v>
      </c>
      <c r="BS35" s="521">
        <f t="shared" si="40"/>
        <v>43022.944742233289</v>
      </c>
      <c r="BT35" s="521">
        <f t="shared" si="40"/>
        <v>43022.944742233289</v>
      </c>
      <c r="BU35" s="521">
        <f t="shared" si="40"/>
        <v>43022.944742233289</v>
      </c>
      <c r="BV35" s="521">
        <f t="shared" si="40"/>
        <v>43022.944742233289</v>
      </c>
      <c r="BW35" s="521">
        <f t="shared" si="40"/>
        <v>43022.944742233289</v>
      </c>
      <c r="BX35" s="521">
        <f t="shared" si="40"/>
        <v>43022.944742233289</v>
      </c>
      <c r="BY35" s="521">
        <f t="shared" si="40"/>
        <v>43022.944742233289</v>
      </c>
      <c r="BZ35" s="521">
        <f t="shared" si="40"/>
        <v>43022.944742233289</v>
      </c>
      <c r="CA35" s="521">
        <f t="shared" si="40"/>
        <v>0</v>
      </c>
      <c r="CB35" s="521">
        <f t="shared" si="40"/>
        <v>0</v>
      </c>
      <c r="CC35" s="521">
        <f t="shared" si="40"/>
        <v>0</v>
      </c>
      <c r="CD35" s="521">
        <f t="shared" si="40"/>
        <v>0</v>
      </c>
      <c r="CE35" s="521">
        <f t="shared" ref="CE35:DJ35" si="41">IF(CE4&lt;=HOLD_PERIOD,SUM(CE28,CE33),0)</f>
        <v>0</v>
      </c>
      <c r="CF35" s="521">
        <f t="shared" si="41"/>
        <v>0</v>
      </c>
      <c r="CG35" s="521">
        <f t="shared" si="41"/>
        <v>0</v>
      </c>
      <c r="CH35" s="521">
        <f t="shared" si="41"/>
        <v>0</v>
      </c>
      <c r="CI35" s="521">
        <f t="shared" si="41"/>
        <v>0</v>
      </c>
      <c r="CJ35" s="521">
        <f t="shared" si="41"/>
        <v>0</v>
      </c>
      <c r="CK35" s="521">
        <f t="shared" si="41"/>
        <v>0</v>
      </c>
      <c r="CL35" s="521">
        <f t="shared" si="41"/>
        <v>0</v>
      </c>
      <c r="CM35" s="521">
        <f t="shared" si="41"/>
        <v>0</v>
      </c>
      <c r="CN35" s="521">
        <f t="shared" si="41"/>
        <v>0</v>
      </c>
      <c r="CO35" s="521">
        <f t="shared" si="41"/>
        <v>0</v>
      </c>
      <c r="CP35" s="521">
        <f t="shared" si="41"/>
        <v>0</v>
      </c>
      <c r="CQ35" s="521">
        <f t="shared" si="41"/>
        <v>0</v>
      </c>
      <c r="CR35" s="521">
        <f t="shared" si="41"/>
        <v>0</v>
      </c>
      <c r="CS35" s="521">
        <f t="shared" si="41"/>
        <v>0</v>
      </c>
      <c r="CT35" s="521">
        <f t="shared" si="41"/>
        <v>0</v>
      </c>
      <c r="CU35" s="521">
        <f t="shared" si="41"/>
        <v>0</v>
      </c>
      <c r="CV35" s="521">
        <f t="shared" si="41"/>
        <v>0</v>
      </c>
      <c r="CW35" s="521">
        <f t="shared" si="41"/>
        <v>0</v>
      </c>
      <c r="CX35" s="521">
        <f t="shared" si="41"/>
        <v>0</v>
      </c>
      <c r="CY35" s="521">
        <f t="shared" si="41"/>
        <v>0</v>
      </c>
      <c r="CZ35" s="521">
        <f t="shared" si="41"/>
        <v>0</v>
      </c>
      <c r="DA35" s="521">
        <f t="shared" si="41"/>
        <v>0</v>
      </c>
      <c r="DB35" s="521">
        <f t="shared" si="41"/>
        <v>0</v>
      </c>
      <c r="DC35" s="521">
        <f t="shared" si="41"/>
        <v>0</v>
      </c>
      <c r="DD35" s="521">
        <f t="shared" si="41"/>
        <v>0</v>
      </c>
      <c r="DE35" s="521">
        <f t="shared" si="41"/>
        <v>0</v>
      </c>
      <c r="DF35" s="521">
        <f t="shared" si="41"/>
        <v>0</v>
      </c>
      <c r="DG35" s="521">
        <f t="shared" si="41"/>
        <v>0</v>
      </c>
      <c r="DH35" s="521">
        <f t="shared" si="41"/>
        <v>0</v>
      </c>
      <c r="DI35" s="521">
        <f t="shared" si="41"/>
        <v>0</v>
      </c>
      <c r="DJ35" s="521">
        <f t="shared" si="41"/>
        <v>0</v>
      </c>
      <c r="DK35" s="521">
        <f t="shared" ref="DK35:ET35" si="42">IF(DK4&lt;=HOLD_PERIOD,SUM(DK28,DK33),0)</f>
        <v>0</v>
      </c>
      <c r="DL35" s="521">
        <f t="shared" si="42"/>
        <v>0</v>
      </c>
      <c r="DM35" s="521">
        <f t="shared" si="42"/>
        <v>0</v>
      </c>
      <c r="DN35" s="521">
        <f t="shared" si="42"/>
        <v>0</v>
      </c>
      <c r="DO35" s="521">
        <f t="shared" si="42"/>
        <v>0</v>
      </c>
      <c r="DP35" s="521">
        <f t="shared" si="42"/>
        <v>0</v>
      </c>
      <c r="DQ35" s="521">
        <f t="shared" si="42"/>
        <v>0</v>
      </c>
      <c r="DR35" s="521">
        <f t="shared" si="42"/>
        <v>0</v>
      </c>
      <c r="DS35" s="521">
        <f t="shared" si="42"/>
        <v>0</v>
      </c>
      <c r="DT35" s="521">
        <f t="shared" si="42"/>
        <v>0</v>
      </c>
      <c r="DU35" s="521">
        <f t="shared" si="42"/>
        <v>0</v>
      </c>
      <c r="DV35" s="521">
        <f t="shared" si="42"/>
        <v>0</v>
      </c>
      <c r="DW35" s="521">
        <f t="shared" si="42"/>
        <v>0</v>
      </c>
      <c r="DX35" s="521">
        <f t="shared" si="42"/>
        <v>0</v>
      </c>
      <c r="DY35" s="521">
        <f t="shared" si="42"/>
        <v>0</v>
      </c>
      <c r="DZ35" s="521">
        <f t="shared" si="42"/>
        <v>0</v>
      </c>
      <c r="EA35" s="521">
        <f t="shared" si="42"/>
        <v>0</v>
      </c>
      <c r="EB35" s="521">
        <f t="shared" si="42"/>
        <v>0</v>
      </c>
      <c r="EC35" s="521">
        <f t="shared" si="42"/>
        <v>0</v>
      </c>
      <c r="ED35" s="521">
        <f t="shared" si="42"/>
        <v>0</v>
      </c>
      <c r="EE35" s="521">
        <f t="shared" si="42"/>
        <v>0</v>
      </c>
      <c r="EF35" s="521">
        <f t="shared" si="42"/>
        <v>0</v>
      </c>
      <c r="EG35" s="521">
        <f t="shared" si="42"/>
        <v>0</v>
      </c>
      <c r="EH35" s="521">
        <f t="shared" si="42"/>
        <v>0</v>
      </c>
      <c r="EI35" s="521">
        <f t="shared" si="42"/>
        <v>0</v>
      </c>
      <c r="EJ35" s="521">
        <f t="shared" si="42"/>
        <v>0</v>
      </c>
      <c r="EK35" s="521">
        <f t="shared" si="42"/>
        <v>0</v>
      </c>
      <c r="EL35" s="521">
        <f t="shared" si="42"/>
        <v>0</v>
      </c>
      <c r="EM35" s="521">
        <f t="shared" si="42"/>
        <v>0</v>
      </c>
      <c r="EN35" s="521">
        <f t="shared" si="42"/>
        <v>0</v>
      </c>
      <c r="EO35" s="521">
        <f t="shared" si="42"/>
        <v>0</v>
      </c>
      <c r="EP35" s="521">
        <f t="shared" si="42"/>
        <v>0</v>
      </c>
      <c r="EQ35" s="521">
        <f t="shared" si="42"/>
        <v>0</v>
      </c>
      <c r="ER35" s="521">
        <f t="shared" si="42"/>
        <v>0</v>
      </c>
      <c r="ES35" s="521">
        <f t="shared" si="42"/>
        <v>0</v>
      </c>
      <c r="ET35" s="522">
        <f t="shared" si="42"/>
        <v>0</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9AA0B-E7E3-4F87-91B3-0FB4A5507E24}">
  <sheetPr>
    <tabColor rgb="FF2100EA"/>
  </sheetPr>
  <dimension ref="A1:NK347"/>
  <sheetViews>
    <sheetView showGridLines="0" zoomScale="90" zoomScaleNormal="90" workbookViewId="0"/>
  </sheetViews>
  <sheetFormatPr defaultRowHeight="14.4" outlineLevelRow="1" x14ac:dyDescent="0.3"/>
  <cols>
    <col min="1" max="1" width="36.5546875" bestFit="1" customWidth="1"/>
    <col min="2" max="2" width="6.6640625" bestFit="1" customWidth="1"/>
    <col min="3" max="3" width="37.109375" bestFit="1" customWidth="1"/>
    <col min="4" max="4" width="14.44140625" bestFit="1" customWidth="1"/>
    <col min="5" max="5" width="11.6640625" bestFit="1" customWidth="1"/>
    <col min="6" max="6" width="24.33203125" bestFit="1" customWidth="1"/>
    <col min="7" max="7" width="14" bestFit="1" customWidth="1"/>
    <col min="8" max="8" width="14.44140625" bestFit="1" customWidth="1"/>
    <col min="9" max="9" width="15.33203125" bestFit="1" customWidth="1"/>
    <col min="10" max="10" width="15.5546875" bestFit="1" customWidth="1"/>
    <col min="11" max="11" width="13.109375" bestFit="1" customWidth="1"/>
    <col min="12" max="13" width="11.6640625" bestFit="1" customWidth="1"/>
    <col min="14" max="14" width="13.88671875" bestFit="1" customWidth="1"/>
    <col min="15" max="15" width="16.109375" bestFit="1" customWidth="1"/>
    <col min="16" max="16" width="14.6640625" bestFit="1" customWidth="1"/>
    <col min="17" max="17" width="18" bestFit="1" customWidth="1"/>
    <col min="18" max="18" width="11.6640625" bestFit="1" customWidth="1"/>
    <col min="19" max="19" width="13.33203125" bestFit="1" customWidth="1"/>
    <col min="20" max="20" width="16.6640625" bestFit="1" customWidth="1"/>
    <col min="21" max="21" width="15.33203125" bestFit="1" customWidth="1"/>
    <col min="22" max="22" width="18.6640625" bestFit="1" customWidth="1"/>
    <col min="23" max="24" width="20.6640625" bestFit="1" customWidth="1"/>
    <col min="25" max="25" width="14.44140625" bestFit="1" customWidth="1"/>
    <col min="26" max="26" width="15.33203125" bestFit="1" customWidth="1"/>
    <col min="27" max="27" width="15.5546875" bestFit="1" customWidth="1"/>
    <col min="28" max="29" width="11.6640625" bestFit="1" customWidth="1"/>
    <col min="30" max="30" width="13.109375" bestFit="1" customWidth="1"/>
    <col min="31" max="31" width="14.109375" bestFit="1" customWidth="1"/>
    <col min="32" max="32" width="16.44140625" bestFit="1" customWidth="1"/>
    <col min="33" max="33" width="15.88671875" bestFit="1" customWidth="1"/>
    <col min="34" max="34" width="19.6640625" bestFit="1" customWidth="1"/>
    <col min="35" max="35" width="19.33203125" bestFit="1" customWidth="1"/>
    <col min="36" max="39" width="11.6640625" bestFit="1" customWidth="1"/>
    <col min="40" max="40" width="15.33203125" bestFit="1" customWidth="1"/>
    <col min="41" max="44" width="11.6640625" bestFit="1" customWidth="1"/>
    <col min="45" max="47" width="13.109375" bestFit="1" customWidth="1"/>
    <col min="48" max="56" width="11.6640625" bestFit="1" customWidth="1"/>
    <col min="57" max="59" width="13.109375" bestFit="1" customWidth="1"/>
    <col min="60" max="68" width="11.6640625" bestFit="1" customWidth="1"/>
    <col min="69" max="71" width="13.109375" bestFit="1" customWidth="1"/>
    <col min="72" max="80" width="11.6640625" bestFit="1" customWidth="1"/>
    <col min="81" max="83" width="13.109375" bestFit="1" customWidth="1"/>
    <col min="84" max="92" width="11.6640625" bestFit="1" customWidth="1"/>
    <col min="93" max="95" width="13.109375" bestFit="1" customWidth="1"/>
    <col min="96" max="104" width="11.6640625" bestFit="1" customWidth="1"/>
    <col min="105" max="107" width="13.109375" bestFit="1" customWidth="1"/>
    <col min="108" max="116" width="11.6640625" bestFit="1" customWidth="1"/>
    <col min="117" max="119" width="13.109375" bestFit="1" customWidth="1"/>
    <col min="120" max="128" width="11.6640625" bestFit="1" customWidth="1"/>
    <col min="129" max="131" width="13.109375" bestFit="1" customWidth="1"/>
    <col min="132" max="140" width="11.6640625" bestFit="1" customWidth="1"/>
    <col min="141" max="143" width="13.109375" bestFit="1" customWidth="1"/>
    <col min="144" max="152" width="11.6640625" bestFit="1" customWidth="1"/>
    <col min="153" max="155" width="13.109375" bestFit="1" customWidth="1"/>
    <col min="156" max="164" width="11.6640625" bestFit="1" customWidth="1"/>
    <col min="165" max="167" width="13.109375" bestFit="1" customWidth="1"/>
    <col min="168" max="176" width="11.6640625" bestFit="1" customWidth="1"/>
    <col min="177" max="179" width="13.109375" bestFit="1" customWidth="1"/>
    <col min="180" max="188" width="11.6640625" bestFit="1" customWidth="1"/>
    <col min="189" max="191" width="13.109375" bestFit="1" customWidth="1"/>
    <col min="192" max="200" width="11.6640625" bestFit="1" customWidth="1"/>
    <col min="201" max="203" width="13.109375" bestFit="1" customWidth="1"/>
    <col min="204" max="212" width="11.6640625" bestFit="1" customWidth="1"/>
    <col min="213" max="215" width="13.109375" bestFit="1" customWidth="1"/>
    <col min="216" max="224" width="11.6640625" bestFit="1" customWidth="1"/>
    <col min="225" max="227" width="13.109375" bestFit="1" customWidth="1"/>
    <col min="228" max="236" width="11.6640625" bestFit="1" customWidth="1"/>
    <col min="237" max="239" width="13.109375" bestFit="1" customWidth="1"/>
    <col min="240" max="248" width="11.6640625" bestFit="1" customWidth="1"/>
    <col min="249" max="251" width="13.109375" bestFit="1" customWidth="1"/>
    <col min="252" max="260" width="11.6640625" bestFit="1" customWidth="1"/>
    <col min="261" max="263" width="13.109375" bestFit="1" customWidth="1"/>
    <col min="264" max="272" width="11.6640625" bestFit="1" customWidth="1"/>
    <col min="273" max="275" width="13.109375" bestFit="1" customWidth="1"/>
    <col min="276" max="284" width="11.6640625" bestFit="1" customWidth="1"/>
    <col min="285" max="287" width="13.109375" bestFit="1" customWidth="1"/>
    <col min="288" max="296" width="11.6640625" bestFit="1" customWidth="1"/>
    <col min="297" max="299" width="13.109375" bestFit="1" customWidth="1"/>
    <col min="300" max="308" width="11.6640625" bestFit="1" customWidth="1"/>
    <col min="309" max="311" width="13.109375" bestFit="1" customWidth="1"/>
    <col min="312" max="320" width="11.6640625" bestFit="1" customWidth="1"/>
    <col min="321" max="323" width="13.109375" bestFit="1" customWidth="1"/>
    <col min="324" max="332" width="11.6640625" bestFit="1" customWidth="1"/>
    <col min="333" max="335" width="13.109375" bestFit="1" customWidth="1"/>
    <col min="336" max="344" width="11.6640625" bestFit="1" customWidth="1"/>
    <col min="345" max="347" width="13.109375" bestFit="1" customWidth="1"/>
    <col min="348" max="356" width="11.6640625" bestFit="1" customWidth="1"/>
    <col min="357" max="359" width="13.109375" bestFit="1" customWidth="1"/>
    <col min="360" max="368" width="11.6640625" bestFit="1" customWidth="1"/>
    <col min="369" max="371" width="13.109375" bestFit="1" customWidth="1"/>
    <col min="372" max="375" width="11.6640625" bestFit="1" customWidth="1"/>
  </cols>
  <sheetData>
    <row r="1" spans="1:40" ht="15" thickBot="1" x14ac:dyDescent="0.35">
      <c r="A1" s="727" t="str">
        <f>Summary!G1</f>
        <v>Levered Return Metrics</v>
      </c>
      <c r="B1" s="730" t="str">
        <f>Summary!G2</f>
        <v>IRR</v>
      </c>
      <c r="C1" s="731">
        <f>Summary!H2</f>
        <v>0.14881177544593813</v>
      </c>
      <c r="D1" s="732" t="str">
        <f>Summary!G3</f>
        <v>Equity Multiple</v>
      </c>
      <c r="E1" s="733">
        <f>Summary!H3</f>
        <v>1.9267240340667999</v>
      </c>
      <c r="F1" s="728" t="str">
        <f>Summary!G6</f>
        <v>Unlevered Return Metrics</v>
      </c>
      <c r="G1" s="730" t="str">
        <f>Summary!G7</f>
        <v>IRR</v>
      </c>
      <c r="H1" s="731">
        <f>Summary!H7</f>
        <v>9.3561556935310375E-2</v>
      </c>
      <c r="I1" s="732" t="str">
        <f>Summary!G8</f>
        <v>Equity Multiple</v>
      </c>
      <c r="J1" s="733">
        <f>Summary!H8</f>
        <v>1.5042331190759153</v>
      </c>
    </row>
    <row r="2" spans="1:40" x14ac:dyDescent="0.3">
      <c r="A2" s="111" t="s">
        <v>273</v>
      </c>
      <c r="B2" s="75"/>
    </row>
    <row r="3" spans="1:40" s="384" customFormat="1" ht="13.8" x14ac:dyDescent="0.3">
      <c r="A3" s="382" t="s">
        <v>274</v>
      </c>
      <c r="B3" s="388"/>
      <c r="C3" s="388"/>
      <c r="D3" s="388"/>
      <c r="E3" s="388"/>
      <c r="F3" s="388"/>
      <c r="G3" s="383"/>
      <c r="H3" s="382" t="s">
        <v>275</v>
      </c>
      <c r="I3" s="388"/>
      <c r="J3" s="388"/>
      <c r="K3" s="388"/>
      <c r="L3" s="382" t="s">
        <v>276</v>
      </c>
      <c r="M3" s="388"/>
      <c r="N3" s="388"/>
      <c r="O3" s="382" t="s">
        <v>277</v>
      </c>
      <c r="P3" s="388"/>
      <c r="Q3" s="388"/>
      <c r="R3" s="388"/>
      <c r="S3" s="388"/>
      <c r="T3" s="388"/>
      <c r="U3" s="383"/>
      <c r="V3" s="383"/>
      <c r="W3" s="383"/>
      <c r="X3" s="383"/>
      <c r="Y3" s="382" t="s">
        <v>278</v>
      </c>
      <c r="Z3" s="388"/>
      <c r="AA3" s="388"/>
      <c r="AB3" s="388"/>
      <c r="AC3" s="382" t="s">
        <v>279</v>
      </c>
      <c r="AD3" s="388"/>
      <c r="AE3" s="388"/>
      <c r="AF3" s="388"/>
      <c r="AG3" s="388"/>
      <c r="AH3" s="388"/>
      <c r="AI3" s="383"/>
      <c r="AJ3" s="382" t="s">
        <v>91</v>
      </c>
      <c r="AK3" s="388"/>
      <c r="AL3" s="388"/>
      <c r="AM3" s="388"/>
      <c r="AN3" s="388"/>
    </row>
    <row r="4" spans="1:40" s="384" customFormat="1" ht="13.8" x14ac:dyDescent="0.3">
      <c r="A4" s="477" t="s">
        <v>280</v>
      </c>
      <c r="B4" s="477" t="s">
        <v>35</v>
      </c>
      <c r="C4" s="477" t="s">
        <v>281</v>
      </c>
      <c r="D4" s="477" t="s">
        <v>282</v>
      </c>
      <c r="E4" s="477" t="s">
        <v>283</v>
      </c>
      <c r="F4" s="477" t="s">
        <v>284</v>
      </c>
      <c r="G4" s="477" t="s">
        <v>285</v>
      </c>
      <c r="H4" s="477" t="s">
        <v>286</v>
      </c>
      <c r="I4" s="477" t="s">
        <v>287</v>
      </c>
      <c r="J4" s="477" t="s">
        <v>288</v>
      </c>
      <c r="K4" s="477" t="s">
        <v>289</v>
      </c>
      <c r="L4" s="477" t="s">
        <v>282</v>
      </c>
      <c r="M4" s="477" t="s">
        <v>283</v>
      </c>
      <c r="N4" s="477" t="s">
        <v>290</v>
      </c>
      <c r="O4" s="477" t="s">
        <v>291</v>
      </c>
      <c r="P4" s="477" t="s">
        <v>292</v>
      </c>
      <c r="Q4" s="477" t="s">
        <v>293</v>
      </c>
      <c r="R4" s="477" t="s">
        <v>294</v>
      </c>
      <c r="S4" s="477" t="s">
        <v>295</v>
      </c>
      <c r="T4" s="477" t="s">
        <v>296</v>
      </c>
      <c r="U4" s="477" t="s">
        <v>297</v>
      </c>
      <c r="V4" s="477" t="s">
        <v>298</v>
      </c>
      <c r="W4" s="477" t="s">
        <v>299</v>
      </c>
      <c r="X4" s="477" t="s">
        <v>275</v>
      </c>
      <c r="Y4" s="477" t="s">
        <v>286</v>
      </c>
      <c r="Z4" s="477" t="s">
        <v>287</v>
      </c>
      <c r="AA4" s="477" t="s">
        <v>288</v>
      </c>
      <c r="AB4" s="477" t="s">
        <v>289</v>
      </c>
      <c r="AC4" s="477" t="s">
        <v>300</v>
      </c>
      <c r="AD4" s="477" t="s">
        <v>301</v>
      </c>
      <c r="AE4" s="477" t="s">
        <v>302</v>
      </c>
      <c r="AF4" s="477" t="s">
        <v>303</v>
      </c>
      <c r="AG4" s="477" t="s">
        <v>304</v>
      </c>
      <c r="AH4" s="477" t="s">
        <v>305</v>
      </c>
      <c r="AI4" s="477" t="s">
        <v>306</v>
      </c>
      <c r="AJ4" s="477" t="s">
        <v>307</v>
      </c>
      <c r="AK4" s="477" t="s">
        <v>308</v>
      </c>
      <c r="AL4" s="477" t="s">
        <v>309</v>
      </c>
      <c r="AM4" s="477" t="s">
        <v>310</v>
      </c>
      <c r="AN4" s="477" t="s">
        <v>311</v>
      </c>
    </row>
    <row r="5" spans="1:40" s="384" customFormat="1" ht="13.8" x14ac:dyDescent="0.3">
      <c r="A5" s="478">
        <v>1</v>
      </c>
      <c r="B5" s="479">
        <v>2583</v>
      </c>
      <c r="C5" s="429" t="s">
        <v>312</v>
      </c>
      <c r="D5" s="480">
        <f>MIN(L5:L19)</f>
        <v>45870</v>
      </c>
      <c r="E5" s="480">
        <f>MAX(M5:M19)</f>
        <v>47330</v>
      </c>
      <c r="F5" s="481">
        <f>B5/$C$347</f>
        <v>0.19297721329846843</v>
      </c>
      <c r="G5" s="429" t="s">
        <v>313</v>
      </c>
      <c r="H5" s="482" t="s">
        <v>93</v>
      </c>
      <c r="I5" s="483">
        <v>1</v>
      </c>
      <c r="J5" s="483">
        <v>1</v>
      </c>
      <c r="K5" s="484">
        <v>0</v>
      </c>
      <c r="L5" s="485">
        <v>45870</v>
      </c>
      <c r="M5" s="485">
        <f>EOMONTH(L5,11)</f>
        <v>46234</v>
      </c>
      <c r="N5" s="486">
        <v>31.672499999999999</v>
      </c>
      <c r="O5" s="487">
        <v>0.7</v>
      </c>
      <c r="P5" s="488">
        <v>5</v>
      </c>
      <c r="Q5" s="488">
        <v>5</v>
      </c>
      <c r="R5" s="489">
        <v>9</v>
      </c>
      <c r="S5" s="489">
        <v>2</v>
      </c>
      <c r="T5" s="489">
        <v>2</v>
      </c>
      <c r="U5" s="490">
        <v>34.270000000000003</v>
      </c>
      <c r="V5" s="490">
        <v>34.270000000000003</v>
      </c>
      <c r="W5" s="457">
        <v>0.03</v>
      </c>
      <c r="X5" s="429" t="s">
        <v>313</v>
      </c>
      <c r="Y5" s="482" t="s">
        <v>93</v>
      </c>
      <c r="Z5" s="483">
        <v>1</v>
      </c>
      <c r="AA5" s="483">
        <v>1</v>
      </c>
      <c r="AB5" s="484">
        <v>0</v>
      </c>
      <c r="AC5" s="490">
        <v>50</v>
      </c>
      <c r="AD5" s="486">
        <v>15</v>
      </c>
      <c r="AE5" s="491">
        <v>0</v>
      </c>
      <c r="AF5" s="491">
        <v>0.06</v>
      </c>
      <c r="AG5" s="491">
        <v>0.03</v>
      </c>
      <c r="AH5" s="491">
        <v>0.04</v>
      </c>
      <c r="AI5" s="491">
        <v>0.02</v>
      </c>
      <c r="AJ5" s="484">
        <v>3000000</v>
      </c>
      <c r="AK5" s="492">
        <f>SUM(D170:O171)/AJ5</f>
        <v>3.2378192596888518E-2</v>
      </c>
      <c r="AL5" s="483">
        <v>0</v>
      </c>
      <c r="AM5" s="491">
        <v>0.06</v>
      </c>
      <c r="AN5" s="491">
        <v>0.03</v>
      </c>
    </row>
    <row r="6" spans="1:40" s="384" customFormat="1" ht="13.8" hidden="1" outlineLevel="1" x14ac:dyDescent="0.3">
      <c r="D6" s="480">
        <f>MIN(L6:L20)</f>
        <v>46235</v>
      </c>
      <c r="E6" s="480">
        <f>MAX(M6:M20)</f>
        <v>47330</v>
      </c>
      <c r="H6" s="482" t="s">
        <v>314</v>
      </c>
      <c r="I6" s="483">
        <v>1</v>
      </c>
      <c r="J6" s="483">
        <v>1</v>
      </c>
      <c r="K6" s="484">
        <v>0</v>
      </c>
      <c r="L6" s="485">
        <f>M5+1</f>
        <v>46235</v>
      </c>
      <c r="M6" s="485">
        <f>EOMONTH(L6,11)</f>
        <v>46599</v>
      </c>
      <c r="N6" s="486">
        <v>32.622675000000001</v>
      </c>
      <c r="O6" s="493">
        <f>N5*$B$5</f>
        <v>81810.067500000005</v>
      </c>
      <c r="Y6" s="482" t="s">
        <v>314</v>
      </c>
      <c r="Z6" s="483">
        <v>1</v>
      </c>
      <c r="AA6" s="483">
        <v>1</v>
      </c>
      <c r="AB6" s="484">
        <v>0</v>
      </c>
    </row>
    <row r="7" spans="1:40" s="384" customFormat="1" ht="13.8" hidden="1" outlineLevel="1" x14ac:dyDescent="0.3">
      <c r="D7" s="480">
        <f>MIN(L7:L21)</f>
        <v>45901</v>
      </c>
      <c r="E7" s="480">
        <f>MAX(M7:M21)</f>
        <v>47330</v>
      </c>
      <c r="H7" s="482" t="s">
        <v>315</v>
      </c>
      <c r="I7" s="483">
        <v>1</v>
      </c>
      <c r="J7" s="483">
        <v>1</v>
      </c>
      <c r="K7" s="484">
        <v>0</v>
      </c>
      <c r="L7" s="485">
        <f t="shared" ref="L7:L8" si="0">M6+1</f>
        <v>46600</v>
      </c>
      <c r="M7" s="485">
        <f t="shared" ref="M7:M8" si="1">EOMONTH(L7,11)</f>
        <v>46965</v>
      </c>
      <c r="N7" s="486">
        <v>33.601355250000005</v>
      </c>
      <c r="O7" s="493">
        <f>N6*$B$5</f>
        <v>84264.369525000002</v>
      </c>
      <c r="Y7" s="482" t="s">
        <v>315</v>
      </c>
      <c r="Z7" s="483">
        <v>1</v>
      </c>
      <c r="AA7" s="483">
        <v>1</v>
      </c>
      <c r="AB7" s="484">
        <v>0</v>
      </c>
    </row>
    <row r="8" spans="1:40" s="384" customFormat="1" ht="13.8" hidden="1" outlineLevel="1" x14ac:dyDescent="0.3">
      <c r="D8" s="480"/>
      <c r="E8" s="480"/>
      <c r="H8" s="482" t="s">
        <v>316</v>
      </c>
      <c r="I8" s="483">
        <v>1</v>
      </c>
      <c r="J8" s="483">
        <v>1</v>
      </c>
      <c r="K8" s="484">
        <v>0</v>
      </c>
      <c r="L8" s="485">
        <f t="shared" si="0"/>
        <v>46966</v>
      </c>
      <c r="M8" s="485">
        <f t="shared" si="1"/>
        <v>47330</v>
      </c>
      <c r="N8" s="486">
        <v>34.609395907500009</v>
      </c>
      <c r="O8" s="493">
        <f>N7*$B$5</f>
        <v>86792.300610750011</v>
      </c>
      <c r="Y8" s="482" t="s">
        <v>316</v>
      </c>
      <c r="Z8" s="483">
        <v>1</v>
      </c>
      <c r="AA8" s="483">
        <v>1</v>
      </c>
      <c r="AB8" s="484">
        <v>0</v>
      </c>
    </row>
    <row r="9" spans="1:40" s="384" customFormat="1" ht="13.8" hidden="1" outlineLevel="1" x14ac:dyDescent="0.3">
      <c r="D9" s="480"/>
      <c r="E9" s="480"/>
      <c r="H9" s="482" t="s">
        <v>317</v>
      </c>
      <c r="I9" s="483">
        <v>1</v>
      </c>
      <c r="J9" s="483">
        <v>1</v>
      </c>
      <c r="K9" s="484">
        <v>0</v>
      </c>
      <c r="L9" s="485"/>
      <c r="M9" s="485"/>
      <c r="N9" s="486"/>
      <c r="O9" s="493">
        <f>N8*$B$5</f>
        <v>89396.069629072517</v>
      </c>
      <c r="Y9" s="482" t="s">
        <v>317</v>
      </c>
      <c r="Z9" s="483">
        <v>1</v>
      </c>
      <c r="AA9" s="483">
        <v>1</v>
      </c>
      <c r="AB9" s="484">
        <v>0</v>
      </c>
    </row>
    <row r="10" spans="1:40" s="384" customFormat="1" ht="13.8" hidden="1" outlineLevel="1" x14ac:dyDescent="0.3">
      <c r="D10" s="480"/>
      <c r="E10" s="480"/>
      <c r="L10" s="485"/>
      <c r="M10" s="485"/>
      <c r="N10" s="486"/>
      <c r="O10" s="493"/>
    </row>
    <row r="11" spans="1:40" s="384" customFormat="1" ht="13.8" hidden="1" outlineLevel="1" x14ac:dyDescent="0.3"/>
    <row r="12" spans="1:40" s="384" customFormat="1" ht="13.8" hidden="1" outlineLevel="1" x14ac:dyDescent="0.3"/>
    <row r="13" spans="1:40" s="384" customFormat="1" ht="13.8" hidden="1" outlineLevel="1" x14ac:dyDescent="0.3"/>
    <row r="14" spans="1:40" s="384" customFormat="1" ht="13.8" hidden="1" outlineLevel="1" x14ac:dyDescent="0.3"/>
    <row r="15" spans="1:40" s="384" customFormat="1" ht="13.8" hidden="1" outlineLevel="1" x14ac:dyDescent="0.3"/>
    <row r="16" spans="1:40" s="384" customFormat="1" ht="13.8" hidden="1" outlineLevel="1" x14ac:dyDescent="0.3"/>
    <row r="17" spans="1:183" s="384" customFormat="1" ht="13.8" hidden="1" outlineLevel="1" x14ac:dyDescent="0.3"/>
    <row r="18" spans="1:183" s="384" customFormat="1" ht="13.8" hidden="1" outlineLevel="1" x14ac:dyDescent="0.3"/>
    <row r="19" spans="1:183" s="384" customFormat="1" ht="13.8" hidden="1" outlineLevel="1" x14ac:dyDescent="0.3"/>
    <row r="20" spans="1:183" s="384" customFormat="1" ht="13.8" hidden="1" outlineLevel="1" x14ac:dyDescent="0.3">
      <c r="D20" s="480"/>
      <c r="E20" s="480"/>
      <c r="GA20" s="384" t="s">
        <v>318</v>
      </c>
    </row>
    <row r="21" spans="1:183" s="384" customFormat="1" ht="13.8" collapsed="1" x14ac:dyDescent="0.3">
      <c r="A21" s="478">
        <v>2</v>
      </c>
      <c r="B21" s="479">
        <v>3367</v>
      </c>
      <c r="C21" s="429" t="s">
        <v>319</v>
      </c>
      <c r="D21" s="480">
        <f>MIN(L21:L35)</f>
        <v>45901</v>
      </c>
      <c r="E21" s="480">
        <f>MAX(M21:M35)</f>
        <v>46265</v>
      </c>
      <c r="F21" s="481">
        <f>B21/$C$347</f>
        <v>0.2515502428091147</v>
      </c>
      <c r="G21" s="429" t="s">
        <v>313</v>
      </c>
      <c r="H21" s="482" t="s">
        <v>93</v>
      </c>
      <c r="I21" s="483">
        <v>1</v>
      </c>
      <c r="J21" s="483">
        <v>1</v>
      </c>
      <c r="K21" s="484">
        <v>0</v>
      </c>
      <c r="L21" s="485">
        <v>45901</v>
      </c>
      <c r="M21" s="485">
        <f>EOMONTH(L21,11)</f>
        <v>46265</v>
      </c>
      <c r="N21" s="486">
        <v>26.1</v>
      </c>
      <c r="O21" s="487">
        <v>0.7</v>
      </c>
      <c r="P21" s="488">
        <v>5</v>
      </c>
      <c r="Q21" s="488">
        <v>5</v>
      </c>
      <c r="R21" s="489">
        <v>9</v>
      </c>
      <c r="S21" s="489">
        <v>2</v>
      </c>
      <c r="T21" s="489">
        <v>2</v>
      </c>
      <c r="U21" s="490">
        <v>34.270000000000003</v>
      </c>
      <c r="V21" s="490">
        <v>34.270000000000003</v>
      </c>
      <c r="W21" s="457">
        <v>0.03</v>
      </c>
      <c r="X21" s="429" t="s">
        <v>313</v>
      </c>
      <c r="Y21" s="482" t="s">
        <v>93</v>
      </c>
      <c r="Z21" s="483">
        <v>1</v>
      </c>
      <c r="AA21" s="483">
        <v>1</v>
      </c>
      <c r="AB21" s="484">
        <v>0</v>
      </c>
      <c r="AC21" s="490">
        <v>50</v>
      </c>
      <c r="AD21" s="486">
        <v>15</v>
      </c>
      <c r="AE21" s="491">
        <v>0</v>
      </c>
      <c r="AF21" s="491">
        <v>0.06</v>
      </c>
      <c r="AG21" s="491">
        <v>0.03</v>
      </c>
      <c r="AH21" s="491">
        <v>0.04</v>
      </c>
      <c r="AI21" s="491">
        <v>0.02</v>
      </c>
      <c r="AJ21" s="484">
        <v>3000000</v>
      </c>
      <c r="AK21" s="492">
        <f>SUM(D186:O187)/AJ21</f>
        <v>1.1699602535159156E-2</v>
      </c>
      <c r="AL21" s="483">
        <v>0</v>
      </c>
      <c r="AM21" s="491">
        <v>0.06</v>
      </c>
      <c r="AN21" s="491">
        <v>0.03</v>
      </c>
    </row>
    <row r="22" spans="1:183" s="384" customFormat="1" ht="13.8" hidden="1" outlineLevel="1" x14ac:dyDescent="0.3">
      <c r="H22" s="482" t="s">
        <v>314</v>
      </c>
      <c r="I22" s="483">
        <v>1</v>
      </c>
      <c r="J22" s="483">
        <v>1</v>
      </c>
      <c r="K22" s="484">
        <v>0</v>
      </c>
      <c r="L22" s="485"/>
      <c r="M22" s="485"/>
      <c r="N22" s="486"/>
      <c r="O22" s="493">
        <f>N21*$B$21</f>
        <v>87878.700000000012</v>
      </c>
      <c r="Y22" s="482" t="s">
        <v>314</v>
      </c>
      <c r="Z22" s="483">
        <v>1</v>
      </c>
      <c r="AA22" s="483">
        <v>1</v>
      </c>
      <c r="AB22" s="484">
        <v>0</v>
      </c>
      <c r="AC22" s="384" t="s">
        <v>320</v>
      </c>
      <c r="AD22" s="384" t="s">
        <v>321</v>
      </c>
    </row>
    <row r="23" spans="1:183" s="384" customFormat="1" ht="13.8" hidden="1" outlineLevel="1" x14ac:dyDescent="0.3">
      <c r="H23" s="482" t="s">
        <v>315</v>
      </c>
      <c r="I23" s="483">
        <v>1</v>
      </c>
      <c r="J23" s="483">
        <v>1</v>
      </c>
      <c r="K23" s="484">
        <v>0</v>
      </c>
      <c r="L23" s="485"/>
      <c r="M23" s="485"/>
      <c r="N23" s="486"/>
      <c r="Y23" s="482" t="s">
        <v>315</v>
      </c>
      <c r="Z23" s="483">
        <v>1</v>
      </c>
      <c r="AA23" s="483">
        <v>1</v>
      </c>
      <c r="AB23" s="484">
        <v>0</v>
      </c>
      <c r="AC23" s="489">
        <v>1</v>
      </c>
      <c r="AD23" s="489">
        <v>4</v>
      </c>
    </row>
    <row r="24" spans="1:183" s="384" customFormat="1" ht="13.8" hidden="1" outlineLevel="1" x14ac:dyDescent="0.3">
      <c r="H24" s="482" t="s">
        <v>316</v>
      </c>
      <c r="I24" s="483">
        <v>1</v>
      </c>
      <c r="J24" s="483">
        <v>1</v>
      </c>
      <c r="K24" s="484">
        <v>0</v>
      </c>
      <c r="L24" s="485"/>
      <c r="M24" s="485"/>
      <c r="N24" s="486"/>
      <c r="Y24" s="482" t="s">
        <v>316</v>
      </c>
      <c r="Z24" s="483">
        <v>1</v>
      </c>
      <c r="AA24" s="483">
        <v>1</v>
      </c>
      <c r="AB24" s="484">
        <v>0</v>
      </c>
    </row>
    <row r="25" spans="1:183" s="384" customFormat="1" ht="13.8" hidden="1" outlineLevel="1" x14ac:dyDescent="0.3">
      <c r="H25" s="482" t="s">
        <v>317</v>
      </c>
      <c r="I25" s="483">
        <v>1</v>
      </c>
      <c r="J25" s="483">
        <v>1</v>
      </c>
      <c r="K25" s="484">
        <v>0</v>
      </c>
      <c r="L25" s="485"/>
      <c r="M25" s="485"/>
      <c r="N25" s="486"/>
      <c r="Y25" s="482" t="s">
        <v>317</v>
      </c>
      <c r="Z25" s="483">
        <v>1</v>
      </c>
      <c r="AA25" s="483">
        <v>1</v>
      </c>
      <c r="AB25" s="484">
        <v>0</v>
      </c>
    </row>
    <row r="26" spans="1:183" s="384" customFormat="1" ht="13.8" hidden="1" outlineLevel="1" x14ac:dyDescent="0.3"/>
    <row r="27" spans="1:183" s="384" customFormat="1" ht="13.8" hidden="1" outlineLevel="1" x14ac:dyDescent="0.3"/>
    <row r="28" spans="1:183" s="384" customFormat="1" ht="13.8" hidden="1" outlineLevel="1" x14ac:dyDescent="0.3"/>
    <row r="29" spans="1:183" s="384" customFormat="1" ht="13.8" hidden="1" outlineLevel="1" x14ac:dyDescent="0.3"/>
    <row r="30" spans="1:183" s="384" customFormat="1" ht="13.8" hidden="1" outlineLevel="1" x14ac:dyDescent="0.3"/>
    <row r="31" spans="1:183" s="384" customFormat="1" ht="13.8" hidden="1" outlineLevel="1" x14ac:dyDescent="0.3"/>
    <row r="32" spans="1:183" s="384" customFormat="1" ht="13.8" hidden="1" outlineLevel="1" x14ac:dyDescent="0.3"/>
    <row r="33" spans="1:183" s="384" customFormat="1" ht="13.8" hidden="1" outlineLevel="1" x14ac:dyDescent="0.3"/>
    <row r="34" spans="1:183" s="384" customFormat="1" ht="13.8" hidden="1" outlineLevel="1" x14ac:dyDescent="0.3"/>
    <row r="35" spans="1:183" s="384" customFormat="1" ht="13.8" hidden="1" outlineLevel="1" x14ac:dyDescent="0.3"/>
    <row r="36" spans="1:183" s="384" customFormat="1" ht="13.8" hidden="1" outlineLevel="1" x14ac:dyDescent="0.3">
      <c r="GA36" s="384" t="s">
        <v>318</v>
      </c>
    </row>
    <row r="37" spans="1:183" s="384" customFormat="1" ht="13.8" collapsed="1" x14ac:dyDescent="0.3">
      <c r="A37" s="478">
        <v>3</v>
      </c>
      <c r="B37" s="479">
        <v>2437</v>
      </c>
      <c r="C37" s="429" t="s">
        <v>322</v>
      </c>
      <c r="D37" s="480">
        <f>MIN(L37:L51)</f>
        <v>45849</v>
      </c>
      <c r="E37" s="480">
        <f>MAX(M37:M51)</f>
        <v>46721</v>
      </c>
      <c r="F37" s="481">
        <f>B37/$C$347</f>
        <v>0.18206948076204707</v>
      </c>
      <c r="G37" s="429" t="s">
        <v>313</v>
      </c>
      <c r="H37" s="482" t="s">
        <v>93</v>
      </c>
      <c r="I37" s="483">
        <v>1</v>
      </c>
      <c r="J37" s="483">
        <v>1</v>
      </c>
      <c r="K37" s="484">
        <v>0</v>
      </c>
      <c r="L37" s="485">
        <v>45849</v>
      </c>
      <c r="M37" s="485">
        <f>EOMONTH(L37,11)</f>
        <v>46203</v>
      </c>
      <c r="N37" s="486">
        <v>31.67</v>
      </c>
      <c r="O37" s="487">
        <v>0.7</v>
      </c>
      <c r="P37" s="488">
        <v>5</v>
      </c>
      <c r="Q37" s="488">
        <v>5</v>
      </c>
      <c r="R37" s="489">
        <v>9</v>
      </c>
      <c r="S37" s="489">
        <v>2</v>
      </c>
      <c r="T37" s="489">
        <v>2</v>
      </c>
      <c r="U37" s="490">
        <v>34.270000000000003</v>
      </c>
      <c r="V37" s="490">
        <v>34.270000000000003</v>
      </c>
      <c r="W37" s="457">
        <v>0.03</v>
      </c>
      <c r="X37" s="429" t="s">
        <v>313</v>
      </c>
      <c r="Y37" s="482" t="s">
        <v>93</v>
      </c>
      <c r="Z37" s="483">
        <v>1</v>
      </c>
      <c r="AA37" s="483">
        <v>1</v>
      </c>
      <c r="AB37" s="484">
        <v>0</v>
      </c>
      <c r="AC37" s="490">
        <v>50</v>
      </c>
      <c r="AD37" s="486">
        <v>15</v>
      </c>
      <c r="AE37" s="491">
        <v>0</v>
      </c>
      <c r="AF37" s="491">
        <v>0.06</v>
      </c>
      <c r="AG37" s="491">
        <v>0.03</v>
      </c>
      <c r="AH37" s="491">
        <v>0.04</v>
      </c>
      <c r="AI37" s="491">
        <v>0.02</v>
      </c>
      <c r="AJ37" s="484">
        <v>3000000</v>
      </c>
      <c r="AK37" s="492">
        <f>SUM(D202:O203)/AJ37</f>
        <v>3.0610238611066987E-2</v>
      </c>
      <c r="AL37" s="483">
        <v>0</v>
      </c>
      <c r="AM37" s="491">
        <v>0.06</v>
      </c>
      <c r="AN37" s="491">
        <v>0.03</v>
      </c>
    </row>
    <row r="38" spans="1:183" s="384" customFormat="1" ht="13.8" hidden="1" outlineLevel="1" x14ac:dyDescent="0.3">
      <c r="H38" s="482" t="s">
        <v>314</v>
      </c>
      <c r="I38" s="483">
        <v>1</v>
      </c>
      <c r="J38" s="483">
        <v>1</v>
      </c>
      <c r="K38" s="484">
        <v>0</v>
      </c>
      <c r="L38" s="485">
        <f>M37+1</f>
        <v>46204</v>
      </c>
      <c r="M38" s="485">
        <f>EOMONTH(L38,11)</f>
        <v>46568</v>
      </c>
      <c r="N38" s="486">
        <v>32.619999999999997</v>
      </c>
      <c r="O38" s="493">
        <f>N37*$B$37</f>
        <v>77179.790000000008</v>
      </c>
      <c r="Y38" s="482" t="s">
        <v>314</v>
      </c>
      <c r="Z38" s="483">
        <v>1</v>
      </c>
      <c r="AA38" s="483">
        <v>1</v>
      </c>
      <c r="AB38" s="484">
        <v>0</v>
      </c>
    </row>
    <row r="39" spans="1:183" s="384" customFormat="1" ht="13.8" hidden="1" outlineLevel="1" x14ac:dyDescent="0.3">
      <c r="H39" s="482" t="s">
        <v>315</v>
      </c>
      <c r="I39" s="483">
        <v>1</v>
      </c>
      <c r="J39" s="483">
        <v>1</v>
      </c>
      <c r="K39" s="484">
        <v>0</v>
      </c>
      <c r="L39" s="485">
        <f t="shared" ref="L39" si="2">M38+1</f>
        <v>46569</v>
      </c>
      <c r="M39" s="485">
        <f>EOMONTH(L39,4)</f>
        <v>46721</v>
      </c>
      <c r="N39" s="486">
        <v>33.6</v>
      </c>
      <c r="O39" s="493">
        <f t="shared" ref="O39:O40" si="3">N38*$B$37</f>
        <v>79494.939999999988</v>
      </c>
      <c r="Y39" s="482" t="s">
        <v>315</v>
      </c>
      <c r="Z39" s="483">
        <v>1</v>
      </c>
      <c r="AA39" s="483">
        <v>1</v>
      </c>
      <c r="AB39" s="484">
        <v>0</v>
      </c>
    </row>
    <row r="40" spans="1:183" s="384" customFormat="1" ht="13.8" hidden="1" outlineLevel="1" x14ac:dyDescent="0.3">
      <c r="H40" s="482" t="s">
        <v>316</v>
      </c>
      <c r="I40" s="483">
        <v>1</v>
      </c>
      <c r="J40" s="483">
        <v>1</v>
      </c>
      <c r="K40" s="484">
        <v>0</v>
      </c>
      <c r="L40" s="485"/>
      <c r="M40" s="485"/>
      <c r="N40" s="486"/>
      <c r="O40" s="493">
        <f t="shared" si="3"/>
        <v>81883.199999999997</v>
      </c>
      <c r="Y40" s="482" t="s">
        <v>316</v>
      </c>
      <c r="Z40" s="483">
        <v>1</v>
      </c>
      <c r="AA40" s="483">
        <v>1</v>
      </c>
      <c r="AB40" s="484">
        <v>0</v>
      </c>
    </row>
    <row r="41" spans="1:183" s="384" customFormat="1" ht="13.8" hidden="1" outlineLevel="1" x14ac:dyDescent="0.3">
      <c r="H41" s="482" t="s">
        <v>317</v>
      </c>
      <c r="I41" s="483">
        <v>1</v>
      </c>
      <c r="J41" s="483">
        <v>1</v>
      </c>
      <c r="K41" s="484">
        <v>0</v>
      </c>
      <c r="L41" s="485"/>
      <c r="M41" s="485"/>
      <c r="N41" s="486"/>
      <c r="Y41" s="482" t="s">
        <v>317</v>
      </c>
      <c r="Z41" s="483">
        <v>1</v>
      </c>
      <c r="AA41" s="483">
        <v>1</v>
      </c>
      <c r="AB41" s="484">
        <v>0</v>
      </c>
    </row>
    <row r="42" spans="1:183" s="384" customFormat="1" ht="13.8" hidden="1" outlineLevel="1" x14ac:dyDescent="0.3"/>
    <row r="43" spans="1:183" s="384" customFormat="1" ht="13.8" hidden="1" outlineLevel="1" x14ac:dyDescent="0.3"/>
    <row r="44" spans="1:183" s="384" customFormat="1" ht="13.8" hidden="1" outlineLevel="1" x14ac:dyDescent="0.3"/>
    <row r="45" spans="1:183" s="384" customFormat="1" ht="13.8" hidden="1" outlineLevel="1" x14ac:dyDescent="0.3"/>
    <row r="46" spans="1:183" s="384" customFormat="1" ht="13.8" hidden="1" outlineLevel="1" x14ac:dyDescent="0.3"/>
    <row r="47" spans="1:183" s="384" customFormat="1" ht="13.8" hidden="1" outlineLevel="1" x14ac:dyDescent="0.3"/>
    <row r="48" spans="1:183" s="384" customFormat="1" ht="13.8" hidden="1" outlineLevel="1" x14ac:dyDescent="0.3"/>
    <row r="49" spans="1:183" s="384" customFormat="1" ht="13.8" hidden="1" outlineLevel="1" x14ac:dyDescent="0.3"/>
    <row r="50" spans="1:183" s="384" customFormat="1" ht="13.8" hidden="1" outlineLevel="1" x14ac:dyDescent="0.3"/>
    <row r="51" spans="1:183" s="384" customFormat="1" ht="13.8" hidden="1" outlineLevel="1" x14ac:dyDescent="0.3"/>
    <row r="52" spans="1:183" s="384" customFormat="1" ht="13.8" hidden="1" outlineLevel="1" x14ac:dyDescent="0.3">
      <c r="GA52" s="384" t="s">
        <v>318</v>
      </c>
    </row>
    <row r="53" spans="1:183" s="384" customFormat="1" ht="13.8" collapsed="1" x14ac:dyDescent="0.3">
      <c r="A53" s="478">
        <v>4</v>
      </c>
      <c r="B53" s="479">
        <v>2568</v>
      </c>
      <c r="C53" s="429" t="s">
        <v>323</v>
      </c>
      <c r="D53" s="480">
        <f>MIN(L53:L67)</f>
        <v>45870</v>
      </c>
      <c r="E53" s="480">
        <f>MAX(M53:M67)</f>
        <v>47330</v>
      </c>
      <c r="F53" s="481">
        <f>B53/$C$347</f>
        <v>0.19185655584609637</v>
      </c>
      <c r="G53" s="429" t="s">
        <v>313</v>
      </c>
      <c r="H53" s="482" t="s">
        <v>93</v>
      </c>
      <c r="I53" s="483">
        <v>1</v>
      </c>
      <c r="J53" s="483">
        <v>1</v>
      </c>
      <c r="K53" s="484">
        <v>0</v>
      </c>
      <c r="L53" s="485">
        <v>45870</v>
      </c>
      <c r="M53" s="485">
        <f>EOMONTH(L53,11)</f>
        <v>46234</v>
      </c>
      <c r="N53" s="486">
        <v>29.85</v>
      </c>
      <c r="O53" s="487">
        <v>0.7</v>
      </c>
      <c r="P53" s="488">
        <v>5</v>
      </c>
      <c r="Q53" s="488">
        <v>5</v>
      </c>
      <c r="R53" s="489">
        <v>9</v>
      </c>
      <c r="S53" s="489">
        <v>2</v>
      </c>
      <c r="T53" s="489">
        <v>2</v>
      </c>
      <c r="U53" s="490">
        <v>34.270000000000003</v>
      </c>
      <c r="V53" s="490">
        <v>34.270000000000003</v>
      </c>
      <c r="W53" s="457">
        <v>0.03</v>
      </c>
      <c r="X53" s="429" t="s">
        <v>313</v>
      </c>
      <c r="Y53" s="482" t="s">
        <v>93</v>
      </c>
      <c r="Z53" s="483">
        <v>1</v>
      </c>
      <c r="AA53" s="483">
        <v>1</v>
      </c>
      <c r="AB53" s="484">
        <v>0</v>
      </c>
      <c r="AC53" s="490">
        <v>50</v>
      </c>
      <c r="AD53" s="486">
        <v>15</v>
      </c>
      <c r="AE53" s="491">
        <v>0</v>
      </c>
      <c r="AF53" s="491">
        <v>0.06</v>
      </c>
      <c r="AG53" s="491">
        <v>0.03</v>
      </c>
      <c r="AH53" s="491">
        <v>0.04</v>
      </c>
      <c r="AI53" s="491">
        <v>0.02</v>
      </c>
      <c r="AJ53" s="484">
        <v>3000000</v>
      </c>
      <c r="AK53" s="492">
        <f>SUM(D218:O219)/AJ53</f>
        <v>3.0595004576755586E-2</v>
      </c>
      <c r="AL53" s="483">
        <v>0</v>
      </c>
      <c r="AM53" s="491">
        <v>0.05</v>
      </c>
      <c r="AN53" s="491">
        <v>0.03</v>
      </c>
    </row>
    <row r="54" spans="1:183" s="384" customFormat="1" ht="13.8" hidden="1" outlineLevel="1" x14ac:dyDescent="0.3">
      <c r="H54" s="482" t="s">
        <v>314</v>
      </c>
      <c r="I54" s="483">
        <v>1</v>
      </c>
      <c r="J54" s="483">
        <v>1</v>
      </c>
      <c r="K54" s="484">
        <v>0</v>
      </c>
      <c r="L54" s="485">
        <f>M53+1</f>
        <v>46235</v>
      </c>
      <c r="M54" s="485">
        <f>EOMONTH(L54,11)</f>
        <v>46599</v>
      </c>
      <c r="N54" s="486">
        <f>N53*(1+0.03)</f>
        <v>30.745500000000003</v>
      </c>
      <c r="O54" s="493">
        <f>N53*$B$53</f>
        <v>76654.8</v>
      </c>
      <c r="Y54" s="482" t="s">
        <v>314</v>
      </c>
      <c r="Z54" s="483">
        <v>1</v>
      </c>
      <c r="AA54" s="483">
        <v>1</v>
      </c>
      <c r="AB54" s="484">
        <v>0</v>
      </c>
    </row>
    <row r="55" spans="1:183" s="384" customFormat="1" ht="13.8" hidden="1" outlineLevel="1" x14ac:dyDescent="0.3">
      <c r="H55" s="482" t="s">
        <v>315</v>
      </c>
      <c r="I55" s="483">
        <v>1</v>
      </c>
      <c r="J55" s="483">
        <v>1</v>
      </c>
      <c r="K55" s="484">
        <v>0</v>
      </c>
      <c r="L55" s="485">
        <f t="shared" ref="L55:L56" si="4">M54+1</f>
        <v>46600</v>
      </c>
      <c r="M55" s="485">
        <f t="shared" ref="M55:M56" si="5">EOMONTH(L55,11)</f>
        <v>46965</v>
      </c>
      <c r="N55" s="486">
        <f>N54*(1+0.03)</f>
        <v>31.667865000000003</v>
      </c>
      <c r="O55" s="493">
        <f>N54*$B$53</f>
        <v>78954.444000000003</v>
      </c>
      <c r="Y55" s="482" t="s">
        <v>315</v>
      </c>
      <c r="Z55" s="483">
        <v>1</v>
      </c>
      <c r="AA55" s="483">
        <v>1</v>
      </c>
      <c r="AB55" s="484">
        <v>0</v>
      </c>
    </row>
    <row r="56" spans="1:183" s="384" customFormat="1" ht="13.8" hidden="1" outlineLevel="1" x14ac:dyDescent="0.3">
      <c r="H56" s="482" t="s">
        <v>316</v>
      </c>
      <c r="I56" s="483">
        <v>1</v>
      </c>
      <c r="J56" s="483">
        <v>1</v>
      </c>
      <c r="K56" s="484">
        <v>0</v>
      </c>
      <c r="L56" s="485">
        <f t="shared" si="4"/>
        <v>46966</v>
      </c>
      <c r="M56" s="485">
        <f t="shared" si="5"/>
        <v>47330</v>
      </c>
      <c r="N56" s="486">
        <f>N55*(1+0.03)</f>
        <v>32.617900950000006</v>
      </c>
      <c r="O56" s="493">
        <f>N55*$B$53</f>
        <v>81323.077320000011</v>
      </c>
      <c r="Y56" s="482" t="s">
        <v>316</v>
      </c>
      <c r="Z56" s="483">
        <v>1</v>
      </c>
      <c r="AA56" s="483">
        <v>1</v>
      </c>
      <c r="AB56" s="484">
        <v>0</v>
      </c>
    </row>
    <row r="57" spans="1:183" s="384" customFormat="1" ht="13.8" hidden="1" outlineLevel="1" x14ac:dyDescent="0.3">
      <c r="H57" s="482" t="s">
        <v>317</v>
      </c>
      <c r="I57" s="483">
        <v>1</v>
      </c>
      <c r="J57" s="483">
        <v>1</v>
      </c>
      <c r="K57" s="484">
        <v>0</v>
      </c>
      <c r="L57" s="485"/>
      <c r="M57" s="485"/>
      <c r="N57" s="486"/>
      <c r="O57" s="493">
        <f>N56*$B$53</f>
        <v>83762.76963960001</v>
      </c>
      <c r="Y57" s="482" t="s">
        <v>317</v>
      </c>
      <c r="Z57" s="483">
        <v>1</v>
      </c>
      <c r="AA57" s="483">
        <v>1</v>
      </c>
      <c r="AB57" s="484">
        <v>0</v>
      </c>
    </row>
    <row r="58" spans="1:183" s="384" customFormat="1" ht="13.8" hidden="1" outlineLevel="1" x14ac:dyDescent="0.3"/>
    <row r="59" spans="1:183" s="384" customFormat="1" ht="13.8" hidden="1" outlineLevel="1" x14ac:dyDescent="0.3"/>
    <row r="60" spans="1:183" s="384" customFormat="1" ht="13.8" hidden="1" outlineLevel="1" x14ac:dyDescent="0.3"/>
    <row r="61" spans="1:183" s="384" customFormat="1" ht="13.8" hidden="1" outlineLevel="1" x14ac:dyDescent="0.3"/>
    <row r="62" spans="1:183" s="384" customFormat="1" ht="13.8" hidden="1" outlineLevel="1" x14ac:dyDescent="0.3"/>
    <row r="63" spans="1:183" s="384" customFormat="1" ht="13.8" hidden="1" outlineLevel="1" x14ac:dyDescent="0.3"/>
    <row r="64" spans="1:183" s="384" customFormat="1" ht="13.8" hidden="1" outlineLevel="1" x14ac:dyDescent="0.3"/>
    <row r="65" spans="1:183" s="384" customFormat="1" ht="13.8" hidden="1" outlineLevel="1" x14ac:dyDescent="0.3"/>
    <row r="66" spans="1:183" s="384" customFormat="1" ht="13.8" hidden="1" outlineLevel="1" x14ac:dyDescent="0.3"/>
    <row r="67" spans="1:183" s="384" customFormat="1" ht="13.8" hidden="1" outlineLevel="1" x14ac:dyDescent="0.3"/>
    <row r="68" spans="1:183" s="384" customFormat="1" ht="13.8" hidden="1" outlineLevel="1" x14ac:dyDescent="0.3">
      <c r="GA68" s="384" t="s">
        <v>318</v>
      </c>
    </row>
    <row r="69" spans="1:183" s="384" customFormat="1" ht="13.8" collapsed="1" x14ac:dyDescent="0.3">
      <c r="A69" s="478">
        <v>5</v>
      </c>
      <c r="B69" s="479">
        <v>2430</v>
      </c>
      <c r="C69" s="429" t="s">
        <v>324</v>
      </c>
      <c r="D69" s="480">
        <f>MIN(L69:L83)</f>
        <v>45778</v>
      </c>
      <c r="E69" s="480">
        <f>MAX(M69:M83)</f>
        <v>46873</v>
      </c>
      <c r="F69" s="481">
        <f>B69/$C$347</f>
        <v>0.18154650728427343</v>
      </c>
      <c r="G69" s="429" t="s">
        <v>313</v>
      </c>
      <c r="H69" s="482" t="s">
        <v>93</v>
      </c>
      <c r="I69" s="483">
        <v>1</v>
      </c>
      <c r="J69" s="483">
        <v>1</v>
      </c>
      <c r="K69" s="484">
        <v>0</v>
      </c>
      <c r="L69" s="485">
        <v>45778</v>
      </c>
      <c r="M69" s="485">
        <f>EOMONTH(L69,11)</f>
        <v>46142</v>
      </c>
      <c r="N69" s="486">
        <v>30.75</v>
      </c>
      <c r="O69" s="487">
        <v>0.7</v>
      </c>
      <c r="P69" s="488">
        <v>5</v>
      </c>
      <c r="Q69" s="488">
        <v>5</v>
      </c>
      <c r="R69" s="489">
        <v>9</v>
      </c>
      <c r="S69" s="489">
        <v>2</v>
      </c>
      <c r="T69" s="489">
        <v>2</v>
      </c>
      <c r="U69" s="490">
        <v>34.270000000000003</v>
      </c>
      <c r="V69" s="490">
        <v>34.270000000000003</v>
      </c>
      <c r="W69" s="457">
        <v>0.03</v>
      </c>
      <c r="X69" s="429" t="s">
        <v>313</v>
      </c>
      <c r="Y69" s="482" t="s">
        <v>93</v>
      </c>
      <c r="Z69" s="483">
        <v>1</v>
      </c>
      <c r="AA69" s="483">
        <v>1</v>
      </c>
      <c r="AB69" s="484">
        <v>0</v>
      </c>
      <c r="AC69" s="490">
        <v>50</v>
      </c>
      <c r="AD69" s="486">
        <v>15</v>
      </c>
      <c r="AE69" s="491">
        <v>0</v>
      </c>
      <c r="AF69" s="491">
        <v>0.06</v>
      </c>
      <c r="AG69" s="491">
        <v>0.03</v>
      </c>
      <c r="AH69" s="491">
        <v>0.04</v>
      </c>
      <c r="AI69" s="491">
        <v>0.02</v>
      </c>
      <c r="AJ69" s="484">
        <v>3000000</v>
      </c>
      <c r="AK69" s="492">
        <f>SUM(D234:O235)/AJ69</f>
        <v>2.9881064249032748E-2</v>
      </c>
      <c r="AL69" s="483">
        <v>0</v>
      </c>
      <c r="AM69" s="491">
        <v>0.06</v>
      </c>
      <c r="AN69" s="491">
        <v>0.03</v>
      </c>
    </row>
    <row r="70" spans="1:183" s="384" customFormat="1" ht="13.8" hidden="1" outlineLevel="1" x14ac:dyDescent="0.3">
      <c r="H70" s="482" t="s">
        <v>314</v>
      </c>
      <c r="I70" s="483">
        <v>1</v>
      </c>
      <c r="J70" s="483">
        <v>1</v>
      </c>
      <c r="K70" s="484">
        <v>0</v>
      </c>
      <c r="L70" s="485">
        <f>M69+1</f>
        <v>46143</v>
      </c>
      <c r="M70" s="485">
        <f>EOMONTH(L70,11)</f>
        <v>46507</v>
      </c>
      <c r="N70" s="486">
        <v>31.67</v>
      </c>
      <c r="O70" s="493">
        <f>N69*$B$69</f>
        <v>74722.5</v>
      </c>
      <c r="Y70" s="482" t="s">
        <v>314</v>
      </c>
      <c r="Z70" s="483">
        <v>1</v>
      </c>
      <c r="AA70" s="483">
        <v>1</v>
      </c>
      <c r="AB70" s="484">
        <v>0</v>
      </c>
    </row>
    <row r="71" spans="1:183" s="384" customFormat="1" ht="13.8" hidden="1" outlineLevel="1" x14ac:dyDescent="0.3">
      <c r="H71" s="482" t="s">
        <v>315</v>
      </c>
      <c r="I71" s="483">
        <v>1</v>
      </c>
      <c r="J71" s="483">
        <v>1</v>
      </c>
      <c r="K71" s="484">
        <v>0</v>
      </c>
      <c r="L71" s="485">
        <f>M70+1</f>
        <v>46508</v>
      </c>
      <c r="M71" s="485">
        <f>EOMONTH(L71,11)</f>
        <v>46873</v>
      </c>
      <c r="N71" s="486">
        <v>32.619999999999997</v>
      </c>
      <c r="O71" s="493">
        <f t="shared" ref="O71:O72" si="6">N70*$B$69</f>
        <v>76958.100000000006</v>
      </c>
      <c r="Y71" s="482" t="s">
        <v>315</v>
      </c>
      <c r="Z71" s="483">
        <v>1</v>
      </c>
      <c r="AA71" s="483">
        <v>1</v>
      </c>
      <c r="AB71" s="484">
        <v>0</v>
      </c>
      <c r="AC71" s="590"/>
      <c r="AD71" s="590"/>
    </row>
    <row r="72" spans="1:183" s="384" customFormat="1" ht="13.8" hidden="1" outlineLevel="1" x14ac:dyDescent="0.3">
      <c r="H72" s="482" t="s">
        <v>316</v>
      </c>
      <c r="I72" s="483">
        <v>1</v>
      </c>
      <c r="J72" s="483">
        <v>1</v>
      </c>
      <c r="K72" s="484">
        <v>0</v>
      </c>
      <c r="L72" s="485"/>
      <c r="M72" s="485"/>
      <c r="N72" s="486"/>
      <c r="O72" s="493">
        <f t="shared" si="6"/>
        <v>79266.599999999991</v>
      </c>
      <c r="Y72" s="482" t="s">
        <v>316</v>
      </c>
      <c r="Z72" s="483">
        <v>1</v>
      </c>
      <c r="AA72" s="483">
        <v>1</v>
      </c>
      <c r="AB72" s="484">
        <v>0</v>
      </c>
    </row>
    <row r="73" spans="1:183" s="384" customFormat="1" ht="13.8" hidden="1" outlineLevel="1" x14ac:dyDescent="0.3">
      <c r="H73" s="482" t="s">
        <v>317</v>
      </c>
      <c r="I73" s="483">
        <v>1</v>
      </c>
      <c r="J73" s="483">
        <v>1</v>
      </c>
      <c r="K73" s="484">
        <v>0</v>
      </c>
      <c r="L73" s="485"/>
      <c r="M73" s="485"/>
      <c r="N73" s="486"/>
      <c r="Y73" s="482" t="s">
        <v>317</v>
      </c>
      <c r="Z73" s="483">
        <v>1</v>
      </c>
      <c r="AA73" s="483">
        <v>1</v>
      </c>
      <c r="AB73" s="484">
        <v>0</v>
      </c>
    </row>
    <row r="74" spans="1:183" s="384" customFormat="1" ht="13.8" hidden="1" outlineLevel="1" x14ac:dyDescent="0.3"/>
    <row r="75" spans="1:183" s="384" customFormat="1" ht="13.8" hidden="1" outlineLevel="1" x14ac:dyDescent="0.3"/>
    <row r="76" spans="1:183" s="384" customFormat="1" ht="13.8" hidden="1" outlineLevel="1" x14ac:dyDescent="0.3"/>
    <row r="77" spans="1:183" s="384" customFormat="1" ht="13.8" hidden="1" outlineLevel="1" x14ac:dyDescent="0.3"/>
    <row r="78" spans="1:183" s="384" customFormat="1" ht="13.8" hidden="1" outlineLevel="1" x14ac:dyDescent="0.3"/>
    <row r="79" spans="1:183" s="384" customFormat="1" ht="13.8" hidden="1" outlineLevel="1" x14ac:dyDescent="0.3"/>
    <row r="80" spans="1:183" s="384" customFormat="1" ht="13.8" hidden="1" outlineLevel="1" x14ac:dyDescent="0.3"/>
    <row r="81" spans="1:183" s="384" customFormat="1" ht="13.8" hidden="1" outlineLevel="1" x14ac:dyDescent="0.3"/>
    <row r="82" spans="1:183" s="384" customFormat="1" ht="13.8" hidden="1" outlineLevel="1" x14ac:dyDescent="0.3"/>
    <row r="83" spans="1:183" s="384" customFormat="1" ht="13.8" hidden="1" outlineLevel="1" x14ac:dyDescent="0.3"/>
    <row r="84" spans="1:183" s="384" customFormat="1" ht="13.8" hidden="1" outlineLevel="1" x14ac:dyDescent="0.3">
      <c r="GA84" s="384" t="s">
        <v>318</v>
      </c>
    </row>
    <row r="85" spans="1:183" s="384" customFormat="1" ht="13.8" collapsed="1" x14ac:dyDescent="0.3">
      <c r="A85" s="478"/>
      <c r="B85" s="479"/>
      <c r="C85" s="429"/>
      <c r="D85" s="480">
        <f>MIN(L85:L99)</f>
        <v>46142</v>
      </c>
      <c r="E85" s="480">
        <f>MAX(M85:M99)</f>
        <v>0</v>
      </c>
      <c r="F85" s="481"/>
      <c r="G85" s="429"/>
      <c r="H85" s="482"/>
      <c r="I85" s="483"/>
      <c r="J85" s="483"/>
      <c r="K85" s="484"/>
      <c r="L85" s="485">
        <f>CLOSE_DATE</f>
        <v>46142</v>
      </c>
      <c r="M85" s="485"/>
      <c r="N85" s="486"/>
      <c r="O85" s="487"/>
      <c r="P85" s="488"/>
      <c r="Q85" s="488"/>
      <c r="R85" s="489"/>
      <c r="S85" s="489"/>
      <c r="T85" s="489"/>
      <c r="U85" s="490"/>
      <c r="V85" s="490"/>
      <c r="W85" s="457"/>
      <c r="X85" s="429"/>
      <c r="Y85" s="482"/>
      <c r="Z85" s="483"/>
      <c r="AA85" s="483"/>
      <c r="AB85" s="484"/>
      <c r="AC85" s="490"/>
      <c r="AD85" s="486"/>
      <c r="AE85" s="491"/>
      <c r="AF85" s="491"/>
      <c r="AG85" s="491"/>
      <c r="AH85" s="491"/>
      <c r="AI85" s="491"/>
      <c r="AJ85" s="484"/>
      <c r="AK85" s="492"/>
      <c r="AL85" s="483"/>
      <c r="AM85" s="491"/>
      <c r="AN85" s="491"/>
    </row>
    <row r="86" spans="1:183" s="384" customFormat="1" ht="13.8" hidden="1" outlineLevel="1" x14ac:dyDescent="0.3">
      <c r="H86" s="482"/>
      <c r="I86" s="483"/>
      <c r="J86" s="483"/>
      <c r="K86" s="484"/>
      <c r="L86" s="485"/>
      <c r="M86" s="485"/>
      <c r="N86" s="486"/>
      <c r="Y86" s="482"/>
      <c r="Z86" s="483"/>
      <c r="AA86" s="483"/>
      <c r="AB86" s="484"/>
    </row>
    <row r="87" spans="1:183" s="384" customFormat="1" ht="13.8" hidden="1" outlineLevel="1" x14ac:dyDescent="0.3">
      <c r="H87" s="482"/>
      <c r="I87" s="483"/>
      <c r="J87" s="483"/>
      <c r="K87" s="484"/>
      <c r="L87" s="485"/>
      <c r="M87" s="485"/>
      <c r="N87" s="486"/>
      <c r="Y87" s="482"/>
      <c r="Z87" s="483"/>
      <c r="AA87" s="483"/>
      <c r="AB87" s="484"/>
      <c r="AC87" s="489"/>
      <c r="AD87" s="489"/>
    </row>
    <row r="88" spans="1:183" s="384" customFormat="1" ht="13.8" hidden="1" outlineLevel="1" x14ac:dyDescent="0.3">
      <c r="H88" s="482"/>
      <c r="I88" s="483"/>
      <c r="J88" s="483"/>
      <c r="K88" s="484"/>
      <c r="L88" s="485"/>
      <c r="M88" s="485"/>
      <c r="N88" s="486"/>
      <c r="Y88" s="482"/>
      <c r="Z88" s="483"/>
      <c r="AA88" s="483"/>
      <c r="AB88" s="484"/>
    </row>
    <row r="89" spans="1:183" s="384" customFormat="1" ht="13.8" hidden="1" outlineLevel="1" x14ac:dyDescent="0.3">
      <c r="H89" s="482"/>
      <c r="I89" s="483"/>
      <c r="J89" s="483"/>
      <c r="K89" s="484"/>
      <c r="L89" s="485"/>
      <c r="M89" s="485"/>
      <c r="N89" s="486"/>
      <c r="Y89" s="482"/>
      <c r="Z89" s="483"/>
      <c r="AA89" s="483"/>
      <c r="AB89" s="484"/>
    </row>
    <row r="90" spans="1:183" s="384" customFormat="1" ht="13.8" hidden="1" outlineLevel="1" x14ac:dyDescent="0.3"/>
    <row r="91" spans="1:183" s="384" customFormat="1" ht="13.8" hidden="1" outlineLevel="1" x14ac:dyDescent="0.3"/>
    <row r="92" spans="1:183" s="384" customFormat="1" ht="13.8" hidden="1" outlineLevel="1" x14ac:dyDescent="0.3"/>
    <row r="93" spans="1:183" s="384" customFormat="1" ht="13.8" hidden="1" outlineLevel="1" x14ac:dyDescent="0.3"/>
    <row r="94" spans="1:183" s="384" customFormat="1" ht="13.8" hidden="1" outlineLevel="1" x14ac:dyDescent="0.3"/>
    <row r="95" spans="1:183" s="384" customFormat="1" ht="13.8" hidden="1" outlineLevel="1" x14ac:dyDescent="0.3"/>
    <row r="96" spans="1:183" s="384" customFormat="1" ht="13.8" hidden="1" outlineLevel="1" x14ac:dyDescent="0.3"/>
    <row r="97" spans="1:183" s="384" customFormat="1" ht="13.8" hidden="1" outlineLevel="1" x14ac:dyDescent="0.3"/>
    <row r="98" spans="1:183" s="384" customFormat="1" ht="13.8" hidden="1" outlineLevel="1" x14ac:dyDescent="0.3"/>
    <row r="99" spans="1:183" s="384" customFormat="1" ht="13.8" hidden="1" outlineLevel="1" x14ac:dyDescent="0.3"/>
    <row r="100" spans="1:183" s="384" customFormat="1" ht="13.8" hidden="1" outlineLevel="1" x14ac:dyDescent="0.3">
      <c r="GA100" s="384" t="s">
        <v>318</v>
      </c>
    </row>
    <row r="101" spans="1:183" s="384" customFormat="1" ht="13.8" collapsed="1" x14ac:dyDescent="0.3">
      <c r="A101" s="478"/>
      <c r="B101" s="479"/>
      <c r="C101" s="429"/>
      <c r="D101" s="480">
        <f>MIN(L101:L115)</f>
        <v>46142</v>
      </c>
      <c r="E101" s="480">
        <f>MAX(M101:M115)</f>
        <v>0</v>
      </c>
      <c r="F101" s="481"/>
      <c r="G101" s="429"/>
      <c r="H101" s="482"/>
      <c r="I101" s="483"/>
      <c r="J101" s="483"/>
      <c r="K101" s="484"/>
      <c r="L101" s="485">
        <f>CLOSE_DATE</f>
        <v>46142</v>
      </c>
      <c r="M101" s="485"/>
      <c r="N101" s="486"/>
      <c r="O101" s="487"/>
      <c r="P101" s="488"/>
      <c r="Q101" s="488"/>
      <c r="R101" s="489"/>
      <c r="S101" s="489"/>
      <c r="T101" s="489"/>
      <c r="U101" s="490"/>
      <c r="V101" s="490"/>
      <c r="W101" s="457"/>
      <c r="X101" s="429"/>
      <c r="Y101" s="482"/>
      <c r="Z101" s="483"/>
      <c r="AA101" s="483"/>
      <c r="AB101" s="484"/>
      <c r="AC101" s="490"/>
      <c r="AD101" s="486"/>
      <c r="AE101" s="491"/>
      <c r="AF101" s="491"/>
      <c r="AG101" s="491"/>
      <c r="AH101" s="491"/>
      <c r="AI101" s="491"/>
      <c r="AJ101" s="484"/>
      <c r="AK101" s="492"/>
      <c r="AL101" s="483"/>
      <c r="AM101" s="491"/>
      <c r="AN101" s="491"/>
    </row>
    <row r="102" spans="1:183" s="384" customFormat="1" ht="13.8" hidden="1" outlineLevel="1" x14ac:dyDescent="0.3">
      <c r="D102" s="849"/>
      <c r="E102" s="849"/>
      <c r="H102" s="482"/>
      <c r="I102" s="483"/>
      <c r="J102" s="483"/>
      <c r="K102" s="484"/>
      <c r="L102" s="485"/>
      <c r="M102" s="485"/>
      <c r="N102" s="486"/>
      <c r="O102" s="493"/>
      <c r="Y102" s="482"/>
      <c r="Z102" s="483"/>
      <c r="AA102" s="483"/>
      <c r="AB102" s="484"/>
    </row>
    <row r="103" spans="1:183" s="384" customFormat="1" ht="13.8" hidden="1" outlineLevel="1" x14ac:dyDescent="0.3">
      <c r="D103" s="849"/>
      <c r="E103" s="849"/>
      <c r="H103" s="482"/>
      <c r="I103" s="483"/>
      <c r="J103" s="483"/>
      <c r="K103" s="484"/>
      <c r="L103" s="485"/>
      <c r="M103" s="485"/>
      <c r="N103" s="486"/>
      <c r="O103" s="493"/>
      <c r="Y103" s="482"/>
      <c r="Z103" s="483"/>
      <c r="AA103" s="483"/>
      <c r="AB103" s="484"/>
    </row>
    <row r="104" spans="1:183" s="384" customFormat="1" ht="13.8" hidden="1" outlineLevel="1" x14ac:dyDescent="0.3">
      <c r="D104" s="849"/>
      <c r="E104" s="849"/>
      <c r="H104" s="482"/>
      <c r="I104" s="483"/>
      <c r="J104" s="483"/>
      <c r="K104" s="484"/>
      <c r="L104" s="485"/>
      <c r="M104" s="485"/>
      <c r="N104" s="486"/>
      <c r="O104" s="493"/>
      <c r="Y104" s="482"/>
      <c r="Z104" s="483"/>
      <c r="AA104" s="483"/>
      <c r="AB104" s="484"/>
    </row>
    <row r="105" spans="1:183" s="384" customFormat="1" ht="13.8" hidden="1" outlineLevel="1" x14ac:dyDescent="0.3">
      <c r="D105" s="849"/>
      <c r="E105" s="849"/>
      <c r="H105" s="482"/>
      <c r="I105" s="483"/>
      <c r="J105" s="483"/>
      <c r="K105" s="484"/>
      <c r="L105" s="485"/>
      <c r="M105" s="485"/>
      <c r="N105" s="486"/>
      <c r="O105" s="493"/>
      <c r="Y105" s="482"/>
      <c r="Z105" s="483"/>
      <c r="AA105" s="483"/>
      <c r="AB105" s="484"/>
    </row>
    <row r="106" spans="1:183" s="384" customFormat="1" ht="13.8" hidden="1" outlineLevel="1" x14ac:dyDescent="0.3"/>
    <row r="107" spans="1:183" s="384" customFormat="1" ht="13.8" hidden="1" outlineLevel="1" x14ac:dyDescent="0.3"/>
    <row r="108" spans="1:183" s="384" customFormat="1" ht="13.8" hidden="1" outlineLevel="1" x14ac:dyDescent="0.3"/>
    <row r="109" spans="1:183" s="384" customFormat="1" ht="13.8" hidden="1" outlineLevel="1" x14ac:dyDescent="0.3"/>
    <row r="110" spans="1:183" s="384" customFormat="1" ht="13.8" hidden="1" outlineLevel="1" x14ac:dyDescent="0.3"/>
    <row r="111" spans="1:183" s="384" customFormat="1" ht="13.8" hidden="1" outlineLevel="1" x14ac:dyDescent="0.3"/>
    <row r="112" spans="1:183" s="384" customFormat="1" ht="13.8" hidden="1" outlineLevel="1" x14ac:dyDescent="0.3"/>
    <row r="113" spans="1:183" s="384" customFormat="1" ht="13.8" hidden="1" outlineLevel="1" x14ac:dyDescent="0.3"/>
    <row r="114" spans="1:183" s="384" customFormat="1" ht="13.8" hidden="1" outlineLevel="1" x14ac:dyDescent="0.3"/>
    <row r="115" spans="1:183" s="384" customFormat="1" ht="13.8" hidden="1" outlineLevel="1" x14ac:dyDescent="0.3"/>
    <row r="116" spans="1:183" s="384" customFormat="1" ht="13.8" hidden="1" outlineLevel="1" x14ac:dyDescent="0.3">
      <c r="D116" s="849"/>
      <c r="E116" s="849"/>
      <c r="GA116" s="384" t="s">
        <v>318</v>
      </c>
    </row>
    <row r="117" spans="1:183" s="384" customFormat="1" ht="13.8" collapsed="1" x14ac:dyDescent="0.3">
      <c r="A117" s="478"/>
      <c r="B117" s="479"/>
      <c r="C117" s="429"/>
      <c r="D117" s="480">
        <f>MIN(L117:L131)</f>
        <v>46142</v>
      </c>
      <c r="E117" s="480">
        <f>MAX(M117:M131)</f>
        <v>0</v>
      </c>
      <c r="F117" s="481"/>
      <c r="G117" s="429"/>
      <c r="H117" s="482"/>
      <c r="I117" s="483"/>
      <c r="J117" s="483"/>
      <c r="K117" s="484"/>
      <c r="L117" s="485">
        <f>CLOSE_DATE</f>
        <v>46142</v>
      </c>
      <c r="M117" s="485"/>
      <c r="N117" s="486"/>
      <c r="O117" s="487"/>
      <c r="P117" s="488"/>
      <c r="Q117" s="488"/>
      <c r="R117" s="489"/>
      <c r="S117" s="489"/>
      <c r="T117" s="489"/>
      <c r="U117" s="490"/>
      <c r="V117" s="490"/>
      <c r="W117" s="457"/>
      <c r="X117" s="429"/>
      <c r="Y117" s="482"/>
      <c r="Z117" s="483"/>
      <c r="AA117" s="483"/>
      <c r="AB117" s="484"/>
      <c r="AC117" s="490"/>
      <c r="AD117" s="486"/>
      <c r="AE117" s="491"/>
      <c r="AF117" s="491"/>
      <c r="AG117" s="491"/>
      <c r="AH117" s="491"/>
      <c r="AI117" s="491"/>
      <c r="AJ117" s="484"/>
      <c r="AK117" s="492"/>
      <c r="AL117" s="483"/>
      <c r="AM117" s="491"/>
      <c r="AN117" s="491"/>
    </row>
    <row r="118" spans="1:183" s="384" customFormat="1" ht="13.8" hidden="1" outlineLevel="1" x14ac:dyDescent="0.3">
      <c r="H118" s="482"/>
      <c r="I118" s="483"/>
      <c r="J118" s="483"/>
      <c r="K118" s="484"/>
      <c r="L118" s="485"/>
      <c r="M118" s="485"/>
      <c r="N118" s="486"/>
      <c r="Y118" s="482"/>
      <c r="Z118" s="483"/>
      <c r="AA118" s="483"/>
      <c r="AB118" s="484"/>
      <c r="AC118" s="469"/>
      <c r="AD118" s="469"/>
      <c r="AF118" s="469"/>
      <c r="AG118" s="469"/>
    </row>
    <row r="119" spans="1:183" s="384" customFormat="1" ht="13.8" hidden="1" outlineLevel="1" x14ac:dyDescent="0.3">
      <c r="H119" s="482"/>
      <c r="I119" s="483"/>
      <c r="J119" s="483"/>
      <c r="K119" s="484"/>
      <c r="L119" s="485"/>
      <c r="M119" s="485"/>
      <c r="N119" s="486"/>
      <c r="Y119" s="482"/>
      <c r="Z119" s="483"/>
      <c r="AA119" s="483"/>
      <c r="AB119" s="484"/>
    </row>
    <row r="120" spans="1:183" s="384" customFormat="1" ht="13.8" hidden="1" outlineLevel="1" x14ac:dyDescent="0.3">
      <c r="H120" s="482"/>
      <c r="I120" s="483"/>
      <c r="J120" s="483"/>
      <c r="K120" s="484"/>
      <c r="L120" s="485"/>
      <c r="M120" s="485"/>
      <c r="N120" s="486"/>
      <c r="Y120" s="482"/>
      <c r="Z120" s="483"/>
      <c r="AA120" s="483"/>
      <c r="AB120" s="484"/>
      <c r="AC120" s="489"/>
      <c r="AD120" s="489"/>
    </row>
    <row r="121" spans="1:183" s="384" customFormat="1" ht="13.8" hidden="1" outlineLevel="1" x14ac:dyDescent="0.3">
      <c r="H121" s="482"/>
      <c r="I121" s="483"/>
      <c r="J121" s="483"/>
      <c r="K121" s="484"/>
      <c r="L121" s="485"/>
      <c r="M121" s="485"/>
      <c r="N121" s="486"/>
      <c r="Y121" s="482"/>
      <c r="Z121" s="483"/>
      <c r="AA121" s="483"/>
      <c r="AB121" s="484"/>
    </row>
    <row r="122" spans="1:183" s="384" customFormat="1" ht="13.8" hidden="1" outlineLevel="1" x14ac:dyDescent="0.3"/>
    <row r="123" spans="1:183" s="384" customFormat="1" ht="13.8" hidden="1" outlineLevel="1" x14ac:dyDescent="0.3"/>
    <row r="124" spans="1:183" s="384" customFormat="1" ht="13.8" hidden="1" outlineLevel="1" x14ac:dyDescent="0.3"/>
    <row r="125" spans="1:183" s="384" customFormat="1" ht="13.8" hidden="1" outlineLevel="1" x14ac:dyDescent="0.3"/>
    <row r="126" spans="1:183" s="384" customFormat="1" ht="13.8" hidden="1" outlineLevel="1" x14ac:dyDescent="0.3"/>
    <row r="127" spans="1:183" s="384" customFormat="1" ht="13.8" hidden="1" outlineLevel="1" x14ac:dyDescent="0.3"/>
    <row r="128" spans="1:183" s="384" customFormat="1" ht="13.8" hidden="1" outlineLevel="1" x14ac:dyDescent="0.3"/>
    <row r="129" spans="1:183" s="384" customFormat="1" ht="13.8" hidden="1" outlineLevel="1" x14ac:dyDescent="0.3"/>
    <row r="130" spans="1:183" s="384" customFormat="1" ht="13.8" hidden="1" outlineLevel="1" x14ac:dyDescent="0.3"/>
    <row r="131" spans="1:183" s="384" customFormat="1" ht="13.8" hidden="1" outlineLevel="1" x14ac:dyDescent="0.3"/>
    <row r="132" spans="1:183" s="384" customFormat="1" ht="13.8" hidden="1" outlineLevel="1" x14ac:dyDescent="0.3">
      <c r="GA132" s="384" t="s">
        <v>318</v>
      </c>
    </row>
    <row r="133" spans="1:183" s="384" customFormat="1" ht="13.8" collapsed="1" x14ac:dyDescent="0.3">
      <c r="A133" s="478"/>
      <c r="B133" s="479"/>
      <c r="C133" s="429"/>
      <c r="D133" s="480">
        <f>MIN(L133:L147)</f>
        <v>46142</v>
      </c>
      <c r="E133" s="480">
        <f>MAX(M133:M147)</f>
        <v>0</v>
      </c>
      <c r="F133" s="481"/>
      <c r="G133" s="429"/>
      <c r="H133" s="482"/>
      <c r="I133" s="483"/>
      <c r="J133" s="483"/>
      <c r="K133" s="484"/>
      <c r="L133" s="485">
        <f>CLOSE_DATE</f>
        <v>46142</v>
      </c>
      <c r="M133" s="485"/>
      <c r="N133" s="486"/>
      <c r="O133" s="487"/>
      <c r="P133" s="488"/>
      <c r="Q133" s="488"/>
      <c r="R133" s="489"/>
      <c r="S133" s="489"/>
      <c r="T133" s="489"/>
      <c r="U133" s="490"/>
      <c r="V133" s="490"/>
      <c r="W133" s="457"/>
      <c r="X133" s="429"/>
      <c r="Y133" s="482"/>
      <c r="Z133" s="483"/>
      <c r="AA133" s="483"/>
      <c r="AB133" s="484"/>
      <c r="AC133" s="490"/>
      <c r="AD133" s="486"/>
      <c r="AE133" s="491"/>
      <c r="AF133" s="491"/>
      <c r="AG133" s="491"/>
      <c r="AH133" s="491"/>
      <c r="AI133" s="491"/>
      <c r="AJ133" s="484"/>
      <c r="AK133" s="492"/>
      <c r="AL133" s="483"/>
      <c r="AM133" s="491"/>
      <c r="AN133" s="491"/>
    </row>
    <row r="134" spans="1:183" s="384" customFormat="1" ht="13.8" hidden="1" outlineLevel="1" x14ac:dyDescent="0.3">
      <c r="H134" s="482" t="s">
        <v>314</v>
      </c>
      <c r="I134" s="483">
        <v>1</v>
      </c>
      <c r="J134" s="483">
        <v>1</v>
      </c>
      <c r="K134" s="484">
        <v>0</v>
      </c>
      <c r="L134" s="485"/>
      <c r="M134" s="485"/>
      <c r="N134" s="486"/>
      <c r="Y134" s="482" t="s">
        <v>314</v>
      </c>
      <c r="Z134" s="483">
        <v>1</v>
      </c>
      <c r="AA134" s="483">
        <v>1</v>
      </c>
      <c r="AB134" s="484">
        <v>0</v>
      </c>
      <c r="AC134" s="469"/>
      <c r="AD134" s="469">
        <f>A308</f>
        <v>0</v>
      </c>
      <c r="AF134" s="469">
        <f>A307</f>
        <v>0</v>
      </c>
      <c r="AG134" s="469">
        <f>A309</f>
        <v>0</v>
      </c>
    </row>
    <row r="135" spans="1:183" s="384" customFormat="1" ht="13.8" hidden="1" outlineLevel="1" x14ac:dyDescent="0.3">
      <c r="H135" s="482" t="s">
        <v>315</v>
      </c>
      <c r="I135" s="483">
        <v>1</v>
      </c>
      <c r="J135" s="483">
        <v>1</v>
      </c>
      <c r="K135" s="484">
        <v>0</v>
      </c>
      <c r="L135" s="485"/>
      <c r="M135" s="485"/>
      <c r="N135" s="486"/>
      <c r="Y135" s="482" t="s">
        <v>315</v>
      </c>
      <c r="Z135" s="483">
        <v>1</v>
      </c>
      <c r="AA135" s="483">
        <v>1</v>
      </c>
      <c r="AB135" s="484">
        <v>0</v>
      </c>
      <c r="AD135" s="384" t="s">
        <v>321</v>
      </c>
    </row>
    <row r="136" spans="1:183" s="384" customFormat="1" ht="13.8" hidden="1" outlineLevel="1" x14ac:dyDescent="0.3">
      <c r="H136" s="482" t="s">
        <v>316</v>
      </c>
      <c r="I136" s="483">
        <v>1</v>
      </c>
      <c r="J136" s="483">
        <v>1</v>
      </c>
      <c r="K136" s="484">
        <v>0</v>
      </c>
      <c r="L136" s="485"/>
      <c r="M136" s="485"/>
      <c r="N136" s="486"/>
      <c r="Y136" s="482" t="s">
        <v>316</v>
      </c>
      <c r="Z136" s="483">
        <v>1</v>
      </c>
      <c r="AA136" s="483">
        <v>1</v>
      </c>
      <c r="AB136" s="484">
        <v>0</v>
      </c>
      <c r="AC136" s="489"/>
      <c r="AD136" s="489">
        <v>4</v>
      </c>
    </row>
    <row r="137" spans="1:183" s="384" customFormat="1" ht="13.8" hidden="1" outlineLevel="1" x14ac:dyDescent="0.3">
      <c r="H137" s="482" t="s">
        <v>317</v>
      </c>
      <c r="I137" s="483">
        <v>1</v>
      </c>
      <c r="J137" s="483">
        <v>1</v>
      </c>
      <c r="K137" s="484">
        <v>0</v>
      </c>
      <c r="L137" s="485"/>
      <c r="M137" s="485"/>
      <c r="N137" s="486"/>
      <c r="Y137" s="482" t="s">
        <v>317</v>
      </c>
      <c r="Z137" s="483">
        <v>1</v>
      </c>
      <c r="AA137" s="483">
        <v>1</v>
      </c>
      <c r="AB137" s="484">
        <v>0</v>
      </c>
    </row>
    <row r="138" spans="1:183" s="384" customFormat="1" ht="13.8" hidden="1" outlineLevel="1" x14ac:dyDescent="0.3"/>
    <row r="139" spans="1:183" s="384" customFormat="1" ht="13.8" hidden="1" outlineLevel="1" x14ac:dyDescent="0.3"/>
    <row r="140" spans="1:183" s="384" customFormat="1" ht="13.8" hidden="1" outlineLevel="1" x14ac:dyDescent="0.3"/>
    <row r="141" spans="1:183" s="384" customFormat="1" ht="13.8" hidden="1" outlineLevel="1" x14ac:dyDescent="0.3"/>
    <row r="142" spans="1:183" s="384" customFormat="1" ht="13.8" hidden="1" outlineLevel="1" x14ac:dyDescent="0.3"/>
    <row r="143" spans="1:183" s="384" customFormat="1" ht="13.8" hidden="1" outlineLevel="1" x14ac:dyDescent="0.3"/>
    <row r="144" spans="1:183" s="384" customFormat="1" ht="13.8" hidden="1" outlineLevel="1" x14ac:dyDescent="0.3"/>
    <row r="145" spans="1:183" s="384" customFormat="1" ht="13.8" hidden="1" outlineLevel="1" x14ac:dyDescent="0.3"/>
    <row r="146" spans="1:183" s="384" customFormat="1" ht="13.8" hidden="1" outlineLevel="1" x14ac:dyDescent="0.3"/>
    <row r="147" spans="1:183" s="384" customFormat="1" ht="13.8" hidden="1" outlineLevel="1" x14ac:dyDescent="0.3"/>
    <row r="148" spans="1:183" s="384" customFormat="1" ht="13.8" hidden="1" outlineLevel="1" x14ac:dyDescent="0.3">
      <c r="GA148" s="384" t="s">
        <v>318</v>
      </c>
    </row>
    <row r="149" spans="1:183" s="384" customFormat="1" ht="13.8" collapsed="1" x14ac:dyDescent="0.3">
      <c r="A149" s="478"/>
      <c r="B149" s="479"/>
      <c r="C149" s="429"/>
      <c r="D149" s="480">
        <f>MIN(L149:L163)</f>
        <v>46142</v>
      </c>
      <c r="E149" s="480">
        <f>MAX(M149:M163)</f>
        <v>0</v>
      </c>
      <c r="F149" s="481"/>
      <c r="G149" s="429"/>
      <c r="H149" s="482"/>
      <c r="I149" s="483"/>
      <c r="J149" s="483"/>
      <c r="K149" s="484"/>
      <c r="L149" s="485">
        <f>CLOSE_DATE</f>
        <v>46142</v>
      </c>
      <c r="M149" s="485"/>
      <c r="N149" s="486"/>
      <c r="O149" s="487"/>
      <c r="P149" s="488"/>
      <c r="Q149" s="488"/>
      <c r="R149" s="489"/>
      <c r="S149" s="489"/>
      <c r="T149" s="489"/>
      <c r="U149" s="490"/>
      <c r="V149" s="490"/>
      <c r="W149" s="457"/>
      <c r="X149" s="429"/>
      <c r="Y149" s="482"/>
      <c r="Z149" s="483"/>
      <c r="AA149" s="483"/>
      <c r="AB149" s="484"/>
      <c r="AC149" s="490"/>
      <c r="AD149" s="486"/>
      <c r="AE149" s="491"/>
      <c r="AF149" s="491"/>
      <c r="AG149" s="491"/>
      <c r="AH149" s="491"/>
      <c r="AI149" s="491"/>
      <c r="AJ149" s="484"/>
      <c r="AK149" s="492"/>
      <c r="AL149" s="483"/>
      <c r="AM149" s="491"/>
      <c r="AN149" s="491"/>
    </row>
    <row r="150" spans="1:183" s="384" customFormat="1" ht="13.8" hidden="1" outlineLevel="1" x14ac:dyDescent="0.3">
      <c r="H150" s="482" t="s">
        <v>314</v>
      </c>
      <c r="I150" s="483">
        <v>1</v>
      </c>
      <c r="J150" s="483">
        <v>1</v>
      </c>
      <c r="K150" s="484">
        <v>0</v>
      </c>
      <c r="L150" s="485"/>
      <c r="M150" s="485"/>
      <c r="N150" s="486"/>
      <c r="Y150" s="482" t="s">
        <v>314</v>
      </c>
      <c r="Z150" s="483">
        <v>1</v>
      </c>
      <c r="AA150" s="483">
        <v>1</v>
      </c>
      <c r="AB150" s="484">
        <v>0</v>
      </c>
    </row>
    <row r="151" spans="1:183" s="384" customFormat="1" ht="13.8" hidden="1" outlineLevel="1" x14ac:dyDescent="0.3">
      <c r="H151" s="482" t="s">
        <v>315</v>
      </c>
      <c r="I151" s="483">
        <v>1</v>
      </c>
      <c r="J151" s="483">
        <v>1</v>
      </c>
      <c r="K151" s="484">
        <v>0</v>
      </c>
      <c r="L151" s="485"/>
      <c r="M151" s="485"/>
      <c r="N151" s="486"/>
      <c r="Y151" s="482" t="s">
        <v>315</v>
      </c>
      <c r="Z151" s="483">
        <v>1</v>
      </c>
      <c r="AA151" s="483">
        <v>1</v>
      </c>
      <c r="AB151" s="484">
        <v>0</v>
      </c>
    </row>
    <row r="152" spans="1:183" s="384" customFormat="1" ht="13.8" hidden="1" outlineLevel="1" x14ac:dyDescent="0.3">
      <c r="H152" s="482" t="s">
        <v>316</v>
      </c>
      <c r="I152" s="483">
        <v>1</v>
      </c>
      <c r="J152" s="483">
        <v>1</v>
      </c>
      <c r="K152" s="484">
        <v>0</v>
      </c>
      <c r="L152" s="485"/>
      <c r="M152" s="485"/>
      <c r="N152" s="486"/>
      <c r="Y152" s="482" t="s">
        <v>316</v>
      </c>
      <c r="Z152" s="483">
        <v>1</v>
      </c>
      <c r="AA152" s="483">
        <v>1</v>
      </c>
      <c r="AB152" s="484">
        <v>0</v>
      </c>
    </row>
    <row r="153" spans="1:183" s="384" customFormat="1" ht="13.8" hidden="1" outlineLevel="1" x14ac:dyDescent="0.3">
      <c r="H153" s="482" t="s">
        <v>317</v>
      </c>
      <c r="I153" s="483">
        <v>1</v>
      </c>
      <c r="J153" s="483">
        <v>1</v>
      </c>
      <c r="K153" s="484">
        <v>0</v>
      </c>
      <c r="L153" s="485"/>
      <c r="M153" s="485"/>
      <c r="N153" s="486"/>
      <c r="Y153" s="482" t="s">
        <v>317</v>
      </c>
      <c r="Z153" s="483">
        <v>1</v>
      </c>
      <c r="AA153" s="483">
        <v>1</v>
      </c>
      <c r="AB153" s="484">
        <v>0</v>
      </c>
    </row>
    <row r="154" spans="1:183" s="384" customFormat="1" ht="13.8" hidden="1" outlineLevel="1" x14ac:dyDescent="0.3"/>
    <row r="155" spans="1:183" s="384" customFormat="1" ht="13.8" hidden="1" outlineLevel="1" x14ac:dyDescent="0.3"/>
    <row r="156" spans="1:183" s="384" customFormat="1" ht="13.8" hidden="1" outlineLevel="1" x14ac:dyDescent="0.3"/>
    <row r="157" spans="1:183" s="384" customFormat="1" ht="13.8" hidden="1" outlineLevel="1" x14ac:dyDescent="0.3"/>
    <row r="158" spans="1:183" s="384" customFormat="1" ht="13.8" hidden="1" outlineLevel="1" x14ac:dyDescent="0.3"/>
    <row r="159" spans="1:183" s="384" customFormat="1" ht="13.8" hidden="1" outlineLevel="1" x14ac:dyDescent="0.3"/>
    <row r="160" spans="1:183" s="384" customFormat="1" ht="13.8" hidden="1" outlineLevel="1" x14ac:dyDescent="0.3"/>
    <row r="161" spans="1:375" s="384" customFormat="1" ht="13.8" hidden="1" outlineLevel="1" x14ac:dyDescent="0.3"/>
    <row r="162" spans="1:375" s="384" customFormat="1" ht="13.8" hidden="1" outlineLevel="1" x14ac:dyDescent="0.3"/>
    <row r="163" spans="1:375" s="384" customFormat="1" ht="13.8" hidden="1" outlineLevel="1" x14ac:dyDescent="0.3"/>
    <row r="164" spans="1:375" s="384" customFormat="1" ht="13.8" collapsed="1" x14ac:dyDescent="0.3">
      <c r="B164" s="777"/>
      <c r="GA164" s="384" t="s">
        <v>318</v>
      </c>
    </row>
    <row r="165" spans="1:375" s="384" customFormat="1" ht="13.8" x14ac:dyDescent="0.3">
      <c r="A165" s="494"/>
      <c r="B165" s="495"/>
      <c r="C165" s="496" t="s">
        <v>106</v>
      </c>
      <c r="D165" s="495">
        <f t="shared" ref="D165:BO165" si="7">ROUNDUP(D166/12,0)</f>
        <v>1</v>
      </c>
      <c r="E165" s="495">
        <f t="shared" si="7"/>
        <v>1</v>
      </c>
      <c r="F165" s="495">
        <f t="shared" si="7"/>
        <v>1</v>
      </c>
      <c r="G165" s="495">
        <f t="shared" si="7"/>
        <v>1</v>
      </c>
      <c r="H165" s="495">
        <f t="shared" si="7"/>
        <v>1</v>
      </c>
      <c r="I165" s="495">
        <f t="shared" si="7"/>
        <v>1</v>
      </c>
      <c r="J165" s="495">
        <f t="shared" si="7"/>
        <v>1</v>
      </c>
      <c r="K165" s="495">
        <f t="shared" si="7"/>
        <v>1</v>
      </c>
      <c r="L165" s="495">
        <f t="shared" si="7"/>
        <v>1</v>
      </c>
      <c r="M165" s="495">
        <f t="shared" si="7"/>
        <v>1</v>
      </c>
      <c r="N165" s="495">
        <f t="shared" si="7"/>
        <v>1</v>
      </c>
      <c r="O165" s="495">
        <f t="shared" si="7"/>
        <v>1</v>
      </c>
      <c r="P165" s="495">
        <f t="shared" si="7"/>
        <v>2</v>
      </c>
      <c r="Q165" s="495">
        <f t="shared" si="7"/>
        <v>2</v>
      </c>
      <c r="R165" s="495">
        <f t="shared" si="7"/>
        <v>2</v>
      </c>
      <c r="S165" s="495">
        <f t="shared" si="7"/>
        <v>2</v>
      </c>
      <c r="T165" s="495">
        <f t="shared" si="7"/>
        <v>2</v>
      </c>
      <c r="U165" s="495">
        <f t="shared" si="7"/>
        <v>2</v>
      </c>
      <c r="V165" s="495">
        <f t="shared" si="7"/>
        <v>2</v>
      </c>
      <c r="W165" s="495">
        <f t="shared" si="7"/>
        <v>2</v>
      </c>
      <c r="X165" s="495">
        <f t="shared" si="7"/>
        <v>2</v>
      </c>
      <c r="Y165" s="495">
        <f t="shared" si="7"/>
        <v>2</v>
      </c>
      <c r="Z165" s="495">
        <f t="shared" si="7"/>
        <v>2</v>
      </c>
      <c r="AA165" s="495">
        <f t="shared" si="7"/>
        <v>2</v>
      </c>
      <c r="AB165" s="495">
        <f t="shared" si="7"/>
        <v>3</v>
      </c>
      <c r="AC165" s="495">
        <f t="shared" si="7"/>
        <v>3</v>
      </c>
      <c r="AD165" s="495">
        <f t="shared" si="7"/>
        <v>3</v>
      </c>
      <c r="AE165" s="495">
        <f t="shared" si="7"/>
        <v>3</v>
      </c>
      <c r="AF165" s="495">
        <f t="shared" si="7"/>
        <v>3</v>
      </c>
      <c r="AG165" s="495">
        <f t="shared" si="7"/>
        <v>3</v>
      </c>
      <c r="AH165" s="495">
        <f t="shared" si="7"/>
        <v>3</v>
      </c>
      <c r="AI165" s="495">
        <f t="shared" si="7"/>
        <v>3</v>
      </c>
      <c r="AJ165" s="495">
        <f t="shared" si="7"/>
        <v>3</v>
      </c>
      <c r="AK165" s="495">
        <f t="shared" si="7"/>
        <v>3</v>
      </c>
      <c r="AL165" s="495">
        <f t="shared" si="7"/>
        <v>3</v>
      </c>
      <c r="AM165" s="495">
        <f t="shared" si="7"/>
        <v>3</v>
      </c>
      <c r="AN165" s="495">
        <f t="shared" si="7"/>
        <v>4</v>
      </c>
      <c r="AO165" s="495">
        <f t="shared" si="7"/>
        <v>4</v>
      </c>
      <c r="AP165" s="495">
        <f t="shared" si="7"/>
        <v>4</v>
      </c>
      <c r="AQ165" s="495">
        <f t="shared" si="7"/>
        <v>4</v>
      </c>
      <c r="AR165" s="495">
        <f t="shared" si="7"/>
        <v>4</v>
      </c>
      <c r="AS165" s="495">
        <f t="shared" si="7"/>
        <v>4</v>
      </c>
      <c r="AT165" s="495">
        <f t="shared" si="7"/>
        <v>4</v>
      </c>
      <c r="AU165" s="495">
        <f t="shared" si="7"/>
        <v>4</v>
      </c>
      <c r="AV165" s="495">
        <f t="shared" si="7"/>
        <v>4</v>
      </c>
      <c r="AW165" s="495">
        <f t="shared" si="7"/>
        <v>4</v>
      </c>
      <c r="AX165" s="495">
        <f t="shared" si="7"/>
        <v>4</v>
      </c>
      <c r="AY165" s="495">
        <f t="shared" si="7"/>
        <v>4</v>
      </c>
      <c r="AZ165" s="495">
        <f t="shared" si="7"/>
        <v>5</v>
      </c>
      <c r="BA165" s="495">
        <f t="shared" si="7"/>
        <v>5</v>
      </c>
      <c r="BB165" s="495">
        <f t="shared" si="7"/>
        <v>5</v>
      </c>
      <c r="BC165" s="495">
        <f t="shared" si="7"/>
        <v>5</v>
      </c>
      <c r="BD165" s="495">
        <f t="shared" si="7"/>
        <v>5</v>
      </c>
      <c r="BE165" s="495">
        <f t="shared" si="7"/>
        <v>5</v>
      </c>
      <c r="BF165" s="495">
        <f t="shared" si="7"/>
        <v>5</v>
      </c>
      <c r="BG165" s="495">
        <f t="shared" si="7"/>
        <v>5</v>
      </c>
      <c r="BH165" s="495">
        <f t="shared" si="7"/>
        <v>5</v>
      </c>
      <c r="BI165" s="495">
        <f t="shared" si="7"/>
        <v>5</v>
      </c>
      <c r="BJ165" s="495">
        <f t="shared" si="7"/>
        <v>5</v>
      </c>
      <c r="BK165" s="495">
        <f t="shared" si="7"/>
        <v>5</v>
      </c>
      <c r="BL165" s="495">
        <f t="shared" si="7"/>
        <v>6</v>
      </c>
      <c r="BM165" s="495">
        <f t="shared" si="7"/>
        <v>6</v>
      </c>
      <c r="BN165" s="495">
        <f t="shared" si="7"/>
        <v>6</v>
      </c>
      <c r="BO165" s="495">
        <f t="shared" si="7"/>
        <v>6</v>
      </c>
      <c r="BP165" s="495">
        <f t="shared" ref="BP165:EA165" si="8">ROUNDUP(BP166/12,0)</f>
        <v>6</v>
      </c>
      <c r="BQ165" s="495">
        <f t="shared" si="8"/>
        <v>6</v>
      </c>
      <c r="BR165" s="495">
        <f t="shared" si="8"/>
        <v>6</v>
      </c>
      <c r="BS165" s="495">
        <f t="shared" si="8"/>
        <v>6</v>
      </c>
      <c r="BT165" s="495">
        <f t="shared" si="8"/>
        <v>6</v>
      </c>
      <c r="BU165" s="495">
        <f t="shared" si="8"/>
        <v>6</v>
      </c>
      <c r="BV165" s="495">
        <f t="shared" si="8"/>
        <v>6</v>
      </c>
      <c r="BW165" s="495">
        <f t="shared" si="8"/>
        <v>6</v>
      </c>
      <c r="BX165" s="495">
        <f t="shared" si="8"/>
        <v>7</v>
      </c>
      <c r="BY165" s="495">
        <f t="shared" si="8"/>
        <v>7</v>
      </c>
      <c r="BZ165" s="495">
        <f t="shared" si="8"/>
        <v>7</v>
      </c>
      <c r="CA165" s="495">
        <f t="shared" si="8"/>
        <v>7</v>
      </c>
      <c r="CB165" s="495">
        <f t="shared" si="8"/>
        <v>7</v>
      </c>
      <c r="CC165" s="495">
        <f t="shared" si="8"/>
        <v>7</v>
      </c>
      <c r="CD165" s="495">
        <f t="shared" si="8"/>
        <v>7</v>
      </c>
      <c r="CE165" s="495">
        <f t="shared" si="8"/>
        <v>7</v>
      </c>
      <c r="CF165" s="495">
        <f t="shared" si="8"/>
        <v>7</v>
      </c>
      <c r="CG165" s="495">
        <f t="shared" si="8"/>
        <v>7</v>
      </c>
      <c r="CH165" s="495">
        <f t="shared" si="8"/>
        <v>7</v>
      </c>
      <c r="CI165" s="495">
        <f t="shared" si="8"/>
        <v>7</v>
      </c>
      <c r="CJ165" s="495">
        <f t="shared" si="8"/>
        <v>8</v>
      </c>
      <c r="CK165" s="495">
        <f t="shared" si="8"/>
        <v>8</v>
      </c>
      <c r="CL165" s="495">
        <f t="shared" si="8"/>
        <v>8</v>
      </c>
      <c r="CM165" s="495">
        <f t="shared" si="8"/>
        <v>8</v>
      </c>
      <c r="CN165" s="495">
        <f t="shared" si="8"/>
        <v>8</v>
      </c>
      <c r="CO165" s="495">
        <f t="shared" si="8"/>
        <v>8</v>
      </c>
      <c r="CP165" s="495">
        <f t="shared" si="8"/>
        <v>8</v>
      </c>
      <c r="CQ165" s="495">
        <f t="shared" si="8"/>
        <v>8</v>
      </c>
      <c r="CR165" s="495">
        <f t="shared" si="8"/>
        <v>8</v>
      </c>
      <c r="CS165" s="495">
        <f t="shared" si="8"/>
        <v>8</v>
      </c>
      <c r="CT165" s="495">
        <f t="shared" si="8"/>
        <v>8</v>
      </c>
      <c r="CU165" s="495">
        <f t="shared" si="8"/>
        <v>8</v>
      </c>
      <c r="CV165" s="495">
        <f t="shared" si="8"/>
        <v>9</v>
      </c>
      <c r="CW165" s="495">
        <f t="shared" si="8"/>
        <v>9</v>
      </c>
      <c r="CX165" s="495">
        <f t="shared" si="8"/>
        <v>9</v>
      </c>
      <c r="CY165" s="495">
        <f t="shared" si="8"/>
        <v>9</v>
      </c>
      <c r="CZ165" s="495">
        <f t="shared" si="8"/>
        <v>9</v>
      </c>
      <c r="DA165" s="495">
        <f t="shared" si="8"/>
        <v>9</v>
      </c>
      <c r="DB165" s="495">
        <f t="shared" si="8"/>
        <v>9</v>
      </c>
      <c r="DC165" s="495">
        <f t="shared" si="8"/>
        <v>9</v>
      </c>
      <c r="DD165" s="495">
        <f t="shared" si="8"/>
        <v>9</v>
      </c>
      <c r="DE165" s="495">
        <f t="shared" si="8"/>
        <v>9</v>
      </c>
      <c r="DF165" s="495">
        <f t="shared" si="8"/>
        <v>9</v>
      </c>
      <c r="DG165" s="495">
        <f t="shared" si="8"/>
        <v>9</v>
      </c>
      <c r="DH165" s="495">
        <f t="shared" si="8"/>
        <v>10</v>
      </c>
      <c r="DI165" s="495">
        <f t="shared" si="8"/>
        <v>10</v>
      </c>
      <c r="DJ165" s="495">
        <f t="shared" si="8"/>
        <v>10</v>
      </c>
      <c r="DK165" s="495">
        <f t="shared" si="8"/>
        <v>10</v>
      </c>
      <c r="DL165" s="495">
        <f t="shared" si="8"/>
        <v>10</v>
      </c>
      <c r="DM165" s="495">
        <f t="shared" si="8"/>
        <v>10</v>
      </c>
      <c r="DN165" s="495">
        <f t="shared" si="8"/>
        <v>10</v>
      </c>
      <c r="DO165" s="495">
        <f t="shared" si="8"/>
        <v>10</v>
      </c>
      <c r="DP165" s="495">
        <f t="shared" si="8"/>
        <v>10</v>
      </c>
      <c r="DQ165" s="495">
        <f t="shared" si="8"/>
        <v>10</v>
      </c>
      <c r="DR165" s="495">
        <f t="shared" si="8"/>
        <v>10</v>
      </c>
      <c r="DS165" s="495">
        <f t="shared" si="8"/>
        <v>10</v>
      </c>
      <c r="DT165" s="495">
        <f t="shared" si="8"/>
        <v>11</v>
      </c>
      <c r="DU165" s="495">
        <f t="shared" si="8"/>
        <v>11</v>
      </c>
      <c r="DV165" s="495">
        <f t="shared" si="8"/>
        <v>11</v>
      </c>
      <c r="DW165" s="495">
        <f t="shared" si="8"/>
        <v>11</v>
      </c>
      <c r="DX165" s="495">
        <f t="shared" si="8"/>
        <v>11</v>
      </c>
      <c r="DY165" s="495">
        <f t="shared" si="8"/>
        <v>11</v>
      </c>
      <c r="DZ165" s="495">
        <f t="shared" si="8"/>
        <v>11</v>
      </c>
      <c r="EA165" s="495">
        <f t="shared" si="8"/>
        <v>11</v>
      </c>
      <c r="EB165" s="495">
        <f t="shared" ref="EB165:GM165" si="9">ROUNDUP(EB166/12,0)</f>
        <v>11</v>
      </c>
      <c r="EC165" s="495">
        <f t="shared" si="9"/>
        <v>11</v>
      </c>
      <c r="ED165" s="495">
        <f t="shared" si="9"/>
        <v>11</v>
      </c>
      <c r="EE165" s="495">
        <f t="shared" si="9"/>
        <v>11</v>
      </c>
      <c r="EF165" s="495">
        <f t="shared" si="9"/>
        <v>12</v>
      </c>
      <c r="EG165" s="495">
        <f t="shared" si="9"/>
        <v>12</v>
      </c>
      <c r="EH165" s="495">
        <f t="shared" si="9"/>
        <v>12</v>
      </c>
      <c r="EI165" s="495">
        <f t="shared" si="9"/>
        <v>12</v>
      </c>
      <c r="EJ165" s="495">
        <f t="shared" si="9"/>
        <v>12</v>
      </c>
      <c r="EK165" s="495">
        <f t="shared" si="9"/>
        <v>12</v>
      </c>
      <c r="EL165" s="495">
        <f t="shared" si="9"/>
        <v>12</v>
      </c>
      <c r="EM165" s="495">
        <f t="shared" si="9"/>
        <v>12</v>
      </c>
      <c r="EN165" s="495">
        <f t="shared" si="9"/>
        <v>12</v>
      </c>
      <c r="EO165" s="495">
        <f t="shared" si="9"/>
        <v>12</v>
      </c>
      <c r="EP165" s="495">
        <f t="shared" si="9"/>
        <v>12</v>
      </c>
      <c r="EQ165" s="495">
        <f t="shared" si="9"/>
        <v>12</v>
      </c>
      <c r="ER165" s="495">
        <f t="shared" si="9"/>
        <v>13</v>
      </c>
      <c r="ES165" s="495">
        <f t="shared" si="9"/>
        <v>13</v>
      </c>
      <c r="ET165" s="495">
        <f t="shared" si="9"/>
        <v>13</v>
      </c>
      <c r="EU165" s="495">
        <f t="shared" si="9"/>
        <v>13</v>
      </c>
      <c r="EV165" s="495">
        <f t="shared" si="9"/>
        <v>13</v>
      </c>
      <c r="EW165" s="495">
        <f t="shared" si="9"/>
        <v>13</v>
      </c>
      <c r="EX165" s="495">
        <f t="shared" si="9"/>
        <v>13</v>
      </c>
      <c r="EY165" s="495">
        <f t="shared" si="9"/>
        <v>13</v>
      </c>
      <c r="EZ165" s="495">
        <f t="shared" si="9"/>
        <v>13</v>
      </c>
      <c r="FA165" s="495">
        <f t="shared" si="9"/>
        <v>13</v>
      </c>
      <c r="FB165" s="495">
        <f t="shared" si="9"/>
        <v>13</v>
      </c>
      <c r="FC165" s="495">
        <f t="shared" si="9"/>
        <v>13</v>
      </c>
      <c r="FD165" s="495">
        <f t="shared" si="9"/>
        <v>14</v>
      </c>
      <c r="FE165" s="495">
        <f t="shared" si="9"/>
        <v>14</v>
      </c>
      <c r="FF165" s="495">
        <f t="shared" si="9"/>
        <v>14</v>
      </c>
      <c r="FG165" s="495">
        <f t="shared" si="9"/>
        <v>14</v>
      </c>
      <c r="FH165" s="495">
        <f t="shared" si="9"/>
        <v>14</v>
      </c>
      <c r="FI165" s="495">
        <f t="shared" si="9"/>
        <v>14</v>
      </c>
      <c r="FJ165" s="495">
        <f t="shared" si="9"/>
        <v>14</v>
      </c>
      <c r="FK165" s="495">
        <f t="shared" si="9"/>
        <v>14</v>
      </c>
      <c r="FL165" s="495">
        <f t="shared" si="9"/>
        <v>14</v>
      </c>
      <c r="FM165" s="495">
        <f t="shared" si="9"/>
        <v>14</v>
      </c>
      <c r="FN165" s="495">
        <f t="shared" si="9"/>
        <v>14</v>
      </c>
      <c r="FO165" s="495">
        <f t="shared" si="9"/>
        <v>14</v>
      </c>
      <c r="FP165" s="495">
        <f t="shared" si="9"/>
        <v>15</v>
      </c>
      <c r="FQ165" s="495">
        <f t="shared" si="9"/>
        <v>15</v>
      </c>
      <c r="FR165" s="495">
        <f t="shared" si="9"/>
        <v>15</v>
      </c>
      <c r="FS165" s="495">
        <f t="shared" si="9"/>
        <v>15</v>
      </c>
      <c r="FT165" s="495">
        <f t="shared" si="9"/>
        <v>15</v>
      </c>
      <c r="FU165" s="495">
        <f t="shared" si="9"/>
        <v>15</v>
      </c>
      <c r="FV165" s="495">
        <f t="shared" si="9"/>
        <v>15</v>
      </c>
      <c r="FW165" s="495">
        <f t="shared" si="9"/>
        <v>15</v>
      </c>
      <c r="FX165" s="495">
        <f t="shared" si="9"/>
        <v>15</v>
      </c>
      <c r="FY165" s="495">
        <f t="shared" si="9"/>
        <v>15</v>
      </c>
      <c r="FZ165" s="495">
        <f t="shared" si="9"/>
        <v>15</v>
      </c>
      <c r="GA165" s="495">
        <f t="shared" si="9"/>
        <v>15</v>
      </c>
      <c r="GB165" s="495">
        <f t="shared" si="9"/>
        <v>16</v>
      </c>
      <c r="GC165" s="495">
        <f t="shared" si="9"/>
        <v>16</v>
      </c>
      <c r="GD165" s="495">
        <f t="shared" si="9"/>
        <v>16</v>
      </c>
      <c r="GE165" s="495">
        <f t="shared" si="9"/>
        <v>16</v>
      </c>
      <c r="GF165" s="495">
        <f t="shared" si="9"/>
        <v>16</v>
      </c>
      <c r="GG165" s="495">
        <f t="shared" si="9"/>
        <v>16</v>
      </c>
      <c r="GH165" s="495">
        <f t="shared" si="9"/>
        <v>16</v>
      </c>
      <c r="GI165" s="495">
        <f t="shared" si="9"/>
        <v>16</v>
      </c>
      <c r="GJ165" s="495">
        <f t="shared" si="9"/>
        <v>16</v>
      </c>
      <c r="GK165" s="495">
        <f t="shared" si="9"/>
        <v>16</v>
      </c>
      <c r="GL165" s="495">
        <f t="shared" si="9"/>
        <v>16</v>
      </c>
      <c r="GM165" s="495">
        <f t="shared" si="9"/>
        <v>16</v>
      </c>
      <c r="GN165" s="495">
        <f t="shared" ref="GN165:IY165" si="10">ROUNDUP(GN166/12,0)</f>
        <v>17</v>
      </c>
      <c r="GO165" s="495">
        <f t="shared" si="10"/>
        <v>17</v>
      </c>
      <c r="GP165" s="495">
        <f t="shared" si="10"/>
        <v>17</v>
      </c>
      <c r="GQ165" s="495">
        <f t="shared" si="10"/>
        <v>17</v>
      </c>
      <c r="GR165" s="495">
        <f t="shared" si="10"/>
        <v>17</v>
      </c>
      <c r="GS165" s="495">
        <f t="shared" si="10"/>
        <v>17</v>
      </c>
      <c r="GT165" s="495">
        <f t="shared" si="10"/>
        <v>17</v>
      </c>
      <c r="GU165" s="495">
        <f t="shared" si="10"/>
        <v>17</v>
      </c>
      <c r="GV165" s="495">
        <f t="shared" si="10"/>
        <v>17</v>
      </c>
      <c r="GW165" s="495">
        <f t="shared" si="10"/>
        <v>17</v>
      </c>
      <c r="GX165" s="495">
        <f t="shared" si="10"/>
        <v>17</v>
      </c>
      <c r="GY165" s="495">
        <f t="shared" si="10"/>
        <v>17</v>
      </c>
      <c r="GZ165" s="495">
        <f t="shared" si="10"/>
        <v>18</v>
      </c>
      <c r="HA165" s="495">
        <f t="shared" si="10"/>
        <v>18</v>
      </c>
      <c r="HB165" s="495">
        <f t="shared" si="10"/>
        <v>18</v>
      </c>
      <c r="HC165" s="495">
        <f t="shared" si="10"/>
        <v>18</v>
      </c>
      <c r="HD165" s="495">
        <f t="shared" si="10"/>
        <v>18</v>
      </c>
      <c r="HE165" s="495">
        <f t="shared" si="10"/>
        <v>18</v>
      </c>
      <c r="HF165" s="495">
        <f t="shared" si="10"/>
        <v>18</v>
      </c>
      <c r="HG165" s="495">
        <f t="shared" si="10"/>
        <v>18</v>
      </c>
      <c r="HH165" s="495">
        <f t="shared" si="10"/>
        <v>18</v>
      </c>
      <c r="HI165" s="495">
        <f t="shared" si="10"/>
        <v>18</v>
      </c>
      <c r="HJ165" s="495">
        <f t="shared" si="10"/>
        <v>18</v>
      </c>
      <c r="HK165" s="495">
        <f t="shared" si="10"/>
        <v>18</v>
      </c>
      <c r="HL165" s="495">
        <f t="shared" si="10"/>
        <v>19</v>
      </c>
      <c r="HM165" s="495">
        <f t="shared" si="10"/>
        <v>19</v>
      </c>
      <c r="HN165" s="495">
        <f t="shared" si="10"/>
        <v>19</v>
      </c>
      <c r="HO165" s="495">
        <f t="shared" si="10"/>
        <v>19</v>
      </c>
      <c r="HP165" s="495">
        <f t="shared" si="10"/>
        <v>19</v>
      </c>
      <c r="HQ165" s="495">
        <f t="shared" si="10"/>
        <v>19</v>
      </c>
      <c r="HR165" s="495">
        <f t="shared" si="10"/>
        <v>19</v>
      </c>
      <c r="HS165" s="495">
        <f t="shared" si="10"/>
        <v>19</v>
      </c>
      <c r="HT165" s="495">
        <f t="shared" si="10"/>
        <v>19</v>
      </c>
      <c r="HU165" s="495">
        <f t="shared" si="10"/>
        <v>19</v>
      </c>
      <c r="HV165" s="495">
        <f t="shared" si="10"/>
        <v>19</v>
      </c>
      <c r="HW165" s="495">
        <f t="shared" si="10"/>
        <v>19</v>
      </c>
      <c r="HX165" s="495">
        <f t="shared" si="10"/>
        <v>20</v>
      </c>
      <c r="HY165" s="495">
        <f t="shared" si="10"/>
        <v>20</v>
      </c>
      <c r="HZ165" s="495">
        <f t="shared" si="10"/>
        <v>20</v>
      </c>
      <c r="IA165" s="495">
        <f t="shared" si="10"/>
        <v>20</v>
      </c>
      <c r="IB165" s="495">
        <f t="shared" si="10"/>
        <v>20</v>
      </c>
      <c r="IC165" s="495">
        <f t="shared" si="10"/>
        <v>20</v>
      </c>
      <c r="ID165" s="495">
        <f t="shared" si="10"/>
        <v>20</v>
      </c>
      <c r="IE165" s="495">
        <f t="shared" si="10"/>
        <v>20</v>
      </c>
      <c r="IF165" s="495">
        <f t="shared" si="10"/>
        <v>20</v>
      </c>
      <c r="IG165" s="495">
        <f t="shared" si="10"/>
        <v>20</v>
      </c>
      <c r="IH165" s="495">
        <f t="shared" si="10"/>
        <v>20</v>
      </c>
      <c r="II165" s="495">
        <f t="shared" si="10"/>
        <v>20</v>
      </c>
      <c r="IJ165" s="495">
        <f t="shared" si="10"/>
        <v>21</v>
      </c>
      <c r="IK165" s="495">
        <f t="shared" si="10"/>
        <v>21</v>
      </c>
      <c r="IL165" s="495">
        <f t="shared" si="10"/>
        <v>21</v>
      </c>
      <c r="IM165" s="495">
        <f t="shared" si="10"/>
        <v>21</v>
      </c>
      <c r="IN165" s="495">
        <f t="shared" si="10"/>
        <v>21</v>
      </c>
      <c r="IO165" s="495">
        <f t="shared" si="10"/>
        <v>21</v>
      </c>
      <c r="IP165" s="495">
        <f t="shared" si="10"/>
        <v>21</v>
      </c>
      <c r="IQ165" s="495">
        <f t="shared" si="10"/>
        <v>21</v>
      </c>
      <c r="IR165" s="495">
        <f t="shared" si="10"/>
        <v>21</v>
      </c>
      <c r="IS165" s="495">
        <f t="shared" si="10"/>
        <v>21</v>
      </c>
      <c r="IT165" s="495">
        <f t="shared" si="10"/>
        <v>21</v>
      </c>
      <c r="IU165" s="495">
        <f t="shared" si="10"/>
        <v>21</v>
      </c>
      <c r="IV165" s="495">
        <f t="shared" si="10"/>
        <v>22</v>
      </c>
      <c r="IW165" s="495">
        <f t="shared" si="10"/>
        <v>22</v>
      </c>
      <c r="IX165" s="495">
        <f t="shared" si="10"/>
        <v>22</v>
      </c>
      <c r="IY165" s="495">
        <f t="shared" si="10"/>
        <v>22</v>
      </c>
      <c r="IZ165" s="495">
        <f t="shared" ref="IZ165:LK165" si="11">ROUNDUP(IZ166/12,0)</f>
        <v>22</v>
      </c>
      <c r="JA165" s="495">
        <f t="shared" si="11"/>
        <v>22</v>
      </c>
      <c r="JB165" s="495">
        <f t="shared" si="11"/>
        <v>22</v>
      </c>
      <c r="JC165" s="495">
        <f t="shared" si="11"/>
        <v>22</v>
      </c>
      <c r="JD165" s="495">
        <f t="shared" si="11"/>
        <v>22</v>
      </c>
      <c r="JE165" s="495">
        <f t="shared" si="11"/>
        <v>22</v>
      </c>
      <c r="JF165" s="495">
        <f t="shared" si="11"/>
        <v>22</v>
      </c>
      <c r="JG165" s="495">
        <f t="shared" si="11"/>
        <v>22</v>
      </c>
      <c r="JH165" s="495">
        <f t="shared" si="11"/>
        <v>23</v>
      </c>
      <c r="JI165" s="495">
        <f t="shared" si="11"/>
        <v>23</v>
      </c>
      <c r="JJ165" s="495">
        <f t="shared" si="11"/>
        <v>23</v>
      </c>
      <c r="JK165" s="495">
        <f t="shared" si="11"/>
        <v>23</v>
      </c>
      <c r="JL165" s="495">
        <f t="shared" si="11"/>
        <v>23</v>
      </c>
      <c r="JM165" s="495">
        <f t="shared" si="11"/>
        <v>23</v>
      </c>
      <c r="JN165" s="495">
        <f t="shared" si="11"/>
        <v>23</v>
      </c>
      <c r="JO165" s="495">
        <f t="shared" si="11"/>
        <v>23</v>
      </c>
      <c r="JP165" s="495">
        <f t="shared" si="11"/>
        <v>23</v>
      </c>
      <c r="JQ165" s="495">
        <f t="shared" si="11"/>
        <v>23</v>
      </c>
      <c r="JR165" s="495">
        <f t="shared" si="11"/>
        <v>23</v>
      </c>
      <c r="JS165" s="495">
        <f t="shared" si="11"/>
        <v>23</v>
      </c>
      <c r="JT165" s="495">
        <f t="shared" si="11"/>
        <v>24</v>
      </c>
      <c r="JU165" s="495">
        <f t="shared" si="11"/>
        <v>24</v>
      </c>
      <c r="JV165" s="495">
        <f t="shared" si="11"/>
        <v>24</v>
      </c>
      <c r="JW165" s="495">
        <f t="shared" si="11"/>
        <v>24</v>
      </c>
      <c r="JX165" s="495">
        <f t="shared" si="11"/>
        <v>24</v>
      </c>
      <c r="JY165" s="495">
        <f t="shared" si="11"/>
        <v>24</v>
      </c>
      <c r="JZ165" s="495">
        <f t="shared" si="11"/>
        <v>24</v>
      </c>
      <c r="KA165" s="495">
        <f t="shared" si="11"/>
        <v>24</v>
      </c>
      <c r="KB165" s="495">
        <f t="shared" si="11"/>
        <v>24</v>
      </c>
      <c r="KC165" s="495">
        <f t="shared" si="11"/>
        <v>24</v>
      </c>
      <c r="KD165" s="495">
        <f t="shared" si="11"/>
        <v>24</v>
      </c>
      <c r="KE165" s="495">
        <f t="shared" si="11"/>
        <v>24</v>
      </c>
      <c r="KF165" s="495">
        <f t="shared" si="11"/>
        <v>25</v>
      </c>
      <c r="KG165" s="495">
        <f t="shared" si="11"/>
        <v>25</v>
      </c>
      <c r="KH165" s="495">
        <f t="shared" si="11"/>
        <v>25</v>
      </c>
      <c r="KI165" s="495">
        <f t="shared" si="11"/>
        <v>25</v>
      </c>
      <c r="KJ165" s="495">
        <f t="shared" si="11"/>
        <v>25</v>
      </c>
      <c r="KK165" s="495">
        <f t="shared" si="11"/>
        <v>25</v>
      </c>
      <c r="KL165" s="495">
        <f t="shared" si="11"/>
        <v>25</v>
      </c>
      <c r="KM165" s="495">
        <f t="shared" si="11"/>
        <v>25</v>
      </c>
      <c r="KN165" s="495">
        <f t="shared" si="11"/>
        <v>25</v>
      </c>
      <c r="KO165" s="495">
        <f t="shared" si="11"/>
        <v>25</v>
      </c>
      <c r="KP165" s="495">
        <f t="shared" si="11"/>
        <v>25</v>
      </c>
      <c r="KQ165" s="495">
        <f t="shared" si="11"/>
        <v>25</v>
      </c>
      <c r="KR165" s="495">
        <f t="shared" si="11"/>
        <v>26</v>
      </c>
      <c r="KS165" s="495">
        <f t="shared" si="11"/>
        <v>26</v>
      </c>
      <c r="KT165" s="495">
        <f t="shared" si="11"/>
        <v>26</v>
      </c>
      <c r="KU165" s="495">
        <f t="shared" si="11"/>
        <v>26</v>
      </c>
      <c r="KV165" s="495">
        <f t="shared" si="11"/>
        <v>26</v>
      </c>
      <c r="KW165" s="495">
        <f t="shared" si="11"/>
        <v>26</v>
      </c>
      <c r="KX165" s="495">
        <f t="shared" si="11"/>
        <v>26</v>
      </c>
      <c r="KY165" s="495">
        <f t="shared" si="11"/>
        <v>26</v>
      </c>
      <c r="KZ165" s="495">
        <f t="shared" si="11"/>
        <v>26</v>
      </c>
      <c r="LA165" s="495">
        <f t="shared" si="11"/>
        <v>26</v>
      </c>
      <c r="LB165" s="495">
        <f t="shared" si="11"/>
        <v>26</v>
      </c>
      <c r="LC165" s="495">
        <f t="shared" si="11"/>
        <v>26</v>
      </c>
      <c r="LD165" s="495">
        <f t="shared" si="11"/>
        <v>27</v>
      </c>
      <c r="LE165" s="495">
        <f t="shared" si="11"/>
        <v>27</v>
      </c>
      <c r="LF165" s="495">
        <f t="shared" si="11"/>
        <v>27</v>
      </c>
      <c r="LG165" s="495">
        <f t="shared" si="11"/>
        <v>27</v>
      </c>
      <c r="LH165" s="495">
        <f t="shared" si="11"/>
        <v>27</v>
      </c>
      <c r="LI165" s="495">
        <f t="shared" si="11"/>
        <v>27</v>
      </c>
      <c r="LJ165" s="495">
        <f t="shared" si="11"/>
        <v>27</v>
      </c>
      <c r="LK165" s="495">
        <f t="shared" si="11"/>
        <v>27</v>
      </c>
      <c r="LL165" s="495">
        <f t="shared" ref="LL165:NK165" si="12">ROUNDUP(LL166/12,0)</f>
        <v>27</v>
      </c>
      <c r="LM165" s="495">
        <f t="shared" si="12"/>
        <v>27</v>
      </c>
      <c r="LN165" s="495">
        <f t="shared" si="12"/>
        <v>27</v>
      </c>
      <c r="LO165" s="495">
        <f t="shared" si="12"/>
        <v>27</v>
      </c>
      <c r="LP165" s="495">
        <f t="shared" si="12"/>
        <v>28</v>
      </c>
      <c r="LQ165" s="495">
        <f t="shared" si="12"/>
        <v>28</v>
      </c>
      <c r="LR165" s="495">
        <f t="shared" si="12"/>
        <v>28</v>
      </c>
      <c r="LS165" s="495">
        <f t="shared" si="12"/>
        <v>28</v>
      </c>
      <c r="LT165" s="495">
        <f t="shared" si="12"/>
        <v>28</v>
      </c>
      <c r="LU165" s="495">
        <f t="shared" si="12"/>
        <v>28</v>
      </c>
      <c r="LV165" s="495">
        <f t="shared" si="12"/>
        <v>28</v>
      </c>
      <c r="LW165" s="495">
        <f t="shared" si="12"/>
        <v>28</v>
      </c>
      <c r="LX165" s="495">
        <f t="shared" si="12"/>
        <v>28</v>
      </c>
      <c r="LY165" s="495">
        <f t="shared" si="12"/>
        <v>28</v>
      </c>
      <c r="LZ165" s="495">
        <f t="shared" si="12"/>
        <v>28</v>
      </c>
      <c r="MA165" s="495">
        <f t="shared" si="12"/>
        <v>28</v>
      </c>
      <c r="MB165" s="495">
        <f t="shared" si="12"/>
        <v>29</v>
      </c>
      <c r="MC165" s="495">
        <f t="shared" si="12"/>
        <v>29</v>
      </c>
      <c r="MD165" s="495">
        <f t="shared" si="12"/>
        <v>29</v>
      </c>
      <c r="ME165" s="495">
        <f t="shared" si="12"/>
        <v>29</v>
      </c>
      <c r="MF165" s="495">
        <f t="shared" si="12"/>
        <v>29</v>
      </c>
      <c r="MG165" s="495">
        <f t="shared" si="12"/>
        <v>29</v>
      </c>
      <c r="MH165" s="495">
        <f t="shared" si="12"/>
        <v>29</v>
      </c>
      <c r="MI165" s="495">
        <f t="shared" si="12"/>
        <v>29</v>
      </c>
      <c r="MJ165" s="495">
        <f t="shared" si="12"/>
        <v>29</v>
      </c>
      <c r="MK165" s="495">
        <f t="shared" si="12"/>
        <v>29</v>
      </c>
      <c r="ML165" s="495">
        <f t="shared" si="12"/>
        <v>29</v>
      </c>
      <c r="MM165" s="495">
        <f t="shared" si="12"/>
        <v>29</v>
      </c>
      <c r="MN165" s="495">
        <f t="shared" si="12"/>
        <v>30</v>
      </c>
      <c r="MO165" s="495">
        <f t="shared" si="12"/>
        <v>30</v>
      </c>
      <c r="MP165" s="495">
        <f t="shared" si="12"/>
        <v>30</v>
      </c>
      <c r="MQ165" s="495">
        <f t="shared" si="12"/>
        <v>30</v>
      </c>
      <c r="MR165" s="495">
        <f t="shared" si="12"/>
        <v>30</v>
      </c>
      <c r="MS165" s="495">
        <f t="shared" si="12"/>
        <v>30</v>
      </c>
      <c r="MT165" s="495">
        <f t="shared" si="12"/>
        <v>30</v>
      </c>
      <c r="MU165" s="495">
        <f t="shared" si="12"/>
        <v>30</v>
      </c>
      <c r="MV165" s="495">
        <f t="shared" si="12"/>
        <v>30</v>
      </c>
      <c r="MW165" s="495">
        <f t="shared" si="12"/>
        <v>30</v>
      </c>
      <c r="MX165" s="495">
        <f t="shared" si="12"/>
        <v>30</v>
      </c>
      <c r="MY165" s="495">
        <f t="shared" si="12"/>
        <v>30</v>
      </c>
      <c r="MZ165" s="495">
        <f t="shared" si="12"/>
        <v>31</v>
      </c>
      <c r="NA165" s="495">
        <f t="shared" si="12"/>
        <v>31</v>
      </c>
      <c r="NB165" s="495">
        <f t="shared" si="12"/>
        <v>31</v>
      </c>
      <c r="NC165" s="495">
        <f t="shared" si="12"/>
        <v>31</v>
      </c>
      <c r="ND165" s="495">
        <f t="shared" si="12"/>
        <v>31</v>
      </c>
      <c r="NE165" s="495">
        <f t="shared" si="12"/>
        <v>31</v>
      </c>
      <c r="NF165" s="495">
        <f t="shared" si="12"/>
        <v>31</v>
      </c>
      <c r="NG165" s="495">
        <f t="shared" si="12"/>
        <v>31</v>
      </c>
      <c r="NH165" s="495">
        <f t="shared" si="12"/>
        <v>31</v>
      </c>
      <c r="NI165" s="495">
        <f t="shared" si="12"/>
        <v>31</v>
      </c>
      <c r="NJ165" s="495">
        <f t="shared" si="12"/>
        <v>31</v>
      </c>
      <c r="NK165" s="497">
        <f t="shared" si="12"/>
        <v>31</v>
      </c>
    </row>
    <row r="166" spans="1:375" s="384" customFormat="1" ht="13.8" x14ac:dyDescent="0.3">
      <c r="A166" s="498"/>
      <c r="B166" s="499"/>
      <c r="C166" s="500" t="s">
        <v>86</v>
      </c>
      <c r="D166" s="499">
        <v>1</v>
      </c>
      <c r="E166" s="499">
        <f t="shared" ref="E166:BP166" si="13">D166+1</f>
        <v>2</v>
      </c>
      <c r="F166" s="499">
        <f t="shared" si="13"/>
        <v>3</v>
      </c>
      <c r="G166" s="499">
        <f t="shared" si="13"/>
        <v>4</v>
      </c>
      <c r="H166" s="499">
        <f t="shared" si="13"/>
        <v>5</v>
      </c>
      <c r="I166" s="499">
        <f t="shared" si="13"/>
        <v>6</v>
      </c>
      <c r="J166" s="499">
        <f t="shared" si="13"/>
        <v>7</v>
      </c>
      <c r="K166" s="499">
        <f t="shared" si="13"/>
        <v>8</v>
      </c>
      <c r="L166" s="499">
        <f t="shared" si="13"/>
        <v>9</v>
      </c>
      <c r="M166" s="499">
        <f t="shared" si="13"/>
        <v>10</v>
      </c>
      <c r="N166" s="499">
        <f t="shared" si="13"/>
        <v>11</v>
      </c>
      <c r="O166" s="499">
        <f t="shared" si="13"/>
        <v>12</v>
      </c>
      <c r="P166" s="499">
        <f t="shared" si="13"/>
        <v>13</v>
      </c>
      <c r="Q166" s="499">
        <f t="shared" si="13"/>
        <v>14</v>
      </c>
      <c r="R166" s="499">
        <f t="shared" si="13"/>
        <v>15</v>
      </c>
      <c r="S166" s="499">
        <f t="shared" si="13"/>
        <v>16</v>
      </c>
      <c r="T166" s="499">
        <f t="shared" si="13"/>
        <v>17</v>
      </c>
      <c r="U166" s="499">
        <f t="shared" si="13"/>
        <v>18</v>
      </c>
      <c r="V166" s="499">
        <f t="shared" si="13"/>
        <v>19</v>
      </c>
      <c r="W166" s="499">
        <f t="shared" si="13"/>
        <v>20</v>
      </c>
      <c r="X166" s="499">
        <f t="shared" si="13"/>
        <v>21</v>
      </c>
      <c r="Y166" s="499">
        <f t="shared" si="13"/>
        <v>22</v>
      </c>
      <c r="Z166" s="499">
        <f t="shared" si="13"/>
        <v>23</v>
      </c>
      <c r="AA166" s="499">
        <f t="shared" si="13"/>
        <v>24</v>
      </c>
      <c r="AB166" s="499">
        <f t="shared" si="13"/>
        <v>25</v>
      </c>
      <c r="AC166" s="499">
        <f t="shared" si="13"/>
        <v>26</v>
      </c>
      <c r="AD166" s="499">
        <f t="shared" si="13"/>
        <v>27</v>
      </c>
      <c r="AE166" s="499">
        <f t="shared" si="13"/>
        <v>28</v>
      </c>
      <c r="AF166" s="499">
        <f t="shared" si="13"/>
        <v>29</v>
      </c>
      <c r="AG166" s="499">
        <f t="shared" si="13"/>
        <v>30</v>
      </c>
      <c r="AH166" s="499">
        <f t="shared" si="13"/>
        <v>31</v>
      </c>
      <c r="AI166" s="499">
        <f t="shared" si="13"/>
        <v>32</v>
      </c>
      <c r="AJ166" s="499">
        <f t="shared" si="13"/>
        <v>33</v>
      </c>
      <c r="AK166" s="499">
        <f t="shared" si="13"/>
        <v>34</v>
      </c>
      <c r="AL166" s="499">
        <f t="shared" si="13"/>
        <v>35</v>
      </c>
      <c r="AM166" s="499">
        <f t="shared" si="13"/>
        <v>36</v>
      </c>
      <c r="AN166" s="499">
        <f t="shared" si="13"/>
        <v>37</v>
      </c>
      <c r="AO166" s="499">
        <f t="shared" si="13"/>
        <v>38</v>
      </c>
      <c r="AP166" s="499">
        <f t="shared" si="13"/>
        <v>39</v>
      </c>
      <c r="AQ166" s="499">
        <f t="shared" si="13"/>
        <v>40</v>
      </c>
      <c r="AR166" s="499">
        <f t="shared" si="13"/>
        <v>41</v>
      </c>
      <c r="AS166" s="499">
        <f t="shared" si="13"/>
        <v>42</v>
      </c>
      <c r="AT166" s="499">
        <f t="shared" si="13"/>
        <v>43</v>
      </c>
      <c r="AU166" s="499">
        <f t="shared" si="13"/>
        <v>44</v>
      </c>
      <c r="AV166" s="499">
        <f t="shared" si="13"/>
        <v>45</v>
      </c>
      <c r="AW166" s="499">
        <f t="shared" si="13"/>
        <v>46</v>
      </c>
      <c r="AX166" s="499">
        <f t="shared" si="13"/>
        <v>47</v>
      </c>
      <c r="AY166" s="499">
        <f t="shared" si="13"/>
        <v>48</v>
      </c>
      <c r="AZ166" s="499">
        <f t="shared" si="13"/>
        <v>49</v>
      </c>
      <c r="BA166" s="499">
        <f t="shared" si="13"/>
        <v>50</v>
      </c>
      <c r="BB166" s="499">
        <f t="shared" si="13"/>
        <v>51</v>
      </c>
      <c r="BC166" s="499">
        <f t="shared" si="13"/>
        <v>52</v>
      </c>
      <c r="BD166" s="499">
        <f t="shared" si="13"/>
        <v>53</v>
      </c>
      <c r="BE166" s="499">
        <f t="shared" si="13"/>
        <v>54</v>
      </c>
      <c r="BF166" s="499">
        <f t="shared" si="13"/>
        <v>55</v>
      </c>
      <c r="BG166" s="499">
        <f t="shared" si="13"/>
        <v>56</v>
      </c>
      <c r="BH166" s="499">
        <f t="shared" si="13"/>
        <v>57</v>
      </c>
      <c r="BI166" s="499">
        <f t="shared" si="13"/>
        <v>58</v>
      </c>
      <c r="BJ166" s="499">
        <f t="shared" si="13"/>
        <v>59</v>
      </c>
      <c r="BK166" s="499">
        <f t="shared" si="13"/>
        <v>60</v>
      </c>
      <c r="BL166" s="499">
        <f t="shared" si="13"/>
        <v>61</v>
      </c>
      <c r="BM166" s="499">
        <f t="shared" si="13"/>
        <v>62</v>
      </c>
      <c r="BN166" s="499">
        <f t="shared" si="13"/>
        <v>63</v>
      </c>
      <c r="BO166" s="499">
        <f t="shared" si="13"/>
        <v>64</v>
      </c>
      <c r="BP166" s="499">
        <f t="shared" si="13"/>
        <v>65</v>
      </c>
      <c r="BQ166" s="499">
        <f t="shared" ref="BQ166:EB166" si="14">BP166+1</f>
        <v>66</v>
      </c>
      <c r="BR166" s="499">
        <f t="shared" si="14"/>
        <v>67</v>
      </c>
      <c r="BS166" s="499">
        <f t="shared" si="14"/>
        <v>68</v>
      </c>
      <c r="BT166" s="499">
        <f t="shared" si="14"/>
        <v>69</v>
      </c>
      <c r="BU166" s="499">
        <f t="shared" si="14"/>
        <v>70</v>
      </c>
      <c r="BV166" s="499">
        <f t="shared" si="14"/>
        <v>71</v>
      </c>
      <c r="BW166" s="499">
        <f t="shared" si="14"/>
        <v>72</v>
      </c>
      <c r="BX166" s="499">
        <f t="shared" si="14"/>
        <v>73</v>
      </c>
      <c r="BY166" s="499">
        <f t="shared" si="14"/>
        <v>74</v>
      </c>
      <c r="BZ166" s="499">
        <f t="shared" si="14"/>
        <v>75</v>
      </c>
      <c r="CA166" s="499">
        <f t="shared" si="14"/>
        <v>76</v>
      </c>
      <c r="CB166" s="499">
        <f t="shared" si="14"/>
        <v>77</v>
      </c>
      <c r="CC166" s="499">
        <f t="shared" si="14"/>
        <v>78</v>
      </c>
      <c r="CD166" s="499">
        <f t="shared" si="14"/>
        <v>79</v>
      </c>
      <c r="CE166" s="499">
        <f t="shared" si="14"/>
        <v>80</v>
      </c>
      <c r="CF166" s="499">
        <f t="shared" si="14"/>
        <v>81</v>
      </c>
      <c r="CG166" s="499">
        <f t="shared" si="14"/>
        <v>82</v>
      </c>
      <c r="CH166" s="499">
        <f t="shared" si="14"/>
        <v>83</v>
      </c>
      <c r="CI166" s="499">
        <f t="shared" si="14"/>
        <v>84</v>
      </c>
      <c r="CJ166" s="499">
        <f t="shared" si="14"/>
        <v>85</v>
      </c>
      <c r="CK166" s="499">
        <f t="shared" si="14"/>
        <v>86</v>
      </c>
      <c r="CL166" s="499">
        <f t="shared" si="14"/>
        <v>87</v>
      </c>
      <c r="CM166" s="499">
        <f t="shared" si="14"/>
        <v>88</v>
      </c>
      <c r="CN166" s="499">
        <f t="shared" si="14"/>
        <v>89</v>
      </c>
      <c r="CO166" s="499">
        <f t="shared" si="14"/>
        <v>90</v>
      </c>
      <c r="CP166" s="499">
        <f t="shared" si="14"/>
        <v>91</v>
      </c>
      <c r="CQ166" s="499">
        <f t="shared" si="14"/>
        <v>92</v>
      </c>
      <c r="CR166" s="499">
        <f t="shared" si="14"/>
        <v>93</v>
      </c>
      <c r="CS166" s="499">
        <f t="shared" si="14"/>
        <v>94</v>
      </c>
      <c r="CT166" s="499">
        <f t="shared" si="14"/>
        <v>95</v>
      </c>
      <c r="CU166" s="499">
        <f t="shared" si="14"/>
        <v>96</v>
      </c>
      <c r="CV166" s="499">
        <f t="shared" si="14"/>
        <v>97</v>
      </c>
      <c r="CW166" s="499">
        <f t="shared" si="14"/>
        <v>98</v>
      </c>
      <c r="CX166" s="499">
        <f t="shared" si="14"/>
        <v>99</v>
      </c>
      <c r="CY166" s="499">
        <f t="shared" si="14"/>
        <v>100</v>
      </c>
      <c r="CZ166" s="499">
        <f t="shared" si="14"/>
        <v>101</v>
      </c>
      <c r="DA166" s="499">
        <f t="shared" si="14"/>
        <v>102</v>
      </c>
      <c r="DB166" s="499">
        <f t="shared" si="14"/>
        <v>103</v>
      </c>
      <c r="DC166" s="499">
        <f t="shared" si="14"/>
        <v>104</v>
      </c>
      <c r="DD166" s="499">
        <f t="shared" si="14"/>
        <v>105</v>
      </c>
      <c r="DE166" s="499">
        <f t="shared" si="14"/>
        <v>106</v>
      </c>
      <c r="DF166" s="499">
        <f t="shared" si="14"/>
        <v>107</v>
      </c>
      <c r="DG166" s="499">
        <f t="shared" si="14"/>
        <v>108</v>
      </c>
      <c r="DH166" s="499">
        <f t="shared" si="14"/>
        <v>109</v>
      </c>
      <c r="DI166" s="499">
        <f t="shared" si="14"/>
        <v>110</v>
      </c>
      <c r="DJ166" s="499">
        <f t="shared" si="14"/>
        <v>111</v>
      </c>
      <c r="DK166" s="499">
        <f t="shared" si="14"/>
        <v>112</v>
      </c>
      <c r="DL166" s="499">
        <f t="shared" si="14"/>
        <v>113</v>
      </c>
      <c r="DM166" s="499">
        <f t="shared" si="14"/>
        <v>114</v>
      </c>
      <c r="DN166" s="499">
        <f t="shared" si="14"/>
        <v>115</v>
      </c>
      <c r="DO166" s="499">
        <f t="shared" si="14"/>
        <v>116</v>
      </c>
      <c r="DP166" s="499">
        <f t="shared" si="14"/>
        <v>117</v>
      </c>
      <c r="DQ166" s="499">
        <f t="shared" si="14"/>
        <v>118</v>
      </c>
      <c r="DR166" s="499">
        <f t="shared" si="14"/>
        <v>119</v>
      </c>
      <c r="DS166" s="499">
        <f t="shared" si="14"/>
        <v>120</v>
      </c>
      <c r="DT166" s="499">
        <f t="shared" si="14"/>
        <v>121</v>
      </c>
      <c r="DU166" s="499">
        <f t="shared" si="14"/>
        <v>122</v>
      </c>
      <c r="DV166" s="499">
        <f t="shared" si="14"/>
        <v>123</v>
      </c>
      <c r="DW166" s="499">
        <f t="shared" si="14"/>
        <v>124</v>
      </c>
      <c r="DX166" s="499">
        <f t="shared" si="14"/>
        <v>125</v>
      </c>
      <c r="DY166" s="499">
        <f t="shared" si="14"/>
        <v>126</v>
      </c>
      <c r="DZ166" s="499">
        <f t="shared" si="14"/>
        <v>127</v>
      </c>
      <c r="EA166" s="499">
        <f t="shared" si="14"/>
        <v>128</v>
      </c>
      <c r="EB166" s="499">
        <f t="shared" si="14"/>
        <v>129</v>
      </c>
      <c r="EC166" s="499">
        <f t="shared" ref="EC166:GN166" si="15">EB166+1</f>
        <v>130</v>
      </c>
      <c r="ED166" s="499">
        <f t="shared" si="15"/>
        <v>131</v>
      </c>
      <c r="EE166" s="499">
        <f t="shared" si="15"/>
        <v>132</v>
      </c>
      <c r="EF166" s="499">
        <f t="shared" si="15"/>
        <v>133</v>
      </c>
      <c r="EG166" s="499">
        <f t="shared" si="15"/>
        <v>134</v>
      </c>
      <c r="EH166" s="499">
        <f t="shared" si="15"/>
        <v>135</v>
      </c>
      <c r="EI166" s="499">
        <f t="shared" si="15"/>
        <v>136</v>
      </c>
      <c r="EJ166" s="499">
        <f t="shared" si="15"/>
        <v>137</v>
      </c>
      <c r="EK166" s="499">
        <f t="shared" si="15"/>
        <v>138</v>
      </c>
      <c r="EL166" s="499">
        <f t="shared" si="15"/>
        <v>139</v>
      </c>
      <c r="EM166" s="499">
        <f t="shared" si="15"/>
        <v>140</v>
      </c>
      <c r="EN166" s="499">
        <f t="shared" si="15"/>
        <v>141</v>
      </c>
      <c r="EO166" s="499">
        <f t="shared" si="15"/>
        <v>142</v>
      </c>
      <c r="EP166" s="499">
        <f t="shared" si="15"/>
        <v>143</v>
      </c>
      <c r="EQ166" s="499">
        <f t="shared" si="15"/>
        <v>144</v>
      </c>
      <c r="ER166" s="499">
        <f t="shared" si="15"/>
        <v>145</v>
      </c>
      <c r="ES166" s="499">
        <f t="shared" si="15"/>
        <v>146</v>
      </c>
      <c r="ET166" s="499">
        <f t="shared" si="15"/>
        <v>147</v>
      </c>
      <c r="EU166" s="499">
        <f t="shared" si="15"/>
        <v>148</v>
      </c>
      <c r="EV166" s="499">
        <f t="shared" si="15"/>
        <v>149</v>
      </c>
      <c r="EW166" s="499">
        <f t="shared" si="15"/>
        <v>150</v>
      </c>
      <c r="EX166" s="499">
        <f t="shared" si="15"/>
        <v>151</v>
      </c>
      <c r="EY166" s="499">
        <f t="shared" si="15"/>
        <v>152</v>
      </c>
      <c r="EZ166" s="499">
        <f t="shared" si="15"/>
        <v>153</v>
      </c>
      <c r="FA166" s="499">
        <f t="shared" si="15"/>
        <v>154</v>
      </c>
      <c r="FB166" s="499">
        <f t="shared" si="15"/>
        <v>155</v>
      </c>
      <c r="FC166" s="499">
        <f t="shared" si="15"/>
        <v>156</v>
      </c>
      <c r="FD166" s="499">
        <f t="shared" si="15"/>
        <v>157</v>
      </c>
      <c r="FE166" s="499">
        <f t="shared" si="15"/>
        <v>158</v>
      </c>
      <c r="FF166" s="499">
        <f t="shared" si="15"/>
        <v>159</v>
      </c>
      <c r="FG166" s="499">
        <f t="shared" si="15"/>
        <v>160</v>
      </c>
      <c r="FH166" s="499">
        <f t="shared" si="15"/>
        <v>161</v>
      </c>
      <c r="FI166" s="499">
        <f t="shared" si="15"/>
        <v>162</v>
      </c>
      <c r="FJ166" s="499">
        <f t="shared" si="15"/>
        <v>163</v>
      </c>
      <c r="FK166" s="499">
        <f t="shared" si="15"/>
        <v>164</v>
      </c>
      <c r="FL166" s="499">
        <f t="shared" si="15"/>
        <v>165</v>
      </c>
      <c r="FM166" s="499">
        <f t="shared" si="15"/>
        <v>166</v>
      </c>
      <c r="FN166" s="499">
        <f t="shared" si="15"/>
        <v>167</v>
      </c>
      <c r="FO166" s="499">
        <f t="shared" si="15"/>
        <v>168</v>
      </c>
      <c r="FP166" s="499">
        <f t="shared" si="15"/>
        <v>169</v>
      </c>
      <c r="FQ166" s="499">
        <f t="shared" si="15"/>
        <v>170</v>
      </c>
      <c r="FR166" s="499">
        <f t="shared" si="15"/>
        <v>171</v>
      </c>
      <c r="FS166" s="499">
        <f t="shared" si="15"/>
        <v>172</v>
      </c>
      <c r="FT166" s="499">
        <f t="shared" si="15"/>
        <v>173</v>
      </c>
      <c r="FU166" s="499">
        <f t="shared" si="15"/>
        <v>174</v>
      </c>
      <c r="FV166" s="499">
        <f t="shared" si="15"/>
        <v>175</v>
      </c>
      <c r="FW166" s="499">
        <f t="shared" si="15"/>
        <v>176</v>
      </c>
      <c r="FX166" s="499">
        <f t="shared" si="15"/>
        <v>177</v>
      </c>
      <c r="FY166" s="499">
        <f t="shared" si="15"/>
        <v>178</v>
      </c>
      <c r="FZ166" s="499">
        <f t="shared" si="15"/>
        <v>179</v>
      </c>
      <c r="GA166" s="499">
        <f t="shared" si="15"/>
        <v>180</v>
      </c>
      <c r="GB166" s="499">
        <f t="shared" si="15"/>
        <v>181</v>
      </c>
      <c r="GC166" s="499">
        <f t="shared" si="15"/>
        <v>182</v>
      </c>
      <c r="GD166" s="499">
        <f t="shared" si="15"/>
        <v>183</v>
      </c>
      <c r="GE166" s="499">
        <f t="shared" si="15"/>
        <v>184</v>
      </c>
      <c r="GF166" s="499">
        <f t="shared" si="15"/>
        <v>185</v>
      </c>
      <c r="GG166" s="499">
        <f t="shared" si="15"/>
        <v>186</v>
      </c>
      <c r="GH166" s="499">
        <f t="shared" si="15"/>
        <v>187</v>
      </c>
      <c r="GI166" s="499">
        <f t="shared" si="15"/>
        <v>188</v>
      </c>
      <c r="GJ166" s="499">
        <f t="shared" si="15"/>
        <v>189</v>
      </c>
      <c r="GK166" s="499">
        <f t="shared" si="15"/>
        <v>190</v>
      </c>
      <c r="GL166" s="499">
        <f t="shared" si="15"/>
        <v>191</v>
      </c>
      <c r="GM166" s="499">
        <f t="shared" si="15"/>
        <v>192</v>
      </c>
      <c r="GN166" s="499">
        <f t="shared" si="15"/>
        <v>193</v>
      </c>
      <c r="GO166" s="499">
        <f t="shared" ref="GO166:IZ166" si="16">GN166+1</f>
        <v>194</v>
      </c>
      <c r="GP166" s="499">
        <f t="shared" si="16"/>
        <v>195</v>
      </c>
      <c r="GQ166" s="499">
        <f t="shared" si="16"/>
        <v>196</v>
      </c>
      <c r="GR166" s="499">
        <f t="shared" si="16"/>
        <v>197</v>
      </c>
      <c r="GS166" s="499">
        <f t="shared" si="16"/>
        <v>198</v>
      </c>
      <c r="GT166" s="499">
        <f t="shared" si="16"/>
        <v>199</v>
      </c>
      <c r="GU166" s="499">
        <f t="shared" si="16"/>
        <v>200</v>
      </c>
      <c r="GV166" s="499">
        <f t="shared" si="16"/>
        <v>201</v>
      </c>
      <c r="GW166" s="499">
        <f t="shared" si="16"/>
        <v>202</v>
      </c>
      <c r="GX166" s="499">
        <f t="shared" si="16"/>
        <v>203</v>
      </c>
      <c r="GY166" s="499">
        <f t="shared" si="16"/>
        <v>204</v>
      </c>
      <c r="GZ166" s="499">
        <f t="shared" si="16"/>
        <v>205</v>
      </c>
      <c r="HA166" s="499">
        <f t="shared" si="16"/>
        <v>206</v>
      </c>
      <c r="HB166" s="499">
        <f t="shared" si="16"/>
        <v>207</v>
      </c>
      <c r="HC166" s="499">
        <f t="shared" si="16"/>
        <v>208</v>
      </c>
      <c r="HD166" s="499">
        <f t="shared" si="16"/>
        <v>209</v>
      </c>
      <c r="HE166" s="499">
        <f t="shared" si="16"/>
        <v>210</v>
      </c>
      <c r="HF166" s="499">
        <f t="shared" si="16"/>
        <v>211</v>
      </c>
      <c r="HG166" s="499">
        <f t="shared" si="16"/>
        <v>212</v>
      </c>
      <c r="HH166" s="499">
        <f t="shared" si="16"/>
        <v>213</v>
      </c>
      <c r="HI166" s="499">
        <f t="shared" si="16"/>
        <v>214</v>
      </c>
      <c r="HJ166" s="499">
        <f t="shared" si="16"/>
        <v>215</v>
      </c>
      <c r="HK166" s="499">
        <f t="shared" si="16"/>
        <v>216</v>
      </c>
      <c r="HL166" s="499">
        <f t="shared" si="16"/>
        <v>217</v>
      </c>
      <c r="HM166" s="499">
        <f t="shared" si="16"/>
        <v>218</v>
      </c>
      <c r="HN166" s="499">
        <f t="shared" si="16"/>
        <v>219</v>
      </c>
      <c r="HO166" s="499">
        <f t="shared" si="16"/>
        <v>220</v>
      </c>
      <c r="HP166" s="499">
        <f t="shared" si="16"/>
        <v>221</v>
      </c>
      <c r="HQ166" s="499">
        <f t="shared" si="16"/>
        <v>222</v>
      </c>
      <c r="HR166" s="499">
        <f t="shared" si="16"/>
        <v>223</v>
      </c>
      <c r="HS166" s="499">
        <f t="shared" si="16"/>
        <v>224</v>
      </c>
      <c r="HT166" s="499">
        <f t="shared" si="16"/>
        <v>225</v>
      </c>
      <c r="HU166" s="499">
        <f t="shared" si="16"/>
        <v>226</v>
      </c>
      <c r="HV166" s="499">
        <f t="shared" si="16"/>
        <v>227</v>
      </c>
      <c r="HW166" s="499">
        <f t="shared" si="16"/>
        <v>228</v>
      </c>
      <c r="HX166" s="499">
        <f t="shared" si="16"/>
        <v>229</v>
      </c>
      <c r="HY166" s="499">
        <f t="shared" si="16"/>
        <v>230</v>
      </c>
      <c r="HZ166" s="499">
        <f t="shared" si="16"/>
        <v>231</v>
      </c>
      <c r="IA166" s="499">
        <f t="shared" si="16"/>
        <v>232</v>
      </c>
      <c r="IB166" s="499">
        <f t="shared" si="16"/>
        <v>233</v>
      </c>
      <c r="IC166" s="499">
        <f t="shared" si="16"/>
        <v>234</v>
      </c>
      <c r="ID166" s="499">
        <f t="shared" si="16"/>
        <v>235</v>
      </c>
      <c r="IE166" s="499">
        <f t="shared" si="16"/>
        <v>236</v>
      </c>
      <c r="IF166" s="499">
        <f t="shared" si="16"/>
        <v>237</v>
      </c>
      <c r="IG166" s="499">
        <f t="shared" si="16"/>
        <v>238</v>
      </c>
      <c r="IH166" s="499">
        <f t="shared" si="16"/>
        <v>239</v>
      </c>
      <c r="II166" s="499">
        <f t="shared" si="16"/>
        <v>240</v>
      </c>
      <c r="IJ166" s="499">
        <f t="shared" si="16"/>
        <v>241</v>
      </c>
      <c r="IK166" s="499">
        <f t="shared" si="16"/>
        <v>242</v>
      </c>
      <c r="IL166" s="499">
        <f t="shared" si="16"/>
        <v>243</v>
      </c>
      <c r="IM166" s="499">
        <f t="shared" si="16"/>
        <v>244</v>
      </c>
      <c r="IN166" s="499">
        <f t="shared" si="16"/>
        <v>245</v>
      </c>
      <c r="IO166" s="499">
        <f t="shared" si="16"/>
        <v>246</v>
      </c>
      <c r="IP166" s="499">
        <f t="shared" si="16"/>
        <v>247</v>
      </c>
      <c r="IQ166" s="499">
        <f t="shared" si="16"/>
        <v>248</v>
      </c>
      <c r="IR166" s="499">
        <f t="shared" si="16"/>
        <v>249</v>
      </c>
      <c r="IS166" s="499">
        <f t="shared" si="16"/>
        <v>250</v>
      </c>
      <c r="IT166" s="499">
        <f t="shared" si="16"/>
        <v>251</v>
      </c>
      <c r="IU166" s="499">
        <f t="shared" si="16"/>
        <v>252</v>
      </c>
      <c r="IV166" s="499">
        <f t="shared" si="16"/>
        <v>253</v>
      </c>
      <c r="IW166" s="499">
        <f t="shared" si="16"/>
        <v>254</v>
      </c>
      <c r="IX166" s="499">
        <f t="shared" si="16"/>
        <v>255</v>
      </c>
      <c r="IY166" s="499">
        <f t="shared" si="16"/>
        <v>256</v>
      </c>
      <c r="IZ166" s="499">
        <f t="shared" si="16"/>
        <v>257</v>
      </c>
      <c r="JA166" s="499">
        <f t="shared" ref="JA166:LL166" si="17">IZ166+1</f>
        <v>258</v>
      </c>
      <c r="JB166" s="499">
        <f t="shared" si="17"/>
        <v>259</v>
      </c>
      <c r="JC166" s="499">
        <f t="shared" si="17"/>
        <v>260</v>
      </c>
      <c r="JD166" s="499">
        <f t="shared" si="17"/>
        <v>261</v>
      </c>
      <c r="JE166" s="499">
        <f t="shared" si="17"/>
        <v>262</v>
      </c>
      <c r="JF166" s="499">
        <f t="shared" si="17"/>
        <v>263</v>
      </c>
      <c r="JG166" s="499">
        <f t="shared" si="17"/>
        <v>264</v>
      </c>
      <c r="JH166" s="499">
        <f t="shared" si="17"/>
        <v>265</v>
      </c>
      <c r="JI166" s="499">
        <f t="shared" si="17"/>
        <v>266</v>
      </c>
      <c r="JJ166" s="499">
        <f t="shared" si="17"/>
        <v>267</v>
      </c>
      <c r="JK166" s="499">
        <f t="shared" si="17"/>
        <v>268</v>
      </c>
      <c r="JL166" s="499">
        <f t="shared" si="17"/>
        <v>269</v>
      </c>
      <c r="JM166" s="499">
        <f t="shared" si="17"/>
        <v>270</v>
      </c>
      <c r="JN166" s="499">
        <f t="shared" si="17"/>
        <v>271</v>
      </c>
      <c r="JO166" s="499">
        <f t="shared" si="17"/>
        <v>272</v>
      </c>
      <c r="JP166" s="499">
        <f t="shared" si="17"/>
        <v>273</v>
      </c>
      <c r="JQ166" s="499">
        <f t="shared" si="17"/>
        <v>274</v>
      </c>
      <c r="JR166" s="499">
        <f t="shared" si="17"/>
        <v>275</v>
      </c>
      <c r="JS166" s="499">
        <f t="shared" si="17"/>
        <v>276</v>
      </c>
      <c r="JT166" s="499">
        <f t="shared" si="17"/>
        <v>277</v>
      </c>
      <c r="JU166" s="499">
        <f t="shared" si="17"/>
        <v>278</v>
      </c>
      <c r="JV166" s="499">
        <f t="shared" si="17"/>
        <v>279</v>
      </c>
      <c r="JW166" s="499">
        <f t="shared" si="17"/>
        <v>280</v>
      </c>
      <c r="JX166" s="499">
        <f t="shared" si="17"/>
        <v>281</v>
      </c>
      <c r="JY166" s="499">
        <f t="shared" si="17"/>
        <v>282</v>
      </c>
      <c r="JZ166" s="499">
        <f t="shared" si="17"/>
        <v>283</v>
      </c>
      <c r="KA166" s="499">
        <f t="shared" si="17"/>
        <v>284</v>
      </c>
      <c r="KB166" s="499">
        <f t="shared" si="17"/>
        <v>285</v>
      </c>
      <c r="KC166" s="499">
        <f t="shared" si="17"/>
        <v>286</v>
      </c>
      <c r="KD166" s="499">
        <f t="shared" si="17"/>
        <v>287</v>
      </c>
      <c r="KE166" s="499">
        <f t="shared" si="17"/>
        <v>288</v>
      </c>
      <c r="KF166" s="499">
        <f t="shared" si="17"/>
        <v>289</v>
      </c>
      <c r="KG166" s="499">
        <f t="shared" si="17"/>
        <v>290</v>
      </c>
      <c r="KH166" s="499">
        <f t="shared" si="17"/>
        <v>291</v>
      </c>
      <c r="KI166" s="499">
        <f t="shared" si="17"/>
        <v>292</v>
      </c>
      <c r="KJ166" s="499">
        <f t="shared" si="17"/>
        <v>293</v>
      </c>
      <c r="KK166" s="499">
        <f t="shared" si="17"/>
        <v>294</v>
      </c>
      <c r="KL166" s="499">
        <f t="shared" si="17"/>
        <v>295</v>
      </c>
      <c r="KM166" s="499">
        <f t="shared" si="17"/>
        <v>296</v>
      </c>
      <c r="KN166" s="499">
        <f t="shared" si="17"/>
        <v>297</v>
      </c>
      <c r="KO166" s="499">
        <f t="shared" si="17"/>
        <v>298</v>
      </c>
      <c r="KP166" s="499">
        <f t="shared" si="17"/>
        <v>299</v>
      </c>
      <c r="KQ166" s="499">
        <f t="shared" si="17"/>
        <v>300</v>
      </c>
      <c r="KR166" s="499">
        <f t="shared" si="17"/>
        <v>301</v>
      </c>
      <c r="KS166" s="499">
        <f t="shared" si="17"/>
        <v>302</v>
      </c>
      <c r="KT166" s="499">
        <f t="shared" si="17"/>
        <v>303</v>
      </c>
      <c r="KU166" s="499">
        <f t="shared" si="17"/>
        <v>304</v>
      </c>
      <c r="KV166" s="499">
        <f t="shared" si="17"/>
        <v>305</v>
      </c>
      <c r="KW166" s="499">
        <f t="shared" si="17"/>
        <v>306</v>
      </c>
      <c r="KX166" s="499">
        <f t="shared" si="17"/>
        <v>307</v>
      </c>
      <c r="KY166" s="499">
        <f t="shared" si="17"/>
        <v>308</v>
      </c>
      <c r="KZ166" s="499">
        <f t="shared" si="17"/>
        <v>309</v>
      </c>
      <c r="LA166" s="499">
        <f t="shared" si="17"/>
        <v>310</v>
      </c>
      <c r="LB166" s="499">
        <f t="shared" si="17"/>
        <v>311</v>
      </c>
      <c r="LC166" s="499">
        <f t="shared" si="17"/>
        <v>312</v>
      </c>
      <c r="LD166" s="499">
        <f t="shared" si="17"/>
        <v>313</v>
      </c>
      <c r="LE166" s="499">
        <f t="shared" si="17"/>
        <v>314</v>
      </c>
      <c r="LF166" s="499">
        <f t="shared" si="17"/>
        <v>315</v>
      </c>
      <c r="LG166" s="499">
        <f t="shared" si="17"/>
        <v>316</v>
      </c>
      <c r="LH166" s="499">
        <f t="shared" si="17"/>
        <v>317</v>
      </c>
      <c r="LI166" s="499">
        <f t="shared" si="17"/>
        <v>318</v>
      </c>
      <c r="LJ166" s="499">
        <f t="shared" si="17"/>
        <v>319</v>
      </c>
      <c r="LK166" s="499">
        <f t="shared" si="17"/>
        <v>320</v>
      </c>
      <c r="LL166" s="499">
        <f t="shared" si="17"/>
        <v>321</v>
      </c>
      <c r="LM166" s="499">
        <f t="shared" ref="LM166:NK166" si="18">LL166+1</f>
        <v>322</v>
      </c>
      <c r="LN166" s="499">
        <f t="shared" si="18"/>
        <v>323</v>
      </c>
      <c r="LO166" s="499">
        <f t="shared" si="18"/>
        <v>324</v>
      </c>
      <c r="LP166" s="499">
        <f t="shared" si="18"/>
        <v>325</v>
      </c>
      <c r="LQ166" s="499">
        <f t="shared" si="18"/>
        <v>326</v>
      </c>
      <c r="LR166" s="499">
        <f t="shared" si="18"/>
        <v>327</v>
      </c>
      <c r="LS166" s="499">
        <f t="shared" si="18"/>
        <v>328</v>
      </c>
      <c r="LT166" s="499">
        <f t="shared" si="18"/>
        <v>329</v>
      </c>
      <c r="LU166" s="499">
        <f t="shared" si="18"/>
        <v>330</v>
      </c>
      <c r="LV166" s="499">
        <f t="shared" si="18"/>
        <v>331</v>
      </c>
      <c r="LW166" s="499">
        <f t="shared" si="18"/>
        <v>332</v>
      </c>
      <c r="LX166" s="499">
        <f t="shared" si="18"/>
        <v>333</v>
      </c>
      <c r="LY166" s="499">
        <f t="shared" si="18"/>
        <v>334</v>
      </c>
      <c r="LZ166" s="499">
        <f t="shared" si="18"/>
        <v>335</v>
      </c>
      <c r="MA166" s="499">
        <f t="shared" si="18"/>
        <v>336</v>
      </c>
      <c r="MB166" s="499">
        <f t="shared" si="18"/>
        <v>337</v>
      </c>
      <c r="MC166" s="499">
        <f t="shared" si="18"/>
        <v>338</v>
      </c>
      <c r="MD166" s="499">
        <f t="shared" si="18"/>
        <v>339</v>
      </c>
      <c r="ME166" s="499">
        <f t="shared" si="18"/>
        <v>340</v>
      </c>
      <c r="MF166" s="499">
        <f t="shared" si="18"/>
        <v>341</v>
      </c>
      <c r="MG166" s="499">
        <f t="shared" si="18"/>
        <v>342</v>
      </c>
      <c r="MH166" s="499">
        <f t="shared" si="18"/>
        <v>343</v>
      </c>
      <c r="MI166" s="499">
        <f t="shared" si="18"/>
        <v>344</v>
      </c>
      <c r="MJ166" s="499">
        <f t="shared" si="18"/>
        <v>345</v>
      </c>
      <c r="MK166" s="499">
        <f t="shared" si="18"/>
        <v>346</v>
      </c>
      <c r="ML166" s="499">
        <f t="shared" si="18"/>
        <v>347</v>
      </c>
      <c r="MM166" s="499">
        <f t="shared" si="18"/>
        <v>348</v>
      </c>
      <c r="MN166" s="499">
        <f t="shared" si="18"/>
        <v>349</v>
      </c>
      <c r="MO166" s="499">
        <f t="shared" si="18"/>
        <v>350</v>
      </c>
      <c r="MP166" s="499">
        <f t="shared" si="18"/>
        <v>351</v>
      </c>
      <c r="MQ166" s="499">
        <f t="shared" si="18"/>
        <v>352</v>
      </c>
      <c r="MR166" s="499">
        <f t="shared" si="18"/>
        <v>353</v>
      </c>
      <c r="MS166" s="499">
        <f t="shared" si="18"/>
        <v>354</v>
      </c>
      <c r="MT166" s="499">
        <f t="shared" si="18"/>
        <v>355</v>
      </c>
      <c r="MU166" s="499">
        <f t="shared" si="18"/>
        <v>356</v>
      </c>
      <c r="MV166" s="499">
        <f t="shared" si="18"/>
        <v>357</v>
      </c>
      <c r="MW166" s="499">
        <f t="shared" si="18"/>
        <v>358</v>
      </c>
      <c r="MX166" s="499">
        <f t="shared" si="18"/>
        <v>359</v>
      </c>
      <c r="MY166" s="499">
        <f t="shared" si="18"/>
        <v>360</v>
      </c>
      <c r="MZ166" s="499">
        <f t="shared" si="18"/>
        <v>361</v>
      </c>
      <c r="NA166" s="499">
        <f t="shared" si="18"/>
        <v>362</v>
      </c>
      <c r="NB166" s="499">
        <f t="shared" si="18"/>
        <v>363</v>
      </c>
      <c r="NC166" s="499">
        <f t="shared" si="18"/>
        <v>364</v>
      </c>
      <c r="ND166" s="499">
        <f t="shared" si="18"/>
        <v>365</v>
      </c>
      <c r="NE166" s="499">
        <f t="shared" si="18"/>
        <v>366</v>
      </c>
      <c r="NF166" s="499">
        <f t="shared" si="18"/>
        <v>367</v>
      </c>
      <c r="NG166" s="499">
        <f t="shared" si="18"/>
        <v>368</v>
      </c>
      <c r="NH166" s="499">
        <f t="shared" si="18"/>
        <v>369</v>
      </c>
      <c r="NI166" s="499">
        <f t="shared" si="18"/>
        <v>370</v>
      </c>
      <c r="NJ166" s="499">
        <f t="shared" si="18"/>
        <v>371</v>
      </c>
      <c r="NK166" s="501">
        <f t="shared" si="18"/>
        <v>372</v>
      </c>
    </row>
    <row r="167" spans="1:375" s="384" customFormat="1" ht="13.8" x14ac:dyDescent="0.3">
      <c r="A167" s="502"/>
      <c r="B167" s="503"/>
      <c r="C167" s="504" t="s">
        <v>87</v>
      </c>
      <c r="D167" s="505">
        <f>EOMONTH(Assumptions!I13,1)</f>
        <v>46173</v>
      </c>
      <c r="E167" s="505">
        <f t="shared" ref="E167:BP167" si="19">EOMONTH(D167,1)</f>
        <v>46203</v>
      </c>
      <c r="F167" s="505">
        <f t="shared" si="19"/>
        <v>46234</v>
      </c>
      <c r="G167" s="505">
        <f t="shared" si="19"/>
        <v>46265</v>
      </c>
      <c r="H167" s="505">
        <f t="shared" si="19"/>
        <v>46295</v>
      </c>
      <c r="I167" s="505">
        <f t="shared" si="19"/>
        <v>46326</v>
      </c>
      <c r="J167" s="505">
        <f t="shared" si="19"/>
        <v>46356</v>
      </c>
      <c r="K167" s="505">
        <f t="shared" si="19"/>
        <v>46387</v>
      </c>
      <c r="L167" s="505">
        <f t="shared" si="19"/>
        <v>46418</v>
      </c>
      <c r="M167" s="505">
        <f t="shared" si="19"/>
        <v>46446</v>
      </c>
      <c r="N167" s="505">
        <f t="shared" si="19"/>
        <v>46477</v>
      </c>
      <c r="O167" s="505">
        <f t="shared" si="19"/>
        <v>46507</v>
      </c>
      <c r="P167" s="505">
        <f t="shared" si="19"/>
        <v>46538</v>
      </c>
      <c r="Q167" s="505">
        <f t="shared" si="19"/>
        <v>46568</v>
      </c>
      <c r="R167" s="505">
        <f t="shared" si="19"/>
        <v>46599</v>
      </c>
      <c r="S167" s="505">
        <f t="shared" si="19"/>
        <v>46630</v>
      </c>
      <c r="T167" s="505">
        <f t="shared" si="19"/>
        <v>46660</v>
      </c>
      <c r="U167" s="505">
        <f t="shared" si="19"/>
        <v>46691</v>
      </c>
      <c r="V167" s="505">
        <f t="shared" si="19"/>
        <v>46721</v>
      </c>
      <c r="W167" s="505">
        <f t="shared" si="19"/>
        <v>46752</v>
      </c>
      <c r="X167" s="505">
        <f t="shared" si="19"/>
        <v>46783</v>
      </c>
      <c r="Y167" s="505">
        <f t="shared" si="19"/>
        <v>46812</v>
      </c>
      <c r="Z167" s="505">
        <f t="shared" si="19"/>
        <v>46843</v>
      </c>
      <c r="AA167" s="505">
        <f t="shared" si="19"/>
        <v>46873</v>
      </c>
      <c r="AB167" s="505">
        <f t="shared" si="19"/>
        <v>46904</v>
      </c>
      <c r="AC167" s="505">
        <f t="shared" si="19"/>
        <v>46934</v>
      </c>
      <c r="AD167" s="505">
        <f t="shared" si="19"/>
        <v>46965</v>
      </c>
      <c r="AE167" s="505">
        <f t="shared" si="19"/>
        <v>46996</v>
      </c>
      <c r="AF167" s="505">
        <f t="shared" si="19"/>
        <v>47026</v>
      </c>
      <c r="AG167" s="505">
        <f t="shared" si="19"/>
        <v>47057</v>
      </c>
      <c r="AH167" s="505">
        <f t="shared" si="19"/>
        <v>47087</v>
      </c>
      <c r="AI167" s="505">
        <f t="shared" si="19"/>
        <v>47118</v>
      </c>
      <c r="AJ167" s="505">
        <f t="shared" si="19"/>
        <v>47149</v>
      </c>
      <c r="AK167" s="505">
        <f t="shared" si="19"/>
        <v>47177</v>
      </c>
      <c r="AL167" s="505">
        <f t="shared" si="19"/>
        <v>47208</v>
      </c>
      <c r="AM167" s="505">
        <f t="shared" si="19"/>
        <v>47238</v>
      </c>
      <c r="AN167" s="505">
        <f t="shared" si="19"/>
        <v>47269</v>
      </c>
      <c r="AO167" s="505">
        <f t="shared" si="19"/>
        <v>47299</v>
      </c>
      <c r="AP167" s="505">
        <f t="shared" si="19"/>
        <v>47330</v>
      </c>
      <c r="AQ167" s="505">
        <f t="shared" si="19"/>
        <v>47361</v>
      </c>
      <c r="AR167" s="505">
        <f t="shared" si="19"/>
        <v>47391</v>
      </c>
      <c r="AS167" s="505">
        <f t="shared" si="19"/>
        <v>47422</v>
      </c>
      <c r="AT167" s="505">
        <f t="shared" si="19"/>
        <v>47452</v>
      </c>
      <c r="AU167" s="505">
        <f t="shared" si="19"/>
        <v>47483</v>
      </c>
      <c r="AV167" s="505">
        <f t="shared" si="19"/>
        <v>47514</v>
      </c>
      <c r="AW167" s="505">
        <f t="shared" si="19"/>
        <v>47542</v>
      </c>
      <c r="AX167" s="505">
        <f t="shared" si="19"/>
        <v>47573</v>
      </c>
      <c r="AY167" s="505">
        <f t="shared" si="19"/>
        <v>47603</v>
      </c>
      <c r="AZ167" s="505">
        <f t="shared" si="19"/>
        <v>47634</v>
      </c>
      <c r="BA167" s="505">
        <f t="shared" si="19"/>
        <v>47664</v>
      </c>
      <c r="BB167" s="505">
        <f t="shared" si="19"/>
        <v>47695</v>
      </c>
      <c r="BC167" s="505">
        <f t="shared" si="19"/>
        <v>47726</v>
      </c>
      <c r="BD167" s="505">
        <f t="shared" si="19"/>
        <v>47756</v>
      </c>
      <c r="BE167" s="505">
        <f t="shared" si="19"/>
        <v>47787</v>
      </c>
      <c r="BF167" s="505">
        <f t="shared" si="19"/>
        <v>47817</v>
      </c>
      <c r="BG167" s="505">
        <f t="shared" si="19"/>
        <v>47848</v>
      </c>
      <c r="BH167" s="505">
        <f t="shared" si="19"/>
        <v>47879</v>
      </c>
      <c r="BI167" s="505">
        <f t="shared" si="19"/>
        <v>47907</v>
      </c>
      <c r="BJ167" s="505">
        <f t="shared" si="19"/>
        <v>47938</v>
      </c>
      <c r="BK167" s="505">
        <f t="shared" si="19"/>
        <v>47968</v>
      </c>
      <c r="BL167" s="505">
        <f t="shared" si="19"/>
        <v>47999</v>
      </c>
      <c r="BM167" s="505">
        <f t="shared" si="19"/>
        <v>48029</v>
      </c>
      <c r="BN167" s="505">
        <f t="shared" si="19"/>
        <v>48060</v>
      </c>
      <c r="BO167" s="505">
        <f t="shared" si="19"/>
        <v>48091</v>
      </c>
      <c r="BP167" s="505">
        <f t="shared" si="19"/>
        <v>48121</v>
      </c>
      <c r="BQ167" s="505">
        <f t="shared" ref="BQ167:EB167" si="20">EOMONTH(BP167,1)</f>
        <v>48152</v>
      </c>
      <c r="BR167" s="505">
        <f t="shared" si="20"/>
        <v>48182</v>
      </c>
      <c r="BS167" s="505">
        <f t="shared" si="20"/>
        <v>48213</v>
      </c>
      <c r="BT167" s="505">
        <f t="shared" si="20"/>
        <v>48244</v>
      </c>
      <c r="BU167" s="505">
        <f t="shared" si="20"/>
        <v>48273</v>
      </c>
      <c r="BV167" s="505">
        <f t="shared" si="20"/>
        <v>48304</v>
      </c>
      <c r="BW167" s="505">
        <f t="shared" si="20"/>
        <v>48334</v>
      </c>
      <c r="BX167" s="505">
        <f t="shared" si="20"/>
        <v>48365</v>
      </c>
      <c r="BY167" s="505">
        <f t="shared" si="20"/>
        <v>48395</v>
      </c>
      <c r="BZ167" s="505">
        <f t="shared" si="20"/>
        <v>48426</v>
      </c>
      <c r="CA167" s="505">
        <f t="shared" si="20"/>
        <v>48457</v>
      </c>
      <c r="CB167" s="505">
        <f t="shared" si="20"/>
        <v>48487</v>
      </c>
      <c r="CC167" s="505">
        <f t="shared" si="20"/>
        <v>48518</v>
      </c>
      <c r="CD167" s="505">
        <f t="shared" si="20"/>
        <v>48548</v>
      </c>
      <c r="CE167" s="505">
        <f t="shared" si="20"/>
        <v>48579</v>
      </c>
      <c r="CF167" s="505">
        <f t="shared" si="20"/>
        <v>48610</v>
      </c>
      <c r="CG167" s="505">
        <f t="shared" si="20"/>
        <v>48638</v>
      </c>
      <c r="CH167" s="505">
        <f t="shared" si="20"/>
        <v>48669</v>
      </c>
      <c r="CI167" s="505">
        <f t="shared" si="20"/>
        <v>48699</v>
      </c>
      <c r="CJ167" s="505">
        <f t="shared" si="20"/>
        <v>48730</v>
      </c>
      <c r="CK167" s="505">
        <f t="shared" si="20"/>
        <v>48760</v>
      </c>
      <c r="CL167" s="505">
        <f t="shared" si="20"/>
        <v>48791</v>
      </c>
      <c r="CM167" s="505">
        <f t="shared" si="20"/>
        <v>48822</v>
      </c>
      <c r="CN167" s="505">
        <f t="shared" si="20"/>
        <v>48852</v>
      </c>
      <c r="CO167" s="505">
        <f t="shared" si="20"/>
        <v>48883</v>
      </c>
      <c r="CP167" s="505">
        <f t="shared" si="20"/>
        <v>48913</v>
      </c>
      <c r="CQ167" s="505">
        <f t="shared" si="20"/>
        <v>48944</v>
      </c>
      <c r="CR167" s="505">
        <f t="shared" si="20"/>
        <v>48975</v>
      </c>
      <c r="CS167" s="505">
        <f t="shared" si="20"/>
        <v>49003</v>
      </c>
      <c r="CT167" s="505">
        <f t="shared" si="20"/>
        <v>49034</v>
      </c>
      <c r="CU167" s="505">
        <f t="shared" si="20"/>
        <v>49064</v>
      </c>
      <c r="CV167" s="505">
        <f t="shared" si="20"/>
        <v>49095</v>
      </c>
      <c r="CW167" s="505">
        <f t="shared" si="20"/>
        <v>49125</v>
      </c>
      <c r="CX167" s="505">
        <f t="shared" si="20"/>
        <v>49156</v>
      </c>
      <c r="CY167" s="505">
        <f t="shared" si="20"/>
        <v>49187</v>
      </c>
      <c r="CZ167" s="505">
        <f t="shared" si="20"/>
        <v>49217</v>
      </c>
      <c r="DA167" s="505">
        <f t="shared" si="20"/>
        <v>49248</v>
      </c>
      <c r="DB167" s="505">
        <f t="shared" si="20"/>
        <v>49278</v>
      </c>
      <c r="DC167" s="505">
        <f t="shared" si="20"/>
        <v>49309</v>
      </c>
      <c r="DD167" s="505">
        <f t="shared" si="20"/>
        <v>49340</v>
      </c>
      <c r="DE167" s="505">
        <f t="shared" si="20"/>
        <v>49368</v>
      </c>
      <c r="DF167" s="505">
        <f t="shared" si="20"/>
        <v>49399</v>
      </c>
      <c r="DG167" s="505">
        <f t="shared" si="20"/>
        <v>49429</v>
      </c>
      <c r="DH167" s="505">
        <f t="shared" si="20"/>
        <v>49460</v>
      </c>
      <c r="DI167" s="505">
        <f t="shared" si="20"/>
        <v>49490</v>
      </c>
      <c r="DJ167" s="505">
        <f t="shared" si="20"/>
        <v>49521</v>
      </c>
      <c r="DK167" s="505">
        <f t="shared" si="20"/>
        <v>49552</v>
      </c>
      <c r="DL167" s="505">
        <f t="shared" si="20"/>
        <v>49582</v>
      </c>
      <c r="DM167" s="505">
        <f t="shared" si="20"/>
        <v>49613</v>
      </c>
      <c r="DN167" s="505">
        <f t="shared" si="20"/>
        <v>49643</v>
      </c>
      <c r="DO167" s="505">
        <f t="shared" si="20"/>
        <v>49674</v>
      </c>
      <c r="DP167" s="505">
        <f t="shared" si="20"/>
        <v>49705</v>
      </c>
      <c r="DQ167" s="505">
        <f t="shared" si="20"/>
        <v>49734</v>
      </c>
      <c r="DR167" s="505">
        <f t="shared" si="20"/>
        <v>49765</v>
      </c>
      <c r="DS167" s="505">
        <f t="shared" si="20"/>
        <v>49795</v>
      </c>
      <c r="DT167" s="505">
        <f t="shared" si="20"/>
        <v>49826</v>
      </c>
      <c r="DU167" s="505">
        <f t="shared" si="20"/>
        <v>49856</v>
      </c>
      <c r="DV167" s="505">
        <f t="shared" si="20"/>
        <v>49887</v>
      </c>
      <c r="DW167" s="505">
        <f t="shared" si="20"/>
        <v>49918</v>
      </c>
      <c r="DX167" s="505">
        <f t="shared" si="20"/>
        <v>49948</v>
      </c>
      <c r="DY167" s="505">
        <f t="shared" si="20"/>
        <v>49979</v>
      </c>
      <c r="DZ167" s="505">
        <f t="shared" si="20"/>
        <v>50009</v>
      </c>
      <c r="EA167" s="505">
        <f t="shared" si="20"/>
        <v>50040</v>
      </c>
      <c r="EB167" s="505">
        <f t="shared" si="20"/>
        <v>50071</v>
      </c>
      <c r="EC167" s="505">
        <f t="shared" ref="EC167:GN167" si="21">EOMONTH(EB167,1)</f>
        <v>50099</v>
      </c>
      <c r="ED167" s="505">
        <f t="shared" si="21"/>
        <v>50130</v>
      </c>
      <c r="EE167" s="505">
        <f t="shared" si="21"/>
        <v>50160</v>
      </c>
      <c r="EF167" s="505">
        <f t="shared" si="21"/>
        <v>50191</v>
      </c>
      <c r="EG167" s="505">
        <f t="shared" si="21"/>
        <v>50221</v>
      </c>
      <c r="EH167" s="505">
        <f t="shared" si="21"/>
        <v>50252</v>
      </c>
      <c r="EI167" s="505">
        <f t="shared" si="21"/>
        <v>50283</v>
      </c>
      <c r="EJ167" s="505">
        <f t="shared" si="21"/>
        <v>50313</v>
      </c>
      <c r="EK167" s="505">
        <f t="shared" si="21"/>
        <v>50344</v>
      </c>
      <c r="EL167" s="505">
        <f t="shared" si="21"/>
        <v>50374</v>
      </c>
      <c r="EM167" s="505">
        <f t="shared" si="21"/>
        <v>50405</v>
      </c>
      <c r="EN167" s="505">
        <f t="shared" si="21"/>
        <v>50436</v>
      </c>
      <c r="EO167" s="505">
        <f t="shared" si="21"/>
        <v>50464</v>
      </c>
      <c r="EP167" s="505">
        <f t="shared" si="21"/>
        <v>50495</v>
      </c>
      <c r="EQ167" s="505">
        <f t="shared" si="21"/>
        <v>50525</v>
      </c>
      <c r="ER167" s="505">
        <f t="shared" si="21"/>
        <v>50556</v>
      </c>
      <c r="ES167" s="505">
        <f t="shared" si="21"/>
        <v>50586</v>
      </c>
      <c r="ET167" s="505">
        <f t="shared" si="21"/>
        <v>50617</v>
      </c>
      <c r="EU167" s="505">
        <f t="shared" si="21"/>
        <v>50648</v>
      </c>
      <c r="EV167" s="505">
        <f t="shared" si="21"/>
        <v>50678</v>
      </c>
      <c r="EW167" s="505">
        <f t="shared" si="21"/>
        <v>50709</v>
      </c>
      <c r="EX167" s="505">
        <f t="shared" si="21"/>
        <v>50739</v>
      </c>
      <c r="EY167" s="505">
        <f t="shared" si="21"/>
        <v>50770</v>
      </c>
      <c r="EZ167" s="505">
        <f t="shared" si="21"/>
        <v>50801</v>
      </c>
      <c r="FA167" s="505">
        <f t="shared" si="21"/>
        <v>50829</v>
      </c>
      <c r="FB167" s="505">
        <f t="shared" si="21"/>
        <v>50860</v>
      </c>
      <c r="FC167" s="505">
        <f t="shared" si="21"/>
        <v>50890</v>
      </c>
      <c r="FD167" s="505">
        <f t="shared" si="21"/>
        <v>50921</v>
      </c>
      <c r="FE167" s="505">
        <f t="shared" si="21"/>
        <v>50951</v>
      </c>
      <c r="FF167" s="505">
        <f t="shared" si="21"/>
        <v>50982</v>
      </c>
      <c r="FG167" s="505">
        <f t="shared" si="21"/>
        <v>51013</v>
      </c>
      <c r="FH167" s="505">
        <f t="shared" si="21"/>
        <v>51043</v>
      </c>
      <c r="FI167" s="505">
        <f t="shared" si="21"/>
        <v>51074</v>
      </c>
      <c r="FJ167" s="505">
        <f t="shared" si="21"/>
        <v>51104</v>
      </c>
      <c r="FK167" s="505">
        <f t="shared" si="21"/>
        <v>51135</v>
      </c>
      <c r="FL167" s="505">
        <f t="shared" si="21"/>
        <v>51166</v>
      </c>
      <c r="FM167" s="505">
        <f t="shared" si="21"/>
        <v>51195</v>
      </c>
      <c r="FN167" s="505">
        <f t="shared" si="21"/>
        <v>51226</v>
      </c>
      <c r="FO167" s="505">
        <f t="shared" si="21"/>
        <v>51256</v>
      </c>
      <c r="FP167" s="505">
        <f t="shared" si="21"/>
        <v>51287</v>
      </c>
      <c r="FQ167" s="505">
        <f t="shared" si="21"/>
        <v>51317</v>
      </c>
      <c r="FR167" s="505">
        <f t="shared" si="21"/>
        <v>51348</v>
      </c>
      <c r="FS167" s="505">
        <f t="shared" si="21"/>
        <v>51379</v>
      </c>
      <c r="FT167" s="505">
        <f t="shared" si="21"/>
        <v>51409</v>
      </c>
      <c r="FU167" s="505">
        <f t="shared" si="21"/>
        <v>51440</v>
      </c>
      <c r="FV167" s="505">
        <f t="shared" si="21"/>
        <v>51470</v>
      </c>
      <c r="FW167" s="505">
        <f t="shared" si="21"/>
        <v>51501</v>
      </c>
      <c r="FX167" s="505">
        <f t="shared" si="21"/>
        <v>51532</v>
      </c>
      <c r="FY167" s="505">
        <f t="shared" si="21"/>
        <v>51560</v>
      </c>
      <c r="FZ167" s="505">
        <f t="shared" si="21"/>
        <v>51591</v>
      </c>
      <c r="GA167" s="505">
        <f t="shared" si="21"/>
        <v>51621</v>
      </c>
      <c r="GB167" s="505">
        <f t="shared" si="21"/>
        <v>51652</v>
      </c>
      <c r="GC167" s="505">
        <f t="shared" si="21"/>
        <v>51682</v>
      </c>
      <c r="GD167" s="505">
        <f t="shared" si="21"/>
        <v>51713</v>
      </c>
      <c r="GE167" s="505">
        <f t="shared" si="21"/>
        <v>51744</v>
      </c>
      <c r="GF167" s="505">
        <f t="shared" si="21"/>
        <v>51774</v>
      </c>
      <c r="GG167" s="505">
        <f t="shared" si="21"/>
        <v>51805</v>
      </c>
      <c r="GH167" s="505">
        <f t="shared" si="21"/>
        <v>51835</v>
      </c>
      <c r="GI167" s="505">
        <f t="shared" si="21"/>
        <v>51866</v>
      </c>
      <c r="GJ167" s="505">
        <f t="shared" si="21"/>
        <v>51897</v>
      </c>
      <c r="GK167" s="505">
        <f t="shared" si="21"/>
        <v>51925</v>
      </c>
      <c r="GL167" s="505">
        <f t="shared" si="21"/>
        <v>51956</v>
      </c>
      <c r="GM167" s="505">
        <f t="shared" si="21"/>
        <v>51986</v>
      </c>
      <c r="GN167" s="505">
        <f t="shared" si="21"/>
        <v>52017</v>
      </c>
      <c r="GO167" s="505">
        <f t="shared" ref="GO167:IZ167" si="22">EOMONTH(GN167,1)</f>
        <v>52047</v>
      </c>
      <c r="GP167" s="505">
        <f t="shared" si="22"/>
        <v>52078</v>
      </c>
      <c r="GQ167" s="505">
        <f t="shared" si="22"/>
        <v>52109</v>
      </c>
      <c r="GR167" s="505">
        <f t="shared" si="22"/>
        <v>52139</v>
      </c>
      <c r="GS167" s="505">
        <f t="shared" si="22"/>
        <v>52170</v>
      </c>
      <c r="GT167" s="505">
        <f t="shared" si="22"/>
        <v>52200</v>
      </c>
      <c r="GU167" s="505">
        <f t="shared" si="22"/>
        <v>52231</v>
      </c>
      <c r="GV167" s="505">
        <f t="shared" si="22"/>
        <v>52262</v>
      </c>
      <c r="GW167" s="505">
        <f t="shared" si="22"/>
        <v>52290</v>
      </c>
      <c r="GX167" s="505">
        <f t="shared" si="22"/>
        <v>52321</v>
      </c>
      <c r="GY167" s="505">
        <f t="shared" si="22"/>
        <v>52351</v>
      </c>
      <c r="GZ167" s="505">
        <f t="shared" si="22"/>
        <v>52382</v>
      </c>
      <c r="HA167" s="505">
        <f t="shared" si="22"/>
        <v>52412</v>
      </c>
      <c r="HB167" s="505">
        <f t="shared" si="22"/>
        <v>52443</v>
      </c>
      <c r="HC167" s="505">
        <f t="shared" si="22"/>
        <v>52474</v>
      </c>
      <c r="HD167" s="505">
        <f t="shared" si="22"/>
        <v>52504</v>
      </c>
      <c r="HE167" s="505">
        <f t="shared" si="22"/>
        <v>52535</v>
      </c>
      <c r="HF167" s="505">
        <f t="shared" si="22"/>
        <v>52565</v>
      </c>
      <c r="HG167" s="505">
        <f t="shared" si="22"/>
        <v>52596</v>
      </c>
      <c r="HH167" s="505">
        <f t="shared" si="22"/>
        <v>52627</v>
      </c>
      <c r="HI167" s="505">
        <f t="shared" si="22"/>
        <v>52656</v>
      </c>
      <c r="HJ167" s="505">
        <f t="shared" si="22"/>
        <v>52687</v>
      </c>
      <c r="HK167" s="505">
        <f t="shared" si="22"/>
        <v>52717</v>
      </c>
      <c r="HL167" s="505">
        <f t="shared" si="22"/>
        <v>52748</v>
      </c>
      <c r="HM167" s="505">
        <f t="shared" si="22"/>
        <v>52778</v>
      </c>
      <c r="HN167" s="505">
        <f t="shared" si="22"/>
        <v>52809</v>
      </c>
      <c r="HO167" s="505">
        <f t="shared" si="22"/>
        <v>52840</v>
      </c>
      <c r="HP167" s="505">
        <f t="shared" si="22"/>
        <v>52870</v>
      </c>
      <c r="HQ167" s="505">
        <f t="shared" si="22"/>
        <v>52901</v>
      </c>
      <c r="HR167" s="505">
        <f t="shared" si="22"/>
        <v>52931</v>
      </c>
      <c r="HS167" s="505">
        <f t="shared" si="22"/>
        <v>52962</v>
      </c>
      <c r="HT167" s="505">
        <f t="shared" si="22"/>
        <v>52993</v>
      </c>
      <c r="HU167" s="505">
        <f t="shared" si="22"/>
        <v>53021</v>
      </c>
      <c r="HV167" s="505">
        <f t="shared" si="22"/>
        <v>53052</v>
      </c>
      <c r="HW167" s="505">
        <f t="shared" si="22"/>
        <v>53082</v>
      </c>
      <c r="HX167" s="505">
        <f t="shared" si="22"/>
        <v>53113</v>
      </c>
      <c r="HY167" s="505">
        <f t="shared" si="22"/>
        <v>53143</v>
      </c>
      <c r="HZ167" s="505">
        <f t="shared" si="22"/>
        <v>53174</v>
      </c>
      <c r="IA167" s="505">
        <f t="shared" si="22"/>
        <v>53205</v>
      </c>
      <c r="IB167" s="505">
        <f t="shared" si="22"/>
        <v>53235</v>
      </c>
      <c r="IC167" s="505">
        <f t="shared" si="22"/>
        <v>53266</v>
      </c>
      <c r="ID167" s="505">
        <f t="shared" si="22"/>
        <v>53296</v>
      </c>
      <c r="IE167" s="505">
        <f t="shared" si="22"/>
        <v>53327</v>
      </c>
      <c r="IF167" s="505">
        <f t="shared" si="22"/>
        <v>53358</v>
      </c>
      <c r="IG167" s="505">
        <f t="shared" si="22"/>
        <v>53386</v>
      </c>
      <c r="IH167" s="505">
        <f t="shared" si="22"/>
        <v>53417</v>
      </c>
      <c r="II167" s="505">
        <f t="shared" si="22"/>
        <v>53447</v>
      </c>
      <c r="IJ167" s="505">
        <f t="shared" si="22"/>
        <v>53478</v>
      </c>
      <c r="IK167" s="505">
        <f t="shared" si="22"/>
        <v>53508</v>
      </c>
      <c r="IL167" s="505">
        <f t="shared" si="22"/>
        <v>53539</v>
      </c>
      <c r="IM167" s="505">
        <f t="shared" si="22"/>
        <v>53570</v>
      </c>
      <c r="IN167" s="505">
        <f t="shared" si="22"/>
        <v>53600</v>
      </c>
      <c r="IO167" s="505">
        <f t="shared" si="22"/>
        <v>53631</v>
      </c>
      <c r="IP167" s="505">
        <f t="shared" si="22"/>
        <v>53661</v>
      </c>
      <c r="IQ167" s="505">
        <f t="shared" si="22"/>
        <v>53692</v>
      </c>
      <c r="IR167" s="505">
        <f t="shared" si="22"/>
        <v>53723</v>
      </c>
      <c r="IS167" s="505">
        <f t="shared" si="22"/>
        <v>53751</v>
      </c>
      <c r="IT167" s="505">
        <f t="shared" si="22"/>
        <v>53782</v>
      </c>
      <c r="IU167" s="505">
        <f t="shared" si="22"/>
        <v>53812</v>
      </c>
      <c r="IV167" s="505">
        <f t="shared" si="22"/>
        <v>53843</v>
      </c>
      <c r="IW167" s="505">
        <f t="shared" si="22"/>
        <v>53873</v>
      </c>
      <c r="IX167" s="505">
        <f t="shared" si="22"/>
        <v>53904</v>
      </c>
      <c r="IY167" s="505">
        <f t="shared" si="22"/>
        <v>53935</v>
      </c>
      <c r="IZ167" s="505">
        <f t="shared" si="22"/>
        <v>53965</v>
      </c>
      <c r="JA167" s="505">
        <f t="shared" ref="JA167:LL167" si="23">EOMONTH(IZ167,1)</f>
        <v>53996</v>
      </c>
      <c r="JB167" s="505">
        <f t="shared" si="23"/>
        <v>54026</v>
      </c>
      <c r="JC167" s="505">
        <f t="shared" si="23"/>
        <v>54057</v>
      </c>
      <c r="JD167" s="505">
        <f t="shared" si="23"/>
        <v>54088</v>
      </c>
      <c r="JE167" s="505">
        <f t="shared" si="23"/>
        <v>54117</v>
      </c>
      <c r="JF167" s="505">
        <f t="shared" si="23"/>
        <v>54148</v>
      </c>
      <c r="JG167" s="505">
        <f t="shared" si="23"/>
        <v>54178</v>
      </c>
      <c r="JH167" s="505">
        <f t="shared" si="23"/>
        <v>54209</v>
      </c>
      <c r="JI167" s="505">
        <f t="shared" si="23"/>
        <v>54239</v>
      </c>
      <c r="JJ167" s="505">
        <f t="shared" si="23"/>
        <v>54270</v>
      </c>
      <c r="JK167" s="505">
        <f t="shared" si="23"/>
        <v>54301</v>
      </c>
      <c r="JL167" s="505">
        <f t="shared" si="23"/>
        <v>54331</v>
      </c>
      <c r="JM167" s="505">
        <f t="shared" si="23"/>
        <v>54362</v>
      </c>
      <c r="JN167" s="505">
        <f t="shared" si="23"/>
        <v>54392</v>
      </c>
      <c r="JO167" s="505">
        <f t="shared" si="23"/>
        <v>54423</v>
      </c>
      <c r="JP167" s="505">
        <f t="shared" si="23"/>
        <v>54454</v>
      </c>
      <c r="JQ167" s="505">
        <f t="shared" si="23"/>
        <v>54482</v>
      </c>
      <c r="JR167" s="505">
        <f t="shared" si="23"/>
        <v>54513</v>
      </c>
      <c r="JS167" s="505">
        <f t="shared" si="23"/>
        <v>54543</v>
      </c>
      <c r="JT167" s="505">
        <f t="shared" si="23"/>
        <v>54574</v>
      </c>
      <c r="JU167" s="505">
        <f t="shared" si="23"/>
        <v>54604</v>
      </c>
      <c r="JV167" s="505">
        <f t="shared" si="23"/>
        <v>54635</v>
      </c>
      <c r="JW167" s="505">
        <f t="shared" si="23"/>
        <v>54666</v>
      </c>
      <c r="JX167" s="505">
        <f t="shared" si="23"/>
        <v>54696</v>
      </c>
      <c r="JY167" s="505">
        <f t="shared" si="23"/>
        <v>54727</v>
      </c>
      <c r="JZ167" s="505">
        <f t="shared" si="23"/>
        <v>54757</v>
      </c>
      <c r="KA167" s="505">
        <f t="shared" si="23"/>
        <v>54788</v>
      </c>
      <c r="KB167" s="505">
        <f t="shared" si="23"/>
        <v>54819</v>
      </c>
      <c r="KC167" s="505">
        <f t="shared" si="23"/>
        <v>54847</v>
      </c>
      <c r="KD167" s="505">
        <f t="shared" si="23"/>
        <v>54878</v>
      </c>
      <c r="KE167" s="505">
        <f t="shared" si="23"/>
        <v>54908</v>
      </c>
      <c r="KF167" s="505">
        <f t="shared" si="23"/>
        <v>54939</v>
      </c>
      <c r="KG167" s="505">
        <f t="shared" si="23"/>
        <v>54969</v>
      </c>
      <c r="KH167" s="505">
        <f t="shared" si="23"/>
        <v>55000</v>
      </c>
      <c r="KI167" s="505">
        <f t="shared" si="23"/>
        <v>55031</v>
      </c>
      <c r="KJ167" s="505">
        <f t="shared" si="23"/>
        <v>55061</v>
      </c>
      <c r="KK167" s="505">
        <f t="shared" si="23"/>
        <v>55092</v>
      </c>
      <c r="KL167" s="505">
        <f t="shared" si="23"/>
        <v>55122</v>
      </c>
      <c r="KM167" s="505">
        <f t="shared" si="23"/>
        <v>55153</v>
      </c>
      <c r="KN167" s="505">
        <f t="shared" si="23"/>
        <v>55184</v>
      </c>
      <c r="KO167" s="505">
        <f t="shared" si="23"/>
        <v>55212</v>
      </c>
      <c r="KP167" s="505">
        <f t="shared" si="23"/>
        <v>55243</v>
      </c>
      <c r="KQ167" s="505">
        <f t="shared" si="23"/>
        <v>55273</v>
      </c>
      <c r="KR167" s="505">
        <f t="shared" si="23"/>
        <v>55304</v>
      </c>
      <c r="KS167" s="505">
        <f t="shared" si="23"/>
        <v>55334</v>
      </c>
      <c r="KT167" s="505">
        <f t="shared" si="23"/>
        <v>55365</v>
      </c>
      <c r="KU167" s="505">
        <f t="shared" si="23"/>
        <v>55396</v>
      </c>
      <c r="KV167" s="505">
        <f t="shared" si="23"/>
        <v>55426</v>
      </c>
      <c r="KW167" s="505">
        <f t="shared" si="23"/>
        <v>55457</v>
      </c>
      <c r="KX167" s="505">
        <f t="shared" si="23"/>
        <v>55487</v>
      </c>
      <c r="KY167" s="505">
        <f t="shared" si="23"/>
        <v>55518</v>
      </c>
      <c r="KZ167" s="505">
        <f t="shared" si="23"/>
        <v>55549</v>
      </c>
      <c r="LA167" s="505">
        <f t="shared" si="23"/>
        <v>55578</v>
      </c>
      <c r="LB167" s="505">
        <f t="shared" si="23"/>
        <v>55609</v>
      </c>
      <c r="LC167" s="505">
        <f t="shared" si="23"/>
        <v>55639</v>
      </c>
      <c r="LD167" s="505">
        <f t="shared" si="23"/>
        <v>55670</v>
      </c>
      <c r="LE167" s="505">
        <f t="shared" si="23"/>
        <v>55700</v>
      </c>
      <c r="LF167" s="505">
        <f t="shared" si="23"/>
        <v>55731</v>
      </c>
      <c r="LG167" s="505">
        <f t="shared" si="23"/>
        <v>55762</v>
      </c>
      <c r="LH167" s="505">
        <f t="shared" si="23"/>
        <v>55792</v>
      </c>
      <c r="LI167" s="505">
        <f t="shared" si="23"/>
        <v>55823</v>
      </c>
      <c r="LJ167" s="505">
        <f t="shared" si="23"/>
        <v>55853</v>
      </c>
      <c r="LK167" s="505">
        <f t="shared" si="23"/>
        <v>55884</v>
      </c>
      <c r="LL167" s="505">
        <f t="shared" si="23"/>
        <v>55915</v>
      </c>
      <c r="LM167" s="505">
        <f t="shared" ref="LM167:NK167" si="24">EOMONTH(LL167,1)</f>
        <v>55943</v>
      </c>
      <c r="LN167" s="505">
        <f t="shared" si="24"/>
        <v>55974</v>
      </c>
      <c r="LO167" s="505">
        <f t="shared" si="24"/>
        <v>56004</v>
      </c>
      <c r="LP167" s="505">
        <f t="shared" si="24"/>
        <v>56035</v>
      </c>
      <c r="LQ167" s="505">
        <f t="shared" si="24"/>
        <v>56065</v>
      </c>
      <c r="LR167" s="505">
        <f t="shared" si="24"/>
        <v>56096</v>
      </c>
      <c r="LS167" s="505">
        <f t="shared" si="24"/>
        <v>56127</v>
      </c>
      <c r="LT167" s="505">
        <f t="shared" si="24"/>
        <v>56157</v>
      </c>
      <c r="LU167" s="505">
        <f t="shared" si="24"/>
        <v>56188</v>
      </c>
      <c r="LV167" s="505">
        <f t="shared" si="24"/>
        <v>56218</v>
      </c>
      <c r="LW167" s="505">
        <f t="shared" si="24"/>
        <v>56249</v>
      </c>
      <c r="LX167" s="505">
        <f t="shared" si="24"/>
        <v>56280</v>
      </c>
      <c r="LY167" s="505">
        <f t="shared" si="24"/>
        <v>56308</v>
      </c>
      <c r="LZ167" s="505">
        <f t="shared" si="24"/>
        <v>56339</v>
      </c>
      <c r="MA167" s="505">
        <f t="shared" si="24"/>
        <v>56369</v>
      </c>
      <c r="MB167" s="505">
        <f t="shared" si="24"/>
        <v>56400</v>
      </c>
      <c r="MC167" s="505">
        <f t="shared" si="24"/>
        <v>56430</v>
      </c>
      <c r="MD167" s="505">
        <f t="shared" si="24"/>
        <v>56461</v>
      </c>
      <c r="ME167" s="505">
        <f t="shared" si="24"/>
        <v>56492</v>
      </c>
      <c r="MF167" s="505">
        <f t="shared" si="24"/>
        <v>56522</v>
      </c>
      <c r="MG167" s="505">
        <f t="shared" si="24"/>
        <v>56553</v>
      </c>
      <c r="MH167" s="505">
        <f t="shared" si="24"/>
        <v>56583</v>
      </c>
      <c r="MI167" s="505">
        <f t="shared" si="24"/>
        <v>56614</v>
      </c>
      <c r="MJ167" s="505">
        <f t="shared" si="24"/>
        <v>56645</v>
      </c>
      <c r="MK167" s="505">
        <f t="shared" si="24"/>
        <v>56673</v>
      </c>
      <c r="ML167" s="505">
        <f t="shared" si="24"/>
        <v>56704</v>
      </c>
      <c r="MM167" s="505">
        <f t="shared" si="24"/>
        <v>56734</v>
      </c>
      <c r="MN167" s="505">
        <f t="shared" si="24"/>
        <v>56765</v>
      </c>
      <c r="MO167" s="505">
        <f t="shared" si="24"/>
        <v>56795</v>
      </c>
      <c r="MP167" s="505">
        <f t="shared" si="24"/>
        <v>56826</v>
      </c>
      <c r="MQ167" s="505">
        <f t="shared" si="24"/>
        <v>56857</v>
      </c>
      <c r="MR167" s="505">
        <f t="shared" si="24"/>
        <v>56887</v>
      </c>
      <c r="MS167" s="505">
        <f t="shared" si="24"/>
        <v>56918</v>
      </c>
      <c r="MT167" s="505">
        <f t="shared" si="24"/>
        <v>56948</v>
      </c>
      <c r="MU167" s="505">
        <f t="shared" si="24"/>
        <v>56979</v>
      </c>
      <c r="MV167" s="505">
        <f t="shared" si="24"/>
        <v>57010</v>
      </c>
      <c r="MW167" s="505">
        <f t="shared" si="24"/>
        <v>57039</v>
      </c>
      <c r="MX167" s="505">
        <f t="shared" si="24"/>
        <v>57070</v>
      </c>
      <c r="MY167" s="505">
        <f t="shared" si="24"/>
        <v>57100</v>
      </c>
      <c r="MZ167" s="505">
        <f t="shared" si="24"/>
        <v>57131</v>
      </c>
      <c r="NA167" s="505">
        <f t="shared" si="24"/>
        <v>57161</v>
      </c>
      <c r="NB167" s="505">
        <f t="shared" si="24"/>
        <v>57192</v>
      </c>
      <c r="NC167" s="505">
        <f t="shared" si="24"/>
        <v>57223</v>
      </c>
      <c r="ND167" s="505">
        <f t="shared" si="24"/>
        <v>57253</v>
      </c>
      <c r="NE167" s="505">
        <f t="shared" si="24"/>
        <v>57284</v>
      </c>
      <c r="NF167" s="505">
        <f t="shared" si="24"/>
        <v>57314</v>
      </c>
      <c r="NG167" s="505">
        <f t="shared" si="24"/>
        <v>57345</v>
      </c>
      <c r="NH167" s="505">
        <f t="shared" si="24"/>
        <v>57376</v>
      </c>
      <c r="NI167" s="505">
        <f t="shared" si="24"/>
        <v>57404</v>
      </c>
      <c r="NJ167" s="505">
        <f t="shared" si="24"/>
        <v>57435</v>
      </c>
      <c r="NK167" s="506">
        <f t="shared" si="24"/>
        <v>57465</v>
      </c>
    </row>
    <row r="168" spans="1:375" s="384" customFormat="1" ht="13.8" x14ac:dyDescent="0.3">
      <c r="A168" s="394"/>
      <c r="B168" s="395"/>
      <c r="C168" s="507" t="s">
        <v>325</v>
      </c>
      <c r="D168" s="395"/>
      <c r="E168" s="395"/>
      <c r="F168" s="395"/>
      <c r="G168" s="395"/>
      <c r="H168" s="395"/>
      <c r="I168" s="395"/>
      <c r="J168" s="395"/>
      <c r="K168" s="395"/>
      <c r="L168" s="395"/>
      <c r="M168" s="395"/>
      <c r="N168" s="395"/>
      <c r="O168" s="395"/>
      <c r="P168" s="395"/>
      <c r="Q168" s="395"/>
      <c r="R168" s="395"/>
      <c r="S168" s="395"/>
      <c r="T168" s="395"/>
      <c r="U168" s="395"/>
      <c r="V168" s="395"/>
      <c r="W168" s="395"/>
      <c r="X168" s="395"/>
      <c r="Y168" s="395"/>
      <c r="Z168" s="395"/>
      <c r="AA168" s="395"/>
      <c r="AB168" s="395"/>
      <c r="AC168" s="395"/>
      <c r="AD168" s="395"/>
      <c r="AE168" s="395"/>
      <c r="AF168" s="395"/>
      <c r="AG168" s="395"/>
      <c r="AH168" s="395"/>
      <c r="AI168" s="395"/>
      <c r="AJ168" s="395"/>
      <c r="AK168" s="395"/>
      <c r="AL168" s="395"/>
      <c r="AM168" s="395"/>
      <c r="AN168" s="395"/>
      <c r="AO168" s="395"/>
      <c r="AP168" s="395"/>
      <c r="AQ168" s="395"/>
      <c r="AR168" s="395"/>
      <c r="AS168" s="395"/>
      <c r="AT168" s="395"/>
      <c r="AU168" s="395"/>
      <c r="AV168" s="395"/>
      <c r="AW168" s="395"/>
      <c r="AX168" s="395"/>
      <c r="AY168" s="395"/>
      <c r="AZ168" s="395"/>
      <c r="BA168" s="395"/>
      <c r="BB168" s="395"/>
      <c r="BC168" s="395"/>
      <c r="BD168" s="395"/>
      <c r="BE168" s="395"/>
      <c r="BF168" s="395"/>
      <c r="BG168" s="395"/>
      <c r="BH168" s="395"/>
      <c r="BI168" s="395"/>
      <c r="BJ168" s="395"/>
      <c r="BK168" s="395"/>
      <c r="BL168" s="395"/>
      <c r="BM168" s="395"/>
      <c r="BN168" s="395"/>
      <c r="BO168" s="395"/>
      <c r="BP168" s="395"/>
      <c r="BQ168" s="395"/>
      <c r="BR168" s="395"/>
      <c r="BS168" s="395"/>
      <c r="BT168" s="395"/>
      <c r="BU168" s="395"/>
      <c r="BV168" s="395"/>
      <c r="BW168" s="395"/>
      <c r="BX168" s="395"/>
      <c r="BY168" s="395"/>
      <c r="BZ168" s="395"/>
      <c r="CA168" s="395"/>
      <c r="CB168" s="395"/>
      <c r="CC168" s="395"/>
      <c r="CD168" s="395"/>
      <c r="CE168" s="395"/>
      <c r="CF168" s="395"/>
      <c r="CG168" s="395"/>
      <c r="CH168" s="395"/>
      <c r="CI168" s="395"/>
      <c r="CJ168" s="395"/>
      <c r="CK168" s="395"/>
      <c r="CL168" s="395"/>
      <c r="CM168" s="395"/>
      <c r="CN168" s="395"/>
      <c r="CO168" s="395"/>
      <c r="CP168" s="395"/>
      <c r="CQ168" s="395"/>
      <c r="CR168" s="395"/>
      <c r="CS168" s="395"/>
      <c r="CT168" s="395"/>
      <c r="CU168" s="395"/>
      <c r="CV168" s="395"/>
      <c r="CW168" s="395"/>
      <c r="CX168" s="395"/>
      <c r="CY168" s="395"/>
      <c r="CZ168" s="395"/>
      <c r="DA168" s="395"/>
      <c r="DB168" s="395"/>
      <c r="DC168" s="395"/>
      <c r="DD168" s="395"/>
      <c r="DE168" s="395"/>
      <c r="DF168" s="395"/>
      <c r="DG168" s="395"/>
      <c r="DH168" s="395"/>
      <c r="DI168" s="395"/>
      <c r="DJ168" s="395"/>
      <c r="DK168" s="395"/>
      <c r="DL168" s="395"/>
      <c r="DM168" s="395"/>
      <c r="DN168" s="395"/>
      <c r="DO168" s="395"/>
      <c r="DP168" s="395"/>
      <c r="DQ168" s="395"/>
      <c r="DR168" s="395"/>
      <c r="DS168" s="395"/>
      <c r="DT168" s="395"/>
      <c r="DU168" s="395"/>
      <c r="DV168" s="395"/>
      <c r="DW168" s="395"/>
      <c r="DX168" s="395"/>
      <c r="DY168" s="395"/>
      <c r="DZ168" s="395"/>
      <c r="EA168" s="395"/>
      <c r="EB168" s="395"/>
      <c r="EC168" s="395"/>
      <c r="ED168" s="395"/>
      <c r="EE168" s="395"/>
      <c r="EF168" s="395"/>
      <c r="EG168" s="395"/>
      <c r="EH168" s="395"/>
      <c r="EI168" s="395"/>
      <c r="EJ168" s="395"/>
      <c r="EK168" s="395"/>
      <c r="EL168" s="395"/>
      <c r="EM168" s="395"/>
      <c r="EN168" s="395"/>
      <c r="EO168" s="395"/>
      <c r="EP168" s="395"/>
      <c r="EQ168" s="395"/>
      <c r="ER168" s="395"/>
      <c r="ES168" s="395"/>
      <c r="ET168" s="395"/>
      <c r="EU168" s="395"/>
      <c r="EV168" s="395"/>
      <c r="EW168" s="395"/>
      <c r="EX168" s="395"/>
      <c r="EY168" s="395"/>
      <c r="EZ168" s="395"/>
      <c r="FA168" s="395"/>
      <c r="FB168" s="395"/>
      <c r="FC168" s="395"/>
      <c r="FD168" s="395"/>
      <c r="FE168" s="395"/>
      <c r="FF168" s="395"/>
      <c r="FG168" s="395"/>
      <c r="FH168" s="395"/>
      <c r="FI168" s="395"/>
      <c r="FJ168" s="395"/>
      <c r="FK168" s="395"/>
      <c r="FL168" s="395"/>
      <c r="FM168" s="395"/>
      <c r="FN168" s="395"/>
      <c r="FO168" s="395"/>
      <c r="FP168" s="395"/>
      <c r="FQ168" s="395"/>
      <c r="FR168" s="395"/>
      <c r="FS168" s="395"/>
      <c r="FT168" s="395"/>
      <c r="FU168" s="395"/>
      <c r="FV168" s="395"/>
      <c r="FW168" s="395"/>
      <c r="FX168" s="395"/>
      <c r="FY168" s="395"/>
      <c r="FZ168" s="395"/>
      <c r="GA168" s="395"/>
      <c r="GB168" s="395"/>
      <c r="GC168" s="395"/>
      <c r="GD168" s="395"/>
      <c r="GE168" s="395"/>
      <c r="GF168" s="395"/>
      <c r="GG168" s="395"/>
      <c r="GH168" s="395"/>
      <c r="GI168" s="395"/>
      <c r="GJ168" s="395"/>
      <c r="GK168" s="395"/>
      <c r="GL168" s="395"/>
      <c r="GM168" s="395"/>
      <c r="GN168" s="395"/>
      <c r="GO168" s="395"/>
      <c r="GP168" s="395"/>
      <c r="GQ168" s="395"/>
      <c r="GR168" s="395"/>
      <c r="GS168" s="395"/>
      <c r="GT168" s="395"/>
      <c r="GU168" s="395"/>
      <c r="GV168" s="395"/>
      <c r="GW168" s="395"/>
      <c r="GX168" s="395"/>
      <c r="GY168" s="395"/>
      <c r="GZ168" s="395"/>
      <c r="HA168" s="395"/>
      <c r="HB168" s="395"/>
      <c r="HC168" s="395"/>
      <c r="HD168" s="395"/>
      <c r="HE168" s="395"/>
      <c r="HF168" s="395"/>
      <c r="HG168" s="395"/>
      <c r="HH168" s="395"/>
      <c r="HI168" s="395"/>
      <c r="HJ168" s="395"/>
      <c r="HK168" s="395"/>
      <c r="HL168" s="395"/>
      <c r="HM168" s="395"/>
      <c r="HN168" s="395"/>
      <c r="HO168" s="395"/>
      <c r="HP168" s="395"/>
      <c r="HQ168" s="395"/>
      <c r="HR168" s="395"/>
      <c r="HS168" s="395"/>
      <c r="HT168" s="395"/>
      <c r="HU168" s="395"/>
      <c r="HV168" s="395"/>
      <c r="HW168" s="395"/>
      <c r="HX168" s="395"/>
      <c r="HY168" s="395"/>
      <c r="HZ168" s="395"/>
      <c r="IA168" s="395"/>
      <c r="IB168" s="395"/>
      <c r="IC168" s="395"/>
      <c r="ID168" s="395"/>
      <c r="IE168" s="395"/>
      <c r="IF168" s="395"/>
      <c r="IG168" s="395"/>
      <c r="IH168" s="395"/>
      <c r="II168" s="395"/>
      <c r="IJ168" s="395"/>
      <c r="IK168" s="395"/>
      <c r="IL168" s="395"/>
      <c r="IM168" s="395"/>
      <c r="IN168" s="395"/>
      <c r="IO168" s="395"/>
      <c r="IP168" s="395"/>
      <c r="IQ168" s="395"/>
      <c r="IR168" s="395"/>
      <c r="IS168" s="395"/>
      <c r="IT168" s="395"/>
      <c r="IU168" s="395"/>
      <c r="IV168" s="395"/>
      <c r="IW168" s="395"/>
      <c r="IX168" s="395"/>
      <c r="IY168" s="395"/>
      <c r="IZ168" s="395"/>
      <c r="JA168" s="395"/>
      <c r="JB168" s="395"/>
      <c r="JC168" s="395"/>
      <c r="JD168" s="395"/>
      <c r="JE168" s="395"/>
      <c r="JF168" s="395"/>
      <c r="JG168" s="395"/>
      <c r="JH168" s="395"/>
      <c r="JI168" s="395"/>
      <c r="JJ168" s="395"/>
      <c r="JK168" s="395"/>
      <c r="JL168" s="395"/>
      <c r="JM168" s="395"/>
      <c r="JN168" s="395"/>
      <c r="JO168" s="395"/>
      <c r="JP168" s="395"/>
      <c r="JQ168" s="395"/>
      <c r="JR168" s="395"/>
      <c r="JS168" s="395"/>
      <c r="JT168" s="395"/>
      <c r="JU168" s="395"/>
      <c r="JV168" s="395"/>
      <c r="JW168" s="395"/>
      <c r="JX168" s="395"/>
      <c r="JY168" s="395"/>
      <c r="JZ168" s="395"/>
      <c r="KA168" s="395"/>
      <c r="KB168" s="395"/>
      <c r="KC168" s="395"/>
      <c r="KD168" s="395"/>
      <c r="KE168" s="395"/>
      <c r="KF168" s="395"/>
      <c r="KG168" s="395"/>
      <c r="KH168" s="395"/>
      <c r="KI168" s="395"/>
      <c r="KJ168" s="395"/>
      <c r="KK168" s="395"/>
      <c r="KL168" s="395"/>
      <c r="KM168" s="395"/>
      <c r="KN168" s="395"/>
      <c r="KO168" s="395"/>
      <c r="KP168" s="395"/>
      <c r="KQ168" s="395"/>
      <c r="KR168" s="395"/>
      <c r="KS168" s="395"/>
      <c r="KT168" s="395"/>
      <c r="KU168" s="395"/>
      <c r="KV168" s="395"/>
      <c r="KW168" s="395"/>
      <c r="KX168" s="395"/>
      <c r="KY168" s="395"/>
      <c r="KZ168" s="395"/>
      <c r="LA168" s="395"/>
      <c r="LB168" s="395"/>
      <c r="LC168" s="395"/>
      <c r="LD168" s="395"/>
      <c r="LE168" s="395"/>
      <c r="LF168" s="395"/>
      <c r="LG168" s="395"/>
      <c r="LH168" s="395"/>
      <c r="LI168" s="395"/>
      <c r="LJ168" s="395"/>
      <c r="LK168" s="395"/>
      <c r="LL168" s="395"/>
      <c r="LM168" s="395"/>
      <c r="LN168" s="395"/>
      <c r="LO168" s="395"/>
      <c r="LP168" s="395"/>
      <c r="LQ168" s="395"/>
      <c r="LR168" s="395"/>
      <c r="LS168" s="395"/>
      <c r="LT168" s="395"/>
      <c r="LU168" s="395"/>
      <c r="LV168" s="395"/>
      <c r="LW168" s="395"/>
      <c r="LX168" s="395"/>
      <c r="LY168" s="395"/>
      <c r="LZ168" s="395"/>
      <c r="MA168" s="395"/>
      <c r="MB168" s="395"/>
      <c r="MC168" s="395"/>
      <c r="MD168" s="395"/>
      <c r="ME168" s="395"/>
      <c r="MF168" s="395"/>
      <c r="MG168" s="395"/>
      <c r="MH168" s="395"/>
      <c r="MI168" s="395"/>
      <c r="MJ168" s="395"/>
      <c r="MK168" s="395"/>
      <c r="ML168" s="395"/>
      <c r="MM168" s="395"/>
      <c r="MN168" s="395"/>
      <c r="MO168" s="395"/>
      <c r="MP168" s="395"/>
      <c r="MQ168" s="395"/>
      <c r="MR168" s="395"/>
      <c r="MS168" s="395"/>
      <c r="MT168" s="395"/>
      <c r="MU168" s="395"/>
      <c r="MV168" s="395"/>
      <c r="MW168" s="395"/>
      <c r="MX168" s="395"/>
      <c r="MY168" s="395"/>
      <c r="MZ168" s="395"/>
      <c r="NA168" s="395"/>
      <c r="NB168" s="395"/>
      <c r="NC168" s="395"/>
      <c r="ND168" s="395"/>
      <c r="NE168" s="395"/>
      <c r="NF168" s="395"/>
      <c r="NG168" s="395"/>
      <c r="NH168" s="395"/>
      <c r="NI168" s="395"/>
      <c r="NJ168" s="395"/>
      <c r="NK168" s="508"/>
    </row>
    <row r="169" spans="1:375" s="384" customFormat="1" ht="13.8" x14ac:dyDescent="0.3">
      <c r="A169" s="432"/>
      <c r="B169" s="509"/>
      <c r="C169" s="510" t="str">
        <f>A5&amp;" / "&amp;C5</f>
        <v>1 / Health PC Reserve</v>
      </c>
      <c r="D169" s="511"/>
      <c r="E169" s="511"/>
      <c r="F169" s="511"/>
      <c r="G169" s="511"/>
      <c r="H169" s="511"/>
      <c r="I169" s="511"/>
      <c r="J169" s="511"/>
      <c r="K169" s="511"/>
      <c r="L169" s="511"/>
      <c r="M169" s="511"/>
      <c r="N169" s="511"/>
      <c r="O169" s="511"/>
      <c r="P169" s="511"/>
      <c r="Q169" s="511"/>
      <c r="R169" s="511"/>
      <c r="S169" s="511"/>
      <c r="T169" s="511"/>
      <c r="U169" s="511"/>
      <c r="V169" s="511"/>
      <c r="W169" s="511"/>
      <c r="X169" s="511"/>
      <c r="Y169" s="511"/>
      <c r="Z169" s="511"/>
      <c r="AA169" s="511"/>
      <c r="AB169" s="511"/>
      <c r="AC169" s="511"/>
      <c r="AD169" s="511"/>
      <c r="AE169" s="511"/>
      <c r="AF169" s="511"/>
      <c r="AG169" s="511"/>
      <c r="AH169" s="511"/>
      <c r="AI169" s="511"/>
      <c r="AJ169" s="511"/>
      <c r="AK169" s="511"/>
      <c r="AL169" s="511"/>
      <c r="AM169" s="511"/>
      <c r="AN169" s="511"/>
      <c r="AO169" s="511"/>
      <c r="AP169" s="511"/>
      <c r="AQ169" s="511"/>
      <c r="AR169" s="511"/>
      <c r="AS169" s="511"/>
      <c r="AT169" s="511"/>
      <c r="AU169" s="511"/>
      <c r="AV169" s="511"/>
      <c r="AW169" s="511"/>
      <c r="AX169" s="511"/>
      <c r="AY169" s="511"/>
      <c r="AZ169" s="511"/>
      <c r="BA169" s="511"/>
      <c r="BB169" s="511"/>
      <c r="BC169" s="511"/>
      <c r="BD169" s="511"/>
      <c r="BE169" s="511"/>
      <c r="BF169" s="511"/>
      <c r="BG169" s="511"/>
      <c r="BH169" s="511"/>
      <c r="BI169" s="511"/>
      <c r="BJ169" s="511"/>
      <c r="BK169" s="511"/>
      <c r="BL169" s="511"/>
      <c r="BM169" s="511"/>
      <c r="BN169" s="511"/>
      <c r="BO169" s="511"/>
      <c r="BP169" s="511"/>
      <c r="BQ169" s="511"/>
      <c r="BR169" s="511"/>
      <c r="BS169" s="511"/>
      <c r="BT169" s="511"/>
      <c r="BU169" s="511"/>
      <c r="BV169" s="511"/>
      <c r="BW169" s="511"/>
      <c r="BX169" s="511"/>
      <c r="BY169" s="511"/>
      <c r="BZ169" s="511"/>
      <c r="CA169" s="511"/>
      <c r="CB169" s="511"/>
      <c r="CC169" s="511"/>
      <c r="CD169" s="511"/>
      <c r="CE169" s="511"/>
      <c r="CF169" s="511"/>
      <c r="CG169" s="511"/>
      <c r="CH169" s="511"/>
      <c r="CI169" s="511"/>
      <c r="CJ169" s="511"/>
      <c r="CK169" s="511"/>
      <c r="CL169" s="511"/>
      <c r="CM169" s="511"/>
      <c r="CN169" s="511"/>
      <c r="CO169" s="511"/>
      <c r="CP169" s="511"/>
      <c r="CQ169" s="511"/>
      <c r="CR169" s="511"/>
      <c r="CS169" s="511"/>
      <c r="CT169" s="511"/>
      <c r="CU169" s="511"/>
      <c r="CV169" s="511"/>
      <c r="CW169" s="511"/>
      <c r="CX169" s="511"/>
      <c r="CY169" s="511"/>
      <c r="CZ169" s="511"/>
      <c r="DA169" s="511"/>
      <c r="DB169" s="511"/>
      <c r="DC169" s="511"/>
      <c r="DD169" s="511"/>
      <c r="DE169" s="511"/>
      <c r="DF169" s="511"/>
      <c r="DG169" s="511"/>
      <c r="DH169" s="511"/>
      <c r="DI169" s="511"/>
      <c r="DJ169" s="511"/>
      <c r="DK169" s="511"/>
      <c r="DL169" s="511"/>
      <c r="DM169" s="511"/>
      <c r="DN169" s="511"/>
      <c r="DO169" s="511"/>
      <c r="DP169" s="511"/>
      <c r="DQ169" s="511"/>
      <c r="DR169" s="511"/>
      <c r="DS169" s="511"/>
      <c r="DT169" s="511"/>
      <c r="DU169" s="511"/>
      <c r="DV169" s="511"/>
      <c r="DW169" s="511"/>
      <c r="DX169" s="511"/>
      <c r="DY169" s="511"/>
      <c r="DZ169" s="511"/>
      <c r="EA169" s="511"/>
      <c r="EB169" s="511"/>
      <c r="EC169" s="511"/>
      <c r="ED169" s="511"/>
      <c r="EE169" s="511"/>
      <c r="EF169" s="511"/>
      <c r="EG169" s="511"/>
      <c r="EH169" s="511"/>
      <c r="EI169" s="511"/>
      <c r="EJ169" s="511"/>
      <c r="EK169" s="511"/>
      <c r="EL169" s="511"/>
      <c r="EM169" s="511"/>
      <c r="EN169" s="511"/>
      <c r="EO169" s="511"/>
      <c r="EP169" s="511"/>
      <c r="EQ169" s="511"/>
      <c r="ER169" s="511"/>
      <c r="ES169" s="511"/>
      <c r="ET169" s="511"/>
      <c r="EU169" s="511"/>
      <c r="EV169" s="511"/>
      <c r="EW169" s="511"/>
      <c r="EX169" s="511"/>
      <c r="EY169" s="511"/>
      <c r="EZ169" s="511"/>
      <c r="FA169" s="511"/>
      <c r="FB169" s="511"/>
      <c r="FC169" s="511"/>
      <c r="FD169" s="511"/>
      <c r="FE169" s="511"/>
      <c r="FF169" s="511"/>
      <c r="FG169" s="511"/>
      <c r="FH169" s="511"/>
      <c r="FI169" s="511"/>
      <c r="FJ169" s="511"/>
      <c r="FK169" s="511"/>
      <c r="FL169" s="511"/>
      <c r="FM169" s="511"/>
      <c r="FN169" s="511"/>
      <c r="FO169" s="511"/>
      <c r="FP169" s="511"/>
      <c r="FQ169" s="511"/>
      <c r="FR169" s="511"/>
      <c r="FS169" s="511"/>
      <c r="FT169" s="511"/>
      <c r="FU169" s="511"/>
      <c r="FV169" s="511"/>
      <c r="FW169" s="511"/>
      <c r="FX169" s="511"/>
      <c r="FY169" s="511"/>
      <c r="FZ169" s="511"/>
      <c r="GA169" s="511"/>
      <c r="GB169" s="511"/>
      <c r="GC169" s="511"/>
      <c r="GD169" s="511"/>
      <c r="GE169" s="511"/>
      <c r="GF169" s="511"/>
      <c r="GG169" s="511"/>
      <c r="GH169" s="511"/>
      <c r="GI169" s="511"/>
      <c r="GJ169" s="511"/>
      <c r="GK169" s="511"/>
      <c r="GL169" s="511"/>
      <c r="GM169" s="511"/>
      <c r="GN169" s="511"/>
      <c r="GO169" s="511"/>
      <c r="GP169" s="511"/>
      <c r="GQ169" s="511"/>
      <c r="GR169" s="511"/>
      <c r="GS169" s="511"/>
      <c r="GT169" s="511"/>
      <c r="GU169" s="511"/>
      <c r="GV169" s="511"/>
      <c r="GW169" s="511"/>
      <c r="GX169" s="511"/>
      <c r="GY169" s="511"/>
      <c r="GZ169" s="511"/>
      <c r="HA169" s="511"/>
      <c r="HB169" s="511"/>
      <c r="HC169" s="511"/>
      <c r="HD169" s="511"/>
      <c r="HE169" s="511"/>
      <c r="HF169" s="511"/>
      <c r="HG169" s="511"/>
      <c r="HH169" s="511"/>
      <c r="HI169" s="511"/>
      <c r="HJ169" s="511"/>
      <c r="HK169" s="511"/>
      <c r="HL169" s="511"/>
      <c r="HM169" s="511"/>
      <c r="HN169" s="511"/>
      <c r="HO169" s="511"/>
      <c r="HP169" s="511"/>
      <c r="HQ169" s="511"/>
      <c r="HR169" s="511"/>
      <c r="HS169" s="511"/>
      <c r="HT169" s="511"/>
      <c r="HU169" s="511"/>
      <c r="HV169" s="511"/>
      <c r="HW169" s="511"/>
      <c r="HX169" s="511"/>
      <c r="HY169" s="511"/>
      <c r="HZ169" s="511"/>
      <c r="IA169" s="511"/>
      <c r="IB169" s="511"/>
      <c r="IC169" s="511"/>
      <c r="ID169" s="511"/>
      <c r="IE169" s="511"/>
      <c r="IF169" s="511"/>
      <c r="IG169" s="511"/>
      <c r="IH169" s="511"/>
      <c r="II169" s="511"/>
      <c r="IJ169" s="511"/>
      <c r="IK169" s="511"/>
      <c r="IL169" s="511"/>
      <c r="IM169" s="511"/>
      <c r="IN169" s="511"/>
      <c r="IO169" s="511"/>
      <c r="IP169" s="511"/>
      <c r="IQ169" s="511"/>
      <c r="IR169" s="511"/>
      <c r="IS169" s="511"/>
      <c r="IT169" s="511"/>
      <c r="IU169" s="511"/>
      <c r="IV169" s="511"/>
      <c r="IW169" s="511"/>
      <c r="IX169" s="511"/>
      <c r="IY169" s="511"/>
      <c r="IZ169" s="511"/>
      <c r="JA169" s="511"/>
      <c r="JB169" s="511"/>
      <c r="JC169" s="511"/>
      <c r="JD169" s="511"/>
      <c r="JE169" s="511"/>
      <c r="JF169" s="511"/>
      <c r="JG169" s="511"/>
      <c r="JH169" s="511"/>
      <c r="JI169" s="511"/>
      <c r="JJ169" s="511"/>
      <c r="JK169" s="511"/>
      <c r="JL169" s="511"/>
      <c r="JM169" s="511"/>
      <c r="JN169" s="511"/>
      <c r="JO169" s="511"/>
      <c r="JP169" s="511"/>
      <c r="JQ169" s="511"/>
      <c r="JR169" s="511"/>
      <c r="JS169" s="511"/>
      <c r="JT169" s="511"/>
      <c r="JU169" s="511"/>
      <c r="JV169" s="511"/>
      <c r="JW169" s="511"/>
      <c r="JX169" s="511"/>
      <c r="JY169" s="511"/>
      <c r="JZ169" s="511"/>
      <c r="KA169" s="511"/>
      <c r="KB169" s="511"/>
      <c r="KC169" s="511"/>
      <c r="KD169" s="511"/>
      <c r="KE169" s="511"/>
      <c r="KF169" s="511"/>
      <c r="KG169" s="511"/>
      <c r="KH169" s="511"/>
      <c r="KI169" s="511"/>
      <c r="KJ169" s="511"/>
      <c r="KK169" s="511"/>
      <c r="KL169" s="511"/>
      <c r="KM169" s="511"/>
      <c r="KN169" s="511"/>
      <c r="KO169" s="511"/>
      <c r="KP169" s="511"/>
      <c r="KQ169" s="511"/>
      <c r="KR169" s="511"/>
      <c r="KS169" s="511"/>
      <c r="KT169" s="511"/>
      <c r="KU169" s="511"/>
      <c r="KV169" s="511"/>
      <c r="KW169" s="511"/>
      <c r="KX169" s="511"/>
      <c r="KY169" s="511"/>
      <c r="KZ169" s="511"/>
      <c r="LA169" s="511"/>
      <c r="LB169" s="511"/>
      <c r="LC169" s="511"/>
      <c r="LD169" s="511"/>
      <c r="LE169" s="511"/>
      <c r="LF169" s="511"/>
      <c r="LG169" s="511"/>
      <c r="LH169" s="511"/>
      <c r="LI169" s="511"/>
      <c r="LJ169" s="511"/>
      <c r="LK169" s="511"/>
      <c r="LL169" s="511"/>
      <c r="LM169" s="511"/>
      <c r="LN169" s="511"/>
      <c r="LO169" s="511"/>
      <c r="LP169" s="511"/>
      <c r="LQ169" s="511"/>
      <c r="LR169" s="511"/>
      <c r="LS169" s="511"/>
      <c r="LT169" s="511"/>
      <c r="LU169" s="511"/>
      <c r="LV169" s="511"/>
      <c r="LW169" s="511"/>
      <c r="LX169" s="511"/>
      <c r="LY169" s="511"/>
      <c r="LZ169" s="511"/>
      <c r="MA169" s="511"/>
      <c r="MB169" s="511"/>
      <c r="MC169" s="511"/>
      <c r="MD169" s="511"/>
      <c r="ME169" s="511"/>
      <c r="MF169" s="511"/>
      <c r="MG169" s="511"/>
      <c r="MH169" s="511"/>
      <c r="MI169" s="511"/>
      <c r="MJ169" s="511"/>
      <c r="MK169" s="511"/>
      <c r="ML169" s="511"/>
      <c r="MM169" s="511"/>
      <c r="MN169" s="511"/>
      <c r="MO169" s="511"/>
      <c r="MP169" s="511"/>
      <c r="MQ169" s="511"/>
      <c r="MR169" s="511"/>
      <c r="MS169" s="511"/>
      <c r="MT169" s="511"/>
      <c r="MU169" s="511"/>
      <c r="MV169" s="511"/>
      <c r="MW169" s="511"/>
      <c r="MX169" s="511"/>
      <c r="MY169" s="511"/>
      <c r="MZ169" s="511"/>
      <c r="NA169" s="511"/>
      <c r="NB169" s="511"/>
      <c r="NC169" s="511"/>
      <c r="ND169" s="511"/>
      <c r="NE169" s="511"/>
      <c r="NF169" s="511"/>
      <c r="NG169" s="511"/>
      <c r="NH169" s="511"/>
      <c r="NI169" s="511"/>
      <c r="NJ169" s="511"/>
      <c r="NK169" s="512"/>
    </row>
    <row r="170" spans="1:375" s="384" customFormat="1" ht="13.8" x14ac:dyDescent="0.3">
      <c r="A170" s="513">
        <f t="shared" ref="A170:A182" si="25">SUM(D170:NK170)</f>
        <v>280905.25663982268</v>
      </c>
      <c r="B170" s="421" t="s">
        <v>326</v>
      </c>
      <c r="C170" s="514" t="s">
        <v>327</v>
      </c>
      <c r="D170" s="515">
        <f t="array" ref="D170">IFERROR(INDEX($N5:$N19,MATCH(1,IF($L5:$L19&lt;=D$167,IF($M5:$M19&gt;=D$167,1)),0))*$B5/12,0)</f>
        <v>6817.5056250000007</v>
      </c>
      <c r="E170" s="515">
        <f t="array" ref="E170">IFERROR(INDEX($N5:$N19,MATCH(1,IF($L5:$L19&lt;=E$167,IF($M5:$M19&gt;=E$167,1)),0))*$B5/12,0)</f>
        <v>6817.5056250000007</v>
      </c>
      <c r="F170" s="515">
        <f t="array" ref="F170">IFERROR(INDEX($N5:$N19,MATCH(1,IF($L5:$L19&lt;=F$167,IF($M5:$M19&gt;=F$167,1)),0))*$B5/12,0)</f>
        <v>6817.5056250000007</v>
      </c>
      <c r="G170" s="515">
        <f t="array" ref="G170">IFERROR(INDEX($N5:$N19,MATCH(1,IF($L5:$L19&lt;=G$167,IF($M5:$M19&gt;=G$167,1)),0))*$B5/12,0)</f>
        <v>7022.0307937500002</v>
      </c>
      <c r="H170" s="515">
        <f t="array" ref="H170">IFERROR(INDEX($N5:$N19,MATCH(1,IF($L5:$L19&lt;=H$167,IF($M5:$M19&gt;=H$167,1)),0))*$B5/12,0)</f>
        <v>7022.0307937500002</v>
      </c>
      <c r="I170" s="515">
        <f t="array" ref="I170">IFERROR(INDEX($N5:$N19,MATCH(1,IF($L5:$L19&lt;=I$167,IF($M5:$M19&gt;=I$167,1)),0))*$B5/12,0)</f>
        <v>7022.0307937500002</v>
      </c>
      <c r="J170" s="515">
        <f t="array" ref="J170">IFERROR(INDEX($N5:$N19,MATCH(1,IF($L5:$L19&lt;=J$167,IF($M5:$M19&gt;=J$167,1)),0))*$B5/12,0)</f>
        <v>7022.0307937500002</v>
      </c>
      <c r="K170" s="515">
        <f t="array" ref="K170">IFERROR(INDEX($N5:$N19,MATCH(1,IF($L5:$L19&lt;=K$167,IF($M5:$M19&gt;=K$167,1)),0))*$B5/12,0)</f>
        <v>7022.0307937500002</v>
      </c>
      <c r="L170" s="515">
        <f t="array" ref="L170">IFERROR(INDEX($N5:$N19,MATCH(1,IF($L5:$L19&lt;=L$167,IF($M5:$M19&gt;=L$167,1)),0))*$B5/12,0)</f>
        <v>7022.0307937500002</v>
      </c>
      <c r="M170" s="515">
        <f t="array" ref="M170">IFERROR(INDEX($N5:$N19,MATCH(1,IF($L5:$L19&lt;=M$167,IF($M5:$M19&gt;=M$167,1)),0))*$B5/12,0)</f>
        <v>7022.0307937500002</v>
      </c>
      <c r="N170" s="515">
        <f t="array" ref="N170">IFERROR(INDEX($N5:$N19,MATCH(1,IF($L5:$L19&lt;=N$167,IF($M5:$M19&gt;=N$167,1)),0))*$B5/12,0)</f>
        <v>7022.0307937500002</v>
      </c>
      <c r="O170" s="515">
        <f t="array" ref="O170">IFERROR(INDEX($N5:$N19,MATCH(1,IF($L5:$L19&lt;=O$167,IF($M5:$M19&gt;=O$167,1)),0))*$B5/12,0)</f>
        <v>7022.0307937500002</v>
      </c>
      <c r="P170" s="515">
        <f t="array" ref="P170">IFERROR(INDEX($N5:$N19,MATCH(1,IF($L5:$L19&lt;=P$167,IF($M5:$M19&gt;=P$167,1)),0))*$B5/12,0)</f>
        <v>7022.0307937500002</v>
      </c>
      <c r="Q170" s="515">
        <f t="array" ref="Q170">IFERROR(INDEX($N5:$N19,MATCH(1,IF($L5:$L19&lt;=Q$167,IF($M5:$M19&gt;=Q$167,1)),0))*$B5/12,0)</f>
        <v>7022.0307937500002</v>
      </c>
      <c r="R170" s="515">
        <f t="array" ref="R170">IFERROR(INDEX($N5:$N19,MATCH(1,IF($L5:$L19&lt;=R$167,IF($M5:$M19&gt;=R$167,1)),0))*$B5/12,0)</f>
        <v>7022.0307937500002</v>
      </c>
      <c r="S170" s="515">
        <f t="array" ref="S170">IFERROR(INDEX($N5:$N19,MATCH(1,IF($L5:$L19&lt;=S$167,IF($M5:$M19&gt;=S$167,1)),0))*$B5/12,0)</f>
        <v>7232.6917175625013</v>
      </c>
      <c r="T170" s="515">
        <f t="array" ref="T170">IFERROR(INDEX($N5:$N19,MATCH(1,IF($L5:$L19&lt;=T$167,IF($M5:$M19&gt;=T$167,1)),0))*$B5/12,0)</f>
        <v>7232.6917175625013</v>
      </c>
      <c r="U170" s="515">
        <f t="array" ref="U170">IFERROR(INDEX($N5:$N19,MATCH(1,IF($L5:$L19&lt;=U$167,IF($M5:$M19&gt;=U$167,1)),0))*$B5/12,0)</f>
        <v>7232.6917175625013</v>
      </c>
      <c r="V170" s="515">
        <f t="array" ref="V170">IFERROR(INDEX($N5:$N19,MATCH(1,IF($L5:$L19&lt;=V$167,IF($M5:$M19&gt;=V$167,1)),0))*$B5/12,0)</f>
        <v>7232.6917175625013</v>
      </c>
      <c r="W170" s="515">
        <f t="array" ref="W170">IFERROR(INDEX($N5:$N19,MATCH(1,IF($L5:$L19&lt;=W$167,IF($M5:$M19&gt;=W$167,1)),0))*$B5/12,0)</f>
        <v>7232.6917175625013</v>
      </c>
      <c r="X170" s="515">
        <f t="array" ref="X170">IFERROR(INDEX($N5:$N19,MATCH(1,IF($L5:$L19&lt;=X$167,IF($M5:$M19&gt;=X$167,1)),0))*$B5/12,0)</f>
        <v>7232.6917175625013</v>
      </c>
      <c r="Y170" s="515">
        <f t="array" ref="Y170">IFERROR(INDEX($N5:$N19,MATCH(1,IF($L5:$L19&lt;=Y$167,IF($M5:$M19&gt;=Y$167,1)),0))*$B5/12,0)</f>
        <v>7232.6917175625013</v>
      </c>
      <c r="Z170" s="515">
        <f t="array" ref="Z170">IFERROR(INDEX($N5:$N19,MATCH(1,IF($L5:$L19&lt;=Z$167,IF($M5:$M19&gt;=Z$167,1)),0))*$B5/12,0)</f>
        <v>7232.6917175625013</v>
      </c>
      <c r="AA170" s="515">
        <f t="array" ref="AA170">IFERROR(INDEX($N5:$N19,MATCH(1,IF($L5:$L19&lt;=AA$167,IF($M5:$M19&gt;=AA$167,1)),0))*$B5/12,0)</f>
        <v>7232.6917175625013</v>
      </c>
      <c r="AB170" s="515">
        <f t="array" ref="AB170">IFERROR(INDEX($N5:$N19,MATCH(1,IF($L5:$L19&lt;=AB$167,IF($M5:$M19&gt;=AB$167,1)),0))*$B5/12,0)</f>
        <v>7232.6917175625013</v>
      </c>
      <c r="AC170" s="515">
        <f t="array" ref="AC170">IFERROR(INDEX($N5:$N19,MATCH(1,IF($L5:$L19&lt;=AC$167,IF($M5:$M19&gt;=AC$167,1)),0))*$B5/12,0)</f>
        <v>7232.6917175625013</v>
      </c>
      <c r="AD170" s="515">
        <f t="array" ref="AD170">IFERROR(INDEX($N5:$N19,MATCH(1,IF($L5:$L19&lt;=AD$167,IF($M5:$M19&gt;=AD$167,1)),0))*$B5/12,0)</f>
        <v>7232.6917175625013</v>
      </c>
      <c r="AE170" s="515">
        <f t="array" ref="AE170">IFERROR(INDEX($N5:$N19,MATCH(1,IF($L5:$L19&lt;=AE$167,IF($M5:$M19&gt;=AE$167,1)),0))*$B5/12,0)</f>
        <v>7449.6724690893761</v>
      </c>
      <c r="AF170" s="515">
        <f t="array" ref="AF170">IFERROR(INDEX($N5:$N19,MATCH(1,IF($L5:$L19&lt;=AF$167,IF($M5:$M19&gt;=AF$167,1)),0))*$B5/12,0)</f>
        <v>7449.6724690893761</v>
      </c>
      <c r="AG170" s="515">
        <f t="array" ref="AG170">IFERROR(INDEX($N5:$N19,MATCH(1,IF($L5:$L19&lt;=AG$167,IF($M5:$M19&gt;=AG$167,1)),0))*$B5/12,0)</f>
        <v>7449.6724690893761</v>
      </c>
      <c r="AH170" s="515">
        <f t="array" ref="AH170">IFERROR(INDEX($N5:$N19,MATCH(1,IF($L5:$L19&lt;=AH$167,IF($M5:$M19&gt;=AH$167,1)),0))*$B5/12,0)</f>
        <v>7449.6724690893761</v>
      </c>
      <c r="AI170" s="515">
        <f t="array" ref="AI170">IFERROR(INDEX($N5:$N19,MATCH(1,IF($L5:$L19&lt;=AI$167,IF($M5:$M19&gt;=AI$167,1)),0))*$B5/12,0)</f>
        <v>7449.6724690893761</v>
      </c>
      <c r="AJ170" s="515">
        <f t="array" ref="AJ170">IFERROR(INDEX($N5:$N19,MATCH(1,IF($L5:$L19&lt;=AJ$167,IF($M5:$M19&gt;=AJ$167,1)),0))*$B5/12,0)</f>
        <v>7449.6724690893761</v>
      </c>
      <c r="AK170" s="515">
        <f t="array" ref="AK170">IFERROR(INDEX($N5:$N19,MATCH(1,IF($L5:$L19&lt;=AK$167,IF($M5:$M19&gt;=AK$167,1)),0))*$B5/12,0)</f>
        <v>7449.6724690893761</v>
      </c>
      <c r="AL170" s="515">
        <f t="array" ref="AL170">IFERROR(INDEX($N5:$N19,MATCH(1,IF($L5:$L19&lt;=AL$167,IF($M5:$M19&gt;=AL$167,1)),0))*$B5/12,0)</f>
        <v>7449.6724690893761</v>
      </c>
      <c r="AM170" s="515">
        <f t="array" ref="AM170">IFERROR(INDEX($N5:$N19,MATCH(1,IF($L5:$L19&lt;=AM$167,IF($M5:$M19&gt;=AM$167,1)),0))*$B5/12,0)</f>
        <v>7449.6724690893761</v>
      </c>
      <c r="AN170" s="515">
        <f t="array" ref="AN170">IFERROR(INDEX($N5:$N19,MATCH(1,IF($L5:$L19&lt;=AN$167,IF($M5:$M19&gt;=AN$167,1)),0))*$B5/12,0)</f>
        <v>7449.6724690893761</v>
      </c>
      <c r="AO170" s="515">
        <f t="array" ref="AO170">IFERROR(INDEX($N5:$N19,MATCH(1,IF($L5:$L19&lt;=AO$167,IF($M5:$M19&gt;=AO$167,1)),0))*$B5/12,0)</f>
        <v>7449.6724690893761</v>
      </c>
      <c r="AP170" s="515">
        <f t="array" ref="AP170">IFERROR(INDEX($N5:$N19,MATCH(1,IF($L5:$L19&lt;=AP$167,IF($M5:$M19&gt;=AP$167,1)),0))*$B5/12,0)</f>
        <v>7449.6724690893761</v>
      </c>
      <c r="AQ170" s="515">
        <f t="array" ref="AQ170">IFERROR(INDEX($N5:$N19,MATCH(1,IF($L5:$L19&lt;=AQ$167,IF($M5:$M19&gt;=AQ$167,1)),0))*$B5/12,0)</f>
        <v>0</v>
      </c>
      <c r="AR170" s="515">
        <f t="array" ref="AR170">IFERROR(INDEX($N5:$N19,MATCH(1,IF($L5:$L19&lt;=AR$167,IF($M5:$M19&gt;=AR$167,1)),0))*$B5/12,0)</f>
        <v>0</v>
      </c>
      <c r="AS170" s="515">
        <f t="array" ref="AS170">IFERROR(INDEX($N5:$N19,MATCH(1,IF($L5:$L19&lt;=AS$167,IF($M5:$M19&gt;=AS$167,1)),0))*$B5/12,0)</f>
        <v>0</v>
      </c>
      <c r="AT170" s="515">
        <f t="array" ref="AT170">IFERROR(INDEX($N5:$N19,MATCH(1,IF($L5:$L19&lt;=AT$167,IF($M5:$M19&gt;=AT$167,1)),0))*$B5/12,0)</f>
        <v>0</v>
      </c>
      <c r="AU170" s="515">
        <f t="array" ref="AU170">IFERROR(INDEX($N5:$N19,MATCH(1,IF($L5:$L19&lt;=AU$167,IF($M5:$M19&gt;=AU$167,1)),0))*$B5/12,0)</f>
        <v>0</v>
      </c>
      <c r="AV170" s="515">
        <f t="array" ref="AV170">IFERROR(INDEX($N5:$N19,MATCH(1,IF($L5:$L19&lt;=AV$167,IF($M5:$M19&gt;=AV$167,1)),0))*$B5/12,0)</f>
        <v>0</v>
      </c>
      <c r="AW170" s="515">
        <f t="array" ref="AW170">IFERROR(INDEX($N5:$N19,MATCH(1,IF($L5:$L19&lt;=AW$167,IF($M5:$M19&gt;=AW$167,1)),0))*$B5/12,0)</f>
        <v>0</v>
      </c>
      <c r="AX170" s="515">
        <f t="array" ref="AX170">IFERROR(INDEX($N5:$N19,MATCH(1,IF($L5:$L19&lt;=AX$167,IF($M5:$M19&gt;=AX$167,1)),0))*$B5/12,0)</f>
        <v>0</v>
      </c>
      <c r="AY170" s="515">
        <f t="array" ref="AY170">IFERROR(INDEX($N5:$N19,MATCH(1,IF($L5:$L19&lt;=AY$167,IF($M5:$M19&gt;=AY$167,1)),0))*$B5/12,0)</f>
        <v>0</v>
      </c>
      <c r="AZ170" s="515">
        <f t="array" ref="AZ170">IFERROR(INDEX($N5:$N19,MATCH(1,IF($L5:$L19&lt;=AZ$167,IF($M5:$M19&gt;=AZ$167,1)),0))*$B5/12,0)</f>
        <v>0</v>
      </c>
      <c r="BA170" s="515">
        <f t="array" ref="BA170">IFERROR(INDEX($N5:$N19,MATCH(1,IF($L5:$L19&lt;=BA$167,IF($M5:$M19&gt;=BA$167,1)),0))*$B5/12,0)</f>
        <v>0</v>
      </c>
      <c r="BB170" s="515">
        <f t="array" ref="BB170">IFERROR(INDEX($N5:$N19,MATCH(1,IF($L5:$L19&lt;=BB$167,IF($M5:$M19&gt;=BB$167,1)),0))*$B5/12,0)</f>
        <v>0</v>
      </c>
      <c r="BC170" s="515">
        <f t="array" ref="BC170">IFERROR(INDEX($N5:$N19,MATCH(1,IF($L5:$L19&lt;=BC$167,IF($M5:$M19&gt;=BC$167,1)),0))*$B5/12,0)</f>
        <v>0</v>
      </c>
      <c r="BD170" s="515">
        <f t="array" ref="BD170">IFERROR(INDEX($N5:$N19,MATCH(1,IF($L5:$L19&lt;=BD$167,IF($M5:$M19&gt;=BD$167,1)),0))*$B5/12,0)</f>
        <v>0</v>
      </c>
      <c r="BE170" s="515">
        <f t="array" ref="BE170">IFERROR(INDEX($N5:$N19,MATCH(1,IF($L5:$L19&lt;=BE$167,IF($M5:$M19&gt;=BE$167,1)),0))*$B5/12,0)</f>
        <v>0</v>
      </c>
      <c r="BF170" s="515">
        <f t="array" ref="BF170">IFERROR(INDEX($N5:$N19,MATCH(1,IF($L5:$L19&lt;=BF$167,IF($M5:$M19&gt;=BF$167,1)),0))*$B5/12,0)</f>
        <v>0</v>
      </c>
      <c r="BG170" s="515">
        <f t="array" ref="BG170">IFERROR(INDEX($N5:$N19,MATCH(1,IF($L5:$L19&lt;=BG$167,IF($M5:$M19&gt;=BG$167,1)),0))*$B5/12,0)</f>
        <v>0</v>
      </c>
      <c r="BH170" s="515">
        <f t="array" ref="BH170">IFERROR(INDEX($N5:$N19,MATCH(1,IF($L5:$L19&lt;=BH$167,IF($M5:$M19&gt;=BH$167,1)),0))*$B5/12,0)</f>
        <v>0</v>
      </c>
      <c r="BI170" s="515">
        <f t="array" ref="BI170">IFERROR(INDEX($N5:$N19,MATCH(1,IF($L5:$L19&lt;=BI$167,IF($M5:$M19&gt;=BI$167,1)),0))*$B5/12,0)</f>
        <v>0</v>
      </c>
      <c r="BJ170" s="515">
        <f t="array" ref="BJ170">IFERROR(INDEX($N5:$N19,MATCH(1,IF($L5:$L19&lt;=BJ$167,IF($M5:$M19&gt;=BJ$167,1)),0))*$B5/12,0)</f>
        <v>0</v>
      </c>
      <c r="BK170" s="515">
        <f t="array" ref="BK170">IFERROR(INDEX($N5:$N19,MATCH(1,IF($L5:$L19&lt;=BK$167,IF($M5:$M19&gt;=BK$167,1)),0))*$B5/12,0)</f>
        <v>0</v>
      </c>
      <c r="BL170" s="515">
        <f t="array" ref="BL170">IFERROR(INDEX($N5:$N19,MATCH(1,IF($L5:$L19&lt;=BL$167,IF($M5:$M19&gt;=BL$167,1)),0))*$B5/12,0)</f>
        <v>0</v>
      </c>
      <c r="BM170" s="515">
        <f t="array" ref="BM170">IFERROR(INDEX($N5:$N19,MATCH(1,IF($L5:$L19&lt;=BM$167,IF($M5:$M19&gt;=BM$167,1)),0))*$B5/12,0)</f>
        <v>0</v>
      </c>
      <c r="BN170" s="515">
        <f t="array" ref="BN170">IFERROR(INDEX($N5:$N19,MATCH(1,IF($L5:$L19&lt;=BN$167,IF($M5:$M19&gt;=BN$167,1)),0))*$B5/12,0)</f>
        <v>0</v>
      </c>
      <c r="BO170" s="515">
        <f t="array" ref="BO170">IFERROR(INDEX($N5:$N19,MATCH(1,IF($L5:$L19&lt;=BO$167,IF($M5:$M19&gt;=BO$167,1)),0))*$B5/12,0)</f>
        <v>0</v>
      </c>
      <c r="BP170" s="515">
        <f t="array" ref="BP170">IFERROR(INDEX($N5:$N19,MATCH(1,IF($L5:$L19&lt;=BP$167,IF($M5:$M19&gt;=BP$167,1)),0))*$B5/12,0)</f>
        <v>0</v>
      </c>
      <c r="BQ170" s="515">
        <f t="array" ref="BQ170">IFERROR(INDEX($N5:$N19,MATCH(1,IF($L5:$L19&lt;=BQ$167,IF($M5:$M19&gt;=BQ$167,1)),0))*$B5/12,0)</f>
        <v>0</v>
      </c>
      <c r="BR170" s="515">
        <f t="array" ref="BR170">IFERROR(INDEX($N5:$N19,MATCH(1,IF($L5:$L19&lt;=BR$167,IF($M5:$M19&gt;=BR$167,1)),0))*$B5/12,0)</f>
        <v>0</v>
      </c>
      <c r="BS170" s="515">
        <f t="array" ref="BS170">IFERROR(INDEX($N5:$N19,MATCH(1,IF($L5:$L19&lt;=BS$167,IF($M5:$M19&gt;=BS$167,1)),0))*$B5/12,0)</f>
        <v>0</v>
      </c>
      <c r="BT170" s="515">
        <f t="array" ref="BT170">IFERROR(INDEX($N5:$N19,MATCH(1,IF($L5:$L19&lt;=BT$167,IF($M5:$M19&gt;=BT$167,1)),0))*$B5/12,0)</f>
        <v>0</v>
      </c>
      <c r="BU170" s="515">
        <f t="array" ref="BU170">IFERROR(INDEX($N5:$N19,MATCH(1,IF($L5:$L19&lt;=BU$167,IF($M5:$M19&gt;=BU$167,1)),0))*$B5/12,0)</f>
        <v>0</v>
      </c>
      <c r="BV170" s="515">
        <f t="array" ref="BV170">IFERROR(INDEX($N5:$N19,MATCH(1,IF($L5:$L19&lt;=BV$167,IF($M5:$M19&gt;=BV$167,1)),0))*$B5/12,0)</f>
        <v>0</v>
      </c>
      <c r="BW170" s="515">
        <f t="array" ref="BW170">IFERROR(INDEX($N5:$N19,MATCH(1,IF($L5:$L19&lt;=BW$167,IF($M5:$M19&gt;=BW$167,1)),0))*$B5/12,0)</f>
        <v>0</v>
      </c>
      <c r="BX170" s="515">
        <f t="array" ref="BX170">IFERROR(INDEX($N5:$N19,MATCH(1,IF($L5:$L19&lt;=BX$167,IF($M5:$M19&gt;=BX$167,1)),0))*$B5/12,0)</f>
        <v>0</v>
      </c>
      <c r="BY170" s="515">
        <f t="array" ref="BY170">IFERROR(INDEX($N5:$N19,MATCH(1,IF($L5:$L19&lt;=BY$167,IF($M5:$M19&gt;=BY$167,1)),0))*$B5/12,0)</f>
        <v>0</v>
      </c>
      <c r="BZ170" s="515">
        <f t="array" ref="BZ170">IFERROR(INDEX($N5:$N19,MATCH(1,IF($L5:$L19&lt;=BZ$167,IF($M5:$M19&gt;=BZ$167,1)),0))*$B5/12,0)</f>
        <v>0</v>
      </c>
      <c r="CA170" s="515">
        <f t="array" ref="CA170">IFERROR(INDEX($N5:$N19,MATCH(1,IF($L5:$L19&lt;=CA$167,IF($M5:$M19&gt;=CA$167,1)),0))*$B5/12,0)</f>
        <v>0</v>
      </c>
      <c r="CB170" s="515">
        <f t="array" ref="CB170">IFERROR(INDEX($N5:$N19,MATCH(1,IF($L5:$L19&lt;=CB$167,IF($M5:$M19&gt;=CB$167,1)),0))*$B5/12,0)</f>
        <v>0</v>
      </c>
      <c r="CC170" s="515">
        <f t="array" ref="CC170">IFERROR(INDEX($N5:$N19,MATCH(1,IF($L5:$L19&lt;=CC$167,IF($M5:$M19&gt;=CC$167,1)),0))*$B5/12,0)</f>
        <v>0</v>
      </c>
      <c r="CD170" s="515">
        <f t="array" ref="CD170">IFERROR(INDEX($N5:$N19,MATCH(1,IF($L5:$L19&lt;=CD$167,IF($M5:$M19&gt;=CD$167,1)),0))*$B5/12,0)</f>
        <v>0</v>
      </c>
      <c r="CE170" s="515">
        <f t="array" ref="CE170">IFERROR(INDEX($N5:$N19,MATCH(1,IF($L5:$L19&lt;=CE$167,IF($M5:$M19&gt;=CE$167,1)),0))*$B5/12,0)</f>
        <v>0</v>
      </c>
      <c r="CF170" s="515">
        <f t="array" ref="CF170">IFERROR(INDEX($N5:$N19,MATCH(1,IF($L5:$L19&lt;=CF$167,IF($M5:$M19&gt;=CF$167,1)),0))*$B5/12,0)</f>
        <v>0</v>
      </c>
      <c r="CG170" s="515">
        <f t="array" ref="CG170">IFERROR(INDEX($N5:$N19,MATCH(1,IF($L5:$L19&lt;=CG$167,IF($M5:$M19&gt;=CG$167,1)),0))*$B5/12,0)</f>
        <v>0</v>
      </c>
      <c r="CH170" s="515">
        <f t="array" ref="CH170">IFERROR(INDEX($N5:$N19,MATCH(1,IF($L5:$L19&lt;=CH$167,IF($M5:$M19&gt;=CH$167,1)),0))*$B5/12,0)</f>
        <v>0</v>
      </c>
      <c r="CI170" s="515">
        <f t="array" ref="CI170">IFERROR(INDEX($N5:$N19,MATCH(1,IF($L5:$L19&lt;=CI$167,IF($M5:$M19&gt;=CI$167,1)),0))*$B5/12,0)</f>
        <v>0</v>
      </c>
      <c r="CJ170" s="515">
        <f t="array" ref="CJ170">IFERROR(INDEX($N5:$N19,MATCH(1,IF($L5:$L19&lt;=CJ$167,IF($M5:$M19&gt;=CJ$167,1)),0))*$B5/12,0)</f>
        <v>0</v>
      </c>
      <c r="CK170" s="515">
        <f t="array" ref="CK170">IFERROR(INDEX($N5:$N19,MATCH(1,IF($L5:$L19&lt;=CK$167,IF($M5:$M19&gt;=CK$167,1)),0))*$B5/12,0)</f>
        <v>0</v>
      </c>
      <c r="CL170" s="515">
        <f t="array" ref="CL170">IFERROR(INDEX($N5:$N19,MATCH(1,IF($L5:$L19&lt;=CL$167,IF($M5:$M19&gt;=CL$167,1)),0))*$B5/12,0)</f>
        <v>0</v>
      </c>
      <c r="CM170" s="515">
        <f t="array" ref="CM170">IFERROR(INDEX($N5:$N19,MATCH(1,IF($L5:$L19&lt;=CM$167,IF($M5:$M19&gt;=CM$167,1)),0))*$B5/12,0)</f>
        <v>0</v>
      </c>
      <c r="CN170" s="515">
        <f t="array" ref="CN170">IFERROR(INDEX($N5:$N19,MATCH(1,IF($L5:$L19&lt;=CN$167,IF($M5:$M19&gt;=CN$167,1)),0))*$B5/12,0)</f>
        <v>0</v>
      </c>
      <c r="CO170" s="515">
        <f t="array" ref="CO170">IFERROR(INDEX($N5:$N19,MATCH(1,IF($L5:$L19&lt;=CO$167,IF($M5:$M19&gt;=CO$167,1)),0))*$B5/12,0)</f>
        <v>0</v>
      </c>
      <c r="CP170" s="515">
        <f t="array" ref="CP170">IFERROR(INDEX($N5:$N19,MATCH(1,IF($L5:$L19&lt;=CP$167,IF($M5:$M19&gt;=CP$167,1)),0))*$B5/12,0)</f>
        <v>0</v>
      </c>
      <c r="CQ170" s="515">
        <f t="array" ref="CQ170">IFERROR(INDEX($N5:$N19,MATCH(1,IF($L5:$L19&lt;=CQ$167,IF($M5:$M19&gt;=CQ$167,1)),0))*$B5/12,0)</f>
        <v>0</v>
      </c>
      <c r="CR170" s="515">
        <f t="array" ref="CR170">IFERROR(INDEX($N5:$N19,MATCH(1,IF($L5:$L19&lt;=CR$167,IF($M5:$M19&gt;=CR$167,1)),0))*$B5/12,0)</f>
        <v>0</v>
      </c>
      <c r="CS170" s="515">
        <f t="array" ref="CS170">IFERROR(INDEX($N5:$N19,MATCH(1,IF($L5:$L19&lt;=CS$167,IF($M5:$M19&gt;=CS$167,1)),0))*$B5/12,0)</f>
        <v>0</v>
      </c>
      <c r="CT170" s="515">
        <f t="array" ref="CT170">IFERROR(INDEX($N5:$N19,MATCH(1,IF($L5:$L19&lt;=CT$167,IF($M5:$M19&gt;=CT$167,1)),0))*$B5/12,0)</f>
        <v>0</v>
      </c>
      <c r="CU170" s="515">
        <f t="array" ref="CU170">IFERROR(INDEX($N5:$N19,MATCH(1,IF($L5:$L19&lt;=CU$167,IF($M5:$M19&gt;=CU$167,1)),0))*$B5/12,0)</f>
        <v>0</v>
      </c>
      <c r="CV170" s="515">
        <f t="array" ref="CV170">IFERROR(INDEX($N5:$N19,MATCH(1,IF($L5:$L19&lt;=CV$167,IF($M5:$M19&gt;=CV$167,1)),0))*$B5/12,0)</f>
        <v>0</v>
      </c>
      <c r="CW170" s="515">
        <f t="array" ref="CW170">IFERROR(INDEX($N5:$N19,MATCH(1,IF($L5:$L19&lt;=CW$167,IF($M5:$M19&gt;=CW$167,1)),0))*$B5/12,0)</f>
        <v>0</v>
      </c>
      <c r="CX170" s="515">
        <f t="array" ref="CX170">IFERROR(INDEX($N5:$N19,MATCH(1,IF($L5:$L19&lt;=CX$167,IF($M5:$M19&gt;=CX$167,1)),0))*$B5/12,0)</f>
        <v>0</v>
      </c>
      <c r="CY170" s="515">
        <f t="array" ref="CY170">IFERROR(INDEX($N5:$N19,MATCH(1,IF($L5:$L19&lt;=CY$167,IF($M5:$M19&gt;=CY$167,1)),0))*$B5/12,0)</f>
        <v>0</v>
      </c>
      <c r="CZ170" s="515">
        <f t="array" ref="CZ170">IFERROR(INDEX($N5:$N19,MATCH(1,IF($L5:$L19&lt;=CZ$167,IF($M5:$M19&gt;=CZ$167,1)),0))*$B5/12,0)</f>
        <v>0</v>
      </c>
      <c r="DA170" s="515">
        <f t="array" ref="DA170">IFERROR(INDEX($N5:$N19,MATCH(1,IF($L5:$L19&lt;=DA$167,IF($M5:$M19&gt;=DA$167,1)),0))*$B5/12,0)</f>
        <v>0</v>
      </c>
      <c r="DB170" s="515">
        <f t="array" ref="DB170">IFERROR(INDEX($N5:$N19,MATCH(1,IF($L5:$L19&lt;=DB$167,IF($M5:$M19&gt;=DB$167,1)),0))*$B5/12,0)</f>
        <v>0</v>
      </c>
      <c r="DC170" s="515">
        <f t="array" ref="DC170">IFERROR(INDEX($N5:$N19,MATCH(1,IF($L5:$L19&lt;=DC$167,IF($M5:$M19&gt;=DC$167,1)),0))*$B5/12,0)</f>
        <v>0</v>
      </c>
      <c r="DD170" s="515">
        <f t="array" ref="DD170">IFERROR(INDEX($N5:$N19,MATCH(1,IF($L5:$L19&lt;=DD$167,IF($M5:$M19&gt;=DD$167,1)),0))*$B5/12,0)</f>
        <v>0</v>
      </c>
      <c r="DE170" s="515">
        <f t="array" ref="DE170">IFERROR(INDEX($N5:$N19,MATCH(1,IF($L5:$L19&lt;=DE$167,IF($M5:$M19&gt;=DE$167,1)),0))*$B5/12,0)</f>
        <v>0</v>
      </c>
      <c r="DF170" s="515">
        <f t="array" ref="DF170">IFERROR(INDEX($N5:$N19,MATCH(1,IF($L5:$L19&lt;=DF$167,IF($M5:$M19&gt;=DF$167,1)),0))*$B5/12,0)</f>
        <v>0</v>
      </c>
      <c r="DG170" s="515">
        <f t="array" ref="DG170">IFERROR(INDEX($N5:$N19,MATCH(1,IF($L5:$L19&lt;=DG$167,IF($M5:$M19&gt;=DG$167,1)),0))*$B5/12,0)</f>
        <v>0</v>
      </c>
      <c r="DH170" s="515">
        <f t="array" ref="DH170">IFERROR(INDEX($N5:$N19,MATCH(1,IF($L5:$L19&lt;=DH$167,IF($M5:$M19&gt;=DH$167,1)),0))*$B5/12,0)</f>
        <v>0</v>
      </c>
      <c r="DI170" s="515">
        <f t="array" ref="DI170">IFERROR(INDEX($N5:$N19,MATCH(1,IF($L5:$L19&lt;=DI$167,IF($M5:$M19&gt;=DI$167,1)),0))*$B5/12,0)</f>
        <v>0</v>
      </c>
      <c r="DJ170" s="515">
        <f t="array" ref="DJ170">IFERROR(INDEX($N5:$N19,MATCH(1,IF($L5:$L19&lt;=DJ$167,IF($M5:$M19&gt;=DJ$167,1)),0))*$B5/12,0)</f>
        <v>0</v>
      </c>
      <c r="DK170" s="515">
        <f t="array" ref="DK170">IFERROR(INDEX($N5:$N19,MATCH(1,IF($L5:$L19&lt;=DK$167,IF($M5:$M19&gt;=DK$167,1)),0))*$B5/12,0)</f>
        <v>0</v>
      </c>
      <c r="DL170" s="515">
        <f t="array" ref="DL170">IFERROR(INDEX($N5:$N19,MATCH(1,IF($L5:$L19&lt;=DL$167,IF($M5:$M19&gt;=DL$167,1)),0))*$B5/12,0)</f>
        <v>0</v>
      </c>
      <c r="DM170" s="515">
        <f t="array" ref="DM170">IFERROR(INDEX($N5:$N19,MATCH(1,IF($L5:$L19&lt;=DM$167,IF($M5:$M19&gt;=DM$167,1)),0))*$B5/12,0)</f>
        <v>0</v>
      </c>
      <c r="DN170" s="515">
        <f t="array" ref="DN170">IFERROR(INDEX($N5:$N19,MATCH(1,IF($L5:$L19&lt;=DN$167,IF($M5:$M19&gt;=DN$167,1)),0))*$B5/12,0)</f>
        <v>0</v>
      </c>
      <c r="DO170" s="515">
        <f t="array" ref="DO170">IFERROR(INDEX($N5:$N19,MATCH(1,IF($L5:$L19&lt;=DO$167,IF($M5:$M19&gt;=DO$167,1)),0))*$B5/12,0)</f>
        <v>0</v>
      </c>
      <c r="DP170" s="515">
        <f t="array" ref="DP170">IFERROR(INDEX($N5:$N19,MATCH(1,IF($L5:$L19&lt;=DP$167,IF($M5:$M19&gt;=DP$167,1)),0))*$B5/12,0)</f>
        <v>0</v>
      </c>
      <c r="DQ170" s="515">
        <f t="array" ref="DQ170">IFERROR(INDEX($N5:$N19,MATCH(1,IF($L5:$L19&lt;=DQ$167,IF($M5:$M19&gt;=DQ$167,1)),0))*$B5/12,0)</f>
        <v>0</v>
      </c>
      <c r="DR170" s="515">
        <f t="array" ref="DR170">IFERROR(INDEX($N5:$N19,MATCH(1,IF($L5:$L19&lt;=DR$167,IF($M5:$M19&gt;=DR$167,1)),0))*$B5/12,0)</f>
        <v>0</v>
      </c>
      <c r="DS170" s="515">
        <f t="array" ref="DS170">IFERROR(INDEX($N5:$N19,MATCH(1,IF($L5:$L19&lt;=DS$167,IF($M5:$M19&gt;=DS$167,1)),0))*$B5/12,0)</f>
        <v>0</v>
      </c>
      <c r="DT170" s="515">
        <f t="array" ref="DT170">IFERROR(INDEX($N5:$N19,MATCH(1,IF($L5:$L19&lt;=DT$167,IF($M5:$M19&gt;=DT$167,1)),0))*$B5/12,0)</f>
        <v>0</v>
      </c>
      <c r="DU170" s="515">
        <f t="array" ref="DU170">IFERROR(INDEX($N5:$N19,MATCH(1,IF($L5:$L19&lt;=DU$167,IF($M5:$M19&gt;=DU$167,1)),0))*$B5/12,0)</f>
        <v>0</v>
      </c>
      <c r="DV170" s="515">
        <f t="array" ref="DV170">IFERROR(INDEX($N5:$N19,MATCH(1,IF($L5:$L19&lt;=DV$167,IF($M5:$M19&gt;=DV$167,1)),0))*$B5/12,0)</f>
        <v>0</v>
      </c>
      <c r="DW170" s="515">
        <f t="array" ref="DW170">IFERROR(INDEX($N5:$N19,MATCH(1,IF($L5:$L19&lt;=DW$167,IF($M5:$M19&gt;=DW$167,1)),0))*$B5/12,0)</f>
        <v>0</v>
      </c>
      <c r="DX170" s="515">
        <f t="array" ref="DX170">IFERROR(INDEX($N5:$N19,MATCH(1,IF($L5:$L19&lt;=DX$167,IF($M5:$M19&gt;=DX$167,1)),0))*$B5/12,0)</f>
        <v>0</v>
      </c>
      <c r="DY170" s="515">
        <f t="array" ref="DY170">IFERROR(INDEX($N5:$N19,MATCH(1,IF($L5:$L19&lt;=DY$167,IF($M5:$M19&gt;=DY$167,1)),0))*$B5/12,0)</f>
        <v>0</v>
      </c>
      <c r="DZ170" s="515">
        <f t="array" ref="DZ170">IFERROR(INDEX($N5:$N19,MATCH(1,IF($L5:$L19&lt;=DZ$167,IF($M5:$M19&gt;=DZ$167,1)),0))*$B5/12,0)</f>
        <v>0</v>
      </c>
      <c r="EA170" s="515">
        <f t="array" ref="EA170">IFERROR(INDEX($N5:$N19,MATCH(1,IF($L5:$L19&lt;=EA$167,IF($M5:$M19&gt;=EA$167,1)),0))*$B5/12,0)</f>
        <v>0</v>
      </c>
      <c r="EB170" s="515">
        <f t="array" ref="EB170">IFERROR(INDEX($N5:$N19,MATCH(1,IF($L5:$L19&lt;=EB$167,IF($M5:$M19&gt;=EB$167,1)),0))*$B5/12,0)</f>
        <v>0</v>
      </c>
      <c r="EC170" s="515">
        <f t="array" ref="EC170">IFERROR(INDEX($N5:$N19,MATCH(1,IF($L5:$L19&lt;=EC$167,IF($M5:$M19&gt;=EC$167,1)),0))*$B5/12,0)</f>
        <v>0</v>
      </c>
      <c r="ED170" s="515">
        <f t="array" ref="ED170">IFERROR(INDEX($N5:$N19,MATCH(1,IF($L5:$L19&lt;=ED$167,IF($M5:$M19&gt;=ED$167,1)),0))*$B5/12,0)</f>
        <v>0</v>
      </c>
      <c r="EE170" s="515">
        <f t="array" ref="EE170">IFERROR(INDEX($N5:$N19,MATCH(1,IF($L5:$L19&lt;=EE$167,IF($M5:$M19&gt;=EE$167,1)),0))*$B5/12,0)</f>
        <v>0</v>
      </c>
      <c r="EF170" s="515">
        <f t="array" ref="EF170">IFERROR(INDEX($N5:$N19,MATCH(1,IF($L5:$L19&lt;=EF$167,IF($M5:$M19&gt;=EF$167,1)),0))*$B5/12,0)</f>
        <v>0</v>
      </c>
      <c r="EG170" s="515">
        <f t="array" ref="EG170">IFERROR(INDEX($N5:$N19,MATCH(1,IF($L5:$L19&lt;=EG$167,IF($M5:$M19&gt;=EG$167,1)),0))*$B5/12,0)</f>
        <v>0</v>
      </c>
      <c r="EH170" s="515">
        <f t="array" ref="EH170">IFERROR(INDEX($N5:$N19,MATCH(1,IF($L5:$L19&lt;=EH$167,IF($M5:$M19&gt;=EH$167,1)),0))*$B5/12,0)</f>
        <v>0</v>
      </c>
      <c r="EI170" s="515">
        <f t="array" ref="EI170">IFERROR(INDEX($N5:$N19,MATCH(1,IF($L5:$L19&lt;=EI$167,IF($M5:$M19&gt;=EI$167,1)),0))*$B5/12,0)</f>
        <v>0</v>
      </c>
      <c r="EJ170" s="515">
        <f t="array" ref="EJ170">IFERROR(INDEX($N5:$N19,MATCH(1,IF($L5:$L19&lt;=EJ$167,IF($M5:$M19&gt;=EJ$167,1)),0))*$B5/12,0)</f>
        <v>0</v>
      </c>
      <c r="EK170" s="515">
        <f t="array" ref="EK170">IFERROR(INDEX($N5:$N19,MATCH(1,IF($L5:$L19&lt;=EK$167,IF($M5:$M19&gt;=EK$167,1)),0))*$B5/12,0)</f>
        <v>0</v>
      </c>
      <c r="EL170" s="515">
        <f t="array" ref="EL170">IFERROR(INDEX($N5:$N19,MATCH(1,IF($L5:$L19&lt;=EL$167,IF($M5:$M19&gt;=EL$167,1)),0))*$B5/12,0)</f>
        <v>0</v>
      </c>
      <c r="EM170" s="515">
        <f t="array" ref="EM170">IFERROR(INDEX($N5:$N19,MATCH(1,IF($L5:$L19&lt;=EM$167,IF($M5:$M19&gt;=EM$167,1)),0))*$B5/12,0)</f>
        <v>0</v>
      </c>
      <c r="EN170" s="515">
        <f t="array" ref="EN170">IFERROR(INDEX($N5:$N19,MATCH(1,IF($L5:$L19&lt;=EN$167,IF($M5:$M19&gt;=EN$167,1)),0))*$B5/12,0)</f>
        <v>0</v>
      </c>
      <c r="EO170" s="515">
        <f t="array" ref="EO170">IFERROR(INDEX($N5:$N19,MATCH(1,IF($L5:$L19&lt;=EO$167,IF($M5:$M19&gt;=EO$167,1)),0))*$B5/12,0)</f>
        <v>0</v>
      </c>
      <c r="EP170" s="515">
        <f t="array" ref="EP170">IFERROR(INDEX($N5:$N19,MATCH(1,IF($L5:$L19&lt;=EP$167,IF($M5:$M19&gt;=EP$167,1)),0))*$B5/12,0)</f>
        <v>0</v>
      </c>
      <c r="EQ170" s="515">
        <f t="array" ref="EQ170">IFERROR(INDEX($N5:$N19,MATCH(1,IF($L5:$L19&lt;=EQ$167,IF($M5:$M19&gt;=EQ$167,1)),0))*$B5/12,0)</f>
        <v>0</v>
      </c>
      <c r="ER170" s="515">
        <f t="array" ref="ER170">IFERROR(INDEX($N5:$N19,MATCH(1,IF($L5:$L19&lt;=ER$167,IF($M5:$M19&gt;=ER$167,1)),0))*$B5/12,0)</f>
        <v>0</v>
      </c>
      <c r="ES170" s="515">
        <f t="array" ref="ES170">IFERROR(INDEX($N5:$N19,MATCH(1,IF($L5:$L19&lt;=ES$167,IF($M5:$M19&gt;=ES$167,1)),0))*$B5/12,0)</f>
        <v>0</v>
      </c>
      <c r="ET170" s="515">
        <f t="array" ref="ET170">IFERROR(INDEX($N5:$N19,MATCH(1,IF($L5:$L19&lt;=ET$167,IF($M5:$M19&gt;=ET$167,1)),0))*$B5/12,0)</f>
        <v>0</v>
      </c>
      <c r="EU170" s="515">
        <f t="array" ref="EU170">IFERROR(INDEX($N5:$N19,MATCH(1,IF($L5:$L19&lt;=EU$167,IF($M5:$M19&gt;=EU$167,1)),0))*$B5/12,0)</f>
        <v>0</v>
      </c>
      <c r="EV170" s="515">
        <f t="array" ref="EV170">IFERROR(INDEX($N5:$N19,MATCH(1,IF($L5:$L19&lt;=EV$167,IF($M5:$M19&gt;=EV$167,1)),0))*$B5/12,0)</f>
        <v>0</v>
      </c>
      <c r="EW170" s="515">
        <f t="array" ref="EW170">IFERROR(INDEX($N5:$N19,MATCH(1,IF($L5:$L19&lt;=EW$167,IF($M5:$M19&gt;=EW$167,1)),0))*$B5/12,0)</f>
        <v>0</v>
      </c>
      <c r="EX170" s="515">
        <f t="array" ref="EX170">IFERROR(INDEX($N5:$N19,MATCH(1,IF($L5:$L19&lt;=EX$167,IF($M5:$M19&gt;=EX$167,1)),0))*$B5/12,0)</f>
        <v>0</v>
      </c>
      <c r="EY170" s="515">
        <f t="array" ref="EY170">IFERROR(INDEX($N5:$N19,MATCH(1,IF($L5:$L19&lt;=EY$167,IF($M5:$M19&gt;=EY$167,1)),0))*$B5/12,0)</f>
        <v>0</v>
      </c>
      <c r="EZ170" s="515">
        <f t="array" ref="EZ170">IFERROR(INDEX($N5:$N19,MATCH(1,IF($L5:$L19&lt;=EZ$167,IF($M5:$M19&gt;=EZ$167,1)),0))*$B5/12,0)</f>
        <v>0</v>
      </c>
      <c r="FA170" s="515">
        <f t="array" ref="FA170">IFERROR(INDEX($N5:$N19,MATCH(1,IF($L5:$L19&lt;=FA$167,IF($M5:$M19&gt;=FA$167,1)),0))*$B5/12,0)</f>
        <v>0</v>
      </c>
      <c r="FB170" s="515">
        <f t="array" ref="FB170">IFERROR(INDEX($N5:$N19,MATCH(1,IF($L5:$L19&lt;=FB$167,IF($M5:$M19&gt;=FB$167,1)),0))*$B5/12,0)</f>
        <v>0</v>
      </c>
      <c r="FC170" s="515">
        <f t="array" ref="FC170">IFERROR(INDEX($N5:$N19,MATCH(1,IF($L5:$L19&lt;=FC$167,IF($M5:$M19&gt;=FC$167,1)),0))*$B5/12,0)</f>
        <v>0</v>
      </c>
      <c r="FD170" s="515">
        <f t="array" ref="FD170">IFERROR(INDEX($N5:$N19,MATCH(1,IF($L5:$L19&lt;=FD$167,IF($M5:$M19&gt;=FD$167,1)),0))*$B5/12,0)</f>
        <v>0</v>
      </c>
      <c r="FE170" s="515">
        <f t="array" ref="FE170">IFERROR(INDEX($N5:$N19,MATCH(1,IF($L5:$L19&lt;=FE$167,IF($M5:$M19&gt;=FE$167,1)),0))*$B5/12,0)</f>
        <v>0</v>
      </c>
      <c r="FF170" s="515">
        <f t="array" ref="FF170">IFERROR(INDEX($N5:$N19,MATCH(1,IF($L5:$L19&lt;=FF$167,IF($M5:$M19&gt;=FF$167,1)),0))*$B5/12,0)</f>
        <v>0</v>
      </c>
      <c r="FG170" s="515">
        <f t="array" ref="FG170">IFERROR(INDEX($N5:$N19,MATCH(1,IF($L5:$L19&lt;=FG$167,IF($M5:$M19&gt;=FG$167,1)),0))*$B5/12,0)</f>
        <v>0</v>
      </c>
      <c r="FH170" s="515">
        <f t="array" ref="FH170">IFERROR(INDEX($N5:$N19,MATCH(1,IF($L5:$L19&lt;=FH$167,IF($M5:$M19&gt;=FH$167,1)),0))*$B5/12,0)</f>
        <v>0</v>
      </c>
      <c r="FI170" s="515">
        <f t="array" ref="FI170">IFERROR(INDEX($N5:$N19,MATCH(1,IF($L5:$L19&lt;=FI$167,IF($M5:$M19&gt;=FI$167,1)),0))*$B5/12,0)</f>
        <v>0</v>
      </c>
      <c r="FJ170" s="515">
        <f t="array" ref="FJ170">IFERROR(INDEX($N5:$N19,MATCH(1,IF($L5:$L19&lt;=FJ$167,IF($M5:$M19&gt;=FJ$167,1)),0))*$B5/12,0)</f>
        <v>0</v>
      </c>
      <c r="FK170" s="515">
        <f t="array" ref="FK170">IFERROR(INDEX($N5:$N19,MATCH(1,IF($L5:$L19&lt;=FK$167,IF($M5:$M19&gt;=FK$167,1)),0))*$B5/12,0)</f>
        <v>0</v>
      </c>
      <c r="FL170" s="515">
        <f t="array" ref="FL170">IFERROR(INDEX($N5:$N19,MATCH(1,IF($L5:$L19&lt;=FL$167,IF($M5:$M19&gt;=FL$167,1)),0))*$B5/12,0)</f>
        <v>0</v>
      </c>
      <c r="FM170" s="515">
        <f t="array" ref="FM170">IFERROR(INDEX($N5:$N19,MATCH(1,IF($L5:$L19&lt;=FM$167,IF($M5:$M19&gt;=FM$167,1)),0))*$B5/12,0)</f>
        <v>0</v>
      </c>
      <c r="FN170" s="515">
        <f t="array" ref="FN170">IFERROR(INDEX($N5:$N19,MATCH(1,IF($L5:$L19&lt;=FN$167,IF($M5:$M19&gt;=FN$167,1)),0))*$B5/12,0)</f>
        <v>0</v>
      </c>
      <c r="FO170" s="515">
        <f t="array" ref="FO170">IFERROR(INDEX($N5:$N19,MATCH(1,IF($L5:$L19&lt;=FO$167,IF($M5:$M19&gt;=FO$167,1)),0))*$B5/12,0)</f>
        <v>0</v>
      </c>
      <c r="FP170" s="515">
        <f t="array" ref="FP170">IFERROR(INDEX($N5:$N19,MATCH(1,IF($L5:$L19&lt;=FP$167,IF($M5:$M19&gt;=FP$167,1)),0))*$B5/12,0)</f>
        <v>0</v>
      </c>
      <c r="FQ170" s="515">
        <f t="array" ref="FQ170">IFERROR(INDEX($N5:$N19,MATCH(1,IF($L5:$L19&lt;=FQ$167,IF($M5:$M19&gt;=FQ$167,1)),0))*$B5/12,0)</f>
        <v>0</v>
      </c>
      <c r="FR170" s="515">
        <f t="array" ref="FR170">IFERROR(INDEX($N5:$N19,MATCH(1,IF($L5:$L19&lt;=FR$167,IF($M5:$M19&gt;=FR$167,1)),0))*$B5/12,0)</f>
        <v>0</v>
      </c>
      <c r="FS170" s="515">
        <f t="array" ref="FS170">IFERROR(INDEX($N5:$N19,MATCH(1,IF($L5:$L19&lt;=FS$167,IF($M5:$M19&gt;=FS$167,1)),0))*$B5/12,0)</f>
        <v>0</v>
      </c>
      <c r="FT170" s="515">
        <f t="array" ref="FT170">IFERROR(INDEX($N5:$N19,MATCH(1,IF($L5:$L19&lt;=FT$167,IF($M5:$M19&gt;=FT$167,1)),0))*$B5/12,0)</f>
        <v>0</v>
      </c>
      <c r="FU170" s="515">
        <f t="array" ref="FU170">IFERROR(INDEX($N5:$N19,MATCH(1,IF($L5:$L19&lt;=FU$167,IF($M5:$M19&gt;=FU$167,1)),0))*$B5/12,0)</f>
        <v>0</v>
      </c>
      <c r="FV170" s="515">
        <f t="array" ref="FV170">IFERROR(INDEX($N5:$N19,MATCH(1,IF($L5:$L19&lt;=FV$167,IF($M5:$M19&gt;=FV$167,1)),0))*$B5/12,0)</f>
        <v>0</v>
      </c>
      <c r="FW170" s="515">
        <f t="array" ref="FW170">IFERROR(INDEX($N5:$N19,MATCH(1,IF($L5:$L19&lt;=FW$167,IF($M5:$M19&gt;=FW$167,1)),0))*$B5/12,0)</f>
        <v>0</v>
      </c>
      <c r="FX170" s="515">
        <f t="array" ref="FX170">IFERROR(INDEX($N5:$N19,MATCH(1,IF($L5:$L19&lt;=FX$167,IF($M5:$M19&gt;=FX$167,1)),0))*$B5/12,0)</f>
        <v>0</v>
      </c>
      <c r="FY170" s="515">
        <f t="array" ref="FY170">IFERROR(INDEX($N5:$N19,MATCH(1,IF($L5:$L19&lt;=FY$167,IF($M5:$M19&gt;=FY$167,1)),0))*$B5/12,0)</f>
        <v>0</v>
      </c>
      <c r="FZ170" s="515">
        <f t="array" ref="FZ170">IFERROR(INDEX($N5:$N19,MATCH(1,IF($L5:$L19&lt;=FZ$167,IF($M5:$M19&gt;=FZ$167,1)),0))*$B5/12,0)</f>
        <v>0</v>
      </c>
      <c r="GA170" s="515">
        <f t="array" ref="GA170">IFERROR(INDEX($N5:$N19,MATCH(1,IF($L5:$L19&lt;=GA$167,IF($M5:$M19&gt;=GA$167,1)),0))*$B5/12,0)</f>
        <v>0</v>
      </c>
      <c r="GB170" s="515">
        <f t="array" ref="GB170">IFERROR(INDEX($N5:$N19,MATCH(1,IF($L5:$L19&lt;=GB$167,IF($M5:$M19&gt;=GB$167,1)),0))*$B5/12,0)</f>
        <v>0</v>
      </c>
      <c r="GC170" s="515">
        <f t="array" ref="GC170">IFERROR(INDEX($N5:$N19,MATCH(1,IF($L5:$L19&lt;=GC$167,IF($M5:$M19&gt;=GC$167,1)),0))*$B5/12,0)</f>
        <v>0</v>
      </c>
      <c r="GD170" s="515">
        <f t="array" ref="GD170">IFERROR(INDEX($N5:$N19,MATCH(1,IF($L5:$L19&lt;=GD$167,IF($M5:$M19&gt;=GD$167,1)),0))*$B5/12,0)</f>
        <v>0</v>
      </c>
      <c r="GE170" s="515">
        <f t="array" ref="GE170">IFERROR(INDEX($N5:$N19,MATCH(1,IF($L5:$L19&lt;=GE$167,IF($M5:$M19&gt;=GE$167,1)),0))*$B5/12,0)</f>
        <v>0</v>
      </c>
      <c r="GF170" s="515">
        <f t="array" ref="GF170">IFERROR(INDEX($N5:$N19,MATCH(1,IF($L5:$L19&lt;=GF$167,IF($M5:$M19&gt;=GF$167,1)),0))*$B5/12,0)</f>
        <v>0</v>
      </c>
      <c r="GG170" s="515">
        <f t="array" ref="GG170">IFERROR(INDEX($N5:$N19,MATCH(1,IF($L5:$L19&lt;=GG$167,IF($M5:$M19&gt;=GG$167,1)),0))*$B5/12,0)</f>
        <v>0</v>
      </c>
      <c r="GH170" s="515">
        <f t="array" ref="GH170">IFERROR(INDEX($N5:$N19,MATCH(1,IF($L5:$L19&lt;=GH$167,IF($M5:$M19&gt;=GH$167,1)),0))*$B5/12,0)</f>
        <v>0</v>
      </c>
      <c r="GI170" s="515">
        <f t="array" ref="GI170">IFERROR(INDEX($N5:$N19,MATCH(1,IF($L5:$L19&lt;=GI$167,IF($M5:$M19&gt;=GI$167,1)),0))*$B5/12,0)</f>
        <v>0</v>
      </c>
      <c r="GJ170" s="515">
        <f t="array" ref="GJ170">IFERROR(INDEX($N5:$N19,MATCH(1,IF($L5:$L19&lt;=GJ$167,IF($M5:$M19&gt;=GJ$167,1)),0))*$B5/12,0)</f>
        <v>0</v>
      </c>
      <c r="GK170" s="515">
        <f t="array" ref="GK170">IFERROR(INDEX($N5:$N19,MATCH(1,IF($L5:$L19&lt;=GK$167,IF($M5:$M19&gt;=GK$167,1)),0))*$B5/12,0)</f>
        <v>0</v>
      </c>
      <c r="GL170" s="515">
        <f t="array" ref="GL170">IFERROR(INDEX($N5:$N19,MATCH(1,IF($L5:$L19&lt;=GL$167,IF($M5:$M19&gt;=GL$167,1)),0))*$B5/12,0)</f>
        <v>0</v>
      </c>
      <c r="GM170" s="515">
        <f t="array" ref="GM170">IFERROR(INDEX($N5:$N19,MATCH(1,IF($L5:$L19&lt;=GM$167,IF($M5:$M19&gt;=GM$167,1)),0))*$B5/12,0)</f>
        <v>0</v>
      </c>
      <c r="GN170" s="515">
        <f t="array" ref="GN170">IFERROR(INDEX($N5:$N19,MATCH(1,IF($L5:$L19&lt;=GN$167,IF($M5:$M19&gt;=GN$167,1)),0))*$B5/12,0)</f>
        <v>0</v>
      </c>
      <c r="GO170" s="515">
        <f t="array" ref="GO170">IFERROR(INDEX($N5:$N19,MATCH(1,IF($L5:$L19&lt;=GO$167,IF($M5:$M19&gt;=GO$167,1)),0))*$B5/12,0)</f>
        <v>0</v>
      </c>
      <c r="GP170" s="515">
        <f t="array" ref="GP170">IFERROR(INDEX($N5:$N19,MATCH(1,IF($L5:$L19&lt;=GP$167,IF($M5:$M19&gt;=GP$167,1)),0))*$B5/12,0)</f>
        <v>0</v>
      </c>
      <c r="GQ170" s="515">
        <f t="array" ref="GQ170">IFERROR(INDEX($N5:$N19,MATCH(1,IF($L5:$L19&lt;=GQ$167,IF($M5:$M19&gt;=GQ$167,1)),0))*$B5/12,0)</f>
        <v>0</v>
      </c>
      <c r="GR170" s="515">
        <f t="array" ref="GR170">IFERROR(INDEX($N5:$N19,MATCH(1,IF($L5:$L19&lt;=GR$167,IF($M5:$M19&gt;=GR$167,1)),0))*$B5/12,0)</f>
        <v>0</v>
      </c>
      <c r="GS170" s="515">
        <f t="array" ref="GS170">IFERROR(INDEX($N5:$N19,MATCH(1,IF($L5:$L19&lt;=GS$167,IF($M5:$M19&gt;=GS$167,1)),0))*$B5/12,0)</f>
        <v>0</v>
      </c>
      <c r="GT170" s="515">
        <f t="array" ref="GT170">IFERROR(INDEX($N5:$N19,MATCH(1,IF($L5:$L19&lt;=GT$167,IF($M5:$M19&gt;=GT$167,1)),0))*$B5/12,0)</f>
        <v>0</v>
      </c>
      <c r="GU170" s="515">
        <f t="array" ref="GU170">IFERROR(INDEX($N5:$N19,MATCH(1,IF($L5:$L19&lt;=GU$167,IF($M5:$M19&gt;=GU$167,1)),0))*$B5/12,0)</f>
        <v>0</v>
      </c>
      <c r="GV170" s="515">
        <f t="array" ref="GV170">IFERROR(INDEX($N5:$N19,MATCH(1,IF($L5:$L19&lt;=GV$167,IF($M5:$M19&gt;=GV$167,1)),0))*$B5/12,0)</f>
        <v>0</v>
      </c>
      <c r="GW170" s="515">
        <f t="array" ref="GW170">IFERROR(INDEX($N5:$N19,MATCH(1,IF($L5:$L19&lt;=GW$167,IF($M5:$M19&gt;=GW$167,1)),0))*$B5/12,0)</f>
        <v>0</v>
      </c>
      <c r="GX170" s="515">
        <f t="array" ref="GX170">IFERROR(INDEX($N5:$N19,MATCH(1,IF($L5:$L19&lt;=GX$167,IF($M5:$M19&gt;=GX$167,1)),0))*$B5/12,0)</f>
        <v>0</v>
      </c>
      <c r="GY170" s="515">
        <f t="array" ref="GY170">IFERROR(INDEX($N5:$N19,MATCH(1,IF($L5:$L19&lt;=GY$167,IF($M5:$M19&gt;=GY$167,1)),0))*$B5/12,0)</f>
        <v>0</v>
      </c>
      <c r="GZ170" s="515">
        <f t="array" ref="GZ170">IFERROR(INDEX($N5:$N19,MATCH(1,IF($L5:$L19&lt;=GZ$167,IF($M5:$M19&gt;=GZ$167,1)),0))*$B5/12,0)</f>
        <v>0</v>
      </c>
      <c r="HA170" s="515">
        <f t="array" ref="HA170">IFERROR(INDEX($N5:$N19,MATCH(1,IF($L5:$L19&lt;=HA$167,IF($M5:$M19&gt;=HA$167,1)),0))*$B5/12,0)</f>
        <v>0</v>
      </c>
      <c r="HB170" s="515">
        <f t="array" ref="HB170">IFERROR(INDEX($N5:$N19,MATCH(1,IF($L5:$L19&lt;=HB$167,IF($M5:$M19&gt;=HB$167,1)),0))*$B5/12,0)</f>
        <v>0</v>
      </c>
      <c r="HC170" s="515">
        <f t="array" ref="HC170">IFERROR(INDEX($N5:$N19,MATCH(1,IF($L5:$L19&lt;=HC$167,IF($M5:$M19&gt;=HC$167,1)),0))*$B5/12,0)</f>
        <v>0</v>
      </c>
      <c r="HD170" s="515">
        <f t="array" ref="HD170">IFERROR(INDEX($N5:$N19,MATCH(1,IF($L5:$L19&lt;=HD$167,IF($M5:$M19&gt;=HD$167,1)),0))*$B5/12,0)</f>
        <v>0</v>
      </c>
      <c r="HE170" s="515">
        <f t="array" ref="HE170">IFERROR(INDEX($N5:$N19,MATCH(1,IF($L5:$L19&lt;=HE$167,IF($M5:$M19&gt;=HE$167,1)),0))*$B5/12,0)</f>
        <v>0</v>
      </c>
      <c r="HF170" s="515">
        <f t="array" ref="HF170">IFERROR(INDEX($N5:$N19,MATCH(1,IF($L5:$L19&lt;=HF$167,IF($M5:$M19&gt;=HF$167,1)),0))*$B5/12,0)</f>
        <v>0</v>
      </c>
      <c r="HG170" s="515">
        <f t="array" ref="HG170">IFERROR(INDEX($N5:$N19,MATCH(1,IF($L5:$L19&lt;=HG$167,IF($M5:$M19&gt;=HG$167,1)),0))*$B5/12,0)</f>
        <v>0</v>
      </c>
      <c r="HH170" s="515">
        <f t="array" ref="HH170">IFERROR(INDEX($N5:$N19,MATCH(1,IF($L5:$L19&lt;=HH$167,IF($M5:$M19&gt;=HH$167,1)),0))*$B5/12,0)</f>
        <v>0</v>
      </c>
      <c r="HI170" s="515">
        <f t="array" ref="HI170">IFERROR(INDEX($N5:$N19,MATCH(1,IF($L5:$L19&lt;=HI$167,IF($M5:$M19&gt;=HI$167,1)),0))*$B5/12,0)</f>
        <v>0</v>
      </c>
      <c r="HJ170" s="515">
        <f t="array" ref="HJ170">IFERROR(INDEX($N5:$N19,MATCH(1,IF($L5:$L19&lt;=HJ$167,IF($M5:$M19&gt;=HJ$167,1)),0))*$B5/12,0)</f>
        <v>0</v>
      </c>
      <c r="HK170" s="515">
        <f t="array" ref="HK170">IFERROR(INDEX($N5:$N19,MATCH(1,IF($L5:$L19&lt;=HK$167,IF($M5:$M19&gt;=HK$167,1)),0))*$B5/12,0)</f>
        <v>0</v>
      </c>
      <c r="HL170" s="515">
        <f t="array" ref="HL170">IFERROR(INDEX($N5:$N19,MATCH(1,IF($L5:$L19&lt;=HL$167,IF($M5:$M19&gt;=HL$167,1)),0))*$B5/12,0)</f>
        <v>0</v>
      </c>
      <c r="HM170" s="515">
        <f t="array" ref="HM170">IFERROR(INDEX($N5:$N19,MATCH(1,IF($L5:$L19&lt;=HM$167,IF($M5:$M19&gt;=HM$167,1)),0))*$B5/12,0)</f>
        <v>0</v>
      </c>
      <c r="HN170" s="515">
        <f t="array" ref="HN170">IFERROR(INDEX($N5:$N19,MATCH(1,IF($L5:$L19&lt;=HN$167,IF($M5:$M19&gt;=HN$167,1)),0))*$B5/12,0)</f>
        <v>0</v>
      </c>
      <c r="HO170" s="515">
        <f t="array" ref="HO170">IFERROR(INDEX($N5:$N19,MATCH(1,IF($L5:$L19&lt;=HO$167,IF($M5:$M19&gt;=HO$167,1)),0))*$B5/12,0)</f>
        <v>0</v>
      </c>
      <c r="HP170" s="515">
        <f t="array" ref="HP170">IFERROR(INDEX($N5:$N19,MATCH(1,IF($L5:$L19&lt;=HP$167,IF($M5:$M19&gt;=HP$167,1)),0))*$B5/12,0)</f>
        <v>0</v>
      </c>
      <c r="HQ170" s="515">
        <f t="array" ref="HQ170">IFERROR(INDEX($N5:$N19,MATCH(1,IF($L5:$L19&lt;=HQ$167,IF($M5:$M19&gt;=HQ$167,1)),0))*$B5/12,0)</f>
        <v>0</v>
      </c>
      <c r="HR170" s="515">
        <f t="array" ref="HR170">IFERROR(INDEX($N5:$N19,MATCH(1,IF($L5:$L19&lt;=HR$167,IF($M5:$M19&gt;=HR$167,1)),0))*$B5/12,0)</f>
        <v>0</v>
      </c>
      <c r="HS170" s="515">
        <f t="array" ref="HS170">IFERROR(INDEX($N5:$N19,MATCH(1,IF($L5:$L19&lt;=HS$167,IF($M5:$M19&gt;=HS$167,1)),0))*$B5/12,0)</f>
        <v>0</v>
      </c>
      <c r="HT170" s="515">
        <f t="array" ref="HT170">IFERROR(INDEX($N5:$N19,MATCH(1,IF($L5:$L19&lt;=HT$167,IF($M5:$M19&gt;=HT$167,1)),0))*$B5/12,0)</f>
        <v>0</v>
      </c>
      <c r="HU170" s="515">
        <f t="array" ref="HU170">IFERROR(INDEX($N5:$N19,MATCH(1,IF($L5:$L19&lt;=HU$167,IF($M5:$M19&gt;=HU$167,1)),0))*$B5/12,0)</f>
        <v>0</v>
      </c>
      <c r="HV170" s="515">
        <f t="array" ref="HV170">IFERROR(INDEX($N5:$N19,MATCH(1,IF($L5:$L19&lt;=HV$167,IF($M5:$M19&gt;=HV$167,1)),0))*$B5/12,0)</f>
        <v>0</v>
      </c>
      <c r="HW170" s="515">
        <f t="array" ref="HW170">IFERROR(INDEX($N5:$N19,MATCH(1,IF($L5:$L19&lt;=HW$167,IF($M5:$M19&gt;=HW$167,1)),0))*$B5/12,0)</f>
        <v>0</v>
      </c>
      <c r="HX170" s="515">
        <f t="array" ref="HX170">IFERROR(INDEX($N5:$N19,MATCH(1,IF($L5:$L19&lt;=HX$167,IF($M5:$M19&gt;=HX$167,1)),0))*$B5/12,0)</f>
        <v>0</v>
      </c>
      <c r="HY170" s="515">
        <f t="array" ref="HY170">IFERROR(INDEX($N5:$N19,MATCH(1,IF($L5:$L19&lt;=HY$167,IF($M5:$M19&gt;=HY$167,1)),0))*$B5/12,0)</f>
        <v>0</v>
      </c>
      <c r="HZ170" s="515">
        <f t="array" ref="HZ170">IFERROR(INDEX($N5:$N19,MATCH(1,IF($L5:$L19&lt;=HZ$167,IF($M5:$M19&gt;=HZ$167,1)),0))*$B5/12,0)</f>
        <v>0</v>
      </c>
      <c r="IA170" s="515">
        <f t="array" ref="IA170">IFERROR(INDEX($N5:$N19,MATCH(1,IF($L5:$L19&lt;=IA$167,IF($M5:$M19&gt;=IA$167,1)),0))*$B5/12,0)</f>
        <v>0</v>
      </c>
      <c r="IB170" s="515">
        <f t="array" ref="IB170">IFERROR(INDEX($N5:$N19,MATCH(1,IF($L5:$L19&lt;=IB$167,IF($M5:$M19&gt;=IB$167,1)),0))*$B5/12,0)</f>
        <v>0</v>
      </c>
      <c r="IC170" s="515">
        <f t="array" ref="IC170">IFERROR(INDEX($N5:$N19,MATCH(1,IF($L5:$L19&lt;=IC$167,IF($M5:$M19&gt;=IC$167,1)),0))*$B5/12,0)</f>
        <v>0</v>
      </c>
      <c r="ID170" s="515">
        <f t="array" ref="ID170">IFERROR(INDEX($N5:$N19,MATCH(1,IF($L5:$L19&lt;=ID$167,IF($M5:$M19&gt;=ID$167,1)),0))*$B5/12,0)</f>
        <v>0</v>
      </c>
      <c r="IE170" s="515">
        <f t="array" ref="IE170">IFERROR(INDEX($N5:$N19,MATCH(1,IF($L5:$L19&lt;=IE$167,IF($M5:$M19&gt;=IE$167,1)),0))*$B5/12,0)</f>
        <v>0</v>
      </c>
      <c r="IF170" s="515">
        <f t="array" ref="IF170">IFERROR(INDEX($N5:$N19,MATCH(1,IF($L5:$L19&lt;=IF$167,IF($M5:$M19&gt;=IF$167,1)),0))*$B5/12,0)</f>
        <v>0</v>
      </c>
      <c r="IG170" s="515">
        <f t="array" ref="IG170">IFERROR(INDEX($N5:$N19,MATCH(1,IF($L5:$L19&lt;=IG$167,IF($M5:$M19&gt;=IG$167,1)),0))*$B5/12,0)</f>
        <v>0</v>
      </c>
      <c r="IH170" s="515">
        <f t="array" ref="IH170">IFERROR(INDEX($N5:$N19,MATCH(1,IF($L5:$L19&lt;=IH$167,IF($M5:$M19&gt;=IH$167,1)),0))*$B5/12,0)</f>
        <v>0</v>
      </c>
      <c r="II170" s="515">
        <f t="array" ref="II170">IFERROR(INDEX($N5:$N19,MATCH(1,IF($L5:$L19&lt;=II$167,IF($M5:$M19&gt;=II$167,1)),0))*$B5/12,0)</f>
        <v>0</v>
      </c>
      <c r="IJ170" s="515">
        <f t="array" ref="IJ170">IFERROR(INDEX($N5:$N19,MATCH(1,IF($L5:$L19&lt;=IJ$167,IF($M5:$M19&gt;=IJ$167,1)),0))*$B5/12,0)</f>
        <v>0</v>
      </c>
      <c r="IK170" s="515">
        <f t="array" ref="IK170">IFERROR(INDEX($N5:$N19,MATCH(1,IF($L5:$L19&lt;=IK$167,IF($M5:$M19&gt;=IK$167,1)),0))*$B5/12,0)</f>
        <v>0</v>
      </c>
      <c r="IL170" s="515">
        <f t="array" ref="IL170">IFERROR(INDEX($N5:$N19,MATCH(1,IF($L5:$L19&lt;=IL$167,IF($M5:$M19&gt;=IL$167,1)),0))*$B5/12,0)</f>
        <v>0</v>
      </c>
      <c r="IM170" s="515">
        <f t="array" ref="IM170">IFERROR(INDEX($N5:$N19,MATCH(1,IF($L5:$L19&lt;=IM$167,IF($M5:$M19&gt;=IM$167,1)),0))*$B5/12,0)</f>
        <v>0</v>
      </c>
      <c r="IN170" s="515">
        <f t="array" ref="IN170">IFERROR(INDEX($N5:$N19,MATCH(1,IF($L5:$L19&lt;=IN$167,IF($M5:$M19&gt;=IN$167,1)),0))*$B5/12,0)</f>
        <v>0</v>
      </c>
      <c r="IO170" s="515">
        <f t="array" ref="IO170">IFERROR(INDEX($N5:$N19,MATCH(1,IF($L5:$L19&lt;=IO$167,IF($M5:$M19&gt;=IO$167,1)),0))*$B5/12,0)</f>
        <v>0</v>
      </c>
      <c r="IP170" s="515">
        <f t="array" ref="IP170">IFERROR(INDEX($N5:$N19,MATCH(1,IF($L5:$L19&lt;=IP$167,IF($M5:$M19&gt;=IP$167,1)),0))*$B5/12,0)</f>
        <v>0</v>
      </c>
      <c r="IQ170" s="515">
        <f t="array" ref="IQ170">IFERROR(INDEX($N5:$N19,MATCH(1,IF($L5:$L19&lt;=IQ$167,IF($M5:$M19&gt;=IQ$167,1)),0))*$B5/12,0)</f>
        <v>0</v>
      </c>
      <c r="IR170" s="515">
        <f t="array" ref="IR170">IFERROR(INDEX($N5:$N19,MATCH(1,IF($L5:$L19&lt;=IR$167,IF($M5:$M19&gt;=IR$167,1)),0))*$B5/12,0)</f>
        <v>0</v>
      </c>
      <c r="IS170" s="515">
        <f t="array" ref="IS170">IFERROR(INDEX($N5:$N19,MATCH(1,IF($L5:$L19&lt;=IS$167,IF($M5:$M19&gt;=IS$167,1)),0))*$B5/12,0)</f>
        <v>0</v>
      </c>
      <c r="IT170" s="515">
        <f t="array" ref="IT170">IFERROR(INDEX($N5:$N19,MATCH(1,IF($L5:$L19&lt;=IT$167,IF($M5:$M19&gt;=IT$167,1)),0))*$B5/12,0)</f>
        <v>0</v>
      </c>
      <c r="IU170" s="515">
        <f t="array" ref="IU170">IFERROR(INDEX($N5:$N19,MATCH(1,IF($L5:$L19&lt;=IU$167,IF($M5:$M19&gt;=IU$167,1)),0))*$B5/12,0)</f>
        <v>0</v>
      </c>
      <c r="IV170" s="515">
        <f t="array" ref="IV170">IFERROR(INDEX($N5:$N19,MATCH(1,IF($L5:$L19&lt;=IV$167,IF($M5:$M19&gt;=IV$167,1)),0))*$B5/12,0)</f>
        <v>0</v>
      </c>
      <c r="IW170" s="515">
        <f t="array" ref="IW170">IFERROR(INDEX($N5:$N19,MATCH(1,IF($L5:$L19&lt;=IW$167,IF($M5:$M19&gt;=IW$167,1)),0))*$B5/12,0)</f>
        <v>0</v>
      </c>
      <c r="IX170" s="515">
        <f t="array" ref="IX170">IFERROR(INDEX($N5:$N19,MATCH(1,IF($L5:$L19&lt;=IX$167,IF($M5:$M19&gt;=IX$167,1)),0))*$B5/12,0)</f>
        <v>0</v>
      </c>
      <c r="IY170" s="515">
        <f t="array" ref="IY170">IFERROR(INDEX($N5:$N19,MATCH(1,IF($L5:$L19&lt;=IY$167,IF($M5:$M19&gt;=IY$167,1)),0))*$B5/12,0)</f>
        <v>0</v>
      </c>
      <c r="IZ170" s="515">
        <f t="array" ref="IZ170">IFERROR(INDEX($N5:$N19,MATCH(1,IF($L5:$L19&lt;=IZ$167,IF($M5:$M19&gt;=IZ$167,1)),0))*$B5/12,0)</f>
        <v>0</v>
      </c>
      <c r="JA170" s="515">
        <f t="array" ref="JA170">IFERROR(INDEX($N5:$N19,MATCH(1,IF($L5:$L19&lt;=JA$167,IF($M5:$M19&gt;=JA$167,1)),0))*$B5/12,0)</f>
        <v>0</v>
      </c>
      <c r="JB170" s="515">
        <f t="array" ref="JB170">IFERROR(INDEX($N5:$N19,MATCH(1,IF($L5:$L19&lt;=JB$167,IF($M5:$M19&gt;=JB$167,1)),0))*$B5/12,0)</f>
        <v>0</v>
      </c>
      <c r="JC170" s="515">
        <f t="array" ref="JC170">IFERROR(INDEX($N5:$N19,MATCH(1,IF($L5:$L19&lt;=JC$167,IF($M5:$M19&gt;=JC$167,1)),0))*$B5/12,0)</f>
        <v>0</v>
      </c>
      <c r="JD170" s="515">
        <f t="array" ref="JD170">IFERROR(INDEX($N5:$N19,MATCH(1,IF($L5:$L19&lt;=JD$167,IF($M5:$M19&gt;=JD$167,1)),0))*$B5/12,0)</f>
        <v>0</v>
      </c>
      <c r="JE170" s="515">
        <f t="array" ref="JE170">IFERROR(INDEX($N5:$N19,MATCH(1,IF($L5:$L19&lt;=JE$167,IF($M5:$M19&gt;=JE$167,1)),0))*$B5/12,0)</f>
        <v>0</v>
      </c>
      <c r="JF170" s="515">
        <f t="array" ref="JF170">IFERROR(INDEX($N5:$N19,MATCH(1,IF($L5:$L19&lt;=JF$167,IF($M5:$M19&gt;=JF$167,1)),0))*$B5/12,0)</f>
        <v>0</v>
      </c>
      <c r="JG170" s="515">
        <f t="array" ref="JG170">IFERROR(INDEX($N5:$N19,MATCH(1,IF($L5:$L19&lt;=JG$167,IF($M5:$M19&gt;=JG$167,1)),0))*$B5/12,0)</f>
        <v>0</v>
      </c>
      <c r="JH170" s="515">
        <f t="array" ref="JH170">IFERROR(INDEX($N5:$N19,MATCH(1,IF($L5:$L19&lt;=JH$167,IF($M5:$M19&gt;=JH$167,1)),0))*$B5/12,0)</f>
        <v>0</v>
      </c>
      <c r="JI170" s="515">
        <f t="array" ref="JI170">IFERROR(INDEX($N5:$N19,MATCH(1,IF($L5:$L19&lt;=JI$167,IF($M5:$M19&gt;=JI$167,1)),0))*$B5/12,0)</f>
        <v>0</v>
      </c>
      <c r="JJ170" s="515">
        <f t="array" ref="JJ170">IFERROR(INDEX($N5:$N19,MATCH(1,IF($L5:$L19&lt;=JJ$167,IF($M5:$M19&gt;=JJ$167,1)),0))*$B5/12,0)</f>
        <v>0</v>
      </c>
      <c r="JK170" s="515">
        <f t="array" ref="JK170">IFERROR(INDEX($N5:$N19,MATCH(1,IF($L5:$L19&lt;=JK$167,IF($M5:$M19&gt;=JK$167,1)),0))*$B5/12,0)</f>
        <v>0</v>
      </c>
      <c r="JL170" s="515">
        <f t="array" ref="JL170">IFERROR(INDEX($N5:$N19,MATCH(1,IF($L5:$L19&lt;=JL$167,IF($M5:$M19&gt;=JL$167,1)),0))*$B5/12,0)</f>
        <v>0</v>
      </c>
      <c r="JM170" s="515">
        <f t="array" ref="JM170">IFERROR(INDEX($N5:$N19,MATCH(1,IF($L5:$L19&lt;=JM$167,IF($M5:$M19&gt;=JM$167,1)),0))*$B5/12,0)</f>
        <v>0</v>
      </c>
      <c r="JN170" s="515">
        <f t="array" ref="JN170">IFERROR(INDEX($N5:$N19,MATCH(1,IF($L5:$L19&lt;=JN$167,IF($M5:$M19&gt;=JN$167,1)),0))*$B5/12,0)</f>
        <v>0</v>
      </c>
      <c r="JO170" s="515">
        <f t="array" ref="JO170">IFERROR(INDEX($N5:$N19,MATCH(1,IF($L5:$L19&lt;=JO$167,IF($M5:$M19&gt;=JO$167,1)),0))*$B5/12,0)</f>
        <v>0</v>
      </c>
      <c r="JP170" s="515">
        <f t="array" ref="JP170">IFERROR(INDEX($N5:$N19,MATCH(1,IF($L5:$L19&lt;=JP$167,IF($M5:$M19&gt;=JP$167,1)),0))*$B5/12,0)</f>
        <v>0</v>
      </c>
      <c r="JQ170" s="515">
        <f t="array" ref="JQ170">IFERROR(INDEX($N5:$N19,MATCH(1,IF($L5:$L19&lt;=JQ$167,IF($M5:$M19&gt;=JQ$167,1)),0))*$B5/12,0)</f>
        <v>0</v>
      </c>
      <c r="JR170" s="515">
        <f t="array" ref="JR170">IFERROR(INDEX($N5:$N19,MATCH(1,IF($L5:$L19&lt;=JR$167,IF($M5:$M19&gt;=JR$167,1)),0))*$B5/12,0)</f>
        <v>0</v>
      </c>
      <c r="JS170" s="515">
        <f t="array" ref="JS170">IFERROR(INDEX($N5:$N19,MATCH(1,IF($L5:$L19&lt;=JS$167,IF($M5:$M19&gt;=JS$167,1)),0))*$B5/12,0)</f>
        <v>0</v>
      </c>
      <c r="JT170" s="515">
        <f t="array" ref="JT170">IFERROR(INDEX($N5:$N19,MATCH(1,IF($L5:$L19&lt;=JT$167,IF($M5:$M19&gt;=JT$167,1)),0))*$B5/12,0)</f>
        <v>0</v>
      </c>
      <c r="JU170" s="515">
        <f t="array" ref="JU170">IFERROR(INDEX($N5:$N19,MATCH(1,IF($L5:$L19&lt;=JU$167,IF($M5:$M19&gt;=JU$167,1)),0))*$B5/12,0)</f>
        <v>0</v>
      </c>
      <c r="JV170" s="515">
        <f t="array" ref="JV170">IFERROR(INDEX($N5:$N19,MATCH(1,IF($L5:$L19&lt;=JV$167,IF($M5:$M19&gt;=JV$167,1)),0))*$B5/12,0)</f>
        <v>0</v>
      </c>
      <c r="JW170" s="515">
        <f t="array" ref="JW170">IFERROR(INDEX($N5:$N19,MATCH(1,IF($L5:$L19&lt;=JW$167,IF($M5:$M19&gt;=JW$167,1)),0))*$B5/12,0)</f>
        <v>0</v>
      </c>
      <c r="JX170" s="515">
        <f t="array" ref="JX170">IFERROR(INDEX($N5:$N19,MATCH(1,IF($L5:$L19&lt;=JX$167,IF($M5:$M19&gt;=JX$167,1)),0))*$B5/12,0)</f>
        <v>0</v>
      </c>
      <c r="JY170" s="515">
        <f t="array" ref="JY170">IFERROR(INDEX($N5:$N19,MATCH(1,IF($L5:$L19&lt;=JY$167,IF($M5:$M19&gt;=JY$167,1)),0))*$B5/12,0)</f>
        <v>0</v>
      </c>
      <c r="JZ170" s="515">
        <f t="array" ref="JZ170">IFERROR(INDEX($N5:$N19,MATCH(1,IF($L5:$L19&lt;=JZ$167,IF($M5:$M19&gt;=JZ$167,1)),0))*$B5/12,0)</f>
        <v>0</v>
      </c>
      <c r="KA170" s="515">
        <f t="array" ref="KA170">IFERROR(INDEX($N5:$N19,MATCH(1,IF($L5:$L19&lt;=KA$167,IF($M5:$M19&gt;=KA$167,1)),0))*$B5/12,0)</f>
        <v>0</v>
      </c>
      <c r="KB170" s="515">
        <f t="array" ref="KB170">IFERROR(INDEX($N5:$N19,MATCH(1,IF($L5:$L19&lt;=KB$167,IF($M5:$M19&gt;=KB$167,1)),0))*$B5/12,0)</f>
        <v>0</v>
      </c>
      <c r="KC170" s="515">
        <f t="array" ref="KC170">IFERROR(INDEX($N5:$N19,MATCH(1,IF($L5:$L19&lt;=KC$167,IF($M5:$M19&gt;=KC$167,1)),0))*$B5/12,0)</f>
        <v>0</v>
      </c>
      <c r="KD170" s="515">
        <f t="array" ref="KD170">IFERROR(INDEX($N5:$N19,MATCH(1,IF($L5:$L19&lt;=KD$167,IF($M5:$M19&gt;=KD$167,1)),0))*$B5/12,0)</f>
        <v>0</v>
      </c>
      <c r="KE170" s="515">
        <f t="array" ref="KE170">IFERROR(INDEX($N5:$N19,MATCH(1,IF($L5:$L19&lt;=KE$167,IF($M5:$M19&gt;=KE$167,1)),0))*$B5/12,0)</f>
        <v>0</v>
      </c>
      <c r="KF170" s="515">
        <f t="array" ref="KF170">IFERROR(INDEX($N5:$N19,MATCH(1,IF($L5:$L19&lt;=KF$167,IF($M5:$M19&gt;=KF$167,1)),0))*$B5/12,0)</f>
        <v>0</v>
      </c>
      <c r="KG170" s="515">
        <f t="array" ref="KG170">IFERROR(INDEX($N5:$N19,MATCH(1,IF($L5:$L19&lt;=KG$167,IF($M5:$M19&gt;=KG$167,1)),0))*$B5/12,0)</f>
        <v>0</v>
      </c>
      <c r="KH170" s="515">
        <f t="array" ref="KH170">IFERROR(INDEX($N5:$N19,MATCH(1,IF($L5:$L19&lt;=KH$167,IF($M5:$M19&gt;=KH$167,1)),0))*$B5/12,0)</f>
        <v>0</v>
      </c>
      <c r="KI170" s="515">
        <f t="array" ref="KI170">IFERROR(INDEX($N5:$N19,MATCH(1,IF($L5:$L19&lt;=KI$167,IF($M5:$M19&gt;=KI$167,1)),0))*$B5/12,0)</f>
        <v>0</v>
      </c>
      <c r="KJ170" s="515">
        <f t="array" ref="KJ170">IFERROR(INDEX($N5:$N19,MATCH(1,IF($L5:$L19&lt;=KJ$167,IF($M5:$M19&gt;=KJ$167,1)),0))*$B5/12,0)</f>
        <v>0</v>
      </c>
      <c r="KK170" s="515">
        <f t="array" ref="KK170">IFERROR(INDEX($N5:$N19,MATCH(1,IF($L5:$L19&lt;=KK$167,IF($M5:$M19&gt;=KK$167,1)),0))*$B5/12,0)</f>
        <v>0</v>
      </c>
      <c r="KL170" s="515">
        <f t="array" ref="KL170">IFERROR(INDEX($N5:$N19,MATCH(1,IF($L5:$L19&lt;=KL$167,IF($M5:$M19&gt;=KL$167,1)),0))*$B5/12,0)</f>
        <v>0</v>
      </c>
      <c r="KM170" s="515">
        <f t="array" ref="KM170">IFERROR(INDEX($N5:$N19,MATCH(1,IF($L5:$L19&lt;=KM$167,IF($M5:$M19&gt;=KM$167,1)),0))*$B5/12,0)</f>
        <v>0</v>
      </c>
      <c r="KN170" s="515">
        <f t="array" ref="KN170">IFERROR(INDEX($N5:$N19,MATCH(1,IF($L5:$L19&lt;=KN$167,IF($M5:$M19&gt;=KN$167,1)),0))*$B5/12,0)</f>
        <v>0</v>
      </c>
      <c r="KO170" s="515">
        <f t="array" ref="KO170">IFERROR(INDEX($N5:$N19,MATCH(1,IF($L5:$L19&lt;=KO$167,IF($M5:$M19&gt;=KO$167,1)),0))*$B5/12,0)</f>
        <v>0</v>
      </c>
      <c r="KP170" s="515">
        <f t="array" ref="KP170">IFERROR(INDEX($N5:$N19,MATCH(1,IF($L5:$L19&lt;=KP$167,IF($M5:$M19&gt;=KP$167,1)),0))*$B5/12,0)</f>
        <v>0</v>
      </c>
      <c r="KQ170" s="515">
        <f t="array" ref="KQ170">IFERROR(INDEX($N5:$N19,MATCH(1,IF($L5:$L19&lt;=KQ$167,IF($M5:$M19&gt;=KQ$167,1)),0))*$B5/12,0)</f>
        <v>0</v>
      </c>
      <c r="KR170" s="515">
        <f t="array" ref="KR170">IFERROR(INDEX($N5:$N19,MATCH(1,IF($L5:$L19&lt;=KR$167,IF($M5:$M19&gt;=KR$167,1)),0))*$B5/12,0)</f>
        <v>0</v>
      </c>
      <c r="KS170" s="515">
        <f t="array" ref="KS170">IFERROR(INDEX($N5:$N19,MATCH(1,IF($L5:$L19&lt;=KS$167,IF($M5:$M19&gt;=KS$167,1)),0))*$B5/12,0)</f>
        <v>0</v>
      </c>
      <c r="KT170" s="515">
        <f t="array" ref="KT170">IFERROR(INDEX($N5:$N19,MATCH(1,IF($L5:$L19&lt;=KT$167,IF($M5:$M19&gt;=KT$167,1)),0))*$B5/12,0)</f>
        <v>0</v>
      </c>
      <c r="KU170" s="515">
        <f t="array" ref="KU170">IFERROR(INDEX($N5:$N19,MATCH(1,IF($L5:$L19&lt;=KU$167,IF($M5:$M19&gt;=KU$167,1)),0))*$B5/12,0)</f>
        <v>0</v>
      </c>
      <c r="KV170" s="515">
        <f t="array" ref="KV170">IFERROR(INDEX($N5:$N19,MATCH(1,IF($L5:$L19&lt;=KV$167,IF($M5:$M19&gt;=KV$167,1)),0))*$B5/12,0)</f>
        <v>0</v>
      </c>
      <c r="KW170" s="515">
        <f t="array" ref="KW170">IFERROR(INDEX($N5:$N19,MATCH(1,IF($L5:$L19&lt;=KW$167,IF($M5:$M19&gt;=KW$167,1)),0))*$B5/12,0)</f>
        <v>0</v>
      </c>
      <c r="KX170" s="515">
        <f t="array" ref="KX170">IFERROR(INDEX($N5:$N19,MATCH(1,IF($L5:$L19&lt;=KX$167,IF($M5:$M19&gt;=KX$167,1)),0))*$B5/12,0)</f>
        <v>0</v>
      </c>
      <c r="KY170" s="515">
        <f t="array" ref="KY170">IFERROR(INDEX($N5:$N19,MATCH(1,IF($L5:$L19&lt;=KY$167,IF($M5:$M19&gt;=KY$167,1)),0))*$B5/12,0)</f>
        <v>0</v>
      </c>
      <c r="KZ170" s="515">
        <f t="array" ref="KZ170">IFERROR(INDEX($N5:$N19,MATCH(1,IF($L5:$L19&lt;=KZ$167,IF($M5:$M19&gt;=KZ$167,1)),0))*$B5/12,0)</f>
        <v>0</v>
      </c>
      <c r="LA170" s="515">
        <f t="array" ref="LA170">IFERROR(INDEX($N5:$N19,MATCH(1,IF($L5:$L19&lt;=LA$167,IF($M5:$M19&gt;=LA$167,1)),0))*$B5/12,0)</f>
        <v>0</v>
      </c>
      <c r="LB170" s="515">
        <f t="array" ref="LB170">IFERROR(INDEX($N5:$N19,MATCH(1,IF($L5:$L19&lt;=LB$167,IF($M5:$M19&gt;=LB$167,1)),0))*$B5/12,0)</f>
        <v>0</v>
      </c>
      <c r="LC170" s="515">
        <f t="array" ref="LC170">IFERROR(INDEX($N5:$N19,MATCH(1,IF($L5:$L19&lt;=LC$167,IF($M5:$M19&gt;=LC$167,1)),0))*$B5/12,0)</f>
        <v>0</v>
      </c>
      <c r="LD170" s="515">
        <f t="array" ref="LD170">IFERROR(INDEX($N5:$N19,MATCH(1,IF($L5:$L19&lt;=LD$167,IF($M5:$M19&gt;=LD$167,1)),0))*$B5/12,0)</f>
        <v>0</v>
      </c>
      <c r="LE170" s="515">
        <f t="array" ref="LE170">IFERROR(INDEX($N5:$N19,MATCH(1,IF($L5:$L19&lt;=LE$167,IF($M5:$M19&gt;=LE$167,1)),0))*$B5/12,0)</f>
        <v>0</v>
      </c>
      <c r="LF170" s="515">
        <f t="array" ref="LF170">IFERROR(INDEX($N5:$N19,MATCH(1,IF($L5:$L19&lt;=LF$167,IF($M5:$M19&gt;=LF$167,1)),0))*$B5/12,0)</f>
        <v>0</v>
      </c>
      <c r="LG170" s="515">
        <f t="array" ref="LG170">IFERROR(INDEX($N5:$N19,MATCH(1,IF($L5:$L19&lt;=LG$167,IF($M5:$M19&gt;=LG$167,1)),0))*$B5/12,0)</f>
        <v>0</v>
      </c>
      <c r="LH170" s="515">
        <f t="array" ref="LH170">IFERROR(INDEX($N5:$N19,MATCH(1,IF($L5:$L19&lt;=LH$167,IF($M5:$M19&gt;=LH$167,1)),0))*$B5/12,0)</f>
        <v>0</v>
      </c>
      <c r="LI170" s="515">
        <f t="array" ref="LI170">IFERROR(INDEX($N5:$N19,MATCH(1,IF($L5:$L19&lt;=LI$167,IF($M5:$M19&gt;=LI$167,1)),0))*$B5/12,0)</f>
        <v>0</v>
      </c>
      <c r="LJ170" s="515">
        <f t="array" ref="LJ170">IFERROR(INDEX($N5:$N19,MATCH(1,IF($L5:$L19&lt;=LJ$167,IF($M5:$M19&gt;=LJ$167,1)),0))*$B5/12,0)</f>
        <v>0</v>
      </c>
      <c r="LK170" s="515">
        <f t="array" ref="LK170">IFERROR(INDEX($N5:$N19,MATCH(1,IF($L5:$L19&lt;=LK$167,IF($M5:$M19&gt;=LK$167,1)),0))*$B5/12,0)</f>
        <v>0</v>
      </c>
      <c r="LL170" s="515">
        <f t="array" ref="LL170">IFERROR(INDEX($N5:$N19,MATCH(1,IF($L5:$L19&lt;=LL$167,IF($M5:$M19&gt;=LL$167,1)),0))*$B5/12,0)</f>
        <v>0</v>
      </c>
      <c r="LM170" s="515">
        <f t="array" ref="LM170">IFERROR(INDEX($N5:$N19,MATCH(1,IF($L5:$L19&lt;=LM$167,IF($M5:$M19&gt;=LM$167,1)),0))*$B5/12,0)</f>
        <v>0</v>
      </c>
      <c r="LN170" s="515">
        <f t="array" ref="LN170">IFERROR(INDEX($N5:$N19,MATCH(1,IF($L5:$L19&lt;=LN$167,IF($M5:$M19&gt;=LN$167,1)),0))*$B5/12,0)</f>
        <v>0</v>
      </c>
      <c r="LO170" s="515">
        <f t="array" ref="LO170">IFERROR(INDEX($N5:$N19,MATCH(1,IF($L5:$L19&lt;=LO$167,IF($M5:$M19&gt;=LO$167,1)),0))*$B5/12,0)</f>
        <v>0</v>
      </c>
      <c r="LP170" s="515">
        <f t="array" ref="LP170">IFERROR(INDEX($N5:$N19,MATCH(1,IF($L5:$L19&lt;=LP$167,IF($M5:$M19&gt;=LP$167,1)),0))*$B5/12,0)</f>
        <v>0</v>
      </c>
      <c r="LQ170" s="515">
        <f t="array" ref="LQ170">IFERROR(INDEX($N5:$N19,MATCH(1,IF($L5:$L19&lt;=LQ$167,IF($M5:$M19&gt;=LQ$167,1)),0))*$B5/12,0)</f>
        <v>0</v>
      </c>
      <c r="LR170" s="515">
        <f t="array" ref="LR170">IFERROR(INDEX($N5:$N19,MATCH(1,IF($L5:$L19&lt;=LR$167,IF($M5:$M19&gt;=LR$167,1)),0))*$B5/12,0)</f>
        <v>0</v>
      </c>
      <c r="LS170" s="515">
        <f t="array" ref="LS170">IFERROR(INDEX($N5:$N19,MATCH(1,IF($L5:$L19&lt;=LS$167,IF($M5:$M19&gt;=LS$167,1)),0))*$B5/12,0)</f>
        <v>0</v>
      </c>
      <c r="LT170" s="515">
        <f t="array" ref="LT170">IFERROR(INDEX($N5:$N19,MATCH(1,IF($L5:$L19&lt;=LT$167,IF($M5:$M19&gt;=LT$167,1)),0))*$B5/12,0)</f>
        <v>0</v>
      </c>
      <c r="LU170" s="515">
        <f t="array" ref="LU170">IFERROR(INDEX($N5:$N19,MATCH(1,IF($L5:$L19&lt;=LU$167,IF($M5:$M19&gt;=LU$167,1)),0))*$B5/12,0)</f>
        <v>0</v>
      </c>
      <c r="LV170" s="515">
        <f t="array" ref="LV170">IFERROR(INDEX($N5:$N19,MATCH(1,IF($L5:$L19&lt;=LV$167,IF($M5:$M19&gt;=LV$167,1)),0))*$B5/12,0)</f>
        <v>0</v>
      </c>
      <c r="LW170" s="515">
        <f t="array" ref="LW170">IFERROR(INDEX($N5:$N19,MATCH(1,IF($L5:$L19&lt;=LW$167,IF($M5:$M19&gt;=LW$167,1)),0))*$B5/12,0)</f>
        <v>0</v>
      </c>
      <c r="LX170" s="515">
        <f t="array" ref="LX170">IFERROR(INDEX($N5:$N19,MATCH(1,IF($L5:$L19&lt;=LX$167,IF($M5:$M19&gt;=LX$167,1)),0))*$B5/12,0)</f>
        <v>0</v>
      </c>
      <c r="LY170" s="515">
        <f t="array" ref="LY170">IFERROR(INDEX($N5:$N19,MATCH(1,IF($L5:$L19&lt;=LY$167,IF($M5:$M19&gt;=LY$167,1)),0))*$B5/12,0)</f>
        <v>0</v>
      </c>
      <c r="LZ170" s="515">
        <f t="array" ref="LZ170">IFERROR(INDEX($N5:$N19,MATCH(1,IF($L5:$L19&lt;=LZ$167,IF($M5:$M19&gt;=LZ$167,1)),0))*$B5/12,0)</f>
        <v>0</v>
      </c>
      <c r="MA170" s="515">
        <f t="array" ref="MA170">IFERROR(INDEX($N5:$N19,MATCH(1,IF($L5:$L19&lt;=MA$167,IF($M5:$M19&gt;=MA$167,1)),0))*$B5/12,0)</f>
        <v>0</v>
      </c>
      <c r="MB170" s="515">
        <f t="array" ref="MB170">IFERROR(INDEX($N5:$N19,MATCH(1,IF($L5:$L19&lt;=MB$167,IF($M5:$M19&gt;=MB$167,1)),0))*$B5/12,0)</f>
        <v>0</v>
      </c>
      <c r="MC170" s="515">
        <f t="array" ref="MC170">IFERROR(INDEX($N5:$N19,MATCH(1,IF($L5:$L19&lt;=MC$167,IF($M5:$M19&gt;=MC$167,1)),0))*$B5/12,0)</f>
        <v>0</v>
      </c>
      <c r="MD170" s="515">
        <f t="array" ref="MD170">IFERROR(INDEX($N5:$N19,MATCH(1,IF($L5:$L19&lt;=MD$167,IF($M5:$M19&gt;=MD$167,1)),0))*$B5/12,0)</f>
        <v>0</v>
      </c>
      <c r="ME170" s="515">
        <f t="array" ref="ME170">IFERROR(INDEX($N5:$N19,MATCH(1,IF($L5:$L19&lt;=ME$167,IF($M5:$M19&gt;=ME$167,1)),0))*$B5/12,0)</f>
        <v>0</v>
      </c>
      <c r="MF170" s="515">
        <f t="array" ref="MF170">IFERROR(INDEX($N5:$N19,MATCH(1,IF($L5:$L19&lt;=MF$167,IF($M5:$M19&gt;=MF$167,1)),0))*$B5/12,0)</f>
        <v>0</v>
      </c>
      <c r="MG170" s="515">
        <f t="array" ref="MG170">IFERROR(INDEX($N5:$N19,MATCH(1,IF($L5:$L19&lt;=MG$167,IF($M5:$M19&gt;=MG$167,1)),0))*$B5/12,0)</f>
        <v>0</v>
      </c>
      <c r="MH170" s="515">
        <f t="array" ref="MH170">IFERROR(INDEX($N5:$N19,MATCH(1,IF($L5:$L19&lt;=MH$167,IF($M5:$M19&gt;=MH$167,1)),0))*$B5/12,0)</f>
        <v>0</v>
      </c>
      <c r="MI170" s="515">
        <f t="array" ref="MI170">IFERROR(INDEX($N5:$N19,MATCH(1,IF($L5:$L19&lt;=MI$167,IF($M5:$M19&gt;=MI$167,1)),0))*$B5/12,0)</f>
        <v>0</v>
      </c>
      <c r="MJ170" s="515">
        <f t="array" ref="MJ170">IFERROR(INDEX($N5:$N19,MATCH(1,IF($L5:$L19&lt;=MJ$167,IF($M5:$M19&gt;=MJ$167,1)),0))*$B5/12,0)</f>
        <v>0</v>
      </c>
      <c r="MK170" s="515">
        <f t="array" ref="MK170">IFERROR(INDEX($N5:$N19,MATCH(1,IF($L5:$L19&lt;=MK$167,IF($M5:$M19&gt;=MK$167,1)),0))*$B5/12,0)</f>
        <v>0</v>
      </c>
      <c r="ML170" s="515">
        <f t="array" ref="ML170">IFERROR(INDEX($N5:$N19,MATCH(1,IF($L5:$L19&lt;=ML$167,IF($M5:$M19&gt;=ML$167,1)),0))*$B5/12,0)</f>
        <v>0</v>
      </c>
      <c r="MM170" s="515">
        <f t="array" ref="MM170">IFERROR(INDEX($N5:$N19,MATCH(1,IF($L5:$L19&lt;=MM$167,IF($M5:$M19&gt;=MM$167,1)),0))*$B5/12,0)</f>
        <v>0</v>
      </c>
      <c r="MN170" s="515">
        <f t="array" ref="MN170">IFERROR(INDEX($N5:$N19,MATCH(1,IF($L5:$L19&lt;=MN$167,IF($M5:$M19&gt;=MN$167,1)),0))*$B5/12,0)</f>
        <v>0</v>
      </c>
      <c r="MO170" s="515">
        <f t="array" ref="MO170">IFERROR(INDEX($N5:$N19,MATCH(1,IF($L5:$L19&lt;=MO$167,IF($M5:$M19&gt;=MO$167,1)),0))*$B5/12,0)</f>
        <v>0</v>
      </c>
      <c r="MP170" s="515">
        <f t="array" ref="MP170">IFERROR(INDEX($N5:$N19,MATCH(1,IF($L5:$L19&lt;=MP$167,IF($M5:$M19&gt;=MP$167,1)),0))*$B5/12,0)</f>
        <v>0</v>
      </c>
      <c r="MQ170" s="515">
        <f t="array" ref="MQ170">IFERROR(INDEX($N5:$N19,MATCH(1,IF($L5:$L19&lt;=MQ$167,IF($M5:$M19&gt;=MQ$167,1)),0))*$B5/12,0)</f>
        <v>0</v>
      </c>
      <c r="MR170" s="515">
        <f t="array" ref="MR170">IFERROR(INDEX($N5:$N19,MATCH(1,IF($L5:$L19&lt;=MR$167,IF($M5:$M19&gt;=MR$167,1)),0))*$B5/12,0)</f>
        <v>0</v>
      </c>
      <c r="MS170" s="515">
        <f t="array" ref="MS170">IFERROR(INDEX($N5:$N19,MATCH(1,IF($L5:$L19&lt;=MS$167,IF($M5:$M19&gt;=MS$167,1)),0))*$B5/12,0)</f>
        <v>0</v>
      </c>
      <c r="MT170" s="515">
        <f t="array" ref="MT170">IFERROR(INDEX($N5:$N19,MATCH(1,IF($L5:$L19&lt;=MT$167,IF($M5:$M19&gt;=MT$167,1)),0))*$B5/12,0)</f>
        <v>0</v>
      </c>
      <c r="MU170" s="515">
        <f t="array" ref="MU170">IFERROR(INDEX($N5:$N19,MATCH(1,IF($L5:$L19&lt;=MU$167,IF($M5:$M19&gt;=MU$167,1)),0))*$B5/12,0)</f>
        <v>0</v>
      </c>
      <c r="MV170" s="515">
        <f t="array" ref="MV170">IFERROR(INDEX($N5:$N19,MATCH(1,IF($L5:$L19&lt;=MV$167,IF($M5:$M19&gt;=MV$167,1)),0))*$B5/12,0)</f>
        <v>0</v>
      </c>
      <c r="MW170" s="515">
        <f t="array" ref="MW170">IFERROR(INDEX($N5:$N19,MATCH(1,IF($L5:$L19&lt;=MW$167,IF($M5:$M19&gt;=MW$167,1)),0))*$B5/12,0)</f>
        <v>0</v>
      </c>
      <c r="MX170" s="515">
        <f t="array" ref="MX170">IFERROR(INDEX($N5:$N19,MATCH(1,IF($L5:$L19&lt;=MX$167,IF($M5:$M19&gt;=MX$167,1)),0))*$B5/12,0)</f>
        <v>0</v>
      </c>
      <c r="MY170" s="515">
        <f t="array" ref="MY170">IFERROR(INDEX($N5:$N19,MATCH(1,IF($L5:$L19&lt;=MY$167,IF($M5:$M19&gt;=MY$167,1)),0))*$B5/12,0)</f>
        <v>0</v>
      </c>
      <c r="MZ170" s="515">
        <f t="array" ref="MZ170">IFERROR(INDEX($N5:$N19,MATCH(1,IF($L5:$L19&lt;=MZ$167,IF($M5:$M19&gt;=MZ$167,1)),0))*$B5/12,0)</f>
        <v>0</v>
      </c>
      <c r="NA170" s="515">
        <f t="array" ref="NA170">IFERROR(INDEX($N5:$N19,MATCH(1,IF($L5:$L19&lt;=NA$167,IF($M5:$M19&gt;=NA$167,1)),0))*$B5/12,0)</f>
        <v>0</v>
      </c>
      <c r="NB170" s="515">
        <f t="array" ref="NB170">IFERROR(INDEX($N5:$N19,MATCH(1,IF($L5:$L19&lt;=NB$167,IF($M5:$M19&gt;=NB$167,1)),0))*$B5/12,0)</f>
        <v>0</v>
      </c>
      <c r="NC170" s="515">
        <f t="array" ref="NC170">IFERROR(INDEX($N5:$N19,MATCH(1,IF($L5:$L19&lt;=NC$167,IF($M5:$M19&gt;=NC$167,1)),0))*$B5/12,0)</f>
        <v>0</v>
      </c>
      <c r="ND170" s="515">
        <f t="array" ref="ND170">IFERROR(INDEX($N5:$N19,MATCH(1,IF($L5:$L19&lt;=ND$167,IF($M5:$M19&gt;=ND$167,1)),0))*$B5/12,0)</f>
        <v>0</v>
      </c>
      <c r="NE170" s="515">
        <f t="array" ref="NE170">IFERROR(INDEX($N5:$N19,MATCH(1,IF($L5:$L19&lt;=NE$167,IF($M5:$M19&gt;=NE$167,1)),0))*$B5/12,0)</f>
        <v>0</v>
      </c>
      <c r="NF170" s="515">
        <f t="array" ref="NF170">IFERROR(INDEX($N5:$N19,MATCH(1,IF($L5:$L19&lt;=NF$167,IF($M5:$M19&gt;=NF$167,1)),0))*$B5/12,0)</f>
        <v>0</v>
      </c>
      <c r="NG170" s="515">
        <f t="array" ref="NG170">IFERROR(INDEX($N5:$N19,MATCH(1,IF($L5:$L19&lt;=NG$167,IF($M5:$M19&gt;=NG$167,1)),0))*$B5/12,0)</f>
        <v>0</v>
      </c>
      <c r="NH170" s="515">
        <f t="array" ref="NH170">IFERROR(INDEX($N5:$N19,MATCH(1,IF($L5:$L19&lt;=NH$167,IF($M5:$M19&gt;=NH$167,1)),0))*$B5/12,0)</f>
        <v>0</v>
      </c>
      <c r="NI170" s="515">
        <f t="array" ref="NI170">IFERROR(INDEX($N5:$N19,MATCH(1,IF($L5:$L19&lt;=NI$167,IF($M5:$M19&gt;=NI$167,1)),0))*$B5/12,0)</f>
        <v>0</v>
      </c>
      <c r="NJ170" s="515">
        <f t="array" ref="NJ170">IFERROR(INDEX($N5:$N19,MATCH(1,IF($L5:$L19&lt;=NJ$167,IF($M5:$M19&gt;=NJ$167,1)),0))*$B5/12,0)</f>
        <v>0</v>
      </c>
      <c r="NK170" s="516">
        <f t="array" ref="NK170">IFERROR(INDEX($N5:$N19,MATCH(1,IF($L5:$L19&lt;=NK$167,IF($M5:$M19&gt;=NK$167,1)),0))*$B5/12,0)</f>
        <v>0</v>
      </c>
    </row>
    <row r="171" spans="1:375" s="384" customFormat="1" ht="13.8" x14ac:dyDescent="0.3">
      <c r="A171" s="517">
        <f t="shared" si="25"/>
        <v>45193.610833119805</v>
      </c>
      <c r="B171" s="421" t="s">
        <v>315</v>
      </c>
      <c r="C171" s="514" t="s">
        <v>328</v>
      </c>
      <c r="D171" s="515">
        <f>IF(AND(D$167&lt;=$E5,D$167&gt;=EOMONTH($D5,0)),IF($G5="NNN",SUM(Expenses!B$14:B$18)*$F5,IF($G5="FSG",0,IF($G5="MG",SUMPRODUCT(Expenses!B$14:B$18,$I5:$I9)*$F5,MAX((Expenses!B$15-$K5/12)*$J5*$F5,0)+MAX((Expenses!B$14-$K6/12)*$J6*$F5,0)+MAX((Expenses!B$17-$K7/12)*$J7*$F5,0)+MAX((Expenses!B$16-$K8/12)*$J8*$F5,0)+MAX((Expenses!B$18-$K9/12)*$J9*$F5,0)))),0)</f>
        <v>1109.7299383638401</v>
      </c>
      <c r="E171" s="515">
        <f>IF(AND(E$167&lt;=$E5,E$167&gt;=EOMONTH($D5,0)),IF($G5="NNN",SUM(Expenses!C$14:C$18)*$F5,IF($G5="FSG",0,IF($G5="MG",SUMPRODUCT(Expenses!C$14:C$18,$I5:$I9)*$F5,MAX((Expenses!C$15-$K5/12)*$J5*$F5,0)+MAX((Expenses!C$14-$K6/12)*$J6*$F5,0)+MAX((Expenses!C$17-$K7/12)*$J7*$F5,0)+MAX((Expenses!C$16-$K8/12)*$J8*$F5,0)+MAX((Expenses!C$18-$K9/12)*$J9*$F5,0)))),0)</f>
        <v>1112.2415675412017</v>
      </c>
      <c r="F171" s="515">
        <f>IF(AND(F$167&lt;=$E5,F$167&gt;=EOMONTH($D5,0)),IF($G5="NNN",SUM(Expenses!D$14:D$18)*$F5,IF($G5="FSG",0,IF($G5="MG",SUMPRODUCT(Expenses!D$14:D$18,$I5:$I9)*$F5,MAX((Expenses!D$15-$K5/12)*$J5*$F5,0)+MAX((Expenses!D$14-$K6/12)*$J6*$F5,0)+MAX((Expenses!D$17-$K7/12)*$J7*$F5,0)+MAX((Expenses!D$16-$K8/12)*$J8*$F5,0)+MAX((Expenses!D$18-$K9/12)*$J9*$F5,0)))),0)</f>
        <v>1114.7588812377483</v>
      </c>
      <c r="G171" s="515">
        <f>IF(AND(G$167&lt;=$E5,G$167&gt;=EOMONTH($D5,0)),IF($G5="NNN",SUM(Expenses!E$14:E$18)*$F5,IF($G5="FSG",0,IF($G5="MG",SUMPRODUCT(Expenses!E$14:E$18,$I5:$I9)*$F5,MAX((Expenses!E$15-$K5/12)*$J5*$F5,0)+MAX((Expenses!E$14-$K6/12)*$J6*$F5,0)+MAX((Expenses!E$17-$K7/12)*$J7*$F5,0)+MAX((Expenses!E$16-$K8/12)*$J8*$F5,0)+MAX((Expenses!E$18-$K9/12)*$J9*$F5,0)))),0)</f>
        <v>1117.281892319136</v>
      </c>
      <c r="H171" s="515">
        <f>IF(AND(H$167&lt;=$E5,H$167&gt;=EOMONTH($D5,0)),IF($G5="NNN",SUM(Expenses!F$14:F$18)*$F5,IF($G5="FSG",0,IF($G5="MG",SUMPRODUCT(Expenses!F$14:F$18,$I5:$I9)*$F5,MAX((Expenses!F$15-$K5/12)*$J5*$F5,0)+MAX((Expenses!F$14-$K6/12)*$J6*$F5,0)+MAX((Expenses!F$17-$K7/12)*$J7*$F5,0)+MAX((Expenses!F$16-$K8/12)*$J8*$F5,0)+MAX((Expenses!F$18-$K9/12)*$J9*$F5,0)))),0)</f>
        <v>1119.8106136801402</v>
      </c>
      <c r="I171" s="515">
        <f>IF(AND(I$167&lt;=$E5,I$167&gt;=EOMONTH($D5,0)),IF($G5="NNN",SUM(Expenses!G$14:G$18)*$F5,IF($G5="FSG",0,IF($G5="MG",SUMPRODUCT(Expenses!G$14:G$18,$I5:$I9)*$F5,MAX((Expenses!G$15-$K5/12)*$J5*$F5,0)+MAX((Expenses!G$14-$K6/12)*$J6*$F5,0)+MAX((Expenses!G$17-$K7/12)*$J7*$F5,0)+MAX((Expenses!G$16-$K8/12)*$J8*$F5,0)+MAX((Expenses!G$18-$K9/12)*$J9*$F5,0)))),0)</f>
        <v>1122.3450582447206</v>
      </c>
      <c r="J171" s="515">
        <f>IF(AND(J$167&lt;=$E5,J$167&gt;=EOMONTH($D5,0)),IF($G5="NNN",SUM(Expenses!H$14:H$18)*$F5,IF($G5="FSG",0,IF($G5="MG",SUMPRODUCT(Expenses!H$14:H$18,$I5:$I9)*$F5,MAX((Expenses!H$15-$K5/12)*$J5*$F5,0)+MAX((Expenses!H$14-$K6/12)*$J6*$F5,0)+MAX((Expenses!H$17-$K7/12)*$J7*$F5,0)+MAX((Expenses!H$16-$K8/12)*$J8*$F5,0)+MAX((Expenses!H$18-$K9/12)*$J9*$F5,0)))),0)</f>
        <v>1124.8852389660869</v>
      </c>
      <c r="K171" s="515">
        <f>IF(AND(K$167&lt;=$E5,K$167&gt;=EOMONTH($D5,0)),IF($G5="NNN",SUM(Expenses!I$14:I$18)*$F5,IF($G5="FSG",0,IF($G5="MG",SUMPRODUCT(Expenses!I$14:I$18,$I5:$I9)*$F5,MAX((Expenses!I$15-$K5/12)*$J5*$F5,0)+MAX((Expenses!I$14-$K6/12)*$J6*$F5,0)+MAX((Expenses!I$17-$K7/12)*$J7*$F5,0)+MAX((Expenses!I$16-$K8/12)*$J8*$F5,0)+MAX((Expenses!I$18-$K9/12)*$J9*$F5,0)))),0)</f>
        <v>1127.4311688267667</v>
      </c>
      <c r="L171" s="515">
        <f>IF(AND(L$167&lt;=$E5,L$167&gt;=EOMONTH($D5,0)),IF($G5="NNN",SUM(Expenses!J$14:J$18)*$F5,IF($G5="FSG",0,IF($G5="MG",SUMPRODUCT(Expenses!J$14:J$18,$I5:$I9)*$F5,MAX((Expenses!J$15-$K5/12)*$J5*$F5,0)+MAX((Expenses!J$14-$K6/12)*$J6*$F5,0)+MAX((Expenses!J$17-$K7/12)*$J7*$F5,0)+MAX((Expenses!J$16-$K8/12)*$J8*$F5,0)+MAX((Expenses!J$18-$K9/12)*$J9*$F5,0)))),0)</f>
        <v>1129.9828608386695</v>
      </c>
      <c r="M171" s="515">
        <f>IF(AND(M$167&lt;=$E5,M$167&gt;=EOMONTH($D5,0)),IF($G5="NNN",SUM(Expenses!K$14:K$18)*$F5,IF($G5="FSG",0,IF($G5="MG",SUMPRODUCT(Expenses!K$14:K$18,$I5:$I9)*$F5,MAX((Expenses!K$15-$K5/12)*$J5*$F5,0)+MAX((Expenses!K$14-$K6/12)*$J6*$F5,0)+MAX((Expenses!K$17-$K7/12)*$J7*$F5,0)+MAX((Expenses!K$16-$K8/12)*$J8*$F5,0)+MAX((Expenses!K$18-$K9/12)*$J9*$F5,0)))),0)</f>
        <v>1132.5403280431547</v>
      </c>
      <c r="N171" s="515">
        <f>IF(AND(N$167&lt;=$E5,N$167&gt;=EOMONTH($D5,0)),IF($G5="NNN",SUM(Expenses!L$14:L$18)*$F5,IF($G5="FSG",0,IF($G5="MG",SUMPRODUCT(Expenses!L$14:L$18,$I5:$I9)*$F5,MAX((Expenses!L$15-$K5/12)*$J5*$F5,0)+MAX((Expenses!L$14-$K6/12)*$J6*$F5,0)+MAX((Expenses!L$17-$K7/12)*$J7*$F5,0)+MAX((Expenses!L$16-$K8/12)*$J8*$F5,0)+MAX((Expenses!L$18-$K9/12)*$J9*$F5,0)))),0)</f>
        <v>1135.1035835110983</v>
      </c>
      <c r="O171" s="515">
        <f>IF(AND(O$167&lt;=$E5,O$167&gt;=EOMONTH($D5,0)),IF($G5="NNN",SUM(Expenses!M$14:M$18)*$F5,IF($G5="FSG",0,IF($G5="MG",SUMPRODUCT(Expenses!M$14:M$18,$I5:$I9)*$F5,MAX((Expenses!M$15-$K5/12)*$J5*$F5,0)+MAX((Expenses!M$14-$K6/12)*$J6*$F5,0)+MAX((Expenses!M$17-$K7/12)*$J7*$F5,0)+MAX((Expenses!M$16-$K8/12)*$J8*$F5,0)+MAX((Expenses!M$18-$K9/12)*$J9*$F5,0)))),0)</f>
        <v>1137.6726403429593</v>
      </c>
      <c r="P171" s="515">
        <f>IF(AND(P$167&lt;=$E5,P$167&gt;=EOMONTH($D5,0)),IF($G5="NNN",SUM(Expenses!N$14:N$18)*$F5,IF($G5="FSG",0,IF($G5="MG",SUMPRODUCT(Expenses!N$14:N$18,$I5:$I9)*$F5,MAX((Expenses!N$15-$K5/12)*$J5*$F5,0)+MAX((Expenses!N$14-$K6/12)*$J6*$F5,0)+MAX((Expenses!N$17-$K7/12)*$J7*$F5,0)+MAX((Expenses!N$16-$K8/12)*$J8*$F5,0)+MAX((Expenses!N$18-$K9/12)*$J9*$F5,0)))),0)</f>
        <v>1140.2475116688463</v>
      </c>
      <c r="Q171" s="515">
        <f>IF(AND(Q$167&lt;=$E5,Q$167&gt;=EOMONTH($D5,0)),IF($G5="NNN",SUM(Expenses!O$14:O$18)*$F5,IF($G5="FSG",0,IF($G5="MG",SUMPRODUCT(Expenses!O$14:O$18,$I5:$I9)*$F5,MAX((Expenses!O$15-$K5/12)*$J5*$F5,0)+MAX((Expenses!O$14-$K6/12)*$J6*$F5,0)+MAX((Expenses!O$17-$K7/12)*$J7*$F5,0)+MAX((Expenses!O$16-$K8/12)*$J8*$F5,0)+MAX((Expenses!O$18-$K9/12)*$J9*$F5,0)))),0)</f>
        <v>1142.8282106485854</v>
      </c>
      <c r="R171" s="515">
        <f>IF(AND(R$167&lt;=$E5,R$167&gt;=EOMONTH($D5,0)),IF($G5="NNN",SUM(Expenses!P$14:P$18)*$F5,IF($G5="FSG",0,IF($G5="MG",SUMPRODUCT(Expenses!P$14:P$18,$I5:$I9)*$F5,MAX((Expenses!P$15-$K5/12)*$J5*$F5,0)+MAX((Expenses!P$14-$K6/12)*$J6*$F5,0)+MAX((Expenses!P$17-$K7/12)*$J7*$F5,0)+MAX((Expenses!P$16-$K8/12)*$J8*$F5,0)+MAX((Expenses!P$18-$K9/12)*$J9*$F5,0)))),0)</f>
        <v>1145.4147504717869</v>
      </c>
      <c r="S171" s="515">
        <f>IF(AND(S$167&lt;=$E5,S$167&gt;=EOMONTH($D5,0)),IF($G5="NNN",SUM(Expenses!Q$14:Q$18)*$F5,IF($G5="FSG",0,IF($G5="MG",SUMPRODUCT(Expenses!Q$14:Q$18,$I5:$I9)*$F5,MAX((Expenses!Q$15-$K5/12)*$J5*$F5,0)+MAX((Expenses!Q$14-$K6/12)*$J6*$F5,0)+MAX((Expenses!Q$17-$K7/12)*$J7*$F5,0)+MAX((Expenses!Q$16-$K8/12)*$J8*$F5,0)+MAX((Expenses!Q$18-$K9/12)*$J9*$F5,0)))),0)</f>
        <v>1148.0071443579129</v>
      </c>
      <c r="T171" s="515">
        <f>IF(AND(T$167&lt;=$E5,T$167&gt;=EOMONTH($D5,0)),IF($G5="NNN",SUM(Expenses!R$14:R$18)*$F5,IF($G5="FSG",0,IF($G5="MG",SUMPRODUCT(Expenses!R$14:R$18,$I5:$I9)*$F5,MAX((Expenses!R$15-$K5/12)*$J5*$F5,0)+MAX((Expenses!R$14-$K6/12)*$J6*$F5,0)+MAX((Expenses!R$17-$K7/12)*$J7*$F5,0)+MAX((Expenses!R$16-$K8/12)*$J8*$F5,0)+MAX((Expenses!R$18-$K9/12)*$J9*$F5,0)))),0)</f>
        <v>1150.6054055563447</v>
      </c>
      <c r="U171" s="515">
        <f>IF(AND(U$167&lt;=$E5,U$167&gt;=EOMONTH($D5,0)),IF($G5="NNN",SUM(Expenses!S$14:S$18)*$F5,IF($G5="FSG",0,IF($G5="MG",SUMPRODUCT(Expenses!S$14:S$18,$I5:$I9)*$F5,MAX((Expenses!S$15-$K5/12)*$J5*$F5,0)+MAX((Expenses!S$14-$K6/12)*$J6*$F5,0)+MAX((Expenses!S$17-$K7/12)*$J7*$F5,0)+MAX((Expenses!S$16-$K8/12)*$J8*$F5,0)+MAX((Expenses!S$18-$K9/12)*$J9*$F5,0)))),0)</f>
        <v>1153.2095473464512</v>
      </c>
      <c r="V171" s="515">
        <f>IF(AND(V$167&lt;=$E5,V$167&gt;=EOMONTH($D5,0)),IF($G5="NNN",SUM(Expenses!T$14:T$18)*$F5,IF($G5="FSG",0,IF($G5="MG",SUMPRODUCT(Expenses!T$14:T$18,$I5:$I9)*$F5,MAX((Expenses!T$15-$K5/12)*$J5*$F5,0)+MAX((Expenses!T$14-$K6/12)*$J6*$F5,0)+MAX((Expenses!T$17-$K7/12)*$J7*$F5,0)+MAX((Expenses!T$16-$K8/12)*$J8*$F5,0)+MAX((Expenses!T$18-$K9/12)*$J9*$F5,0)))),0)</f>
        <v>1155.8195830376553</v>
      </c>
      <c r="W171" s="515">
        <f>IF(AND(W$167&lt;=$E5,W$167&gt;=EOMONTH($D5,0)),IF($G5="NNN",SUM(Expenses!U$14:U$18)*$F5,IF($G5="FSG",0,IF($G5="MG",SUMPRODUCT(Expenses!U$14:U$18,$I5:$I9)*$F5,MAX((Expenses!U$15-$K5/12)*$J5*$F5,0)+MAX((Expenses!U$14-$K6/12)*$J6*$F5,0)+MAX((Expenses!U$17-$K7/12)*$J7*$F5,0)+MAX((Expenses!U$16-$K8/12)*$J8*$F5,0)+MAX((Expenses!U$18-$K9/12)*$J9*$F5,0)))),0)</f>
        <v>1158.4355259695035</v>
      </c>
      <c r="X171" s="515">
        <f>IF(AND(X$167&lt;=$E5,X$167&gt;=EOMONTH($D5,0)),IF($G5="NNN",SUM(Expenses!V$14:V$18)*$F5,IF($G5="FSG",0,IF($G5="MG",SUMPRODUCT(Expenses!V$14:V$18,$I5:$I9)*$F5,MAX((Expenses!V$15-$K5/12)*$J5*$F5,0)+MAX((Expenses!V$14-$K6/12)*$J6*$F5,0)+MAX((Expenses!V$17-$K7/12)*$J7*$F5,0)+MAX((Expenses!V$16-$K8/12)*$J8*$F5,0)+MAX((Expenses!V$18-$K9/12)*$J9*$F5,0)))),0)</f>
        <v>1161.0573895117336</v>
      </c>
      <c r="Y171" s="515">
        <f>IF(AND(Y$167&lt;=$E5,Y$167&gt;=EOMONTH($D5,0)),IF($G5="NNN",SUM(Expenses!W$14:W$18)*$F5,IF($G5="FSG",0,IF($G5="MG",SUMPRODUCT(Expenses!W$14:W$18,$I5:$I9)*$F5,MAX((Expenses!W$15-$K5/12)*$J5*$F5,0)+MAX((Expenses!W$14-$K6/12)*$J6*$F5,0)+MAX((Expenses!W$17-$K7/12)*$J7*$F5,0)+MAX((Expenses!W$16-$K8/12)*$J8*$F5,0)+MAX((Expenses!W$18-$K9/12)*$J9*$F5,0)))),0)</f>
        <v>1163.6851870643422</v>
      </c>
      <c r="Z171" s="515">
        <f>IF(AND(Z$167&lt;=$E5,Z$167&gt;=EOMONTH($D5,0)),IF($G5="NNN",SUM(Expenses!X$14:X$18)*$F5,IF($G5="FSG",0,IF($G5="MG",SUMPRODUCT(Expenses!X$14:X$18,$I5:$I9)*$F5,MAX((Expenses!X$15-$K5/12)*$J5*$F5,0)+MAX((Expenses!X$14-$K6/12)*$J6*$F5,0)+MAX((Expenses!X$17-$K7/12)*$J7*$F5,0)+MAX((Expenses!X$16-$K8/12)*$J8*$F5,0)+MAX((Expenses!X$18-$K9/12)*$J9*$F5,0)))),0)</f>
        <v>1166.3189320576544</v>
      </c>
      <c r="AA171" s="515">
        <f>IF(AND(AA$167&lt;=$E5,AA$167&gt;=EOMONTH($D5,0)),IF($G5="NNN",SUM(Expenses!Y$14:Y$18)*$F5,IF($G5="FSG",0,IF($G5="MG",SUMPRODUCT(Expenses!Y$14:Y$18,$I5:$I9)*$F5,MAX((Expenses!Y$15-$K5/12)*$J5*$F5,0)+MAX((Expenses!Y$14-$K6/12)*$J6*$F5,0)+MAX((Expenses!Y$17-$K7/12)*$J7*$F5,0)+MAX((Expenses!Y$16-$K8/12)*$J8*$F5,0)+MAX((Expenses!Y$18-$K9/12)*$J9*$F5,0)))),0)</f>
        <v>1168.9586379523914</v>
      </c>
      <c r="AB171" s="515">
        <f>IF(AND(AB$167&lt;=$E5,AB$167&gt;=EOMONTH($D5,0)),IF($G5="NNN",SUM(Expenses!Z$14:Z$18)*$F5,IF($G5="FSG",0,IF($G5="MG",SUMPRODUCT(Expenses!Z$14:Z$18,$I5:$I9)*$F5,MAX((Expenses!Z$15-$K5/12)*$J5*$F5,0)+MAX((Expenses!Z$14-$K6/12)*$J6*$F5,0)+MAX((Expenses!Z$17-$K7/12)*$J7*$F5,0)+MAX((Expenses!Z$16-$K8/12)*$J8*$F5,0)+MAX((Expenses!Z$18-$K9/12)*$J9*$F5,0)))),0)</f>
        <v>1171.6043182397405</v>
      </c>
      <c r="AC171" s="515">
        <f>IF(AND(AC$167&lt;=$E5,AC$167&gt;=EOMONTH($D5,0)),IF($G5="NNN",SUM(Expenses!AA$14:AA$18)*$F5,IF($G5="FSG",0,IF($G5="MG",SUMPRODUCT(Expenses!AA$14:AA$18,$I5:$I9)*$F5,MAX((Expenses!AA$15-$K5/12)*$J5*$F5,0)+MAX((Expenses!AA$14-$K6/12)*$J6*$F5,0)+MAX((Expenses!AA$17-$K7/12)*$J7*$F5,0)+MAX((Expenses!AA$16-$K8/12)*$J8*$F5,0)+MAX((Expenses!AA$18-$K9/12)*$J9*$F5,0)))),0)</f>
        <v>1174.2559864414225</v>
      </c>
      <c r="AD171" s="515">
        <f>IF(AND(AD$167&lt;=$E5,AD$167&gt;=EOMONTH($D5,0)),IF($G5="NNN",SUM(Expenses!AB$14:AB$18)*$F5,IF($G5="FSG",0,IF($G5="MG",SUMPRODUCT(Expenses!AB$14:AB$18,$I5:$I9)*$F5,MAX((Expenses!AB$15-$K5/12)*$J5*$F5,0)+MAX((Expenses!AB$14-$K6/12)*$J6*$F5,0)+MAX((Expenses!AB$17-$K7/12)*$J7*$F5,0)+MAX((Expenses!AB$16-$K8/12)*$J8*$F5,0)+MAX((Expenses!AB$18-$K9/12)*$J9*$F5,0)))),0)</f>
        <v>1176.9136561097619</v>
      </c>
      <c r="AE171" s="515">
        <f>IF(AND(AE$167&lt;=$E5,AE$167&gt;=EOMONTH($D5,0)),IF($G5="NNN",SUM(Expenses!AC$14:AC$18)*$F5,IF($G5="FSG",0,IF($G5="MG",SUMPRODUCT(Expenses!AC$14:AC$18,$I5:$I9)*$F5,MAX((Expenses!AC$15-$K5/12)*$J5*$F5,0)+MAX((Expenses!AC$14-$K6/12)*$J6*$F5,0)+MAX((Expenses!AC$17-$K7/12)*$J7*$F5,0)+MAX((Expenses!AC$16-$K8/12)*$J8*$F5,0)+MAX((Expenses!AC$18-$K9/12)*$J9*$F5,0)))),0)</f>
        <v>1179.5773408277564</v>
      </c>
      <c r="AF171" s="515">
        <f>IF(AND(AF$167&lt;=$E5,AF$167&gt;=EOMONTH($D5,0)),IF($G5="NNN",SUM(Expenses!AD$14:AD$18)*$F5,IF($G5="FSG",0,IF($G5="MG",SUMPRODUCT(Expenses!AD$14:AD$18,$I5:$I9)*$F5,MAX((Expenses!AD$15-$K5/12)*$J5*$F5,0)+MAX((Expenses!AD$14-$K6/12)*$J6*$F5,0)+MAX((Expenses!AD$17-$K7/12)*$J7*$F5,0)+MAX((Expenses!AD$16-$K8/12)*$J8*$F5,0)+MAX((Expenses!AD$18-$K9/12)*$J9*$F5,0)))),0)</f>
        <v>1182.2470542091451</v>
      </c>
      <c r="AG171" s="515">
        <f>IF(AND(AG$167&lt;=$E5,AG$167&gt;=EOMONTH($D5,0)),IF($G5="NNN",SUM(Expenses!AE$14:AE$18)*$F5,IF($G5="FSG",0,IF($G5="MG",SUMPRODUCT(Expenses!AE$14:AE$18,$I5:$I9)*$F5,MAX((Expenses!AE$15-$K5/12)*$J5*$F5,0)+MAX((Expenses!AE$14-$K6/12)*$J6*$F5,0)+MAX((Expenses!AE$17-$K7/12)*$J7*$F5,0)+MAX((Expenses!AE$16-$K8/12)*$J8*$F5,0)+MAX((Expenses!AE$18-$K9/12)*$J9*$F5,0)))),0)</f>
        <v>1184.9228098984793</v>
      </c>
      <c r="AH171" s="515">
        <f>IF(AND(AH$167&lt;=$E5,AH$167&gt;=EOMONTH($D5,0)),IF($G5="NNN",SUM(Expenses!AF$14:AF$18)*$F5,IF($G5="FSG",0,IF($G5="MG",SUMPRODUCT(Expenses!AF$14:AF$18,$I5:$I9)*$F5,MAX((Expenses!AF$15-$K5/12)*$J5*$F5,0)+MAX((Expenses!AF$14-$K6/12)*$J6*$F5,0)+MAX((Expenses!AF$17-$K7/12)*$J7*$F5,0)+MAX((Expenses!AF$16-$K8/12)*$J8*$F5,0)+MAX((Expenses!AF$18-$K9/12)*$J9*$F5,0)))),0)</f>
        <v>1187.6046215711915</v>
      </c>
      <c r="AI171" s="515">
        <f>IF(AND(AI$167&lt;=$E5,AI$167&gt;=EOMONTH($D5,0)),IF($G5="NNN",SUM(Expenses!AG$14:AG$18)*$F5,IF($G5="FSG",0,IF($G5="MG",SUMPRODUCT(Expenses!AG$14:AG$18,$I5:$I9)*$F5,MAX((Expenses!AG$15-$K5/12)*$J5*$F5,0)+MAX((Expenses!AG$14-$K6/12)*$J6*$F5,0)+MAX((Expenses!AG$17-$K7/12)*$J7*$F5,0)+MAX((Expenses!AG$16-$K8/12)*$J8*$F5,0)+MAX((Expenses!AG$18-$K9/12)*$J9*$F5,0)))),0)</f>
        <v>1190.2925029336657</v>
      </c>
      <c r="AJ171" s="515">
        <f>IF(AND(AJ$167&lt;=$E5,AJ$167&gt;=EOMONTH($D5,0)),IF($G5="NNN",SUM(Expenses!AH$14:AH$18)*$F5,IF($G5="FSG",0,IF($G5="MG",SUMPRODUCT(Expenses!AH$14:AH$18,$I5:$I9)*$F5,MAX((Expenses!AH$15-$K5/12)*$J5*$F5,0)+MAX((Expenses!AH$14-$K6/12)*$J6*$F5,0)+MAX((Expenses!AH$17-$K7/12)*$J7*$F5,0)+MAX((Expenses!AH$16-$K8/12)*$J8*$F5,0)+MAX((Expenses!AH$18-$K9/12)*$J9*$F5,0)))),0)</f>
        <v>1192.986467723307</v>
      </c>
      <c r="AK171" s="515">
        <f>IF(AND(AK$167&lt;=$E5,AK$167&gt;=EOMONTH($D5,0)),IF($G5="NNN",SUM(Expenses!AI$14:AI$18)*$F5,IF($G5="FSG",0,IF($G5="MG",SUMPRODUCT(Expenses!AI$14:AI$18,$I5:$I9)*$F5,MAX((Expenses!AI$15-$K5/12)*$J5*$F5,0)+MAX((Expenses!AI$14-$K6/12)*$J6*$F5,0)+MAX((Expenses!AI$17-$K7/12)*$J7*$F5,0)+MAX((Expenses!AI$16-$K8/12)*$J8*$F5,0)+MAX((Expenses!AI$18-$K9/12)*$J9*$F5,0)))),0)</f>
        <v>1195.6865297086124</v>
      </c>
      <c r="AL171" s="515">
        <f>IF(AND(AL$167&lt;=$E5,AL$167&gt;=EOMONTH($D5,0)),IF($G5="NNN",SUM(Expenses!AJ$14:AJ$18)*$F5,IF($G5="FSG",0,IF($G5="MG",SUMPRODUCT(Expenses!AJ$14:AJ$18,$I5:$I9)*$F5,MAX((Expenses!AJ$15-$K5/12)*$J5*$F5,0)+MAX((Expenses!AJ$14-$K6/12)*$J6*$F5,0)+MAX((Expenses!AJ$17-$K7/12)*$J7*$F5,0)+MAX((Expenses!AJ$16-$K8/12)*$J8*$F5,0)+MAX((Expenses!AJ$18-$K9/12)*$J9*$F5,0)))),0)</f>
        <v>1198.3927026892407</v>
      </c>
      <c r="AM171" s="515">
        <f>IF(AND(AM$167&lt;=$E5,AM$167&gt;=EOMONTH($D5,0)),IF($G5="NNN",SUM(Expenses!AK$14:AK$18)*$F5,IF($G5="FSG",0,IF($G5="MG",SUMPRODUCT(Expenses!AK$14:AK$18,$I5:$I9)*$F5,MAX((Expenses!AK$15-$K5/12)*$J5*$F5,0)+MAX((Expenses!AK$14-$K6/12)*$J6*$F5,0)+MAX((Expenses!AK$17-$K7/12)*$J7*$F5,0)+MAX((Expenses!AK$16-$K8/12)*$J8*$F5,0)+MAX((Expenses!AK$18-$K9/12)*$J9*$F5,0)))),0)</f>
        <v>1201.105000496083</v>
      </c>
      <c r="AN171" s="515">
        <f>IF(AND(AN$167&lt;=$E5,AN$167&gt;=EOMONTH($D5,0)),IF($G5="NNN",SUM(Expenses!AL$14:AL$18)*$F5,IF($G5="FSG",0,IF($G5="MG",SUMPRODUCT(Expenses!AL$14:AL$18,$I5:$I9)*$F5,MAX((Expenses!AL$15-$K5/12)*$J5*$F5,0)+MAX((Expenses!AL$14-$K6/12)*$J6*$F5,0)+MAX((Expenses!AL$17-$K7/12)*$J7*$F5,0)+MAX((Expenses!AL$16-$K8/12)*$J8*$F5,0)+MAX((Expenses!AL$18-$K9/12)*$J9*$F5,0)))),0)</f>
        <v>1203.8234369913341</v>
      </c>
      <c r="AO171" s="515">
        <f>IF(AND(AO$167&lt;=$E5,AO$167&gt;=EOMONTH($D5,0)),IF($G5="NNN",SUM(Expenses!AM$14:AM$18)*$F5,IF($G5="FSG",0,IF($G5="MG",SUMPRODUCT(Expenses!AM$14:AM$18,$I5:$I9)*$F5,MAX((Expenses!AM$15-$K5/12)*$J5*$F5,0)+MAX((Expenses!AM$14-$K6/12)*$J6*$F5,0)+MAX((Expenses!AM$17-$K7/12)*$J7*$F5,0)+MAX((Expenses!AM$16-$K8/12)*$J8*$F5,0)+MAX((Expenses!AM$18-$K9/12)*$J9*$F5,0)))),0)</f>
        <v>1206.5480260685622</v>
      </c>
      <c r="AP171" s="515">
        <f>IF(AND(AP$167&lt;=$E5,AP$167&gt;=EOMONTH($D5,0)),IF($G5="NNN",SUM(Expenses!AN$14:AN$18)*$F5,IF($G5="FSG",0,IF($G5="MG",SUMPRODUCT(Expenses!AN$14:AN$18,$I5:$I9)*$F5,MAX((Expenses!AN$15-$K5/12)*$J5*$F5,0)+MAX((Expenses!AN$14-$K6/12)*$J6*$F5,0)+MAX((Expenses!AN$17-$K7/12)*$J7*$F5,0)+MAX((Expenses!AN$16-$K8/12)*$J8*$F5,0)+MAX((Expenses!AN$18-$K9/12)*$J9*$F5,0)))),0)</f>
        <v>1209.2787816527812</v>
      </c>
      <c r="AQ171" s="515">
        <f>IF(AND(AQ$167&lt;=$E5,AQ$167&gt;=EOMONTH($D5,0)),IF($G5="NNN",SUM(Expenses!AO$14:AO$18)*$F5,IF($G5="FSG",0,IF($G5="MG",SUMPRODUCT(Expenses!AO$14:AO$18,$I5:$I9)*$F5,MAX((Expenses!AO$15-$K5/12)*$J5*$F5,0)+MAX((Expenses!AO$14-$K6/12)*$J6*$F5,0)+MAX((Expenses!AO$17-$K7/12)*$J7*$F5,0)+MAX((Expenses!AO$16-$K8/12)*$J8*$F5,0)+MAX((Expenses!AO$18-$K9/12)*$J9*$F5,0)))),0)</f>
        <v>0</v>
      </c>
      <c r="AR171" s="515">
        <f>IF(AND(AR$167&lt;=$E5,AR$167&gt;=EOMONTH($D5,0)),IF($G5="NNN",SUM(Expenses!AP$14:AP$18)*$F5,IF($G5="FSG",0,IF($G5="MG",SUMPRODUCT(Expenses!AP$14:AP$18,$I5:$I9)*$F5,MAX((Expenses!AP$15-$K5/12)*$J5*$F5,0)+MAX((Expenses!AP$14-$K6/12)*$J6*$F5,0)+MAX((Expenses!AP$17-$K7/12)*$J7*$F5,0)+MAX((Expenses!AP$16-$K8/12)*$J8*$F5,0)+MAX((Expenses!AP$18-$K9/12)*$J9*$F5,0)))),0)</f>
        <v>0</v>
      </c>
      <c r="AS171" s="515">
        <f>IF(AND(AS$167&lt;=$E5,AS$167&gt;=EOMONTH($D5,0)),IF($G5="NNN",SUM(Expenses!AQ$14:AQ$18)*$F5,IF($G5="FSG",0,IF($G5="MG",SUMPRODUCT(Expenses!AQ$14:AQ$18,$I5:$I9)*$F5,MAX((Expenses!AQ$15-$K5/12)*$J5*$F5,0)+MAX((Expenses!AQ$14-$K6/12)*$J6*$F5,0)+MAX((Expenses!AQ$17-$K7/12)*$J7*$F5,0)+MAX((Expenses!AQ$16-$K8/12)*$J8*$F5,0)+MAX((Expenses!AQ$18-$K9/12)*$J9*$F5,0)))),0)</f>
        <v>0</v>
      </c>
      <c r="AT171" s="515">
        <f>IF(AND(AT$167&lt;=$E5,AT$167&gt;=EOMONTH($D5,0)),IF($G5="NNN",SUM(Expenses!AR$14:AR$18)*$F5,IF($G5="FSG",0,IF($G5="MG",SUMPRODUCT(Expenses!AR$14:AR$18,$I5:$I9)*$F5,MAX((Expenses!AR$15-$K5/12)*$J5*$F5,0)+MAX((Expenses!AR$14-$K6/12)*$J6*$F5,0)+MAX((Expenses!AR$17-$K7/12)*$J7*$F5,0)+MAX((Expenses!AR$16-$K8/12)*$J8*$F5,0)+MAX((Expenses!AR$18-$K9/12)*$J9*$F5,0)))),0)</f>
        <v>0</v>
      </c>
      <c r="AU171" s="515">
        <f>IF(AND(AU$167&lt;=$E5,AU$167&gt;=EOMONTH($D5,0)),IF($G5="NNN",SUM(Expenses!AS$14:AS$18)*$F5,IF($G5="FSG",0,IF($G5="MG",SUMPRODUCT(Expenses!AS$14:AS$18,$I5:$I9)*$F5,MAX((Expenses!AS$15-$K5/12)*$J5*$F5,0)+MAX((Expenses!AS$14-$K6/12)*$J6*$F5,0)+MAX((Expenses!AS$17-$K7/12)*$J7*$F5,0)+MAX((Expenses!AS$16-$K8/12)*$J8*$F5,0)+MAX((Expenses!AS$18-$K9/12)*$J9*$F5,0)))),0)</f>
        <v>0</v>
      </c>
      <c r="AV171" s="515">
        <f>IF(AND(AV$167&lt;=$E5,AV$167&gt;=EOMONTH($D5,0)),IF($G5="NNN",SUM(Expenses!AT$14:AT$18)*$F5,IF($G5="FSG",0,IF($G5="MG",SUMPRODUCT(Expenses!AT$14:AT$18,$I5:$I9)*$F5,MAX((Expenses!AT$15-$K5/12)*$J5*$F5,0)+MAX((Expenses!AT$14-$K6/12)*$J6*$F5,0)+MAX((Expenses!AT$17-$K7/12)*$J7*$F5,0)+MAX((Expenses!AT$16-$K8/12)*$J8*$F5,0)+MAX((Expenses!AT$18-$K9/12)*$J9*$F5,0)))),0)</f>
        <v>0</v>
      </c>
      <c r="AW171" s="515">
        <f>IF(AND(AW$167&lt;=$E5,AW$167&gt;=EOMONTH($D5,0)),IF($G5="NNN",SUM(Expenses!AU$14:AU$18)*$F5,IF($G5="FSG",0,IF($G5="MG",SUMPRODUCT(Expenses!AU$14:AU$18,$I5:$I9)*$F5,MAX((Expenses!AU$15-$K5/12)*$J5*$F5,0)+MAX((Expenses!AU$14-$K6/12)*$J6*$F5,0)+MAX((Expenses!AU$17-$K7/12)*$J7*$F5,0)+MAX((Expenses!AU$16-$K8/12)*$J8*$F5,0)+MAX((Expenses!AU$18-$K9/12)*$J9*$F5,0)))),0)</f>
        <v>0</v>
      </c>
      <c r="AX171" s="515">
        <f>IF(AND(AX$167&lt;=$E5,AX$167&gt;=EOMONTH($D5,0)),IF($G5="NNN",SUM(Expenses!AV$14:AV$18)*$F5,IF($G5="FSG",0,IF($G5="MG",SUMPRODUCT(Expenses!AV$14:AV$18,$I5:$I9)*$F5,MAX((Expenses!AV$15-$K5/12)*$J5*$F5,0)+MAX((Expenses!AV$14-$K6/12)*$J6*$F5,0)+MAX((Expenses!AV$17-$K7/12)*$J7*$F5,0)+MAX((Expenses!AV$16-$K8/12)*$J8*$F5,0)+MAX((Expenses!AV$18-$K9/12)*$J9*$F5,0)))),0)</f>
        <v>0</v>
      </c>
      <c r="AY171" s="515">
        <f>IF(AND(AY$167&lt;=$E5,AY$167&gt;=EOMONTH($D5,0)),IF($G5="NNN",SUM(Expenses!AW$14:AW$18)*$F5,IF($G5="FSG",0,IF($G5="MG",SUMPRODUCT(Expenses!AW$14:AW$18,$I5:$I9)*$F5,MAX((Expenses!AW$15-$K5/12)*$J5*$F5,0)+MAX((Expenses!AW$14-$K6/12)*$J6*$F5,0)+MAX((Expenses!AW$17-$K7/12)*$J7*$F5,0)+MAX((Expenses!AW$16-$K8/12)*$J8*$F5,0)+MAX((Expenses!AW$18-$K9/12)*$J9*$F5,0)))),0)</f>
        <v>0</v>
      </c>
      <c r="AZ171" s="515">
        <f>IF(AND(AZ$167&lt;=$E5,AZ$167&gt;=EOMONTH($D5,0)),IF($G5="NNN",SUM(Expenses!AX$14:AX$18)*$F5,IF($G5="FSG",0,IF($G5="MG",SUMPRODUCT(Expenses!AX$14:AX$18,$I5:$I9)*$F5,MAX((Expenses!AX$15-$K5/12)*$J5*$F5,0)+MAX((Expenses!AX$14-$K6/12)*$J6*$F5,0)+MAX((Expenses!AX$17-$K7/12)*$J7*$F5,0)+MAX((Expenses!AX$16-$K8/12)*$J8*$F5,0)+MAX((Expenses!AX$18-$K9/12)*$J9*$F5,0)))),0)</f>
        <v>0</v>
      </c>
      <c r="BA171" s="515">
        <f>IF(AND(BA$167&lt;=$E5,BA$167&gt;=EOMONTH($D5,0)),IF($G5="NNN",SUM(Expenses!AY$14:AY$18)*$F5,IF($G5="FSG",0,IF($G5="MG",SUMPRODUCT(Expenses!AY$14:AY$18,$I5:$I9)*$F5,MAX((Expenses!AY$15-$K5/12)*$J5*$F5,0)+MAX((Expenses!AY$14-$K6/12)*$J6*$F5,0)+MAX((Expenses!AY$17-$K7/12)*$J7*$F5,0)+MAX((Expenses!AY$16-$K8/12)*$J8*$F5,0)+MAX((Expenses!AY$18-$K9/12)*$J9*$F5,0)))),0)</f>
        <v>0</v>
      </c>
      <c r="BB171" s="515">
        <f>IF(AND(BB$167&lt;=$E5,BB$167&gt;=EOMONTH($D5,0)),IF($G5="NNN",SUM(Expenses!AZ$14:AZ$18)*$F5,IF($G5="FSG",0,IF($G5="MG",SUMPRODUCT(Expenses!AZ$14:AZ$18,$I5:$I9)*$F5,MAX((Expenses!AZ$15-$K5/12)*$J5*$F5,0)+MAX((Expenses!AZ$14-$K6/12)*$J6*$F5,0)+MAX((Expenses!AZ$17-$K7/12)*$J7*$F5,0)+MAX((Expenses!AZ$16-$K8/12)*$J8*$F5,0)+MAX((Expenses!AZ$18-$K9/12)*$J9*$F5,0)))),0)</f>
        <v>0</v>
      </c>
      <c r="BC171" s="515">
        <f>IF(AND(BC$167&lt;=$E5,BC$167&gt;=EOMONTH($D5,0)),IF($G5="NNN",SUM(Expenses!BA$14:BA$18)*$F5,IF($G5="FSG",0,IF($G5="MG",SUMPRODUCT(Expenses!BA$14:BA$18,$I5:$I9)*$F5,MAX((Expenses!BA$15-$K5/12)*$J5*$F5,0)+MAX((Expenses!BA$14-$K6/12)*$J6*$F5,0)+MAX((Expenses!BA$17-$K7/12)*$J7*$F5,0)+MAX((Expenses!BA$16-$K8/12)*$J8*$F5,0)+MAX((Expenses!BA$18-$K9/12)*$J9*$F5,0)))),0)</f>
        <v>0</v>
      </c>
      <c r="BD171" s="515">
        <f>IF(AND(BD$167&lt;=$E5,BD$167&gt;=EOMONTH($D5,0)),IF($G5="NNN",SUM(Expenses!BB$14:BB$18)*$F5,IF($G5="FSG",0,IF($G5="MG",SUMPRODUCT(Expenses!BB$14:BB$18,$I5:$I9)*$F5,MAX((Expenses!BB$15-$K5/12)*$J5*$F5,0)+MAX((Expenses!BB$14-$K6/12)*$J6*$F5,0)+MAX((Expenses!BB$17-$K7/12)*$J7*$F5,0)+MAX((Expenses!BB$16-$K8/12)*$J8*$F5,0)+MAX((Expenses!BB$18-$K9/12)*$J9*$F5,0)))),0)</f>
        <v>0</v>
      </c>
      <c r="BE171" s="515">
        <f>IF(AND(BE$167&lt;=$E5,BE$167&gt;=EOMONTH($D5,0)),IF($G5="NNN",SUM(Expenses!BC$14:BC$18)*$F5,IF($G5="FSG",0,IF($G5="MG",SUMPRODUCT(Expenses!BC$14:BC$18,$I5:$I9)*$F5,MAX((Expenses!BC$15-$K5/12)*$J5*$F5,0)+MAX((Expenses!BC$14-$K6/12)*$J6*$F5,0)+MAX((Expenses!BC$17-$K7/12)*$J7*$F5,0)+MAX((Expenses!BC$16-$K8/12)*$J8*$F5,0)+MAX((Expenses!BC$18-$K9/12)*$J9*$F5,0)))),0)</f>
        <v>0</v>
      </c>
      <c r="BF171" s="515">
        <f>IF(AND(BF$167&lt;=$E5,BF$167&gt;=EOMONTH($D5,0)),IF($G5="NNN",SUM(Expenses!BD$14:BD$18)*$F5,IF($G5="FSG",0,IF($G5="MG",SUMPRODUCT(Expenses!BD$14:BD$18,$I5:$I9)*$F5,MAX((Expenses!BD$15-$K5/12)*$J5*$F5,0)+MAX((Expenses!BD$14-$K6/12)*$J6*$F5,0)+MAX((Expenses!BD$17-$K7/12)*$J7*$F5,0)+MAX((Expenses!BD$16-$K8/12)*$J8*$F5,0)+MAX((Expenses!BD$18-$K9/12)*$J9*$F5,0)))),0)</f>
        <v>0</v>
      </c>
      <c r="BG171" s="515">
        <f>IF(AND(BG$167&lt;=$E5,BG$167&gt;=EOMONTH($D5,0)),IF($G5="NNN",SUM(Expenses!BE$14:BE$18)*$F5,IF($G5="FSG",0,IF($G5="MG",SUMPRODUCT(Expenses!BE$14:BE$18,$I5:$I9)*$F5,MAX((Expenses!BE$15-$K5/12)*$J5*$F5,0)+MAX((Expenses!BE$14-$K6/12)*$J6*$F5,0)+MAX((Expenses!BE$17-$K7/12)*$J7*$F5,0)+MAX((Expenses!BE$16-$K8/12)*$J8*$F5,0)+MAX((Expenses!BE$18-$K9/12)*$J9*$F5,0)))),0)</f>
        <v>0</v>
      </c>
      <c r="BH171" s="515">
        <f>IF(AND(BH$167&lt;=$E5,BH$167&gt;=EOMONTH($D5,0)),IF($G5="NNN",SUM(Expenses!BF$14:BF$18)*$F5,IF($G5="FSG",0,IF($G5="MG",SUMPRODUCT(Expenses!BF$14:BF$18,$I5:$I9)*$F5,MAX((Expenses!BF$15-$K5/12)*$J5*$F5,0)+MAX((Expenses!BF$14-$K6/12)*$J6*$F5,0)+MAX((Expenses!BF$17-$K7/12)*$J7*$F5,0)+MAX((Expenses!BF$16-$K8/12)*$J8*$F5,0)+MAX((Expenses!BF$18-$K9/12)*$J9*$F5,0)))),0)</f>
        <v>0</v>
      </c>
      <c r="BI171" s="515">
        <f>IF(AND(BI$167&lt;=$E5,BI$167&gt;=EOMONTH($D5,0)),IF($G5="NNN",SUM(Expenses!BG$14:BG$18)*$F5,IF($G5="FSG",0,IF($G5="MG",SUMPRODUCT(Expenses!BG$14:BG$18,$I5:$I9)*$F5,MAX((Expenses!BG$15-$K5/12)*$J5*$F5,0)+MAX((Expenses!BG$14-$K6/12)*$J6*$F5,0)+MAX((Expenses!BG$17-$K7/12)*$J7*$F5,0)+MAX((Expenses!BG$16-$K8/12)*$J8*$F5,0)+MAX((Expenses!BG$18-$K9/12)*$J9*$F5,0)))),0)</f>
        <v>0</v>
      </c>
      <c r="BJ171" s="515">
        <f>IF(AND(BJ$167&lt;=$E5,BJ$167&gt;=EOMONTH($D5,0)),IF($G5="NNN",SUM(Expenses!BH$14:BH$18)*$F5,IF($G5="FSG",0,IF($G5="MG",SUMPRODUCT(Expenses!BH$14:BH$18,$I5:$I9)*$F5,MAX((Expenses!BH$15-$K5/12)*$J5*$F5,0)+MAX((Expenses!BH$14-$K6/12)*$J6*$F5,0)+MAX((Expenses!BH$17-$K7/12)*$J7*$F5,0)+MAX((Expenses!BH$16-$K8/12)*$J8*$F5,0)+MAX((Expenses!BH$18-$K9/12)*$J9*$F5,0)))),0)</f>
        <v>0</v>
      </c>
      <c r="BK171" s="515">
        <f>IF(AND(BK$167&lt;=$E5,BK$167&gt;=EOMONTH($D5,0)),IF($G5="NNN",SUM(Expenses!BI$14:BI$18)*$F5,IF($G5="FSG",0,IF($G5="MG",SUMPRODUCT(Expenses!BI$14:BI$18,$I5:$I9)*$F5,MAX((Expenses!BI$15-$K5/12)*$J5*$F5,0)+MAX((Expenses!BI$14-$K6/12)*$J6*$F5,0)+MAX((Expenses!BI$17-$K7/12)*$J7*$F5,0)+MAX((Expenses!BI$16-$K8/12)*$J8*$F5,0)+MAX((Expenses!BI$18-$K9/12)*$J9*$F5,0)))),0)</f>
        <v>0</v>
      </c>
      <c r="BL171" s="515">
        <f>IF(AND(BL$167&lt;=$E5,BL$167&gt;=EOMONTH($D5,0)),IF($G5="NNN",SUM(Expenses!BJ$14:BJ$18)*$F5,IF($G5="FSG",0,IF($G5="MG",SUMPRODUCT(Expenses!BJ$14:BJ$18,$I5:$I9)*$F5,MAX((Expenses!BJ$15-$K5/12)*$J5*$F5,0)+MAX((Expenses!BJ$14-$K6/12)*$J6*$F5,0)+MAX((Expenses!BJ$17-$K7/12)*$J7*$F5,0)+MAX((Expenses!BJ$16-$K8/12)*$J8*$F5,0)+MAX((Expenses!BJ$18-$K9/12)*$J9*$F5,0)))),0)</f>
        <v>0</v>
      </c>
      <c r="BM171" s="515">
        <f>IF(AND(BM$167&lt;=$E5,BM$167&gt;=EOMONTH($D5,0)),IF($G5="NNN",SUM(Expenses!BK$14:BK$18)*$F5,IF($G5="FSG",0,IF($G5="MG",SUMPRODUCT(Expenses!BK$14:BK$18,$I5:$I9)*$F5,MAX((Expenses!BK$15-$K5/12)*$J5*$F5,0)+MAX((Expenses!BK$14-$K6/12)*$J6*$F5,0)+MAX((Expenses!BK$17-$K7/12)*$J7*$F5,0)+MAX((Expenses!BK$16-$K8/12)*$J8*$F5,0)+MAX((Expenses!BK$18-$K9/12)*$J9*$F5,0)))),0)</f>
        <v>0</v>
      </c>
      <c r="BN171" s="515">
        <f>IF(AND(BN$167&lt;=$E5,BN$167&gt;=EOMONTH($D5,0)),IF($G5="NNN",SUM(Expenses!BL$14:BL$18)*$F5,IF($G5="FSG",0,IF($G5="MG",SUMPRODUCT(Expenses!BL$14:BL$18,$I5:$I9)*$F5,MAX((Expenses!BL$15-$K5/12)*$J5*$F5,0)+MAX((Expenses!BL$14-$K6/12)*$J6*$F5,0)+MAX((Expenses!BL$17-$K7/12)*$J7*$F5,0)+MAX((Expenses!BL$16-$K8/12)*$J8*$F5,0)+MAX((Expenses!BL$18-$K9/12)*$J9*$F5,0)))),0)</f>
        <v>0</v>
      </c>
      <c r="BO171" s="515">
        <f>IF(AND(BO$167&lt;=$E5,BO$167&gt;=EOMONTH($D5,0)),IF($G5="NNN",SUM(Expenses!BM$14:BM$18)*$F5,IF($G5="FSG",0,IF($G5="MG",SUMPRODUCT(Expenses!BM$14:BM$18,$I5:$I9)*$F5,MAX((Expenses!BM$15-$K5/12)*$J5*$F5,0)+MAX((Expenses!BM$14-$K6/12)*$J6*$F5,0)+MAX((Expenses!BM$17-$K7/12)*$J7*$F5,0)+MAX((Expenses!BM$16-$K8/12)*$J8*$F5,0)+MAX((Expenses!BM$18-$K9/12)*$J9*$F5,0)))),0)</f>
        <v>0</v>
      </c>
      <c r="BP171" s="515">
        <f>IF(AND(BP$167&lt;=$E5,BP$167&gt;=EOMONTH($D5,0)),IF($G5="NNN",SUM(Expenses!BN$14:BN$18)*$F5,IF($G5="FSG",0,IF($G5="MG",SUMPRODUCT(Expenses!BN$14:BN$18,$I5:$I9)*$F5,MAX((Expenses!BN$15-$K5/12)*$J5*$F5,0)+MAX((Expenses!BN$14-$K6/12)*$J6*$F5,0)+MAX((Expenses!BN$17-$K7/12)*$J7*$F5,0)+MAX((Expenses!BN$16-$K8/12)*$J8*$F5,0)+MAX((Expenses!BN$18-$K9/12)*$J9*$F5,0)))),0)</f>
        <v>0</v>
      </c>
      <c r="BQ171" s="515">
        <f>IF(AND(BQ$167&lt;=$E5,BQ$167&gt;=EOMONTH($D5,0)),IF($G5="NNN",SUM(Expenses!BO$14:BO$18)*$F5,IF($G5="FSG",0,IF($G5="MG",SUMPRODUCT(Expenses!BO$14:BO$18,$I5:$I9)*$F5,MAX((Expenses!BO$15-$K5/12)*$J5*$F5,0)+MAX((Expenses!BO$14-$K6/12)*$J6*$F5,0)+MAX((Expenses!BO$17-$K7/12)*$J7*$F5,0)+MAX((Expenses!BO$16-$K8/12)*$J8*$F5,0)+MAX((Expenses!BO$18-$K9/12)*$J9*$F5,0)))),0)</f>
        <v>0</v>
      </c>
      <c r="BR171" s="515">
        <f>IF(AND(BR$167&lt;=$E5,BR$167&gt;=EOMONTH($D5,0)),IF($G5="NNN",SUM(Expenses!BP$14:BP$18)*$F5,IF($G5="FSG",0,IF($G5="MG",SUMPRODUCT(Expenses!BP$14:BP$18,$I5:$I9)*$F5,MAX((Expenses!BP$15-$K5/12)*$J5*$F5,0)+MAX((Expenses!BP$14-$K6/12)*$J6*$F5,0)+MAX((Expenses!BP$17-$K7/12)*$J7*$F5,0)+MAX((Expenses!BP$16-$K8/12)*$J8*$F5,0)+MAX((Expenses!BP$18-$K9/12)*$J9*$F5,0)))),0)</f>
        <v>0</v>
      </c>
      <c r="BS171" s="515">
        <f>IF(AND(BS$167&lt;=$E5,BS$167&gt;=EOMONTH($D5,0)),IF($G5="NNN",SUM(Expenses!BQ$14:BQ$18)*$F5,IF($G5="FSG",0,IF($G5="MG",SUMPRODUCT(Expenses!BQ$14:BQ$18,$I5:$I9)*$F5,MAX((Expenses!BQ$15-$K5/12)*$J5*$F5,0)+MAX((Expenses!BQ$14-$K6/12)*$J6*$F5,0)+MAX((Expenses!BQ$17-$K7/12)*$J7*$F5,0)+MAX((Expenses!BQ$16-$K8/12)*$J8*$F5,0)+MAX((Expenses!BQ$18-$K9/12)*$J9*$F5,0)))),0)</f>
        <v>0</v>
      </c>
      <c r="BT171" s="515">
        <f>IF(AND(BT$167&lt;=$E5,BT$167&gt;=EOMONTH($D5,0)),IF($G5="NNN",SUM(Expenses!BR$14:BR$18)*$F5,IF($G5="FSG",0,IF($G5="MG",SUMPRODUCT(Expenses!BR$14:BR$18,$I5:$I9)*$F5,MAX((Expenses!BR$15-$K5/12)*$J5*$F5,0)+MAX((Expenses!BR$14-$K6/12)*$J6*$F5,0)+MAX((Expenses!BR$17-$K7/12)*$J7*$F5,0)+MAX((Expenses!BR$16-$K8/12)*$J8*$F5,0)+MAX((Expenses!BR$18-$K9/12)*$J9*$F5,0)))),0)</f>
        <v>0</v>
      </c>
      <c r="BU171" s="515">
        <f>IF(AND(BU$167&lt;=$E5,BU$167&gt;=EOMONTH($D5,0)),IF($G5="NNN",SUM(Expenses!BS$14:BS$18)*$F5,IF($G5="FSG",0,IF($G5="MG",SUMPRODUCT(Expenses!BS$14:BS$18,$I5:$I9)*$F5,MAX((Expenses!BS$15-$K5/12)*$J5*$F5,0)+MAX((Expenses!BS$14-$K6/12)*$J6*$F5,0)+MAX((Expenses!BS$17-$K7/12)*$J7*$F5,0)+MAX((Expenses!BS$16-$K8/12)*$J8*$F5,0)+MAX((Expenses!BS$18-$K9/12)*$J9*$F5,0)))),0)</f>
        <v>0</v>
      </c>
      <c r="BV171" s="515">
        <f>IF(AND(BV$167&lt;=$E5,BV$167&gt;=EOMONTH($D5,0)),IF($G5="NNN",SUM(Expenses!BT$14:BT$18)*$F5,IF($G5="FSG",0,IF($G5="MG",SUMPRODUCT(Expenses!BT$14:BT$18,$I5:$I9)*$F5,MAX((Expenses!BT$15-$K5/12)*$J5*$F5,0)+MAX((Expenses!BT$14-$K6/12)*$J6*$F5,0)+MAX((Expenses!BT$17-$K7/12)*$J7*$F5,0)+MAX((Expenses!BT$16-$K8/12)*$J8*$F5,0)+MAX((Expenses!BT$18-$K9/12)*$J9*$F5,0)))),0)</f>
        <v>0</v>
      </c>
      <c r="BW171" s="515">
        <f>IF(AND(BW$167&lt;=$E5,BW$167&gt;=EOMONTH($D5,0)),IF($G5="NNN",SUM(Expenses!BU$14:BU$18)*$F5,IF($G5="FSG",0,IF($G5="MG",SUMPRODUCT(Expenses!BU$14:BU$18,$I5:$I9)*$F5,MAX((Expenses!BU$15-$K5/12)*$J5*$F5,0)+MAX((Expenses!BU$14-$K6/12)*$J6*$F5,0)+MAX((Expenses!BU$17-$K7/12)*$J7*$F5,0)+MAX((Expenses!BU$16-$K8/12)*$J8*$F5,0)+MAX((Expenses!BU$18-$K9/12)*$J9*$F5,0)))),0)</f>
        <v>0</v>
      </c>
      <c r="BX171" s="515">
        <f>IF(AND(BX$167&lt;=$E5,BX$167&gt;=EOMONTH($D5,0)),IF($G5="NNN",SUM(Expenses!BV$14:BV$18)*$F5,IF($G5="FSG",0,IF($G5="MG",SUMPRODUCT(Expenses!BV$14:BV$18,$I5:$I9)*$F5,MAX((Expenses!BV$15-$K5/12)*$J5*$F5,0)+MAX((Expenses!BV$14-$K6/12)*$J6*$F5,0)+MAX((Expenses!BV$17-$K7/12)*$J7*$F5,0)+MAX((Expenses!BV$16-$K8/12)*$J8*$F5,0)+MAX((Expenses!BV$18-$K9/12)*$J9*$F5,0)))),0)</f>
        <v>0</v>
      </c>
      <c r="BY171" s="515">
        <f>IF(AND(BY$167&lt;=$E5,BY$167&gt;=EOMONTH($D5,0)),IF($G5="NNN",SUM(Expenses!BW$14:BW$18)*$F5,IF($G5="FSG",0,IF($G5="MG",SUMPRODUCT(Expenses!BW$14:BW$18,$I5:$I9)*$F5,MAX((Expenses!BW$15-$K5/12)*$J5*$F5,0)+MAX((Expenses!BW$14-$K6/12)*$J6*$F5,0)+MAX((Expenses!BW$17-$K7/12)*$J7*$F5,0)+MAX((Expenses!BW$16-$K8/12)*$J8*$F5,0)+MAX((Expenses!BW$18-$K9/12)*$J9*$F5,0)))),0)</f>
        <v>0</v>
      </c>
      <c r="BZ171" s="515">
        <f>IF(AND(BZ$167&lt;=$E5,BZ$167&gt;=EOMONTH($D5,0)),IF($G5="NNN",SUM(Expenses!BX$14:BX$18)*$F5,IF($G5="FSG",0,IF($G5="MG",SUMPRODUCT(Expenses!BX$14:BX$18,$I5:$I9)*$F5,MAX((Expenses!BX$15-$K5/12)*$J5*$F5,0)+MAX((Expenses!BX$14-$K6/12)*$J6*$F5,0)+MAX((Expenses!BX$17-$K7/12)*$J7*$F5,0)+MAX((Expenses!BX$16-$K8/12)*$J8*$F5,0)+MAX((Expenses!BX$18-$K9/12)*$J9*$F5,0)))),0)</f>
        <v>0</v>
      </c>
      <c r="CA171" s="515">
        <f>IF(AND(CA$167&lt;=$E5,CA$167&gt;=EOMONTH($D5,0)),IF($G5="NNN",SUM(Expenses!BY$14:BY$18)*$F5,IF($G5="FSG",0,IF($G5="MG",SUMPRODUCT(Expenses!BY$14:BY$18,$I5:$I9)*$F5,MAX((Expenses!BY$15-$K5/12)*$J5*$F5,0)+MAX((Expenses!BY$14-$K6/12)*$J6*$F5,0)+MAX((Expenses!BY$17-$K7/12)*$J7*$F5,0)+MAX((Expenses!BY$16-$K8/12)*$J8*$F5,0)+MAX((Expenses!BY$18-$K9/12)*$J9*$F5,0)))),0)</f>
        <v>0</v>
      </c>
      <c r="CB171" s="515">
        <f>IF(AND(CB$167&lt;=$E5,CB$167&gt;=EOMONTH($D5,0)),IF($G5="NNN",SUM(Expenses!BZ$14:BZ$18)*$F5,IF($G5="FSG",0,IF($G5="MG",SUMPRODUCT(Expenses!BZ$14:BZ$18,$I5:$I9)*$F5,MAX((Expenses!BZ$15-$K5/12)*$J5*$F5,0)+MAX((Expenses!BZ$14-$K6/12)*$J6*$F5,0)+MAX((Expenses!BZ$17-$K7/12)*$J7*$F5,0)+MAX((Expenses!BZ$16-$K8/12)*$J8*$F5,0)+MAX((Expenses!BZ$18-$K9/12)*$J9*$F5,0)))),0)</f>
        <v>0</v>
      </c>
      <c r="CC171" s="515">
        <f>IF(AND(CC$167&lt;=$E5,CC$167&gt;=EOMONTH($D5,0)),IF($G5="NNN",SUM(Expenses!CA$14:CA$18)*$F5,IF($G5="FSG",0,IF($G5="MG",SUMPRODUCT(Expenses!CA$14:CA$18,$I5:$I9)*$F5,MAX((Expenses!CA$15-$K5/12)*$J5*$F5,0)+MAX((Expenses!CA$14-$K6/12)*$J6*$F5,0)+MAX((Expenses!CA$17-$K7/12)*$J7*$F5,0)+MAX((Expenses!CA$16-$K8/12)*$J8*$F5,0)+MAX((Expenses!CA$18-$K9/12)*$J9*$F5,0)))),0)</f>
        <v>0</v>
      </c>
      <c r="CD171" s="515">
        <f>IF(AND(CD$167&lt;=$E5,CD$167&gt;=EOMONTH($D5,0)),IF($G5="NNN",SUM(Expenses!CB$14:CB$18)*$F5,IF($G5="FSG",0,IF($G5="MG",SUMPRODUCT(Expenses!CB$14:CB$18,$I5:$I9)*$F5,MAX((Expenses!CB$15-$K5/12)*$J5*$F5,0)+MAX((Expenses!CB$14-$K6/12)*$J6*$F5,0)+MAX((Expenses!CB$17-$K7/12)*$J7*$F5,0)+MAX((Expenses!CB$16-$K8/12)*$J8*$F5,0)+MAX((Expenses!CB$18-$K9/12)*$J9*$F5,0)))),0)</f>
        <v>0</v>
      </c>
      <c r="CE171" s="515">
        <f>IF(AND(CE$167&lt;=$E5,CE$167&gt;=EOMONTH($D5,0)),IF($G5="NNN",SUM(Expenses!CC$14:CC$18)*$F5,IF($G5="FSG",0,IF($G5="MG",SUMPRODUCT(Expenses!CC$14:CC$18,$I5:$I9)*$F5,MAX((Expenses!CC$15-$K5/12)*$J5*$F5,0)+MAX((Expenses!CC$14-$K6/12)*$J6*$F5,0)+MAX((Expenses!CC$17-$K7/12)*$J7*$F5,0)+MAX((Expenses!CC$16-$K8/12)*$J8*$F5,0)+MAX((Expenses!CC$18-$K9/12)*$J9*$F5,0)))),0)</f>
        <v>0</v>
      </c>
      <c r="CF171" s="515">
        <f>IF(AND(CF$167&lt;=$E5,CF$167&gt;=EOMONTH($D5,0)),IF($G5="NNN",SUM(Expenses!CD$14:CD$18)*$F5,IF($G5="FSG",0,IF($G5="MG",SUMPRODUCT(Expenses!CD$14:CD$18,$I5:$I9)*$F5,MAX((Expenses!CD$15-$K5/12)*$J5*$F5,0)+MAX((Expenses!CD$14-$K6/12)*$J6*$F5,0)+MAX((Expenses!CD$17-$K7/12)*$J7*$F5,0)+MAX((Expenses!CD$16-$K8/12)*$J8*$F5,0)+MAX((Expenses!CD$18-$K9/12)*$J9*$F5,0)))),0)</f>
        <v>0</v>
      </c>
      <c r="CG171" s="515">
        <f>IF(AND(CG$167&lt;=$E5,CG$167&gt;=EOMONTH($D5,0)),IF($G5="NNN",SUM(Expenses!CE$14:CE$18)*$F5,IF($G5="FSG",0,IF($G5="MG",SUMPRODUCT(Expenses!CE$14:CE$18,$I5:$I9)*$F5,MAX((Expenses!CE$15-$K5/12)*$J5*$F5,0)+MAX((Expenses!CE$14-$K6/12)*$J6*$F5,0)+MAX((Expenses!CE$17-$K7/12)*$J7*$F5,0)+MAX((Expenses!CE$16-$K8/12)*$J8*$F5,0)+MAX((Expenses!CE$18-$K9/12)*$J9*$F5,0)))),0)</f>
        <v>0</v>
      </c>
      <c r="CH171" s="515">
        <f>IF(AND(CH$167&lt;=$E5,CH$167&gt;=EOMONTH($D5,0)),IF($G5="NNN",SUM(Expenses!CF$14:CF$18)*$F5,IF($G5="FSG",0,IF($G5="MG",SUMPRODUCT(Expenses!CF$14:CF$18,$I5:$I9)*$F5,MAX((Expenses!CF$15-$K5/12)*$J5*$F5,0)+MAX((Expenses!CF$14-$K6/12)*$J6*$F5,0)+MAX((Expenses!CF$17-$K7/12)*$J7*$F5,0)+MAX((Expenses!CF$16-$K8/12)*$J8*$F5,0)+MAX((Expenses!CF$18-$K9/12)*$J9*$F5,0)))),0)</f>
        <v>0</v>
      </c>
      <c r="CI171" s="515">
        <f>IF(AND(CI$167&lt;=$E5,CI$167&gt;=EOMONTH($D5,0)),IF($G5="NNN",SUM(Expenses!CG$14:CG$18)*$F5,IF($G5="FSG",0,IF($G5="MG",SUMPRODUCT(Expenses!CG$14:CG$18,$I5:$I9)*$F5,MAX((Expenses!CG$15-$K5/12)*$J5*$F5,0)+MAX((Expenses!CG$14-$K6/12)*$J6*$F5,0)+MAX((Expenses!CG$17-$K7/12)*$J7*$F5,0)+MAX((Expenses!CG$16-$K8/12)*$J8*$F5,0)+MAX((Expenses!CG$18-$K9/12)*$J9*$F5,0)))),0)</f>
        <v>0</v>
      </c>
      <c r="CJ171" s="515">
        <f>IF(AND(CJ$167&lt;=$E5,CJ$167&gt;=EOMONTH($D5,0)),IF($G5="NNN",SUM(Expenses!CH$14:CH$18)*$F5,IF($G5="FSG",0,IF($G5="MG",SUMPRODUCT(Expenses!CH$14:CH$18,$I5:$I9)*$F5,MAX((Expenses!CH$15-$K5/12)*$J5*$F5,0)+MAX((Expenses!CH$14-$K6/12)*$J6*$F5,0)+MAX((Expenses!CH$17-$K7/12)*$J7*$F5,0)+MAX((Expenses!CH$16-$K8/12)*$J8*$F5,0)+MAX((Expenses!CH$18-$K9/12)*$J9*$F5,0)))),0)</f>
        <v>0</v>
      </c>
      <c r="CK171" s="515">
        <f>IF(AND(CK$167&lt;=$E5,CK$167&gt;=EOMONTH($D5,0)),IF($G5="NNN",SUM(Expenses!CI$14:CI$18)*$F5,IF($G5="FSG",0,IF($G5="MG",SUMPRODUCT(Expenses!CI$14:CI$18,$I5:$I9)*$F5,MAX((Expenses!CI$15-$K5/12)*$J5*$F5,0)+MAX((Expenses!CI$14-$K6/12)*$J6*$F5,0)+MAX((Expenses!CI$17-$K7/12)*$J7*$F5,0)+MAX((Expenses!CI$16-$K8/12)*$J8*$F5,0)+MAX((Expenses!CI$18-$K9/12)*$J9*$F5,0)))),0)</f>
        <v>0</v>
      </c>
      <c r="CL171" s="515">
        <f>IF(AND(CL$167&lt;=$E5,CL$167&gt;=EOMONTH($D5,0)),IF($G5="NNN",SUM(Expenses!CJ$14:CJ$18)*$F5,IF($G5="FSG",0,IF($G5="MG",SUMPRODUCT(Expenses!CJ$14:CJ$18,$I5:$I9)*$F5,MAX((Expenses!CJ$15-$K5/12)*$J5*$F5,0)+MAX((Expenses!CJ$14-$K6/12)*$J6*$F5,0)+MAX((Expenses!CJ$17-$K7/12)*$J7*$F5,0)+MAX((Expenses!CJ$16-$K8/12)*$J8*$F5,0)+MAX((Expenses!CJ$18-$K9/12)*$J9*$F5,0)))),0)</f>
        <v>0</v>
      </c>
      <c r="CM171" s="515">
        <f>IF(AND(CM$167&lt;=$E5,CM$167&gt;=EOMONTH($D5,0)),IF($G5="NNN",SUM(Expenses!CK$14:CK$18)*$F5,IF($G5="FSG",0,IF($G5="MG",SUMPRODUCT(Expenses!CK$14:CK$18,$I5:$I9)*$F5,MAX((Expenses!CK$15-$K5/12)*$J5*$F5,0)+MAX((Expenses!CK$14-$K6/12)*$J6*$F5,0)+MAX((Expenses!CK$17-$K7/12)*$J7*$F5,0)+MAX((Expenses!CK$16-$K8/12)*$J8*$F5,0)+MAX((Expenses!CK$18-$K9/12)*$J9*$F5,0)))),0)</f>
        <v>0</v>
      </c>
      <c r="CN171" s="515">
        <f>IF(AND(CN$167&lt;=$E5,CN$167&gt;=EOMONTH($D5,0)),IF($G5="NNN",SUM(Expenses!CL$14:CL$18)*$F5,IF($G5="FSG",0,IF($G5="MG",SUMPRODUCT(Expenses!CL$14:CL$18,$I5:$I9)*$F5,MAX((Expenses!CL$15-$K5/12)*$J5*$F5,0)+MAX((Expenses!CL$14-$K6/12)*$J6*$F5,0)+MAX((Expenses!CL$17-$K7/12)*$J7*$F5,0)+MAX((Expenses!CL$16-$K8/12)*$J8*$F5,0)+MAX((Expenses!CL$18-$K9/12)*$J9*$F5,0)))),0)</f>
        <v>0</v>
      </c>
      <c r="CO171" s="515">
        <f>IF(AND(CO$167&lt;=$E5,CO$167&gt;=EOMONTH($D5,0)),IF($G5="NNN",SUM(Expenses!CM$14:CM$18)*$F5,IF($G5="FSG",0,IF($G5="MG",SUMPRODUCT(Expenses!CM$14:CM$18,$I5:$I9)*$F5,MAX((Expenses!CM$15-$K5/12)*$J5*$F5,0)+MAX((Expenses!CM$14-$K6/12)*$J6*$F5,0)+MAX((Expenses!CM$17-$K7/12)*$J7*$F5,0)+MAX((Expenses!CM$16-$K8/12)*$J8*$F5,0)+MAX((Expenses!CM$18-$K9/12)*$J9*$F5,0)))),0)</f>
        <v>0</v>
      </c>
      <c r="CP171" s="515">
        <f>IF(AND(CP$167&lt;=$E5,CP$167&gt;=EOMONTH($D5,0)),IF($G5="NNN",SUM(Expenses!CN$14:CN$18)*$F5,IF($G5="FSG",0,IF($G5="MG",SUMPRODUCT(Expenses!CN$14:CN$18,$I5:$I9)*$F5,MAX((Expenses!CN$15-$K5/12)*$J5*$F5,0)+MAX((Expenses!CN$14-$K6/12)*$J6*$F5,0)+MAX((Expenses!CN$17-$K7/12)*$J7*$F5,0)+MAX((Expenses!CN$16-$K8/12)*$J8*$F5,0)+MAX((Expenses!CN$18-$K9/12)*$J9*$F5,0)))),0)</f>
        <v>0</v>
      </c>
      <c r="CQ171" s="515">
        <f>IF(AND(CQ$167&lt;=$E5,CQ$167&gt;=EOMONTH($D5,0)),IF($G5="NNN",SUM(Expenses!CO$14:CO$18)*$F5,IF($G5="FSG",0,IF($G5="MG",SUMPRODUCT(Expenses!CO$14:CO$18,$I5:$I9)*$F5,MAX((Expenses!CO$15-$K5/12)*$J5*$F5,0)+MAX((Expenses!CO$14-$K6/12)*$J6*$F5,0)+MAX((Expenses!CO$17-$K7/12)*$J7*$F5,0)+MAX((Expenses!CO$16-$K8/12)*$J8*$F5,0)+MAX((Expenses!CO$18-$K9/12)*$J9*$F5,0)))),0)</f>
        <v>0</v>
      </c>
      <c r="CR171" s="515">
        <f>IF(AND(CR$167&lt;=$E5,CR$167&gt;=EOMONTH($D5,0)),IF($G5="NNN",SUM(Expenses!CP$14:CP$18)*$F5,IF($G5="FSG",0,IF($G5="MG",SUMPRODUCT(Expenses!CP$14:CP$18,$I5:$I9)*$F5,MAX((Expenses!CP$15-$K5/12)*$J5*$F5,0)+MAX((Expenses!CP$14-$K6/12)*$J6*$F5,0)+MAX((Expenses!CP$17-$K7/12)*$J7*$F5,0)+MAX((Expenses!CP$16-$K8/12)*$J8*$F5,0)+MAX((Expenses!CP$18-$K9/12)*$J9*$F5,0)))),0)</f>
        <v>0</v>
      </c>
      <c r="CS171" s="515">
        <f>IF(AND(CS$167&lt;=$E5,CS$167&gt;=EOMONTH($D5,0)),IF($G5="NNN",SUM(Expenses!CQ$14:CQ$18)*$F5,IF($G5="FSG",0,IF($G5="MG",SUMPRODUCT(Expenses!CQ$14:CQ$18,$I5:$I9)*$F5,MAX((Expenses!CQ$15-$K5/12)*$J5*$F5,0)+MAX((Expenses!CQ$14-$K6/12)*$J6*$F5,0)+MAX((Expenses!CQ$17-$K7/12)*$J7*$F5,0)+MAX((Expenses!CQ$16-$K8/12)*$J8*$F5,0)+MAX((Expenses!CQ$18-$K9/12)*$J9*$F5,0)))),0)</f>
        <v>0</v>
      </c>
      <c r="CT171" s="515">
        <f>IF(AND(CT$167&lt;=$E5,CT$167&gt;=EOMONTH($D5,0)),IF($G5="NNN",SUM(Expenses!CR$14:CR$18)*$F5,IF($G5="FSG",0,IF($G5="MG",SUMPRODUCT(Expenses!CR$14:CR$18,$I5:$I9)*$F5,MAX((Expenses!CR$15-$K5/12)*$J5*$F5,0)+MAX((Expenses!CR$14-$K6/12)*$J6*$F5,0)+MAX((Expenses!CR$17-$K7/12)*$J7*$F5,0)+MAX((Expenses!CR$16-$K8/12)*$J8*$F5,0)+MAX((Expenses!CR$18-$K9/12)*$J9*$F5,0)))),0)</f>
        <v>0</v>
      </c>
      <c r="CU171" s="515">
        <f>IF(AND(CU$167&lt;=$E5,CU$167&gt;=EOMONTH($D5,0)),IF($G5="NNN",SUM(Expenses!CS$14:CS$18)*$F5,IF($G5="FSG",0,IF($G5="MG",SUMPRODUCT(Expenses!CS$14:CS$18,$I5:$I9)*$F5,MAX((Expenses!CS$15-$K5/12)*$J5*$F5,0)+MAX((Expenses!CS$14-$K6/12)*$J6*$F5,0)+MAX((Expenses!CS$17-$K7/12)*$J7*$F5,0)+MAX((Expenses!CS$16-$K8/12)*$J8*$F5,0)+MAX((Expenses!CS$18-$K9/12)*$J9*$F5,0)))),0)</f>
        <v>0</v>
      </c>
      <c r="CV171" s="515">
        <f>IF(AND(CV$167&lt;=$E5,CV$167&gt;=EOMONTH($D5,0)),IF($G5="NNN",SUM(Expenses!CT$14:CT$18)*$F5,IF($G5="FSG",0,IF($G5="MG",SUMPRODUCT(Expenses!CT$14:CT$18,$I5:$I9)*$F5,MAX((Expenses!CT$15-$K5/12)*$J5*$F5,0)+MAX((Expenses!CT$14-$K6/12)*$J6*$F5,0)+MAX((Expenses!CT$17-$K7/12)*$J7*$F5,0)+MAX((Expenses!CT$16-$K8/12)*$J8*$F5,0)+MAX((Expenses!CT$18-$K9/12)*$J9*$F5,0)))),0)</f>
        <v>0</v>
      </c>
      <c r="CW171" s="515">
        <f>IF(AND(CW$167&lt;=$E5,CW$167&gt;=EOMONTH($D5,0)),IF($G5="NNN",SUM(Expenses!CU$14:CU$18)*$F5,IF($G5="FSG",0,IF($G5="MG",SUMPRODUCT(Expenses!CU$14:CU$18,$I5:$I9)*$F5,MAX((Expenses!CU$15-$K5/12)*$J5*$F5,0)+MAX((Expenses!CU$14-$K6/12)*$J6*$F5,0)+MAX((Expenses!CU$17-$K7/12)*$J7*$F5,0)+MAX((Expenses!CU$16-$K8/12)*$J8*$F5,0)+MAX((Expenses!CU$18-$K9/12)*$J9*$F5,0)))),0)</f>
        <v>0</v>
      </c>
      <c r="CX171" s="515">
        <f>IF(AND(CX$167&lt;=$E5,CX$167&gt;=EOMONTH($D5,0)),IF($G5="NNN",SUM(Expenses!CV$14:CV$18)*$F5,IF($G5="FSG",0,IF($G5="MG",SUMPRODUCT(Expenses!CV$14:CV$18,$I5:$I9)*$F5,MAX((Expenses!CV$15-$K5/12)*$J5*$F5,0)+MAX((Expenses!CV$14-$K6/12)*$J6*$F5,0)+MAX((Expenses!CV$17-$K7/12)*$J7*$F5,0)+MAX((Expenses!CV$16-$K8/12)*$J8*$F5,0)+MAX((Expenses!CV$18-$K9/12)*$J9*$F5,0)))),0)</f>
        <v>0</v>
      </c>
      <c r="CY171" s="515">
        <f>IF(AND(CY$167&lt;=$E5,CY$167&gt;=EOMONTH($D5,0)),IF($G5="NNN",SUM(Expenses!CW$14:CW$18)*$F5,IF($G5="FSG",0,IF($G5="MG",SUMPRODUCT(Expenses!CW$14:CW$18,$I5:$I9)*$F5,MAX((Expenses!CW$15-$K5/12)*$J5*$F5,0)+MAX((Expenses!CW$14-$K6/12)*$J6*$F5,0)+MAX((Expenses!CW$17-$K7/12)*$J7*$F5,0)+MAX((Expenses!CW$16-$K8/12)*$J8*$F5,0)+MAX((Expenses!CW$18-$K9/12)*$J9*$F5,0)))),0)</f>
        <v>0</v>
      </c>
      <c r="CZ171" s="515">
        <f>IF(AND(CZ$167&lt;=$E5,CZ$167&gt;=EOMONTH($D5,0)),IF($G5="NNN",SUM(Expenses!CX$14:CX$18)*$F5,IF($G5="FSG",0,IF($G5="MG",SUMPRODUCT(Expenses!CX$14:CX$18,$I5:$I9)*$F5,MAX((Expenses!CX$15-$K5/12)*$J5*$F5,0)+MAX((Expenses!CX$14-$K6/12)*$J6*$F5,0)+MAX((Expenses!CX$17-$K7/12)*$J7*$F5,0)+MAX((Expenses!CX$16-$K8/12)*$J8*$F5,0)+MAX((Expenses!CX$18-$K9/12)*$J9*$F5,0)))),0)</f>
        <v>0</v>
      </c>
      <c r="DA171" s="515">
        <f>IF(AND(DA$167&lt;=$E5,DA$167&gt;=EOMONTH($D5,0)),IF($G5="NNN",SUM(Expenses!CY$14:CY$18)*$F5,IF($G5="FSG",0,IF($G5="MG",SUMPRODUCT(Expenses!CY$14:CY$18,$I5:$I9)*$F5,MAX((Expenses!CY$15-$K5/12)*$J5*$F5,0)+MAX((Expenses!CY$14-$K6/12)*$J6*$F5,0)+MAX((Expenses!CY$17-$K7/12)*$J7*$F5,0)+MAX((Expenses!CY$16-$K8/12)*$J8*$F5,0)+MAX((Expenses!CY$18-$K9/12)*$J9*$F5,0)))),0)</f>
        <v>0</v>
      </c>
      <c r="DB171" s="515">
        <f>IF(AND(DB$167&lt;=$E5,DB$167&gt;=EOMONTH($D5,0)),IF($G5="NNN",SUM(Expenses!CZ$14:CZ$18)*$F5,IF($G5="FSG",0,IF($G5="MG",SUMPRODUCT(Expenses!CZ$14:CZ$18,$I5:$I9)*$F5,MAX((Expenses!CZ$15-$K5/12)*$J5*$F5,0)+MAX((Expenses!CZ$14-$K6/12)*$J6*$F5,0)+MAX((Expenses!CZ$17-$K7/12)*$J7*$F5,0)+MAX((Expenses!CZ$16-$K8/12)*$J8*$F5,0)+MAX((Expenses!CZ$18-$K9/12)*$J9*$F5,0)))),0)</f>
        <v>0</v>
      </c>
      <c r="DC171" s="515">
        <f>IF(AND(DC$167&lt;=$E5,DC$167&gt;=EOMONTH($D5,0)),IF($G5="NNN",SUM(Expenses!DA$14:DA$18)*$F5,IF($G5="FSG",0,IF($G5="MG",SUMPRODUCT(Expenses!DA$14:DA$18,$I5:$I9)*$F5,MAX((Expenses!DA$15-$K5/12)*$J5*$F5,0)+MAX((Expenses!DA$14-$K6/12)*$J6*$F5,0)+MAX((Expenses!DA$17-$K7/12)*$J7*$F5,0)+MAX((Expenses!DA$16-$K8/12)*$J8*$F5,0)+MAX((Expenses!DA$18-$K9/12)*$J9*$F5,0)))),0)</f>
        <v>0</v>
      </c>
      <c r="DD171" s="515">
        <f>IF(AND(DD$167&lt;=$E5,DD$167&gt;=EOMONTH($D5,0)),IF($G5="NNN",SUM(Expenses!DB$14:DB$18)*$F5,IF($G5="FSG",0,IF($G5="MG",SUMPRODUCT(Expenses!DB$14:DB$18,$I5:$I9)*$F5,MAX((Expenses!DB$15-$K5/12)*$J5*$F5,0)+MAX((Expenses!DB$14-$K6/12)*$J6*$F5,0)+MAX((Expenses!DB$17-$K7/12)*$J7*$F5,0)+MAX((Expenses!DB$16-$K8/12)*$J8*$F5,0)+MAX((Expenses!DB$18-$K9/12)*$J9*$F5,0)))),0)</f>
        <v>0</v>
      </c>
      <c r="DE171" s="515">
        <f>IF(AND(DE$167&lt;=$E5,DE$167&gt;=EOMONTH($D5,0)),IF($G5="NNN",SUM(Expenses!DC$14:DC$18)*$F5,IF($G5="FSG",0,IF($G5="MG",SUMPRODUCT(Expenses!DC$14:DC$18,$I5:$I9)*$F5,MAX((Expenses!DC$15-$K5/12)*$J5*$F5,0)+MAX((Expenses!DC$14-$K6/12)*$J6*$F5,0)+MAX((Expenses!DC$17-$K7/12)*$J7*$F5,0)+MAX((Expenses!DC$16-$K8/12)*$J8*$F5,0)+MAX((Expenses!DC$18-$K9/12)*$J9*$F5,0)))),0)</f>
        <v>0</v>
      </c>
      <c r="DF171" s="515">
        <f>IF(AND(DF$167&lt;=$E5,DF$167&gt;=EOMONTH($D5,0)),IF($G5="NNN",SUM(Expenses!DD$14:DD$18)*$F5,IF($G5="FSG",0,IF($G5="MG",SUMPRODUCT(Expenses!DD$14:DD$18,$I5:$I9)*$F5,MAX((Expenses!DD$15-$K5/12)*$J5*$F5,0)+MAX((Expenses!DD$14-$K6/12)*$J6*$F5,0)+MAX((Expenses!DD$17-$K7/12)*$J7*$F5,0)+MAX((Expenses!DD$16-$K8/12)*$J8*$F5,0)+MAX((Expenses!DD$18-$K9/12)*$J9*$F5,0)))),0)</f>
        <v>0</v>
      </c>
      <c r="DG171" s="515">
        <f>IF(AND(DG$167&lt;=$E5,DG$167&gt;=EOMONTH($D5,0)),IF($G5="NNN",SUM(Expenses!DE$14:DE$18)*$F5,IF($G5="FSG",0,IF($G5="MG",SUMPRODUCT(Expenses!DE$14:DE$18,$I5:$I9)*$F5,MAX((Expenses!DE$15-$K5/12)*$J5*$F5,0)+MAX((Expenses!DE$14-$K6/12)*$J6*$F5,0)+MAX((Expenses!DE$17-$K7/12)*$J7*$F5,0)+MAX((Expenses!DE$16-$K8/12)*$J8*$F5,0)+MAX((Expenses!DE$18-$K9/12)*$J9*$F5,0)))),0)</f>
        <v>0</v>
      </c>
      <c r="DH171" s="515">
        <f>IF(AND(DH$167&lt;=$E5,DH$167&gt;=EOMONTH($D5,0)),IF($G5="NNN",SUM(Expenses!DF$14:DF$18)*$F5,IF($G5="FSG",0,IF($G5="MG",SUMPRODUCT(Expenses!DF$14:DF$18,$I5:$I9)*$F5,MAX((Expenses!DF$15-$K5/12)*$J5*$F5,0)+MAX((Expenses!DF$14-$K6/12)*$J6*$F5,0)+MAX((Expenses!DF$17-$K7/12)*$J7*$F5,0)+MAX((Expenses!DF$16-$K8/12)*$J8*$F5,0)+MAX((Expenses!DF$18-$K9/12)*$J9*$F5,0)))),0)</f>
        <v>0</v>
      </c>
      <c r="DI171" s="515">
        <f>IF(AND(DI$167&lt;=$E5,DI$167&gt;=EOMONTH($D5,0)),IF($G5="NNN",SUM(Expenses!DG$14:DG$18)*$F5,IF($G5="FSG",0,IF($G5="MG",SUMPRODUCT(Expenses!DG$14:DG$18,$I5:$I9)*$F5,MAX((Expenses!DG$15-$K5/12)*$J5*$F5,0)+MAX((Expenses!DG$14-$K6/12)*$J6*$F5,0)+MAX((Expenses!DG$17-$K7/12)*$J7*$F5,0)+MAX((Expenses!DG$16-$K8/12)*$J8*$F5,0)+MAX((Expenses!DG$18-$K9/12)*$J9*$F5,0)))),0)</f>
        <v>0</v>
      </c>
      <c r="DJ171" s="515">
        <f>IF(AND(DJ$167&lt;=$E5,DJ$167&gt;=EOMONTH($D5,0)),IF($G5="NNN",SUM(Expenses!DH$14:DH$18)*$F5,IF($G5="FSG",0,IF($G5="MG",SUMPRODUCT(Expenses!DH$14:DH$18,$I5:$I9)*$F5,MAX((Expenses!DH$15-$K5/12)*$J5*$F5,0)+MAX((Expenses!DH$14-$K6/12)*$J6*$F5,0)+MAX((Expenses!DH$17-$K7/12)*$J7*$F5,0)+MAX((Expenses!DH$16-$K8/12)*$J8*$F5,0)+MAX((Expenses!DH$18-$K9/12)*$J9*$F5,0)))),0)</f>
        <v>0</v>
      </c>
      <c r="DK171" s="515">
        <f>IF(AND(DK$167&lt;=$E5,DK$167&gt;=EOMONTH($D5,0)),IF($G5="NNN",SUM(Expenses!DI$14:DI$18)*$F5,IF($G5="FSG",0,IF($G5="MG",SUMPRODUCT(Expenses!DI$14:DI$18,$I5:$I9)*$F5,MAX((Expenses!DI$15-$K5/12)*$J5*$F5,0)+MAX((Expenses!DI$14-$K6/12)*$J6*$F5,0)+MAX((Expenses!DI$17-$K7/12)*$J7*$F5,0)+MAX((Expenses!DI$16-$K8/12)*$J8*$F5,0)+MAX((Expenses!DI$18-$K9/12)*$J9*$F5,0)))),0)</f>
        <v>0</v>
      </c>
      <c r="DL171" s="515">
        <f>IF(AND(DL$167&lt;=$E5,DL$167&gt;=EOMONTH($D5,0)),IF($G5="NNN",SUM(Expenses!DJ$14:DJ$18)*$F5,IF($G5="FSG",0,IF($G5="MG",SUMPRODUCT(Expenses!DJ$14:DJ$18,$I5:$I9)*$F5,MAX((Expenses!DJ$15-$K5/12)*$J5*$F5,0)+MAX((Expenses!DJ$14-$K6/12)*$J6*$F5,0)+MAX((Expenses!DJ$17-$K7/12)*$J7*$F5,0)+MAX((Expenses!DJ$16-$K8/12)*$J8*$F5,0)+MAX((Expenses!DJ$18-$K9/12)*$J9*$F5,0)))),0)</f>
        <v>0</v>
      </c>
      <c r="DM171" s="515">
        <f>IF(AND(DM$167&lt;=$E5,DM$167&gt;=EOMONTH($D5,0)),IF($G5="NNN",SUM(Expenses!DK$14:DK$18)*$F5,IF($G5="FSG",0,IF($G5="MG",SUMPRODUCT(Expenses!DK$14:DK$18,$I5:$I9)*$F5,MAX((Expenses!DK$15-$K5/12)*$J5*$F5,0)+MAX((Expenses!DK$14-$K6/12)*$J6*$F5,0)+MAX((Expenses!DK$17-$K7/12)*$J7*$F5,0)+MAX((Expenses!DK$16-$K8/12)*$J8*$F5,0)+MAX((Expenses!DK$18-$K9/12)*$J9*$F5,0)))),0)</f>
        <v>0</v>
      </c>
      <c r="DN171" s="515">
        <f>IF(AND(DN$167&lt;=$E5,DN$167&gt;=EOMONTH($D5,0)),IF($G5="NNN",SUM(Expenses!DL$14:DL$18)*$F5,IF($G5="FSG",0,IF($G5="MG",SUMPRODUCT(Expenses!DL$14:DL$18,$I5:$I9)*$F5,MAX((Expenses!DL$15-$K5/12)*$J5*$F5,0)+MAX((Expenses!DL$14-$K6/12)*$J6*$F5,0)+MAX((Expenses!DL$17-$K7/12)*$J7*$F5,0)+MAX((Expenses!DL$16-$K8/12)*$J8*$F5,0)+MAX((Expenses!DL$18-$K9/12)*$J9*$F5,0)))),0)</f>
        <v>0</v>
      </c>
      <c r="DO171" s="515">
        <f>IF(AND(DO$167&lt;=$E5,DO$167&gt;=EOMONTH($D5,0)),IF($G5="NNN",SUM(Expenses!DM$14:DM$18)*$F5,IF($G5="FSG",0,IF($G5="MG",SUMPRODUCT(Expenses!DM$14:DM$18,$I5:$I9)*$F5,MAX((Expenses!DM$15-$K5/12)*$J5*$F5,0)+MAX((Expenses!DM$14-$K6/12)*$J6*$F5,0)+MAX((Expenses!DM$17-$K7/12)*$J7*$F5,0)+MAX((Expenses!DM$16-$K8/12)*$J8*$F5,0)+MAX((Expenses!DM$18-$K9/12)*$J9*$F5,0)))),0)</f>
        <v>0</v>
      </c>
      <c r="DP171" s="515">
        <f>IF(AND(DP$167&lt;=$E5,DP$167&gt;=EOMONTH($D5,0)),IF($G5="NNN",SUM(Expenses!DN$14:DN$18)*$F5,IF($G5="FSG",0,IF($G5="MG",SUMPRODUCT(Expenses!DN$14:DN$18,$I5:$I9)*$F5,MAX((Expenses!DN$15-$K5/12)*$J5*$F5,0)+MAX((Expenses!DN$14-$K6/12)*$J6*$F5,0)+MAX((Expenses!DN$17-$K7/12)*$J7*$F5,0)+MAX((Expenses!DN$16-$K8/12)*$J8*$F5,0)+MAX((Expenses!DN$18-$K9/12)*$J9*$F5,0)))),0)</f>
        <v>0</v>
      </c>
      <c r="DQ171" s="515">
        <f>IF(AND(DQ$167&lt;=$E5,DQ$167&gt;=EOMONTH($D5,0)),IF($G5="NNN",SUM(Expenses!DO$14:DO$18)*$F5,IF($G5="FSG",0,IF($G5="MG",SUMPRODUCT(Expenses!DO$14:DO$18,$I5:$I9)*$F5,MAX((Expenses!DO$15-$K5/12)*$J5*$F5,0)+MAX((Expenses!DO$14-$K6/12)*$J6*$F5,0)+MAX((Expenses!DO$17-$K7/12)*$J7*$F5,0)+MAX((Expenses!DO$16-$K8/12)*$J8*$F5,0)+MAX((Expenses!DO$18-$K9/12)*$J9*$F5,0)))),0)</f>
        <v>0</v>
      </c>
      <c r="DR171" s="515">
        <f>IF(AND(DR$167&lt;=$E5,DR$167&gt;=EOMONTH($D5,0)),IF($G5="NNN",SUM(Expenses!DP$14:DP$18)*$F5,IF($G5="FSG",0,IF($G5="MG",SUMPRODUCT(Expenses!DP$14:DP$18,$I5:$I9)*$F5,MAX((Expenses!DP$15-$K5/12)*$J5*$F5,0)+MAX((Expenses!DP$14-$K6/12)*$J6*$F5,0)+MAX((Expenses!DP$17-$K7/12)*$J7*$F5,0)+MAX((Expenses!DP$16-$K8/12)*$J8*$F5,0)+MAX((Expenses!DP$18-$K9/12)*$J9*$F5,0)))),0)</f>
        <v>0</v>
      </c>
      <c r="DS171" s="515">
        <f>IF(AND(DS$167&lt;=$E5,DS$167&gt;=EOMONTH($D5,0)),IF($G5="NNN",SUM(Expenses!DQ$14:DQ$18)*$F5,IF($G5="FSG",0,IF($G5="MG",SUMPRODUCT(Expenses!DQ$14:DQ$18,$I5:$I9)*$F5,MAX((Expenses!DQ$15-$K5/12)*$J5*$F5,0)+MAX((Expenses!DQ$14-$K6/12)*$J6*$F5,0)+MAX((Expenses!DQ$17-$K7/12)*$J7*$F5,0)+MAX((Expenses!DQ$16-$K8/12)*$J8*$F5,0)+MAX((Expenses!DQ$18-$K9/12)*$J9*$F5,0)))),0)</f>
        <v>0</v>
      </c>
      <c r="DT171" s="515">
        <f>IF(AND(DT$167&lt;=$E5,DT$167&gt;=EOMONTH($D5,0)),IF($G5="NNN",SUM(Expenses!DR$14:DR$18)*$F5,IF($G5="FSG",0,IF($G5="MG",SUMPRODUCT(Expenses!DR$14:DR$18,$I5:$I9)*$F5,MAX((Expenses!DR$15-$K5/12)*$J5*$F5,0)+MAX((Expenses!DR$14-$K6/12)*$J6*$F5,0)+MAX((Expenses!DR$17-$K7/12)*$J7*$F5,0)+MAX((Expenses!DR$16-$K8/12)*$J8*$F5,0)+MAX((Expenses!DR$18-$K9/12)*$J9*$F5,0)))),0)</f>
        <v>0</v>
      </c>
      <c r="DU171" s="515">
        <f>IF(AND(DU$167&lt;=$E5,DU$167&gt;=EOMONTH($D5,0)),IF($G5="NNN",SUM(Expenses!DS$14:DS$18)*$F5,IF($G5="FSG",0,IF($G5="MG",SUMPRODUCT(Expenses!DS$14:DS$18,$I5:$I9)*$F5,MAX((Expenses!DS$15-$K5/12)*$J5*$F5,0)+MAX((Expenses!DS$14-$K6/12)*$J6*$F5,0)+MAX((Expenses!DS$17-$K7/12)*$J7*$F5,0)+MAX((Expenses!DS$16-$K8/12)*$J8*$F5,0)+MAX((Expenses!DS$18-$K9/12)*$J9*$F5,0)))),0)</f>
        <v>0</v>
      </c>
      <c r="DV171" s="515">
        <f>IF(AND(DV$167&lt;=$E5,DV$167&gt;=EOMONTH($D5,0)),IF($G5="NNN",SUM(Expenses!DT$14:DT$18)*$F5,IF($G5="FSG",0,IF($G5="MG",SUMPRODUCT(Expenses!DT$14:DT$18,$I5:$I9)*$F5,MAX((Expenses!DT$15-$K5/12)*$J5*$F5,0)+MAX((Expenses!DT$14-$K6/12)*$J6*$F5,0)+MAX((Expenses!DT$17-$K7/12)*$J7*$F5,0)+MAX((Expenses!DT$16-$K8/12)*$J8*$F5,0)+MAX((Expenses!DT$18-$K9/12)*$J9*$F5,0)))),0)</f>
        <v>0</v>
      </c>
      <c r="DW171" s="515">
        <f>IF(AND(DW$167&lt;=$E5,DW$167&gt;=EOMONTH($D5,0)),IF($G5="NNN",SUM(Expenses!DU$14:DU$18)*$F5,IF($G5="FSG",0,IF($G5="MG",SUMPRODUCT(Expenses!DU$14:DU$18,$I5:$I9)*$F5,MAX((Expenses!DU$15-$K5/12)*$J5*$F5,0)+MAX((Expenses!DU$14-$K6/12)*$J6*$F5,0)+MAX((Expenses!DU$17-$K7/12)*$J7*$F5,0)+MAX((Expenses!DU$16-$K8/12)*$J8*$F5,0)+MAX((Expenses!DU$18-$K9/12)*$J9*$F5,0)))),0)</f>
        <v>0</v>
      </c>
      <c r="DX171" s="515">
        <f>IF(AND(DX$167&lt;=$E5,DX$167&gt;=EOMONTH($D5,0)),IF($G5="NNN",SUM(Expenses!DV$14:DV$18)*$F5,IF($G5="FSG",0,IF($G5="MG",SUMPRODUCT(Expenses!DV$14:DV$18,$I5:$I9)*$F5,MAX((Expenses!DV$15-$K5/12)*$J5*$F5,0)+MAX((Expenses!DV$14-$K6/12)*$J6*$F5,0)+MAX((Expenses!DV$17-$K7/12)*$J7*$F5,0)+MAX((Expenses!DV$16-$K8/12)*$J8*$F5,0)+MAX((Expenses!DV$18-$K9/12)*$J9*$F5,0)))),0)</f>
        <v>0</v>
      </c>
      <c r="DY171" s="515">
        <f>IF(AND(DY$167&lt;=$E5,DY$167&gt;=EOMONTH($D5,0)),IF($G5="NNN",SUM(Expenses!DW$14:DW$18)*$F5,IF($G5="FSG",0,IF($G5="MG",SUMPRODUCT(Expenses!DW$14:DW$18,$I5:$I9)*$F5,MAX((Expenses!DW$15-$K5/12)*$J5*$F5,0)+MAX((Expenses!DW$14-$K6/12)*$J6*$F5,0)+MAX((Expenses!DW$17-$K7/12)*$J7*$F5,0)+MAX((Expenses!DW$16-$K8/12)*$J8*$F5,0)+MAX((Expenses!DW$18-$K9/12)*$J9*$F5,0)))),0)</f>
        <v>0</v>
      </c>
      <c r="DZ171" s="515">
        <f>IF(AND(DZ$167&lt;=$E5,DZ$167&gt;=EOMONTH($D5,0)),IF($G5="NNN",SUM(Expenses!DX$14:DX$18)*$F5,IF($G5="FSG",0,IF($G5="MG",SUMPRODUCT(Expenses!DX$14:DX$18,$I5:$I9)*$F5,MAX((Expenses!DX$15-$K5/12)*$J5*$F5,0)+MAX((Expenses!DX$14-$K6/12)*$J6*$F5,0)+MAX((Expenses!DX$17-$K7/12)*$J7*$F5,0)+MAX((Expenses!DX$16-$K8/12)*$J8*$F5,0)+MAX((Expenses!DX$18-$K9/12)*$J9*$F5,0)))),0)</f>
        <v>0</v>
      </c>
      <c r="EA171" s="515">
        <f>IF(AND(EA$167&lt;=$E5,EA$167&gt;=EOMONTH($D5,0)),IF($G5="NNN",SUM(Expenses!DY$14:DY$18)*$F5,IF($G5="FSG",0,IF($G5="MG",SUMPRODUCT(Expenses!DY$14:DY$18,$I5:$I9)*$F5,MAX((Expenses!DY$15-$K5/12)*$J5*$F5,0)+MAX((Expenses!DY$14-$K6/12)*$J6*$F5,0)+MAX((Expenses!DY$17-$K7/12)*$J7*$F5,0)+MAX((Expenses!DY$16-$K8/12)*$J8*$F5,0)+MAX((Expenses!DY$18-$K9/12)*$J9*$F5,0)))),0)</f>
        <v>0</v>
      </c>
      <c r="EB171" s="515">
        <f>IF(AND(EB$167&lt;=$E5,EB$167&gt;=EOMONTH($D5,0)),IF($G5="NNN",SUM(Expenses!DZ$14:DZ$18)*$F5,IF($G5="FSG",0,IF($G5="MG",SUMPRODUCT(Expenses!DZ$14:DZ$18,$I5:$I9)*$F5,MAX((Expenses!DZ$15-$K5/12)*$J5*$F5,0)+MAX((Expenses!DZ$14-$K6/12)*$J6*$F5,0)+MAX((Expenses!DZ$17-$K7/12)*$J7*$F5,0)+MAX((Expenses!DZ$16-$K8/12)*$J8*$F5,0)+MAX((Expenses!DZ$18-$K9/12)*$J9*$F5,0)))),0)</f>
        <v>0</v>
      </c>
      <c r="EC171" s="515">
        <f>IF(AND(EC$167&lt;=$E5,EC$167&gt;=EOMONTH($D5,0)),IF($G5="NNN",SUM(Expenses!EA$14:EA$18)*$F5,IF($G5="FSG",0,IF($G5="MG",SUMPRODUCT(Expenses!EA$14:EA$18,$I5:$I9)*$F5,MAX((Expenses!EA$15-$K5/12)*$J5*$F5,0)+MAX((Expenses!EA$14-$K6/12)*$J6*$F5,0)+MAX((Expenses!EA$17-$K7/12)*$J7*$F5,0)+MAX((Expenses!EA$16-$K8/12)*$J8*$F5,0)+MAX((Expenses!EA$18-$K9/12)*$J9*$F5,0)))),0)</f>
        <v>0</v>
      </c>
      <c r="ED171" s="515">
        <f>IF(AND(ED$167&lt;=$E5,ED$167&gt;=EOMONTH($D5,0)),IF($G5="NNN",SUM(Expenses!EB$14:EB$18)*$F5,IF($G5="FSG",0,IF($G5="MG",SUMPRODUCT(Expenses!EB$14:EB$18,$I5:$I9)*$F5,MAX((Expenses!EB$15-$K5/12)*$J5*$F5,0)+MAX((Expenses!EB$14-$K6/12)*$J6*$F5,0)+MAX((Expenses!EB$17-$K7/12)*$J7*$F5,0)+MAX((Expenses!EB$16-$K8/12)*$J8*$F5,0)+MAX((Expenses!EB$18-$K9/12)*$J9*$F5,0)))),0)</f>
        <v>0</v>
      </c>
      <c r="EE171" s="515">
        <f>IF(AND(EE$167&lt;=$E5,EE$167&gt;=EOMONTH($D5,0)),IF($G5="NNN",SUM(Expenses!EC$14:EC$18)*$F5,IF($G5="FSG",0,IF($G5="MG",SUMPRODUCT(Expenses!EC$14:EC$18,$I5:$I9)*$F5,MAX((Expenses!EC$15-$K5/12)*$J5*$F5,0)+MAX((Expenses!EC$14-$K6/12)*$J6*$F5,0)+MAX((Expenses!EC$17-$K7/12)*$J7*$F5,0)+MAX((Expenses!EC$16-$K8/12)*$J8*$F5,0)+MAX((Expenses!EC$18-$K9/12)*$J9*$F5,0)))),0)</f>
        <v>0</v>
      </c>
      <c r="EF171" s="515">
        <f>IF(AND(EF$167&lt;=$E5,EF$167&gt;=EOMONTH($D5,0)),IF($G5="NNN",SUM(Expenses!ED$14:ED$18)*$F5,IF($G5="FSG",0,IF($G5="MG",SUMPRODUCT(Expenses!ED$14:ED$18,$I5:$I9)*$F5,MAX((Expenses!ED$15-$K5/12)*$J5*$F5,0)+MAX((Expenses!ED$14-$K6/12)*$J6*$F5,0)+MAX((Expenses!ED$17-$K7/12)*$J7*$F5,0)+MAX((Expenses!ED$16-$K8/12)*$J8*$F5,0)+MAX((Expenses!ED$18-$K9/12)*$J9*$F5,0)))),0)</f>
        <v>0</v>
      </c>
      <c r="EG171" s="515">
        <f>IF(AND(EG$167&lt;=$E5,EG$167&gt;=EOMONTH($D5,0)),IF($G5="NNN",SUM(Expenses!EE$14:EE$18)*$F5,IF($G5="FSG",0,IF($G5="MG",SUMPRODUCT(Expenses!EE$14:EE$18,$I5:$I9)*$F5,MAX((Expenses!EE$15-$K5/12)*$J5*$F5,0)+MAX((Expenses!EE$14-$K6/12)*$J6*$F5,0)+MAX((Expenses!EE$17-$K7/12)*$J7*$F5,0)+MAX((Expenses!EE$16-$K8/12)*$J8*$F5,0)+MAX((Expenses!EE$18-$K9/12)*$J9*$F5,0)))),0)</f>
        <v>0</v>
      </c>
      <c r="EH171" s="515">
        <f>IF(AND(EH$167&lt;=$E5,EH$167&gt;=EOMONTH($D5,0)),IF($G5="NNN",SUM(Expenses!EF$14:EF$18)*$F5,IF($G5="FSG",0,IF($G5="MG",SUMPRODUCT(Expenses!EF$14:EF$18,$I5:$I9)*$F5,MAX((Expenses!EF$15-$K5/12)*$J5*$F5,0)+MAX((Expenses!EF$14-$K6/12)*$J6*$F5,0)+MAX((Expenses!EF$17-$K7/12)*$J7*$F5,0)+MAX((Expenses!EF$16-$K8/12)*$J8*$F5,0)+MAX((Expenses!EF$18-$K9/12)*$J9*$F5,0)))),0)</f>
        <v>0</v>
      </c>
      <c r="EI171" s="515">
        <f>IF(AND(EI$167&lt;=$E5,EI$167&gt;=EOMONTH($D5,0)),IF($G5="NNN",SUM(Expenses!EG$14:EG$18)*$F5,IF($G5="FSG",0,IF($G5="MG",SUMPRODUCT(Expenses!EG$14:EG$18,$I5:$I9)*$F5,MAX((Expenses!EG$15-$K5/12)*$J5*$F5,0)+MAX((Expenses!EG$14-$K6/12)*$J6*$F5,0)+MAX((Expenses!EG$17-$K7/12)*$J7*$F5,0)+MAX((Expenses!EG$16-$K8/12)*$J8*$F5,0)+MAX((Expenses!EG$18-$K9/12)*$J9*$F5,0)))),0)</f>
        <v>0</v>
      </c>
      <c r="EJ171" s="515">
        <f>IF(AND(EJ$167&lt;=$E5,EJ$167&gt;=EOMONTH($D5,0)),IF($G5="NNN",SUM(Expenses!EH$14:EH$18)*$F5,IF($G5="FSG",0,IF($G5="MG",SUMPRODUCT(Expenses!EH$14:EH$18,$I5:$I9)*$F5,MAX((Expenses!EH$15-$K5/12)*$J5*$F5,0)+MAX((Expenses!EH$14-$K6/12)*$J6*$F5,0)+MAX((Expenses!EH$17-$K7/12)*$J7*$F5,0)+MAX((Expenses!EH$16-$K8/12)*$J8*$F5,0)+MAX((Expenses!EH$18-$K9/12)*$J9*$F5,0)))),0)</f>
        <v>0</v>
      </c>
      <c r="EK171" s="515">
        <f>IF(AND(EK$167&lt;=$E5,EK$167&gt;=EOMONTH($D5,0)),IF($G5="NNN",SUM(Expenses!EI$14:EI$18)*$F5,IF($G5="FSG",0,IF($G5="MG",SUMPRODUCT(Expenses!EI$14:EI$18,$I5:$I9)*$F5,MAX((Expenses!EI$15-$K5/12)*$J5*$F5,0)+MAX((Expenses!EI$14-$K6/12)*$J6*$F5,0)+MAX((Expenses!EI$17-$K7/12)*$J7*$F5,0)+MAX((Expenses!EI$16-$K8/12)*$J8*$F5,0)+MAX((Expenses!EI$18-$K9/12)*$J9*$F5,0)))),0)</f>
        <v>0</v>
      </c>
      <c r="EL171" s="515">
        <f>IF(AND(EL$167&lt;=$E5,EL$167&gt;=EOMONTH($D5,0)),IF($G5="NNN",SUM(Expenses!EJ$14:EJ$18)*$F5,IF($G5="FSG",0,IF($G5="MG",SUMPRODUCT(Expenses!EJ$14:EJ$18,$I5:$I9)*$F5,MAX((Expenses!EJ$15-$K5/12)*$J5*$F5,0)+MAX((Expenses!EJ$14-$K6/12)*$J6*$F5,0)+MAX((Expenses!EJ$17-$K7/12)*$J7*$F5,0)+MAX((Expenses!EJ$16-$K8/12)*$J8*$F5,0)+MAX((Expenses!EJ$18-$K9/12)*$J9*$F5,0)))),0)</f>
        <v>0</v>
      </c>
      <c r="EM171" s="515">
        <f>IF(AND(EM$167&lt;=$E5,EM$167&gt;=EOMONTH($D5,0)),IF($G5="NNN",SUM(Expenses!EK$14:EK$18)*$F5,IF($G5="FSG",0,IF($G5="MG",SUMPRODUCT(Expenses!EK$14:EK$18,$I5:$I9)*$F5,MAX((Expenses!EK$15-$K5/12)*$J5*$F5,0)+MAX((Expenses!EK$14-$K6/12)*$J6*$F5,0)+MAX((Expenses!EK$17-$K7/12)*$J7*$F5,0)+MAX((Expenses!EK$16-$K8/12)*$J8*$F5,0)+MAX((Expenses!EK$18-$K9/12)*$J9*$F5,0)))),0)</f>
        <v>0</v>
      </c>
      <c r="EN171" s="515">
        <f>IF(AND(EN$167&lt;=$E5,EN$167&gt;=EOMONTH($D5,0)),IF($G5="NNN",SUM(Expenses!EL$14:EL$18)*$F5,IF($G5="FSG",0,IF($G5="MG",SUMPRODUCT(Expenses!EL$14:EL$18,$I5:$I9)*$F5,MAX((Expenses!EL$15-$K5/12)*$J5*$F5,0)+MAX((Expenses!EL$14-$K6/12)*$J6*$F5,0)+MAX((Expenses!EL$17-$K7/12)*$J7*$F5,0)+MAX((Expenses!EL$16-$K8/12)*$J8*$F5,0)+MAX((Expenses!EL$18-$K9/12)*$J9*$F5,0)))),0)</f>
        <v>0</v>
      </c>
      <c r="EO171" s="515">
        <f>IF(AND(EO$167&lt;=$E5,EO$167&gt;=EOMONTH($D5,0)),IF($G5="NNN",SUM(Expenses!EM$14:EM$18)*$F5,IF($G5="FSG",0,IF($G5="MG",SUMPRODUCT(Expenses!EM$14:EM$18,$I5:$I9)*$F5,MAX((Expenses!EM$15-$K5/12)*$J5*$F5,0)+MAX((Expenses!EM$14-$K6/12)*$J6*$F5,0)+MAX((Expenses!EM$17-$K7/12)*$J7*$F5,0)+MAX((Expenses!EM$16-$K8/12)*$J8*$F5,0)+MAX((Expenses!EM$18-$K9/12)*$J9*$F5,0)))),0)</f>
        <v>0</v>
      </c>
      <c r="EP171" s="515">
        <f>IF(AND(EP$167&lt;=$E5,EP$167&gt;=EOMONTH($D5,0)),IF($G5="NNN",SUM(Expenses!EN$14:EN$18)*$F5,IF($G5="FSG",0,IF($G5="MG",SUMPRODUCT(Expenses!EN$14:EN$18,$I5:$I9)*$F5,MAX((Expenses!EN$15-$K5/12)*$J5*$F5,0)+MAX((Expenses!EN$14-$K6/12)*$J6*$F5,0)+MAX((Expenses!EN$17-$K7/12)*$J7*$F5,0)+MAX((Expenses!EN$16-$K8/12)*$J8*$F5,0)+MAX((Expenses!EN$18-$K9/12)*$J9*$F5,0)))),0)</f>
        <v>0</v>
      </c>
      <c r="EQ171" s="515">
        <f>IF(AND(EQ$167&lt;=$E5,EQ$167&gt;=EOMONTH($D5,0)),IF($G5="NNN",SUM(Expenses!EO$14:EO$18)*$F5,IF($G5="FSG",0,IF($G5="MG",SUMPRODUCT(Expenses!EO$14:EO$18,$I5:$I9)*$F5,MAX((Expenses!EO$15-$K5/12)*$J5*$F5,0)+MAX((Expenses!EO$14-$K6/12)*$J6*$F5,0)+MAX((Expenses!EO$17-$K7/12)*$J7*$F5,0)+MAX((Expenses!EO$16-$K8/12)*$J8*$F5,0)+MAX((Expenses!EO$18-$K9/12)*$J9*$F5,0)))),0)</f>
        <v>0</v>
      </c>
      <c r="ER171" s="515">
        <f>IF(AND(ER$167&lt;=$E5,ER$167&gt;=EOMONTH($D5,0)),IF($G5="NNN",SUM(Expenses!EP$14:EP$18)*$F5,IF($G5="FSG",0,IF($G5="MG",SUMPRODUCT(Expenses!EP$14:EP$18,$I5:$I9)*$F5,MAX((Expenses!EP$15-$K5/12)*$J5*$F5,0)+MAX((Expenses!EP$14-$K6/12)*$J6*$F5,0)+MAX((Expenses!EP$17-$K7/12)*$J7*$F5,0)+MAX((Expenses!EP$16-$K8/12)*$J8*$F5,0)+MAX((Expenses!EP$18-$K9/12)*$J9*$F5,0)))),0)</f>
        <v>0</v>
      </c>
      <c r="ES171" s="515">
        <f>IF(AND(ES$167&lt;=$E5,ES$167&gt;=EOMONTH($D5,0)),IF($G5="NNN",SUM(Expenses!EQ$14:EQ$18)*$F5,IF($G5="FSG",0,IF($G5="MG",SUMPRODUCT(Expenses!EQ$14:EQ$18,$I5:$I9)*$F5,MAX((Expenses!EQ$15-$K5/12)*$J5*$F5,0)+MAX((Expenses!EQ$14-$K6/12)*$J6*$F5,0)+MAX((Expenses!EQ$17-$K7/12)*$J7*$F5,0)+MAX((Expenses!EQ$16-$K8/12)*$J8*$F5,0)+MAX((Expenses!EQ$18-$K9/12)*$J9*$F5,0)))),0)</f>
        <v>0</v>
      </c>
      <c r="ET171" s="515">
        <f>IF(AND(ET$167&lt;=$E5,ET$167&gt;=EOMONTH($D5,0)),IF($G5="NNN",SUM(Expenses!ER$14:ER$18)*$F5,IF($G5="FSG",0,IF($G5="MG",SUMPRODUCT(Expenses!ER$14:ER$18,$I5:$I9)*$F5,MAX((Expenses!ER$15-$K5/12)*$J5*$F5,0)+MAX((Expenses!ER$14-$K6/12)*$J6*$F5,0)+MAX((Expenses!ER$17-$K7/12)*$J7*$F5,0)+MAX((Expenses!ER$16-$K8/12)*$J8*$F5,0)+MAX((Expenses!ER$18-$K9/12)*$J9*$F5,0)))),0)</f>
        <v>0</v>
      </c>
      <c r="EU171" s="515">
        <f>IF(AND(EU$167&lt;=$E5,EU$167&gt;=EOMONTH($D5,0)),IF($G5="NNN",SUM(Expenses!ES$14:ES$18)*$F5,IF($G5="FSG",0,IF($G5="MG",SUMPRODUCT(Expenses!ES$14:ES$18,$I5:$I9)*$F5,MAX((Expenses!ES$15-$K5/12)*$J5*$F5,0)+MAX((Expenses!ES$14-$K6/12)*$J6*$F5,0)+MAX((Expenses!ES$17-$K7/12)*$J7*$F5,0)+MAX((Expenses!ES$16-$K8/12)*$J8*$F5,0)+MAX((Expenses!ES$18-$K9/12)*$J9*$F5,0)))),0)</f>
        <v>0</v>
      </c>
      <c r="EV171" s="515">
        <f>IF(AND(EV$167&lt;=$E5,EV$167&gt;=EOMONTH($D5,0)),IF($G5="NNN",SUM(Expenses!ET$14:ET$18)*$F5,IF($G5="FSG",0,IF($G5="MG",SUMPRODUCT(Expenses!ET$14:ET$18,$I5:$I9)*$F5,MAX((Expenses!ET$15-$K5/12)*$J5*$F5,0)+MAX((Expenses!ET$14-$K6/12)*$J6*$F5,0)+MAX((Expenses!ET$17-$K7/12)*$J7*$F5,0)+MAX((Expenses!ET$16-$K8/12)*$J8*$F5,0)+MAX((Expenses!ET$18-$K9/12)*$J9*$F5,0)))),0)</f>
        <v>0</v>
      </c>
      <c r="EW171" s="515">
        <f>IF(AND(EW$167&lt;=$E5,EW$167&gt;=EOMONTH($D5,0)),IF($G5="NNN",SUM(Expenses!EU$14:EU$18)*$F5,IF($G5="FSG",0,IF($G5="MG",SUMPRODUCT(Expenses!EU$14:EU$18,$I5:$I9)*$F5,MAX((Expenses!EU$15-$K5/12)*$J5*$F5,0)+MAX((Expenses!EU$14-$K6/12)*$J6*$F5,0)+MAX((Expenses!EU$17-$K7/12)*$J7*$F5,0)+MAX((Expenses!EU$16-$K8/12)*$J8*$F5,0)+MAX((Expenses!EU$18-$K9/12)*$J9*$F5,0)))),0)</f>
        <v>0</v>
      </c>
      <c r="EX171" s="515">
        <f>IF(AND(EX$167&lt;=$E5,EX$167&gt;=EOMONTH($D5,0)),IF($G5="NNN",SUM(Expenses!EV$14:EV$18)*$F5,IF($G5="FSG",0,IF($G5="MG",SUMPRODUCT(Expenses!EV$14:EV$18,$I5:$I9)*$F5,MAX((Expenses!EV$15-$K5/12)*$J5*$F5,0)+MAX((Expenses!EV$14-$K6/12)*$J6*$F5,0)+MAX((Expenses!EV$17-$K7/12)*$J7*$F5,0)+MAX((Expenses!EV$16-$K8/12)*$J8*$F5,0)+MAX((Expenses!EV$18-$K9/12)*$J9*$F5,0)))),0)</f>
        <v>0</v>
      </c>
      <c r="EY171" s="515">
        <f>IF(AND(EY$167&lt;=$E5,EY$167&gt;=EOMONTH($D5,0)),IF($G5="NNN",SUM(Expenses!EW$14:EW$18)*$F5,IF($G5="FSG",0,IF($G5="MG",SUMPRODUCT(Expenses!EW$14:EW$18,$I5:$I9)*$F5,MAX((Expenses!EW$15-$K5/12)*$J5*$F5,0)+MAX((Expenses!EW$14-$K6/12)*$J6*$F5,0)+MAX((Expenses!EW$17-$K7/12)*$J7*$F5,0)+MAX((Expenses!EW$16-$K8/12)*$J8*$F5,0)+MAX((Expenses!EW$18-$K9/12)*$J9*$F5,0)))),0)</f>
        <v>0</v>
      </c>
      <c r="EZ171" s="515">
        <f>IF(AND(EZ$167&lt;=$E5,EZ$167&gt;=EOMONTH($D5,0)),IF($G5="NNN",SUM(Expenses!EX$14:EX$18)*$F5,IF($G5="FSG",0,IF($G5="MG",SUMPRODUCT(Expenses!EX$14:EX$18,$I5:$I9)*$F5,MAX((Expenses!EX$15-$K5/12)*$J5*$F5,0)+MAX((Expenses!EX$14-$K6/12)*$J6*$F5,0)+MAX((Expenses!EX$17-$K7/12)*$J7*$F5,0)+MAX((Expenses!EX$16-$K8/12)*$J8*$F5,0)+MAX((Expenses!EX$18-$K9/12)*$J9*$F5,0)))),0)</f>
        <v>0</v>
      </c>
      <c r="FA171" s="515">
        <f>IF(AND(FA$167&lt;=$E5,FA$167&gt;=EOMONTH($D5,0)),IF($G5="NNN",SUM(Expenses!EY$14:EY$18)*$F5,IF($G5="FSG",0,IF($G5="MG",SUMPRODUCT(Expenses!EY$14:EY$18,$I5:$I9)*$F5,MAX((Expenses!EY$15-$K5/12)*$J5*$F5,0)+MAX((Expenses!EY$14-$K6/12)*$J6*$F5,0)+MAX((Expenses!EY$17-$K7/12)*$J7*$F5,0)+MAX((Expenses!EY$16-$K8/12)*$J8*$F5,0)+MAX((Expenses!EY$18-$K9/12)*$J9*$F5,0)))),0)</f>
        <v>0</v>
      </c>
      <c r="FB171" s="515">
        <f>IF(AND(FB$167&lt;=$E5,FB$167&gt;=EOMONTH($D5,0)),IF($G5="NNN",SUM(Expenses!EZ$14:EZ$18)*$F5,IF($G5="FSG",0,IF($G5="MG",SUMPRODUCT(Expenses!EZ$14:EZ$18,$I5:$I9)*$F5,MAX((Expenses!EZ$15-$K5/12)*$J5*$F5,0)+MAX((Expenses!EZ$14-$K6/12)*$J6*$F5,0)+MAX((Expenses!EZ$17-$K7/12)*$J7*$F5,0)+MAX((Expenses!EZ$16-$K8/12)*$J8*$F5,0)+MAX((Expenses!EZ$18-$K9/12)*$J9*$F5,0)))),0)</f>
        <v>0</v>
      </c>
      <c r="FC171" s="515">
        <f>IF(AND(FC$167&lt;=$E5,FC$167&gt;=EOMONTH($D5,0)),IF($G5="NNN",SUM(Expenses!FA$14:FA$18)*$F5,IF($G5="FSG",0,IF($G5="MG",SUMPRODUCT(Expenses!FA$14:FA$18,$I5:$I9)*$F5,MAX((Expenses!FA$15-$K5/12)*$J5*$F5,0)+MAX((Expenses!FA$14-$K6/12)*$J6*$F5,0)+MAX((Expenses!FA$17-$K7/12)*$J7*$F5,0)+MAX((Expenses!FA$16-$K8/12)*$J8*$F5,0)+MAX((Expenses!FA$18-$K9/12)*$J9*$F5,0)))),0)</f>
        <v>0</v>
      </c>
      <c r="FD171" s="515">
        <f>IF(AND(FD$167&lt;=$E5,FD$167&gt;=EOMONTH($D5,0)),IF($G5="NNN",SUM(Expenses!FB$14:FB$18)*$F5,IF($G5="FSG",0,IF($G5="MG",SUMPRODUCT(Expenses!FB$14:FB$18,$I5:$I9)*$F5,MAX((Expenses!FB$15-$K5/12)*$J5*$F5,0)+MAX((Expenses!FB$14-$K6/12)*$J6*$F5,0)+MAX((Expenses!FB$17-$K7/12)*$J7*$F5,0)+MAX((Expenses!FB$16-$K8/12)*$J8*$F5,0)+MAX((Expenses!FB$18-$K9/12)*$J9*$F5,0)))),0)</f>
        <v>0</v>
      </c>
      <c r="FE171" s="515">
        <f>IF(AND(FE$167&lt;=$E5,FE$167&gt;=EOMONTH($D5,0)),IF($G5="NNN",SUM(Expenses!FC$14:FC$18)*$F5,IF($G5="FSG",0,IF($G5="MG",SUMPRODUCT(Expenses!FC$14:FC$18,$I5:$I9)*$F5,MAX((Expenses!FC$15-$K5/12)*$J5*$F5,0)+MAX((Expenses!FC$14-$K6/12)*$J6*$F5,0)+MAX((Expenses!FC$17-$K7/12)*$J7*$F5,0)+MAX((Expenses!FC$16-$K8/12)*$J8*$F5,0)+MAX((Expenses!FC$18-$K9/12)*$J9*$F5,0)))),0)</f>
        <v>0</v>
      </c>
      <c r="FF171" s="515">
        <f>IF(AND(FF$167&lt;=$E5,FF$167&gt;=EOMONTH($D5,0)),IF($G5="NNN",SUM(Expenses!FD$14:FD$18)*$F5,IF($G5="FSG",0,IF($G5="MG",SUMPRODUCT(Expenses!FD$14:FD$18,$I5:$I9)*$F5,MAX((Expenses!FD$15-$K5/12)*$J5*$F5,0)+MAX((Expenses!FD$14-$K6/12)*$J6*$F5,0)+MAX((Expenses!FD$17-$K7/12)*$J7*$F5,0)+MAX((Expenses!FD$16-$K8/12)*$J8*$F5,0)+MAX((Expenses!FD$18-$K9/12)*$J9*$F5,0)))),0)</f>
        <v>0</v>
      </c>
      <c r="FG171" s="515">
        <f>IF(AND(FG$167&lt;=$E5,FG$167&gt;=EOMONTH($D5,0)),IF($G5="NNN",SUM(Expenses!FE$14:FE$18)*$F5,IF($G5="FSG",0,IF($G5="MG",SUMPRODUCT(Expenses!FE$14:FE$18,$I5:$I9)*$F5,MAX((Expenses!FE$15-$K5/12)*$J5*$F5,0)+MAX((Expenses!FE$14-$K6/12)*$J6*$F5,0)+MAX((Expenses!FE$17-$K7/12)*$J7*$F5,0)+MAX((Expenses!FE$16-$K8/12)*$J8*$F5,0)+MAX((Expenses!FE$18-$K9/12)*$J9*$F5,0)))),0)</f>
        <v>0</v>
      </c>
      <c r="FH171" s="515">
        <f>IF(AND(FH$167&lt;=$E5,FH$167&gt;=EOMONTH($D5,0)),IF($G5="NNN",SUM(Expenses!FF$14:FF$18)*$F5,IF($G5="FSG",0,IF($G5="MG",SUMPRODUCT(Expenses!FF$14:FF$18,$I5:$I9)*$F5,MAX((Expenses!FF$15-$K5/12)*$J5*$F5,0)+MAX((Expenses!FF$14-$K6/12)*$J6*$F5,0)+MAX((Expenses!FF$17-$K7/12)*$J7*$F5,0)+MAX((Expenses!FF$16-$K8/12)*$J8*$F5,0)+MAX((Expenses!FF$18-$K9/12)*$J9*$F5,0)))),0)</f>
        <v>0</v>
      </c>
      <c r="FI171" s="515">
        <f>IF(AND(FI$167&lt;=$E5,FI$167&gt;=EOMONTH($D5,0)),IF($G5="NNN",SUM(Expenses!FG$14:FG$18)*$F5,IF($G5="FSG",0,IF($G5="MG",SUMPRODUCT(Expenses!FG$14:FG$18,$I5:$I9)*$F5,MAX((Expenses!FG$15-$K5/12)*$J5*$F5,0)+MAX((Expenses!FG$14-$K6/12)*$J6*$F5,0)+MAX((Expenses!FG$17-$K7/12)*$J7*$F5,0)+MAX((Expenses!FG$16-$K8/12)*$J8*$F5,0)+MAX((Expenses!FG$18-$K9/12)*$J9*$F5,0)))),0)</f>
        <v>0</v>
      </c>
      <c r="FJ171" s="515">
        <f>IF(AND(FJ$167&lt;=$E5,FJ$167&gt;=EOMONTH($D5,0)),IF($G5="NNN",SUM(Expenses!FH$14:FH$18)*$F5,IF($G5="FSG",0,IF($G5="MG",SUMPRODUCT(Expenses!FH$14:FH$18,$I5:$I9)*$F5,MAX((Expenses!FH$15-$K5/12)*$J5*$F5,0)+MAX((Expenses!FH$14-$K6/12)*$J6*$F5,0)+MAX((Expenses!FH$17-$K7/12)*$J7*$F5,0)+MAX((Expenses!FH$16-$K8/12)*$J8*$F5,0)+MAX((Expenses!FH$18-$K9/12)*$J9*$F5,0)))),0)</f>
        <v>0</v>
      </c>
      <c r="FK171" s="515">
        <f>IF(AND(FK$167&lt;=$E5,FK$167&gt;=EOMONTH($D5,0)),IF($G5="NNN",SUM(Expenses!FI$14:FI$18)*$F5,IF($G5="FSG",0,IF($G5="MG",SUMPRODUCT(Expenses!FI$14:FI$18,$I5:$I9)*$F5,MAX((Expenses!FI$15-$K5/12)*$J5*$F5,0)+MAX((Expenses!FI$14-$K6/12)*$J6*$F5,0)+MAX((Expenses!FI$17-$K7/12)*$J7*$F5,0)+MAX((Expenses!FI$16-$K8/12)*$J8*$F5,0)+MAX((Expenses!FI$18-$K9/12)*$J9*$F5,0)))),0)</f>
        <v>0</v>
      </c>
      <c r="FL171" s="515">
        <f>IF(AND(FL$167&lt;=$E5,FL$167&gt;=EOMONTH($D5,0)),IF($G5="NNN",SUM(Expenses!FJ$14:FJ$18)*$F5,IF($G5="FSG",0,IF($G5="MG",SUMPRODUCT(Expenses!FJ$14:FJ$18,$I5:$I9)*$F5,MAX((Expenses!FJ$15-$K5/12)*$J5*$F5,0)+MAX((Expenses!FJ$14-$K6/12)*$J6*$F5,0)+MAX((Expenses!FJ$17-$K7/12)*$J7*$F5,0)+MAX((Expenses!FJ$16-$K8/12)*$J8*$F5,0)+MAX((Expenses!FJ$18-$K9/12)*$J9*$F5,0)))),0)</f>
        <v>0</v>
      </c>
      <c r="FM171" s="515">
        <f>IF(AND(FM$167&lt;=$E5,FM$167&gt;=EOMONTH($D5,0)),IF($G5="NNN",SUM(Expenses!FK$14:FK$18)*$F5,IF($G5="FSG",0,IF($G5="MG",SUMPRODUCT(Expenses!FK$14:FK$18,$I5:$I9)*$F5,MAX((Expenses!FK$15-$K5/12)*$J5*$F5,0)+MAX((Expenses!FK$14-$K6/12)*$J6*$F5,0)+MAX((Expenses!FK$17-$K7/12)*$J7*$F5,0)+MAX((Expenses!FK$16-$K8/12)*$J8*$F5,0)+MAX((Expenses!FK$18-$K9/12)*$J9*$F5,0)))),0)</f>
        <v>0</v>
      </c>
      <c r="FN171" s="515">
        <f>IF(AND(FN$167&lt;=$E5,FN$167&gt;=EOMONTH($D5,0)),IF($G5="NNN",SUM(Expenses!FL$14:FL$18)*$F5,IF($G5="FSG",0,IF($G5="MG",SUMPRODUCT(Expenses!FL$14:FL$18,$I5:$I9)*$F5,MAX((Expenses!FL$15-$K5/12)*$J5*$F5,0)+MAX((Expenses!FL$14-$K6/12)*$J6*$F5,0)+MAX((Expenses!FL$17-$K7/12)*$J7*$F5,0)+MAX((Expenses!FL$16-$K8/12)*$J8*$F5,0)+MAX((Expenses!FL$18-$K9/12)*$J9*$F5,0)))),0)</f>
        <v>0</v>
      </c>
      <c r="FO171" s="515">
        <f>IF(AND(FO$167&lt;=$E5,FO$167&gt;=EOMONTH($D5,0)),IF($G5="NNN",SUM(Expenses!FM$14:FM$18)*$F5,IF($G5="FSG",0,IF($G5="MG",SUMPRODUCT(Expenses!FM$14:FM$18,$I5:$I9)*$F5,MAX((Expenses!FM$15-$K5/12)*$J5*$F5,0)+MAX((Expenses!FM$14-$K6/12)*$J6*$F5,0)+MAX((Expenses!FM$17-$K7/12)*$J7*$F5,0)+MAX((Expenses!FM$16-$K8/12)*$J8*$F5,0)+MAX((Expenses!FM$18-$K9/12)*$J9*$F5,0)))),0)</f>
        <v>0</v>
      </c>
      <c r="FP171" s="515">
        <f>IF(AND(FP$167&lt;=$E5,FP$167&gt;=EOMONTH($D5,0)),IF($G5="NNN",SUM(Expenses!FN$14:FN$18)*$F5,IF($G5="FSG",0,IF($G5="MG",SUMPRODUCT(Expenses!FN$14:FN$18,$I5:$I9)*$F5,MAX((Expenses!FN$15-$K5/12)*$J5*$F5,0)+MAX((Expenses!FN$14-$K6/12)*$J6*$F5,0)+MAX((Expenses!FN$17-$K7/12)*$J7*$F5,0)+MAX((Expenses!FN$16-$K8/12)*$J8*$F5,0)+MAX((Expenses!FN$18-$K9/12)*$J9*$F5,0)))),0)</f>
        <v>0</v>
      </c>
      <c r="FQ171" s="515">
        <f>IF(AND(FQ$167&lt;=$E5,FQ$167&gt;=EOMONTH($D5,0)),IF($G5="NNN",SUM(Expenses!FO$14:FO$18)*$F5,IF($G5="FSG",0,IF($G5="MG",SUMPRODUCT(Expenses!FO$14:FO$18,$I5:$I9)*$F5,MAX((Expenses!FO$15-$K5/12)*$J5*$F5,0)+MAX((Expenses!FO$14-$K6/12)*$J6*$F5,0)+MAX((Expenses!FO$17-$K7/12)*$J7*$F5,0)+MAX((Expenses!FO$16-$K8/12)*$J8*$F5,0)+MAX((Expenses!FO$18-$K9/12)*$J9*$F5,0)))),0)</f>
        <v>0</v>
      </c>
      <c r="FR171" s="515">
        <f>IF(AND(FR$167&lt;=$E5,FR$167&gt;=EOMONTH($D5,0)),IF($G5="NNN",SUM(Expenses!FP$14:FP$18)*$F5,IF($G5="FSG",0,IF($G5="MG",SUMPRODUCT(Expenses!FP$14:FP$18,$I5:$I9)*$F5,MAX((Expenses!FP$15-$K5/12)*$J5*$F5,0)+MAX((Expenses!FP$14-$K6/12)*$J6*$F5,0)+MAX((Expenses!FP$17-$K7/12)*$J7*$F5,0)+MAX((Expenses!FP$16-$K8/12)*$J8*$F5,0)+MAX((Expenses!FP$18-$K9/12)*$J9*$F5,0)))),0)</f>
        <v>0</v>
      </c>
      <c r="FS171" s="515">
        <f>IF(AND(FS$167&lt;=$E5,FS$167&gt;=EOMONTH($D5,0)),IF($G5="NNN",SUM(Expenses!FQ$14:FQ$18)*$F5,IF($G5="FSG",0,IF($G5="MG",SUMPRODUCT(Expenses!FQ$14:FQ$18,$I5:$I9)*$F5,MAX((Expenses!FQ$15-$K5/12)*$J5*$F5,0)+MAX((Expenses!FQ$14-$K6/12)*$J6*$F5,0)+MAX((Expenses!FQ$17-$K7/12)*$J7*$F5,0)+MAX((Expenses!FQ$16-$K8/12)*$J8*$F5,0)+MAX((Expenses!FQ$18-$K9/12)*$J9*$F5,0)))),0)</f>
        <v>0</v>
      </c>
      <c r="FT171" s="515">
        <f>IF(AND(FT$167&lt;=$E5,FT$167&gt;=EOMONTH($D5,0)),IF($G5="NNN",SUM(Expenses!FR$14:FR$18)*$F5,IF($G5="FSG",0,IF($G5="MG",SUMPRODUCT(Expenses!FR$14:FR$18,$I5:$I9)*$F5,MAX((Expenses!FR$15-$K5/12)*$J5*$F5,0)+MAX((Expenses!FR$14-$K6/12)*$J6*$F5,0)+MAX((Expenses!FR$17-$K7/12)*$J7*$F5,0)+MAX((Expenses!FR$16-$K8/12)*$J8*$F5,0)+MAX((Expenses!FR$18-$K9/12)*$J9*$F5,0)))),0)</f>
        <v>0</v>
      </c>
      <c r="FU171" s="515">
        <f>IF(AND(FU$167&lt;=$E5,FU$167&gt;=EOMONTH($D5,0)),IF($G5="NNN",SUM(Expenses!FS$14:FS$18)*$F5,IF($G5="FSG",0,IF($G5="MG",SUMPRODUCT(Expenses!FS$14:FS$18,$I5:$I9)*$F5,MAX((Expenses!FS$15-$K5/12)*$J5*$F5,0)+MAX((Expenses!FS$14-$K6/12)*$J6*$F5,0)+MAX((Expenses!FS$17-$K7/12)*$J7*$F5,0)+MAX((Expenses!FS$16-$K8/12)*$J8*$F5,0)+MAX((Expenses!FS$18-$K9/12)*$J9*$F5,0)))),0)</f>
        <v>0</v>
      </c>
      <c r="FV171" s="515">
        <f>IF(AND(FV$167&lt;=$E5,FV$167&gt;=EOMONTH($D5,0)),IF($G5="NNN",SUM(Expenses!FT$14:FT$18)*$F5,IF($G5="FSG",0,IF($G5="MG",SUMPRODUCT(Expenses!FT$14:FT$18,$I5:$I9)*$F5,MAX((Expenses!FT$15-$K5/12)*$J5*$F5,0)+MAX((Expenses!FT$14-$K6/12)*$J6*$F5,0)+MAX((Expenses!FT$17-$K7/12)*$J7*$F5,0)+MAX((Expenses!FT$16-$K8/12)*$J8*$F5,0)+MAX((Expenses!FT$18-$K9/12)*$J9*$F5,0)))),0)</f>
        <v>0</v>
      </c>
      <c r="FW171" s="515">
        <f>IF(AND(FW$167&lt;=$E5,FW$167&gt;=EOMONTH($D5,0)),IF($G5="NNN",SUM(Expenses!FU$14:FU$18)*$F5,IF($G5="FSG",0,IF($G5="MG",SUMPRODUCT(Expenses!FU$14:FU$18,$I5:$I9)*$F5,MAX((Expenses!FU$15-$K5/12)*$J5*$F5,0)+MAX((Expenses!FU$14-$K6/12)*$J6*$F5,0)+MAX((Expenses!FU$17-$K7/12)*$J7*$F5,0)+MAX((Expenses!FU$16-$K8/12)*$J8*$F5,0)+MAX((Expenses!FU$18-$K9/12)*$J9*$F5,0)))),0)</f>
        <v>0</v>
      </c>
      <c r="FX171" s="515">
        <f>IF(AND(FX$167&lt;=$E5,FX$167&gt;=EOMONTH($D5,0)),IF($G5="NNN",SUM(Expenses!FV$14:FV$18)*$F5,IF($G5="FSG",0,IF($G5="MG",SUMPRODUCT(Expenses!FV$14:FV$18,$I5:$I9)*$F5,MAX((Expenses!FV$15-$K5/12)*$J5*$F5,0)+MAX((Expenses!FV$14-$K6/12)*$J6*$F5,0)+MAX((Expenses!FV$17-$K7/12)*$J7*$F5,0)+MAX((Expenses!FV$16-$K8/12)*$J8*$F5,0)+MAX((Expenses!FV$18-$K9/12)*$J9*$F5,0)))),0)</f>
        <v>0</v>
      </c>
      <c r="FY171" s="515">
        <f>IF(AND(FY$167&lt;=$E5,FY$167&gt;=EOMONTH($D5,0)),IF($G5="NNN",SUM(Expenses!FW$14:FW$18)*$F5,IF($G5="FSG",0,IF($G5="MG",SUMPRODUCT(Expenses!FW$14:FW$18,$I5:$I9)*$F5,MAX((Expenses!FW$15-$K5/12)*$J5*$F5,0)+MAX((Expenses!FW$14-$K6/12)*$J6*$F5,0)+MAX((Expenses!FW$17-$K7/12)*$J7*$F5,0)+MAX((Expenses!FW$16-$K8/12)*$J8*$F5,0)+MAX((Expenses!FW$18-$K9/12)*$J9*$F5,0)))),0)</f>
        <v>0</v>
      </c>
      <c r="FZ171" s="515">
        <f>IF(AND(FZ$167&lt;=$E5,FZ$167&gt;=EOMONTH($D5,0)),IF($G5="NNN",SUM(Expenses!FX$14:FX$18)*$F5,IF($G5="FSG",0,IF($G5="MG",SUMPRODUCT(Expenses!FX$14:FX$18,$I5:$I9)*$F5,MAX((Expenses!FX$15-$K5/12)*$J5*$F5,0)+MAX((Expenses!FX$14-$K6/12)*$J6*$F5,0)+MAX((Expenses!FX$17-$K7/12)*$J7*$F5,0)+MAX((Expenses!FX$16-$K8/12)*$J8*$F5,0)+MAX((Expenses!FX$18-$K9/12)*$J9*$F5,0)))),0)</f>
        <v>0</v>
      </c>
      <c r="GA171" s="515">
        <f>IF(AND(GA$167&lt;=$E5,GA$167&gt;=EOMONTH($D5,0)),IF($G5="NNN",SUM(Expenses!FY$14:FY$18)*$F5,IF($G5="FSG",0,IF($G5="MG",SUMPRODUCT(Expenses!FY$14:FY$18,$I5:$I9)*$F5,MAX((Expenses!FY$15-$K5/12)*$J5*$F5,0)+MAX((Expenses!FY$14-$K6/12)*$J6*$F5,0)+MAX((Expenses!FY$17-$K7/12)*$J7*$F5,0)+MAX((Expenses!FY$16-$K8/12)*$J8*$F5,0)+MAX((Expenses!FY$18-$K9/12)*$J9*$F5,0)))),0)</f>
        <v>0</v>
      </c>
      <c r="GB171" s="515">
        <f>IF(AND(GB$167&lt;=$E5,GB$167&gt;=EOMONTH($D5,0)),IF($G5="NNN",SUM(Expenses!FZ$14:FZ$18)*$F5,IF($G5="FSG",0,IF($G5="MG",SUMPRODUCT(Expenses!FZ$14:FZ$18,$I5:$I9)*$F5,MAX((Expenses!FZ$15-$K5/12)*$J5*$F5,0)+MAX((Expenses!FZ$14-$K6/12)*$J6*$F5,0)+MAX((Expenses!FZ$17-$K7/12)*$J7*$F5,0)+MAX((Expenses!FZ$16-$K8/12)*$J8*$F5,0)+MAX((Expenses!FZ$18-$K9/12)*$J9*$F5,0)))),0)</f>
        <v>0</v>
      </c>
      <c r="GC171" s="515">
        <f>IF(AND(GC$167&lt;=$E5,GC$167&gt;=EOMONTH($D5,0)),IF($G5="NNN",SUM(Expenses!GA$14:GA$18)*$F5,IF($G5="FSG",0,IF($G5="MG",SUMPRODUCT(Expenses!GA$14:GA$18,$I5:$I9)*$F5,MAX((Expenses!GA$15-$K5/12)*$J5*$F5,0)+MAX((Expenses!GA$14-$K6/12)*$J6*$F5,0)+MAX((Expenses!GA$17-$K7/12)*$J7*$F5,0)+MAX((Expenses!GA$16-$K8/12)*$J8*$F5,0)+MAX((Expenses!GA$18-$K9/12)*$J9*$F5,0)))),0)</f>
        <v>0</v>
      </c>
      <c r="GD171" s="515">
        <f>IF(AND(GD$167&lt;=$E5,GD$167&gt;=EOMONTH($D5,0)),IF($G5="NNN",SUM(Expenses!GB$14:GB$18)*$F5,IF($G5="FSG",0,IF($G5="MG",SUMPRODUCT(Expenses!GB$14:GB$18,$I5:$I9)*$F5,MAX((Expenses!GB$15-$K5/12)*$J5*$F5,0)+MAX((Expenses!GB$14-$K6/12)*$J6*$F5,0)+MAX((Expenses!GB$17-$K7/12)*$J7*$F5,0)+MAX((Expenses!GB$16-$K8/12)*$J8*$F5,0)+MAX((Expenses!GB$18-$K9/12)*$J9*$F5,0)))),0)</f>
        <v>0</v>
      </c>
      <c r="GE171" s="515">
        <f>IF(AND(GE$167&lt;=$E5,GE$167&gt;=EOMONTH($D5,0)),IF($G5="NNN",SUM(Expenses!GC$14:GC$18)*$F5,IF($G5="FSG",0,IF($G5="MG",SUMPRODUCT(Expenses!GC$14:GC$18,$I5:$I9)*$F5,MAX((Expenses!GC$15-$K5/12)*$J5*$F5,0)+MAX((Expenses!GC$14-$K6/12)*$J6*$F5,0)+MAX((Expenses!GC$17-$K7/12)*$J7*$F5,0)+MAX((Expenses!GC$16-$K8/12)*$J8*$F5,0)+MAX((Expenses!GC$18-$K9/12)*$J9*$F5,0)))),0)</f>
        <v>0</v>
      </c>
      <c r="GF171" s="515">
        <f>IF(AND(GF$167&lt;=$E5,GF$167&gt;=EOMONTH($D5,0)),IF($G5="NNN",SUM(Expenses!GD$14:GD$18)*$F5,IF($G5="FSG",0,IF($G5="MG",SUMPRODUCT(Expenses!GD$14:GD$18,$I5:$I9)*$F5,MAX((Expenses!GD$15-$K5/12)*$J5*$F5,0)+MAX((Expenses!GD$14-$K6/12)*$J6*$F5,0)+MAX((Expenses!GD$17-$K7/12)*$J7*$F5,0)+MAX((Expenses!GD$16-$K8/12)*$J8*$F5,0)+MAX((Expenses!GD$18-$K9/12)*$J9*$F5,0)))),0)</f>
        <v>0</v>
      </c>
      <c r="GG171" s="515">
        <f>IF(AND(GG$167&lt;=$E5,GG$167&gt;=EOMONTH($D5,0)),IF($G5="NNN",SUM(Expenses!GE$14:GE$18)*$F5,IF($G5="FSG",0,IF($G5="MG",SUMPRODUCT(Expenses!GE$14:GE$18,$I5:$I9)*$F5,MAX((Expenses!GE$15-$K5/12)*$J5*$F5,0)+MAX((Expenses!GE$14-$K6/12)*$J6*$F5,0)+MAX((Expenses!GE$17-$K7/12)*$J7*$F5,0)+MAX((Expenses!GE$16-$K8/12)*$J8*$F5,0)+MAX((Expenses!GE$18-$K9/12)*$J9*$F5,0)))),0)</f>
        <v>0</v>
      </c>
      <c r="GH171" s="515">
        <f>IF(AND(GH$167&lt;=$E5,GH$167&gt;=EOMONTH($D5,0)),IF($G5="NNN",SUM(Expenses!GF$14:GF$18)*$F5,IF($G5="FSG",0,IF($G5="MG",SUMPRODUCT(Expenses!GF$14:GF$18,$I5:$I9)*$F5,MAX((Expenses!GF$15-$K5/12)*$J5*$F5,0)+MAX((Expenses!GF$14-$K6/12)*$J6*$F5,0)+MAX((Expenses!GF$17-$K7/12)*$J7*$F5,0)+MAX((Expenses!GF$16-$K8/12)*$J8*$F5,0)+MAX((Expenses!GF$18-$K9/12)*$J9*$F5,0)))),0)</f>
        <v>0</v>
      </c>
      <c r="GI171" s="515">
        <f>IF(AND(GI$167&lt;=$E5,GI$167&gt;=EOMONTH($D5,0)),IF($G5="NNN",SUM(Expenses!GG$14:GG$18)*$F5,IF($G5="FSG",0,IF($G5="MG",SUMPRODUCT(Expenses!GG$14:GG$18,$I5:$I9)*$F5,MAX((Expenses!GG$15-$K5/12)*$J5*$F5,0)+MAX((Expenses!GG$14-$K6/12)*$J6*$F5,0)+MAX((Expenses!GG$17-$K7/12)*$J7*$F5,0)+MAX((Expenses!GG$16-$K8/12)*$J8*$F5,0)+MAX((Expenses!GG$18-$K9/12)*$J9*$F5,0)))),0)</f>
        <v>0</v>
      </c>
      <c r="GJ171" s="515">
        <f>IF(AND(GJ$167&lt;=$E5,GJ$167&gt;=EOMONTH($D5,0)),IF($G5="NNN",SUM(Expenses!GH$14:GH$18)*$F5,IF($G5="FSG",0,IF($G5="MG",SUMPRODUCT(Expenses!GH$14:GH$18,$I5:$I9)*$F5,MAX((Expenses!GH$15-$K5/12)*$J5*$F5,0)+MAX((Expenses!GH$14-$K6/12)*$J6*$F5,0)+MAX((Expenses!GH$17-$K7/12)*$J7*$F5,0)+MAX((Expenses!GH$16-$K8/12)*$J8*$F5,0)+MAX((Expenses!GH$18-$K9/12)*$J9*$F5,0)))),0)</f>
        <v>0</v>
      </c>
      <c r="GK171" s="515">
        <f>IF(AND(GK$167&lt;=$E5,GK$167&gt;=EOMONTH($D5,0)),IF($G5="NNN",SUM(Expenses!GI$14:GI$18)*$F5,IF($G5="FSG",0,IF($G5="MG",SUMPRODUCT(Expenses!GI$14:GI$18,$I5:$I9)*$F5,MAX((Expenses!GI$15-$K5/12)*$J5*$F5,0)+MAX((Expenses!GI$14-$K6/12)*$J6*$F5,0)+MAX((Expenses!GI$17-$K7/12)*$J7*$F5,0)+MAX((Expenses!GI$16-$K8/12)*$J8*$F5,0)+MAX((Expenses!GI$18-$K9/12)*$J9*$F5,0)))),0)</f>
        <v>0</v>
      </c>
      <c r="GL171" s="515">
        <f>IF(AND(GL$167&lt;=$E5,GL$167&gt;=EOMONTH($D5,0)),IF($G5="NNN",SUM(Expenses!GJ$14:GJ$18)*$F5,IF($G5="FSG",0,IF($G5="MG",SUMPRODUCT(Expenses!GJ$14:GJ$18,$I5:$I9)*$F5,MAX((Expenses!GJ$15-$K5/12)*$J5*$F5,0)+MAX((Expenses!GJ$14-$K6/12)*$J6*$F5,0)+MAX((Expenses!GJ$17-$K7/12)*$J7*$F5,0)+MAX((Expenses!GJ$16-$K8/12)*$J8*$F5,0)+MAX((Expenses!GJ$18-$K9/12)*$J9*$F5,0)))),0)</f>
        <v>0</v>
      </c>
      <c r="GM171" s="515">
        <f>IF(AND(GM$167&lt;=$E5,GM$167&gt;=EOMONTH($D5,0)),IF($G5="NNN",SUM(Expenses!GK$14:GK$18)*$F5,IF($G5="FSG",0,IF($G5="MG",SUMPRODUCT(Expenses!GK$14:GK$18,$I5:$I9)*$F5,MAX((Expenses!GK$15-$K5/12)*$J5*$F5,0)+MAX((Expenses!GK$14-$K6/12)*$J6*$F5,0)+MAX((Expenses!GK$17-$K7/12)*$J7*$F5,0)+MAX((Expenses!GK$16-$K8/12)*$J8*$F5,0)+MAX((Expenses!GK$18-$K9/12)*$J9*$F5,0)))),0)</f>
        <v>0</v>
      </c>
      <c r="GN171" s="515">
        <f>IF(AND(GN$167&lt;=$E5,GN$167&gt;=EOMONTH($D5,0)),IF($G5="NNN",SUM(Expenses!GL$14:GL$18)*$F5,IF($G5="FSG",0,IF($G5="MG",SUMPRODUCT(Expenses!GL$14:GL$18,$I5:$I9)*$F5,MAX((Expenses!GL$15-$K5/12)*$J5*$F5,0)+MAX((Expenses!GL$14-$K6/12)*$J6*$F5,0)+MAX((Expenses!GL$17-$K7/12)*$J7*$F5,0)+MAX((Expenses!GL$16-$K8/12)*$J8*$F5,0)+MAX((Expenses!GL$18-$K9/12)*$J9*$F5,0)))),0)</f>
        <v>0</v>
      </c>
      <c r="GO171" s="515">
        <f>IF(AND(GO$167&lt;=$E5,GO$167&gt;=EOMONTH($D5,0)),IF($G5="NNN",SUM(Expenses!GM$14:GM$18)*$F5,IF($G5="FSG",0,IF($G5="MG",SUMPRODUCT(Expenses!GM$14:GM$18,$I5:$I9)*$F5,MAX((Expenses!GM$15-$K5/12)*$J5*$F5,0)+MAX((Expenses!GM$14-$K6/12)*$J6*$F5,0)+MAX((Expenses!GM$17-$K7/12)*$J7*$F5,0)+MAX((Expenses!GM$16-$K8/12)*$J8*$F5,0)+MAX((Expenses!GM$18-$K9/12)*$J9*$F5,0)))),0)</f>
        <v>0</v>
      </c>
      <c r="GP171" s="515">
        <f>IF(AND(GP$167&lt;=$E5,GP$167&gt;=EOMONTH($D5,0)),IF($G5="NNN",SUM(Expenses!GN$14:GN$18)*$F5,IF($G5="FSG",0,IF($G5="MG",SUMPRODUCT(Expenses!GN$14:GN$18,$I5:$I9)*$F5,MAX((Expenses!GN$15-$K5/12)*$J5*$F5,0)+MAX((Expenses!GN$14-$K6/12)*$J6*$F5,0)+MAX((Expenses!GN$17-$K7/12)*$J7*$F5,0)+MAX((Expenses!GN$16-$K8/12)*$J8*$F5,0)+MAX((Expenses!GN$18-$K9/12)*$J9*$F5,0)))),0)</f>
        <v>0</v>
      </c>
      <c r="GQ171" s="515">
        <f>IF(AND(GQ$167&lt;=$E5,GQ$167&gt;=EOMONTH($D5,0)),IF($G5="NNN",SUM(Expenses!GO$14:GO$18)*$F5,IF($G5="FSG",0,IF($G5="MG",SUMPRODUCT(Expenses!GO$14:GO$18,$I5:$I9)*$F5,MAX((Expenses!GO$15-$K5/12)*$J5*$F5,0)+MAX((Expenses!GO$14-$K6/12)*$J6*$F5,0)+MAX((Expenses!GO$17-$K7/12)*$J7*$F5,0)+MAX((Expenses!GO$16-$K8/12)*$J8*$F5,0)+MAX((Expenses!GO$18-$K9/12)*$J9*$F5,0)))),0)</f>
        <v>0</v>
      </c>
      <c r="GR171" s="515">
        <f>IF(AND(GR$167&lt;=$E5,GR$167&gt;=EOMONTH($D5,0)),IF($G5="NNN",SUM(Expenses!GP$14:GP$18)*$F5,IF($G5="FSG",0,IF($G5="MG",SUMPRODUCT(Expenses!GP$14:GP$18,$I5:$I9)*$F5,MAX((Expenses!GP$15-$K5/12)*$J5*$F5,0)+MAX((Expenses!GP$14-$K6/12)*$J6*$F5,0)+MAX((Expenses!GP$17-$K7/12)*$J7*$F5,0)+MAX((Expenses!GP$16-$K8/12)*$J8*$F5,0)+MAX((Expenses!GP$18-$K9/12)*$J9*$F5,0)))),0)</f>
        <v>0</v>
      </c>
      <c r="GS171" s="515">
        <f>IF(AND(GS$167&lt;=$E5,GS$167&gt;=EOMONTH($D5,0)),IF($G5="NNN",SUM(Expenses!GQ$14:GQ$18)*$F5,IF($G5="FSG",0,IF($G5="MG",SUMPRODUCT(Expenses!GQ$14:GQ$18,$I5:$I9)*$F5,MAX((Expenses!GQ$15-$K5/12)*$J5*$F5,0)+MAX((Expenses!GQ$14-$K6/12)*$J6*$F5,0)+MAX((Expenses!GQ$17-$K7/12)*$J7*$F5,0)+MAX((Expenses!GQ$16-$K8/12)*$J8*$F5,0)+MAX((Expenses!GQ$18-$K9/12)*$J9*$F5,0)))),0)</f>
        <v>0</v>
      </c>
      <c r="GT171" s="515">
        <f>IF(AND(GT$167&lt;=$E5,GT$167&gt;=EOMONTH($D5,0)),IF($G5="NNN",SUM(Expenses!GR$14:GR$18)*$F5,IF($G5="FSG",0,IF($G5="MG",SUMPRODUCT(Expenses!GR$14:GR$18,$I5:$I9)*$F5,MAX((Expenses!GR$15-$K5/12)*$J5*$F5,0)+MAX((Expenses!GR$14-$K6/12)*$J6*$F5,0)+MAX((Expenses!GR$17-$K7/12)*$J7*$F5,0)+MAX((Expenses!GR$16-$K8/12)*$J8*$F5,0)+MAX((Expenses!GR$18-$K9/12)*$J9*$F5,0)))),0)</f>
        <v>0</v>
      </c>
      <c r="GU171" s="515">
        <f>IF(AND(GU$167&lt;=$E5,GU$167&gt;=EOMONTH($D5,0)),IF($G5="NNN",SUM(Expenses!GS$14:GS$18)*$F5,IF($G5="FSG",0,IF($G5="MG",SUMPRODUCT(Expenses!GS$14:GS$18,$I5:$I9)*$F5,MAX((Expenses!GS$15-$K5/12)*$J5*$F5,0)+MAX((Expenses!GS$14-$K6/12)*$J6*$F5,0)+MAX((Expenses!GS$17-$K7/12)*$J7*$F5,0)+MAX((Expenses!GS$16-$K8/12)*$J8*$F5,0)+MAX((Expenses!GS$18-$K9/12)*$J9*$F5,0)))),0)</f>
        <v>0</v>
      </c>
      <c r="GV171" s="515">
        <f>IF(AND(GV$167&lt;=$E5,GV$167&gt;=EOMONTH($D5,0)),IF($G5="NNN",SUM(Expenses!GT$14:GT$18)*$F5,IF($G5="FSG",0,IF($G5="MG",SUMPRODUCT(Expenses!GT$14:GT$18,$I5:$I9)*$F5,MAX((Expenses!GT$15-$K5/12)*$J5*$F5,0)+MAX((Expenses!GT$14-$K6/12)*$J6*$F5,0)+MAX((Expenses!GT$17-$K7/12)*$J7*$F5,0)+MAX((Expenses!GT$16-$K8/12)*$J8*$F5,0)+MAX((Expenses!GT$18-$K9/12)*$J9*$F5,0)))),0)</f>
        <v>0</v>
      </c>
      <c r="GW171" s="515">
        <f>IF(AND(GW$167&lt;=$E5,GW$167&gt;=EOMONTH($D5,0)),IF($G5="NNN",SUM(Expenses!GU$14:GU$18)*$F5,IF($G5="FSG",0,IF($G5="MG",SUMPRODUCT(Expenses!GU$14:GU$18,$I5:$I9)*$F5,MAX((Expenses!GU$15-$K5/12)*$J5*$F5,0)+MAX((Expenses!GU$14-$K6/12)*$J6*$F5,0)+MAX((Expenses!GU$17-$K7/12)*$J7*$F5,0)+MAX((Expenses!GU$16-$K8/12)*$J8*$F5,0)+MAX((Expenses!GU$18-$K9/12)*$J9*$F5,0)))),0)</f>
        <v>0</v>
      </c>
      <c r="GX171" s="515">
        <f>IF(AND(GX$167&lt;=$E5,GX$167&gt;=EOMONTH($D5,0)),IF($G5="NNN",SUM(Expenses!GV$14:GV$18)*$F5,IF($G5="FSG",0,IF($G5="MG",SUMPRODUCT(Expenses!GV$14:GV$18,$I5:$I9)*$F5,MAX((Expenses!GV$15-$K5/12)*$J5*$F5,0)+MAX((Expenses!GV$14-$K6/12)*$J6*$F5,0)+MAX((Expenses!GV$17-$K7/12)*$J7*$F5,0)+MAX((Expenses!GV$16-$K8/12)*$J8*$F5,0)+MAX((Expenses!GV$18-$K9/12)*$J9*$F5,0)))),0)</f>
        <v>0</v>
      </c>
      <c r="GY171" s="515">
        <f>IF(AND(GY$167&lt;=$E5,GY$167&gt;=EOMONTH($D5,0)),IF($G5="NNN",SUM(Expenses!GW$14:GW$18)*$F5,IF($G5="FSG",0,IF($G5="MG",SUMPRODUCT(Expenses!GW$14:GW$18,$I5:$I9)*$F5,MAX((Expenses!GW$15-$K5/12)*$J5*$F5,0)+MAX((Expenses!GW$14-$K6/12)*$J6*$F5,0)+MAX((Expenses!GW$17-$K7/12)*$J7*$F5,0)+MAX((Expenses!GW$16-$K8/12)*$J8*$F5,0)+MAX((Expenses!GW$18-$K9/12)*$J9*$F5,0)))),0)</f>
        <v>0</v>
      </c>
      <c r="GZ171" s="515">
        <f>IF(AND(GZ$167&lt;=$E5,GZ$167&gt;=EOMONTH($D5,0)),IF($G5="NNN",SUM(Expenses!GX$14:GX$18)*$F5,IF($G5="FSG",0,IF($G5="MG",SUMPRODUCT(Expenses!GX$14:GX$18,$I5:$I9)*$F5,MAX((Expenses!GX$15-$K5/12)*$J5*$F5,0)+MAX((Expenses!GX$14-$K6/12)*$J6*$F5,0)+MAX((Expenses!GX$17-$K7/12)*$J7*$F5,0)+MAX((Expenses!GX$16-$K8/12)*$J8*$F5,0)+MAX((Expenses!GX$18-$K9/12)*$J9*$F5,0)))),0)</f>
        <v>0</v>
      </c>
      <c r="HA171" s="515">
        <f>IF(AND(HA$167&lt;=$E5,HA$167&gt;=EOMONTH($D5,0)),IF($G5="NNN",SUM(Expenses!GY$14:GY$18)*$F5,IF($G5="FSG",0,IF($G5="MG",SUMPRODUCT(Expenses!GY$14:GY$18,$I5:$I9)*$F5,MAX((Expenses!GY$15-$K5/12)*$J5*$F5,0)+MAX((Expenses!GY$14-$K6/12)*$J6*$F5,0)+MAX((Expenses!GY$17-$K7/12)*$J7*$F5,0)+MAX((Expenses!GY$16-$K8/12)*$J8*$F5,0)+MAX((Expenses!GY$18-$K9/12)*$J9*$F5,0)))),0)</f>
        <v>0</v>
      </c>
      <c r="HB171" s="515">
        <f>IF(AND(HB$167&lt;=$E5,HB$167&gt;=EOMONTH($D5,0)),IF($G5="NNN",SUM(Expenses!GZ$14:GZ$18)*$F5,IF($G5="FSG",0,IF($G5="MG",SUMPRODUCT(Expenses!GZ$14:GZ$18,$I5:$I9)*$F5,MAX((Expenses!GZ$15-$K5/12)*$J5*$F5,0)+MAX((Expenses!GZ$14-$K6/12)*$J6*$F5,0)+MAX((Expenses!GZ$17-$K7/12)*$J7*$F5,0)+MAX((Expenses!GZ$16-$K8/12)*$J8*$F5,0)+MAX((Expenses!GZ$18-$K9/12)*$J9*$F5,0)))),0)</f>
        <v>0</v>
      </c>
      <c r="HC171" s="515">
        <f>IF(AND(HC$167&lt;=$E5,HC$167&gt;=EOMONTH($D5,0)),IF($G5="NNN",SUM(Expenses!HA$14:HA$18)*$F5,IF($G5="FSG",0,IF($G5="MG",SUMPRODUCT(Expenses!HA$14:HA$18,$I5:$I9)*$F5,MAX((Expenses!HA$15-$K5/12)*$J5*$F5,0)+MAX((Expenses!HA$14-$K6/12)*$J6*$F5,0)+MAX((Expenses!HA$17-$K7/12)*$J7*$F5,0)+MAX((Expenses!HA$16-$K8/12)*$J8*$F5,0)+MAX((Expenses!HA$18-$K9/12)*$J9*$F5,0)))),0)</f>
        <v>0</v>
      </c>
      <c r="HD171" s="515">
        <f>IF(AND(HD$167&lt;=$E5,HD$167&gt;=EOMONTH($D5,0)),IF($G5="NNN",SUM(Expenses!HB$14:HB$18)*$F5,IF($G5="FSG",0,IF($G5="MG",SUMPRODUCT(Expenses!HB$14:HB$18,$I5:$I9)*$F5,MAX((Expenses!HB$15-$K5/12)*$J5*$F5,0)+MAX((Expenses!HB$14-$K6/12)*$J6*$F5,0)+MAX((Expenses!HB$17-$K7/12)*$J7*$F5,0)+MAX((Expenses!HB$16-$K8/12)*$J8*$F5,0)+MAX((Expenses!HB$18-$K9/12)*$J9*$F5,0)))),0)</f>
        <v>0</v>
      </c>
      <c r="HE171" s="515">
        <f>IF(AND(HE$167&lt;=$E5,HE$167&gt;=EOMONTH($D5,0)),IF($G5="NNN",SUM(Expenses!HC$14:HC$18)*$F5,IF($G5="FSG",0,IF($G5="MG",SUMPRODUCT(Expenses!HC$14:HC$18,$I5:$I9)*$F5,MAX((Expenses!HC$15-$K5/12)*$J5*$F5,0)+MAX((Expenses!HC$14-$K6/12)*$J6*$F5,0)+MAX((Expenses!HC$17-$K7/12)*$J7*$F5,0)+MAX((Expenses!HC$16-$K8/12)*$J8*$F5,0)+MAX((Expenses!HC$18-$K9/12)*$J9*$F5,0)))),0)</f>
        <v>0</v>
      </c>
      <c r="HF171" s="515">
        <f>IF(AND(HF$167&lt;=$E5,HF$167&gt;=EOMONTH($D5,0)),IF($G5="NNN",SUM(Expenses!HD$14:HD$18)*$F5,IF($G5="FSG",0,IF($G5="MG",SUMPRODUCT(Expenses!HD$14:HD$18,$I5:$I9)*$F5,MAX((Expenses!HD$15-$K5/12)*$J5*$F5,0)+MAX((Expenses!HD$14-$K6/12)*$J6*$F5,0)+MAX((Expenses!HD$17-$K7/12)*$J7*$F5,0)+MAX((Expenses!HD$16-$K8/12)*$J8*$F5,0)+MAX((Expenses!HD$18-$K9/12)*$J9*$F5,0)))),0)</f>
        <v>0</v>
      </c>
      <c r="HG171" s="515">
        <f>IF(AND(HG$167&lt;=$E5,HG$167&gt;=EOMONTH($D5,0)),IF($G5="NNN",SUM(Expenses!HE$14:HE$18)*$F5,IF($G5="FSG",0,IF($G5="MG",SUMPRODUCT(Expenses!HE$14:HE$18,$I5:$I9)*$F5,MAX((Expenses!HE$15-$K5/12)*$J5*$F5,0)+MAX((Expenses!HE$14-$K6/12)*$J6*$F5,0)+MAX((Expenses!HE$17-$K7/12)*$J7*$F5,0)+MAX((Expenses!HE$16-$K8/12)*$J8*$F5,0)+MAX((Expenses!HE$18-$K9/12)*$J9*$F5,0)))),0)</f>
        <v>0</v>
      </c>
      <c r="HH171" s="515">
        <f>IF(AND(HH$167&lt;=$E5,HH$167&gt;=EOMONTH($D5,0)),IF($G5="NNN",SUM(Expenses!HF$14:HF$18)*$F5,IF($G5="FSG",0,IF($G5="MG",SUMPRODUCT(Expenses!HF$14:HF$18,$I5:$I9)*$F5,MAX((Expenses!HF$15-$K5/12)*$J5*$F5,0)+MAX((Expenses!HF$14-$K6/12)*$J6*$F5,0)+MAX((Expenses!HF$17-$K7/12)*$J7*$F5,0)+MAX((Expenses!HF$16-$K8/12)*$J8*$F5,0)+MAX((Expenses!HF$18-$K9/12)*$J9*$F5,0)))),0)</f>
        <v>0</v>
      </c>
      <c r="HI171" s="515">
        <f>IF(AND(HI$167&lt;=$E5,HI$167&gt;=EOMONTH($D5,0)),IF($G5="NNN",SUM(Expenses!HG$14:HG$18)*$F5,IF($G5="FSG",0,IF($G5="MG",SUMPRODUCT(Expenses!HG$14:HG$18,$I5:$I9)*$F5,MAX((Expenses!HG$15-$K5/12)*$J5*$F5,0)+MAX((Expenses!HG$14-$K6/12)*$J6*$F5,0)+MAX((Expenses!HG$17-$K7/12)*$J7*$F5,0)+MAX((Expenses!HG$16-$K8/12)*$J8*$F5,0)+MAX((Expenses!HG$18-$K9/12)*$J9*$F5,0)))),0)</f>
        <v>0</v>
      </c>
      <c r="HJ171" s="515">
        <f>IF(AND(HJ$167&lt;=$E5,HJ$167&gt;=EOMONTH($D5,0)),IF($G5="NNN",SUM(Expenses!HH$14:HH$18)*$F5,IF($G5="FSG",0,IF($G5="MG",SUMPRODUCT(Expenses!HH$14:HH$18,$I5:$I9)*$F5,MAX((Expenses!HH$15-$K5/12)*$J5*$F5,0)+MAX((Expenses!HH$14-$K6/12)*$J6*$F5,0)+MAX((Expenses!HH$17-$K7/12)*$J7*$F5,0)+MAX((Expenses!HH$16-$K8/12)*$J8*$F5,0)+MAX((Expenses!HH$18-$K9/12)*$J9*$F5,0)))),0)</f>
        <v>0</v>
      </c>
      <c r="HK171" s="515">
        <f>IF(AND(HK$167&lt;=$E5,HK$167&gt;=EOMONTH($D5,0)),IF($G5="NNN",SUM(Expenses!HI$14:HI$18)*$F5,IF($G5="FSG",0,IF($G5="MG",SUMPRODUCT(Expenses!HI$14:HI$18,$I5:$I9)*$F5,MAX((Expenses!HI$15-$K5/12)*$J5*$F5,0)+MAX((Expenses!HI$14-$K6/12)*$J6*$F5,0)+MAX((Expenses!HI$17-$K7/12)*$J7*$F5,0)+MAX((Expenses!HI$16-$K8/12)*$J8*$F5,0)+MAX((Expenses!HI$18-$K9/12)*$J9*$F5,0)))),0)</f>
        <v>0</v>
      </c>
      <c r="HL171" s="515">
        <f>IF(AND(HL$167&lt;=$E5,HL$167&gt;=EOMONTH($D5,0)),IF($G5="NNN",SUM(Expenses!HJ$14:HJ$18)*$F5,IF($G5="FSG",0,IF($G5="MG",SUMPRODUCT(Expenses!HJ$14:HJ$18,$I5:$I9)*$F5,MAX((Expenses!HJ$15-$K5/12)*$J5*$F5,0)+MAX((Expenses!HJ$14-$K6/12)*$J6*$F5,0)+MAX((Expenses!HJ$17-$K7/12)*$J7*$F5,0)+MAX((Expenses!HJ$16-$K8/12)*$J8*$F5,0)+MAX((Expenses!HJ$18-$K9/12)*$J9*$F5,0)))),0)</f>
        <v>0</v>
      </c>
      <c r="HM171" s="515">
        <f>IF(AND(HM$167&lt;=$E5,HM$167&gt;=EOMONTH($D5,0)),IF($G5="NNN",SUM(Expenses!HK$14:HK$18)*$F5,IF($G5="FSG",0,IF($G5="MG",SUMPRODUCT(Expenses!HK$14:HK$18,$I5:$I9)*$F5,MAX((Expenses!HK$15-$K5/12)*$J5*$F5,0)+MAX((Expenses!HK$14-$K6/12)*$J6*$F5,0)+MAX((Expenses!HK$17-$K7/12)*$J7*$F5,0)+MAX((Expenses!HK$16-$K8/12)*$J8*$F5,0)+MAX((Expenses!HK$18-$K9/12)*$J9*$F5,0)))),0)</f>
        <v>0</v>
      </c>
      <c r="HN171" s="515">
        <f>IF(AND(HN$167&lt;=$E5,HN$167&gt;=EOMONTH($D5,0)),IF($G5="NNN",SUM(Expenses!HL$14:HL$18)*$F5,IF($G5="FSG",0,IF($G5="MG",SUMPRODUCT(Expenses!HL$14:HL$18,$I5:$I9)*$F5,MAX((Expenses!HL$15-$K5/12)*$J5*$F5,0)+MAX((Expenses!HL$14-$K6/12)*$J6*$F5,0)+MAX((Expenses!HL$17-$K7/12)*$J7*$F5,0)+MAX((Expenses!HL$16-$K8/12)*$J8*$F5,0)+MAX((Expenses!HL$18-$K9/12)*$J9*$F5,0)))),0)</f>
        <v>0</v>
      </c>
      <c r="HO171" s="515">
        <f>IF(AND(HO$167&lt;=$E5,HO$167&gt;=EOMONTH($D5,0)),IF($G5="NNN",SUM(Expenses!HM$14:HM$18)*$F5,IF($G5="FSG",0,IF($G5="MG",SUMPRODUCT(Expenses!HM$14:HM$18,$I5:$I9)*$F5,MAX((Expenses!HM$15-$K5/12)*$J5*$F5,0)+MAX((Expenses!HM$14-$K6/12)*$J6*$F5,0)+MAX((Expenses!HM$17-$K7/12)*$J7*$F5,0)+MAX((Expenses!HM$16-$K8/12)*$J8*$F5,0)+MAX((Expenses!HM$18-$K9/12)*$J9*$F5,0)))),0)</f>
        <v>0</v>
      </c>
      <c r="HP171" s="515">
        <f>IF(AND(HP$167&lt;=$E5,HP$167&gt;=EOMONTH($D5,0)),IF($G5="NNN",SUM(Expenses!HN$14:HN$18)*$F5,IF($G5="FSG",0,IF($G5="MG",SUMPRODUCT(Expenses!HN$14:HN$18,$I5:$I9)*$F5,MAX((Expenses!HN$15-$K5/12)*$J5*$F5,0)+MAX((Expenses!HN$14-$K6/12)*$J6*$F5,0)+MAX((Expenses!HN$17-$K7/12)*$J7*$F5,0)+MAX((Expenses!HN$16-$K8/12)*$J8*$F5,0)+MAX((Expenses!HN$18-$K9/12)*$J9*$F5,0)))),0)</f>
        <v>0</v>
      </c>
      <c r="HQ171" s="515">
        <f>IF(AND(HQ$167&lt;=$E5,HQ$167&gt;=EOMONTH($D5,0)),IF($G5="NNN",SUM(Expenses!HO$14:HO$18)*$F5,IF($G5="FSG",0,IF($G5="MG",SUMPRODUCT(Expenses!HO$14:HO$18,$I5:$I9)*$F5,MAX((Expenses!HO$15-$K5/12)*$J5*$F5,0)+MAX((Expenses!HO$14-$K6/12)*$J6*$F5,0)+MAX((Expenses!HO$17-$K7/12)*$J7*$F5,0)+MAX((Expenses!HO$16-$K8/12)*$J8*$F5,0)+MAX((Expenses!HO$18-$K9/12)*$J9*$F5,0)))),0)</f>
        <v>0</v>
      </c>
      <c r="HR171" s="515">
        <f>IF(AND(HR$167&lt;=$E5,HR$167&gt;=EOMONTH($D5,0)),IF($G5="NNN",SUM(Expenses!HP$14:HP$18)*$F5,IF($G5="FSG",0,IF($G5="MG",SUMPRODUCT(Expenses!HP$14:HP$18,$I5:$I9)*$F5,MAX((Expenses!HP$15-$K5/12)*$J5*$F5,0)+MAX((Expenses!HP$14-$K6/12)*$J6*$F5,0)+MAX((Expenses!HP$17-$K7/12)*$J7*$F5,0)+MAX((Expenses!HP$16-$K8/12)*$J8*$F5,0)+MAX((Expenses!HP$18-$K9/12)*$J9*$F5,0)))),0)</f>
        <v>0</v>
      </c>
      <c r="HS171" s="515">
        <f>IF(AND(HS$167&lt;=$E5,HS$167&gt;=EOMONTH($D5,0)),IF($G5="NNN",SUM(Expenses!HQ$14:HQ$18)*$F5,IF($G5="FSG",0,IF($G5="MG",SUMPRODUCT(Expenses!HQ$14:HQ$18,$I5:$I9)*$F5,MAX((Expenses!HQ$15-$K5/12)*$J5*$F5,0)+MAX((Expenses!HQ$14-$K6/12)*$J6*$F5,0)+MAX((Expenses!HQ$17-$K7/12)*$J7*$F5,0)+MAX((Expenses!HQ$16-$K8/12)*$J8*$F5,0)+MAX((Expenses!HQ$18-$K9/12)*$J9*$F5,0)))),0)</f>
        <v>0</v>
      </c>
      <c r="HT171" s="515">
        <f>IF(AND(HT$167&lt;=$E5,HT$167&gt;=EOMONTH($D5,0)),IF($G5="NNN",SUM(Expenses!HR$14:HR$18)*$F5,IF($G5="FSG",0,IF($G5="MG",SUMPRODUCT(Expenses!HR$14:HR$18,$I5:$I9)*$F5,MAX((Expenses!HR$15-$K5/12)*$J5*$F5,0)+MAX((Expenses!HR$14-$K6/12)*$J6*$F5,0)+MAX((Expenses!HR$17-$K7/12)*$J7*$F5,0)+MAX((Expenses!HR$16-$K8/12)*$J8*$F5,0)+MAX((Expenses!HR$18-$K9/12)*$J9*$F5,0)))),0)</f>
        <v>0</v>
      </c>
      <c r="HU171" s="515">
        <f>IF(AND(HU$167&lt;=$E5,HU$167&gt;=EOMONTH($D5,0)),IF($G5="NNN",SUM(Expenses!HS$14:HS$18)*$F5,IF($G5="FSG",0,IF($G5="MG",SUMPRODUCT(Expenses!HS$14:HS$18,$I5:$I9)*$F5,MAX((Expenses!HS$15-$K5/12)*$J5*$F5,0)+MAX((Expenses!HS$14-$K6/12)*$J6*$F5,0)+MAX((Expenses!HS$17-$K7/12)*$J7*$F5,0)+MAX((Expenses!HS$16-$K8/12)*$J8*$F5,0)+MAX((Expenses!HS$18-$K9/12)*$J9*$F5,0)))),0)</f>
        <v>0</v>
      </c>
      <c r="HV171" s="515">
        <f>IF(AND(HV$167&lt;=$E5,HV$167&gt;=EOMONTH($D5,0)),IF($G5="NNN",SUM(Expenses!HT$14:HT$18)*$F5,IF($G5="FSG",0,IF($G5="MG",SUMPRODUCT(Expenses!HT$14:HT$18,$I5:$I9)*$F5,MAX((Expenses!HT$15-$K5/12)*$J5*$F5,0)+MAX((Expenses!HT$14-$K6/12)*$J6*$F5,0)+MAX((Expenses!HT$17-$K7/12)*$J7*$F5,0)+MAX((Expenses!HT$16-$K8/12)*$J8*$F5,0)+MAX((Expenses!HT$18-$K9/12)*$J9*$F5,0)))),0)</f>
        <v>0</v>
      </c>
      <c r="HW171" s="515">
        <f>IF(AND(HW$167&lt;=$E5,HW$167&gt;=EOMONTH($D5,0)),IF($G5="NNN",SUM(Expenses!HU$14:HU$18)*$F5,IF($G5="FSG",0,IF($G5="MG",SUMPRODUCT(Expenses!HU$14:HU$18,$I5:$I9)*$F5,MAX((Expenses!HU$15-$K5/12)*$J5*$F5,0)+MAX((Expenses!HU$14-$K6/12)*$J6*$F5,0)+MAX((Expenses!HU$17-$K7/12)*$J7*$F5,0)+MAX((Expenses!HU$16-$K8/12)*$J8*$F5,0)+MAX((Expenses!HU$18-$K9/12)*$J9*$F5,0)))),0)</f>
        <v>0</v>
      </c>
      <c r="HX171" s="515">
        <f>IF(AND(HX$167&lt;=$E5,HX$167&gt;=EOMONTH($D5,0)),IF($G5="NNN",SUM(Expenses!HV$14:HV$18)*$F5,IF($G5="FSG",0,IF($G5="MG",SUMPRODUCT(Expenses!HV$14:HV$18,$I5:$I9)*$F5,MAX((Expenses!HV$15-$K5/12)*$J5*$F5,0)+MAX((Expenses!HV$14-$K6/12)*$J6*$F5,0)+MAX((Expenses!HV$17-$K7/12)*$J7*$F5,0)+MAX((Expenses!HV$16-$K8/12)*$J8*$F5,0)+MAX((Expenses!HV$18-$K9/12)*$J9*$F5,0)))),0)</f>
        <v>0</v>
      </c>
      <c r="HY171" s="515">
        <f>IF(AND(HY$167&lt;=$E5,HY$167&gt;=EOMONTH($D5,0)),IF($G5="NNN",SUM(Expenses!HW$14:HW$18)*$F5,IF($G5="FSG",0,IF($G5="MG",SUMPRODUCT(Expenses!HW$14:HW$18,$I5:$I9)*$F5,MAX((Expenses!HW$15-$K5/12)*$J5*$F5,0)+MAX((Expenses!HW$14-$K6/12)*$J6*$F5,0)+MAX((Expenses!HW$17-$K7/12)*$J7*$F5,0)+MAX((Expenses!HW$16-$K8/12)*$J8*$F5,0)+MAX((Expenses!HW$18-$K9/12)*$J9*$F5,0)))),0)</f>
        <v>0</v>
      </c>
      <c r="HZ171" s="515">
        <f>IF(AND(HZ$167&lt;=$E5,HZ$167&gt;=EOMONTH($D5,0)),IF($G5="NNN",SUM(Expenses!HX$14:HX$18)*$F5,IF($G5="FSG",0,IF($G5="MG",SUMPRODUCT(Expenses!HX$14:HX$18,$I5:$I9)*$F5,MAX((Expenses!HX$15-$K5/12)*$J5*$F5,0)+MAX((Expenses!HX$14-$K6/12)*$J6*$F5,0)+MAX((Expenses!HX$17-$K7/12)*$J7*$F5,0)+MAX((Expenses!HX$16-$K8/12)*$J8*$F5,0)+MAX((Expenses!HX$18-$K9/12)*$J9*$F5,0)))),0)</f>
        <v>0</v>
      </c>
      <c r="IA171" s="515">
        <f>IF(AND(IA$167&lt;=$E5,IA$167&gt;=EOMONTH($D5,0)),IF($G5="NNN",SUM(Expenses!HY$14:HY$18)*$F5,IF($G5="FSG",0,IF($G5="MG",SUMPRODUCT(Expenses!HY$14:HY$18,$I5:$I9)*$F5,MAX((Expenses!HY$15-$K5/12)*$J5*$F5,0)+MAX((Expenses!HY$14-$K6/12)*$J6*$F5,0)+MAX((Expenses!HY$17-$K7/12)*$J7*$F5,0)+MAX((Expenses!HY$16-$K8/12)*$J8*$F5,0)+MAX((Expenses!HY$18-$K9/12)*$J9*$F5,0)))),0)</f>
        <v>0</v>
      </c>
      <c r="IB171" s="515">
        <f>IF(AND(IB$167&lt;=$E5,IB$167&gt;=EOMONTH($D5,0)),IF($G5="NNN",SUM(Expenses!HZ$14:HZ$18)*$F5,IF($G5="FSG",0,IF($G5="MG",SUMPRODUCT(Expenses!HZ$14:HZ$18,$I5:$I9)*$F5,MAX((Expenses!HZ$15-$K5/12)*$J5*$F5,0)+MAX((Expenses!HZ$14-$K6/12)*$J6*$F5,0)+MAX((Expenses!HZ$17-$K7/12)*$J7*$F5,0)+MAX((Expenses!HZ$16-$K8/12)*$J8*$F5,0)+MAX((Expenses!HZ$18-$K9/12)*$J9*$F5,0)))),0)</f>
        <v>0</v>
      </c>
      <c r="IC171" s="515">
        <f>IF(AND(IC$167&lt;=$E5,IC$167&gt;=EOMONTH($D5,0)),IF($G5="NNN",SUM(Expenses!IA$14:IA$18)*$F5,IF($G5="FSG",0,IF($G5="MG",SUMPRODUCT(Expenses!IA$14:IA$18,$I5:$I9)*$F5,MAX((Expenses!IA$15-$K5/12)*$J5*$F5,0)+MAX((Expenses!IA$14-$K6/12)*$J6*$F5,0)+MAX((Expenses!IA$17-$K7/12)*$J7*$F5,0)+MAX((Expenses!IA$16-$K8/12)*$J8*$F5,0)+MAX((Expenses!IA$18-$K9/12)*$J9*$F5,0)))),0)</f>
        <v>0</v>
      </c>
      <c r="ID171" s="515">
        <f>IF(AND(ID$167&lt;=$E5,ID$167&gt;=EOMONTH($D5,0)),IF($G5="NNN",SUM(Expenses!IB$14:IB$18)*$F5,IF($G5="FSG",0,IF($G5="MG",SUMPRODUCT(Expenses!IB$14:IB$18,$I5:$I9)*$F5,MAX((Expenses!IB$15-$K5/12)*$J5*$F5,0)+MAX((Expenses!IB$14-$K6/12)*$J6*$F5,0)+MAX((Expenses!IB$17-$K7/12)*$J7*$F5,0)+MAX((Expenses!IB$16-$K8/12)*$J8*$F5,0)+MAX((Expenses!IB$18-$K9/12)*$J9*$F5,0)))),0)</f>
        <v>0</v>
      </c>
      <c r="IE171" s="515">
        <f>IF(AND(IE$167&lt;=$E5,IE$167&gt;=EOMONTH($D5,0)),IF($G5="NNN",SUM(Expenses!IC$14:IC$18)*$F5,IF($G5="FSG",0,IF($G5="MG",SUMPRODUCT(Expenses!IC$14:IC$18,$I5:$I9)*$F5,MAX((Expenses!IC$15-$K5/12)*$J5*$F5,0)+MAX((Expenses!IC$14-$K6/12)*$J6*$F5,0)+MAX((Expenses!IC$17-$K7/12)*$J7*$F5,0)+MAX((Expenses!IC$16-$K8/12)*$J8*$F5,0)+MAX((Expenses!IC$18-$K9/12)*$J9*$F5,0)))),0)</f>
        <v>0</v>
      </c>
      <c r="IF171" s="515">
        <f>IF(AND(IF$167&lt;=$E5,IF$167&gt;=EOMONTH($D5,0)),IF($G5="NNN",SUM(Expenses!ID$14:ID$18)*$F5,IF($G5="FSG",0,IF($G5="MG",SUMPRODUCT(Expenses!ID$14:ID$18,$I5:$I9)*$F5,MAX((Expenses!ID$15-$K5/12)*$J5*$F5,0)+MAX((Expenses!ID$14-$K6/12)*$J6*$F5,0)+MAX((Expenses!ID$17-$K7/12)*$J7*$F5,0)+MAX((Expenses!ID$16-$K8/12)*$J8*$F5,0)+MAX((Expenses!ID$18-$K9/12)*$J9*$F5,0)))),0)</f>
        <v>0</v>
      </c>
      <c r="IG171" s="515">
        <f>IF(AND(IG$167&lt;=$E5,IG$167&gt;=EOMONTH($D5,0)),IF($G5="NNN",SUM(Expenses!IE$14:IE$18)*$F5,IF($G5="FSG",0,IF($G5="MG",SUMPRODUCT(Expenses!IE$14:IE$18,$I5:$I9)*$F5,MAX((Expenses!IE$15-$K5/12)*$J5*$F5,0)+MAX((Expenses!IE$14-$K6/12)*$J6*$F5,0)+MAX((Expenses!IE$17-$K7/12)*$J7*$F5,0)+MAX((Expenses!IE$16-$K8/12)*$J8*$F5,0)+MAX((Expenses!IE$18-$K9/12)*$J9*$F5,0)))),0)</f>
        <v>0</v>
      </c>
      <c r="IH171" s="515">
        <f>IF(AND(IH$167&lt;=$E5,IH$167&gt;=EOMONTH($D5,0)),IF($G5="NNN",SUM(Expenses!IF$14:IF$18)*$F5,IF($G5="FSG",0,IF($G5="MG",SUMPRODUCT(Expenses!IF$14:IF$18,$I5:$I9)*$F5,MAX((Expenses!IF$15-$K5/12)*$J5*$F5,0)+MAX((Expenses!IF$14-$K6/12)*$J6*$F5,0)+MAX((Expenses!IF$17-$K7/12)*$J7*$F5,0)+MAX((Expenses!IF$16-$K8/12)*$J8*$F5,0)+MAX((Expenses!IF$18-$K9/12)*$J9*$F5,0)))),0)</f>
        <v>0</v>
      </c>
      <c r="II171" s="515">
        <f>IF(AND(II$167&lt;=$E5,II$167&gt;=EOMONTH($D5,0)),IF($G5="NNN",SUM(Expenses!IG$14:IG$18)*$F5,IF($G5="FSG",0,IF($G5="MG",SUMPRODUCT(Expenses!IG$14:IG$18,$I5:$I9)*$F5,MAX((Expenses!IG$15-$K5/12)*$J5*$F5,0)+MAX((Expenses!IG$14-$K6/12)*$J6*$F5,0)+MAX((Expenses!IG$17-$K7/12)*$J7*$F5,0)+MAX((Expenses!IG$16-$K8/12)*$J8*$F5,0)+MAX((Expenses!IG$18-$K9/12)*$J9*$F5,0)))),0)</f>
        <v>0</v>
      </c>
      <c r="IJ171" s="515">
        <f>IF(AND(IJ$167&lt;=$E5,IJ$167&gt;=EOMONTH($D5,0)),IF($G5="NNN",SUM(Expenses!IH$14:IH$18)*$F5,IF($G5="FSG",0,IF($G5="MG",SUMPRODUCT(Expenses!IH$14:IH$18,$I5:$I9)*$F5,MAX((Expenses!IH$15-$K5/12)*$J5*$F5,0)+MAX((Expenses!IH$14-$K6/12)*$J6*$F5,0)+MAX((Expenses!IH$17-$K7/12)*$J7*$F5,0)+MAX((Expenses!IH$16-$K8/12)*$J8*$F5,0)+MAX((Expenses!IH$18-$K9/12)*$J9*$F5,0)))),0)</f>
        <v>0</v>
      </c>
      <c r="IK171" s="515">
        <f>IF(AND(IK$167&lt;=$E5,IK$167&gt;=EOMONTH($D5,0)),IF($G5="NNN",SUM(Expenses!II$14:II$18)*$F5,IF($G5="FSG",0,IF($G5="MG",SUMPRODUCT(Expenses!II$14:II$18,$I5:$I9)*$F5,MAX((Expenses!II$15-$K5/12)*$J5*$F5,0)+MAX((Expenses!II$14-$K6/12)*$J6*$F5,0)+MAX((Expenses!II$17-$K7/12)*$J7*$F5,0)+MAX((Expenses!II$16-$K8/12)*$J8*$F5,0)+MAX((Expenses!II$18-$K9/12)*$J9*$F5,0)))),0)</f>
        <v>0</v>
      </c>
      <c r="IL171" s="515">
        <f>IF(AND(IL$167&lt;=$E5,IL$167&gt;=EOMONTH($D5,0)),IF($G5="NNN",SUM(Expenses!IJ$14:IJ$18)*$F5,IF($G5="FSG",0,IF($G5="MG",SUMPRODUCT(Expenses!IJ$14:IJ$18,$I5:$I9)*$F5,MAX((Expenses!IJ$15-$K5/12)*$J5*$F5,0)+MAX((Expenses!IJ$14-$K6/12)*$J6*$F5,0)+MAX((Expenses!IJ$17-$K7/12)*$J7*$F5,0)+MAX((Expenses!IJ$16-$K8/12)*$J8*$F5,0)+MAX((Expenses!IJ$18-$K9/12)*$J9*$F5,0)))),0)</f>
        <v>0</v>
      </c>
      <c r="IM171" s="515">
        <f>IF(AND(IM$167&lt;=$E5,IM$167&gt;=EOMONTH($D5,0)),IF($G5="NNN",SUM(Expenses!IK$14:IK$18)*$F5,IF($G5="FSG",0,IF($G5="MG",SUMPRODUCT(Expenses!IK$14:IK$18,$I5:$I9)*$F5,MAX((Expenses!IK$15-$K5/12)*$J5*$F5,0)+MAX((Expenses!IK$14-$K6/12)*$J6*$F5,0)+MAX((Expenses!IK$17-$K7/12)*$J7*$F5,0)+MAX((Expenses!IK$16-$K8/12)*$J8*$F5,0)+MAX((Expenses!IK$18-$K9/12)*$J9*$F5,0)))),0)</f>
        <v>0</v>
      </c>
      <c r="IN171" s="515">
        <f>IF(AND(IN$167&lt;=$E5,IN$167&gt;=EOMONTH($D5,0)),IF($G5="NNN",SUM(Expenses!IL$14:IL$18)*$F5,IF($G5="FSG",0,IF($G5="MG",SUMPRODUCT(Expenses!IL$14:IL$18,$I5:$I9)*$F5,MAX((Expenses!IL$15-$K5/12)*$J5*$F5,0)+MAX((Expenses!IL$14-$K6/12)*$J6*$F5,0)+MAX((Expenses!IL$17-$K7/12)*$J7*$F5,0)+MAX((Expenses!IL$16-$K8/12)*$J8*$F5,0)+MAX((Expenses!IL$18-$K9/12)*$J9*$F5,0)))),0)</f>
        <v>0</v>
      </c>
      <c r="IO171" s="515">
        <f>IF(AND(IO$167&lt;=$E5,IO$167&gt;=EOMONTH($D5,0)),IF($G5="NNN",SUM(Expenses!IM$14:IM$18)*$F5,IF($G5="FSG",0,IF($G5="MG",SUMPRODUCT(Expenses!IM$14:IM$18,$I5:$I9)*$F5,MAX((Expenses!IM$15-$K5/12)*$J5*$F5,0)+MAX((Expenses!IM$14-$K6/12)*$J6*$F5,0)+MAX((Expenses!IM$17-$K7/12)*$J7*$F5,0)+MAX((Expenses!IM$16-$K8/12)*$J8*$F5,0)+MAX((Expenses!IM$18-$K9/12)*$J9*$F5,0)))),0)</f>
        <v>0</v>
      </c>
      <c r="IP171" s="515">
        <f>IF(AND(IP$167&lt;=$E5,IP$167&gt;=EOMONTH($D5,0)),IF($G5="NNN",SUM(Expenses!IN$14:IN$18)*$F5,IF($G5="FSG",0,IF($G5="MG",SUMPRODUCT(Expenses!IN$14:IN$18,$I5:$I9)*$F5,MAX((Expenses!IN$15-$K5/12)*$J5*$F5,0)+MAX((Expenses!IN$14-$K6/12)*$J6*$F5,0)+MAX((Expenses!IN$17-$K7/12)*$J7*$F5,0)+MAX((Expenses!IN$16-$K8/12)*$J8*$F5,0)+MAX((Expenses!IN$18-$K9/12)*$J9*$F5,0)))),0)</f>
        <v>0</v>
      </c>
      <c r="IQ171" s="515">
        <f>IF(AND(IQ$167&lt;=$E5,IQ$167&gt;=EOMONTH($D5,0)),IF($G5="NNN",SUM(Expenses!IO$14:IO$18)*$F5,IF($G5="FSG",0,IF($G5="MG",SUMPRODUCT(Expenses!IO$14:IO$18,$I5:$I9)*$F5,MAX((Expenses!IO$15-$K5/12)*$J5*$F5,0)+MAX((Expenses!IO$14-$K6/12)*$J6*$F5,0)+MAX((Expenses!IO$17-$K7/12)*$J7*$F5,0)+MAX((Expenses!IO$16-$K8/12)*$J8*$F5,0)+MAX((Expenses!IO$18-$K9/12)*$J9*$F5,0)))),0)</f>
        <v>0</v>
      </c>
      <c r="IR171" s="515">
        <f>IF(AND(IR$167&lt;=$E5,IR$167&gt;=EOMONTH($D5,0)),IF($G5="NNN",SUM(Expenses!IP$14:IP$18)*$F5,IF($G5="FSG",0,IF($G5="MG",SUMPRODUCT(Expenses!IP$14:IP$18,$I5:$I9)*$F5,MAX((Expenses!IP$15-$K5/12)*$J5*$F5,0)+MAX((Expenses!IP$14-$K6/12)*$J6*$F5,0)+MAX((Expenses!IP$17-$K7/12)*$J7*$F5,0)+MAX((Expenses!IP$16-$K8/12)*$J8*$F5,0)+MAX((Expenses!IP$18-$K9/12)*$J9*$F5,0)))),0)</f>
        <v>0</v>
      </c>
      <c r="IS171" s="515">
        <f>IF(AND(IS$167&lt;=$E5,IS$167&gt;=EOMONTH($D5,0)),IF($G5="NNN",SUM(Expenses!IQ$14:IQ$18)*$F5,IF($G5="FSG",0,IF($G5="MG",SUMPRODUCT(Expenses!IQ$14:IQ$18,$I5:$I9)*$F5,MAX((Expenses!IQ$15-$K5/12)*$J5*$F5,0)+MAX((Expenses!IQ$14-$K6/12)*$J6*$F5,0)+MAX((Expenses!IQ$17-$K7/12)*$J7*$F5,0)+MAX((Expenses!IQ$16-$K8/12)*$J8*$F5,0)+MAX((Expenses!IQ$18-$K9/12)*$J9*$F5,0)))),0)</f>
        <v>0</v>
      </c>
      <c r="IT171" s="515">
        <f>IF(AND(IT$167&lt;=$E5,IT$167&gt;=EOMONTH($D5,0)),IF($G5="NNN",SUM(Expenses!IR$14:IR$18)*$F5,IF($G5="FSG",0,IF($G5="MG",SUMPRODUCT(Expenses!IR$14:IR$18,$I5:$I9)*$F5,MAX((Expenses!IR$15-$K5/12)*$J5*$F5,0)+MAX((Expenses!IR$14-$K6/12)*$J6*$F5,0)+MAX((Expenses!IR$17-$K7/12)*$J7*$F5,0)+MAX((Expenses!IR$16-$K8/12)*$J8*$F5,0)+MAX((Expenses!IR$18-$K9/12)*$J9*$F5,0)))),0)</f>
        <v>0</v>
      </c>
      <c r="IU171" s="515">
        <f>IF(AND(IU$167&lt;=$E5,IU$167&gt;=EOMONTH($D5,0)),IF($G5="NNN",SUM(Expenses!IS$14:IS$18)*$F5,IF($G5="FSG",0,IF($G5="MG",SUMPRODUCT(Expenses!IS$14:IS$18,$I5:$I9)*$F5,MAX((Expenses!IS$15-$K5/12)*$J5*$F5,0)+MAX((Expenses!IS$14-$K6/12)*$J6*$F5,0)+MAX((Expenses!IS$17-$K7/12)*$J7*$F5,0)+MAX((Expenses!IS$16-$K8/12)*$J8*$F5,0)+MAX((Expenses!IS$18-$K9/12)*$J9*$F5,0)))),0)</f>
        <v>0</v>
      </c>
      <c r="IV171" s="515">
        <f>IF(AND(IV$167&lt;=$E5,IV$167&gt;=EOMONTH($D5,0)),IF($G5="NNN",SUM(Expenses!IT$14:IT$18)*$F5,IF($G5="FSG",0,IF($G5="MG",SUMPRODUCT(Expenses!IT$14:IT$18,$I5:$I9)*$F5,MAX((Expenses!IT$15-$K5/12)*$J5*$F5,0)+MAX((Expenses!IT$14-$K6/12)*$J6*$F5,0)+MAX((Expenses!IT$17-$K7/12)*$J7*$F5,0)+MAX((Expenses!IT$16-$K8/12)*$J8*$F5,0)+MAX((Expenses!IT$18-$K9/12)*$J9*$F5,0)))),0)</f>
        <v>0</v>
      </c>
      <c r="IW171" s="515">
        <f>IF(AND(IW$167&lt;=$E5,IW$167&gt;=EOMONTH($D5,0)),IF($G5="NNN",SUM(Expenses!IU$14:IU$18)*$F5,IF($G5="FSG",0,IF($G5="MG",SUMPRODUCT(Expenses!IU$14:IU$18,$I5:$I9)*$F5,MAX((Expenses!IU$15-$K5/12)*$J5*$F5,0)+MAX((Expenses!IU$14-$K6/12)*$J6*$F5,0)+MAX((Expenses!IU$17-$K7/12)*$J7*$F5,0)+MAX((Expenses!IU$16-$K8/12)*$J8*$F5,0)+MAX((Expenses!IU$18-$K9/12)*$J9*$F5,0)))),0)</f>
        <v>0</v>
      </c>
      <c r="IX171" s="515">
        <f>IF(AND(IX$167&lt;=$E5,IX$167&gt;=EOMONTH($D5,0)),IF($G5="NNN",SUM(Expenses!IV$14:IV$18)*$F5,IF($G5="FSG",0,IF($G5="MG",SUMPRODUCT(Expenses!IV$14:IV$18,$I5:$I9)*$F5,MAX((Expenses!IV$15-$K5/12)*$J5*$F5,0)+MAX((Expenses!IV$14-$K6/12)*$J6*$F5,0)+MAX((Expenses!IV$17-$K7/12)*$J7*$F5,0)+MAX((Expenses!IV$16-$K8/12)*$J8*$F5,0)+MAX((Expenses!IV$18-$K9/12)*$J9*$F5,0)))),0)</f>
        <v>0</v>
      </c>
      <c r="IY171" s="515">
        <f>IF(AND(IY$167&lt;=$E5,IY$167&gt;=EOMONTH($D5,0)),IF($G5="NNN",SUM(Expenses!IW$14:IW$18)*$F5,IF($G5="FSG",0,IF($G5="MG",SUMPRODUCT(Expenses!IW$14:IW$18,$I5:$I9)*$F5,MAX((Expenses!IW$15-$K5/12)*$J5*$F5,0)+MAX((Expenses!IW$14-$K6/12)*$J6*$F5,0)+MAX((Expenses!IW$17-$K7/12)*$J7*$F5,0)+MAX((Expenses!IW$16-$K8/12)*$J8*$F5,0)+MAX((Expenses!IW$18-$K9/12)*$J9*$F5,0)))),0)</f>
        <v>0</v>
      </c>
      <c r="IZ171" s="515">
        <f>IF(AND(IZ$167&lt;=$E5,IZ$167&gt;=EOMONTH($D5,0)),IF($G5="NNN",SUM(Expenses!IX$14:IX$18)*$F5,IF($G5="FSG",0,IF($G5="MG",SUMPRODUCT(Expenses!IX$14:IX$18,$I5:$I9)*$F5,MAX((Expenses!IX$15-$K5/12)*$J5*$F5,0)+MAX((Expenses!IX$14-$K6/12)*$J6*$F5,0)+MAX((Expenses!IX$17-$K7/12)*$J7*$F5,0)+MAX((Expenses!IX$16-$K8/12)*$J8*$F5,0)+MAX((Expenses!IX$18-$K9/12)*$J9*$F5,0)))),0)</f>
        <v>0</v>
      </c>
      <c r="JA171" s="515">
        <f>IF(AND(JA$167&lt;=$E5,JA$167&gt;=EOMONTH($D5,0)),IF($G5="NNN",SUM(Expenses!IY$14:IY$18)*$F5,IF($G5="FSG",0,IF($G5="MG",SUMPRODUCT(Expenses!IY$14:IY$18,$I5:$I9)*$F5,MAX((Expenses!IY$15-$K5/12)*$J5*$F5,0)+MAX((Expenses!IY$14-$K6/12)*$J6*$F5,0)+MAX((Expenses!IY$17-$K7/12)*$J7*$F5,0)+MAX((Expenses!IY$16-$K8/12)*$J8*$F5,0)+MAX((Expenses!IY$18-$K9/12)*$J9*$F5,0)))),0)</f>
        <v>0</v>
      </c>
      <c r="JB171" s="515">
        <f>IF(AND(JB$167&lt;=$E5,JB$167&gt;=EOMONTH($D5,0)),IF($G5="NNN",SUM(Expenses!IZ$14:IZ$18)*$F5,IF($G5="FSG",0,IF($G5="MG",SUMPRODUCT(Expenses!IZ$14:IZ$18,$I5:$I9)*$F5,MAX((Expenses!IZ$15-$K5/12)*$J5*$F5,0)+MAX((Expenses!IZ$14-$K6/12)*$J6*$F5,0)+MAX((Expenses!IZ$17-$K7/12)*$J7*$F5,0)+MAX((Expenses!IZ$16-$K8/12)*$J8*$F5,0)+MAX((Expenses!IZ$18-$K9/12)*$J9*$F5,0)))),0)</f>
        <v>0</v>
      </c>
      <c r="JC171" s="515">
        <f>IF(AND(JC$167&lt;=$E5,JC$167&gt;=EOMONTH($D5,0)),IF($G5="NNN",SUM(Expenses!JA$14:JA$18)*$F5,IF($G5="FSG",0,IF($G5="MG",SUMPRODUCT(Expenses!JA$14:JA$18,$I5:$I9)*$F5,MAX((Expenses!JA$15-$K5/12)*$J5*$F5,0)+MAX((Expenses!JA$14-$K6/12)*$J6*$F5,0)+MAX((Expenses!JA$17-$K7/12)*$J7*$F5,0)+MAX((Expenses!JA$16-$K8/12)*$J8*$F5,0)+MAX((Expenses!JA$18-$K9/12)*$J9*$F5,0)))),0)</f>
        <v>0</v>
      </c>
      <c r="JD171" s="515">
        <f>IF(AND(JD$167&lt;=$E5,JD$167&gt;=EOMONTH($D5,0)),IF($G5="NNN",SUM(Expenses!JB$14:JB$18)*$F5,IF($G5="FSG",0,IF($G5="MG",SUMPRODUCT(Expenses!JB$14:JB$18,$I5:$I9)*$F5,MAX((Expenses!JB$15-$K5/12)*$J5*$F5,0)+MAX((Expenses!JB$14-$K6/12)*$J6*$F5,0)+MAX((Expenses!JB$17-$K7/12)*$J7*$F5,0)+MAX((Expenses!JB$16-$K8/12)*$J8*$F5,0)+MAX((Expenses!JB$18-$K9/12)*$J9*$F5,0)))),0)</f>
        <v>0</v>
      </c>
      <c r="JE171" s="515">
        <f>IF(AND(JE$167&lt;=$E5,JE$167&gt;=EOMONTH($D5,0)),IF($G5="NNN",SUM(Expenses!JC$14:JC$18)*$F5,IF($G5="FSG",0,IF($G5="MG",SUMPRODUCT(Expenses!JC$14:JC$18,$I5:$I9)*$F5,MAX((Expenses!JC$15-$K5/12)*$J5*$F5,0)+MAX((Expenses!JC$14-$K6/12)*$J6*$F5,0)+MAX((Expenses!JC$17-$K7/12)*$J7*$F5,0)+MAX((Expenses!JC$16-$K8/12)*$J8*$F5,0)+MAX((Expenses!JC$18-$K9/12)*$J9*$F5,0)))),0)</f>
        <v>0</v>
      </c>
      <c r="JF171" s="515">
        <f>IF(AND(JF$167&lt;=$E5,JF$167&gt;=EOMONTH($D5,0)),IF($G5="NNN",SUM(Expenses!JD$14:JD$18)*$F5,IF($G5="FSG",0,IF($G5="MG",SUMPRODUCT(Expenses!JD$14:JD$18,$I5:$I9)*$F5,MAX((Expenses!JD$15-$K5/12)*$J5*$F5,0)+MAX((Expenses!JD$14-$K6/12)*$J6*$F5,0)+MAX((Expenses!JD$17-$K7/12)*$J7*$F5,0)+MAX((Expenses!JD$16-$K8/12)*$J8*$F5,0)+MAX((Expenses!JD$18-$K9/12)*$J9*$F5,0)))),0)</f>
        <v>0</v>
      </c>
      <c r="JG171" s="515">
        <f>IF(AND(JG$167&lt;=$E5,JG$167&gt;=EOMONTH($D5,0)),IF($G5="NNN",SUM(Expenses!JE$14:JE$18)*$F5,IF($G5="FSG",0,IF($G5="MG",SUMPRODUCT(Expenses!JE$14:JE$18,$I5:$I9)*$F5,MAX((Expenses!JE$15-$K5/12)*$J5*$F5,0)+MAX((Expenses!JE$14-$K6/12)*$J6*$F5,0)+MAX((Expenses!JE$17-$K7/12)*$J7*$F5,0)+MAX((Expenses!JE$16-$K8/12)*$J8*$F5,0)+MAX((Expenses!JE$18-$K9/12)*$J9*$F5,0)))),0)</f>
        <v>0</v>
      </c>
      <c r="JH171" s="515">
        <f>IF(AND(JH$167&lt;=$E5,JH$167&gt;=EOMONTH($D5,0)),IF($G5="NNN",SUM(Expenses!JF$14:JF$18)*$F5,IF($G5="FSG",0,IF($G5="MG",SUMPRODUCT(Expenses!JF$14:JF$18,$I5:$I9)*$F5,MAX((Expenses!JF$15-$K5/12)*$J5*$F5,0)+MAX((Expenses!JF$14-$K6/12)*$J6*$F5,0)+MAX((Expenses!JF$17-$K7/12)*$J7*$F5,0)+MAX((Expenses!JF$16-$K8/12)*$J8*$F5,0)+MAX((Expenses!JF$18-$K9/12)*$J9*$F5,0)))),0)</f>
        <v>0</v>
      </c>
      <c r="JI171" s="515">
        <f>IF(AND(JI$167&lt;=$E5,JI$167&gt;=EOMONTH($D5,0)),IF($G5="NNN",SUM(Expenses!JG$14:JG$18)*$F5,IF($G5="FSG",0,IF($G5="MG",SUMPRODUCT(Expenses!JG$14:JG$18,$I5:$I9)*$F5,MAX((Expenses!JG$15-$K5/12)*$J5*$F5,0)+MAX((Expenses!JG$14-$K6/12)*$J6*$F5,0)+MAX((Expenses!JG$17-$K7/12)*$J7*$F5,0)+MAX((Expenses!JG$16-$K8/12)*$J8*$F5,0)+MAX((Expenses!JG$18-$K9/12)*$J9*$F5,0)))),0)</f>
        <v>0</v>
      </c>
      <c r="JJ171" s="515">
        <f>IF(AND(JJ$167&lt;=$E5,JJ$167&gt;=EOMONTH($D5,0)),IF($G5="NNN",SUM(Expenses!JH$14:JH$18)*$F5,IF($G5="FSG",0,IF($G5="MG",SUMPRODUCT(Expenses!JH$14:JH$18,$I5:$I9)*$F5,MAX((Expenses!JH$15-$K5/12)*$J5*$F5,0)+MAX((Expenses!JH$14-$K6/12)*$J6*$F5,0)+MAX((Expenses!JH$17-$K7/12)*$J7*$F5,0)+MAX((Expenses!JH$16-$K8/12)*$J8*$F5,0)+MAX((Expenses!JH$18-$K9/12)*$J9*$F5,0)))),0)</f>
        <v>0</v>
      </c>
      <c r="JK171" s="515">
        <f>IF(AND(JK$167&lt;=$E5,JK$167&gt;=EOMONTH($D5,0)),IF($G5="NNN",SUM(Expenses!JI$14:JI$18)*$F5,IF($G5="FSG",0,IF($G5="MG",SUMPRODUCT(Expenses!JI$14:JI$18,$I5:$I9)*$F5,MAX((Expenses!JI$15-$K5/12)*$J5*$F5,0)+MAX((Expenses!JI$14-$K6/12)*$J6*$F5,0)+MAX((Expenses!JI$17-$K7/12)*$J7*$F5,0)+MAX((Expenses!JI$16-$K8/12)*$J8*$F5,0)+MAX((Expenses!JI$18-$K9/12)*$J9*$F5,0)))),0)</f>
        <v>0</v>
      </c>
      <c r="JL171" s="515">
        <f>IF(AND(JL$167&lt;=$E5,JL$167&gt;=EOMONTH($D5,0)),IF($G5="NNN",SUM(Expenses!JJ$14:JJ$18)*$F5,IF($G5="FSG",0,IF($G5="MG",SUMPRODUCT(Expenses!JJ$14:JJ$18,$I5:$I9)*$F5,MAX((Expenses!JJ$15-$K5/12)*$J5*$F5,0)+MAX((Expenses!JJ$14-$K6/12)*$J6*$F5,0)+MAX((Expenses!JJ$17-$K7/12)*$J7*$F5,0)+MAX((Expenses!JJ$16-$K8/12)*$J8*$F5,0)+MAX((Expenses!JJ$18-$K9/12)*$J9*$F5,0)))),0)</f>
        <v>0</v>
      </c>
      <c r="JM171" s="515">
        <f>IF(AND(JM$167&lt;=$E5,JM$167&gt;=EOMONTH($D5,0)),IF($G5="NNN",SUM(Expenses!JK$14:JK$18)*$F5,IF($G5="FSG",0,IF($G5="MG",SUMPRODUCT(Expenses!JK$14:JK$18,$I5:$I9)*$F5,MAX((Expenses!JK$15-$K5/12)*$J5*$F5,0)+MAX((Expenses!JK$14-$K6/12)*$J6*$F5,0)+MAX((Expenses!JK$17-$K7/12)*$J7*$F5,0)+MAX((Expenses!JK$16-$K8/12)*$J8*$F5,0)+MAX((Expenses!JK$18-$K9/12)*$J9*$F5,0)))),0)</f>
        <v>0</v>
      </c>
      <c r="JN171" s="515">
        <f>IF(AND(JN$167&lt;=$E5,JN$167&gt;=EOMONTH($D5,0)),IF($G5="NNN",SUM(Expenses!JL$14:JL$18)*$F5,IF($G5="FSG",0,IF($G5="MG",SUMPRODUCT(Expenses!JL$14:JL$18,$I5:$I9)*$F5,MAX((Expenses!JL$15-$K5/12)*$J5*$F5,0)+MAX((Expenses!JL$14-$K6/12)*$J6*$F5,0)+MAX((Expenses!JL$17-$K7/12)*$J7*$F5,0)+MAX((Expenses!JL$16-$K8/12)*$J8*$F5,0)+MAX((Expenses!JL$18-$K9/12)*$J9*$F5,0)))),0)</f>
        <v>0</v>
      </c>
      <c r="JO171" s="515">
        <f>IF(AND(JO$167&lt;=$E5,JO$167&gt;=EOMONTH($D5,0)),IF($G5="NNN",SUM(Expenses!JM$14:JM$18)*$F5,IF($G5="FSG",0,IF($G5="MG",SUMPRODUCT(Expenses!JM$14:JM$18,$I5:$I9)*$F5,MAX((Expenses!JM$15-$K5/12)*$J5*$F5,0)+MAX((Expenses!JM$14-$K6/12)*$J6*$F5,0)+MAX((Expenses!JM$17-$K7/12)*$J7*$F5,0)+MAX((Expenses!JM$16-$K8/12)*$J8*$F5,0)+MAX((Expenses!JM$18-$K9/12)*$J9*$F5,0)))),0)</f>
        <v>0</v>
      </c>
      <c r="JP171" s="515">
        <f>IF(AND(JP$167&lt;=$E5,JP$167&gt;=EOMONTH($D5,0)),IF($G5="NNN",SUM(Expenses!JN$14:JN$18)*$F5,IF($G5="FSG",0,IF($G5="MG",SUMPRODUCT(Expenses!JN$14:JN$18,$I5:$I9)*$F5,MAX((Expenses!JN$15-$K5/12)*$J5*$F5,0)+MAX((Expenses!JN$14-$K6/12)*$J6*$F5,0)+MAX((Expenses!JN$17-$K7/12)*$J7*$F5,0)+MAX((Expenses!JN$16-$K8/12)*$J8*$F5,0)+MAX((Expenses!JN$18-$K9/12)*$J9*$F5,0)))),0)</f>
        <v>0</v>
      </c>
      <c r="JQ171" s="515">
        <f>IF(AND(JQ$167&lt;=$E5,JQ$167&gt;=EOMONTH($D5,0)),IF($G5="NNN",SUM(Expenses!JO$14:JO$18)*$F5,IF($G5="FSG",0,IF($G5="MG",SUMPRODUCT(Expenses!JO$14:JO$18,$I5:$I9)*$F5,MAX((Expenses!JO$15-$K5/12)*$J5*$F5,0)+MAX((Expenses!JO$14-$K6/12)*$J6*$F5,0)+MAX((Expenses!JO$17-$K7/12)*$J7*$F5,0)+MAX((Expenses!JO$16-$K8/12)*$J8*$F5,0)+MAX((Expenses!JO$18-$K9/12)*$J9*$F5,0)))),0)</f>
        <v>0</v>
      </c>
      <c r="JR171" s="515">
        <f>IF(AND(JR$167&lt;=$E5,JR$167&gt;=EOMONTH($D5,0)),IF($G5="NNN",SUM(Expenses!JP$14:JP$18)*$F5,IF($G5="FSG",0,IF($G5="MG",SUMPRODUCT(Expenses!JP$14:JP$18,$I5:$I9)*$F5,MAX((Expenses!JP$15-$K5/12)*$J5*$F5,0)+MAX((Expenses!JP$14-$K6/12)*$J6*$F5,0)+MAX((Expenses!JP$17-$K7/12)*$J7*$F5,0)+MAX((Expenses!JP$16-$K8/12)*$J8*$F5,0)+MAX((Expenses!JP$18-$K9/12)*$J9*$F5,0)))),0)</f>
        <v>0</v>
      </c>
      <c r="JS171" s="515">
        <f>IF(AND(JS$167&lt;=$E5,JS$167&gt;=EOMONTH($D5,0)),IF($G5="NNN",SUM(Expenses!JQ$14:JQ$18)*$F5,IF($G5="FSG",0,IF($G5="MG",SUMPRODUCT(Expenses!JQ$14:JQ$18,$I5:$I9)*$F5,MAX((Expenses!JQ$15-$K5/12)*$J5*$F5,0)+MAX((Expenses!JQ$14-$K6/12)*$J6*$F5,0)+MAX((Expenses!JQ$17-$K7/12)*$J7*$F5,0)+MAX((Expenses!JQ$16-$K8/12)*$J8*$F5,0)+MAX((Expenses!JQ$18-$K9/12)*$J9*$F5,0)))),0)</f>
        <v>0</v>
      </c>
      <c r="JT171" s="515">
        <f>IF(AND(JT$167&lt;=$E5,JT$167&gt;=EOMONTH($D5,0)),IF($G5="NNN",SUM(Expenses!JR$14:JR$18)*$F5,IF($G5="FSG",0,IF($G5="MG",SUMPRODUCT(Expenses!JR$14:JR$18,$I5:$I9)*$F5,MAX((Expenses!JR$15-$K5/12)*$J5*$F5,0)+MAX((Expenses!JR$14-$K6/12)*$J6*$F5,0)+MAX((Expenses!JR$17-$K7/12)*$J7*$F5,0)+MAX((Expenses!JR$16-$K8/12)*$J8*$F5,0)+MAX((Expenses!JR$18-$K9/12)*$J9*$F5,0)))),0)</f>
        <v>0</v>
      </c>
      <c r="JU171" s="515">
        <f>IF(AND(JU$167&lt;=$E5,JU$167&gt;=EOMONTH($D5,0)),IF($G5="NNN",SUM(Expenses!JS$14:JS$18)*$F5,IF($G5="FSG",0,IF($G5="MG",SUMPRODUCT(Expenses!JS$14:JS$18,$I5:$I9)*$F5,MAX((Expenses!JS$15-$K5/12)*$J5*$F5,0)+MAX((Expenses!JS$14-$K6/12)*$J6*$F5,0)+MAX((Expenses!JS$17-$K7/12)*$J7*$F5,0)+MAX((Expenses!JS$16-$K8/12)*$J8*$F5,0)+MAX((Expenses!JS$18-$K9/12)*$J9*$F5,0)))),0)</f>
        <v>0</v>
      </c>
      <c r="JV171" s="515">
        <f>IF(AND(JV$167&lt;=$E5,JV$167&gt;=EOMONTH($D5,0)),IF($G5="NNN",SUM(Expenses!JT$14:JT$18)*$F5,IF($G5="FSG",0,IF($G5="MG",SUMPRODUCT(Expenses!JT$14:JT$18,$I5:$I9)*$F5,MAX((Expenses!JT$15-$K5/12)*$J5*$F5,0)+MAX((Expenses!JT$14-$K6/12)*$J6*$F5,0)+MAX((Expenses!JT$17-$K7/12)*$J7*$F5,0)+MAX((Expenses!JT$16-$K8/12)*$J8*$F5,0)+MAX((Expenses!JT$18-$K9/12)*$J9*$F5,0)))),0)</f>
        <v>0</v>
      </c>
      <c r="JW171" s="515">
        <f>IF(AND(JW$167&lt;=$E5,JW$167&gt;=EOMONTH($D5,0)),IF($G5="NNN",SUM(Expenses!JU$14:JU$18)*$F5,IF($G5="FSG",0,IF($G5="MG",SUMPRODUCT(Expenses!JU$14:JU$18,$I5:$I9)*$F5,MAX((Expenses!JU$15-$K5/12)*$J5*$F5,0)+MAX((Expenses!JU$14-$K6/12)*$J6*$F5,0)+MAX((Expenses!JU$17-$K7/12)*$J7*$F5,0)+MAX((Expenses!JU$16-$K8/12)*$J8*$F5,0)+MAX((Expenses!JU$18-$K9/12)*$J9*$F5,0)))),0)</f>
        <v>0</v>
      </c>
      <c r="JX171" s="515">
        <f>IF(AND(JX$167&lt;=$E5,JX$167&gt;=EOMONTH($D5,0)),IF($G5="NNN",SUM(Expenses!JV$14:JV$18)*$F5,IF($G5="FSG",0,IF($G5="MG",SUMPRODUCT(Expenses!JV$14:JV$18,$I5:$I9)*$F5,MAX((Expenses!JV$15-$K5/12)*$J5*$F5,0)+MAX((Expenses!JV$14-$K6/12)*$J6*$F5,0)+MAX((Expenses!JV$17-$K7/12)*$J7*$F5,0)+MAX((Expenses!JV$16-$K8/12)*$J8*$F5,0)+MAX((Expenses!JV$18-$K9/12)*$J9*$F5,0)))),0)</f>
        <v>0</v>
      </c>
      <c r="JY171" s="515">
        <f>IF(AND(JY$167&lt;=$E5,JY$167&gt;=EOMONTH($D5,0)),IF($G5="NNN",SUM(Expenses!JW$14:JW$18)*$F5,IF($G5="FSG",0,IF($G5="MG",SUMPRODUCT(Expenses!JW$14:JW$18,$I5:$I9)*$F5,MAX((Expenses!JW$15-$K5/12)*$J5*$F5,0)+MAX((Expenses!JW$14-$K6/12)*$J6*$F5,0)+MAX((Expenses!JW$17-$K7/12)*$J7*$F5,0)+MAX((Expenses!JW$16-$K8/12)*$J8*$F5,0)+MAX((Expenses!JW$18-$K9/12)*$J9*$F5,0)))),0)</f>
        <v>0</v>
      </c>
      <c r="JZ171" s="515">
        <f>IF(AND(JZ$167&lt;=$E5,JZ$167&gt;=EOMONTH($D5,0)),IF($G5="NNN",SUM(Expenses!JX$14:JX$18)*$F5,IF($G5="FSG",0,IF($G5="MG",SUMPRODUCT(Expenses!JX$14:JX$18,$I5:$I9)*$F5,MAX((Expenses!JX$15-$K5/12)*$J5*$F5,0)+MAX((Expenses!JX$14-$K6/12)*$J6*$F5,0)+MAX((Expenses!JX$17-$K7/12)*$J7*$F5,0)+MAX((Expenses!JX$16-$K8/12)*$J8*$F5,0)+MAX((Expenses!JX$18-$K9/12)*$J9*$F5,0)))),0)</f>
        <v>0</v>
      </c>
      <c r="KA171" s="515">
        <f>IF(AND(KA$167&lt;=$E5,KA$167&gt;=EOMONTH($D5,0)),IF($G5="NNN",SUM(Expenses!JY$14:JY$18)*$F5,IF($G5="FSG",0,IF($G5="MG",SUMPRODUCT(Expenses!JY$14:JY$18,$I5:$I9)*$F5,MAX((Expenses!JY$15-$K5/12)*$J5*$F5,0)+MAX((Expenses!JY$14-$K6/12)*$J6*$F5,0)+MAX((Expenses!JY$17-$K7/12)*$J7*$F5,0)+MAX((Expenses!JY$16-$K8/12)*$J8*$F5,0)+MAX((Expenses!JY$18-$K9/12)*$J9*$F5,0)))),0)</f>
        <v>0</v>
      </c>
      <c r="KB171" s="515">
        <f>IF(AND(KB$167&lt;=$E5,KB$167&gt;=EOMONTH($D5,0)),IF($G5="NNN",SUM(Expenses!JZ$14:JZ$18)*$F5,IF($G5="FSG",0,IF($G5="MG",SUMPRODUCT(Expenses!JZ$14:JZ$18,$I5:$I9)*$F5,MAX((Expenses!JZ$15-$K5/12)*$J5*$F5,0)+MAX((Expenses!JZ$14-$K6/12)*$J6*$F5,0)+MAX((Expenses!JZ$17-$K7/12)*$J7*$F5,0)+MAX((Expenses!JZ$16-$K8/12)*$J8*$F5,0)+MAX((Expenses!JZ$18-$K9/12)*$J9*$F5,0)))),0)</f>
        <v>0</v>
      </c>
      <c r="KC171" s="515">
        <f>IF(AND(KC$167&lt;=$E5,KC$167&gt;=EOMONTH($D5,0)),IF($G5="NNN",SUM(Expenses!KA$14:KA$18)*$F5,IF($G5="FSG",0,IF($G5="MG",SUMPRODUCT(Expenses!KA$14:KA$18,$I5:$I9)*$F5,MAX((Expenses!KA$15-$K5/12)*$J5*$F5,0)+MAX((Expenses!KA$14-$K6/12)*$J6*$F5,0)+MAX((Expenses!KA$17-$K7/12)*$J7*$F5,0)+MAX((Expenses!KA$16-$K8/12)*$J8*$F5,0)+MAX((Expenses!KA$18-$K9/12)*$J9*$F5,0)))),0)</f>
        <v>0</v>
      </c>
      <c r="KD171" s="515">
        <f>IF(AND(KD$167&lt;=$E5,KD$167&gt;=EOMONTH($D5,0)),IF($G5="NNN",SUM(Expenses!KB$14:KB$18)*$F5,IF($G5="FSG",0,IF($G5="MG",SUMPRODUCT(Expenses!KB$14:KB$18,$I5:$I9)*$F5,MAX((Expenses!KB$15-$K5/12)*$J5*$F5,0)+MAX((Expenses!KB$14-$K6/12)*$J6*$F5,0)+MAX((Expenses!KB$17-$K7/12)*$J7*$F5,0)+MAX((Expenses!KB$16-$K8/12)*$J8*$F5,0)+MAX((Expenses!KB$18-$K9/12)*$J9*$F5,0)))),0)</f>
        <v>0</v>
      </c>
      <c r="KE171" s="515">
        <f>IF(AND(KE$167&lt;=$E5,KE$167&gt;=EOMONTH($D5,0)),IF($G5="NNN",SUM(Expenses!KC$14:KC$18)*$F5,IF($G5="FSG",0,IF($G5="MG",SUMPRODUCT(Expenses!KC$14:KC$18,$I5:$I9)*$F5,MAX((Expenses!KC$15-$K5/12)*$J5*$F5,0)+MAX((Expenses!KC$14-$K6/12)*$J6*$F5,0)+MAX((Expenses!KC$17-$K7/12)*$J7*$F5,0)+MAX((Expenses!KC$16-$K8/12)*$J8*$F5,0)+MAX((Expenses!KC$18-$K9/12)*$J9*$F5,0)))),0)</f>
        <v>0</v>
      </c>
      <c r="KF171" s="515">
        <f>IF(AND(KF$167&lt;=$E5,KF$167&gt;=EOMONTH($D5,0)),IF($G5="NNN",SUM(Expenses!KD$14:KD$18)*$F5,IF($G5="FSG",0,IF($G5="MG",SUMPRODUCT(Expenses!KD$14:KD$18,$I5:$I9)*$F5,MAX((Expenses!KD$15-$K5/12)*$J5*$F5,0)+MAX((Expenses!KD$14-$K6/12)*$J6*$F5,0)+MAX((Expenses!KD$17-$K7/12)*$J7*$F5,0)+MAX((Expenses!KD$16-$K8/12)*$J8*$F5,0)+MAX((Expenses!KD$18-$K9/12)*$J9*$F5,0)))),0)</f>
        <v>0</v>
      </c>
      <c r="KG171" s="515">
        <f>IF(AND(KG$167&lt;=$E5,KG$167&gt;=EOMONTH($D5,0)),IF($G5="NNN",SUM(Expenses!KE$14:KE$18)*$F5,IF($G5="FSG",0,IF($G5="MG",SUMPRODUCT(Expenses!KE$14:KE$18,$I5:$I9)*$F5,MAX((Expenses!KE$15-$K5/12)*$J5*$F5,0)+MAX((Expenses!KE$14-$K6/12)*$J6*$F5,0)+MAX((Expenses!KE$17-$K7/12)*$J7*$F5,0)+MAX((Expenses!KE$16-$K8/12)*$J8*$F5,0)+MAX((Expenses!KE$18-$K9/12)*$J9*$F5,0)))),0)</f>
        <v>0</v>
      </c>
      <c r="KH171" s="515">
        <f>IF(AND(KH$167&lt;=$E5,KH$167&gt;=EOMONTH($D5,0)),IF($G5="NNN",SUM(Expenses!KF$14:KF$18)*$F5,IF($G5="FSG",0,IF($G5="MG",SUMPRODUCT(Expenses!KF$14:KF$18,$I5:$I9)*$F5,MAX((Expenses!KF$15-$K5/12)*$J5*$F5,0)+MAX((Expenses!KF$14-$K6/12)*$J6*$F5,0)+MAX((Expenses!KF$17-$K7/12)*$J7*$F5,0)+MAX((Expenses!KF$16-$K8/12)*$J8*$F5,0)+MAX((Expenses!KF$18-$K9/12)*$J9*$F5,0)))),0)</f>
        <v>0</v>
      </c>
      <c r="KI171" s="515">
        <f>IF(AND(KI$167&lt;=$E5,KI$167&gt;=EOMONTH($D5,0)),IF($G5="NNN",SUM(Expenses!KG$14:KG$18)*$F5,IF($G5="FSG",0,IF($G5="MG",SUMPRODUCT(Expenses!KG$14:KG$18,$I5:$I9)*$F5,MAX((Expenses!KG$15-$K5/12)*$J5*$F5,0)+MAX((Expenses!KG$14-$K6/12)*$J6*$F5,0)+MAX((Expenses!KG$17-$K7/12)*$J7*$F5,0)+MAX((Expenses!KG$16-$K8/12)*$J8*$F5,0)+MAX((Expenses!KG$18-$K9/12)*$J9*$F5,0)))),0)</f>
        <v>0</v>
      </c>
      <c r="KJ171" s="515">
        <f>IF(AND(KJ$167&lt;=$E5,KJ$167&gt;=EOMONTH($D5,0)),IF($G5="NNN",SUM(Expenses!KH$14:KH$18)*$F5,IF($G5="FSG",0,IF($G5="MG",SUMPRODUCT(Expenses!KH$14:KH$18,$I5:$I9)*$F5,MAX((Expenses!KH$15-$K5/12)*$J5*$F5,0)+MAX((Expenses!KH$14-$K6/12)*$J6*$F5,0)+MAX((Expenses!KH$17-$K7/12)*$J7*$F5,0)+MAX((Expenses!KH$16-$K8/12)*$J8*$F5,0)+MAX((Expenses!KH$18-$K9/12)*$J9*$F5,0)))),0)</f>
        <v>0</v>
      </c>
      <c r="KK171" s="515">
        <f>IF(AND(KK$167&lt;=$E5,KK$167&gt;=EOMONTH($D5,0)),IF($G5="NNN",SUM(Expenses!KI$14:KI$18)*$F5,IF($G5="FSG",0,IF($G5="MG",SUMPRODUCT(Expenses!KI$14:KI$18,$I5:$I9)*$F5,MAX((Expenses!KI$15-$K5/12)*$J5*$F5,0)+MAX((Expenses!KI$14-$K6/12)*$J6*$F5,0)+MAX((Expenses!KI$17-$K7/12)*$J7*$F5,0)+MAX((Expenses!KI$16-$K8/12)*$J8*$F5,0)+MAX((Expenses!KI$18-$K9/12)*$J9*$F5,0)))),0)</f>
        <v>0</v>
      </c>
      <c r="KL171" s="515">
        <f>IF(AND(KL$167&lt;=$E5,KL$167&gt;=EOMONTH($D5,0)),IF($G5="NNN",SUM(Expenses!KJ$14:KJ$18)*$F5,IF($G5="FSG",0,IF($G5="MG",SUMPRODUCT(Expenses!KJ$14:KJ$18,$I5:$I9)*$F5,MAX((Expenses!KJ$15-$K5/12)*$J5*$F5,0)+MAX((Expenses!KJ$14-$K6/12)*$J6*$F5,0)+MAX((Expenses!KJ$17-$K7/12)*$J7*$F5,0)+MAX((Expenses!KJ$16-$K8/12)*$J8*$F5,0)+MAX((Expenses!KJ$18-$K9/12)*$J9*$F5,0)))),0)</f>
        <v>0</v>
      </c>
      <c r="KM171" s="515">
        <f>IF(AND(KM$167&lt;=$E5,KM$167&gt;=EOMONTH($D5,0)),IF($G5="NNN",SUM(Expenses!KK$14:KK$18)*$F5,IF($G5="FSG",0,IF($G5="MG",SUMPRODUCT(Expenses!KK$14:KK$18,$I5:$I9)*$F5,MAX((Expenses!KK$15-$K5/12)*$J5*$F5,0)+MAX((Expenses!KK$14-$K6/12)*$J6*$F5,0)+MAX((Expenses!KK$17-$K7/12)*$J7*$F5,0)+MAX((Expenses!KK$16-$K8/12)*$J8*$F5,0)+MAX((Expenses!KK$18-$K9/12)*$J9*$F5,0)))),0)</f>
        <v>0</v>
      </c>
      <c r="KN171" s="515">
        <f>IF(AND(KN$167&lt;=$E5,KN$167&gt;=EOMONTH($D5,0)),IF($G5="NNN",SUM(Expenses!KL$14:KL$18)*$F5,IF($G5="FSG",0,IF($G5="MG",SUMPRODUCT(Expenses!KL$14:KL$18,$I5:$I9)*$F5,MAX((Expenses!KL$15-$K5/12)*$J5*$F5,0)+MAX((Expenses!KL$14-$K6/12)*$J6*$F5,0)+MAX((Expenses!KL$17-$K7/12)*$J7*$F5,0)+MAX((Expenses!KL$16-$K8/12)*$J8*$F5,0)+MAX((Expenses!KL$18-$K9/12)*$J9*$F5,0)))),0)</f>
        <v>0</v>
      </c>
      <c r="KO171" s="515">
        <f>IF(AND(KO$167&lt;=$E5,KO$167&gt;=EOMONTH($D5,0)),IF($G5="NNN",SUM(Expenses!KM$14:KM$18)*$F5,IF($G5="FSG",0,IF($G5="MG",SUMPRODUCT(Expenses!KM$14:KM$18,$I5:$I9)*$F5,MAX((Expenses!KM$15-$K5/12)*$J5*$F5,0)+MAX((Expenses!KM$14-$K6/12)*$J6*$F5,0)+MAX((Expenses!KM$17-$K7/12)*$J7*$F5,0)+MAX((Expenses!KM$16-$K8/12)*$J8*$F5,0)+MAX((Expenses!KM$18-$K9/12)*$J9*$F5,0)))),0)</f>
        <v>0</v>
      </c>
      <c r="KP171" s="515">
        <f>IF(AND(KP$167&lt;=$E5,KP$167&gt;=EOMONTH($D5,0)),IF($G5="NNN",SUM(Expenses!KN$14:KN$18)*$F5,IF($G5="FSG",0,IF($G5="MG",SUMPRODUCT(Expenses!KN$14:KN$18,$I5:$I9)*$F5,MAX((Expenses!KN$15-$K5/12)*$J5*$F5,0)+MAX((Expenses!KN$14-$K6/12)*$J6*$F5,0)+MAX((Expenses!KN$17-$K7/12)*$J7*$F5,0)+MAX((Expenses!KN$16-$K8/12)*$J8*$F5,0)+MAX((Expenses!KN$18-$K9/12)*$J9*$F5,0)))),0)</f>
        <v>0</v>
      </c>
      <c r="KQ171" s="515">
        <f>IF(AND(KQ$167&lt;=$E5,KQ$167&gt;=EOMONTH($D5,0)),IF($G5="NNN",SUM(Expenses!KO$14:KO$18)*$F5,IF($G5="FSG",0,IF($G5="MG",SUMPRODUCT(Expenses!KO$14:KO$18,$I5:$I9)*$F5,MAX((Expenses!KO$15-$K5/12)*$J5*$F5,0)+MAX((Expenses!KO$14-$K6/12)*$J6*$F5,0)+MAX((Expenses!KO$17-$K7/12)*$J7*$F5,0)+MAX((Expenses!KO$16-$K8/12)*$J8*$F5,0)+MAX((Expenses!KO$18-$K9/12)*$J9*$F5,0)))),0)</f>
        <v>0</v>
      </c>
      <c r="KR171" s="515">
        <f>IF(AND(KR$167&lt;=$E5,KR$167&gt;=EOMONTH($D5,0)),IF($G5="NNN",SUM(Expenses!KP$14:KP$18)*$F5,IF($G5="FSG",0,IF($G5="MG",SUMPRODUCT(Expenses!KP$14:KP$18,$I5:$I9)*$F5,MAX((Expenses!KP$15-$K5/12)*$J5*$F5,0)+MAX((Expenses!KP$14-$K6/12)*$J6*$F5,0)+MAX((Expenses!KP$17-$K7/12)*$J7*$F5,0)+MAX((Expenses!KP$16-$K8/12)*$J8*$F5,0)+MAX((Expenses!KP$18-$K9/12)*$J9*$F5,0)))),0)</f>
        <v>0</v>
      </c>
      <c r="KS171" s="515">
        <f>IF(AND(KS$167&lt;=$E5,KS$167&gt;=EOMONTH($D5,0)),IF($G5="NNN",SUM(Expenses!KQ$14:KQ$18)*$F5,IF($G5="FSG",0,IF($G5="MG",SUMPRODUCT(Expenses!KQ$14:KQ$18,$I5:$I9)*$F5,MAX((Expenses!KQ$15-$K5/12)*$J5*$F5,0)+MAX((Expenses!KQ$14-$K6/12)*$J6*$F5,0)+MAX((Expenses!KQ$17-$K7/12)*$J7*$F5,0)+MAX((Expenses!KQ$16-$K8/12)*$J8*$F5,0)+MAX((Expenses!KQ$18-$K9/12)*$J9*$F5,0)))),0)</f>
        <v>0</v>
      </c>
      <c r="KT171" s="515">
        <f>IF(AND(KT$167&lt;=$E5,KT$167&gt;=EOMONTH($D5,0)),IF($G5="NNN",SUM(Expenses!KR$14:KR$18)*$F5,IF($G5="FSG",0,IF($G5="MG",SUMPRODUCT(Expenses!KR$14:KR$18,$I5:$I9)*$F5,MAX((Expenses!KR$15-$K5/12)*$J5*$F5,0)+MAX((Expenses!KR$14-$K6/12)*$J6*$F5,0)+MAX((Expenses!KR$17-$K7/12)*$J7*$F5,0)+MAX((Expenses!KR$16-$K8/12)*$J8*$F5,0)+MAX((Expenses!KR$18-$K9/12)*$J9*$F5,0)))),0)</f>
        <v>0</v>
      </c>
      <c r="KU171" s="515">
        <f>IF(AND(KU$167&lt;=$E5,KU$167&gt;=EOMONTH($D5,0)),IF($G5="NNN",SUM(Expenses!KS$14:KS$18)*$F5,IF($G5="FSG",0,IF($G5="MG",SUMPRODUCT(Expenses!KS$14:KS$18,$I5:$I9)*$F5,MAX((Expenses!KS$15-$K5/12)*$J5*$F5,0)+MAX((Expenses!KS$14-$K6/12)*$J6*$F5,0)+MAX((Expenses!KS$17-$K7/12)*$J7*$F5,0)+MAX((Expenses!KS$16-$K8/12)*$J8*$F5,0)+MAX((Expenses!KS$18-$K9/12)*$J9*$F5,0)))),0)</f>
        <v>0</v>
      </c>
      <c r="KV171" s="515">
        <f>IF(AND(KV$167&lt;=$E5,KV$167&gt;=EOMONTH($D5,0)),IF($G5="NNN",SUM(Expenses!KT$14:KT$18)*$F5,IF($G5="FSG",0,IF($G5="MG",SUMPRODUCT(Expenses!KT$14:KT$18,$I5:$I9)*$F5,MAX((Expenses!KT$15-$K5/12)*$J5*$F5,0)+MAX((Expenses!KT$14-$K6/12)*$J6*$F5,0)+MAX((Expenses!KT$17-$K7/12)*$J7*$F5,0)+MAX((Expenses!KT$16-$K8/12)*$J8*$F5,0)+MAX((Expenses!KT$18-$K9/12)*$J9*$F5,0)))),0)</f>
        <v>0</v>
      </c>
      <c r="KW171" s="515">
        <f>IF(AND(KW$167&lt;=$E5,KW$167&gt;=EOMONTH($D5,0)),IF($G5="NNN",SUM(Expenses!KU$14:KU$18)*$F5,IF($G5="FSG",0,IF($G5="MG",SUMPRODUCT(Expenses!KU$14:KU$18,$I5:$I9)*$F5,MAX((Expenses!KU$15-$K5/12)*$J5*$F5,0)+MAX((Expenses!KU$14-$K6/12)*$J6*$F5,0)+MAX((Expenses!KU$17-$K7/12)*$J7*$F5,0)+MAX((Expenses!KU$16-$K8/12)*$J8*$F5,0)+MAX((Expenses!KU$18-$K9/12)*$J9*$F5,0)))),0)</f>
        <v>0</v>
      </c>
      <c r="KX171" s="515">
        <f>IF(AND(KX$167&lt;=$E5,KX$167&gt;=EOMONTH($D5,0)),IF($G5="NNN",SUM(Expenses!KV$14:KV$18)*$F5,IF($G5="FSG",0,IF($G5="MG",SUMPRODUCT(Expenses!KV$14:KV$18,$I5:$I9)*$F5,MAX((Expenses!KV$15-$K5/12)*$J5*$F5,0)+MAX((Expenses!KV$14-$K6/12)*$J6*$F5,0)+MAX((Expenses!KV$17-$K7/12)*$J7*$F5,0)+MAX((Expenses!KV$16-$K8/12)*$J8*$F5,0)+MAX((Expenses!KV$18-$K9/12)*$J9*$F5,0)))),0)</f>
        <v>0</v>
      </c>
      <c r="KY171" s="515">
        <f>IF(AND(KY$167&lt;=$E5,KY$167&gt;=EOMONTH($D5,0)),IF($G5="NNN",SUM(Expenses!KW$14:KW$18)*$F5,IF($G5="FSG",0,IF($G5="MG",SUMPRODUCT(Expenses!KW$14:KW$18,$I5:$I9)*$F5,MAX((Expenses!KW$15-$K5/12)*$J5*$F5,0)+MAX((Expenses!KW$14-$K6/12)*$J6*$F5,0)+MAX((Expenses!KW$17-$K7/12)*$J7*$F5,0)+MAX((Expenses!KW$16-$K8/12)*$J8*$F5,0)+MAX((Expenses!KW$18-$K9/12)*$J9*$F5,0)))),0)</f>
        <v>0</v>
      </c>
      <c r="KZ171" s="515">
        <f>IF(AND(KZ$167&lt;=$E5,KZ$167&gt;=EOMONTH($D5,0)),IF($G5="NNN",SUM(Expenses!KX$14:KX$18)*$F5,IF($G5="FSG",0,IF($G5="MG",SUMPRODUCT(Expenses!KX$14:KX$18,$I5:$I9)*$F5,MAX((Expenses!KX$15-$K5/12)*$J5*$F5,0)+MAX((Expenses!KX$14-$K6/12)*$J6*$F5,0)+MAX((Expenses!KX$17-$K7/12)*$J7*$F5,0)+MAX((Expenses!KX$16-$K8/12)*$J8*$F5,0)+MAX((Expenses!KX$18-$K9/12)*$J9*$F5,0)))),0)</f>
        <v>0</v>
      </c>
      <c r="LA171" s="515">
        <f>IF(AND(LA$167&lt;=$E5,LA$167&gt;=EOMONTH($D5,0)),IF($G5="NNN",SUM(Expenses!KY$14:KY$18)*$F5,IF($G5="FSG",0,IF($G5="MG",SUMPRODUCT(Expenses!KY$14:KY$18,$I5:$I9)*$F5,MAX((Expenses!KY$15-$K5/12)*$J5*$F5,0)+MAX((Expenses!KY$14-$K6/12)*$J6*$F5,0)+MAX((Expenses!KY$17-$K7/12)*$J7*$F5,0)+MAX((Expenses!KY$16-$K8/12)*$J8*$F5,0)+MAX((Expenses!KY$18-$K9/12)*$J9*$F5,0)))),0)</f>
        <v>0</v>
      </c>
      <c r="LB171" s="515">
        <f>IF(AND(LB$167&lt;=$E5,LB$167&gt;=EOMONTH($D5,0)),IF($G5="NNN",SUM(Expenses!KZ$14:KZ$18)*$F5,IF($G5="FSG",0,IF($G5="MG",SUMPRODUCT(Expenses!KZ$14:KZ$18,$I5:$I9)*$F5,MAX((Expenses!KZ$15-$K5/12)*$J5*$F5,0)+MAX((Expenses!KZ$14-$K6/12)*$J6*$F5,0)+MAX((Expenses!KZ$17-$K7/12)*$J7*$F5,0)+MAX((Expenses!KZ$16-$K8/12)*$J8*$F5,0)+MAX((Expenses!KZ$18-$K9/12)*$J9*$F5,0)))),0)</f>
        <v>0</v>
      </c>
      <c r="LC171" s="515">
        <f>IF(AND(LC$167&lt;=$E5,LC$167&gt;=EOMONTH($D5,0)),IF($G5="NNN",SUM(Expenses!LA$14:LA$18)*$F5,IF($G5="FSG",0,IF($G5="MG",SUMPRODUCT(Expenses!LA$14:LA$18,$I5:$I9)*$F5,MAX((Expenses!LA$15-$K5/12)*$J5*$F5,0)+MAX((Expenses!LA$14-$K6/12)*$J6*$F5,0)+MAX((Expenses!LA$17-$K7/12)*$J7*$F5,0)+MAX((Expenses!LA$16-$K8/12)*$J8*$F5,0)+MAX((Expenses!LA$18-$K9/12)*$J9*$F5,0)))),0)</f>
        <v>0</v>
      </c>
      <c r="LD171" s="515">
        <f>IF(AND(LD$167&lt;=$E5,LD$167&gt;=EOMONTH($D5,0)),IF($G5="NNN",SUM(Expenses!LB$14:LB$18)*$F5,IF($G5="FSG",0,IF($G5="MG",SUMPRODUCT(Expenses!LB$14:LB$18,$I5:$I9)*$F5,MAX((Expenses!LB$15-$K5/12)*$J5*$F5,0)+MAX((Expenses!LB$14-$K6/12)*$J6*$F5,0)+MAX((Expenses!LB$17-$K7/12)*$J7*$F5,0)+MAX((Expenses!LB$16-$K8/12)*$J8*$F5,0)+MAX((Expenses!LB$18-$K9/12)*$J9*$F5,0)))),0)</f>
        <v>0</v>
      </c>
      <c r="LE171" s="515">
        <f>IF(AND(LE$167&lt;=$E5,LE$167&gt;=EOMONTH($D5,0)),IF($G5="NNN",SUM(Expenses!LC$14:LC$18)*$F5,IF($G5="FSG",0,IF($G5="MG",SUMPRODUCT(Expenses!LC$14:LC$18,$I5:$I9)*$F5,MAX((Expenses!LC$15-$K5/12)*$J5*$F5,0)+MAX((Expenses!LC$14-$K6/12)*$J6*$F5,0)+MAX((Expenses!LC$17-$K7/12)*$J7*$F5,0)+MAX((Expenses!LC$16-$K8/12)*$J8*$F5,0)+MAX((Expenses!LC$18-$K9/12)*$J9*$F5,0)))),0)</f>
        <v>0</v>
      </c>
      <c r="LF171" s="515">
        <f>IF(AND(LF$167&lt;=$E5,LF$167&gt;=EOMONTH($D5,0)),IF($G5="NNN",SUM(Expenses!LD$14:LD$18)*$F5,IF($G5="FSG",0,IF($G5="MG",SUMPRODUCT(Expenses!LD$14:LD$18,$I5:$I9)*$F5,MAX((Expenses!LD$15-$K5/12)*$J5*$F5,0)+MAX((Expenses!LD$14-$K6/12)*$J6*$F5,0)+MAX((Expenses!LD$17-$K7/12)*$J7*$F5,0)+MAX((Expenses!LD$16-$K8/12)*$J8*$F5,0)+MAX((Expenses!LD$18-$K9/12)*$J9*$F5,0)))),0)</f>
        <v>0</v>
      </c>
      <c r="LG171" s="515">
        <f>IF(AND(LG$167&lt;=$E5,LG$167&gt;=EOMONTH($D5,0)),IF($G5="NNN",SUM(Expenses!LE$14:LE$18)*$F5,IF($G5="FSG",0,IF($G5="MG",SUMPRODUCT(Expenses!LE$14:LE$18,$I5:$I9)*$F5,MAX((Expenses!LE$15-$K5/12)*$J5*$F5,0)+MAX((Expenses!LE$14-$K6/12)*$J6*$F5,0)+MAX((Expenses!LE$17-$K7/12)*$J7*$F5,0)+MAX((Expenses!LE$16-$K8/12)*$J8*$F5,0)+MAX((Expenses!LE$18-$K9/12)*$J9*$F5,0)))),0)</f>
        <v>0</v>
      </c>
      <c r="LH171" s="515">
        <f>IF(AND(LH$167&lt;=$E5,LH$167&gt;=EOMONTH($D5,0)),IF($G5="NNN",SUM(Expenses!LF$14:LF$18)*$F5,IF($G5="FSG",0,IF($G5="MG",SUMPRODUCT(Expenses!LF$14:LF$18,$I5:$I9)*$F5,MAX((Expenses!LF$15-$K5/12)*$J5*$F5,0)+MAX((Expenses!LF$14-$K6/12)*$J6*$F5,0)+MAX((Expenses!LF$17-$K7/12)*$J7*$F5,0)+MAX((Expenses!LF$16-$K8/12)*$J8*$F5,0)+MAX((Expenses!LF$18-$K9/12)*$J9*$F5,0)))),0)</f>
        <v>0</v>
      </c>
      <c r="LI171" s="515">
        <f>IF(AND(LI$167&lt;=$E5,LI$167&gt;=EOMONTH($D5,0)),IF($G5="NNN",SUM(Expenses!LG$14:LG$18)*$F5,IF($G5="FSG",0,IF($G5="MG",SUMPRODUCT(Expenses!LG$14:LG$18,$I5:$I9)*$F5,MAX((Expenses!LG$15-$K5/12)*$J5*$F5,0)+MAX((Expenses!LG$14-$K6/12)*$J6*$F5,0)+MAX((Expenses!LG$17-$K7/12)*$J7*$F5,0)+MAX((Expenses!LG$16-$K8/12)*$J8*$F5,0)+MAX((Expenses!LG$18-$K9/12)*$J9*$F5,0)))),0)</f>
        <v>0</v>
      </c>
      <c r="LJ171" s="515">
        <f>IF(AND(LJ$167&lt;=$E5,LJ$167&gt;=EOMONTH($D5,0)),IF($G5="NNN",SUM(Expenses!LH$14:LH$18)*$F5,IF($G5="FSG",0,IF($G5="MG",SUMPRODUCT(Expenses!LH$14:LH$18,$I5:$I9)*$F5,MAX((Expenses!LH$15-$K5/12)*$J5*$F5,0)+MAX((Expenses!LH$14-$K6/12)*$J6*$F5,0)+MAX((Expenses!LH$17-$K7/12)*$J7*$F5,0)+MAX((Expenses!LH$16-$K8/12)*$J8*$F5,0)+MAX((Expenses!LH$18-$K9/12)*$J9*$F5,0)))),0)</f>
        <v>0</v>
      </c>
      <c r="LK171" s="515">
        <f>IF(AND(LK$167&lt;=$E5,LK$167&gt;=EOMONTH($D5,0)),IF($G5="NNN",SUM(Expenses!LI$14:LI$18)*$F5,IF($G5="FSG",0,IF($G5="MG",SUMPRODUCT(Expenses!LI$14:LI$18,$I5:$I9)*$F5,MAX((Expenses!LI$15-$K5/12)*$J5*$F5,0)+MAX((Expenses!LI$14-$K6/12)*$J6*$F5,0)+MAX((Expenses!LI$17-$K7/12)*$J7*$F5,0)+MAX((Expenses!LI$16-$K8/12)*$J8*$F5,0)+MAX((Expenses!LI$18-$K9/12)*$J9*$F5,0)))),0)</f>
        <v>0</v>
      </c>
      <c r="LL171" s="515">
        <f>IF(AND(LL$167&lt;=$E5,LL$167&gt;=EOMONTH($D5,0)),IF($G5="NNN",SUM(Expenses!LJ$14:LJ$18)*$F5,IF($G5="FSG",0,IF($G5="MG",SUMPRODUCT(Expenses!LJ$14:LJ$18,$I5:$I9)*$F5,MAX((Expenses!LJ$15-$K5/12)*$J5*$F5,0)+MAX((Expenses!LJ$14-$K6/12)*$J6*$F5,0)+MAX((Expenses!LJ$17-$K7/12)*$J7*$F5,0)+MAX((Expenses!LJ$16-$K8/12)*$J8*$F5,0)+MAX((Expenses!LJ$18-$K9/12)*$J9*$F5,0)))),0)</f>
        <v>0</v>
      </c>
      <c r="LM171" s="515">
        <f>IF(AND(LM$167&lt;=$E5,LM$167&gt;=EOMONTH($D5,0)),IF($G5="NNN",SUM(Expenses!LK$14:LK$18)*$F5,IF($G5="FSG",0,IF($G5="MG",SUMPRODUCT(Expenses!LK$14:LK$18,$I5:$I9)*$F5,MAX((Expenses!LK$15-$K5/12)*$J5*$F5,0)+MAX((Expenses!LK$14-$K6/12)*$J6*$F5,0)+MAX((Expenses!LK$17-$K7/12)*$J7*$F5,0)+MAX((Expenses!LK$16-$K8/12)*$J8*$F5,0)+MAX((Expenses!LK$18-$K9/12)*$J9*$F5,0)))),0)</f>
        <v>0</v>
      </c>
      <c r="LN171" s="515">
        <f>IF(AND(LN$167&lt;=$E5,LN$167&gt;=EOMONTH($D5,0)),IF($G5="NNN",SUM(Expenses!LL$14:LL$18)*$F5,IF($G5="FSG",0,IF($G5="MG",SUMPRODUCT(Expenses!LL$14:LL$18,$I5:$I9)*$F5,MAX((Expenses!LL$15-$K5/12)*$J5*$F5,0)+MAX((Expenses!LL$14-$K6/12)*$J6*$F5,0)+MAX((Expenses!LL$17-$K7/12)*$J7*$F5,0)+MAX((Expenses!LL$16-$K8/12)*$J8*$F5,0)+MAX((Expenses!LL$18-$K9/12)*$J9*$F5,0)))),0)</f>
        <v>0</v>
      </c>
      <c r="LO171" s="515">
        <f>IF(AND(LO$167&lt;=$E5,LO$167&gt;=EOMONTH($D5,0)),IF($G5="NNN",SUM(Expenses!LM$14:LM$18)*$F5,IF($G5="FSG",0,IF($G5="MG",SUMPRODUCT(Expenses!LM$14:LM$18,$I5:$I9)*$F5,MAX((Expenses!LM$15-$K5/12)*$J5*$F5,0)+MAX((Expenses!LM$14-$K6/12)*$J6*$F5,0)+MAX((Expenses!LM$17-$K7/12)*$J7*$F5,0)+MAX((Expenses!LM$16-$K8/12)*$J8*$F5,0)+MAX((Expenses!LM$18-$K9/12)*$J9*$F5,0)))),0)</f>
        <v>0</v>
      </c>
      <c r="LP171" s="515">
        <f>IF(AND(LP$167&lt;=$E5,LP$167&gt;=EOMONTH($D5,0)),IF($G5="NNN",SUM(Expenses!LN$14:LN$18)*$F5,IF($G5="FSG",0,IF($G5="MG",SUMPRODUCT(Expenses!LN$14:LN$18,$I5:$I9)*$F5,MAX((Expenses!LN$15-$K5/12)*$J5*$F5,0)+MAX((Expenses!LN$14-$K6/12)*$J6*$F5,0)+MAX((Expenses!LN$17-$K7/12)*$J7*$F5,0)+MAX((Expenses!LN$16-$K8/12)*$J8*$F5,0)+MAX((Expenses!LN$18-$K9/12)*$J9*$F5,0)))),0)</f>
        <v>0</v>
      </c>
      <c r="LQ171" s="515">
        <f>IF(AND(LQ$167&lt;=$E5,LQ$167&gt;=EOMONTH($D5,0)),IF($G5="NNN",SUM(Expenses!LO$14:LO$18)*$F5,IF($G5="FSG",0,IF($G5="MG",SUMPRODUCT(Expenses!LO$14:LO$18,$I5:$I9)*$F5,MAX((Expenses!LO$15-$K5/12)*$J5*$F5,0)+MAX((Expenses!LO$14-$K6/12)*$J6*$F5,0)+MAX((Expenses!LO$17-$K7/12)*$J7*$F5,0)+MAX((Expenses!LO$16-$K8/12)*$J8*$F5,0)+MAX((Expenses!LO$18-$K9/12)*$J9*$F5,0)))),0)</f>
        <v>0</v>
      </c>
      <c r="LR171" s="515">
        <f>IF(AND(LR$167&lt;=$E5,LR$167&gt;=EOMONTH($D5,0)),IF($G5="NNN",SUM(Expenses!LP$14:LP$18)*$F5,IF($G5="FSG",0,IF($G5="MG",SUMPRODUCT(Expenses!LP$14:LP$18,$I5:$I9)*$F5,MAX((Expenses!LP$15-$K5/12)*$J5*$F5,0)+MAX((Expenses!LP$14-$K6/12)*$J6*$F5,0)+MAX((Expenses!LP$17-$K7/12)*$J7*$F5,0)+MAX((Expenses!LP$16-$K8/12)*$J8*$F5,0)+MAX((Expenses!LP$18-$K9/12)*$J9*$F5,0)))),0)</f>
        <v>0</v>
      </c>
      <c r="LS171" s="515">
        <f>IF(AND(LS$167&lt;=$E5,LS$167&gt;=EOMONTH($D5,0)),IF($G5="NNN",SUM(Expenses!LQ$14:LQ$18)*$F5,IF($G5="FSG",0,IF($G5="MG",SUMPRODUCT(Expenses!LQ$14:LQ$18,$I5:$I9)*$F5,MAX((Expenses!LQ$15-$K5/12)*$J5*$F5,0)+MAX((Expenses!LQ$14-$K6/12)*$J6*$F5,0)+MAX((Expenses!LQ$17-$K7/12)*$J7*$F5,0)+MAX((Expenses!LQ$16-$K8/12)*$J8*$F5,0)+MAX((Expenses!LQ$18-$K9/12)*$J9*$F5,0)))),0)</f>
        <v>0</v>
      </c>
      <c r="LT171" s="515">
        <f>IF(AND(LT$167&lt;=$E5,LT$167&gt;=EOMONTH($D5,0)),IF($G5="NNN",SUM(Expenses!LR$14:LR$18)*$F5,IF($G5="FSG",0,IF($G5="MG",SUMPRODUCT(Expenses!LR$14:LR$18,$I5:$I9)*$F5,MAX((Expenses!LR$15-$K5/12)*$J5*$F5,0)+MAX((Expenses!LR$14-$K6/12)*$J6*$F5,0)+MAX((Expenses!LR$17-$K7/12)*$J7*$F5,0)+MAX((Expenses!LR$16-$K8/12)*$J8*$F5,0)+MAX((Expenses!LR$18-$K9/12)*$J9*$F5,0)))),0)</f>
        <v>0</v>
      </c>
      <c r="LU171" s="515">
        <f>IF(AND(LU$167&lt;=$E5,LU$167&gt;=EOMONTH($D5,0)),IF($G5="NNN",SUM(Expenses!LS$14:LS$18)*$F5,IF($G5="FSG",0,IF($G5="MG",SUMPRODUCT(Expenses!LS$14:LS$18,$I5:$I9)*$F5,MAX((Expenses!LS$15-$K5/12)*$J5*$F5,0)+MAX((Expenses!LS$14-$K6/12)*$J6*$F5,0)+MAX((Expenses!LS$17-$K7/12)*$J7*$F5,0)+MAX((Expenses!LS$16-$K8/12)*$J8*$F5,0)+MAX((Expenses!LS$18-$K9/12)*$J9*$F5,0)))),0)</f>
        <v>0</v>
      </c>
      <c r="LV171" s="515">
        <f>IF(AND(LV$167&lt;=$E5,LV$167&gt;=EOMONTH($D5,0)),IF($G5="NNN",SUM(Expenses!LT$14:LT$18)*$F5,IF($G5="FSG",0,IF($G5="MG",SUMPRODUCT(Expenses!LT$14:LT$18,$I5:$I9)*$F5,MAX((Expenses!LT$15-$K5/12)*$J5*$F5,0)+MAX((Expenses!LT$14-$K6/12)*$J6*$F5,0)+MAX((Expenses!LT$17-$K7/12)*$J7*$F5,0)+MAX((Expenses!LT$16-$K8/12)*$J8*$F5,0)+MAX((Expenses!LT$18-$K9/12)*$J9*$F5,0)))),0)</f>
        <v>0</v>
      </c>
      <c r="LW171" s="515">
        <f>IF(AND(LW$167&lt;=$E5,LW$167&gt;=EOMONTH($D5,0)),IF($G5="NNN",SUM(Expenses!LU$14:LU$18)*$F5,IF($G5="FSG",0,IF($G5="MG",SUMPRODUCT(Expenses!LU$14:LU$18,$I5:$I9)*$F5,MAX((Expenses!LU$15-$K5/12)*$J5*$F5,0)+MAX((Expenses!LU$14-$K6/12)*$J6*$F5,0)+MAX((Expenses!LU$17-$K7/12)*$J7*$F5,0)+MAX((Expenses!LU$16-$K8/12)*$J8*$F5,0)+MAX((Expenses!LU$18-$K9/12)*$J9*$F5,0)))),0)</f>
        <v>0</v>
      </c>
      <c r="LX171" s="515">
        <f>IF(AND(LX$167&lt;=$E5,LX$167&gt;=EOMONTH($D5,0)),IF($G5="NNN",SUM(Expenses!LV$14:LV$18)*$F5,IF($G5="FSG",0,IF($G5="MG",SUMPRODUCT(Expenses!LV$14:LV$18,$I5:$I9)*$F5,MAX((Expenses!LV$15-$K5/12)*$J5*$F5,0)+MAX((Expenses!LV$14-$K6/12)*$J6*$F5,0)+MAX((Expenses!LV$17-$K7/12)*$J7*$F5,0)+MAX((Expenses!LV$16-$K8/12)*$J8*$F5,0)+MAX((Expenses!LV$18-$K9/12)*$J9*$F5,0)))),0)</f>
        <v>0</v>
      </c>
      <c r="LY171" s="515">
        <f>IF(AND(LY$167&lt;=$E5,LY$167&gt;=EOMONTH($D5,0)),IF($G5="NNN",SUM(Expenses!LW$14:LW$18)*$F5,IF($G5="FSG",0,IF($G5="MG",SUMPRODUCT(Expenses!LW$14:LW$18,$I5:$I9)*$F5,MAX((Expenses!LW$15-$K5/12)*$J5*$F5,0)+MAX((Expenses!LW$14-$K6/12)*$J6*$F5,0)+MAX((Expenses!LW$17-$K7/12)*$J7*$F5,0)+MAX((Expenses!LW$16-$K8/12)*$J8*$F5,0)+MAX((Expenses!LW$18-$K9/12)*$J9*$F5,0)))),0)</f>
        <v>0</v>
      </c>
      <c r="LZ171" s="515">
        <f>IF(AND(LZ$167&lt;=$E5,LZ$167&gt;=EOMONTH($D5,0)),IF($G5="NNN",SUM(Expenses!LX$14:LX$18)*$F5,IF($G5="FSG",0,IF($G5="MG",SUMPRODUCT(Expenses!LX$14:LX$18,$I5:$I9)*$F5,MAX((Expenses!LX$15-$K5/12)*$J5*$F5,0)+MAX((Expenses!LX$14-$K6/12)*$J6*$F5,0)+MAX((Expenses!LX$17-$K7/12)*$J7*$F5,0)+MAX((Expenses!LX$16-$K8/12)*$J8*$F5,0)+MAX((Expenses!LX$18-$K9/12)*$J9*$F5,0)))),0)</f>
        <v>0</v>
      </c>
      <c r="MA171" s="515">
        <f>IF(AND(MA$167&lt;=$E5,MA$167&gt;=EOMONTH($D5,0)),IF($G5="NNN",SUM(Expenses!LY$14:LY$18)*$F5,IF($G5="FSG",0,IF($G5="MG",SUMPRODUCT(Expenses!LY$14:LY$18,$I5:$I9)*$F5,MAX((Expenses!LY$15-$K5/12)*$J5*$F5,0)+MAX((Expenses!LY$14-$K6/12)*$J6*$F5,0)+MAX((Expenses!LY$17-$K7/12)*$J7*$F5,0)+MAX((Expenses!LY$16-$K8/12)*$J8*$F5,0)+MAX((Expenses!LY$18-$K9/12)*$J9*$F5,0)))),0)</f>
        <v>0</v>
      </c>
      <c r="MB171" s="515">
        <f>IF(AND(MB$167&lt;=$E5,MB$167&gt;=EOMONTH($D5,0)),IF($G5="NNN",SUM(Expenses!LZ$14:LZ$18)*$F5,IF($G5="FSG",0,IF($G5="MG",SUMPRODUCT(Expenses!LZ$14:LZ$18,$I5:$I9)*$F5,MAX((Expenses!LZ$15-$K5/12)*$J5*$F5,0)+MAX((Expenses!LZ$14-$K6/12)*$J6*$F5,0)+MAX((Expenses!LZ$17-$K7/12)*$J7*$F5,0)+MAX((Expenses!LZ$16-$K8/12)*$J8*$F5,0)+MAX((Expenses!LZ$18-$K9/12)*$J9*$F5,0)))),0)</f>
        <v>0</v>
      </c>
      <c r="MC171" s="515">
        <f>IF(AND(MC$167&lt;=$E5,MC$167&gt;=EOMONTH($D5,0)),IF($G5="NNN",SUM(Expenses!MA$14:MA$18)*$F5,IF($G5="FSG",0,IF($G5="MG",SUMPRODUCT(Expenses!MA$14:MA$18,$I5:$I9)*$F5,MAX((Expenses!MA$15-$K5/12)*$J5*$F5,0)+MAX((Expenses!MA$14-$K6/12)*$J6*$F5,0)+MAX((Expenses!MA$17-$K7/12)*$J7*$F5,0)+MAX((Expenses!MA$16-$K8/12)*$J8*$F5,0)+MAX((Expenses!MA$18-$K9/12)*$J9*$F5,0)))),0)</f>
        <v>0</v>
      </c>
      <c r="MD171" s="515">
        <f>IF(AND(MD$167&lt;=$E5,MD$167&gt;=EOMONTH($D5,0)),IF($G5="NNN",SUM(Expenses!MB$14:MB$18)*$F5,IF($G5="FSG",0,IF($G5="MG",SUMPRODUCT(Expenses!MB$14:MB$18,$I5:$I9)*$F5,MAX((Expenses!MB$15-$K5/12)*$J5*$F5,0)+MAX((Expenses!MB$14-$K6/12)*$J6*$F5,0)+MAX((Expenses!MB$17-$K7/12)*$J7*$F5,0)+MAX((Expenses!MB$16-$K8/12)*$J8*$F5,0)+MAX((Expenses!MB$18-$K9/12)*$J9*$F5,0)))),0)</f>
        <v>0</v>
      </c>
      <c r="ME171" s="515">
        <f>IF(AND(ME$167&lt;=$E5,ME$167&gt;=EOMONTH($D5,0)),IF($G5="NNN",SUM(Expenses!MC$14:MC$18)*$F5,IF($G5="FSG",0,IF($G5="MG",SUMPRODUCT(Expenses!MC$14:MC$18,$I5:$I9)*$F5,MAX((Expenses!MC$15-$K5/12)*$J5*$F5,0)+MAX((Expenses!MC$14-$K6/12)*$J6*$F5,0)+MAX((Expenses!MC$17-$K7/12)*$J7*$F5,0)+MAX((Expenses!MC$16-$K8/12)*$J8*$F5,0)+MAX((Expenses!MC$18-$K9/12)*$J9*$F5,0)))),0)</f>
        <v>0</v>
      </c>
      <c r="MF171" s="515">
        <f>IF(AND(MF$167&lt;=$E5,MF$167&gt;=EOMONTH($D5,0)),IF($G5="NNN",SUM(Expenses!MD$14:MD$18)*$F5,IF($G5="FSG",0,IF($G5="MG",SUMPRODUCT(Expenses!MD$14:MD$18,$I5:$I9)*$F5,MAX((Expenses!MD$15-$K5/12)*$J5*$F5,0)+MAX((Expenses!MD$14-$K6/12)*$J6*$F5,0)+MAX((Expenses!MD$17-$K7/12)*$J7*$F5,0)+MAX((Expenses!MD$16-$K8/12)*$J8*$F5,0)+MAX((Expenses!MD$18-$K9/12)*$J9*$F5,0)))),0)</f>
        <v>0</v>
      </c>
      <c r="MG171" s="515">
        <f>IF(AND(MG$167&lt;=$E5,MG$167&gt;=EOMONTH($D5,0)),IF($G5="NNN",SUM(Expenses!ME$14:ME$18)*$F5,IF($G5="FSG",0,IF($G5="MG",SUMPRODUCT(Expenses!ME$14:ME$18,$I5:$I9)*$F5,MAX((Expenses!ME$15-$K5/12)*$J5*$F5,0)+MAX((Expenses!ME$14-$K6/12)*$J6*$F5,0)+MAX((Expenses!ME$17-$K7/12)*$J7*$F5,0)+MAX((Expenses!ME$16-$K8/12)*$J8*$F5,0)+MAX((Expenses!ME$18-$K9/12)*$J9*$F5,0)))),0)</f>
        <v>0</v>
      </c>
      <c r="MH171" s="515">
        <f>IF(AND(MH$167&lt;=$E5,MH$167&gt;=EOMONTH($D5,0)),IF($G5="NNN",SUM(Expenses!MF$14:MF$18)*$F5,IF($G5="FSG",0,IF($G5="MG",SUMPRODUCT(Expenses!MF$14:MF$18,$I5:$I9)*$F5,MAX((Expenses!MF$15-$K5/12)*$J5*$F5,0)+MAX((Expenses!MF$14-$K6/12)*$J6*$F5,0)+MAX((Expenses!MF$17-$K7/12)*$J7*$F5,0)+MAX((Expenses!MF$16-$K8/12)*$J8*$F5,0)+MAX((Expenses!MF$18-$K9/12)*$J9*$F5,0)))),0)</f>
        <v>0</v>
      </c>
      <c r="MI171" s="515">
        <f>IF(AND(MI$167&lt;=$E5,MI$167&gt;=EOMONTH($D5,0)),IF($G5="NNN",SUM(Expenses!MG$14:MG$18)*$F5,IF($G5="FSG",0,IF($G5="MG",SUMPRODUCT(Expenses!MG$14:MG$18,$I5:$I9)*$F5,MAX((Expenses!MG$15-$K5/12)*$J5*$F5,0)+MAX((Expenses!MG$14-$K6/12)*$J6*$F5,0)+MAX((Expenses!MG$17-$K7/12)*$J7*$F5,0)+MAX((Expenses!MG$16-$K8/12)*$J8*$F5,0)+MAX((Expenses!MG$18-$K9/12)*$J9*$F5,0)))),0)</f>
        <v>0</v>
      </c>
      <c r="MJ171" s="515">
        <f>IF(AND(MJ$167&lt;=$E5,MJ$167&gt;=EOMONTH($D5,0)),IF($G5="NNN",SUM(Expenses!MH$14:MH$18)*$F5,IF($G5="FSG",0,IF($G5="MG",SUMPRODUCT(Expenses!MH$14:MH$18,$I5:$I9)*$F5,MAX((Expenses!MH$15-$K5/12)*$J5*$F5,0)+MAX((Expenses!MH$14-$K6/12)*$J6*$F5,0)+MAX((Expenses!MH$17-$K7/12)*$J7*$F5,0)+MAX((Expenses!MH$16-$K8/12)*$J8*$F5,0)+MAX((Expenses!MH$18-$K9/12)*$J9*$F5,0)))),0)</f>
        <v>0</v>
      </c>
      <c r="MK171" s="515">
        <f>IF(AND(MK$167&lt;=$E5,MK$167&gt;=EOMONTH($D5,0)),IF($G5="NNN",SUM(Expenses!MI$14:MI$18)*$F5,IF($G5="FSG",0,IF($G5="MG",SUMPRODUCT(Expenses!MI$14:MI$18,$I5:$I9)*$F5,MAX((Expenses!MI$15-$K5/12)*$J5*$F5,0)+MAX((Expenses!MI$14-$K6/12)*$J6*$F5,0)+MAX((Expenses!MI$17-$K7/12)*$J7*$F5,0)+MAX((Expenses!MI$16-$K8/12)*$J8*$F5,0)+MAX((Expenses!MI$18-$K9/12)*$J9*$F5,0)))),0)</f>
        <v>0</v>
      </c>
      <c r="ML171" s="515">
        <f>IF(AND(ML$167&lt;=$E5,ML$167&gt;=EOMONTH($D5,0)),IF($G5="NNN",SUM(Expenses!MJ$14:MJ$18)*$F5,IF($G5="FSG",0,IF($G5="MG",SUMPRODUCT(Expenses!MJ$14:MJ$18,$I5:$I9)*$F5,MAX((Expenses!MJ$15-$K5/12)*$J5*$F5,0)+MAX((Expenses!MJ$14-$K6/12)*$J6*$F5,0)+MAX((Expenses!MJ$17-$K7/12)*$J7*$F5,0)+MAX((Expenses!MJ$16-$K8/12)*$J8*$F5,0)+MAX((Expenses!MJ$18-$K9/12)*$J9*$F5,0)))),0)</f>
        <v>0</v>
      </c>
      <c r="MM171" s="515">
        <f>IF(AND(MM$167&lt;=$E5,MM$167&gt;=EOMONTH($D5,0)),IF($G5="NNN",SUM(Expenses!MK$14:MK$18)*$F5,IF($G5="FSG",0,IF($G5="MG",SUMPRODUCT(Expenses!MK$14:MK$18,$I5:$I9)*$F5,MAX((Expenses!MK$15-$K5/12)*$J5*$F5,0)+MAX((Expenses!MK$14-$K6/12)*$J6*$F5,0)+MAX((Expenses!MK$17-$K7/12)*$J7*$F5,0)+MAX((Expenses!MK$16-$K8/12)*$J8*$F5,0)+MAX((Expenses!MK$18-$K9/12)*$J9*$F5,0)))),0)</f>
        <v>0</v>
      </c>
      <c r="MN171" s="515">
        <f>IF(AND(MN$167&lt;=$E5,MN$167&gt;=EOMONTH($D5,0)),IF($G5="NNN",SUM(Expenses!ML$14:ML$18)*$F5,IF($G5="FSG",0,IF($G5="MG",SUMPRODUCT(Expenses!ML$14:ML$18,$I5:$I9)*$F5,MAX((Expenses!ML$15-$K5/12)*$J5*$F5,0)+MAX((Expenses!ML$14-$K6/12)*$J6*$F5,0)+MAX((Expenses!ML$17-$K7/12)*$J7*$F5,0)+MAX((Expenses!ML$16-$K8/12)*$J8*$F5,0)+MAX((Expenses!ML$18-$K9/12)*$J9*$F5,0)))),0)</f>
        <v>0</v>
      </c>
      <c r="MO171" s="515">
        <f>IF(AND(MO$167&lt;=$E5,MO$167&gt;=EOMONTH($D5,0)),IF($G5="NNN",SUM(Expenses!MM$14:MM$18)*$F5,IF($G5="FSG",0,IF($G5="MG",SUMPRODUCT(Expenses!MM$14:MM$18,$I5:$I9)*$F5,MAX((Expenses!MM$15-$K5/12)*$J5*$F5,0)+MAX((Expenses!MM$14-$K6/12)*$J6*$F5,0)+MAX((Expenses!MM$17-$K7/12)*$J7*$F5,0)+MAX((Expenses!MM$16-$K8/12)*$J8*$F5,0)+MAX((Expenses!MM$18-$K9/12)*$J9*$F5,0)))),0)</f>
        <v>0</v>
      </c>
      <c r="MP171" s="515">
        <f>IF(AND(MP$167&lt;=$E5,MP$167&gt;=EOMONTH($D5,0)),IF($G5="NNN",SUM(Expenses!MN$14:MN$18)*$F5,IF($G5="FSG",0,IF($G5="MG",SUMPRODUCT(Expenses!MN$14:MN$18,$I5:$I9)*$F5,MAX((Expenses!MN$15-$K5/12)*$J5*$F5,0)+MAX((Expenses!MN$14-$K6/12)*$J6*$F5,0)+MAX((Expenses!MN$17-$K7/12)*$J7*$F5,0)+MAX((Expenses!MN$16-$K8/12)*$J8*$F5,0)+MAX((Expenses!MN$18-$K9/12)*$J9*$F5,0)))),0)</f>
        <v>0</v>
      </c>
      <c r="MQ171" s="515">
        <f>IF(AND(MQ$167&lt;=$E5,MQ$167&gt;=EOMONTH($D5,0)),IF($G5="NNN",SUM(Expenses!MO$14:MO$18)*$F5,IF($G5="FSG",0,IF($G5="MG",SUMPRODUCT(Expenses!MO$14:MO$18,$I5:$I9)*$F5,MAX((Expenses!MO$15-$K5/12)*$J5*$F5,0)+MAX((Expenses!MO$14-$K6/12)*$J6*$F5,0)+MAX((Expenses!MO$17-$K7/12)*$J7*$F5,0)+MAX((Expenses!MO$16-$K8/12)*$J8*$F5,0)+MAX((Expenses!MO$18-$K9/12)*$J9*$F5,0)))),0)</f>
        <v>0</v>
      </c>
      <c r="MR171" s="515">
        <f>IF(AND(MR$167&lt;=$E5,MR$167&gt;=EOMONTH($D5,0)),IF($G5="NNN",SUM(Expenses!MP$14:MP$18)*$F5,IF($G5="FSG",0,IF($G5="MG",SUMPRODUCT(Expenses!MP$14:MP$18,$I5:$I9)*$F5,MAX((Expenses!MP$15-$K5/12)*$J5*$F5,0)+MAX((Expenses!MP$14-$K6/12)*$J6*$F5,0)+MAX((Expenses!MP$17-$K7/12)*$J7*$F5,0)+MAX((Expenses!MP$16-$K8/12)*$J8*$F5,0)+MAX((Expenses!MP$18-$K9/12)*$J9*$F5,0)))),0)</f>
        <v>0</v>
      </c>
      <c r="MS171" s="515">
        <f>IF(AND(MS$167&lt;=$E5,MS$167&gt;=EOMONTH($D5,0)),IF($G5="NNN",SUM(Expenses!MQ$14:MQ$18)*$F5,IF($G5="FSG",0,IF($G5="MG",SUMPRODUCT(Expenses!MQ$14:MQ$18,$I5:$I9)*$F5,MAX((Expenses!MQ$15-$K5/12)*$J5*$F5,0)+MAX((Expenses!MQ$14-$K6/12)*$J6*$F5,0)+MAX((Expenses!MQ$17-$K7/12)*$J7*$F5,0)+MAX((Expenses!MQ$16-$K8/12)*$J8*$F5,0)+MAX((Expenses!MQ$18-$K9/12)*$J9*$F5,0)))),0)</f>
        <v>0</v>
      </c>
      <c r="MT171" s="515">
        <f>IF(AND(MT$167&lt;=$E5,MT$167&gt;=EOMONTH($D5,0)),IF($G5="NNN",SUM(Expenses!MR$14:MR$18)*$F5,IF($G5="FSG",0,IF($G5="MG",SUMPRODUCT(Expenses!MR$14:MR$18,$I5:$I9)*$F5,MAX((Expenses!MR$15-$K5/12)*$J5*$F5,0)+MAX((Expenses!MR$14-$K6/12)*$J6*$F5,0)+MAX((Expenses!MR$17-$K7/12)*$J7*$F5,0)+MAX((Expenses!MR$16-$K8/12)*$J8*$F5,0)+MAX((Expenses!MR$18-$K9/12)*$J9*$F5,0)))),0)</f>
        <v>0</v>
      </c>
      <c r="MU171" s="515">
        <f>IF(AND(MU$167&lt;=$E5,MU$167&gt;=EOMONTH($D5,0)),IF($G5="NNN",SUM(Expenses!MS$14:MS$18)*$F5,IF($G5="FSG",0,IF($G5="MG",SUMPRODUCT(Expenses!MS$14:MS$18,$I5:$I9)*$F5,MAX((Expenses!MS$15-$K5/12)*$J5*$F5,0)+MAX((Expenses!MS$14-$K6/12)*$J6*$F5,0)+MAX((Expenses!MS$17-$K7/12)*$J7*$F5,0)+MAX((Expenses!MS$16-$K8/12)*$J8*$F5,0)+MAX((Expenses!MS$18-$K9/12)*$J9*$F5,0)))),0)</f>
        <v>0</v>
      </c>
      <c r="MV171" s="515">
        <f>IF(AND(MV$167&lt;=$E5,MV$167&gt;=EOMONTH($D5,0)),IF($G5="NNN",SUM(Expenses!MT$14:MT$18)*$F5,IF($G5="FSG",0,IF($G5="MG",SUMPRODUCT(Expenses!MT$14:MT$18,$I5:$I9)*$F5,MAX((Expenses!MT$15-$K5/12)*$J5*$F5,0)+MAX((Expenses!MT$14-$K6/12)*$J6*$F5,0)+MAX((Expenses!MT$17-$K7/12)*$J7*$F5,0)+MAX((Expenses!MT$16-$K8/12)*$J8*$F5,0)+MAX((Expenses!MT$18-$K9/12)*$J9*$F5,0)))),0)</f>
        <v>0</v>
      </c>
      <c r="MW171" s="515">
        <f>IF(AND(MW$167&lt;=$E5,MW$167&gt;=EOMONTH($D5,0)),IF($G5="NNN",SUM(Expenses!MU$14:MU$18)*$F5,IF($G5="FSG",0,IF($G5="MG",SUMPRODUCT(Expenses!MU$14:MU$18,$I5:$I9)*$F5,MAX((Expenses!MU$15-$K5/12)*$J5*$F5,0)+MAX((Expenses!MU$14-$K6/12)*$J6*$F5,0)+MAX((Expenses!MU$17-$K7/12)*$J7*$F5,0)+MAX((Expenses!MU$16-$K8/12)*$J8*$F5,0)+MAX((Expenses!MU$18-$K9/12)*$J9*$F5,0)))),0)</f>
        <v>0</v>
      </c>
      <c r="MX171" s="515">
        <f>IF(AND(MX$167&lt;=$E5,MX$167&gt;=EOMONTH($D5,0)),IF($G5="NNN",SUM(Expenses!MV$14:MV$18)*$F5,IF($G5="FSG",0,IF($G5="MG",SUMPRODUCT(Expenses!MV$14:MV$18,$I5:$I9)*$F5,MAX((Expenses!MV$15-$K5/12)*$J5*$F5,0)+MAX((Expenses!MV$14-$K6/12)*$J6*$F5,0)+MAX((Expenses!MV$17-$K7/12)*$J7*$F5,0)+MAX((Expenses!MV$16-$K8/12)*$J8*$F5,0)+MAX((Expenses!MV$18-$K9/12)*$J9*$F5,0)))),0)</f>
        <v>0</v>
      </c>
      <c r="MY171" s="515">
        <f>IF(AND(MY$167&lt;=$E5,MY$167&gt;=EOMONTH($D5,0)),IF($G5="NNN",SUM(Expenses!MW$14:MW$18)*$F5,IF($G5="FSG",0,IF($G5="MG",SUMPRODUCT(Expenses!MW$14:MW$18,$I5:$I9)*$F5,MAX((Expenses!MW$15-$K5/12)*$J5*$F5,0)+MAX((Expenses!MW$14-$K6/12)*$J6*$F5,0)+MAX((Expenses!MW$17-$K7/12)*$J7*$F5,0)+MAX((Expenses!MW$16-$K8/12)*$J8*$F5,0)+MAX((Expenses!MW$18-$K9/12)*$J9*$F5,0)))),0)</f>
        <v>0</v>
      </c>
      <c r="MZ171" s="515">
        <f>IF(AND(MZ$167&lt;=$E5,MZ$167&gt;=EOMONTH($D5,0)),IF($G5="NNN",SUM(Expenses!MX$14:MX$18)*$F5,IF($G5="FSG",0,IF($G5="MG",SUMPRODUCT(Expenses!MX$14:MX$18,$I5:$I9)*$F5,MAX((Expenses!MX$15-$K5/12)*$J5*$F5,0)+MAX((Expenses!MX$14-$K6/12)*$J6*$F5,0)+MAX((Expenses!MX$17-$K7/12)*$J7*$F5,0)+MAX((Expenses!MX$16-$K8/12)*$J8*$F5,0)+MAX((Expenses!MX$18-$K9/12)*$J9*$F5,0)))),0)</f>
        <v>0</v>
      </c>
      <c r="NA171" s="515">
        <f>IF(AND(NA$167&lt;=$E5,NA$167&gt;=EOMONTH($D5,0)),IF($G5="NNN",SUM(Expenses!MY$14:MY$18)*$F5,IF($G5="FSG",0,IF($G5="MG",SUMPRODUCT(Expenses!MY$14:MY$18,$I5:$I9)*$F5,MAX((Expenses!MY$15-$K5/12)*$J5*$F5,0)+MAX((Expenses!MY$14-$K6/12)*$J6*$F5,0)+MAX((Expenses!MY$17-$K7/12)*$J7*$F5,0)+MAX((Expenses!MY$16-$K8/12)*$J8*$F5,0)+MAX((Expenses!MY$18-$K9/12)*$J9*$F5,0)))),0)</f>
        <v>0</v>
      </c>
      <c r="NB171" s="515">
        <f>IF(AND(NB$167&lt;=$E5,NB$167&gt;=EOMONTH($D5,0)),IF($G5="NNN",SUM(Expenses!MZ$14:MZ$18)*$F5,IF($G5="FSG",0,IF($G5="MG",SUMPRODUCT(Expenses!MZ$14:MZ$18,$I5:$I9)*$F5,MAX((Expenses!MZ$15-$K5/12)*$J5*$F5,0)+MAX((Expenses!MZ$14-$K6/12)*$J6*$F5,0)+MAX((Expenses!MZ$17-$K7/12)*$J7*$F5,0)+MAX((Expenses!MZ$16-$K8/12)*$J8*$F5,0)+MAX((Expenses!MZ$18-$K9/12)*$J9*$F5,0)))),0)</f>
        <v>0</v>
      </c>
      <c r="NC171" s="515">
        <f>IF(AND(NC$167&lt;=$E5,NC$167&gt;=EOMONTH($D5,0)),IF($G5="NNN",SUM(Expenses!NA$14:NA$18)*$F5,IF($G5="FSG",0,IF($G5="MG",SUMPRODUCT(Expenses!NA$14:NA$18,$I5:$I9)*$F5,MAX((Expenses!NA$15-$K5/12)*$J5*$F5,0)+MAX((Expenses!NA$14-$K6/12)*$J6*$F5,0)+MAX((Expenses!NA$17-$K7/12)*$J7*$F5,0)+MAX((Expenses!NA$16-$K8/12)*$J8*$F5,0)+MAX((Expenses!NA$18-$K9/12)*$J9*$F5,0)))),0)</f>
        <v>0</v>
      </c>
      <c r="ND171" s="515">
        <f>IF(AND(ND$167&lt;=$E5,ND$167&gt;=EOMONTH($D5,0)),IF($G5="NNN",SUM(Expenses!NB$14:NB$18)*$F5,IF($G5="FSG",0,IF($G5="MG",SUMPRODUCT(Expenses!NB$14:NB$18,$I5:$I9)*$F5,MAX((Expenses!NB$15-$K5/12)*$J5*$F5,0)+MAX((Expenses!NB$14-$K6/12)*$J6*$F5,0)+MAX((Expenses!NB$17-$K7/12)*$J7*$F5,0)+MAX((Expenses!NB$16-$K8/12)*$J8*$F5,0)+MAX((Expenses!NB$18-$K9/12)*$J9*$F5,0)))),0)</f>
        <v>0</v>
      </c>
      <c r="NE171" s="515">
        <f>IF(AND(NE$167&lt;=$E5,NE$167&gt;=EOMONTH($D5,0)),IF($G5="NNN",SUM(Expenses!NC$14:NC$18)*$F5,IF($G5="FSG",0,IF($G5="MG",SUMPRODUCT(Expenses!NC$14:NC$18,$I5:$I9)*$F5,MAX((Expenses!NC$15-$K5/12)*$J5*$F5,0)+MAX((Expenses!NC$14-$K6/12)*$J6*$F5,0)+MAX((Expenses!NC$17-$K7/12)*$J7*$F5,0)+MAX((Expenses!NC$16-$K8/12)*$J8*$F5,0)+MAX((Expenses!NC$18-$K9/12)*$J9*$F5,0)))),0)</f>
        <v>0</v>
      </c>
      <c r="NF171" s="515">
        <f>IF(AND(NF$167&lt;=$E5,NF$167&gt;=EOMONTH($D5,0)),IF($G5="NNN",SUM(Expenses!ND$14:ND$18)*$F5,IF($G5="FSG",0,IF($G5="MG",SUMPRODUCT(Expenses!ND$14:ND$18,$I5:$I9)*$F5,MAX((Expenses!ND$15-$K5/12)*$J5*$F5,0)+MAX((Expenses!ND$14-$K6/12)*$J6*$F5,0)+MAX((Expenses!ND$17-$K7/12)*$J7*$F5,0)+MAX((Expenses!ND$16-$K8/12)*$J8*$F5,0)+MAX((Expenses!ND$18-$K9/12)*$J9*$F5,0)))),0)</f>
        <v>0</v>
      </c>
      <c r="NG171" s="515">
        <f>IF(AND(NG$167&lt;=$E5,NG$167&gt;=EOMONTH($D5,0)),IF($G5="NNN",SUM(Expenses!NE$14:NE$18)*$F5,IF($G5="FSG",0,IF($G5="MG",SUMPRODUCT(Expenses!NE$14:NE$18,$I5:$I9)*$F5,MAX((Expenses!NE$15-$K5/12)*$J5*$F5,0)+MAX((Expenses!NE$14-$K6/12)*$J6*$F5,0)+MAX((Expenses!NE$17-$K7/12)*$J7*$F5,0)+MAX((Expenses!NE$16-$K8/12)*$J8*$F5,0)+MAX((Expenses!NE$18-$K9/12)*$J9*$F5,0)))),0)</f>
        <v>0</v>
      </c>
      <c r="NH171" s="515">
        <f>IF(AND(NH$167&lt;=$E5,NH$167&gt;=EOMONTH($D5,0)),IF($G5="NNN",SUM(Expenses!NF$14:NF$18)*$F5,IF($G5="FSG",0,IF($G5="MG",SUMPRODUCT(Expenses!NF$14:NF$18,$I5:$I9)*$F5,MAX((Expenses!NF$15-$K5/12)*$J5*$F5,0)+MAX((Expenses!NF$14-$K6/12)*$J6*$F5,0)+MAX((Expenses!NF$17-$K7/12)*$J7*$F5,0)+MAX((Expenses!NF$16-$K8/12)*$J8*$F5,0)+MAX((Expenses!NF$18-$K9/12)*$J9*$F5,0)))),0)</f>
        <v>0</v>
      </c>
      <c r="NI171" s="515">
        <f>IF(AND(NI$167&lt;=$E5,NI$167&gt;=EOMONTH($D5,0)),IF($G5="NNN",SUM(Expenses!NG$14:NG$18)*$F5,IF($G5="FSG",0,IF($G5="MG",SUMPRODUCT(Expenses!NG$14:NG$18,$I5:$I9)*$F5,MAX((Expenses!NG$15-$K5/12)*$J5*$F5,0)+MAX((Expenses!NG$14-$K6/12)*$J6*$F5,0)+MAX((Expenses!NG$17-$K7/12)*$J7*$F5,0)+MAX((Expenses!NG$16-$K8/12)*$J8*$F5,0)+MAX((Expenses!NG$18-$K9/12)*$J9*$F5,0)))),0)</f>
        <v>0</v>
      </c>
      <c r="NJ171" s="515">
        <f>IF(AND(NJ$167&lt;=$E5,NJ$167&gt;=EOMONTH($D5,0)),IF($G5="NNN",SUM(Expenses!NH$14:NH$18)*$F5,IF($G5="FSG",0,IF($G5="MG",SUMPRODUCT(Expenses!NH$14:NH$18,$I5:$I9)*$F5,MAX((Expenses!NH$15-$K5/12)*$J5*$F5,0)+MAX((Expenses!NH$14-$K6/12)*$J6*$F5,0)+MAX((Expenses!NH$17-$K7/12)*$J7*$F5,0)+MAX((Expenses!NH$16-$K8/12)*$J8*$F5,0)+MAX((Expenses!NH$18-$K9/12)*$J9*$F5,0)))),0)</f>
        <v>0</v>
      </c>
      <c r="NK171" s="518">
        <f>IF(AND(NK$167&lt;=$E5,NK$167&gt;=EOMONTH($D5,0)),IF($G5="NNN",SUM(Expenses!NI$14:NI$18)*$F5,IF($G5="FSG",0,IF($G5="MG",SUMPRODUCT(Expenses!NI$14:NI$18,$I5:$I9)*$F5,MAX((Expenses!NI$15-$K5/12)*$J5*$F5,0)+MAX((Expenses!NI$14-$K6/12)*$J6*$F5,0)+MAX((Expenses!NI$17-$K7/12)*$J7*$F5,0)+MAX((Expenses!NI$16-$K8/12)*$J8*$F5,0)+MAX((Expenses!NI$18-$K9/12)*$J9*$F5,0)))),0)</f>
        <v>0</v>
      </c>
    </row>
    <row r="172" spans="1:375" s="384" customFormat="1" ht="13.8" x14ac:dyDescent="0.3">
      <c r="A172" s="517">
        <f t="shared" si="25"/>
        <v>0</v>
      </c>
      <c r="B172" s="421" t="s">
        <v>329</v>
      </c>
      <c r="C172" s="514" t="s">
        <v>330</v>
      </c>
      <c r="D172" s="515">
        <f t="shared" ref="D172:BO172" si="26">IF(OR($AL5=0,D$167&gt;$E5,D$167&lt;EOMONTH($D5,0)),0,IF(((($AJ5*((1+$AN5)^(D$165-1))/12))-(D170/$AM5))*$AM5&lt;0,0,((($AJ5*((1+$AN5)^(D$165-1))/12))-(D170/$AM5))*$AM5))</f>
        <v>0</v>
      </c>
      <c r="E172" s="515">
        <f t="shared" si="26"/>
        <v>0</v>
      </c>
      <c r="F172" s="515">
        <f t="shared" si="26"/>
        <v>0</v>
      </c>
      <c r="G172" s="515">
        <f t="shared" si="26"/>
        <v>0</v>
      </c>
      <c r="H172" s="515">
        <f t="shared" si="26"/>
        <v>0</v>
      </c>
      <c r="I172" s="515">
        <f t="shared" si="26"/>
        <v>0</v>
      </c>
      <c r="J172" s="515">
        <f t="shared" si="26"/>
        <v>0</v>
      </c>
      <c r="K172" s="515">
        <f t="shared" si="26"/>
        <v>0</v>
      </c>
      <c r="L172" s="515">
        <f t="shared" si="26"/>
        <v>0</v>
      </c>
      <c r="M172" s="515">
        <f t="shared" si="26"/>
        <v>0</v>
      </c>
      <c r="N172" s="515">
        <f t="shared" si="26"/>
        <v>0</v>
      </c>
      <c r="O172" s="515">
        <f t="shared" si="26"/>
        <v>0</v>
      </c>
      <c r="P172" s="515">
        <f t="shared" si="26"/>
        <v>0</v>
      </c>
      <c r="Q172" s="515">
        <f t="shared" si="26"/>
        <v>0</v>
      </c>
      <c r="R172" s="515">
        <f t="shared" si="26"/>
        <v>0</v>
      </c>
      <c r="S172" s="515">
        <f t="shared" si="26"/>
        <v>0</v>
      </c>
      <c r="T172" s="515">
        <f t="shared" si="26"/>
        <v>0</v>
      </c>
      <c r="U172" s="515">
        <f t="shared" si="26"/>
        <v>0</v>
      </c>
      <c r="V172" s="515">
        <f t="shared" si="26"/>
        <v>0</v>
      </c>
      <c r="W172" s="515">
        <f t="shared" si="26"/>
        <v>0</v>
      </c>
      <c r="X172" s="515">
        <f t="shared" si="26"/>
        <v>0</v>
      </c>
      <c r="Y172" s="515">
        <f t="shared" si="26"/>
        <v>0</v>
      </c>
      <c r="Z172" s="515">
        <f t="shared" si="26"/>
        <v>0</v>
      </c>
      <c r="AA172" s="515">
        <f t="shared" si="26"/>
        <v>0</v>
      </c>
      <c r="AB172" s="515">
        <f t="shared" si="26"/>
        <v>0</v>
      </c>
      <c r="AC172" s="515">
        <f t="shared" si="26"/>
        <v>0</v>
      </c>
      <c r="AD172" s="515">
        <f t="shared" si="26"/>
        <v>0</v>
      </c>
      <c r="AE172" s="515">
        <f t="shared" si="26"/>
        <v>0</v>
      </c>
      <c r="AF172" s="515">
        <f t="shared" si="26"/>
        <v>0</v>
      </c>
      <c r="AG172" s="515">
        <f t="shared" si="26"/>
        <v>0</v>
      </c>
      <c r="AH172" s="515">
        <f t="shared" si="26"/>
        <v>0</v>
      </c>
      <c r="AI172" s="515">
        <f t="shared" si="26"/>
        <v>0</v>
      </c>
      <c r="AJ172" s="515">
        <f t="shared" si="26"/>
        <v>0</v>
      </c>
      <c r="AK172" s="515">
        <f t="shared" si="26"/>
        <v>0</v>
      </c>
      <c r="AL172" s="515">
        <f t="shared" si="26"/>
        <v>0</v>
      </c>
      <c r="AM172" s="515">
        <f t="shared" si="26"/>
        <v>0</v>
      </c>
      <c r="AN172" s="515">
        <f t="shared" si="26"/>
        <v>0</v>
      </c>
      <c r="AO172" s="515">
        <f t="shared" si="26"/>
        <v>0</v>
      </c>
      <c r="AP172" s="515">
        <f t="shared" si="26"/>
        <v>0</v>
      </c>
      <c r="AQ172" s="515">
        <f t="shared" si="26"/>
        <v>0</v>
      </c>
      <c r="AR172" s="515">
        <f t="shared" si="26"/>
        <v>0</v>
      </c>
      <c r="AS172" s="515">
        <f t="shared" si="26"/>
        <v>0</v>
      </c>
      <c r="AT172" s="515">
        <f t="shared" si="26"/>
        <v>0</v>
      </c>
      <c r="AU172" s="515">
        <f t="shared" si="26"/>
        <v>0</v>
      </c>
      <c r="AV172" s="515">
        <f t="shared" si="26"/>
        <v>0</v>
      </c>
      <c r="AW172" s="515">
        <f t="shared" si="26"/>
        <v>0</v>
      </c>
      <c r="AX172" s="515">
        <f t="shared" si="26"/>
        <v>0</v>
      </c>
      <c r="AY172" s="515">
        <f t="shared" si="26"/>
        <v>0</v>
      </c>
      <c r="AZ172" s="515">
        <f t="shared" si="26"/>
        <v>0</v>
      </c>
      <c r="BA172" s="515">
        <f t="shared" si="26"/>
        <v>0</v>
      </c>
      <c r="BB172" s="515">
        <f t="shared" si="26"/>
        <v>0</v>
      </c>
      <c r="BC172" s="515">
        <f t="shared" si="26"/>
        <v>0</v>
      </c>
      <c r="BD172" s="515">
        <f t="shared" si="26"/>
        <v>0</v>
      </c>
      <c r="BE172" s="515">
        <f t="shared" si="26"/>
        <v>0</v>
      </c>
      <c r="BF172" s="515">
        <f t="shared" si="26"/>
        <v>0</v>
      </c>
      <c r="BG172" s="515">
        <f t="shared" si="26"/>
        <v>0</v>
      </c>
      <c r="BH172" s="515">
        <f t="shared" si="26"/>
        <v>0</v>
      </c>
      <c r="BI172" s="515">
        <f t="shared" si="26"/>
        <v>0</v>
      </c>
      <c r="BJ172" s="515">
        <f t="shared" si="26"/>
        <v>0</v>
      </c>
      <c r="BK172" s="515">
        <f t="shared" si="26"/>
        <v>0</v>
      </c>
      <c r="BL172" s="515">
        <f t="shared" si="26"/>
        <v>0</v>
      </c>
      <c r="BM172" s="515">
        <f t="shared" si="26"/>
        <v>0</v>
      </c>
      <c r="BN172" s="515">
        <f t="shared" si="26"/>
        <v>0</v>
      </c>
      <c r="BO172" s="515">
        <f t="shared" si="26"/>
        <v>0</v>
      </c>
      <c r="BP172" s="515">
        <f t="shared" ref="BP172:EA172" si="27">IF(OR($AL5=0,BP$167&gt;$E5,BP$167&lt;EOMONTH($D5,0)),0,IF(((($AJ5*((1+$AN5)^(BP$165-1))/12))-(BP170/$AM5))*$AM5&lt;0,0,((($AJ5*((1+$AN5)^(BP$165-1))/12))-(BP170/$AM5))*$AM5))</f>
        <v>0</v>
      </c>
      <c r="BQ172" s="515">
        <f t="shared" si="27"/>
        <v>0</v>
      </c>
      <c r="BR172" s="515">
        <f t="shared" si="27"/>
        <v>0</v>
      </c>
      <c r="BS172" s="515">
        <f t="shared" si="27"/>
        <v>0</v>
      </c>
      <c r="BT172" s="515">
        <f t="shared" si="27"/>
        <v>0</v>
      </c>
      <c r="BU172" s="515">
        <f t="shared" si="27"/>
        <v>0</v>
      </c>
      <c r="BV172" s="515">
        <f t="shared" si="27"/>
        <v>0</v>
      </c>
      <c r="BW172" s="515">
        <f t="shared" si="27"/>
        <v>0</v>
      </c>
      <c r="BX172" s="515">
        <f t="shared" si="27"/>
        <v>0</v>
      </c>
      <c r="BY172" s="515">
        <f t="shared" si="27"/>
        <v>0</v>
      </c>
      <c r="BZ172" s="515">
        <f t="shared" si="27"/>
        <v>0</v>
      </c>
      <c r="CA172" s="515">
        <f t="shared" si="27"/>
        <v>0</v>
      </c>
      <c r="CB172" s="515">
        <f t="shared" si="27"/>
        <v>0</v>
      </c>
      <c r="CC172" s="515">
        <f t="shared" si="27"/>
        <v>0</v>
      </c>
      <c r="CD172" s="515">
        <f t="shared" si="27"/>
        <v>0</v>
      </c>
      <c r="CE172" s="515">
        <f t="shared" si="27"/>
        <v>0</v>
      </c>
      <c r="CF172" s="515">
        <f t="shared" si="27"/>
        <v>0</v>
      </c>
      <c r="CG172" s="515">
        <f t="shared" si="27"/>
        <v>0</v>
      </c>
      <c r="CH172" s="515">
        <f t="shared" si="27"/>
        <v>0</v>
      </c>
      <c r="CI172" s="515">
        <f t="shared" si="27"/>
        <v>0</v>
      </c>
      <c r="CJ172" s="515">
        <f t="shared" si="27"/>
        <v>0</v>
      </c>
      <c r="CK172" s="515">
        <f t="shared" si="27"/>
        <v>0</v>
      </c>
      <c r="CL172" s="515">
        <f t="shared" si="27"/>
        <v>0</v>
      </c>
      <c r="CM172" s="515">
        <f t="shared" si="27"/>
        <v>0</v>
      </c>
      <c r="CN172" s="515">
        <f t="shared" si="27"/>
        <v>0</v>
      </c>
      <c r="CO172" s="515">
        <f t="shared" si="27"/>
        <v>0</v>
      </c>
      <c r="CP172" s="515">
        <f t="shared" si="27"/>
        <v>0</v>
      </c>
      <c r="CQ172" s="515">
        <f t="shared" si="27"/>
        <v>0</v>
      </c>
      <c r="CR172" s="515">
        <f t="shared" si="27"/>
        <v>0</v>
      </c>
      <c r="CS172" s="515">
        <f t="shared" si="27"/>
        <v>0</v>
      </c>
      <c r="CT172" s="515">
        <f t="shared" si="27"/>
        <v>0</v>
      </c>
      <c r="CU172" s="515">
        <f t="shared" si="27"/>
        <v>0</v>
      </c>
      <c r="CV172" s="515">
        <f t="shared" si="27"/>
        <v>0</v>
      </c>
      <c r="CW172" s="515">
        <f t="shared" si="27"/>
        <v>0</v>
      </c>
      <c r="CX172" s="515">
        <f t="shared" si="27"/>
        <v>0</v>
      </c>
      <c r="CY172" s="515">
        <f t="shared" si="27"/>
        <v>0</v>
      </c>
      <c r="CZ172" s="515">
        <f t="shared" si="27"/>
        <v>0</v>
      </c>
      <c r="DA172" s="515">
        <f t="shared" si="27"/>
        <v>0</v>
      </c>
      <c r="DB172" s="515">
        <f t="shared" si="27"/>
        <v>0</v>
      </c>
      <c r="DC172" s="515">
        <f t="shared" si="27"/>
        <v>0</v>
      </c>
      <c r="DD172" s="515">
        <f t="shared" si="27"/>
        <v>0</v>
      </c>
      <c r="DE172" s="515">
        <f t="shared" si="27"/>
        <v>0</v>
      </c>
      <c r="DF172" s="515">
        <f t="shared" si="27"/>
        <v>0</v>
      </c>
      <c r="DG172" s="515">
        <f t="shared" si="27"/>
        <v>0</v>
      </c>
      <c r="DH172" s="515">
        <f t="shared" si="27"/>
        <v>0</v>
      </c>
      <c r="DI172" s="515">
        <f t="shared" si="27"/>
        <v>0</v>
      </c>
      <c r="DJ172" s="515">
        <f t="shared" si="27"/>
        <v>0</v>
      </c>
      <c r="DK172" s="515">
        <f t="shared" si="27"/>
        <v>0</v>
      </c>
      <c r="DL172" s="515">
        <f t="shared" si="27"/>
        <v>0</v>
      </c>
      <c r="DM172" s="515">
        <f t="shared" si="27"/>
        <v>0</v>
      </c>
      <c r="DN172" s="515">
        <f t="shared" si="27"/>
        <v>0</v>
      </c>
      <c r="DO172" s="515">
        <f t="shared" si="27"/>
        <v>0</v>
      </c>
      <c r="DP172" s="515">
        <f t="shared" si="27"/>
        <v>0</v>
      </c>
      <c r="DQ172" s="515">
        <f t="shared" si="27"/>
        <v>0</v>
      </c>
      <c r="DR172" s="515">
        <f t="shared" si="27"/>
        <v>0</v>
      </c>
      <c r="DS172" s="515">
        <f t="shared" si="27"/>
        <v>0</v>
      </c>
      <c r="DT172" s="515">
        <f t="shared" si="27"/>
        <v>0</v>
      </c>
      <c r="DU172" s="515">
        <f t="shared" si="27"/>
        <v>0</v>
      </c>
      <c r="DV172" s="515">
        <f t="shared" si="27"/>
        <v>0</v>
      </c>
      <c r="DW172" s="515">
        <f t="shared" si="27"/>
        <v>0</v>
      </c>
      <c r="DX172" s="515">
        <f t="shared" si="27"/>
        <v>0</v>
      </c>
      <c r="DY172" s="515">
        <f t="shared" si="27"/>
        <v>0</v>
      </c>
      <c r="DZ172" s="515">
        <f t="shared" si="27"/>
        <v>0</v>
      </c>
      <c r="EA172" s="515">
        <f t="shared" si="27"/>
        <v>0</v>
      </c>
      <c r="EB172" s="515">
        <f t="shared" ref="EB172:GM172" si="28">IF(OR($AL5=0,EB$167&gt;$E5,EB$167&lt;EOMONTH($D5,0)),0,IF(((($AJ5*((1+$AN5)^(EB$165-1))/12))-(EB170/$AM5))*$AM5&lt;0,0,((($AJ5*((1+$AN5)^(EB$165-1))/12))-(EB170/$AM5))*$AM5))</f>
        <v>0</v>
      </c>
      <c r="EC172" s="515">
        <f t="shared" si="28"/>
        <v>0</v>
      </c>
      <c r="ED172" s="515">
        <f t="shared" si="28"/>
        <v>0</v>
      </c>
      <c r="EE172" s="515">
        <f t="shared" si="28"/>
        <v>0</v>
      </c>
      <c r="EF172" s="515">
        <f t="shared" si="28"/>
        <v>0</v>
      </c>
      <c r="EG172" s="515">
        <f t="shared" si="28"/>
        <v>0</v>
      </c>
      <c r="EH172" s="515">
        <f t="shared" si="28"/>
        <v>0</v>
      </c>
      <c r="EI172" s="515">
        <f t="shared" si="28"/>
        <v>0</v>
      </c>
      <c r="EJ172" s="515">
        <f t="shared" si="28"/>
        <v>0</v>
      </c>
      <c r="EK172" s="515">
        <f t="shared" si="28"/>
        <v>0</v>
      </c>
      <c r="EL172" s="515">
        <f t="shared" si="28"/>
        <v>0</v>
      </c>
      <c r="EM172" s="515">
        <f t="shared" si="28"/>
        <v>0</v>
      </c>
      <c r="EN172" s="515">
        <f t="shared" si="28"/>
        <v>0</v>
      </c>
      <c r="EO172" s="515">
        <f t="shared" si="28"/>
        <v>0</v>
      </c>
      <c r="EP172" s="515">
        <f t="shared" si="28"/>
        <v>0</v>
      </c>
      <c r="EQ172" s="515">
        <f t="shared" si="28"/>
        <v>0</v>
      </c>
      <c r="ER172" s="515">
        <f t="shared" si="28"/>
        <v>0</v>
      </c>
      <c r="ES172" s="515">
        <f t="shared" si="28"/>
        <v>0</v>
      </c>
      <c r="ET172" s="515">
        <f t="shared" si="28"/>
        <v>0</v>
      </c>
      <c r="EU172" s="515">
        <f t="shared" si="28"/>
        <v>0</v>
      </c>
      <c r="EV172" s="515">
        <f t="shared" si="28"/>
        <v>0</v>
      </c>
      <c r="EW172" s="515">
        <f t="shared" si="28"/>
        <v>0</v>
      </c>
      <c r="EX172" s="515">
        <f t="shared" si="28"/>
        <v>0</v>
      </c>
      <c r="EY172" s="515">
        <f t="shared" si="28"/>
        <v>0</v>
      </c>
      <c r="EZ172" s="515">
        <f t="shared" si="28"/>
        <v>0</v>
      </c>
      <c r="FA172" s="515">
        <f t="shared" si="28"/>
        <v>0</v>
      </c>
      <c r="FB172" s="515">
        <f t="shared" si="28"/>
        <v>0</v>
      </c>
      <c r="FC172" s="515">
        <f t="shared" si="28"/>
        <v>0</v>
      </c>
      <c r="FD172" s="515">
        <f t="shared" si="28"/>
        <v>0</v>
      </c>
      <c r="FE172" s="515">
        <f t="shared" si="28"/>
        <v>0</v>
      </c>
      <c r="FF172" s="515">
        <f t="shared" si="28"/>
        <v>0</v>
      </c>
      <c r="FG172" s="515">
        <f t="shared" si="28"/>
        <v>0</v>
      </c>
      <c r="FH172" s="515">
        <f t="shared" si="28"/>
        <v>0</v>
      </c>
      <c r="FI172" s="515">
        <f t="shared" si="28"/>
        <v>0</v>
      </c>
      <c r="FJ172" s="515">
        <f t="shared" si="28"/>
        <v>0</v>
      </c>
      <c r="FK172" s="515">
        <f t="shared" si="28"/>
        <v>0</v>
      </c>
      <c r="FL172" s="515">
        <f t="shared" si="28"/>
        <v>0</v>
      </c>
      <c r="FM172" s="515">
        <f t="shared" si="28"/>
        <v>0</v>
      </c>
      <c r="FN172" s="515">
        <f t="shared" si="28"/>
        <v>0</v>
      </c>
      <c r="FO172" s="515">
        <f t="shared" si="28"/>
        <v>0</v>
      </c>
      <c r="FP172" s="515">
        <f t="shared" si="28"/>
        <v>0</v>
      </c>
      <c r="FQ172" s="515">
        <f t="shared" si="28"/>
        <v>0</v>
      </c>
      <c r="FR172" s="515">
        <f t="shared" si="28"/>
        <v>0</v>
      </c>
      <c r="FS172" s="515">
        <f t="shared" si="28"/>
        <v>0</v>
      </c>
      <c r="FT172" s="515">
        <f t="shared" si="28"/>
        <v>0</v>
      </c>
      <c r="FU172" s="515">
        <f t="shared" si="28"/>
        <v>0</v>
      </c>
      <c r="FV172" s="515">
        <f t="shared" si="28"/>
        <v>0</v>
      </c>
      <c r="FW172" s="515">
        <f t="shared" si="28"/>
        <v>0</v>
      </c>
      <c r="FX172" s="515">
        <f t="shared" si="28"/>
        <v>0</v>
      </c>
      <c r="FY172" s="515">
        <f t="shared" si="28"/>
        <v>0</v>
      </c>
      <c r="FZ172" s="515">
        <f t="shared" si="28"/>
        <v>0</v>
      </c>
      <c r="GA172" s="515">
        <f t="shared" si="28"/>
        <v>0</v>
      </c>
      <c r="GB172" s="515">
        <f t="shared" si="28"/>
        <v>0</v>
      </c>
      <c r="GC172" s="515">
        <f t="shared" si="28"/>
        <v>0</v>
      </c>
      <c r="GD172" s="515">
        <f t="shared" si="28"/>
        <v>0</v>
      </c>
      <c r="GE172" s="515">
        <f t="shared" si="28"/>
        <v>0</v>
      </c>
      <c r="GF172" s="515">
        <f t="shared" si="28"/>
        <v>0</v>
      </c>
      <c r="GG172" s="515">
        <f t="shared" si="28"/>
        <v>0</v>
      </c>
      <c r="GH172" s="515">
        <f t="shared" si="28"/>
        <v>0</v>
      </c>
      <c r="GI172" s="515">
        <f t="shared" si="28"/>
        <v>0</v>
      </c>
      <c r="GJ172" s="515">
        <f t="shared" si="28"/>
        <v>0</v>
      </c>
      <c r="GK172" s="515">
        <f t="shared" si="28"/>
        <v>0</v>
      </c>
      <c r="GL172" s="515">
        <f t="shared" si="28"/>
        <v>0</v>
      </c>
      <c r="GM172" s="515">
        <f t="shared" si="28"/>
        <v>0</v>
      </c>
      <c r="GN172" s="515">
        <f t="shared" ref="GN172:IY172" si="29">IF(OR($AL5=0,GN$167&gt;$E5,GN$167&lt;EOMONTH($D5,0)),0,IF(((($AJ5*((1+$AN5)^(GN$165-1))/12))-(GN170/$AM5))*$AM5&lt;0,0,((($AJ5*((1+$AN5)^(GN$165-1))/12))-(GN170/$AM5))*$AM5))</f>
        <v>0</v>
      </c>
      <c r="GO172" s="515">
        <f t="shared" si="29"/>
        <v>0</v>
      </c>
      <c r="GP172" s="515">
        <f t="shared" si="29"/>
        <v>0</v>
      </c>
      <c r="GQ172" s="515">
        <f t="shared" si="29"/>
        <v>0</v>
      </c>
      <c r="GR172" s="515">
        <f t="shared" si="29"/>
        <v>0</v>
      </c>
      <c r="GS172" s="515">
        <f t="shared" si="29"/>
        <v>0</v>
      </c>
      <c r="GT172" s="515">
        <f t="shared" si="29"/>
        <v>0</v>
      </c>
      <c r="GU172" s="515">
        <f t="shared" si="29"/>
        <v>0</v>
      </c>
      <c r="GV172" s="515">
        <f t="shared" si="29"/>
        <v>0</v>
      </c>
      <c r="GW172" s="515">
        <f t="shared" si="29"/>
        <v>0</v>
      </c>
      <c r="GX172" s="515">
        <f t="shared" si="29"/>
        <v>0</v>
      </c>
      <c r="GY172" s="515">
        <f t="shared" si="29"/>
        <v>0</v>
      </c>
      <c r="GZ172" s="515">
        <f t="shared" si="29"/>
        <v>0</v>
      </c>
      <c r="HA172" s="515">
        <f t="shared" si="29"/>
        <v>0</v>
      </c>
      <c r="HB172" s="515">
        <f t="shared" si="29"/>
        <v>0</v>
      </c>
      <c r="HC172" s="515">
        <f t="shared" si="29"/>
        <v>0</v>
      </c>
      <c r="HD172" s="515">
        <f t="shared" si="29"/>
        <v>0</v>
      </c>
      <c r="HE172" s="515">
        <f t="shared" si="29"/>
        <v>0</v>
      </c>
      <c r="HF172" s="515">
        <f t="shared" si="29"/>
        <v>0</v>
      </c>
      <c r="HG172" s="515">
        <f t="shared" si="29"/>
        <v>0</v>
      </c>
      <c r="HH172" s="515">
        <f t="shared" si="29"/>
        <v>0</v>
      </c>
      <c r="HI172" s="515">
        <f t="shared" si="29"/>
        <v>0</v>
      </c>
      <c r="HJ172" s="515">
        <f t="shared" si="29"/>
        <v>0</v>
      </c>
      <c r="HK172" s="515">
        <f t="shared" si="29"/>
        <v>0</v>
      </c>
      <c r="HL172" s="515">
        <f t="shared" si="29"/>
        <v>0</v>
      </c>
      <c r="HM172" s="515">
        <f t="shared" si="29"/>
        <v>0</v>
      </c>
      <c r="HN172" s="515">
        <f t="shared" si="29"/>
        <v>0</v>
      </c>
      <c r="HO172" s="515">
        <f t="shared" si="29"/>
        <v>0</v>
      </c>
      <c r="HP172" s="515">
        <f t="shared" si="29"/>
        <v>0</v>
      </c>
      <c r="HQ172" s="515">
        <f t="shared" si="29"/>
        <v>0</v>
      </c>
      <c r="HR172" s="515">
        <f t="shared" si="29"/>
        <v>0</v>
      </c>
      <c r="HS172" s="515">
        <f t="shared" si="29"/>
        <v>0</v>
      </c>
      <c r="HT172" s="515">
        <f t="shared" si="29"/>
        <v>0</v>
      </c>
      <c r="HU172" s="515">
        <f t="shared" si="29"/>
        <v>0</v>
      </c>
      <c r="HV172" s="515">
        <f t="shared" si="29"/>
        <v>0</v>
      </c>
      <c r="HW172" s="515">
        <f t="shared" si="29"/>
        <v>0</v>
      </c>
      <c r="HX172" s="515">
        <f t="shared" si="29"/>
        <v>0</v>
      </c>
      <c r="HY172" s="515">
        <f t="shared" si="29"/>
        <v>0</v>
      </c>
      <c r="HZ172" s="515">
        <f t="shared" si="29"/>
        <v>0</v>
      </c>
      <c r="IA172" s="515">
        <f t="shared" si="29"/>
        <v>0</v>
      </c>
      <c r="IB172" s="515">
        <f t="shared" si="29"/>
        <v>0</v>
      </c>
      <c r="IC172" s="515">
        <f t="shared" si="29"/>
        <v>0</v>
      </c>
      <c r="ID172" s="515">
        <f t="shared" si="29"/>
        <v>0</v>
      </c>
      <c r="IE172" s="515">
        <f t="shared" si="29"/>
        <v>0</v>
      </c>
      <c r="IF172" s="515">
        <f t="shared" si="29"/>
        <v>0</v>
      </c>
      <c r="IG172" s="515">
        <f t="shared" si="29"/>
        <v>0</v>
      </c>
      <c r="IH172" s="515">
        <f t="shared" si="29"/>
        <v>0</v>
      </c>
      <c r="II172" s="515">
        <f t="shared" si="29"/>
        <v>0</v>
      </c>
      <c r="IJ172" s="515">
        <f t="shared" si="29"/>
        <v>0</v>
      </c>
      <c r="IK172" s="515">
        <f t="shared" si="29"/>
        <v>0</v>
      </c>
      <c r="IL172" s="515">
        <f t="shared" si="29"/>
        <v>0</v>
      </c>
      <c r="IM172" s="515">
        <f t="shared" si="29"/>
        <v>0</v>
      </c>
      <c r="IN172" s="515">
        <f t="shared" si="29"/>
        <v>0</v>
      </c>
      <c r="IO172" s="515">
        <f t="shared" si="29"/>
        <v>0</v>
      </c>
      <c r="IP172" s="515">
        <f t="shared" si="29"/>
        <v>0</v>
      </c>
      <c r="IQ172" s="515">
        <f t="shared" si="29"/>
        <v>0</v>
      </c>
      <c r="IR172" s="515">
        <f t="shared" si="29"/>
        <v>0</v>
      </c>
      <c r="IS172" s="515">
        <f t="shared" si="29"/>
        <v>0</v>
      </c>
      <c r="IT172" s="515">
        <f t="shared" si="29"/>
        <v>0</v>
      </c>
      <c r="IU172" s="515">
        <f t="shared" si="29"/>
        <v>0</v>
      </c>
      <c r="IV172" s="515">
        <f t="shared" si="29"/>
        <v>0</v>
      </c>
      <c r="IW172" s="515">
        <f t="shared" si="29"/>
        <v>0</v>
      </c>
      <c r="IX172" s="515">
        <f t="shared" si="29"/>
        <v>0</v>
      </c>
      <c r="IY172" s="515">
        <f t="shared" si="29"/>
        <v>0</v>
      </c>
      <c r="IZ172" s="515">
        <f t="shared" ref="IZ172:LK172" si="30">IF(OR($AL5=0,IZ$167&gt;$E5,IZ$167&lt;EOMONTH($D5,0)),0,IF(((($AJ5*((1+$AN5)^(IZ$165-1))/12))-(IZ170/$AM5))*$AM5&lt;0,0,((($AJ5*((1+$AN5)^(IZ$165-1))/12))-(IZ170/$AM5))*$AM5))</f>
        <v>0</v>
      </c>
      <c r="JA172" s="515">
        <f t="shared" si="30"/>
        <v>0</v>
      </c>
      <c r="JB172" s="515">
        <f t="shared" si="30"/>
        <v>0</v>
      </c>
      <c r="JC172" s="515">
        <f t="shared" si="30"/>
        <v>0</v>
      </c>
      <c r="JD172" s="515">
        <f t="shared" si="30"/>
        <v>0</v>
      </c>
      <c r="JE172" s="515">
        <f t="shared" si="30"/>
        <v>0</v>
      </c>
      <c r="JF172" s="515">
        <f t="shared" si="30"/>
        <v>0</v>
      </c>
      <c r="JG172" s="515">
        <f t="shared" si="30"/>
        <v>0</v>
      </c>
      <c r="JH172" s="515">
        <f t="shared" si="30"/>
        <v>0</v>
      </c>
      <c r="JI172" s="515">
        <f t="shared" si="30"/>
        <v>0</v>
      </c>
      <c r="JJ172" s="515">
        <f t="shared" si="30"/>
        <v>0</v>
      </c>
      <c r="JK172" s="515">
        <f t="shared" si="30"/>
        <v>0</v>
      </c>
      <c r="JL172" s="515">
        <f t="shared" si="30"/>
        <v>0</v>
      </c>
      <c r="JM172" s="515">
        <f t="shared" si="30"/>
        <v>0</v>
      </c>
      <c r="JN172" s="515">
        <f t="shared" si="30"/>
        <v>0</v>
      </c>
      <c r="JO172" s="515">
        <f t="shared" si="30"/>
        <v>0</v>
      </c>
      <c r="JP172" s="515">
        <f t="shared" si="30"/>
        <v>0</v>
      </c>
      <c r="JQ172" s="515">
        <f t="shared" si="30"/>
        <v>0</v>
      </c>
      <c r="JR172" s="515">
        <f t="shared" si="30"/>
        <v>0</v>
      </c>
      <c r="JS172" s="515">
        <f t="shared" si="30"/>
        <v>0</v>
      </c>
      <c r="JT172" s="515">
        <f t="shared" si="30"/>
        <v>0</v>
      </c>
      <c r="JU172" s="515">
        <f t="shared" si="30"/>
        <v>0</v>
      </c>
      <c r="JV172" s="515">
        <f t="shared" si="30"/>
        <v>0</v>
      </c>
      <c r="JW172" s="515">
        <f t="shared" si="30"/>
        <v>0</v>
      </c>
      <c r="JX172" s="515">
        <f t="shared" si="30"/>
        <v>0</v>
      </c>
      <c r="JY172" s="515">
        <f t="shared" si="30"/>
        <v>0</v>
      </c>
      <c r="JZ172" s="515">
        <f t="shared" si="30"/>
        <v>0</v>
      </c>
      <c r="KA172" s="515">
        <f t="shared" si="30"/>
        <v>0</v>
      </c>
      <c r="KB172" s="515">
        <f t="shared" si="30"/>
        <v>0</v>
      </c>
      <c r="KC172" s="515">
        <f t="shared" si="30"/>
        <v>0</v>
      </c>
      <c r="KD172" s="515">
        <f t="shared" si="30"/>
        <v>0</v>
      </c>
      <c r="KE172" s="515">
        <f t="shared" si="30"/>
        <v>0</v>
      </c>
      <c r="KF172" s="515">
        <f t="shared" si="30"/>
        <v>0</v>
      </c>
      <c r="KG172" s="515">
        <f t="shared" si="30"/>
        <v>0</v>
      </c>
      <c r="KH172" s="515">
        <f t="shared" si="30"/>
        <v>0</v>
      </c>
      <c r="KI172" s="515">
        <f t="shared" si="30"/>
        <v>0</v>
      </c>
      <c r="KJ172" s="515">
        <f t="shared" si="30"/>
        <v>0</v>
      </c>
      <c r="KK172" s="515">
        <f t="shared" si="30"/>
        <v>0</v>
      </c>
      <c r="KL172" s="515">
        <f t="shared" si="30"/>
        <v>0</v>
      </c>
      <c r="KM172" s="515">
        <f t="shared" si="30"/>
        <v>0</v>
      </c>
      <c r="KN172" s="515">
        <f t="shared" si="30"/>
        <v>0</v>
      </c>
      <c r="KO172" s="515">
        <f t="shared" si="30"/>
        <v>0</v>
      </c>
      <c r="KP172" s="515">
        <f t="shared" si="30"/>
        <v>0</v>
      </c>
      <c r="KQ172" s="515">
        <f t="shared" si="30"/>
        <v>0</v>
      </c>
      <c r="KR172" s="515">
        <f t="shared" si="30"/>
        <v>0</v>
      </c>
      <c r="KS172" s="515">
        <f t="shared" si="30"/>
        <v>0</v>
      </c>
      <c r="KT172" s="515">
        <f t="shared" si="30"/>
        <v>0</v>
      </c>
      <c r="KU172" s="515">
        <f t="shared" si="30"/>
        <v>0</v>
      </c>
      <c r="KV172" s="515">
        <f t="shared" si="30"/>
        <v>0</v>
      </c>
      <c r="KW172" s="515">
        <f t="shared" si="30"/>
        <v>0</v>
      </c>
      <c r="KX172" s="515">
        <f t="shared" si="30"/>
        <v>0</v>
      </c>
      <c r="KY172" s="515">
        <f t="shared" si="30"/>
        <v>0</v>
      </c>
      <c r="KZ172" s="515">
        <f t="shared" si="30"/>
        <v>0</v>
      </c>
      <c r="LA172" s="515">
        <f t="shared" si="30"/>
        <v>0</v>
      </c>
      <c r="LB172" s="515">
        <f t="shared" si="30"/>
        <v>0</v>
      </c>
      <c r="LC172" s="515">
        <f t="shared" si="30"/>
        <v>0</v>
      </c>
      <c r="LD172" s="515">
        <f t="shared" si="30"/>
        <v>0</v>
      </c>
      <c r="LE172" s="515">
        <f t="shared" si="30"/>
        <v>0</v>
      </c>
      <c r="LF172" s="515">
        <f t="shared" si="30"/>
        <v>0</v>
      </c>
      <c r="LG172" s="515">
        <f t="shared" si="30"/>
        <v>0</v>
      </c>
      <c r="LH172" s="515">
        <f t="shared" si="30"/>
        <v>0</v>
      </c>
      <c r="LI172" s="515">
        <f t="shared" si="30"/>
        <v>0</v>
      </c>
      <c r="LJ172" s="515">
        <f t="shared" si="30"/>
        <v>0</v>
      </c>
      <c r="LK172" s="515">
        <f t="shared" si="30"/>
        <v>0</v>
      </c>
      <c r="LL172" s="515">
        <f t="shared" ref="LL172:NK172" si="31">IF(OR($AL5=0,LL$167&gt;$E5,LL$167&lt;EOMONTH($D5,0)),0,IF(((($AJ5*((1+$AN5)^(LL$165-1))/12))-(LL170/$AM5))*$AM5&lt;0,0,((($AJ5*((1+$AN5)^(LL$165-1))/12))-(LL170/$AM5))*$AM5))</f>
        <v>0</v>
      </c>
      <c r="LM172" s="515">
        <f t="shared" si="31"/>
        <v>0</v>
      </c>
      <c r="LN172" s="515">
        <f t="shared" si="31"/>
        <v>0</v>
      </c>
      <c r="LO172" s="515">
        <f t="shared" si="31"/>
        <v>0</v>
      </c>
      <c r="LP172" s="515">
        <f t="shared" si="31"/>
        <v>0</v>
      </c>
      <c r="LQ172" s="515">
        <f t="shared" si="31"/>
        <v>0</v>
      </c>
      <c r="LR172" s="515">
        <f t="shared" si="31"/>
        <v>0</v>
      </c>
      <c r="LS172" s="515">
        <f t="shared" si="31"/>
        <v>0</v>
      </c>
      <c r="LT172" s="515">
        <f t="shared" si="31"/>
        <v>0</v>
      </c>
      <c r="LU172" s="515">
        <f t="shared" si="31"/>
        <v>0</v>
      </c>
      <c r="LV172" s="515">
        <f t="shared" si="31"/>
        <v>0</v>
      </c>
      <c r="LW172" s="515">
        <f t="shared" si="31"/>
        <v>0</v>
      </c>
      <c r="LX172" s="515">
        <f t="shared" si="31"/>
        <v>0</v>
      </c>
      <c r="LY172" s="515">
        <f t="shared" si="31"/>
        <v>0</v>
      </c>
      <c r="LZ172" s="515">
        <f t="shared" si="31"/>
        <v>0</v>
      </c>
      <c r="MA172" s="515">
        <f t="shared" si="31"/>
        <v>0</v>
      </c>
      <c r="MB172" s="515">
        <f t="shared" si="31"/>
        <v>0</v>
      </c>
      <c r="MC172" s="515">
        <f t="shared" si="31"/>
        <v>0</v>
      </c>
      <c r="MD172" s="515">
        <f t="shared" si="31"/>
        <v>0</v>
      </c>
      <c r="ME172" s="515">
        <f t="shared" si="31"/>
        <v>0</v>
      </c>
      <c r="MF172" s="515">
        <f t="shared" si="31"/>
        <v>0</v>
      </c>
      <c r="MG172" s="515">
        <f t="shared" si="31"/>
        <v>0</v>
      </c>
      <c r="MH172" s="515">
        <f t="shared" si="31"/>
        <v>0</v>
      </c>
      <c r="MI172" s="515">
        <f t="shared" si="31"/>
        <v>0</v>
      </c>
      <c r="MJ172" s="515">
        <f t="shared" si="31"/>
        <v>0</v>
      </c>
      <c r="MK172" s="515">
        <f t="shared" si="31"/>
        <v>0</v>
      </c>
      <c r="ML172" s="515">
        <f t="shared" si="31"/>
        <v>0</v>
      </c>
      <c r="MM172" s="515">
        <f t="shared" si="31"/>
        <v>0</v>
      </c>
      <c r="MN172" s="515">
        <f t="shared" si="31"/>
        <v>0</v>
      </c>
      <c r="MO172" s="515">
        <f t="shared" si="31"/>
        <v>0</v>
      </c>
      <c r="MP172" s="515">
        <f t="shared" si="31"/>
        <v>0</v>
      </c>
      <c r="MQ172" s="515">
        <f t="shared" si="31"/>
        <v>0</v>
      </c>
      <c r="MR172" s="515">
        <f t="shared" si="31"/>
        <v>0</v>
      </c>
      <c r="MS172" s="515">
        <f t="shared" si="31"/>
        <v>0</v>
      </c>
      <c r="MT172" s="515">
        <f t="shared" si="31"/>
        <v>0</v>
      </c>
      <c r="MU172" s="515">
        <f t="shared" si="31"/>
        <v>0</v>
      </c>
      <c r="MV172" s="515">
        <f t="shared" si="31"/>
        <v>0</v>
      </c>
      <c r="MW172" s="515">
        <f t="shared" si="31"/>
        <v>0</v>
      </c>
      <c r="MX172" s="515">
        <f t="shared" si="31"/>
        <v>0</v>
      </c>
      <c r="MY172" s="515">
        <f t="shared" si="31"/>
        <v>0</v>
      </c>
      <c r="MZ172" s="515">
        <f t="shared" si="31"/>
        <v>0</v>
      </c>
      <c r="NA172" s="515">
        <f t="shared" si="31"/>
        <v>0</v>
      </c>
      <c r="NB172" s="515">
        <f t="shared" si="31"/>
        <v>0</v>
      </c>
      <c r="NC172" s="515">
        <f t="shared" si="31"/>
        <v>0</v>
      </c>
      <c r="ND172" s="515">
        <f t="shared" si="31"/>
        <v>0</v>
      </c>
      <c r="NE172" s="515">
        <f t="shared" si="31"/>
        <v>0</v>
      </c>
      <c r="NF172" s="515">
        <f t="shared" si="31"/>
        <v>0</v>
      </c>
      <c r="NG172" s="515">
        <f t="shared" si="31"/>
        <v>0</v>
      </c>
      <c r="NH172" s="515">
        <f t="shared" si="31"/>
        <v>0</v>
      </c>
      <c r="NI172" s="515">
        <f t="shared" si="31"/>
        <v>0</v>
      </c>
      <c r="NJ172" s="515">
        <f t="shared" si="31"/>
        <v>0</v>
      </c>
      <c r="NK172" s="518">
        <f t="shared" si="31"/>
        <v>0</v>
      </c>
    </row>
    <row r="173" spans="1:375" s="384" customFormat="1" ht="13.8" x14ac:dyDescent="0.3">
      <c r="A173" s="517">
        <f t="shared" si="25"/>
        <v>0</v>
      </c>
      <c r="B173" s="421" t="s">
        <v>331</v>
      </c>
      <c r="C173" s="514" t="s">
        <v>332</v>
      </c>
      <c r="D173" s="515">
        <f t="shared" ref="D173:BO173" si="32">IF(AND(D$167&gt;=EOMONTH($D5,0),D$167&lt;EOMONTH($D5,$S5)),-D170,0)</f>
        <v>0</v>
      </c>
      <c r="E173" s="515">
        <f t="shared" si="32"/>
        <v>0</v>
      </c>
      <c r="F173" s="515">
        <f t="shared" si="32"/>
        <v>0</v>
      </c>
      <c r="G173" s="515">
        <f t="shared" si="32"/>
        <v>0</v>
      </c>
      <c r="H173" s="515">
        <f t="shared" si="32"/>
        <v>0</v>
      </c>
      <c r="I173" s="515">
        <f t="shared" si="32"/>
        <v>0</v>
      </c>
      <c r="J173" s="515">
        <f t="shared" si="32"/>
        <v>0</v>
      </c>
      <c r="K173" s="515">
        <f t="shared" si="32"/>
        <v>0</v>
      </c>
      <c r="L173" s="515">
        <f t="shared" si="32"/>
        <v>0</v>
      </c>
      <c r="M173" s="515">
        <f t="shared" si="32"/>
        <v>0</v>
      </c>
      <c r="N173" s="515">
        <f t="shared" si="32"/>
        <v>0</v>
      </c>
      <c r="O173" s="515">
        <f t="shared" si="32"/>
        <v>0</v>
      </c>
      <c r="P173" s="515">
        <f t="shared" si="32"/>
        <v>0</v>
      </c>
      <c r="Q173" s="515">
        <f t="shared" si="32"/>
        <v>0</v>
      </c>
      <c r="R173" s="515">
        <f t="shared" si="32"/>
        <v>0</v>
      </c>
      <c r="S173" s="515">
        <f t="shared" si="32"/>
        <v>0</v>
      </c>
      <c r="T173" s="515">
        <f t="shared" si="32"/>
        <v>0</v>
      </c>
      <c r="U173" s="515">
        <f t="shared" si="32"/>
        <v>0</v>
      </c>
      <c r="V173" s="515">
        <f t="shared" si="32"/>
        <v>0</v>
      </c>
      <c r="W173" s="515">
        <f t="shared" si="32"/>
        <v>0</v>
      </c>
      <c r="X173" s="515">
        <f t="shared" si="32"/>
        <v>0</v>
      </c>
      <c r="Y173" s="515">
        <f t="shared" si="32"/>
        <v>0</v>
      </c>
      <c r="Z173" s="515">
        <f t="shared" si="32"/>
        <v>0</v>
      </c>
      <c r="AA173" s="515">
        <f t="shared" si="32"/>
        <v>0</v>
      </c>
      <c r="AB173" s="515">
        <f t="shared" si="32"/>
        <v>0</v>
      </c>
      <c r="AC173" s="515">
        <f t="shared" si="32"/>
        <v>0</v>
      </c>
      <c r="AD173" s="515">
        <f t="shared" si="32"/>
        <v>0</v>
      </c>
      <c r="AE173" s="515">
        <f t="shared" si="32"/>
        <v>0</v>
      </c>
      <c r="AF173" s="515">
        <f t="shared" si="32"/>
        <v>0</v>
      </c>
      <c r="AG173" s="515">
        <f t="shared" si="32"/>
        <v>0</v>
      </c>
      <c r="AH173" s="515">
        <f t="shared" si="32"/>
        <v>0</v>
      </c>
      <c r="AI173" s="515">
        <f t="shared" si="32"/>
        <v>0</v>
      </c>
      <c r="AJ173" s="515">
        <f t="shared" si="32"/>
        <v>0</v>
      </c>
      <c r="AK173" s="515">
        <f t="shared" si="32"/>
        <v>0</v>
      </c>
      <c r="AL173" s="515">
        <f t="shared" si="32"/>
        <v>0</v>
      </c>
      <c r="AM173" s="515">
        <f t="shared" si="32"/>
        <v>0</v>
      </c>
      <c r="AN173" s="515">
        <f t="shared" si="32"/>
        <v>0</v>
      </c>
      <c r="AO173" s="515">
        <f t="shared" si="32"/>
        <v>0</v>
      </c>
      <c r="AP173" s="515">
        <f t="shared" si="32"/>
        <v>0</v>
      </c>
      <c r="AQ173" s="515">
        <f t="shared" si="32"/>
        <v>0</v>
      </c>
      <c r="AR173" s="515">
        <f t="shared" si="32"/>
        <v>0</v>
      </c>
      <c r="AS173" s="515">
        <f t="shared" si="32"/>
        <v>0</v>
      </c>
      <c r="AT173" s="515">
        <f t="shared" si="32"/>
        <v>0</v>
      </c>
      <c r="AU173" s="515">
        <f t="shared" si="32"/>
        <v>0</v>
      </c>
      <c r="AV173" s="515">
        <f t="shared" si="32"/>
        <v>0</v>
      </c>
      <c r="AW173" s="515">
        <f t="shared" si="32"/>
        <v>0</v>
      </c>
      <c r="AX173" s="515">
        <f t="shared" si="32"/>
        <v>0</v>
      </c>
      <c r="AY173" s="515">
        <f t="shared" si="32"/>
        <v>0</v>
      </c>
      <c r="AZ173" s="515">
        <f t="shared" si="32"/>
        <v>0</v>
      </c>
      <c r="BA173" s="515">
        <f t="shared" si="32"/>
        <v>0</v>
      </c>
      <c r="BB173" s="515">
        <f t="shared" si="32"/>
        <v>0</v>
      </c>
      <c r="BC173" s="515">
        <f t="shared" si="32"/>
        <v>0</v>
      </c>
      <c r="BD173" s="515">
        <f t="shared" si="32"/>
        <v>0</v>
      </c>
      <c r="BE173" s="515">
        <f t="shared" si="32"/>
        <v>0</v>
      </c>
      <c r="BF173" s="515">
        <f t="shared" si="32"/>
        <v>0</v>
      </c>
      <c r="BG173" s="515">
        <f t="shared" si="32"/>
        <v>0</v>
      </c>
      <c r="BH173" s="515">
        <f t="shared" si="32"/>
        <v>0</v>
      </c>
      <c r="BI173" s="515">
        <f t="shared" si="32"/>
        <v>0</v>
      </c>
      <c r="BJ173" s="515">
        <f t="shared" si="32"/>
        <v>0</v>
      </c>
      <c r="BK173" s="515">
        <f t="shared" si="32"/>
        <v>0</v>
      </c>
      <c r="BL173" s="515">
        <f t="shared" si="32"/>
        <v>0</v>
      </c>
      <c r="BM173" s="515">
        <f t="shared" si="32"/>
        <v>0</v>
      </c>
      <c r="BN173" s="515">
        <f t="shared" si="32"/>
        <v>0</v>
      </c>
      <c r="BO173" s="515">
        <f t="shared" si="32"/>
        <v>0</v>
      </c>
      <c r="BP173" s="515">
        <f t="shared" ref="BP173:EA173" si="33">IF(AND(BP$167&gt;=EOMONTH($D5,0),BP$167&lt;EOMONTH($D5,$S5)),-BP170,0)</f>
        <v>0</v>
      </c>
      <c r="BQ173" s="515">
        <f t="shared" si="33"/>
        <v>0</v>
      </c>
      <c r="BR173" s="515">
        <f t="shared" si="33"/>
        <v>0</v>
      </c>
      <c r="BS173" s="515">
        <f t="shared" si="33"/>
        <v>0</v>
      </c>
      <c r="BT173" s="515">
        <f t="shared" si="33"/>
        <v>0</v>
      </c>
      <c r="BU173" s="515">
        <f t="shared" si="33"/>
        <v>0</v>
      </c>
      <c r="BV173" s="515">
        <f t="shared" si="33"/>
        <v>0</v>
      </c>
      <c r="BW173" s="515">
        <f t="shared" si="33"/>
        <v>0</v>
      </c>
      <c r="BX173" s="515">
        <f t="shared" si="33"/>
        <v>0</v>
      </c>
      <c r="BY173" s="515">
        <f t="shared" si="33"/>
        <v>0</v>
      </c>
      <c r="BZ173" s="515">
        <f t="shared" si="33"/>
        <v>0</v>
      </c>
      <c r="CA173" s="515">
        <f t="shared" si="33"/>
        <v>0</v>
      </c>
      <c r="CB173" s="515">
        <f t="shared" si="33"/>
        <v>0</v>
      </c>
      <c r="CC173" s="515">
        <f t="shared" si="33"/>
        <v>0</v>
      </c>
      <c r="CD173" s="515">
        <f t="shared" si="33"/>
        <v>0</v>
      </c>
      <c r="CE173" s="515">
        <f t="shared" si="33"/>
        <v>0</v>
      </c>
      <c r="CF173" s="515">
        <f t="shared" si="33"/>
        <v>0</v>
      </c>
      <c r="CG173" s="515">
        <f t="shared" si="33"/>
        <v>0</v>
      </c>
      <c r="CH173" s="515">
        <f t="shared" si="33"/>
        <v>0</v>
      </c>
      <c r="CI173" s="515">
        <f t="shared" si="33"/>
        <v>0</v>
      </c>
      <c r="CJ173" s="515">
        <f t="shared" si="33"/>
        <v>0</v>
      </c>
      <c r="CK173" s="515">
        <f t="shared" si="33"/>
        <v>0</v>
      </c>
      <c r="CL173" s="515">
        <f t="shared" si="33"/>
        <v>0</v>
      </c>
      <c r="CM173" s="515">
        <f t="shared" si="33"/>
        <v>0</v>
      </c>
      <c r="CN173" s="515">
        <f t="shared" si="33"/>
        <v>0</v>
      </c>
      <c r="CO173" s="515">
        <f t="shared" si="33"/>
        <v>0</v>
      </c>
      <c r="CP173" s="515">
        <f t="shared" si="33"/>
        <v>0</v>
      </c>
      <c r="CQ173" s="515">
        <f t="shared" si="33"/>
        <v>0</v>
      </c>
      <c r="CR173" s="515">
        <f t="shared" si="33"/>
        <v>0</v>
      </c>
      <c r="CS173" s="515">
        <f t="shared" si="33"/>
        <v>0</v>
      </c>
      <c r="CT173" s="515">
        <f t="shared" si="33"/>
        <v>0</v>
      </c>
      <c r="CU173" s="515">
        <f t="shared" si="33"/>
        <v>0</v>
      </c>
      <c r="CV173" s="515">
        <f t="shared" si="33"/>
        <v>0</v>
      </c>
      <c r="CW173" s="515">
        <f t="shared" si="33"/>
        <v>0</v>
      </c>
      <c r="CX173" s="515">
        <f t="shared" si="33"/>
        <v>0</v>
      </c>
      <c r="CY173" s="515">
        <f t="shared" si="33"/>
        <v>0</v>
      </c>
      <c r="CZ173" s="515">
        <f t="shared" si="33"/>
        <v>0</v>
      </c>
      <c r="DA173" s="515">
        <f t="shared" si="33"/>
        <v>0</v>
      </c>
      <c r="DB173" s="515">
        <f t="shared" si="33"/>
        <v>0</v>
      </c>
      <c r="DC173" s="515">
        <f t="shared" si="33"/>
        <v>0</v>
      </c>
      <c r="DD173" s="515">
        <f t="shared" si="33"/>
        <v>0</v>
      </c>
      <c r="DE173" s="515">
        <f t="shared" si="33"/>
        <v>0</v>
      </c>
      <c r="DF173" s="515">
        <f t="shared" si="33"/>
        <v>0</v>
      </c>
      <c r="DG173" s="515">
        <f t="shared" si="33"/>
        <v>0</v>
      </c>
      <c r="DH173" s="515">
        <f t="shared" si="33"/>
        <v>0</v>
      </c>
      <c r="DI173" s="515">
        <f t="shared" si="33"/>
        <v>0</v>
      </c>
      <c r="DJ173" s="515">
        <f t="shared" si="33"/>
        <v>0</v>
      </c>
      <c r="DK173" s="515">
        <f t="shared" si="33"/>
        <v>0</v>
      </c>
      <c r="DL173" s="515">
        <f t="shared" si="33"/>
        <v>0</v>
      </c>
      <c r="DM173" s="515">
        <f t="shared" si="33"/>
        <v>0</v>
      </c>
      <c r="DN173" s="515">
        <f t="shared" si="33"/>
        <v>0</v>
      </c>
      <c r="DO173" s="515">
        <f t="shared" si="33"/>
        <v>0</v>
      </c>
      <c r="DP173" s="515">
        <f t="shared" si="33"/>
        <v>0</v>
      </c>
      <c r="DQ173" s="515">
        <f t="shared" si="33"/>
        <v>0</v>
      </c>
      <c r="DR173" s="515">
        <f t="shared" si="33"/>
        <v>0</v>
      </c>
      <c r="DS173" s="515">
        <f t="shared" si="33"/>
        <v>0</v>
      </c>
      <c r="DT173" s="515">
        <f t="shared" si="33"/>
        <v>0</v>
      </c>
      <c r="DU173" s="515">
        <f t="shared" si="33"/>
        <v>0</v>
      </c>
      <c r="DV173" s="515">
        <f t="shared" si="33"/>
        <v>0</v>
      </c>
      <c r="DW173" s="515">
        <f t="shared" si="33"/>
        <v>0</v>
      </c>
      <c r="DX173" s="515">
        <f t="shared" si="33"/>
        <v>0</v>
      </c>
      <c r="DY173" s="515">
        <f t="shared" si="33"/>
        <v>0</v>
      </c>
      <c r="DZ173" s="515">
        <f t="shared" si="33"/>
        <v>0</v>
      </c>
      <c r="EA173" s="515">
        <f t="shared" si="33"/>
        <v>0</v>
      </c>
      <c r="EB173" s="515">
        <f t="shared" ref="EB173:GM173" si="34">IF(AND(EB$167&gt;=EOMONTH($D5,0),EB$167&lt;EOMONTH($D5,$S5)),-EB170,0)</f>
        <v>0</v>
      </c>
      <c r="EC173" s="515">
        <f t="shared" si="34"/>
        <v>0</v>
      </c>
      <c r="ED173" s="515">
        <f t="shared" si="34"/>
        <v>0</v>
      </c>
      <c r="EE173" s="515">
        <f t="shared" si="34"/>
        <v>0</v>
      </c>
      <c r="EF173" s="515">
        <f t="shared" si="34"/>
        <v>0</v>
      </c>
      <c r="EG173" s="515">
        <f t="shared" si="34"/>
        <v>0</v>
      </c>
      <c r="EH173" s="515">
        <f t="shared" si="34"/>
        <v>0</v>
      </c>
      <c r="EI173" s="515">
        <f t="shared" si="34"/>
        <v>0</v>
      </c>
      <c r="EJ173" s="515">
        <f t="shared" si="34"/>
        <v>0</v>
      </c>
      <c r="EK173" s="515">
        <f t="shared" si="34"/>
        <v>0</v>
      </c>
      <c r="EL173" s="515">
        <f t="shared" si="34"/>
        <v>0</v>
      </c>
      <c r="EM173" s="515">
        <f t="shared" si="34"/>
        <v>0</v>
      </c>
      <c r="EN173" s="515">
        <f t="shared" si="34"/>
        <v>0</v>
      </c>
      <c r="EO173" s="515">
        <f t="shared" si="34"/>
        <v>0</v>
      </c>
      <c r="EP173" s="515">
        <f t="shared" si="34"/>
        <v>0</v>
      </c>
      <c r="EQ173" s="515">
        <f t="shared" si="34"/>
        <v>0</v>
      </c>
      <c r="ER173" s="515">
        <f t="shared" si="34"/>
        <v>0</v>
      </c>
      <c r="ES173" s="515">
        <f t="shared" si="34"/>
        <v>0</v>
      </c>
      <c r="ET173" s="515">
        <f t="shared" si="34"/>
        <v>0</v>
      </c>
      <c r="EU173" s="515">
        <f t="shared" si="34"/>
        <v>0</v>
      </c>
      <c r="EV173" s="515">
        <f t="shared" si="34"/>
        <v>0</v>
      </c>
      <c r="EW173" s="515">
        <f t="shared" si="34"/>
        <v>0</v>
      </c>
      <c r="EX173" s="515">
        <f t="shared" si="34"/>
        <v>0</v>
      </c>
      <c r="EY173" s="515">
        <f t="shared" si="34"/>
        <v>0</v>
      </c>
      <c r="EZ173" s="515">
        <f t="shared" si="34"/>
        <v>0</v>
      </c>
      <c r="FA173" s="515">
        <f t="shared" si="34"/>
        <v>0</v>
      </c>
      <c r="FB173" s="515">
        <f t="shared" si="34"/>
        <v>0</v>
      </c>
      <c r="FC173" s="515">
        <f t="shared" si="34"/>
        <v>0</v>
      </c>
      <c r="FD173" s="515">
        <f t="shared" si="34"/>
        <v>0</v>
      </c>
      <c r="FE173" s="515">
        <f t="shared" si="34"/>
        <v>0</v>
      </c>
      <c r="FF173" s="515">
        <f t="shared" si="34"/>
        <v>0</v>
      </c>
      <c r="FG173" s="515">
        <f t="shared" si="34"/>
        <v>0</v>
      </c>
      <c r="FH173" s="515">
        <f t="shared" si="34"/>
        <v>0</v>
      </c>
      <c r="FI173" s="515">
        <f t="shared" si="34"/>
        <v>0</v>
      </c>
      <c r="FJ173" s="515">
        <f t="shared" si="34"/>
        <v>0</v>
      </c>
      <c r="FK173" s="515">
        <f t="shared" si="34"/>
        <v>0</v>
      </c>
      <c r="FL173" s="515">
        <f t="shared" si="34"/>
        <v>0</v>
      </c>
      <c r="FM173" s="515">
        <f t="shared" si="34"/>
        <v>0</v>
      </c>
      <c r="FN173" s="515">
        <f t="shared" si="34"/>
        <v>0</v>
      </c>
      <c r="FO173" s="515">
        <f t="shared" si="34"/>
        <v>0</v>
      </c>
      <c r="FP173" s="515">
        <f t="shared" si="34"/>
        <v>0</v>
      </c>
      <c r="FQ173" s="515">
        <f t="shared" si="34"/>
        <v>0</v>
      </c>
      <c r="FR173" s="515">
        <f t="shared" si="34"/>
        <v>0</v>
      </c>
      <c r="FS173" s="515">
        <f t="shared" si="34"/>
        <v>0</v>
      </c>
      <c r="FT173" s="515">
        <f t="shared" si="34"/>
        <v>0</v>
      </c>
      <c r="FU173" s="515">
        <f t="shared" si="34"/>
        <v>0</v>
      </c>
      <c r="FV173" s="515">
        <f t="shared" si="34"/>
        <v>0</v>
      </c>
      <c r="FW173" s="515">
        <f t="shared" si="34"/>
        <v>0</v>
      </c>
      <c r="FX173" s="515">
        <f t="shared" si="34"/>
        <v>0</v>
      </c>
      <c r="FY173" s="515">
        <f t="shared" si="34"/>
        <v>0</v>
      </c>
      <c r="FZ173" s="515">
        <f t="shared" si="34"/>
        <v>0</v>
      </c>
      <c r="GA173" s="515">
        <f t="shared" si="34"/>
        <v>0</v>
      </c>
      <c r="GB173" s="515">
        <f t="shared" si="34"/>
        <v>0</v>
      </c>
      <c r="GC173" s="515">
        <f t="shared" si="34"/>
        <v>0</v>
      </c>
      <c r="GD173" s="515">
        <f t="shared" si="34"/>
        <v>0</v>
      </c>
      <c r="GE173" s="515">
        <f t="shared" si="34"/>
        <v>0</v>
      </c>
      <c r="GF173" s="515">
        <f t="shared" si="34"/>
        <v>0</v>
      </c>
      <c r="GG173" s="515">
        <f t="shared" si="34"/>
        <v>0</v>
      </c>
      <c r="GH173" s="515">
        <f t="shared" si="34"/>
        <v>0</v>
      </c>
      <c r="GI173" s="515">
        <f t="shared" si="34"/>
        <v>0</v>
      </c>
      <c r="GJ173" s="515">
        <f t="shared" si="34"/>
        <v>0</v>
      </c>
      <c r="GK173" s="515">
        <f t="shared" si="34"/>
        <v>0</v>
      </c>
      <c r="GL173" s="515">
        <f t="shared" si="34"/>
        <v>0</v>
      </c>
      <c r="GM173" s="515">
        <f t="shared" si="34"/>
        <v>0</v>
      </c>
      <c r="GN173" s="515">
        <f t="shared" ref="GN173:IY173" si="35">IF(AND(GN$167&gt;=EOMONTH($D5,0),GN$167&lt;EOMONTH($D5,$S5)),-GN170,0)</f>
        <v>0</v>
      </c>
      <c r="GO173" s="515">
        <f t="shared" si="35"/>
        <v>0</v>
      </c>
      <c r="GP173" s="515">
        <f t="shared" si="35"/>
        <v>0</v>
      </c>
      <c r="GQ173" s="515">
        <f t="shared" si="35"/>
        <v>0</v>
      </c>
      <c r="GR173" s="515">
        <f t="shared" si="35"/>
        <v>0</v>
      </c>
      <c r="GS173" s="515">
        <f t="shared" si="35"/>
        <v>0</v>
      </c>
      <c r="GT173" s="515">
        <f t="shared" si="35"/>
        <v>0</v>
      </c>
      <c r="GU173" s="515">
        <f t="shared" si="35"/>
        <v>0</v>
      </c>
      <c r="GV173" s="515">
        <f t="shared" si="35"/>
        <v>0</v>
      </c>
      <c r="GW173" s="515">
        <f t="shared" si="35"/>
        <v>0</v>
      </c>
      <c r="GX173" s="515">
        <f t="shared" si="35"/>
        <v>0</v>
      </c>
      <c r="GY173" s="515">
        <f t="shared" si="35"/>
        <v>0</v>
      </c>
      <c r="GZ173" s="515">
        <f t="shared" si="35"/>
        <v>0</v>
      </c>
      <c r="HA173" s="515">
        <f t="shared" si="35"/>
        <v>0</v>
      </c>
      <c r="HB173" s="515">
        <f t="shared" si="35"/>
        <v>0</v>
      </c>
      <c r="HC173" s="515">
        <f t="shared" si="35"/>
        <v>0</v>
      </c>
      <c r="HD173" s="515">
        <f t="shared" si="35"/>
        <v>0</v>
      </c>
      <c r="HE173" s="515">
        <f t="shared" si="35"/>
        <v>0</v>
      </c>
      <c r="HF173" s="515">
        <f t="shared" si="35"/>
        <v>0</v>
      </c>
      <c r="HG173" s="515">
        <f t="shared" si="35"/>
        <v>0</v>
      </c>
      <c r="HH173" s="515">
        <f t="shared" si="35"/>
        <v>0</v>
      </c>
      <c r="HI173" s="515">
        <f t="shared" si="35"/>
        <v>0</v>
      </c>
      <c r="HJ173" s="515">
        <f t="shared" si="35"/>
        <v>0</v>
      </c>
      <c r="HK173" s="515">
        <f t="shared" si="35"/>
        <v>0</v>
      </c>
      <c r="HL173" s="515">
        <f t="shared" si="35"/>
        <v>0</v>
      </c>
      <c r="HM173" s="515">
        <f t="shared" si="35"/>
        <v>0</v>
      </c>
      <c r="HN173" s="515">
        <f t="shared" si="35"/>
        <v>0</v>
      </c>
      <c r="HO173" s="515">
        <f t="shared" si="35"/>
        <v>0</v>
      </c>
      <c r="HP173" s="515">
        <f t="shared" si="35"/>
        <v>0</v>
      </c>
      <c r="HQ173" s="515">
        <f t="shared" si="35"/>
        <v>0</v>
      </c>
      <c r="HR173" s="515">
        <f t="shared" si="35"/>
        <v>0</v>
      </c>
      <c r="HS173" s="515">
        <f t="shared" si="35"/>
        <v>0</v>
      </c>
      <c r="HT173" s="515">
        <f t="shared" si="35"/>
        <v>0</v>
      </c>
      <c r="HU173" s="515">
        <f t="shared" si="35"/>
        <v>0</v>
      </c>
      <c r="HV173" s="515">
        <f t="shared" si="35"/>
        <v>0</v>
      </c>
      <c r="HW173" s="515">
        <f t="shared" si="35"/>
        <v>0</v>
      </c>
      <c r="HX173" s="515">
        <f t="shared" si="35"/>
        <v>0</v>
      </c>
      <c r="HY173" s="515">
        <f t="shared" si="35"/>
        <v>0</v>
      </c>
      <c r="HZ173" s="515">
        <f t="shared" si="35"/>
        <v>0</v>
      </c>
      <c r="IA173" s="515">
        <f t="shared" si="35"/>
        <v>0</v>
      </c>
      <c r="IB173" s="515">
        <f t="shared" si="35"/>
        <v>0</v>
      </c>
      <c r="IC173" s="515">
        <f t="shared" si="35"/>
        <v>0</v>
      </c>
      <c r="ID173" s="515">
        <f t="shared" si="35"/>
        <v>0</v>
      </c>
      <c r="IE173" s="515">
        <f t="shared" si="35"/>
        <v>0</v>
      </c>
      <c r="IF173" s="515">
        <f t="shared" si="35"/>
        <v>0</v>
      </c>
      <c r="IG173" s="515">
        <f t="shared" si="35"/>
        <v>0</v>
      </c>
      <c r="IH173" s="515">
        <f t="shared" si="35"/>
        <v>0</v>
      </c>
      <c r="II173" s="515">
        <f t="shared" si="35"/>
        <v>0</v>
      </c>
      <c r="IJ173" s="515">
        <f t="shared" si="35"/>
        <v>0</v>
      </c>
      <c r="IK173" s="515">
        <f t="shared" si="35"/>
        <v>0</v>
      </c>
      <c r="IL173" s="515">
        <f t="shared" si="35"/>
        <v>0</v>
      </c>
      <c r="IM173" s="515">
        <f t="shared" si="35"/>
        <v>0</v>
      </c>
      <c r="IN173" s="515">
        <f t="shared" si="35"/>
        <v>0</v>
      </c>
      <c r="IO173" s="515">
        <f t="shared" si="35"/>
        <v>0</v>
      </c>
      <c r="IP173" s="515">
        <f t="shared" si="35"/>
        <v>0</v>
      </c>
      <c r="IQ173" s="515">
        <f t="shared" si="35"/>
        <v>0</v>
      </c>
      <c r="IR173" s="515">
        <f t="shared" si="35"/>
        <v>0</v>
      </c>
      <c r="IS173" s="515">
        <f t="shared" si="35"/>
        <v>0</v>
      </c>
      <c r="IT173" s="515">
        <f t="shared" si="35"/>
        <v>0</v>
      </c>
      <c r="IU173" s="515">
        <f t="shared" si="35"/>
        <v>0</v>
      </c>
      <c r="IV173" s="515">
        <f t="shared" si="35"/>
        <v>0</v>
      </c>
      <c r="IW173" s="515">
        <f t="shared" si="35"/>
        <v>0</v>
      </c>
      <c r="IX173" s="515">
        <f t="shared" si="35"/>
        <v>0</v>
      </c>
      <c r="IY173" s="515">
        <f t="shared" si="35"/>
        <v>0</v>
      </c>
      <c r="IZ173" s="515">
        <f t="shared" ref="IZ173:LK173" si="36">IF(AND(IZ$167&gt;=EOMONTH($D5,0),IZ$167&lt;EOMONTH($D5,$S5)),-IZ170,0)</f>
        <v>0</v>
      </c>
      <c r="JA173" s="515">
        <f t="shared" si="36"/>
        <v>0</v>
      </c>
      <c r="JB173" s="515">
        <f t="shared" si="36"/>
        <v>0</v>
      </c>
      <c r="JC173" s="515">
        <f t="shared" si="36"/>
        <v>0</v>
      </c>
      <c r="JD173" s="515">
        <f t="shared" si="36"/>
        <v>0</v>
      </c>
      <c r="JE173" s="515">
        <f t="shared" si="36"/>
        <v>0</v>
      </c>
      <c r="JF173" s="515">
        <f t="shared" si="36"/>
        <v>0</v>
      </c>
      <c r="JG173" s="515">
        <f t="shared" si="36"/>
        <v>0</v>
      </c>
      <c r="JH173" s="515">
        <f t="shared" si="36"/>
        <v>0</v>
      </c>
      <c r="JI173" s="515">
        <f t="shared" si="36"/>
        <v>0</v>
      </c>
      <c r="JJ173" s="515">
        <f t="shared" si="36"/>
        <v>0</v>
      </c>
      <c r="JK173" s="515">
        <f t="shared" si="36"/>
        <v>0</v>
      </c>
      <c r="JL173" s="515">
        <f t="shared" si="36"/>
        <v>0</v>
      </c>
      <c r="JM173" s="515">
        <f t="shared" si="36"/>
        <v>0</v>
      </c>
      <c r="JN173" s="515">
        <f t="shared" si="36"/>
        <v>0</v>
      </c>
      <c r="JO173" s="515">
        <f t="shared" si="36"/>
        <v>0</v>
      </c>
      <c r="JP173" s="515">
        <f t="shared" si="36"/>
        <v>0</v>
      </c>
      <c r="JQ173" s="515">
        <f t="shared" si="36"/>
        <v>0</v>
      </c>
      <c r="JR173" s="515">
        <f t="shared" si="36"/>
        <v>0</v>
      </c>
      <c r="JS173" s="515">
        <f t="shared" si="36"/>
        <v>0</v>
      </c>
      <c r="JT173" s="515">
        <f t="shared" si="36"/>
        <v>0</v>
      </c>
      <c r="JU173" s="515">
        <f t="shared" si="36"/>
        <v>0</v>
      </c>
      <c r="JV173" s="515">
        <f t="shared" si="36"/>
        <v>0</v>
      </c>
      <c r="JW173" s="515">
        <f t="shared" si="36"/>
        <v>0</v>
      </c>
      <c r="JX173" s="515">
        <f t="shared" si="36"/>
        <v>0</v>
      </c>
      <c r="JY173" s="515">
        <f t="shared" si="36"/>
        <v>0</v>
      </c>
      <c r="JZ173" s="515">
        <f t="shared" si="36"/>
        <v>0</v>
      </c>
      <c r="KA173" s="515">
        <f t="shared" si="36"/>
        <v>0</v>
      </c>
      <c r="KB173" s="515">
        <f t="shared" si="36"/>
        <v>0</v>
      </c>
      <c r="KC173" s="515">
        <f t="shared" si="36"/>
        <v>0</v>
      </c>
      <c r="KD173" s="515">
        <f t="shared" si="36"/>
        <v>0</v>
      </c>
      <c r="KE173" s="515">
        <f t="shared" si="36"/>
        <v>0</v>
      </c>
      <c r="KF173" s="515">
        <f t="shared" si="36"/>
        <v>0</v>
      </c>
      <c r="KG173" s="515">
        <f t="shared" si="36"/>
        <v>0</v>
      </c>
      <c r="KH173" s="515">
        <f t="shared" si="36"/>
        <v>0</v>
      </c>
      <c r="KI173" s="515">
        <f t="shared" si="36"/>
        <v>0</v>
      </c>
      <c r="KJ173" s="515">
        <f t="shared" si="36"/>
        <v>0</v>
      </c>
      <c r="KK173" s="515">
        <f t="shared" si="36"/>
        <v>0</v>
      </c>
      <c r="KL173" s="515">
        <f t="shared" si="36"/>
        <v>0</v>
      </c>
      <c r="KM173" s="515">
        <f t="shared" si="36"/>
        <v>0</v>
      </c>
      <c r="KN173" s="515">
        <f t="shared" si="36"/>
        <v>0</v>
      </c>
      <c r="KO173" s="515">
        <f t="shared" si="36"/>
        <v>0</v>
      </c>
      <c r="KP173" s="515">
        <f t="shared" si="36"/>
        <v>0</v>
      </c>
      <c r="KQ173" s="515">
        <f t="shared" si="36"/>
        <v>0</v>
      </c>
      <c r="KR173" s="515">
        <f t="shared" si="36"/>
        <v>0</v>
      </c>
      <c r="KS173" s="515">
        <f t="shared" si="36"/>
        <v>0</v>
      </c>
      <c r="KT173" s="515">
        <f t="shared" si="36"/>
        <v>0</v>
      </c>
      <c r="KU173" s="515">
        <f t="shared" si="36"/>
        <v>0</v>
      </c>
      <c r="KV173" s="515">
        <f t="shared" si="36"/>
        <v>0</v>
      </c>
      <c r="KW173" s="515">
        <f t="shared" si="36"/>
        <v>0</v>
      </c>
      <c r="KX173" s="515">
        <f t="shared" si="36"/>
        <v>0</v>
      </c>
      <c r="KY173" s="515">
        <f t="shared" si="36"/>
        <v>0</v>
      </c>
      <c r="KZ173" s="515">
        <f t="shared" si="36"/>
        <v>0</v>
      </c>
      <c r="LA173" s="515">
        <f t="shared" si="36"/>
        <v>0</v>
      </c>
      <c r="LB173" s="515">
        <f t="shared" si="36"/>
        <v>0</v>
      </c>
      <c r="LC173" s="515">
        <f t="shared" si="36"/>
        <v>0</v>
      </c>
      <c r="LD173" s="515">
        <f t="shared" si="36"/>
        <v>0</v>
      </c>
      <c r="LE173" s="515">
        <f t="shared" si="36"/>
        <v>0</v>
      </c>
      <c r="LF173" s="515">
        <f t="shared" si="36"/>
        <v>0</v>
      </c>
      <c r="LG173" s="515">
        <f t="shared" si="36"/>
        <v>0</v>
      </c>
      <c r="LH173" s="515">
        <f t="shared" si="36"/>
        <v>0</v>
      </c>
      <c r="LI173" s="515">
        <f t="shared" si="36"/>
        <v>0</v>
      </c>
      <c r="LJ173" s="515">
        <f t="shared" si="36"/>
        <v>0</v>
      </c>
      <c r="LK173" s="515">
        <f t="shared" si="36"/>
        <v>0</v>
      </c>
      <c r="LL173" s="515">
        <f t="shared" ref="LL173:NK173" si="37">IF(AND(LL$167&gt;=EOMONTH($D5,0),LL$167&lt;EOMONTH($D5,$S5)),-LL170,0)</f>
        <v>0</v>
      </c>
      <c r="LM173" s="515">
        <f t="shared" si="37"/>
        <v>0</v>
      </c>
      <c r="LN173" s="515">
        <f t="shared" si="37"/>
        <v>0</v>
      </c>
      <c r="LO173" s="515">
        <f t="shared" si="37"/>
        <v>0</v>
      </c>
      <c r="LP173" s="515">
        <f t="shared" si="37"/>
        <v>0</v>
      </c>
      <c r="LQ173" s="515">
        <f t="shared" si="37"/>
        <v>0</v>
      </c>
      <c r="LR173" s="515">
        <f t="shared" si="37"/>
        <v>0</v>
      </c>
      <c r="LS173" s="515">
        <f t="shared" si="37"/>
        <v>0</v>
      </c>
      <c r="LT173" s="515">
        <f t="shared" si="37"/>
        <v>0</v>
      </c>
      <c r="LU173" s="515">
        <f t="shared" si="37"/>
        <v>0</v>
      </c>
      <c r="LV173" s="515">
        <f t="shared" si="37"/>
        <v>0</v>
      </c>
      <c r="LW173" s="515">
        <f t="shared" si="37"/>
        <v>0</v>
      </c>
      <c r="LX173" s="515">
        <f t="shared" si="37"/>
        <v>0</v>
      </c>
      <c r="LY173" s="515">
        <f t="shared" si="37"/>
        <v>0</v>
      </c>
      <c r="LZ173" s="515">
        <f t="shared" si="37"/>
        <v>0</v>
      </c>
      <c r="MA173" s="515">
        <f t="shared" si="37"/>
        <v>0</v>
      </c>
      <c r="MB173" s="515">
        <f t="shared" si="37"/>
        <v>0</v>
      </c>
      <c r="MC173" s="515">
        <f t="shared" si="37"/>
        <v>0</v>
      </c>
      <c r="MD173" s="515">
        <f t="shared" si="37"/>
        <v>0</v>
      </c>
      <c r="ME173" s="515">
        <f t="shared" si="37"/>
        <v>0</v>
      </c>
      <c r="MF173" s="515">
        <f t="shared" si="37"/>
        <v>0</v>
      </c>
      <c r="MG173" s="515">
        <f t="shared" si="37"/>
        <v>0</v>
      </c>
      <c r="MH173" s="515">
        <f t="shared" si="37"/>
        <v>0</v>
      </c>
      <c r="MI173" s="515">
        <f t="shared" si="37"/>
        <v>0</v>
      </c>
      <c r="MJ173" s="515">
        <f t="shared" si="37"/>
        <v>0</v>
      </c>
      <c r="MK173" s="515">
        <f t="shared" si="37"/>
        <v>0</v>
      </c>
      <c r="ML173" s="515">
        <f t="shared" si="37"/>
        <v>0</v>
      </c>
      <c r="MM173" s="515">
        <f t="shared" si="37"/>
        <v>0</v>
      </c>
      <c r="MN173" s="515">
        <f t="shared" si="37"/>
        <v>0</v>
      </c>
      <c r="MO173" s="515">
        <f t="shared" si="37"/>
        <v>0</v>
      </c>
      <c r="MP173" s="515">
        <f t="shared" si="37"/>
        <v>0</v>
      </c>
      <c r="MQ173" s="515">
        <f t="shared" si="37"/>
        <v>0</v>
      </c>
      <c r="MR173" s="515">
        <f t="shared" si="37"/>
        <v>0</v>
      </c>
      <c r="MS173" s="515">
        <f t="shared" si="37"/>
        <v>0</v>
      </c>
      <c r="MT173" s="515">
        <f t="shared" si="37"/>
        <v>0</v>
      </c>
      <c r="MU173" s="515">
        <f t="shared" si="37"/>
        <v>0</v>
      </c>
      <c r="MV173" s="515">
        <f t="shared" si="37"/>
        <v>0</v>
      </c>
      <c r="MW173" s="515">
        <f t="shared" si="37"/>
        <v>0</v>
      </c>
      <c r="MX173" s="515">
        <f t="shared" si="37"/>
        <v>0</v>
      </c>
      <c r="MY173" s="515">
        <f t="shared" si="37"/>
        <v>0</v>
      </c>
      <c r="MZ173" s="515">
        <f t="shared" si="37"/>
        <v>0</v>
      </c>
      <c r="NA173" s="515">
        <f t="shared" si="37"/>
        <v>0</v>
      </c>
      <c r="NB173" s="515">
        <f t="shared" si="37"/>
        <v>0</v>
      </c>
      <c r="NC173" s="515">
        <f t="shared" si="37"/>
        <v>0</v>
      </c>
      <c r="ND173" s="515">
        <f t="shared" si="37"/>
        <v>0</v>
      </c>
      <c r="NE173" s="515">
        <f t="shared" si="37"/>
        <v>0</v>
      </c>
      <c r="NF173" s="515">
        <f t="shared" si="37"/>
        <v>0</v>
      </c>
      <c r="NG173" s="515">
        <f t="shared" si="37"/>
        <v>0</v>
      </c>
      <c r="NH173" s="515">
        <f t="shared" si="37"/>
        <v>0</v>
      </c>
      <c r="NI173" s="515">
        <f t="shared" si="37"/>
        <v>0</v>
      </c>
      <c r="NJ173" s="515">
        <f t="shared" si="37"/>
        <v>0</v>
      </c>
      <c r="NK173" s="518">
        <f t="shared" si="37"/>
        <v>0</v>
      </c>
    </row>
    <row r="174" spans="1:375" s="384" customFormat="1" ht="13.8" x14ac:dyDescent="0.3">
      <c r="A174" s="517">
        <f t="shared" si="25"/>
        <v>519958.94216671464</v>
      </c>
      <c r="B174" s="421" t="s">
        <v>326</v>
      </c>
      <c r="C174" s="514" t="s">
        <v>333</v>
      </c>
      <c r="D174" s="515">
        <f t="shared" ref="D174:BO174" si="38">IF(OR(D$167&lt;=EOMONTH($E5,$R5*(1-$O5)),D$167&gt;EOMONTH($E5,$P5*12*(1-$O5)+$Q5*12*$O5+$R5*(1-$O5))),0,FV($W5,ROUNDDOWN(YEARFRAC($D$167,D$167,1),0),,-($U5*(1-$O5)+$V5*$O5)*$B5/12,0))</f>
        <v>0</v>
      </c>
      <c r="E174" s="515">
        <f t="shared" si="38"/>
        <v>0</v>
      </c>
      <c r="F174" s="515">
        <f t="shared" si="38"/>
        <v>0</v>
      </c>
      <c r="G174" s="515">
        <f t="shared" si="38"/>
        <v>0</v>
      </c>
      <c r="H174" s="515">
        <f t="shared" si="38"/>
        <v>0</v>
      </c>
      <c r="I174" s="515">
        <f t="shared" si="38"/>
        <v>0</v>
      </c>
      <c r="J174" s="515">
        <f t="shared" si="38"/>
        <v>0</v>
      </c>
      <c r="K174" s="515">
        <f t="shared" si="38"/>
        <v>0</v>
      </c>
      <c r="L174" s="515">
        <f t="shared" si="38"/>
        <v>0</v>
      </c>
      <c r="M174" s="515">
        <f t="shared" si="38"/>
        <v>0</v>
      </c>
      <c r="N174" s="515">
        <f t="shared" si="38"/>
        <v>0</v>
      </c>
      <c r="O174" s="515">
        <f t="shared" si="38"/>
        <v>0</v>
      </c>
      <c r="P174" s="515">
        <f t="shared" si="38"/>
        <v>0</v>
      </c>
      <c r="Q174" s="515">
        <f t="shared" si="38"/>
        <v>0</v>
      </c>
      <c r="R174" s="515">
        <f t="shared" si="38"/>
        <v>0</v>
      </c>
      <c r="S174" s="515">
        <f t="shared" si="38"/>
        <v>0</v>
      </c>
      <c r="T174" s="515">
        <f t="shared" si="38"/>
        <v>0</v>
      </c>
      <c r="U174" s="515">
        <f t="shared" si="38"/>
        <v>0</v>
      </c>
      <c r="V174" s="515">
        <f t="shared" si="38"/>
        <v>0</v>
      </c>
      <c r="W174" s="515">
        <f t="shared" si="38"/>
        <v>0</v>
      </c>
      <c r="X174" s="515">
        <f t="shared" si="38"/>
        <v>0</v>
      </c>
      <c r="Y174" s="515">
        <f t="shared" si="38"/>
        <v>0</v>
      </c>
      <c r="Z174" s="515">
        <f t="shared" si="38"/>
        <v>0</v>
      </c>
      <c r="AA174" s="515">
        <f t="shared" si="38"/>
        <v>0</v>
      </c>
      <c r="AB174" s="515">
        <f t="shared" si="38"/>
        <v>0</v>
      </c>
      <c r="AC174" s="515">
        <f t="shared" si="38"/>
        <v>0</v>
      </c>
      <c r="AD174" s="515">
        <f t="shared" si="38"/>
        <v>0</v>
      </c>
      <c r="AE174" s="515">
        <f t="shared" si="38"/>
        <v>0</v>
      </c>
      <c r="AF174" s="515">
        <f t="shared" si="38"/>
        <v>0</v>
      </c>
      <c r="AG174" s="515">
        <f t="shared" si="38"/>
        <v>0</v>
      </c>
      <c r="AH174" s="515">
        <f t="shared" si="38"/>
        <v>0</v>
      </c>
      <c r="AI174" s="515">
        <f t="shared" si="38"/>
        <v>0</v>
      </c>
      <c r="AJ174" s="515">
        <f t="shared" si="38"/>
        <v>0</v>
      </c>
      <c r="AK174" s="515">
        <f t="shared" si="38"/>
        <v>0</v>
      </c>
      <c r="AL174" s="515">
        <f t="shared" si="38"/>
        <v>0</v>
      </c>
      <c r="AM174" s="515">
        <f t="shared" si="38"/>
        <v>0</v>
      </c>
      <c r="AN174" s="515">
        <f t="shared" si="38"/>
        <v>0</v>
      </c>
      <c r="AO174" s="515">
        <f t="shared" si="38"/>
        <v>0</v>
      </c>
      <c r="AP174" s="515">
        <f t="shared" si="38"/>
        <v>0</v>
      </c>
      <c r="AQ174" s="515">
        <f t="shared" si="38"/>
        <v>0</v>
      </c>
      <c r="AR174" s="515">
        <f t="shared" si="38"/>
        <v>0</v>
      </c>
      <c r="AS174" s="515">
        <f t="shared" si="38"/>
        <v>8060.6291109225003</v>
      </c>
      <c r="AT174" s="515">
        <f t="shared" si="38"/>
        <v>8060.6291109225003</v>
      </c>
      <c r="AU174" s="515">
        <f t="shared" si="38"/>
        <v>8060.6291109225003</v>
      </c>
      <c r="AV174" s="515">
        <f t="shared" si="38"/>
        <v>8060.6291109225003</v>
      </c>
      <c r="AW174" s="515">
        <f t="shared" si="38"/>
        <v>8060.6291109225003</v>
      </c>
      <c r="AX174" s="515">
        <f t="shared" si="38"/>
        <v>8060.6291109225003</v>
      </c>
      <c r="AY174" s="515">
        <f t="shared" si="38"/>
        <v>8060.6291109225003</v>
      </c>
      <c r="AZ174" s="515">
        <f t="shared" si="38"/>
        <v>8302.4479842501751</v>
      </c>
      <c r="BA174" s="515">
        <f t="shared" si="38"/>
        <v>8302.4479842501751</v>
      </c>
      <c r="BB174" s="515">
        <f t="shared" si="38"/>
        <v>8302.4479842501751</v>
      </c>
      <c r="BC174" s="515">
        <f t="shared" si="38"/>
        <v>8302.4479842501751</v>
      </c>
      <c r="BD174" s="515">
        <f t="shared" si="38"/>
        <v>8302.4479842501751</v>
      </c>
      <c r="BE174" s="515">
        <f t="shared" si="38"/>
        <v>8302.4479842501751</v>
      </c>
      <c r="BF174" s="515">
        <f t="shared" si="38"/>
        <v>8302.4479842501751</v>
      </c>
      <c r="BG174" s="515">
        <f t="shared" si="38"/>
        <v>8302.4479842501751</v>
      </c>
      <c r="BH174" s="515">
        <f t="shared" si="38"/>
        <v>8302.4479842501751</v>
      </c>
      <c r="BI174" s="515">
        <f t="shared" si="38"/>
        <v>8302.4479842501751</v>
      </c>
      <c r="BJ174" s="515">
        <f t="shared" si="38"/>
        <v>8302.4479842501751</v>
      </c>
      <c r="BK174" s="515">
        <f t="shared" si="38"/>
        <v>8302.4479842501751</v>
      </c>
      <c r="BL174" s="515">
        <f t="shared" si="38"/>
        <v>8551.52142377768</v>
      </c>
      <c r="BM174" s="515">
        <f t="shared" si="38"/>
        <v>8551.52142377768</v>
      </c>
      <c r="BN174" s="515">
        <f t="shared" si="38"/>
        <v>8551.52142377768</v>
      </c>
      <c r="BO174" s="515">
        <f t="shared" si="38"/>
        <v>8551.52142377768</v>
      </c>
      <c r="BP174" s="515">
        <f t="shared" ref="BP174:EA174" si="39">IF(OR(BP$167&lt;=EOMONTH($E5,$R5*(1-$O5)),BP$167&gt;EOMONTH($E5,$P5*12*(1-$O5)+$Q5*12*$O5+$R5*(1-$O5))),0,FV($W5,ROUNDDOWN(YEARFRAC($D$167,BP$167,1),0),,-($U5*(1-$O5)+$V5*$O5)*$B5/12,0))</f>
        <v>8551.52142377768</v>
      </c>
      <c r="BQ174" s="515">
        <f t="shared" si="39"/>
        <v>8551.52142377768</v>
      </c>
      <c r="BR174" s="515">
        <f t="shared" si="39"/>
        <v>8551.52142377768</v>
      </c>
      <c r="BS174" s="515">
        <f t="shared" si="39"/>
        <v>8551.52142377768</v>
      </c>
      <c r="BT174" s="515">
        <f t="shared" si="39"/>
        <v>8551.52142377768</v>
      </c>
      <c r="BU174" s="515">
        <f t="shared" si="39"/>
        <v>8551.52142377768</v>
      </c>
      <c r="BV174" s="515">
        <f t="shared" si="39"/>
        <v>8551.52142377768</v>
      </c>
      <c r="BW174" s="515">
        <f t="shared" si="39"/>
        <v>8551.52142377768</v>
      </c>
      <c r="BX174" s="515">
        <f t="shared" si="39"/>
        <v>8808.0670664910103</v>
      </c>
      <c r="BY174" s="515">
        <f t="shared" si="39"/>
        <v>8808.0670664910103</v>
      </c>
      <c r="BZ174" s="515">
        <f t="shared" si="39"/>
        <v>8808.0670664910103</v>
      </c>
      <c r="CA174" s="515">
        <f t="shared" si="39"/>
        <v>8808.0670664910103</v>
      </c>
      <c r="CB174" s="515">
        <f t="shared" si="39"/>
        <v>8808.0670664910103</v>
      </c>
      <c r="CC174" s="515">
        <f t="shared" si="39"/>
        <v>8808.0670664910103</v>
      </c>
      <c r="CD174" s="515">
        <f t="shared" si="39"/>
        <v>8808.0670664910103</v>
      </c>
      <c r="CE174" s="515">
        <f t="shared" si="39"/>
        <v>8808.0670664910103</v>
      </c>
      <c r="CF174" s="515">
        <f t="shared" si="39"/>
        <v>8808.0670664910103</v>
      </c>
      <c r="CG174" s="515">
        <f t="shared" si="39"/>
        <v>8808.0670664910103</v>
      </c>
      <c r="CH174" s="515">
        <f t="shared" si="39"/>
        <v>8808.0670664910103</v>
      </c>
      <c r="CI174" s="515">
        <f t="shared" si="39"/>
        <v>8808.0670664910103</v>
      </c>
      <c r="CJ174" s="515">
        <f t="shared" si="39"/>
        <v>9072.3090784857413</v>
      </c>
      <c r="CK174" s="515">
        <f t="shared" si="39"/>
        <v>9072.3090784857413</v>
      </c>
      <c r="CL174" s="515">
        <f t="shared" si="39"/>
        <v>9072.3090784857413</v>
      </c>
      <c r="CM174" s="515">
        <f t="shared" si="39"/>
        <v>9072.3090784857413</v>
      </c>
      <c r="CN174" s="515">
        <f t="shared" si="39"/>
        <v>9072.3090784857413</v>
      </c>
      <c r="CO174" s="515">
        <f t="shared" si="39"/>
        <v>9072.3090784857413</v>
      </c>
      <c r="CP174" s="515">
        <f t="shared" si="39"/>
        <v>9072.3090784857413</v>
      </c>
      <c r="CQ174" s="515">
        <f t="shared" si="39"/>
        <v>9072.3090784857413</v>
      </c>
      <c r="CR174" s="515">
        <f t="shared" si="39"/>
        <v>9072.3090784857413</v>
      </c>
      <c r="CS174" s="515">
        <f t="shared" si="39"/>
        <v>9072.3090784857413</v>
      </c>
      <c r="CT174" s="515">
        <f t="shared" si="39"/>
        <v>9072.3090784857413</v>
      </c>
      <c r="CU174" s="515">
        <f t="shared" si="39"/>
        <v>9072.3090784857413</v>
      </c>
      <c r="CV174" s="515">
        <f t="shared" si="39"/>
        <v>9344.4783508403125</v>
      </c>
      <c r="CW174" s="515">
        <f t="shared" si="39"/>
        <v>9344.4783508403125</v>
      </c>
      <c r="CX174" s="515">
        <f t="shared" si="39"/>
        <v>9344.4783508403125</v>
      </c>
      <c r="CY174" s="515">
        <f t="shared" si="39"/>
        <v>9344.4783508403125</v>
      </c>
      <c r="CZ174" s="515">
        <f t="shared" si="39"/>
        <v>9344.4783508403125</v>
      </c>
      <c r="DA174" s="515">
        <f t="shared" si="39"/>
        <v>0</v>
      </c>
      <c r="DB174" s="515">
        <f t="shared" si="39"/>
        <v>0</v>
      </c>
      <c r="DC174" s="515">
        <f t="shared" si="39"/>
        <v>0</v>
      </c>
      <c r="DD174" s="515">
        <f t="shared" si="39"/>
        <v>0</v>
      </c>
      <c r="DE174" s="515">
        <f t="shared" si="39"/>
        <v>0</v>
      </c>
      <c r="DF174" s="515">
        <f t="shared" si="39"/>
        <v>0</v>
      </c>
      <c r="DG174" s="515">
        <f t="shared" si="39"/>
        <v>0</v>
      </c>
      <c r="DH174" s="515">
        <f t="shared" si="39"/>
        <v>0</v>
      </c>
      <c r="DI174" s="515">
        <f t="shared" si="39"/>
        <v>0</v>
      </c>
      <c r="DJ174" s="515">
        <f t="shared" si="39"/>
        <v>0</v>
      </c>
      <c r="DK174" s="515">
        <f t="shared" si="39"/>
        <v>0</v>
      </c>
      <c r="DL174" s="515">
        <f t="shared" si="39"/>
        <v>0</v>
      </c>
      <c r="DM174" s="515">
        <f t="shared" si="39"/>
        <v>0</v>
      </c>
      <c r="DN174" s="515">
        <f t="shared" si="39"/>
        <v>0</v>
      </c>
      <c r="DO174" s="515">
        <f t="shared" si="39"/>
        <v>0</v>
      </c>
      <c r="DP174" s="515">
        <f t="shared" si="39"/>
        <v>0</v>
      </c>
      <c r="DQ174" s="515">
        <f t="shared" si="39"/>
        <v>0</v>
      </c>
      <c r="DR174" s="515">
        <f t="shared" si="39"/>
        <v>0</v>
      </c>
      <c r="DS174" s="515">
        <f t="shared" si="39"/>
        <v>0</v>
      </c>
      <c r="DT174" s="515">
        <f t="shared" si="39"/>
        <v>0</v>
      </c>
      <c r="DU174" s="515">
        <f t="shared" si="39"/>
        <v>0</v>
      </c>
      <c r="DV174" s="515">
        <f t="shared" si="39"/>
        <v>0</v>
      </c>
      <c r="DW174" s="515">
        <f t="shared" si="39"/>
        <v>0</v>
      </c>
      <c r="DX174" s="515">
        <f t="shared" si="39"/>
        <v>0</v>
      </c>
      <c r="DY174" s="515">
        <f t="shared" si="39"/>
        <v>0</v>
      </c>
      <c r="DZ174" s="515">
        <f t="shared" si="39"/>
        <v>0</v>
      </c>
      <c r="EA174" s="515">
        <f t="shared" si="39"/>
        <v>0</v>
      </c>
      <c r="EB174" s="515">
        <f t="shared" ref="EB174:GM174" si="40">IF(OR(EB$167&lt;=EOMONTH($E5,$R5*(1-$O5)),EB$167&gt;EOMONTH($E5,$P5*12*(1-$O5)+$Q5*12*$O5+$R5*(1-$O5))),0,FV($W5,ROUNDDOWN(YEARFRAC($D$167,EB$167,1),0),,-($U5*(1-$O5)+$V5*$O5)*$B5/12,0))</f>
        <v>0</v>
      </c>
      <c r="EC174" s="515">
        <f t="shared" si="40"/>
        <v>0</v>
      </c>
      <c r="ED174" s="515">
        <f t="shared" si="40"/>
        <v>0</v>
      </c>
      <c r="EE174" s="515">
        <f t="shared" si="40"/>
        <v>0</v>
      </c>
      <c r="EF174" s="515">
        <f t="shared" si="40"/>
        <v>0</v>
      </c>
      <c r="EG174" s="515">
        <f t="shared" si="40"/>
        <v>0</v>
      </c>
      <c r="EH174" s="515">
        <f t="shared" si="40"/>
        <v>0</v>
      </c>
      <c r="EI174" s="515">
        <f t="shared" si="40"/>
        <v>0</v>
      </c>
      <c r="EJ174" s="515">
        <f t="shared" si="40"/>
        <v>0</v>
      </c>
      <c r="EK174" s="515">
        <f t="shared" si="40"/>
        <v>0</v>
      </c>
      <c r="EL174" s="515">
        <f t="shared" si="40"/>
        <v>0</v>
      </c>
      <c r="EM174" s="515">
        <f t="shared" si="40"/>
        <v>0</v>
      </c>
      <c r="EN174" s="515">
        <f t="shared" si="40"/>
        <v>0</v>
      </c>
      <c r="EO174" s="515">
        <f t="shared" si="40"/>
        <v>0</v>
      </c>
      <c r="EP174" s="515">
        <f t="shared" si="40"/>
        <v>0</v>
      </c>
      <c r="EQ174" s="515">
        <f t="shared" si="40"/>
        <v>0</v>
      </c>
      <c r="ER174" s="515">
        <f t="shared" si="40"/>
        <v>0</v>
      </c>
      <c r="ES174" s="515">
        <f t="shared" si="40"/>
        <v>0</v>
      </c>
      <c r="ET174" s="515">
        <f t="shared" si="40"/>
        <v>0</v>
      </c>
      <c r="EU174" s="515">
        <f t="shared" si="40"/>
        <v>0</v>
      </c>
      <c r="EV174" s="515">
        <f t="shared" si="40"/>
        <v>0</v>
      </c>
      <c r="EW174" s="515">
        <f t="shared" si="40"/>
        <v>0</v>
      </c>
      <c r="EX174" s="515">
        <f t="shared" si="40"/>
        <v>0</v>
      </c>
      <c r="EY174" s="515">
        <f t="shared" si="40"/>
        <v>0</v>
      </c>
      <c r="EZ174" s="515">
        <f t="shared" si="40"/>
        <v>0</v>
      </c>
      <c r="FA174" s="515">
        <f t="shared" si="40"/>
        <v>0</v>
      </c>
      <c r="FB174" s="515">
        <f t="shared" si="40"/>
        <v>0</v>
      </c>
      <c r="FC174" s="515">
        <f t="shared" si="40"/>
        <v>0</v>
      </c>
      <c r="FD174" s="515">
        <f t="shared" si="40"/>
        <v>0</v>
      </c>
      <c r="FE174" s="515">
        <f t="shared" si="40"/>
        <v>0</v>
      </c>
      <c r="FF174" s="515">
        <f t="shared" si="40"/>
        <v>0</v>
      </c>
      <c r="FG174" s="515">
        <f t="shared" si="40"/>
        <v>0</v>
      </c>
      <c r="FH174" s="515">
        <f t="shared" si="40"/>
        <v>0</v>
      </c>
      <c r="FI174" s="515">
        <f t="shared" si="40"/>
        <v>0</v>
      </c>
      <c r="FJ174" s="515">
        <f t="shared" si="40"/>
        <v>0</v>
      </c>
      <c r="FK174" s="515">
        <f t="shared" si="40"/>
        <v>0</v>
      </c>
      <c r="FL174" s="515">
        <f t="shared" si="40"/>
        <v>0</v>
      </c>
      <c r="FM174" s="515">
        <f t="shared" si="40"/>
        <v>0</v>
      </c>
      <c r="FN174" s="515">
        <f t="shared" si="40"/>
        <v>0</v>
      </c>
      <c r="FO174" s="515">
        <f t="shared" si="40"/>
        <v>0</v>
      </c>
      <c r="FP174" s="515">
        <f t="shared" si="40"/>
        <v>0</v>
      </c>
      <c r="FQ174" s="515">
        <f t="shared" si="40"/>
        <v>0</v>
      </c>
      <c r="FR174" s="515">
        <f t="shared" si="40"/>
        <v>0</v>
      </c>
      <c r="FS174" s="515">
        <f t="shared" si="40"/>
        <v>0</v>
      </c>
      <c r="FT174" s="515">
        <f t="shared" si="40"/>
        <v>0</v>
      </c>
      <c r="FU174" s="515">
        <f t="shared" si="40"/>
        <v>0</v>
      </c>
      <c r="FV174" s="515">
        <f t="shared" si="40"/>
        <v>0</v>
      </c>
      <c r="FW174" s="515">
        <f t="shared" si="40"/>
        <v>0</v>
      </c>
      <c r="FX174" s="515">
        <f t="shared" si="40"/>
        <v>0</v>
      </c>
      <c r="FY174" s="515">
        <f t="shared" si="40"/>
        <v>0</v>
      </c>
      <c r="FZ174" s="515">
        <f t="shared" si="40"/>
        <v>0</v>
      </c>
      <c r="GA174" s="515">
        <f t="shared" si="40"/>
        <v>0</v>
      </c>
      <c r="GB174" s="515">
        <f t="shared" si="40"/>
        <v>0</v>
      </c>
      <c r="GC174" s="515">
        <f t="shared" si="40"/>
        <v>0</v>
      </c>
      <c r="GD174" s="515">
        <f t="shared" si="40"/>
        <v>0</v>
      </c>
      <c r="GE174" s="515">
        <f t="shared" si="40"/>
        <v>0</v>
      </c>
      <c r="GF174" s="515">
        <f t="shared" si="40"/>
        <v>0</v>
      </c>
      <c r="GG174" s="515">
        <f t="shared" si="40"/>
        <v>0</v>
      </c>
      <c r="GH174" s="515">
        <f t="shared" si="40"/>
        <v>0</v>
      </c>
      <c r="GI174" s="515">
        <f t="shared" si="40"/>
        <v>0</v>
      </c>
      <c r="GJ174" s="515">
        <f t="shared" si="40"/>
        <v>0</v>
      </c>
      <c r="GK174" s="515">
        <f t="shared" si="40"/>
        <v>0</v>
      </c>
      <c r="GL174" s="515">
        <f t="shared" si="40"/>
        <v>0</v>
      </c>
      <c r="GM174" s="515">
        <f t="shared" si="40"/>
        <v>0</v>
      </c>
      <c r="GN174" s="515">
        <f t="shared" ref="GN174:IY174" si="41">IF(OR(GN$167&lt;=EOMONTH($E5,$R5*(1-$O5)),GN$167&gt;EOMONTH($E5,$P5*12*(1-$O5)+$Q5*12*$O5+$R5*(1-$O5))),0,FV($W5,ROUNDDOWN(YEARFRAC($D$167,GN$167,1),0),,-($U5*(1-$O5)+$V5*$O5)*$B5/12,0))</f>
        <v>0</v>
      </c>
      <c r="GO174" s="515">
        <f t="shared" si="41"/>
        <v>0</v>
      </c>
      <c r="GP174" s="515">
        <f t="shared" si="41"/>
        <v>0</v>
      </c>
      <c r="GQ174" s="515">
        <f t="shared" si="41"/>
        <v>0</v>
      </c>
      <c r="GR174" s="515">
        <f t="shared" si="41"/>
        <v>0</v>
      </c>
      <c r="GS174" s="515">
        <f t="shared" si="41"/>
        <v>0</v>
      </c>
      <c r="GT174" s="515">
        <f t="shared" si="41"/>
        <v>0</v>
      </c>
      <c r="GU174" s="515">
        <f t="shared" si="41"/>
        <v>0</v>
      </c>
      <c r="GV174" s="515">
        <f t="shared" si="41"/>
        <v>0</v>
      </c>
      <c r="GW174" s="515">
        <f t="shared" si="41"/>
        <v>0</v>
      </c>
      <c r="GX174" s="515">
        <f t="shared" si="41"/>
        <v>0</v>
      </c>
      <c r="GY174" s="515">
        <f t="shared" si="41"/>
        <v>0</v>
      </c>
      <c r="GZ174" s="515">
        <f t="shared" si="41"/>
        <v>0</v>
      </c>
      <c r="HA174" s="515">
        <f t="shared" si="41"/>
        <v>0</v>
      </c>
      <c r="HB174" s="515">
        <f t="shared" si="41"/>
        <v>0</v>
      </c>
      <c r="HC174" s="515">
        <f t="shared" si="41"/>
        <v>0</v>
      </c>
      <c r="HD174" s="515">
        <f t="shared" si="41"/>
        <v>0</v>
      </c>
      <c r="HE174" s="515">
        <f t="shared" si="41"/>
        <v>0</v>
      </c>
      <c r="HF174" s="515">
        <f t="shared" si="41"/>
        <v>0</v>
      </c>
      <c r="HG174" s="515">
        <f t="shared" si="41"/>
        <v>0</v>
      </c>
      <c r="HH174" s="515">
        <f t="shared" si="41"/>
        <v>0</v>
      </c>
      <c r="HI174" s="515">
        <f t="shared" si="41"/>
        <v>0</v>
      </c>
      <c r="HJ174" s="515">
        <f t="shared" si="41"/>
        <v>0</v>
      </c>
      <c r="HK174" s="515">
        <f t="shared" si="41"/>
        <v>0</v>
      </c>
      <c r="HL174" s="515">
        <f t="shared" si="41"/>
        <v>0</v>
      </c>
      <c r="HM174" s="515">
        <f t="shared" si="41"/>
        <v>0</v>
      </c>
      <c r="HN174" s="515">
        <f t="shared" si="41"/>
        <v>0</v>
      </c>
      <c r="HO174" s="515">
        <f t="shared" si="41"/>
        <v>0</v>
      </c>
      <c r="HP174" s="515">
        <f t="shared" si="41"/>
        <v>0</v>
      </c>
      <c r="HQ174" s="515">
        <f t="shared" si="41"/>
        <v>0</v>
      </c>
      <c r="HR174" s="515">
        <f t="shared" si="41"/>
        <v>0</v>
      </c>
      <c r="HS174" s="515">
        <f t="shared" si="41"/>
        <v>0</v>
      </c>
      <c r="HT174" s="515">
        <f t="shared" si="41"/>
        <v>0</v>
      </c>
      <c r="HU174" s="515">
        <f t="shared" si="41"/>
        <v>0</v>
      </c>
      <c r="HV174" s="515">
        <f t="shared" si="41"/>
        <v>0</v>
      </c>
      <c r="HW174" s="515">
        <f t="shared" si="41"/>
        <v>0</v>
      </c>
      <c r="HX174" s="515">
        <f t="shared" si="41"/>
        <v>0</v>
      </c>
      <c r="HY174" s="515">
        <f t="shared" si="41"/>
        <v>0</v>
      </c>
      <c r="HZ174" s="515">
        <f t="shared" si="41"/>
        <v>0</v>
      </c>
      <c r="IA174" s="515">
        <f t="shared" si="41"/>
        <v>0</v>
      </c>
      <c r="IB174" s="515">
        <f t="shared" si="41"/>
        <v>0</v>
      </c>
      <c r="IC174" s="515">
        <f t="shared" si="41"/>
        <v>0</v>
      </c>
      <c r="ID174" s="515">
        <f t="shared" si="41"/>
        <v>0</v>
      </c>
      <c r="IE174" s="515">
        <f t="shared" si="41"/>
        <v>0</v>
      </c>
      <c r="IF174" s="515">
        <f t="shared" si="41"/>
        <v>0</v>
      </c>
      <c r="IG174" s="515">
        <f t="shared" si="41"/>
        <v>0</v>
      </c>
      <c r="IH174" s="515">
        <f t="shared" si="41"/>
        <v>0</v>
      </c>
      <c r="II174" s="515">
        <f t="shared" si="41"/>
        <v>0</v>
      </c>
      <c r="IJ174" s="515">
        <f t="shared" si="41"/>
        <v>0</v>
      </c>
      <c r="IK174" s="515">
        <f t="shared" si="41"/>
        <v>0</v>
      </c>
      <c r="IL174" s="515">
        <f t="shared" si="41"/>
        <v>0</v>
      </c>
      <c r="IM174" s="515">
        <f t="shared" si="41"/>
        <v>0</v>
      </c>
      <c r="IN174" s="515">
        <f t="shared" si="41"/>
        <v>0</v>
      </c>
      <c r="IO174" s="515">
        <f t="shared" si="41"/>
        <v>0</v>
      </c>
      <c r="IP174" s="515">
        <f t="shared" si="41"/>
        <v>0</v>
      </c>
      <c r="IQ174" s="515">
        <f t="shared" si="41"/>
        <v>0</v>
      </c>
      <c r="IR174" s="515">
        <f t="shared" si="41"/>
        <v>0</v>
      </c>
      <c r="IS174" s="515">
        <f t="shared" si="41"/>
        <v>0</v>
      </c>
      <c r="IT174" s="515">
        <f t="shared" si="41"/>
        <v>0</v>
      </c>
      <c r="IU174" s="515">
        <f t="shared" si="41"/>
        <v>0</v>
      </c>
      <c r="IV174" s="515">
        <f t="shared" si="41"/>
        <v>0</v>
      </c>
      <c r="IW174" s="515">
        <f t="shared" si="41"/>
        <v>0</v>
      </c>
      <c r="IX174" s="515">
        <f t="shared" si="41"/>
        <v>0</v>
      </c>
      <c r="IY174" s="515">
        <f t="shared" si="41"/>
        <v>0</v>
      </c>
      <c r="IZ174" s="515">
        <f t="shared" ref="IZ174:LK174" si="42">IF(OR(IZ$167&lt;=EOMONTH($E5,$R5*(1-$O5)),IZ$167&gt;EOMONTH($E5,$P5*12*(1-$O5)+$Q5*12*$O5+$R5*(1-$O5))),0,FV($W5,ROUNDDOWN(YEARFRAC($D$167,IZ$167,1),0),,-($U5*(1-$O5)+$V5*$O5)*$B5/12,0))</f>
        <v>0</v>
      </c>
      <c r="JA174" s="515">
        <f t="shared" si="42"/>
        <v>0</v>
      </c>
      <c r="JB174" s="515">
        <f t="shared" si="42"/>
        <v>0</v>
      </c>
      <c r="JC174" s="515">
        <f t="shared" si="42"/>
        <v>0</v>
      </c>
      <c r="JD174" s="515">
        <f t="shared" si="42"/>
        <v>0</v>
      </c>
      <c r="JE174" s="515">
        <f t="shared" si="42"/>
        <v>0</v>
      </c>
      <c r="JF174" s="515">
        <f t="shared" si="42"/>
        <v>0</v>
      </c>
      <c r="JG174" s="515">
        <f t="shared" si="42"/>
        <v>0</v>
      </c>
      <c r="JH174" s="515">
        <f t="shared" si="42"/>
        <v>0</v>
      </c>
      <c r="JI174" s="515">
        <f t="shared" si="42"/>
        <v>0</v>
      </c>
      <c r="JJ174" s="515">
        <f t="shared" si="42"/>
        <v>0</v>
      </c>
      <c r="JK174" s="515">
        <f t="shared" si="42"/>
        <v>0</v>
      </c>
      <c r="JL174" s="515">
        <f t="shared" si="42"/>
        <v>0</v>
      </c>
      <c r="JM174" s="515">
        <f t="shared" si="42"/>
        <v>0</v>
      </c>
      <c r="JN174" s="515">
        <f t="shared" si="42"/>
        <v>0</v>
      </c>
      <c r="JO174" s="515">
        <f t="shared" si="42"/>
        <v>0</v>
      </c>
      <c r="JP174" s="515">
        <f t="shared" si="42"/>
        <v>0</v>
      </c>
      <c r="JQ174" s="515">
        <f t="shared" si="42"/>
        <v>0</v>
      </c>
      <c r="JR174" s="515">
        <f t="shared" si="42"/>
        <v>0</v>
      </c>
      <c r="JS174" s="515">
        <f t="shared" si="42"/>
        <v>0</v>
      </c>
      <c r="JT174" s="515">
        <f t="shared" si="42"/>
        <v>0</v>
      </c>
      <c r="JU174" s="515">
        <f t="shared" si="42"/>
        <v>0</v>
      </c>
      <c r="JV174" s="515">
        <f t="shared" si="42"/>
        <v>0</v>
      </c>
      <c r="JW174" s="515">
        <f t="shared" si="42"/>
        <v>0</v>
      </c>
      <c r="JX174" s="515">
        <f t="shared" si="42"/>
        <v>0</v>
      </c>
      <c r="JY174" s="515">
        <f t="shared" si="42"/>
        <v>0</v>
      </c>
      <c r="JZ174" s="515">
        <f t="shared" si="42"/>
        <v>0</v>
      </c>
      <c r="KA174" s="515">
        <f t="shared" si="42"/>
        <v>0</v>
      </c>
      <c r="KB174" s="515">
        <f t="shared" si="42"/>
        <v>0</v>
      </c>
      <c r="KC174" s="515">
        <f t="shared" si="42"/>
        <v>0</v>
      </c>
      <c r="KD174" s="515">
        <f t="shared" si="42"/>
        <v>0</v>
      </c>
      <c r="KE174" s="515">
        <f t="shared" si="42"/>
        <v>0</v>
      </c>
      <c r="KF174" s="515">
        <f t="shared" si="42"/>
        <v>0</v>
      </c>
      <c r="KG174" s="515">
        <f t="shared" si="42"/>
        <v>0</v>
      </c>
      <c r="KH174" s="515">
        <f t="shared" si="42"/>
        <v>0</v>
      </c>
      <c r="KI174" s="515">
        <f t="shared" si="42"/>
        <v>0</v>
      </c>
      <c r="KJ174" s="515">
        <f t="shared" si="42"/>
        <v>0</v>
      </c>
      <c r="KK174" s="515">
        <f t="shared" si="42"/>
        <v>0</v>
      </c>
      <c r="KL174" s="515">
        <f t="shared" si="42"/>
        <v>0</v>
      </c>
      <c r="KM174" s="515">
        <f t="shared" si="42"/>
        <v>0</v>
      </c>
      <c r="KN174" s="515">
        <f t="shared" si="42"/>
        <v>0</v>
      </c>
      <c r="KO174" s="515">
        <f t="shared" si="42"/>
        <v>0</v>
      </c>
      <c r="KP174" s="515">
        <f t="shared" si="42"/>
        <v>0</v>
      </c>
      <c r="KQ174" s="515">
        <f t="shared" si="42"/>
        <v>0</v>
      </c>
      <c r="KR174" s="515">
        <f t="shared" si="42"/>
        <v>0</v>
      </c>
      <c r="KS174" s="515">
        <f t="shared" si="42"/>
        <v>0</v>
      </c>
      <c r="KT174" s="515">
        <f t="shared" si="42"/>
        <v>0</v>
      </c>
      <c r="KU174" s="515">
        <f t="shared" si="42"/>
        <v>0</v>
      </c>
      <c r="KV174" s="515">
        <f t="shared" si="42"/>
        <v>0</v>
      </c>
      <c r="KW174" s="515">
        <f t="shared" si="42"/>
        <v>0</v>
      </c>
      <c r="KX174" s="515">
        <f t="shared" si="42"/>
        <v>0</v>
      </c>
      <c r="KY174" s="515">
        <f t="shared" si="42"/>
        <v>0</v>
      </c>
      <c r="KZ174" s="515">
        <f t="shared" si="42"/>
        <v>0</v>
      </c>
      <c r="LA174" s="515">
        <f t="shared" si="42"/>
        <v>0</v>
      </c>
      <c r="LB174" s="515">
        <f t="shared" si="42"/>
        <v>0</v>
      </c>
      <c r="LC174" s="515">
        <f t="shared" si="42"/>
        <v>0</v>
      </c>
      <c r="LD174" s="515">
        <f t="shared" si="42"/>
        <v>0</v>
      </c>
      <c r="LE174" s="515">
        <f t="shared" si="42"/>
        <v>0</v>
      </c>
      <c r="LF174" s="515">
        <f t="shared" si="42"/>
        <v>0</v>
      </c>
      <c r="LG174" s="515">
        <f t="shared" si="42"/>
        <v>0</v>
      </c>
      <c r="LH174" s="515">
        <f t="shared" si="42"/>
        <v>0</v>
      </c>
      <c r="LI174" s="515">
        <f t="shared" si="42"/>
        <v>0</v>
      </c>
      <c r="LJ174" s="515">
        <f t="shared" si="42"/>
        <v>0</v>
      </c>
      <c r="LK174" s="515">
        <f t="shared" si="42"/>
        <v>0</v>
      </c>
      <c r="LL174" s="515">
        <f t="shared" ref="LL174:NK174" si="43">IF(OR(LL$167&lt;=EOMONTH($E5,$R5*(1-$O5)),LL$167&gt;EOMONTH($E5,$P5*12*(1-$O5)+$Q5*12*$O5+$R5*(1-$O5))),0,FV($W5,ROUNDDOWN(YEARFRAC($D$167,LL$167,1),0),,-($U5*(1-$O5)+$V5*$O5)*$B5/12,0))</f>
        <v>0</v>
      </c>
      <c r="LM174" s="515">
        <f t="shared" si="43"/>
        <v>0</v>
      </c>
      <c r="LN174" s="515">
        <f t="shared" si="43"/>
        <v>0</v>
      </c>
      <c r="LO174" s="515">
        <f t="shared" si="43"/>
        <v>0</v>
      </c>
      <c r="LP174" s="515">
        <f t="shared" si="43"/>
        <v>0</v>
      </c>
      <c r="LQ174" s="515">
        <f t="shared" si="43"/>
        <v>0</v>
      </c>
      <c r="LR174" s="515">
        <f t="shared" si="43"/>
        <v>0</v>
      </c>
      <c r="LS174" s="515">
        <f t="shared" si="43"/>
        <v>0</v>
      </c>
      <c r="LT174" s="515">
        <f t="shared" si="43"/>
        <v>0</v>
      </c>
      <c r="LU174" s="515">
        <f t="shared" si="43"/>
        <v>0</v>
      </c>
      <c r="LV174" s="515">
        <f t="shared" si="43"/>
        <v>0</v>
      </c>
      <c r="LW174" s="515">
        <f t="shared" si="43"/>
        <v>0</v>
      </c>
      <c r="LX174" s="515">
        <f t="shared" si="43"/>
        <v>0</v>
      </c>
      <c r="LY174" s="515">
        <f t="shared" si="43"/>
        <v>0</v>
      </c>
      <c r="LZ174" s="515">
        <f t="shared" si="43"/>
        <v>0</v>
      </c>
      <c r="MA174" s="515">
        <f t="shared" si="43"/>
        <v>0</v>
      </c>
      <c r="MB174" s="515">
        <f t="shared" si="43"/>
        <v>0</v>
      </c>
      <c r="MC174" s="515">
        <f t="shared" si="43"/>
        <v>0</v>
      </c>
      <c r="MD174" s="515">
        <f t="shared" si="43"/>
        <v>0</v>
      </c>
      <c r="ME174" s="515">
        <f t="shared" si="43"/>
        <v>0</v>
      </c>
      <c r="MF174" s="515">
        <f t="shared" si="43"/>
        <v>0</v>
      </c>
      <c r="MG174" s="515">
        <f t="shared" si="43"/>
        <v>0</v>
      </c>
      <c r="MH174" s="515">
        <f t="shared" si="43"/>
        <v>0</v>
      </c>
      <c r="MI174" s="515">
        <f t="shared" si="43"/>
        <v>0</v>
      </c>
      <c r="MJ174" s="515">
        <f t="shared" si="43"/>
        <v>0</v>
      </c>
      <c r="MK174" s="515">
        <f t="shared" si="43"/>
        <v>0</v>
      </c>
      <c r="ML174" s="515">
        <f t="shared" si="43"/>
        <v>0</v>
      </c>
      <c r="MM174" s="515">
        <f t="shared" si="43"/>
        <v>0</v>
      </c>
      <c r="MN174" s="515">
        <f t="shared" si="43"/>
        <v>0</v>
      </c>
      <c r="MO174" s="515">
        <f t="shared" si="43"/>
        <v>0</v>
      </c>
      <c r="MP174" s="515">
        <f t="shared" si="43"/>
        <v>0</v>
      </c>
      <c r="MQ174" s="515">
        <f t="shared" si="43"/>
        <v>0</v>
      </c>
      <c r="MR174" s="515">
        <f t="shared" si="43"/>
        <v>0</v>
      </c>
      <c r="MS174" s="515">
        <f t="shared" si="43"/>
        <v>0</v>
      </c>
      <c r="MT174" s="515">
        <f t="shared" si="43"/>
        <v>0</v>
      </c>
      <c r="MU174" s="515">
        <f t="shared" si="43"/>
        <v>0</v>
      </c>
      <c r="MV174" s="515">
        <f t="shared" si="43"/>
        <v>0</v>
      </c>
      <c r="MW174" s="515">
        <f t="shared" si="43"/>
        <v>0</v>
      </c>
      <c r="MX174" s="515">
        <f t="shared" si="43"/>
        <v>0</v>
      </c>
      <c r="MY174" s="515">
        <f t="shared" si="43"/>
        <v>0</v>
      </c>
      <c r="MZ174" s="515">
        <f t="shared" si="43"/>
        <v>0</v>
      </c>
      <c r="NA174" s="515">
        <f t="shared" si="43"/>
        <v>0</v>
      </c>
      <c r="NB174" s="515">
        <f t="shared" si="43"/>
        <v>0</v>
      </c>
      <c r="NC174" s="515">
        <f t="shared" si="43"/>
        <v>0</v>
      </c>
      <c r="ND174" s="515">
        <f t="shared" si="43"/>
        <v>0</v>
      </c>
      <c r="NE174" s="515">
        <f t="shared" si="43"/>
        <v>0</v>
      </c>
      <c r="NF174" s="515">
        <f t="shared" si="43"/>
        <v>0</v>
      </c>
      <c r="NG174" s="515">
        <f t="shared" si="43"/>
        <v>0</v>
      </c>
      <c r="NH174" s="515">
        <f t="shared" si="43"/>
        <v>0</v>
      </c>
      <c r="NI174" s="515">
        <f t="shared" si="43"/>
        <v>0</v>
      </c>
      <c r="NJ174" s="515">
        <f t="shared" si="43"/>
        <v>0</v>
      </c>
      <c r="NK174" s="518">
        <f t="shared" si="43"/>
        <v>0</v>
      </c>
    </row>
    <row r="175" spans="1:375" s="384" customFormat="1" ht="13.8" x14ac:dyDescent="0.3">
      <c r="A175" s="517">
        <f t="shared" si="25"/>
        <v>-16121.258221845001</v>
      </c>
      <c r="B175" s="421" t="s">
        <v>331</v>
      </c>
      <c r="C175" s="514" t="s">
        <v>334</v>
      </c>
      <c r="D175" s="515">
        <f t="shared" ref="D175:BO175" si="44">IF(AND(D$167&gt;EOMONTH($E5,$R5*(1-$O5)),D$167&lt;=EOMONTH($E5,$R5*(1-$O5)+$S5*(1-$O5)+$T5*$O5)),-D174,0)</f>
        <v>0</v>
      </c>
      <c r="E175" s="515">
        <f t="shared" si="44"/>
        <v>0</v>
      </c>
      <c r="F175" s="515">
        <f t="shared" si="44"/>
        <v>0</v>
      </c>
      <c r="G175" s="515">
        <f t="shared" si="44"/>
        <v>0</v>
      </c>
      <c r="H175" s="515">
        <f t="shared" si="44"/>
        <v>0</v>
      </c>
      <c r="I175" s="515">
        <f t="shared" si="44"/>
        <v>0</v>
      </c>
      <c r="J175" s="515">
        <f t="shared" si="44"/>
        <v>0</v>
      </c>
      <c r="K175" s="515">
        <f t="shared" si="44"/>
        <v>0</v>
      </c>
      <c r="L175" s="515">
        <f t="shared" si="44"/>
        <v>0</v>
      </c>
      <c r="M175" s="515">
        <f t="shared" si="44"/>
        <v>0</v>
      </c>
      <c r="N175" s="515">
        <f t="shared" si="44"/>
        <v>0</v>
      </c>
      <c r="O175" s="515">
        <f t="shared" si="44"/>
        <v>0</v>
      </c>
      <c r="P175" s="515">
        <f t="shared" si="44"/>
        <v>0</v>
      </c>
      <c r="Q175" s="515">
        <f t="shared" si="44"/>
        <v>0</v>
      </c>
      <c r="R175" s="515">
        <f t="shared" si="44"/>
        <v>0</v>
      </c>
      <c r="S175" s="515">
        <f t="shared" si="44"/>
        <v>0</v>
      </c>
      <c r="T175" s="515">
        <f t="shared" si="44"/>
        <v>0</v>
      </c>
      <c r="U175" s="515">
        <f t="shared" si="44"/>
        <v>0</v>
      </c>
      <c r="V175" s="515">
        <f t="shared" si="44"/>
        <v>0</v>
      </c>
      <c r="W175" s="515">
        <f t="shared" si="44"/>
        <v>0</v>
      </c>
      <c r="X175" s="515">
        <f t="shared" si="44"/>
        <v>0</v>
      </c>
      <c r="Y175" s="515">
        <f t="shared" si="44"/>
        <v>0</v>
      </c>
      <c r="Z175" s="515">
        <f t="shared" si="44"/>
        <v>0</v>
      </c>
      <c r="AA175" s="515">
        <f t="shared" si="44"/>
        <v>0</v>
      </c>
      <c r="AB175" s="515">
        <f t="shared" si="44"/>
        <v>0</v>
      </c>
      <c r="AC175" s="515">
        <f t="shared" si="44"/>
        <v>0</v>
      </c>
      <c r="AD175" s="515">
        <f t="shared" si="44"/>
        <v>0</v>
      </c>
      <c r="AE175" s="515">
        <f t="shared" si="44"/>
        <v>0</v>
      </c>
      <c r="AF175" s="515">
        <f t="shared" si="44"/>
        <v>0</v>
      </c>
      <c r="AG175" s="515">
        <f t="shared" si="44"/>
        <v>0</v>
      </c>
      <c r="AH175" s="515">
        <f t="shared" si="44"/>
        <v>0</v>
      </c>
      <c r="AI175" s="515">
        <f t="shared" si="44"/>
        <v>0</v>
      </c>
      <c r="AJ175" s="515">
        <f t="shared" si="44"/>
        <v>0</v>
      </c>
      <c r="AK175" s="515">
        <f t="shared" si="44"/>
        <v>0</v>
      </c>
      <c r="AL175" s="515">
        <f t="shared" si="44"/>
        <v>0</v>
      </c>
      <c r="AM175" s="515">
        <f t="shared" si="44"/>
        <v>0</v>
      </c>
      <c r="AN175" s="515">
        <f t="shared" si="44"/>
        <v>0</v>
      </c>
      <c r="AO175" s="515">
        <f t="shared" si="44"/>
        <v>0</v>
      </c>
      <c r="AP175" s="515">
        <f t="shared" si="44"/>
        <v>0</v>
      </c>
      <c r="AQ175" s="515">
        <f t="shared" si="44"/>
        <v>0</v>
      </c>
      <c r="AR175" s="515">
        <f t="shared" si="44"/>
        <v>0</v>
      </c>
      <c r="AS175" s="515">
        <f t="shared" si="44"/>
        <v>-8060.6291109225003</v>
      </c>
      <c r="AT175" s="515">
        <f t="shared" si="44"/>
        <v>-8060.6291109225003</v>
      </c>
      <c r="AU175" s="515">
        <f t="shared" si="44"/>
        <v>0</v>
      </c>
      <c r="AV175" s="515">
        <f t="shared" si="44"/>
        <v>0</v>
      </c>
      <c r="AW175" s="515">
        <f t="shared" si="44"/>
        <v>0</v>
      </c>
      <c r="AX175" s="515">
        <f t="shared" si="44"/>
        <v>0</v>
      </c>
      <c r="AY175" s="515">
        <f t="shared" si="44"/>
        <v>0</v>
      </c>
      <c r="AZ175" s="515">
        <f t="shared" si="44"/>
        <v>0</v>
      </c>
      <c r="BA175" s="515">
        <f t="shared" si="44"/>
        <v>0</v>
      </c>
      <c r="BB175" s="515">
        <f t="shared" si="44"/>
        <v>0</v>
      </c>
      <c r="BC175" s="515">
        <f t="shared" si="44"/>
        <v>0</v>
      </c>
      <c r="BD175" s="515">
        <f t="shared" si="44"/>
        <v>0</v>
      </c>
      <c r="BE175" s="515">
        <f t="shared" si="44"/>
        <v>0</v>
      </c>
      <c r="BF175" s="515">
        <f t="shared" si="44"/>
        <v>0</v>
      </c>
      <c r="BG175" s="515">
        <f t="shared" si="44"/>
        <v>0</v>
      </c>
      <c r="BH175" s="515">
        <f t="shared" si="44"/>
        <v>0</v>
      </c>
      <c r="BI175" s="515">
        <f t="shared" si="44"/>
        <v>0</v>
      </c>
      <c r="BJ175" s="515">
        <f t="shared" si="44"/>
        <v>0</v>
      </c>
      <c r="BK175" s="515">
        <f t="shared" si="44"/>
        <v>0</v>
      </c>
      <c r="BL175" s="515">
        <f t="shared" si="44"/>
        <v>0</v>
      </c>
      <c r="BM175" s="515">
        <f t="shared" si="44"/>
        <v>0</v>
      </c>
      <c r="BN175" s="515">
        <f t="shared" si="44"/>
        <v>0</v>
      </c>
      <c r="BO175" s="515">
        <f t="shared" si="44"/>
        <v>0</v>
      </c>
      <c r="BP175" s="515">
        <f t="shared" ref="BP175:EA175" si="45">IF(AND(BP$167&gt;EOMONTH($E5,$R5*(1-$O5)),BP$167&lt;=EOMONTH($E5,$R5*(1-$O5)+$S5*(1-$O5)+$T5*$O5)),-BP174,0)</f>
        <v>0</v>
      </c>
      <c r="BQ175" s="515">
        <f t="shared" si="45"/>
        <v>0</v>
      </c>
      <c r="BR175" s="515">
        <f t="shared" si="45"/>
        <v>0</v>
      </c>
      <c r="BS175" s="515">
        <f t="shared" si="45"/>
        <v>0</v>
      </c>
      <c r="BT175" s="515">
        <f t="shared" si="45"/>
        <v>0</v>
      </c>
      <c r="BU175" s="515">
        <f t="shared" si="45"/>
        <v>0</v>
      </c>
      <c r="BV175" s="515">
        <f t="shared" si="45"/>
        <v>0</v>
      </c>
      <c r="BW175" s="515">
        <f t="shared" si="45"/>
        <v>0</v>
      </c>
      <c r="BX175" s="515">
        <f t="shared" si="45"/>
        <v>0</v>
      </c>
      <c r="BY175" s="515">
        <f t="shared" si="45"/>
        <v>0</v>
      </c>
      <c r="BZ175" s="515">
        <f t="shared" si="45"/>
        <v>0</v>
      </c>
      <c r="CA175" s="515">
        <f t="shared" si="45"/>
        <v>0</v>
      </c>
      <c r="CB175" s="515">
        <f t="shared" si="45"/>
        <v>0</v>
      </c>
      <c r="CC175" s="515">
        <f t="shared" si="45"/>
        <v>0</v>
      </c>
      <c r="CD175" s="515">
        <f t="shared" si="45"/>
        <v>0</v>
      </c>
      <c r="CE175" s="515">
        <f t="shared" si="45"/>
        <v>0</v>
      </c>
      <c r="CF175" s="515">
        <f t="shared" si="45"/>
        <v>0</v>
      </c>
      <c r="CG175" s="515">
        <f t="shared" si="45"/>
        <v>0</v>
      </c>
      <c r="CH175" s="515">
        <f t="shared" si="45"/>
        <v>0</v>
      </c>
      <c r="CI175" s="515">
        <f t="shared" si="45"/>
        <v>0</v>
      </c>
      <c r="CJ175" s="515">
        <f t="shared" si="45"/>
        <v>0</v>
      </c>
      <c r="CK175" s="515">
        <f t="shared" si="45"/>
        <v>0</v>
      </c>
      <c r="CL175" s="515">
        <f t="shared" si="45"/>
        <v>0</v>
      </c>
      <c r="CM175" s="515">
        <f t="shared" si="45"/>
        <v>0</v>
      </c>
      <c r="CN175" s="515">
        <f t="shared" si="45"/>
        <v>0</v>
      </c>
      <c r="CO175" s="515">
        <f t="shared" si="45"/>
        <v>0</v>
      </c>
      <c r="CP175" s="515">
        <f t="shared" si="45"/>
        <v>0</v>
      </c>
      <c r="CQ175" s="515">
        <f t="shared" si="45"/>
        <v>0</v>
      </c>
      <c r="CR175" s="515">
        <f t="shared" si="45"/>
        <v>0</v>
      </c>
      <c r="CS175" s="515">
        <f t="shared" si="45"/>
        <v>0</v>
      </c>
      <c r="CT175" s="515">
        <f t="shared" si="45"/>
        <v>0</v>
      </c>
      <c r="CU175" s="515">
        <f t="shared" si="45"/>
        <v>0</v>
      </c>
      <c r="CV175" s="515">
        <f t="shared" si="45"/>
        <v>0</v>
      </c>
      <c r="CW175" s="515">
        <f t="shared" si="45"/>
        <v>0</v>
      </c>
      <c r="CX175" s="515">
        <f t="shared" si="45"/>
        <v>0</v>
      </c>
      <c r="CY175" s="515">
        <f t="shared" si="45"/>
        <v>0</v>
      </c>
      <c r="CZ175" s="515">
        <f t="shared" si="45"/>
        <v>0</v>
      </c>
      <c r="DA175" s="515">
        <f t="shared" si="45"/>
        <v>0</v>
      </c>
      <c r="DB175" s="515">
        <f t="shared" si="45"/>
        <v>0</v>
      </c>
      <c r="DC175" s="515">
        <f t="shared" si="45"/>
        <v>0</v>
      </c>
      <c r="DD175" s="515">
        <f t="shared" si="45"/>
        <v>0</v>
      </c>
      <c r="DE175" s="515">
        <f t="shared" si="45"/>
        <v>0</v>
      </c>
      <c r="DF175" s="515">
        <f t="shared" si="45"/>
        <v>0</v>
      </c>
      <c r="DG175" s="515">
        <f t="shared" si="45"/>
        <v>0</v>
      </c>
      <c r="DH175" s="515">
        <f t="shared" si="45"/>
        <v>0</v>
      </c>
      <c r="DI175" s="515">
        <f t="shared" si="45"/>
        <v>0</v>
      </c>
      <c r="DJ175" s="515">
        <f t="shared" si="45"/>
        <v>0</v>
      </c>
      <c r="DK175" s="515">
        <f t="shared" si="45"/>
        <v>0</v>
      </c>
      <c r="DL175" s="515">
        <f t="shared" si="45"/>
        <v>0</v>
      </c>
      <c r="DM175" s="515">
        <f t="shared" si="45"/>
        <v>0</v>
      </c>
      <c r="DN175" s="515">
        <f t="shared" si="45"/>
        <v>0</v>
      </c>
      <c r="DO175" s="515">
        <f t="shared" si="45"/>
        <v>0</v>
      </c>
      <c r="DP175" s="515">
        <f t="shared" si="45"/>
        <v>0</v>
      </c>
      <c r="DQ175" s="515">
        <f t="shared" si="45"/>
        <v>0</v>
      </c>
      <c r="DR175" s="515">
        <f t="shared" si="45"/>
        <v>0</v>
      </c>
      <c r="DS175" s="515">
        <f t="shared" si="45"/>
        <v>0</v>
      </c>
      <c r="DT175" s="515">
        <f t="shared" si="45"/>
        <v>0</v>
      </c>
      <c r="DU175" s="515">
        <f t="shared" si="45"/>
        <v>0</v>
      </c>
      <c r="DV175" s="515">
        <f t="shared" si="45"/>
        <v>0</v>
      </c>
      <c r="DW175" s="515">
        <f t="shared" si="45"/>
        <v>0</v>
      </c>
      <c r="DX175" s="515">
        <f t="shared" si="45"/>
        <v>0</v>
      </c>
      <c r="DY175" s="515">
        <f t="shared" si="45"/>
        <v>0</v>
      </c>
      <c r="DZ175" s="515">
        <f t="shared" si="45"/>
        <v>0</v>
      </c>
      <c r="EA175" s="515">
        <f t="shared" si="45"/>
        <v>0</v>
      </c>
      <c r="EB175" s="515">
        <f t="shared" ref="EB175:GM175" si="46">IF(AND(EB$167&gt;EOMONTH($E5,$R5*(1-$O5)),EB$167&lt;=EOMONTH($E5,$R5*(1-$O5)+$S5*(1-$O5)+$T5*$O5)),-EB174,0)</f>
        <v>0</v>
      </c>
      <c r="EC175" s="515">
        <f t="shared" si="46"/>
        <v>0</v>
      </c>
      <c r="ED175" s="515">
        <f t="shared" si="46"/>
        <v>0</v>
      </c>
      <c r="EE175" s="515">
        <f t="shared" si="46"/>
        <v>0</v>
      </c>
      <c r="EF175" s="515">
        <f t="shared" si="46"/>
        <v>0</v>
      </c>
      <c r="EG175" s="515">
        <f t="shared" si="46"/>
        <v>0</v>
      </c>
      <c r="EH175" s="515">
        <f t="shared" si="46"/>
        <v>0</v>
      </c>
      <c r="EI175" s="515">
        <f t="shared" si="46"/>
        <v>0</v>
      </c>
      <c r="EJ175" s="515">
        <f t="shared" si="46"/>
        <v>0</v>
      </c>
      <c r="EK175" s="515">
        <f t="shared" si="46"/>
        <v>0</v>
      </c>
      <c r="EL175" s="515">
        <f t="shared" si="46"/>
        <v>0</v>
      </c>
      <c r="EM175" s="515">
        <f t="shared" si="46"/>
        <v>0</v>
      </c>
      <c r="EN175" s="515">
        <f t="shared" si="46"/>
        <v>0</v>
      </c>
      <c r="EO175" s="515">
        <f t="shared" si="46"/>
        <v>0</v>
      </c>
      <c r="EP175" s="515">
        <f t="shared" si="46"/>
        <v>0</v>
      </c>
      <c r="EQ175" s="515">
        <f t="shared" si="46"/>
        <v>0</v>
      </c>
      <c r="ER175" s="515">
        <f t="shared" si="46"/>
        <v>0</v>
      </c>
      <c r="ES175" s="515">
        <f t="shared" si="46"/>
        <v>0</v>
      </c>
      <c r="ET175" s="515">
        <f t="shared" si="46"/>
        <v>0</v>
      </c>
      <c r="EU175" s="515">
        <f t="shared" si="46"/>
        <v>0</v>
      </c>
      <c r="EV175" s="515">
        <f t="shared" si="46"/>
        <v>0</v>
      </c>
      <c r="EW175" s="515">
        <f t="shared" si="46"/>
        <v>0</v>
      </c>
      <c r="EX175" s="515">
        <f t="shared" si="46"/>
        <v>0</v>
      </c>
      <c r="EY175" s="515">
        <f t="shared" si="46"/>
        <v>0</v>
      </c>
      <c r="EZ175" s="515">
        <f t="shared" si="46"/>
        <v>0</v>
      </c>
      <c r="FA175" s="515">
        <f t="shared" si="46"/>
        <v>0</v>
      </c>
      <c r="FB175" s="515">
        <f t="shared" si="46"/>
        <v>0</v>
      </c>
      <c r="FC175" s="515">
        <f t="shared" si="46"/>
        <v>0</v>
      </c>
      <c r="FD175" s="515">
        <f t="shared" si="46"/>
        <v>0</v>
      </c>
      <c r="FE175" s="515">
        <f t="shared" si="46"/>
        <v>0</v>
      </c>
      <c r="FF175" s="515">
        <f t="shared" si="46"/>
        <v>0</v>
      </c>
      <c r="FG175" s="515">
        <f t="shared" si="46"/>
        <v>0</v>
      </c>
      <c r="FH175" s="515">
        <f t="shared" si="46"/>
        <v>0</v>
      </c>
      <c r="FI175" s="515">
        <f t="shared" si="46"/>
        <v>0</v>
      </c>
      <c r="FJ175" s="515">
        <f t="shared" si="46"/>
        <v>0</v>
      </c>
      <c r="FK175" s="515">
        <f t="shared" si="46"/>
        <v>0</v>
      </c>
      <c r="FL175" s="515">
        <f t="shared" si="46"/>
        <v>0</v>
      </c>
      <c r="FM175" s="515">
        <f t="shared" si="46"/>
        <v>0</v>
      </c>
      <c r="FN175" s="515">
        <f t="shared" si="46"/>
        <v>0</v>
      </c>
      <c r="FO175" s="515">
        <f t="shared" si="46"/>
        <v>0</v>
      </c>
      <c r="FP175" s="515">
        <f t="shared" si="46"/>
        <v>0</v>
      </c>
      <c r="FQ175" s="515">
        <f t="shared" si="46"/>
        <v>0</v>
      </c>
      <c r="FR175" s="515">
        <f t="shared" si="46"/>
        <v>0</v>
      </c>
      <c r="FS175" s="515">
        <f t="shared" si="46"/>
        <v>0</v>
      </c>
      <c r="FT175" s="515">
        <f t="shared" si="46"/>
        <v>0</v>
      </c>
      <c r="FU175" s="515">
        <f t="shared" si="46"/>
        <v>0</v>
      </c>
      <c r="FV175" s="515">
        <f t="shared" si="46"/>
        <v>0</v>
      </c>
      <c r="FW175" s="515">
        <f t="shared" si="46"/>
        <v>0</v>
      </c>
      <c r="FX175" s="515">
        <f t="shared" si="46"/>
        <v>0</v>
      </c>
      <c r="FY175" s="515">
        <f t="shared" si="46"/>
        <v>0</v>
      </c>
      <c r="FZ175" s="515">
        <f t="shared" si="46"/>
        <v>0</v>
      </c>
      <c r="GA175" s="515">
        <f t="shared" si="46"/>
        <v>0</v>
      </c>
      <c r="GB175" s="515">
        <f t="shared" si="46"/>
        <v>0</v>
      </c>
      <c r="GC175" s="515">
        <f t="shared" si="46"/>
        <v>0</v>
      </c>
      <c r="GD175" s="515">
        <f t="shared" si="46"/>
        <v>0</v>
      </c>
      <c r="GE175" s="515">
        <f t="shared" si="46"/>
        <v>0</v>
      </c>
      <c r="GF175" s="515">
        <f t="shared" si="46"/>
        <v>0</v>
      </c>
      <c r="GG175" s="515">
        <f t="shared" si="46"/>
        <v>0</v>
      </c>
      <c r="GH175" s="515">
        <f t="shared" si="46"/>
        <v>0</v>
      </c>
      <c r="GI175" s="515">
        <f t="shared" si="46"/>
        <v>0</v>
      </c>
      <c r="GJ175" s="515">
        <f t="shared" si="46"/>
        <v>0</v>
      </c>
      <c r="GK175" s="515">
        <f t="shared" si="46"/>
        <v>0</v>
      </c>
      <c r="GL175" s="515">
        <f t="shared" si="46"/>
        <v>0</v>
      </c>
      <c r="GM175" s="515">
        <f t="shared" si="46"/>
        <v>0</v>
      </c>
      <c r="GN175" s="515">
        <f t="shared" ref="GN175:IY175" si="47">IF(AND(GN$167&gt;EOMONTH($E5,$R5*(1-$O5)),GN$167&lt;=EOMONTH($E5,$R5*(1-$O5)+$S5*(1-$O5)+$T5*$O5)),-GN174,0)</f>
        <v>0</v>
      </c>
      <c r="GO175" s="515">
        <f t="shared" si="47"/>
        <v>0</v>
      </c>
      <c r="GP175" s="515">
        <f t="shared" si="47"/>
        <v>0</v>
      </c>
      <c r="GQ175" s="515">
        <f t="shared" si="47"/>
        <v>0</v>
      </c>
      <c r="GR175" s="515">
        <f t="shared" si="47"/>
        <v>0</v>
      </c>
      <c r="GS175" s="515">
        <f t="shared" si="47"/>
        <v>0</v>
      </c>
      <c r="GT175" s="515">
        <f t="shared" si="47"/>
        <v>0</v>
      </c>
      <c r="GU175" s="515">
        <f t="shared" si="47"/>
        <v>0</v>
      </c>
      <c r="GV175" s="515">
        <f t="shared" si="47"/>
        <v>0</v>
      </c>
      <c r="GW175" s="515">
        <f t="shared" si="47"/>
        <v>0</v>
      </c>
      <c r="GX175" s="515">
        <f t="shared" si="47"/>
        <v>0</v>
      </c>
      <c r="GY175" s="515">
        <f t="shared" si="47"/>
        <v>0</v>
      </c>
      <c r="GZ175" s="515">
        <f t="shared" si="47"/>
        <v>0</v>
      </c>
      <c r="HA175" s="515">
        <f t="shared" si="47"/>
        <v>0</v>
      </c>
      <c r="HB175" s="515">
        <f t="shared" si="47"/>
        <v>0</v>
      </c>
      <c r="HC175" s="515">
        <f t="shared" si="47"/>
        <v>0</v>
      </c>
      <c r="HD175" s="515">
        <f t="shared" si="47"/>
        <v>0</v>
      </c>
      <c r="HE175" s="515">
        <f t="shared" si="47"/>
        <v>0</v>
      </c>
      <c r="HF175" s="515">
        <f t="shared" si="47"/>
        <v>0</v>
      </c>
      <c r="HG175" s="515">
        <f t="shared" si="47"/>
        <v>0</v>
      </c>
      <c r="HH175" s="515">
        <f t="shared" si="47"/>
        <v>0</v>
      </c>
      <c r="HI175" s="515">
        <f t="shared" si="47"/>
        <v>0</v>
      </c>
      <c r="HJ175" s="515">
        <f t="shared" si="47"/>
        <v>0</v>
      </c>
      <c r="HK175" s="515">
        <f t="shared" si="47"/>
        <v>0</v>
      </c>
      <c r="HL175" s="515">
        <f t="shared" si="47"/>
        <v>0</v>
      </c>
      <c r="HM175" s="515">
        <f t="shared" si="47"/>
        <v>0</v>
      </c>
      <c r="HN175" s="515">
        <f t="shared" si="47"/>
        <v>0</v>
      </c>
      <c r="HO175" s="515">
        <f t="shared" si="47"/>
        <v>0</v>
      </c>
      <c r="HP175" s="515">
        <f t="shared" si="47"/>
        <v>0</v>
      </c>
      <c r="HQ175" s="515">
        <f t="shared" si="47"/>
        <v>0</v>
      </c>
      <c r="HR175" s="515">
        <f t="shared" si="47"/>
        <v>0</v>
      </c>
      <c r="HS175" s="515">
        <f t="shared" si="47"/>
        <v>0</v>
      </c>
      <c r="HT175" s="515">
        <f t="shared" si="47"/>
        <v>0</v>
      </c>
      <c r="HU175" s="515">
        <f t="shared" si="47"/>
        <v>0</v>
      </c>
      <c r="HV175" s="515">
        <f t="shared" si="47"/>
        <v>0</v>
      </c>
      <c r="HW175" s="515">
        <f t="shared" si="47"/>
        <v>0</v>
      </c>
      <c r="HX175" s="515">
        <f t="shared" si="47"/>
        <v>0</v>
      </c>
      <c r="HY175" s="515">
        <f t="shared" si="47"/>
        <v>0</v>
      </c>
      <c r="HZ175" s="515">
        <f t="shared" si="47"/>
        <v>0</v>
      </c>
      <c r="IA175" s="515">
        <f t="shared" si="47"/>
        <v>0</v>
      </c>
      <c r="IB175" s="515">
        <f t="shared" si="47"/>
        <v>0</v>
      </c>
      <c r="IC175" s="515">
        <f t="shared" si="47"/>
        <v>0</v>
      </c>
      <c r="ID175" s="515">
        <f t="shared" si="47"/>
        <v>0</v>
      </c>
      <c r="IE175" s="515">
        <f t="shared" si="47"/>
        <v>0</v>
      </c>
      <c r="IF175" s="515">
        <f t="shared" si="47"/>
        <v>0</v>
      </c>
      <c r="IG175" s="515">
        <f t="shared" si="47"/>
        <v>0</v>
      </c>
      <c r="IH175" s="515">
        <f t="shared" si="47"/>
        <v>0</v>
      </c>
      <c r="II175" s="515">
        <f t="shared" si="47"/>
        <v>0</v>
      </c>
      <c r="IJ175" s="515">
        <f t="shared" si="47"/>
        <v>0</v>
      </c>
      <c r="IK175" s="515">
        <f t="shared" si="47"/>
        <v>0</v>
      </c>
      <c r="IL175" s="515">
        <f t="shared" si="47"/>
        <v>0</v>
      </c>
      <c r="IM175" s="515">
        <f t="shared" si="47"/>
        <v>0</v>
      </c>
      <c r="IN175" s="515">
        <f t="shared" si="47"/>
        <v>0</v>
      </c>
      <c r="IO175" s="515">
        <f t="shared" si="47"/>
        <v>0</v>
      </c>
      <c r="IP175" s="515">
        <f t="shared" si="47"/>
        <v>0</v>
      </c>
      <c r="IQ175" s="515">
        <f t="shared" si="47"/>
        <v>0</v>
      </c>
      <c r="IR175" s="515">
        <f t="shared" si="47"/>
        <v>0</v>
      </c>
      <c r="IS175" s="515">
        <f t="shared" si="47"/>
        <v>0</v>
      </c>
      <c r="IT175" s="515">
        <f t="shared" si="47"/>
        <v>0</v>
      </c>
      <c r="IU175" s="515">
        <f t="shared" si="47"/>
        <v>0</v>
      </c>
      <c r="IV175" s="515">
        <f t="shared" si="47"/>
        <v>0</v>
      </c>
      <c r="IW175" s="515">
        <f t="shared" si="47"/>
        <v>0</v>
      </c>
      <c r="IX175" s="515">
        <f t="shared" si="47"/>
        <v>0</v>
      </c>
      <c r="IY175" s="515">
        <f t="shared" si="47"/>
        <v>0</v>
      </c>
      <c r="IZ175" s="515">
        <f t="shared" ref="IZ175:LK175" si="48">IF(AND(IZ$167&gt;EOMONTH($E5,$R5*(1-$O5)),IZ$167&lt;=EOMONTH($E5,$R5*(1-$O5)+$S5*(1-$O5)+$T5*$O5)),-IZ174,0)</f>
        <v>0</v>
      </c>
      <c r="JA175" s="515">
        <f t="shared" si="48"/>
        <v>0</v>
      </c>
      <c r="JB175" s="515">
        <f t="shared" si="48"/>
        <v>0</v>
      </c>
      <c r="JC175" s="515">
        <f t="shared" si="48"/>
        <v>0</v>
      </c>
      <c r="JD175" s="515">
        <f t="shared" si="48"/>
        <v>0</v>
      </c>
      <c r="JE175" s="515">
        <f t="shared" si="48"/>
        <v>0</v>
      </c>
      <c r="JF175" s="515">
        <f t="shared" si="48"/>
        <v>0</v>
      </c>
      <c r="JG175" s="515">
        <f t="shared" si="48"/>
        <v>0</v>
      </c>
      <c r="JH175" s="515">
        <f t="shared" si="48"/>
        <v>0</v>
      </c>
      <c r="JI175" s="515">
        <f t="shared" si="48"/>
        <v>0</v>
      </c>
      <c r="JJ175" s="515">
        <f t="shared" si="48"/>
        <v>0</v>
      </c>
      <c r="JK175" s="515">
        <f t="shared" si="48"/>
        <v>0</v>
      </c>
      <c r="JL175" s="515">
        <f t="shared" si="48"/>
        <v>0</v>
      </c>
      <c r="JM175" s="515">
        <f t="shared" si="48"/>
        <v>0</v>
      </c>
      <c r="JN175" s="515">
        <f t="shared" si="48"/>
        <v>0</v>
      </c>
      <c r="JO175" s="515">
        <f t="shared" si="48"/>
        <v>0</v>
      </c>
      <c r="JP175" s="515">
        <f t="shared" si="48"/>
        <v>0</v>
      </c>
      <c r="JQ175" s="515">
        <f t="shared" si="48"/>
        <v>0</v>
      </c>
      <c r="JR175" s="515">
        <f t="shared" si="48"/>
        <v>0</v>
      </c>
      <c r="JS175" s="515">
        <f t="shared" si="48"/>
        <v>0</v>
      </c>
      <c r="JT175" s="515">
        <f t="shared" si="48"/>
        <v>0</v>
      </c>
      <c r="JU175" s="515">
        <f t="shared" si="48"/>
        <v>0</v>
      </c>
      <c r="JV175" s="515">
        <f t="shared" si="48"/>
        <v>0</v>
      </c>
      <c r="JW175" s="515">
        <f t="shared" si="48"/>
        <v>0</v>
      </c>
      <c r="JX175" s="515">
        <f t="shared" si="48"/>
        <v>0</v>
      </c>
      <c r="JY175" s="515">
        <f t="shared" si="48"/>
        <v>0</v>
      </c>
      <c r="JZ175" s="515">
        <f t="shared" si="48"/>
        <v>0</v>
      </c>
      <c r="KA175" s="515">
        <f t="shared" si="48"/>
        <v>0</v>
      </c>
      <c r="KB175" s="515">
        <f t="shared" si="48"/>
        <v>0</v>
      </c>
      <c r="KC175" s="515">
        <f t="shared" si="48"/>
        <v>0</v>
      </c>
      <c r="KD175" s="515">
        <f t="shared" si="48"/>
        <v>0</v>
      </c>
      <c r="KE175" s="515">
        <f t="shared" si="48"/>
        <v>0</v>
      </c>
      <c r="KF175" s="515">
        <f t="shared" si="48"/>
        <v>0</v>
      </c>
      <c r="KG175" s="515">
        <f t="shared" si="48"/>
        <v>0</v>
      </c>
      <c r="KH175" s="515">
        <f t="shared" si="48"/>
        <v>0</v>
      </c>
      <c r="KI175" s="515">
        <f t="shared" si="48"/>
        <v>0</v>
      </c>
      <c r="KJ175" s="515">
        <f t="shared" si="48"/>
        <v>0</v>
      </c>
      <c r="KK175" s="515">
        <f t="shared" si="48"/>
        <v>0</v>
      </c>
      <c r="KL175" s="515">
        <f t="shared" si="48"/>
        <v>0</v>
      </c>
      <c r="KM175" s="515">
        <f t="shared" si="48"/>
        <v>0</v>
      </c>
      <c r="KN175" s="515">
        <f t="shared" si="48"/>
        <v>0</v>
      </c>
      <c r="KO175" s="515">
        <f t="shared" si="48"/>
        <v>0</v>
      </c>
      <c r="KP175" s="515">
        <f t="shared" si="48"/>
        <v>0</v>
      </c>
      <c r="KQ175" s="515">
        <f t="shared" si="48"/>
        <v>0</v>
      </c>
      <c r="KR175" s="515">
        <f t="shared" si="48"/>
        <v>0</v>
      </c>
      <c r="KS175" s="515">
        <f t="shared" si="48"/>
        <v>0</v>
      </c>
      <c r="KT175" s="515">
        <f t="shared" si="48"/>
        <v>0</v>
      </c>
      <c r="KU175" s="515">
        <f t="shared" si="48"/>
        <v>0</v>
      </c>
      <c r="KV175" s="515">
        <f t="shared" si="48"/>
        <v>0</v>
      </c>
      <c r="KW175" s="515">
        <f t="shared" si="48"/>
        <v>0</v>
      </c>
      <c r="KX175" s="515">
        <f t="shared" si="48"/>
        <v>0</v>
      </c>
      <c r="KY175" s="515">
        <f t="shared" si="48"/>
        <v>0</v>
      </c>
      <c r="KZ175" s="515">
        <f t="shared" si="48"/>
        <v>0</v>
      </c>
      <c r="LA175" s="515">
        <f t="shared" si="48"/>
        <v>0</v>
      </c>
      <c r="LB175" s="515">
        <f t="shared" si="48"/>
        <v>0</v>
      </c>
      <c r="LC175" s="515">
        <f t="shared" si="48"/>
        <v>0</v>
      </c>
      <c r="LD175" s="515">
        <f t="shared" si="48"/>
        <v>0</v>
      </c>
      <c r="LE175" s="515">
        <f t="shared" si="48"/>
        <v>0</v>
      </c>
      <c r="LF175" s="515">
        <f t="shared" si="48"/>
        <v>0</v>
      </c>
      <c r="LG175" s="515">
        <f t="shared" si="48"/>
        <v>0</v>
      </c>
      <c r="LH175" s="515">
        <f t="shared" si="48"/>
        <v>0</v>
      </c>
      <c r="LI175" s="515">
        <f t="shared" si="48"/>
        <v>0</v>
      </c>
      <c r="LJ175" s="515">
        <f t="shared" si="48"/>
        <v>0</v>
      </c>
      <c r="LK175" s="515">
        <f t="shared" si="48"/>
        <v>0</v>
      </c>
      <c r="LL175" s="515">
        <f t="shared" ref="LL175:NK175" si="49">IF(AND(LL$167&gt;EOMONTH($E5,$R5*(1-$O5)),LL$167&lt;=EOMONTH($E5,$R5*(1-$O5)+$S5*(1-$O5)+$T5*$O5)),-LL174,0)</f>
        <v>0</v>
      </c>
      <c r="LM175" s="515">
        <f t="shared" si="49"/>
        <v>0</v>
      </c>
      <c r="LN175" s="515">
        <f t="shared" si="49"/>
        <v>0</v>
      </c>
      <c r="LO175" s="515">
        <f t="shared" si="49"/>
        <v>0</v>
      </c>
      <c r="LP175" s="515">
        <f t="shared" si="49"/>
        <v>0</v>
      </c>
      <c r="LQ175" s="515">
        <f t="shared" si="49"/>
        <v>0</v>
      </c>
      <c r="LR175" s="515">
        <f t="shared" si="49"/>
        <v>0</v>
      </c>
      <c r="LS175" s="515">
        <f t="shared" si="49"/>
        <v>0</v>
      </c>
      <c r="LT175" s="515">
        <f t="shared" si="49"/>
        <v>0</v>
      </c>
      <c r="LU175" s="515">
        <f t="shared" si="49"/>
        <v>0</v>
      </c>
      <c r="LV175" s="515">
        <f t="shared" si="49"/>
        <v>0</v>
      </c>
      <c r="LW175" s="515">
        <f t="shared" si="49"/>
        <v>0</v>
      </c>
      <c r="LX175" s="515">
        <f t="shared" si="49"/>
        <v>0</v>
      </c>
      <c r="LY175" s="515">
        <f t="shared" si="49"/>
        <v>0</v>
      </c>
      <c r="LZ175" s="515">
        <f t="shared" si="49"/>
        <v>0</v>
      </c>
      <c r="MA175" s="515">
        <f t="shared" si="49"/>
        <v>0</v>
      </c>
      <c r="MB175" s="515">
        <f t="shared" si="49"/>
        <v>0</v>
      </c>
      <c r="MC175" s="515">
        <f t="shared" si="49"/>
        <v>0</v>
      </c>
      <c r="MD175" s="515">
        <f t="shared" si="49"/>
        <v>0</v>
      </c>
      <c r="ME175" s="515">
        <f t="shared" si="49"/>
        <v>0</v>
      </c>
      <c r="MF175" s="515">
        <f t="shared" si="49"/>
        <v>0</v>
      </c>
      <c r="MG175" s="515">
        <f t="shared" si="49"/>
        <v>0</v>
      </c>
      <c r="MH175" s="515">
        <f t="shared" si="49"/>
        <v>0</v>
      </c>
      <c r="MI175" s="515">
        <f t="shared" si="49"/>
        <v>0</v>
      </c>
      <c r="MJ175" s="515">
        <f t="shared" si="49"/>
        <v>0</v>
      </c>
      <c r="MK175" s="515">
        <f t="shared" si="49"/>
        <v>0</v>
      </c>
      <c r="ML175" s="515">
        <f t="shared" si="49"/>
        <v>0</v>
      </c>
      <c r="MM175" s="515">
        <f t="shared" si="49"/>
        <v>0</v>
      </c>
      <c r="MN175" s="515">
        <f t="shared" si="49"/>
        <v>0</v>
      </c>
      <c r="MO175" s="515">
        <f t="shared" si="49"/>
        <v>0</v>
      </c>
      <c r="MP175" s="515">
        <f t="shared" si="49"/>
        <v>0</v>
      </c>
      <c r="MQ175" s="515">
        <f t="shared" si="49"/>
        <v>0</v>
      </c>
      <c r="MR175" s="515">
        <f t="shared" si="49"/>
        <v>0</v>
      </c>
      <c r="MS175" s="515">
        <f t="shared" si="49"/>
        <v>0</v>
      </c>
      <c r="MT175" s="515">
        <f t="shared" si="49"/>
        <v>0</v>
      </c>
      <c r="MU175" s="515">
        <f t="shared" si="49"/>
        <v>0</v>
      </c>
      <c r="MV175" s="515">
        <f t="shared" si="49"/>
        <v>0</v>
      </c>
      <c r="MW175" s="515">
        <f t="shared" si="49"/>
        <v>0</v>
      </c>
      <c r="MX175" s="515">
        <f t="shared" si="49"/>
        <v>0</v>
      </c>
      <c r="MY175" s="515">
        <f t="shared" si="49"/>
        <v>0</v>
      </c>
      <c r="MZ175" s="515">
        <f t="shared" si="49"/>
        <v>0</v>
      </c>
      <c r="NA175" s="515">
        <f t="shared" si="49"/>
        <v>0</v>
      </c>
      <c r="NB175" s="515">
        <f t="shared" si="49"/>
        <v>0</v>
      </c>
      <c r="NC175" s="515">
        <f t="shared" si="49"/>
        <v>0</v>
      </c>
      <c r="ND175" s="515">
        <f t="shared" si="49"/>
        <v>0</v>
      </c>
      <c r="NE175" s="515">
        <f t="shared" si="49"/>
        <v>0</v>
      </c>
      <c r="NF175" s="515">
        <f t="shared" si="49"/>
        <v>0</v>
      </c>
      <c r="NG175" s="515">
        <f t="shared" si="49"/>
        <v>0</v>
      </c>
      <c r="NH175" s="515">
        <f t="shared" si="49"/>
        <v>0</v>
      </c>
      <c r="NI175" s="515">
        <f t="shared" si="49"/>
        <v>0</v>
      </c>
      <c r="NJ175" s="515">
        <f t="shared" si="49"/>
        <v>0</v>
      </c>
      <c r="NK175" s="518">
        <f t="shared" si="49"/>
        <v>0</v>
      </c>
    </row>
    <row r="176" spans="1:375" s="384" customFormat="1" ht="13.8" x14ac:dyDescent="0.3">
      <c r="A176" s="517">
        <f t="shared" si="25"/>
        <v>78148.312957791262</v>
      </c>
      <c r="B176" s="421" t="s">
        <v>315</v>
      </c>
      <c r="C176" s="514" t="s">
        <v>335</v>
      </c>
      <c r="D176" s="515">
        <f>IF(OR(D$167&lt;=EOMONTH($E5,$R5*(1-$O5)),D$167&gt;EOMONTH($E5,$P5*12*(1-$O5)+$Q5*12*$O5+$R5*(1-$O5))),0,IF($X5="NNN",SUM(Expenses!B$14:B$18)*$F5,IF($X5="FSG",0,IF($X5="MG",SUMPRODUCT(Expenses!B$14:B$18,$Z5:$Z9)*$F5,MAX((Expenses!B$15-$AB5/12)*$AA5*$F5,0)+MAX((Expenses!B$14-$AB6/12)*$AA6*$F5,0)+MAX((Expenses!B$17-$AB7/12)*$AA7*$F5,0)+MAX((Expenses!B$16-$AB8/12)*$AA8*$F5,0)+MAX((Expenses!B$18-$AB9/12)*$AA9*$F5,0)))))</f>
        <v>0</v>
      </c>
      <c r="E176" s="515">
        <f>IF(OR(E$167&lt;=EOMONTH($E5,$R5*(1-$O5)),E$167&gt;EOMONTH($E5,$P5*12*(1-$O5)+$Q5*12*$O5+$R5*(1-$O5))),0,IF($X5="NNN",SUM(Expenses!C$14:C$18)*$F5,IF($X5="FSG",0,IF($X5="MG",SUMPRODUCT(Expenses!C$14:C$18,$Z5:$Z9)*$F5,MAX((Expenses!C$15-$AB5/12)*$AA5*$F5,0)+MAX((Expenses!C$14-$AB6/12)*$AA6*$F5,0)+MAX((Expenses!C$17-$AB7/12)*$AA7*$F5,0)+MAX((Expenses!C$16-$AB8/12)*$AA8*$F5,0)+MAX((Expenses!C$18-$AB9/12)*$AA9*$F5,0)))))</f>
        <v>0</v>
      </c>
      <c r="F176" s="515">
        <f>IF(OR(F$167&lt;=EOMONTH($E5,$R5*(1-$O5)),F$167&gt;EOMONTH($E5,$P5*12*(1-$O5)+$Q5*12*$O5+$R5*(1-$O5))),0,IF($X5="NNN",SUM(Expenses!D$14:D$18)*$F5,IF($X5="FSG",0,IF($X5="MG",SUMPRODUCT(Expenses!D$14:D$18,$Z5:$Z9)*$F5,MAX((Expenses!D$15-$AB5/12)*$AA5*$F5,0)+MAX((Expenses!D$14-$AB6/12)*$AA6*$F5,0)+MAX((Expenses!D$17-$AB7/12)*$AA7*$F5,0)+MAX((Expenses!D$16-$AB8/12)*$AA8*$F5,0)+MAX((Expenses!D$18-$AB9/12)*$AA9*$F5,0)))))</f>
        <v>0</v>
      </c>
      <c r="G176" s="515">
        <f>IF(OR(G$167&lt;=EOMONTH($E5,$R5*(1-$O5)),G$167&gt;EOMONTH($E5,$P5*12*(1-$O5)+$Q5*12*$O5+$R5*(1-$O5))),0,IF($X5="NNN",SUM(Expenses!E$14:E$18)*$F5,IF($X5="FSG",0,IF($X5="MG",SUMPRODUCT(Expenses!E$14:E$18,$Z5:$Z9)*$F5,MAX((Expenses!E$15-$AB5/12)*$AA5*$F5,0)+MAX((Expenses!E$14-$AB6/12)*$AA6*$F5,0)+MAX((Expenses!E$17-$AB7/12)*$AA7*$F5,0)+MAX((Expenses!E$16-$AB8/12)*$AA8*$F5,0)+MAX((Expenses!E$18-$AB9/12)*$AA9*$F5,0)))))</f>
        <v>0</v>
      </c>
      <c r="H176" s="515">
        <f>IF(OR(H$167&lt;=EOMONTH($E5,$R5*(1-$O5)),H$167&gt;EOMONTH($E5,$P5*12*(1-$O5)+$Q5*12*$O5+$R5*(1-$O5))),0,IF($X5="NNN",SUM(Expenses!F$14:F$18)*$F5,IF($X5="FSG",0,IF($X5="MG",SUMPRODUCT(Expenses!F$14:F$18,$Z5:$Z9)*$F5,MAX((Expenses!F$15-$AB5/12)*$AA5*$F5,0)+MAX((Expenses!F$14-$AB6/12)*$AA6*$F5,0)+MAX((Expenses!F$17-$AB7/12)*$AA7*$F5,0)+MAX((Expenses!F$16-$AB8/12)*$AA8*$F5,0)+MAX((Expenses!F$18-$AB9/12)*$AA9*$F5,0)))))</f>
        <v>0</v>
      </c>
      <c r="I176" s="515">
        <f>IF(OR(I$167&lt;=EOMONTH($E5,$R5*(1-$O5)),I$167&gt;EOMONTH($E5,$P5*12*(1-$O5)+$Q5*12*$O5+$R5*(1-$O5))),0,IF($X5="NNN",SUM(Expenses!G$14:G$18)*$F5,IF($X5="FSG",0,IF($X5="MG",SUMPRODUCT(Expenses!G$14:G$18,$Z5:$Z9)*$F5,MAX((Expenses!G$15-$AB5/12)*$AA5*$F5,0)+MAX((Expenses!G$14-$AB6/12)*$AA6*$F5,0)+MAX((Expenses!G$17-$AB7/12)*$AA7*$F5,0)+MAX((Expenses!G$16-$AB8/12)*$AA8*$F5,0)+MAX((Expenses!G$18-$AB9/12)*$AA9*$F5,0)))))</f>
        <v>0</v>
      </c>
      <c r="J176" s="515">
        <f>IF(OR(J$167&lt;=EOMONTH($E5,$R5*(1-$O5)),J$167&gt;EOMONTH($E5,$P5*12*(1-$O5)+$Q5*12*$O5+$R5*(1-$O5))),0,IF($X5="NNN",SUM(Expenses!H$14:H$18)*$F5,IF($X5="FSG",0,IF($X5="MG",SUMPRODUCT(Expenses!H$14:H$18,$Z5:$Z9)*$F5,MAX((Expenses!H$15-$AB5/12)*$AA5*$F5,0)+MAX((Expenses!H$14-$AB6/12)*$AA6*$F5,0)+MAX((Expenses!H$17-$AB7/12)*$AA7*$F5,0)+MAX((Expenses!H$16-$AB8/12)*$AA8*$F5,0)+MAX((Expenses!H$18-$AB9/12)*$AA9*$F5,0)))))</f>
        <v>0</v>
      </c>
      <c r="K176" s="515">
        <f>IF(OR(K$167&lt;=EOMONTH($E5,$R5*(1-$O5)),K$167&gt;EOMONTH($E5,$P5*12*(1-$O5)+$Q5*12*$O5+$R5*(1-$O5))),0,IF($X5="NNN",SUM(Expenses!I$14:I$18)*$F5,IF($X5="FSG",0,IF($X5="MG",SUMPRODUCT(Expenses!I$14:I$18,$Z5:$Z9)*$F5,MAX((Expenses!I$15-$AB5/12)*$AA5*$F5,0)+MAX((Expenses!I$14-$AB6/12)*$AA6*$F5,0)+MAX((Expenses!I$17-$AB7/12)*$AA7*$F5,0)+MAX((Expenses!I$16-$AB8/12)*$AA8*$F5,0)+MAX((Expenses!I$18-$AB9/12)*$AA9*$F5,0)))))</f>
        <v>0</v>
      </c>
      <c r="L176" s="515">
        <f>IF(OR(L$167&lt;=EOMONTH($E5,$R5*(1-$O5)),L$167&gt;EOMONTH($E5,$P5*12*(1-$O5)+$Q5*12*$O5+$R5*(1-$O5))),0,IF($X5="NNN",SUM(Expenses!J$14:J$18)*$F5,IF($X5="FSG",0,IF($X5="MG",SUMPRODUCT(Expenses!J$14:J$18,$Z5:$Z9)*$F5,MAX((Expenses!J$15-$AB5/12)*$AA5*$F5,0)+MAX((Expenses!J$14-$AB6/12)*$AA6*$F5,0)+MAX((Expenses!J$17-$AB7/12)*$AA7*$F5,0)+MAX((Expenses!J$16-$AB8/12)*$AA8*$F5,0)+MAX((Expenses!J$18-$AB9/12)*$AA9*$F5,0)))))</f>
        <v>0</v>
      </c>
      <c r="M176" s="515">
        <f>IF(OR(M$167&lt;=EOMONTH($E5,$R5*(1-$O5)),M$167&gt;EOMONTH($E5,$P5*12*(1-$O5)+$Q5*12*$O5+$R5*(1-$O5))),0,IF($X5="NNN",SUM(Expenses!K$14:K$18)*$F5,IF($X5="FSG",0,IF($X5="MG",SUMPRODUCT(Expenses!K$14:K$18,$Z5:$Z9)*$F5,MAX((Expenses!K$15-$AB5/12)*$AA5*$F5,0)+MAX((Expenses!K$14-$AB6/12)*$AA6*$F5,0)+MAX((Expenses!K$17-$AB7/12)*$AA7*$F5,0)+MAX((Expenses!K$16-$AB8/12)*$AA8*$F5,0)+MAX((Expenses!K$18-$AB9/12)*$AA9*$F5,0)))))</f>
        <v>0</v>
      </c>
      <c r="N176" s="515">
        <f>IF(OR(N$167&lt;=EOMONTH($E5,$R5*(1-$O5)),N$167&gt;EOMONTH($E5,$P5*12*(1-$O5)+$Q5*12*$O5+$R5*(1-$O5))),0,IF($X5="NNN",SUM(Expenses!L$14:L$18)*$F5,IF($X5="FSG",0,IF($X5="MG",SUMPRODUCT(Expenses!L$14:L$18,$Z5:$Z9)*$F5,MAX((Expenses!L$15-$AB5/12)*$AA5*$F5,0)+MAX((Expenses!L$14-$AB6/12)*$AA6*$F5,0)+MAX((Expenses!L$17-$AB7/12)*$AA7*$F5,0)+MAX((Expenses!L$16-$AB8/12)*$AA8*$F5,0)+MAX((Expenses!L$18-$AB9/12)*$AA9*$F5,0)))))</f>
        <v>0</v>
      </c>
      <c r="O176" s="515">
        <f>IF(OR(O$167&lt;=EOMONTH($E5,$R5*(1-$O5)),O$167&gt;EOMONTH($E5,$P5*12*(1-$O5)+$Q5*12*$O5+$R5*(1-$O5))),0,IF($X5="NNN",SUM(Expenses!M$14:M$18)*$F5,IF($X5="FSG",0,IF($X5="MG",SUMPRODUCT(Expenses!M$14:M$18,$Z5:$Z9)*$F5,MAX((Expenses!M$15-$AB5/12)*$AA5*$F5,0)+MAX((Expenses!M$14-$AB6/12)*$AA6*$F5,0)+MAX((Expenses!M$17-$AB7/12)*$AA7*$F5,0)+MAX((Expenses!M$16-$AB8/12)*$AA8*$F5,0)+MAX((Expenses!M$18-$AB9/12)*$AA9*$F5,0)))))</f>
        <v>0</v>
      </c>
      <c r="P176" s="515">
        <f>IF(OR(P$167&lt;=EOMONTH($E5,$R5*(1-$O5)),P$167&gt;EOMONTH($E5,$P5*12*(1-$O5)+$Q5*12*$O5+$R5*(1-$O5))),0,IF($X5="NNN",SUM(Expenses!N$14:N$18)*$F5,IF($X5="FSG",0,IF($X5="MG",SUMPRODUCT(Expenses!N$14:N$18,$Z5:$Z9)*$F5,MAX((Expenses!N$15-$AB5/12)*$AA5*$F5,0)+MAX((Expenses!N$14-$AB6/12)*$AA6*$F5,0)+MAX((Expenses!N$17-$AB7/12)*$AA7*$F5,0)+MAX((Expenses!N$16-$AB8/12)*$AA8*$F5,0)+MAX((Expenses!N$18-$AB9/12)*$AA9*$F5,0)))))</f>
        <v>0</v>
      </c>
      <c r="Q176" s="515">
        <f>IF(OR(Q$167&lt;=EOMONTH($E5,$R5*(1-$O5)),Q$167&gt;EOMONTH($E5,$P5*12*(1-$O5)+$Q5*12*$O5+$R5*(1-$O5))),0,IF($X5="NNN",SUM(Expenses!O$14:O$18)*$F5,IF($X5="FSG",0,IF($X5="MG",SUMPRODUCT(Expenses!O$14:O$18,$Z5:$Z9)*$F5,MAX((Expenses!O$15-$AB5/12)*$AA5*$F5,0)+MAX((Expenses!O$14-$AB6/12)*$AA6*$F5,0)+MAX((Expenses!O$17-$AB7/12)*$AA7*$F5,0)+MAX((Expenses!O$16-$AB8/12)*$AA8*$F5,0)+MAX((Expenses!O$18-$AB9/12)*$AA9*$F5,0)))))</f>
        <v>0</v>
      </c>
      <c r="R176" s="515">
        <f>IF(OR(R$167&lt;=EOMONTH($E5,$R5*(1-$O5)),R$167&gt;EOMONTH($E5,$P5*12*(1-$O5)+$Q5*12*$O5+$R5*(1-$O5))),0,IF($X5="NNN",SUM(Expenses!P$14:P$18)*$F5,IF($X5="FSG",0,IF($X5="MG",SUMPRODUCT(Expenses!P$14:P$18,$Z5:$Z9)*$F5,MAX((Expenses!P$15-$AB5/12)*$AA5*$F5,0)+MAX((Expenses!P$14-$AB6/12)*$AA6*$F5,0)+MAX((Expenses!P$17-$AB7/12)*$AA7*$F5,0)+MAX((Expenses!P$16-$AB8/12)*$AA8*$F5,0)+MAX((Expenses!P$18-$AB9/12)*$AA9*$F5,0)))))</f>
        <v>0</v>
      </c>
      <c r="S176" s="515">
        <f>IF(OR(S$167&lt;=EOMONTH($E5,$R5*(1-$O5)),S$167&gt;EOMONTH($E5,$P5*12*(1-$O5)+$Q5*12*$O5+$R5*(1-$O5))),0,IF($X5="NNN",SUM(Expenses!Q$14:Q$18)*$F5,IF($X5="FSG",0,IF($X5="MG",SUMPRODUCT(Expenses!Q$14:Q$18,$Z5:$Z9)*$F5,MAX((Expenses!Q$15-$AB5/12)*$AA5*$F5,0)+MAX((Expenses!Q$14-$AB6/12)*$AA6*$F5,0)+MAX((Expenses!Q$17-$AB7/12)*$AA7*$F5,0)+MAX((Expenses!Q$16-$AB8/12)*$AA8*$F5,0)+MAX((Expenses!Q$18-$AB9/12)*$AA9*$F5,0)))))</f>
        <v>0</v>
      </c>
      <c r="T176" s="515">
        <f>IF(OR(T$167&lt;=EOMONTH($E5,$R5*(1-$O5)),T$167&gt;EOMONTH($E5,$P5*12*(1-$O5)+$Q5*12*$O5+$R5*(1-$O5))),0,IF($X5="NNN",SUM(Expenses!R$14:R$18)*$F5,IF($X5="FSG",0,IF($X5="MG",SUMPRODUCT(Expenses!R$14:R$18,$Z5:$Z9)*$F5,MAX((Expenses!R$15-$AB5/12)*$AA5*$F5,0)+MAX((Expenses!R$14-$AB6/12)*$AA6*$F5,0)+MAX((Expenses!R$17-$AB7/12)*$AA7*$F5,0)+MAX((Expenses!R$16-$AB8/12)*$AA8*$F5,0)+MAX((Expenses!R$18-$AB9/12)*$AA9*$F5,0)))))</f>
        <v>0</v>
      </c>
      <c r="U176" s="515">
        <f>IF(OR(U$167&lt;=EOMONTH($E5,$R5*(1-$O5)),U$167&gt;EOMONTH($E5,$P5*12*(1-$O5)+$Q5*12*$O5+$R5*(1-$O5))),0,IF($X5="NNN",SUM(Expenses!S$14:S$18)*$F5,IF($X5="FSG",0,IF($X5="MG",SUMPRODUCT(Expenses!S$14:S$18,$Z5:$Z9)*$F5,MAX((Expenses!S$15-$AB5/12)*$AA5*$F5,0)+MAX((Expenses!S$14-$AB6/12)*$AA6*$F5,0)+MAX((Expenses!S$17-$AB7/12)*$AA7*$F5,0)+MAX((Expenses!S$16-$AB8/12)*$AA8*$F5,0)+MAX((Expenses!S$18-$AB9/12)*$AA9*$F5,0)))))</f>
        <v>0</v>
      </c>
      <c r="V176" s="515">
        <f>IF(OR(V$167&lt;=EOMONTH($E5,$R5*(1-$O5)),V$167&gt;EOMONTH($E5,$P5*12*(1-$O5)+$Q5*12*$O5+$R5*(1-$O5))),0,IF($X5="NNN",SUM(Expenses!T$14:T$18)*$F5,IF($X5="FSG",0,IF($X5="MG",SUMPRODUCT(Expenses!T$14:T$18,$Z5:$Z9)*$F5,MAX((Expenses!T$15-$AB5/12)*$AA5*$F5,0)+MAX((Expenses!T$14-$AB6/12)*$AA6*$F5,0)+MAX((Expenses!T$17-$AB7/12)*$AA7*$F5,0)+MAX((Expenses!T$16-$AB8/12)*$AA8*$F5,0)+MAX((Expenses!T$18-$AB9/12)*$AA9*$F5,0)))))</f>
        <v>0</v>
      </c>
      <c r="W176" s="515">
        <f>IF(OR(W$167&lt;=EOMONTH($E5,$R5*(1-$O5)),W$167&gt;EOMONTH($E5,$P5*12*(1-$O5)+$Q5*12*$O5+$R5*(1-$O5))),0,IF($X5="NNN",SUM(Expenses!U$14:U$18)*$F5,IF($X5="FSG",0,IF($X5="MG",SUMPRODUCT(Expenses!U$14:U$18,$Z5:$Z9)*$F5,MAX((Expenses!U$15-$AB5/12)*$AA5*$F5,0)+MAX((Expenses!U$14-$AB6/12)*$AA6*$F5,0)+MAX((Expenses!U$17-$AB7/12)*$AA7*$F5,0)+MAX((Expenses!U$16-$AB8/12)*$AA8*$F5,0)+MAX((Expenses!U$18-$AB9/12)*$AA9*$F5,0)))))</f>
        <v>0</v>
      </c>
      <c r="X176" s="515">
        <f>IF(OR(X$167&lt;=EOMONTH($E5,$R5*(1-$O5)),X$167&gt;EOMONTH($E5,$P5*12*(1-$O5)+$Q5*12*$O5+$R5*(1-$O5))),0,IF($X5="NNN",SUM(Expenses!V$14:V$18)*$F5,IF($X5="FSG",0,IF($X5="MG",SUMPRODUCT(Expenses!V$14:V$18,$Z5:$Z9)*$F5,MAX((Expenses!V$15-$AB5/12)*$AA5*$F5,0)+MAX((Expenses!V$14-$AB6/12)*$AA6*$F5,0)+MAX((Expenses!V$17-$AB7/12)*$AA7*$F5,0)+MAX((Expenses!V$16-$AB8/12)*$AA8*$F5,0)+MAX((Expenses!V$18-$AB9/12)*$AA9*$F5,0)))))</f>
        <v>0</v>
      </c>
      <c r="Y176" s="515">
        <f>IF(OR(Y$167&lt;=EOMONTH($E5,$R5*(1-$O5)),Y$167&gt;EOMONTH($E5,$P5*12*(1-$O5)+$Q5*12*$O5+$R5*(1-$O5))),0,IF($X5="NNN",SUM(Expenses!W$14:W$18)*$F5,IF($X5="FSG",0,IF($X5="MG",SUMPRODUCT(Expenses!W$14:W$18,$Z5:$Z9)*$F5,MAX((Expenses!W$15-$AB5/12)*$AA5*$F5,0)+MAX((Expenses!W$14-$AB6/12)*$AA6*$F5,0)+MAX((Expenses!W$17-$AB7/12)*$AA7*$F5,0)+MAX((Expenses!W$16-$AB8/12)*$AA8*$F5,0)+MAX((Expenses!W$18-$AB9/12)*$AA9*$F5,0)))))</f>
        <v>0</v>
      </c>
      <c r="Z176" s="515">
        <f>IF(OR(Z$167&lt;=EOMONTH($E5,$R5*(1-$O5)),Z$167&gt;EOMONTH($E5,$P5*12*(1-$O5)+$Q5*12*$O5+$R5*(1-$O5))),0,IF($X5="NNN",SUM(Expenses!X$14:X$18)*$F5,IF($X5="FSG",0,IF($X5="MG",SUMPRODUCT(Expenses!X$14:X$18,$Z5:$Z9)*$F5,MAX((Expenses!X$15-$AB5/12)*$AA5*$F5,0)+MAX((Expenses!X$14-$AB6/12)*$AA6*$F5,0)+MAX((Expenses!X$17-$AB7/12)*$AA7*$F5,0)+MAX((Expenses!X$16-$AB8/12)*$AA8*$F5,0)+MAX((Expenses!X$18-$AB9/12)*$AA9*$F5,0)))))</f>
        <v>0</v>
      </c>
      <c r="AA176" s="515">
        <f>IF(OR(AA$167&lt;=EOMONTH($E5,$R5*(1-$O5)),AA$167&gt;EOMONTH($E5,$P5*12*(1-$O5)+$Q5*12*$O5+$R5*(1-$O5))),0,IF($X5="NNN",SUM(Expenses!Y$14:Y$18)*$F5,IF($X5="FSG",0,IF($X5="MG",SUMPRODUCT(Expenses!Y$14:Y$18,$Z5:$Z9)*$F5,MAX((Expenses!Y$15-$AB5/12)*$AA5*$F5,0)+MAX((Expenses!Y$14-$AB6/12)*$AA6*$F5,0)+MAX((Expenses!Y$17-$AB7/12)*$AA7*$F5,0)+MAX((Expenses!Y$16-$AB8/12)*$AA8*$F5,0)+MAX((Expenses!Y$18-$AB9/12)*$AA9*$F5,0)))))</f>
        <v>0</v>
      </c>
      <c r="AB176" s="515">
        <f>IF(OR(AB$167&lt;=EOMONTH($E5,$R5*(1-$O5)),AB$167&gt;EOMONTH($E5,$P5*12*(1-$O5)+$Q5*12*$O5+$R5*(1-$O5))),0,IF($X5="NNN",SUM(Expenses!Z$14:Z$18)*$F5,IF($X5="FSG",0,IF($X5="MG",SUMPRODUCT(Expenses!Z$14:Z$18,$Z5:$Z9)*$F5,MAX((Expenses!Z$15-$AB5/12)*$AA5*$F5,0)+MAX((Expenses!Z$14-$AB6/12)*$AA6*$F5,0)+MAX((Expenses!Z$17-$AB7/12)*$AA7*$F5,0)+MAX((Expenses!Z$16-$AB8/12)*$AA8*$F5,0)+MAX((Expenses!Z$18-$AB9/12)*$AA9*$F5,0)))))</f>
        <v>0</v>
      </c>
      <c r="AC176" s="515">
        <f>IF(OR(AC$167&lt;=EOMONTH($E5,$R5*(1-$O5)),AC$167&gt;EOMONTH($E5,$P5*12*(1-$O5)+$Q5*12*$O5+$R5*(1-$O5))),0,IF($X5="NNN",SUM(Expenses!AA$14:AA$18)*$F5,IF($X5="FSG",0,IF($X5="MG",SUMPRODUCT(Expenses!AA$14:AA$18,$Z5:$Z9)*$F5,MAX((Expenses!AA$15-$AB5/12)*$AA5*$F5,0)+MAX((Expenses!AA$14-$AB6/12)*$AA6*$F5,0)+MAX((Expenses!AA$17-$AB7/12)*$AA7*$F5,0)+MAX((Expenses!AA$16-$AB8/12)*$AA8*$F5,0)+MAX((Expenses!AA$18-$AB9/12)*$AA9*$F5,0)))))</f>
        <v>0</v>
      </c>
      <c r="AD176" s="515">
        <f>IF(OR(AD$167&lt;=EOMONTH($E5,$R5*(1-$O5)),AD$167&gt;EOMONTH($E5,$P5*12*(1-$O5)+$Q5*12*$O5+$R5*(1-$O5))),0,IF($X5="NNN",SUM(Expenses!AB$14:AB$18)*$F5,IF($X5="FSG",0,IF($X5="MG",SUMPRODUCT(Expenses!AB$14:AB$18,$Z5:$Z9)*$F5,MAX((Expenses!AB$15-$AB5/12)*$AA5*$F5,0)+MAX((Expenses!AB$14-$AB6/12)*$AA6*$F5,0)+MAX((Expenses!AB$17-$AB7/12)*$AA7*$F5,0)+MAX((Expenses!AB$16-$AB8/12)*$AA8*$F5,0)+MAX((Expenses!AB$18-$AB9/12)*$AA9*$F5,0)))))</f>
        <v>0</v>
      </c>
      <c r="AE176" s="515">
        <f>IF(OR(AE$167&lt;=EOMONTH($E5,$R5*(1-$O5)),AE$167&gt;EOMONTH($E5,$P5*12*(1-$O5)+$Q5*12*$O5+$R5*(1-$O5))),0,IF($X5="NNN",SUM(Expenses!AC$14:AC$18)*$F5,IF($X5="FSG",0,IF($X5="MG",SUMPRODUCT(Expenses!AC$14:AC$18,$Z5:$Z9)*$F5,MAX((Expenses!AC$15-$AB5/12)*$AA5*$F5,0)+MAX((Expenses!AC$14-$AB6/12)*$AA6*$F5,0)+MAX((Expenses!AC$17-$AB7/12)*$AA7*$F5,0)+MAX((Expenses!AC$16-$AB8/12)*$AA8*$F5,0)+MAX((Expenses!AC$18-$AB9/12)*$AA9*$F5,0)))))</f>
        <v>0</v>
      </c>
      <c r="AF176" s="515">
        <f>IF(OR(AF$167&lt;=EOMONTH($E5,$R5*(1-$O5)),AF$167&gt;EOMONTH($E5,$P5*12*(1-$O5)+$Q5*12*$O5+$R5*(1-$O5))),0,IF($X5="NNN",SUM(Expenses!AD$14:AD$18)*$F5,IF($X5="FSG",0,IF($X5="MG",SUMPRODUCT(Expenses!AD$14:AD$18,$Z5:$Z9)*$F5,MAX((Expenses!AD$15-$AB5/12)*$AA5*$F5,0)+MAX((Expenses!AD$14-$AB6/12)*$AA6*$F5,0)+MAX((Expenses!AD$17-$AB7/12)*$AA7*$F5,0)+MAX((Expenses!AD$16-$AB8/12)*$AA8*$F5,0)+MAX((Expenses!AD$18-$AB9/12)*$AA9*$F5,0)))))</f>
        <v>0</v>
      </c>
      <c r="AG176" s="515">
        <f>IF(OR(AG$167&lt;=EOMONTH($E5,$R5*(1-$O5)),AG$167&gt;EOMONTH($E5,$P5*12*(1-$O5)+$Q5*12*$O5+$R5*(1-$O5))),0,IF($X5="NNN",SUM(Expenses!AE$14:AE$18)*$F5,IF($X5="FSG",0,IF($X5="MG",SUMPRODUCT(Expenses!AE$14:AE$18,$Z5:$Z9)*$F5,MAX((Expenses!AE$15-$AB5/12)*$AA5*$F5,0)+MAX((Expenses!AE$14-$AB6/12)*$AA6*$F5,0)+MAX((Expenses!AE$17-$AB7/12)*$AA7*$F5,0)+MAX((Expenses!AE$16-$AB8/12)*$AA8*$F5,0)+MAX((Expenses!AE$18-$AB9/12)*$AA9*$F5,0)))))</f>
        <v>0</v>
      </c>
      <c r="AH176" s="515">
        <f>IF(OR(AH$167&lt;=EOMONTH($E5,$R5*(1-$O5)),AH$167&gt;EOMONTH($E5,$P5*12*(1-$O5)+$Q5*12*$O5+$R5*(1-$O5))),0,IF($X5="NNN",SUM(Expenses!AF$14:AF$18)*$F5,IF($X5="FSG",0,IF($X5="MG",SUMPRODUCT(Expenses!AF$14:AF$18,$Z5:$Z9)*$F5,MAX((Expenses!AF$15-$AB5/12)*$AA5*$F5,0)+MAX((Expenses!AF$14-$AB6/12)*$AA6*$F5,0)+MAX((Expenses!AF$17-$AB7/12)*$AA7*$F5,0)+MAX((Expenses!AF$16-$AB8/12)*$AA8*$F5,0)+MAX((Expenses!AF$18-$AB9/12)*$AA9*$F5,0)))))</f>
        <v>0</v>
      </c>
      <c r="AI176" s="515">
        <f>IF(OR(AI$167&lt;=EOMONTH($E5,$R5*(1-$O5)),AI$167&gt;EOMONTH($E5,$P5*12*(1-$O5)+$Q5*12*$O5+$R5*(1-$O5))),0,IF($X5="NNN",SUM(Expenses!AG$14:AG$18)*$F5,IF($X5="FSG",0,IF($X5="MG",SUMPRODUCT(Expenses!AG$14:AG$18,$Z5:$Z9)*$F5,MAX((Expenses!AG$15-$AB5/12)*$AA5*$F5,0)+MAX((Expenses!AG$14-$AB6/12)*$AA6*$F5,0)+MAX((Expenses!AG$17-$AB7/12)*$AA7*$F5,0)+MAX((Expenses!AG$16-$AB8/12)*$AA8*$F5,0)+MAX((Expenses!AG$18-$AB9/12)*$AA9*$F5,0)))))</f>
        <v>0</v>
      </c>
      <c r="AJ176" s="515">
        <f>IF(OR(AJ$167&lt;=EOMONTH($E5,$R5*(1-$O5)),AJ$167&gt;EOMONTH($E5,$P5*12*(1-$O5)+$Q5*12*$O5+$R5*(1-$O5))),0,IF($X5="NNN",SUM(Expenses!AH$14:AH$18)*$F5,IF($X5="FSG",0,IF($X5="MG",SUMPRODUCT(Expenses!AH$14:AH$18,$Z5:$Z9)*$F5,MAX((Expenses!AH$15-$AB5/12)*$AA5*$F5,0)+MAX((Expenses!AH$14-$AB6/12)*$AA6*$F5,0)+MAX((Expenses!AH$17-$AB7/12)*$AA7*$F5,0)+MAX((Expenses!AH$16-$AB8/12)*$AA8*$F5,0)+MAX((Expenses!AH$18-$AB9/12)*$AA9*$F5,0)))))</f>
        <v>0</v>
      </c>
      <c r="AK176" s="515">
        <f>IF(OR(AK$167&lt;=EOMONTH($E5,$R5*(1-$O5)),AK$167&gt;EOMONTH($E5,$P5*12*(1-$O5)+$Q5*12*$O5+$R5*(1-$O5))),0,IF($X5="NNN",SUM(Expenses!AI$14:AI$18)*$F5,IF($X5="FSG",0,IF($X5="MG",SUMPRODUCT(Expenses!AI$14:AI$18,$Z5:$Z9)*$F5,MAX((Expenses!AI$15-$AB5/12)*$AA5*$F5,0)+MAX((Expenses!AI$14-$AB6/12)*$AA6*$F5,0)+MAX((Expenses!AI$17-$AB7/12)*$AA7*$F5,0)+MAX((Expenses!AI$16-$AB8/12)*$AA8*$F5,0)+MAX((Expenses!AI$18-$AB9/12)*$AA9*$F5,0)))))</f>
        <v>0</v>
      </c>
      <c r="AL176" s="515">
        <f>IF(OR(AL$167&lt;=EOMONTH($E5,$R5*(1-$O5)),AL$167&gt;EOMONTH($E5,$P5*12*(1-$O5)+$Q5*12*$O5+$R5*(1-$O5))),0,IF($X5="NNN",SUM(Expenses!AJ$14:AJ$18)*$F5,IF($X5="FSG",0,IF($X5="MG",SUMPRODUCT(Expenses!AJ$14:AJ$18,$Z5:$Z9)*$F5,MAX((Expenses!AJ$15-$AB5/12)*$AA5*$F5,0)+MAX((Expenses!AJ$14-$AB6/12)*$AA6*$F5,0)+MAX((Expenses!AJ$17-$AB7/12)*$AA7*$F5,0)+MAX((Expenses!AJ$16-$AB8/12)*$AA8*$F5,0)+MAX((Expenses!AJ$18-$AB9/12)*$AA9*$F5,0)))))</f>
        <v>0</v>
      </c>
      <c r="AM176" s="515">
        <f>IF(OR(AM$167&lt;=EOMONTH($E5,$R5*(1-$O5)),AM$167&gt;EOMONTH($E5,$P5*12*(1-$O5)+$Q5*12*$O5+$R5*(1-$O5))),0,IF($X5="NNN",SUM(Expenses!AK$14:AK$18)*$F5,IF($X5="FSG",0,IF($X5="MG",SUMPRODUCT(Expenses!AK$14:AK$18,$Z5:$Z9)*$F5,MAX((Expenses!AK$15-$AB5/12)*$AA5*$F5,0)+MAX((Expenses!AK$14-$AB6/12)*$AA6*$F5,0)+MAX((Expenses!AK$17-$AB7/12)*$AA7*$F5,0)+MAX((Expenses!AK$16-$AB8/12)*$AA8*$F5,0)+MAX((Expenses!AK$18-$AB9/12)*$AA9*$F5,0)))))</f>
        <v>0</v>
      </c>
      <c r="AN176" s="515">
        <f>IF(OR(AN$167&lt;=EOMONTH($E5,$R5*(1-$O5)),AN$167&gt;EOMONTH($E5,$P5*12*(1-$O5)+$Q5*12*$O5+$R5*(1-$O5))),0,IF($X5="NNN",SUM(Expenses!AL$14:AL$18)*$F5,IF($X5="FSG",0,IF($X5="MG",SUMPRODUCT(Expenses!AL$14:AL$18,$Z5:$Z9)*$F5,MAX((Expenses!AL$15-$AB5/12)*$AA5*$F5,0)+MAX((Expenses!AL$14-$AB6/12)*$AA6*$F5,0)+MAX((Expenses!AL$17-$AB7/12)*$AA7*$F5,0)+MAX((Expenses!AL$16-$AB8/12)*$AA8*$F5,0)+MAX((Expenses!AL$18-$AB9/12)*$AA9*$F5,0)))))</f>
        <v>0</v>
      </c>
      <c r="AO176" s="515">
        <f>IF(OR(AO$167&lt;=EOMONTH($E5,$R5*(1-$O5)),AO$167&gt;EOMONTH($E5,$P5*12*(1-$O5)+$Q5*12*$O5+$R5*(1-$O5))),0,IF($X5="NNN",SUM(Expenses!AM$14:AM$18)*$F5,IF($X5="FSG",0,IF($X5="MG",SUMPRODUCT(Expenses!AM$14:AM$18,$Z5:$Z9)*$F5,MAX((Expenses!AM$15-$AB5/12)*$AA5*$F5,0)+MAX((Expenses!AM$14-$AB6/12)*$AA6*$F5,0)+MAX((Expenses!AM$17-$AB7/12)*$AA7*$F5,0)+MAX((Expenses!AM$16-$AB8/12)*$AA8*$F5,0)+MAX((Expenses!AM$18-$AB9/12)*$AA9*$F5,0)))))</f>
        <v>0</v>
      </c>
      <c r="AP176" s="515">
        <f>IF(OR(AP$167&lt;=EOMONTH($E5,$R5*(1-$O5)),AP$167&gt;EOMONTH($E5,$P5*12*(1-$O5)+$Q5*12*$O5+$R5*(1-$O5))),0,IF($X5="NNN",SUM(Expenses!AN$14:AN$18)*$F5,IF($X5="FSG",0,IF($X5="MG",SUMPRODUCT(Expenses!AN$14:AN$18,$Z5:$Z9)*$F5,MAX((Expenses!AN$15-$AB5/12)*$AA5*$F5,0)+MAX((Expenses!AN$14-$AB6/12)*$AA6*$F5,0)+MAX((Expenses!AN$17-$AB7/12)*$AA7*$F5,0)+MAX((Expenses!AN$16-$AB8/12)*$AA8*$F5,0)+MAX((Expenses!AN$18-$AB9/12)*$AA9*$F5,0)))))</f>
        <v>0</v>
      </c>
      <c r="AQ176" s="515">
        <f>IF(OR(AQ$167&lt;=EOMONTH($E5,$R5*(1-$O5)),AQ$167&gt;EOMONTH($E5,$P5*12*(1-$O5)+$Q5*12*$O5+$R5*(1-$O5))),0,IF($X5="NNN",SUM(Expenses!AO$14:AO$18)*$F5,IF($X5="FSG",0,IF($X5="MG",SUMPRODUCT(Expenses!AO$14:AO$18,$Z5:$Z9)*$F5,MAX((Expenses!AO$15-$AB5/12)*$AA5*$F5,0)+MAX((Expenses!AO$14-$AB6/12)*$AA6*$F5,0)+MAX((Expenses!AO$17-$AB7/12)*$AA7*$F5,0)+MAX((Expenses!AO$16-$AB8/12)*$AA8*$F5,0)+MAX((Expenses!AO$18-$AB9/12)*$AA9*$F5,0)))))</f>
        <v>0</v>
      </c>
      <c r="AR176" s="515">
        <f>IF(OR(AR$167&lt;=EOMONTH($E5,$R5*(1-$O5)),AR$167&gt;EOMONTH($E5,$P5*12*(1-$O5)+$Q5*12*$O5+$R5*(1-$O5))),0,IF($X5="NNN",SUM(Expenses!AP$14:AP$18)*$F5,IF($X5="FSG",0,IF($X5="MG",SUMPRODUCT(Expenses!AP$14:AP$18,$Z5:$Z9)*$F5,MAX((Expenses!AP$15-$AB5/12)*$AA5*$F5,0)+MAX((Expenses!AP$14-$AB6/12)*$AA6*$F5,0)+MAX((Expenses!AP$17-$AB7/12)*$AA7*$F5,0)+MAX((Expenses!AP$16-$AB8/12)*$AA8*$F5,0)+MAX((Expenses!AP$18-$AB9/12)*$AA9*$F5,0)))))</f>
        <v>0</v>
      </c>
      <c r="AS176" s="515">
        <f>IF(OR(AS$167&lt;=EOMONTH($E5,$R5*(1-$O5)),AS$167&gt;EOMONTH($E5,$P5*12*(1-$O5)+$Q5*12*$O5+$R5*(1-$O5))),0,IF($X5="NNN",SUM(Expenses!AQ$14:AQ$18)*$F5,IF($X5="FSG",0,IF($X5="MG",SUMPRODUCT(Expenses!AQ$14:AQ$18,$Z5:$Z9)*$F5,MAX((Expenses!AQ$15-$AB5/12)*$AA5*$F5,0)+MAX((Expenses!AQ$14-$AB6/12)*$AA6*$F5,0)+MAX((Expenses!AQ$17-$AB7/12)*$AA7*$F5,0)+MAX((Expenses!AQ$16-$AB8/12)*$AA8*$F5,0)+MAX((Expenses!AQ$18-$AB9/12)*$AA9*$F5,0)))))</f>
        <v>1217.5081871706882</v>
      </c>
      <c r="AT176" s="515">
        <f>IF(OR(AT$167&lt;=EOMONTH($E5,$R5*(1-$O5)),AT$167&gt;EOMONTH($E5,$P5*12*(1-$O5)+$Q5*12*$O5+$R5*(1-$O5))),0,IF($X5="NNN",SUM(Expenses!AR$14:AR$18)*$F5,IF($X5="FSG",0,IF($X5="MG",SUMPRODUCT(Expenses!AR$14:AR$18,$Z5:$Z9)*$F5,MAX((Expenses!AR$15-$AB5/12)*$AA5*$F5,0)+MAX((Expenses!AR$14-$AB6/12)*$AA6*$F5,0)+MAX((Expenses!AR$17-$AB7/12)*$AA7*$F5,0)+MAX((Expenses!AR$16-$AB8/12)*$AA8*$F5,0)+MAX((Expenses!AR$18-$AB9/12)*$AA9*$F5,0)))))</f>
        <v>1220.2637486644001</v>
      </c>
      <c r="AU176" s="515">
        <f>IF(OR(AU$167&lt;=EOMONTH($E5,$R5*(1-$O5)),AU$167&gt;EOMONTH($E5,$P5*12*(1-$O5)+$Q5*12*$O5+$R5*(1-$O5))),0,IF($X5="NNN",SUM(Expenses!AS$14:AS$18)*$F5,IF($X5="FSG",0,IF($X5="MG",SUMPRODUCT(Expenses!AS$14:AS$18,$Z5:$Z9)*$F5,MAX((Expenses!AS$15-$AB5/12)*$AA5*$F5,0)+MAX((Expenses!AS$14-$AB6/12)*$AA6*$F5,0)+MAX((Expenses!AS$17-$AB7/12)*$AA7*$F5,0)+MAX((Expenses!AS$16-$AB8/12)*$AA8*$F5,0)+MAX((Expenses!AS$18-$AB9/12)*$AA9*$F5,0)))))</f>
        <v>1223.0255467643422</v>
      </c>
      <c r="AV176" s="515">
        <f>IF(OR(AV$167&lt;=EOMONTH($E5,$R5*(1-$O5)),AV$167&gt;EOMONTH($E5,$P5*12*(1-$O5)+$Q5*12*$O5+$R5*(1-$O5))),0,IF($X5="NNN",SUM(Expenses!AT$14:AT$18)*$F5,IF($X5="FSG",0,IF($X5="MG",SUMPRODUCT(Expenses!AT$14:AT$18,$Z5:$Z9)*$F5,MAX((Expenses!AT$15-$AB5/12)*$AA5*$F5,0)+MAX((Expenses!AT$14-$AB6/12)*$AA6*$F5,0)+MAX((Expenses!AT$17-$AB7/12)*$AA7*$F5,0)+MAX((Expenses!AT$16-$AB8/12)*$AA8*$F5,0)+MAX((Expenses!AT$18-$AB9/12)*$AA9*$F5,0)))))</f>
        <v>1225.7935955856988</v>
      </c>
      <c r="AW176" s="515">
        <f>IF(OR(AW$167&lt;=EOMONTH($E5,$R5*(1-$O5)),AW$167&gt;EOMONTH($E5,$P5*12*(1-$O5)+$Q5*12*$O5+$R5*(1-$O5))),0,IF($X5="NNN",SUM(Expenses!AU$14:AU$18)*$F5,IF($X5="FSG",0,IF($X5="MG",SUMPRODUCT(Expenses!AU$14:AU$18,$Z5:$Z9)*$F5,MAX((Expenses!AU$15-$AB5/12)*$AA5*$F5,0)+MAX((Expenses!AU$14-$AB6/12)*$AA6*$F5,0)+MAX((Expenses!AU$17-$AB7/12)*$AA7*$F5,0)+MAX((Expenses!AU$16-$AB8/12)*$AA8*$F5,0)+MAX((Expenses!AU$18-$AB9/12)*$AA9*$F5,0)))))</f>
        <v>1228.5679092756</v>
      </c>
      <c r="AX176" s="515">
        <f>IF(OR(AX$167&lt;=EOMONTH($E5,$R5*(1-$O5)),AX$167&gt;EOMONTH($E5,$P5*12*(1-$O5)+$Q5*12*$O5+$R5*(1-$O5))),0,IF($X5="NNN",SUM(Expenses!AV$14:AV$18)*$F5,IF($X5="FSG",0,IF($X5="MG",SUMPRODUCT(Expenses!AV$14:AV$18,$Z5:$Z9)*$F5,MAX((Expenses!AV$15-$AB5/12)*$AA5*$F5,0)+MAX((Expenses!AV$14-$AB6/12)*$AA6*$F5,0)+MAX((Expenses!AV$17-$AB7/12)*$AA7*$F5,0)+MAX((Expenses!AV$16-$AB8/12)*$AA8*$F5,0)+MAX((Expenses!AV$18-$AB9/12)*$AA9*$F5,0)))))</f>
        <v>1231.3485020131955</v>
      </c>
      <c r="AY176" s="515">
        <f>IF(OR(AY$167&lt;=EOMONTH($E5,$R5*(1-$O5)),AY$167&gt;EOMONTH($E5,$P5*12*(1-$O5)+$Q5*12*$O5+$R5*(1-$O5))),0,IF($X5="NNN",SUM(Expenses!AW$14:AW$18)*$F5,IF($X5="FSG",0,IF($X5="MG",SUMPRODUCT(Expenses!AW$14:AW$18,$Z5:$Z9)*$F5,MAX((Expenses!AW$15-$AB5/12)*$AA5*$F5,0)+MAX((Expenses!AW$14-$AB6/12)*$AA6*$F5,0)+MAX((Expenses!AW$17-$AB7/12)*$AA7*$F5,0)+MAX((Expenses!AW$16-$AB8/12)*$AA8*$F5,0)+MAX((Expenses!AW$18-$AB9/12)*$AA9*$F5,0)))))</f>
        <v>1234.1353880097261</v>
      </c>
      <c r="AZ176" s="515">
        <f>IF(OR(AZ$167&lt;=EOMONTH($E5,$R5*(1-$O5)),AZ$167&gt;EOMONTH($E5,$P5*12*(1-$O5)+$Q5*12*$O5+$R5*(1-$O5))),0,IF($X5="NNN",SUM(Expenses!AX$14:AX$18)*$F5,IF($X5="FSG",0,IF($X5="MG",SUMPRODUCT(Expenses!AX$14:AX$18,$Z5:$Z9)*$F5,MAX((Expenses!AX$15-$AB5/12)*$AA5*$F5,0)+MAX((Expenses!AX$14-$AB6/12)*$AA6*$F5,0)+MAX((Expenses!AX$17-$AB7/12)*$AA7*$F5,0)+MAX((Expenses!AX$16-$AB8/12)*$AA8*$F5,0)+MAX((Expenses!AX$18-$AB9/12)*$AA9*$F5,0)))))</f>
        <v>1236.9285815085964</v>
      </c>
      <c r="BA176" s="515">
        <f>IF(OR(BA$167&lt;=EOMONTH($E5,$R5*(1-$O5)),BA$167&gt;EOMONTH($E5,$P5*12*(1-$O5)+$Q5*12*$O5+$R5*(1-$O5))),0,IF($X5="NNN",SUM(Expenses!AY$14:AY$18)*$F5,IF($X5="FSG",0,IF($X5="MG",SUMPRODUCT(Expenses!AY$14:AY$18,$Z5:$Z9)*$F5,MAX((Expenses!AY$15-$AB5/12)*$AA5*$F5,0)+MAX((Expenses!AY$14-$AB6/12)*$AA6*$F5,0)+MAX((Expenses!AY$17-$AB7/12)*$AA7*$F5,0)+MAX((Expenses!AY$16-$AB8/12)*$AA8*$F5,0)+MAX((Expenses!AY$18-$AB9/12)*$AA9*$F5,0)))))</f>
        <v>1239.7280967854485</v>
      </c>
      <c r="BB176" s="515">
        <f>IF(OR(BB$167&lt;=EOMONTH($E5,$R5*(1-$O5)),BB$167&gt;EOMONTH($E5,$P5*12*(1-$O5)+$Q5*12*$O5+$R5*(1-$O5))),0,IF($X5="NNN",SUM(Expenses!AZ$14:AZ$18)*$F5,IF($X5="FSG",0,IF($X5="MG",SUMPRODUCT(Expenses!AZ$14:AZ$18,$Z5:$Z9)*$F5,MAX((Expenses!AZ$15-$AB5/12)*$AA5*$F5,0)+MAX((Expenses!AZ$14-$AB6/12)*$AA6*$F5,0)+MAX((Expenses!AZ$17-$AB7/12)*$AA7*$F5,0)+MAX((Expenses!AZ$16-$AB8/12)*$AA8*$F5,0)+MAX((Expenses!AZ$18-$AB9/12)*$AA9*$F5,0)))))</f>
        <v>1242.5339481482333</v>
      </c>
      <c r="BC176" s="515">
        <f>IF(OR(BC$167&lt;=EOMONTH($E5,$R5*(1-$O5)),BC$167&gt;EOMONTH($E5,$P5*12*(1-$O5)+$Q5*12*$O5+$R5*(1-$O5))),0,IF($X5="NNN",SUM(Expenses!BA$14:BA$18)*$F5,IF($X5="FSG",0,IF($X5="MG",SUMPRODUCT(Expenses!BA$14:BA$18,$Z5:$Z9)*$F5,MAX((Expenses!BA$15-$AB5/12)*$AA5*$F5,0)+MAX((Expenses!BA$14-$AB6/12)*$AA6*$F5,0)+MAX((Expenses!BA$17-$AB7/12)*$AA7*$F5,0)+MAX((Expenses!BA$16-$AB8/12)*$AA8*$F5,0)+MAX((Expenses!BA$18-$AB9/12)*$AA9*$F5,0)))))</f>
        <v>1245.3461499372854</v>
      </c>
      <c r="BD176" s="515">
        <f>IF(OR(BD$167&lt;=EOMONTH($E5,$R5*(1-$O5)),BD$167&gt;EOMONTH($E5,$P5*12*(1-$O5)+$Q5*12*$O5+$R5*(1-$O5))),0,IF($X5="NNN",SUM(Expenses!BB$14:BB$18)*$F5,IF($X5="FSG",0,IF($X5="MG",SUMPRODUCT(Expenses!BB$14:BB$18,$Z5:$Z9)*$F5,MAX((Expenses!BB$15-$AB5/12)*$AA5*$F5,0)+MAX((Expenses!BB$14-$AB6/12)*$AA6*$F5,0)+MAX((Expenses!BB$17-$AB7/12)*$AA7*$F5,0)+MAX((Expenses!BB$16-$AB8/12)*$AA8*$F5,0)+MAX((Expenses!BB$18-$AB9/12)*$AA9*$F5,0)))))</f>
        <v>1248.1647165253953</v>
      </c>
      <c r="BE176" s="515">
        <f>IF(OR(BE$167&lt;=EOMONTH($E5,$R5*(1-$O5)),BE$167&gt;EOMONTH($E5,$P5*12*(1-$O5)+$Q5*12*$O5+$R5*(1-$O5))),0,IF($X5="NNN",SUM(Expenses!BC$14:BC$18)*$F5,IF($X5="FSG",0,IF($X5="MG",SUMPRODUCT(Expenses!BC$14:BC$18,$Z5:$Z9)*$F5,MAX((Expenses!BC$15-$AB5/12)*$AA5*$F5,0)+MAX((Expenses!BC$14-$AB6/12)*$AA6*$F5,0)+MAX((Expenses!BC$17-$AB7/12)*$AA7*$F5,0)+MAX((Expenses!BC$16-$AB8/12)*$AA8*$F5,0)+MAX((Expenses!BC$18-$AB9/12)*$AA9*$F5,0)))))</f>
        <v>1250.9896623178829</v>
      </c>
      <c r="BF176" s="515">
        <f>IF(OR(BF$167&lt;=EOMONTH($E5,$R5*(1-$O5)),BF$167&gt;EOMONTH($E5,$P5*12*(1-$O5)+$Q5*12*$O5+$R5*(1-$O5))),0,IF($X5="NNN",SUM(Expenses!BD$14:BD$18)*$F5,IF($X5="FSG",0,IF($X5="MG",SUMPRODUCT(Expenses!BD$14:BD$18,$Z5:$Z9)*$F5,MAX((Expenses!BD$15-$AB5/12)*$AA5*$F5,0)+MAX((Expenses!BD$14-$AB6/12)*$AA6*$F5,0)+MAX((Expenses!BD$17-$AB7/12)*$AA7*$F5,0)+MAX((Expenses!BD$16-$AB8/12)*$AA8*$F5,0)+MAX((Expenses!BD$18-$AB9/12)*$AA9*$F5,0)))))</f>
        <v>1253.8210017526717</v>
      </c>
      <c r="BG176" s="515">
        <f>IF(OR(BG$167&lt;=EOMONTH($E5,$R5*(1-$O5)),BG$167&gt;EOMONTH($E5,$P5*12*(1-$O5)+$Q5*12*$O5+$R5*(1-$O5))),0,IF($X5="NNN",SUM(Expenses!BE$14:BE$18)*$F5,IF($X5="FSG",0,IF($X5="MG",SUMPRODUCT(Expenses!BE$14:BE$18,$Z5:$Z9)*$F5,MAX((Expenses!BE$15-$AB5/12)*$AA5*$F5,0)+MAX((Expenses!BE$14-$AB6/12)*$AA6*$F5,0)+MAX((Expenses!BE$17-$AB7/12)*$AA7*$F5,0)+MAX((Expenses!BE$16-$AB8/12)*$AA8*$F5,0)+MAX((Expenses!BE$18-$AB9/12)*$AA9*$F5,0)))))</f>
        <v>1256.6587493003622</v>
      </c>
      <c r="BH176" s="515">
        <f>IF(OR(BH$167&lt;=EOMONTH($E5,$R5*(1-$O5)),BH$167&gt;EOMONTH($E5,$P5*12*(1-$O5)+$Q5*12*$O5+$R5*(1-$O5))),0,IF($X5="NNN",SUM(Expenses!BF$14:BF$18)*$F5,IF($X5="FSG",0,IF($X5="MG",SUMPRODUCT(Expenses!BF$14:BF$18,$Z5:$Z9)*$F5,MAX((Expenses!BF$15-$AB5/12)*$AA5*$F5,0)+MAX((Expenses!BF$14-$AB6/12)*$AA6*$F5,0)+MAX((Expenses!BF$17-$AB7/12)*$AA7*$F5,0)+MAX((Expenses!BF$16-$AB8/12)*$AA8*$F5,0)+MAX((Expenses!BF$18-$AB9/12)*$AA9*$F5,0)))))</f>
        <v>1259.5029194643059</v>
      </c>
      <c r="BI176" s="515">
        <f>IF(OR(BI$167&lt;=EOMONTH($E5,$R5*(1-$O5)),BI$167&gt;EOMONTH($E5,$P5*12*(1-$O5)+$Q5*12*$O5+$R5*(1-$O5))),0,IF($X5="NNN",SUM(Expenses!BG$14:BG$18)*$F5,IF($X5="FSG",0,IF($X5="MG",SUMPRODUCT(Expenses!BG$14:BG$18,$Z5:$Z9)*$F5,MAX((Expenses!BG$15-$AB5/12)*$AA5*$F5,0)+MAX((Expenses!BG$14-$AB6/12)*$AA6*$F5,0)+MAX((Expenses!BG$17-$AB7/12)*$AA7*$F5,0)+MAX((Expenses!BG$16-$AB8/12)*$AA8*$F5,0)+MAX((Expenses!BG$18-$AB9/12)*$AA9*$F5,0)))))</f>
        <v>1262.3535267806794</v>
      </c>
      <c r="BJ176" s="515">
        <f>IF(OR(BJ$167&lt;=EOMONTH($E5,$R5*(1-$O5)),BJ$167&gt;EOMONTH($E5,$P5*12*(1-$O5)+$Q5*12*$O5+$R5*(1-$O5))),0,IF($X5="NNN",SUM(Expenses!BH$14:BH$18)*$F5,IF($X5="FSG",0,IF($X5="MG",SUMPRODUCT(Expenses!BH$14:BH$18,$Z5:$Z9)*$F5,MAX((Expenses!BH$15-$AB5/12)*$AA5*$F5,0)+MAX((Expenses!BH$14-$AB6/12)*$AA6*$F5,0)+MAX((Expenses!BH$17-$AB7/12)*$AA7*$F5,0)+MAX((Expenses!BH$16-$AB8/12)*$AA8*$F5,0)+MAX((Expenses!BH$18-$AB9/12)*$AA9*$F5,0)))))</f>
        <v>1265.2105858185587</v>
      </c>
      <c r="BK176" s="515">
        <f>IF(OR(BK$167&lt;=EOMONTH($E5,$R5*(1-$O5)),BK$167&gt;EOMONTH($E5,$P5*12*(1-$O5)+$Q5*12*$O5+$R5*(1-$O5))),0,IF($X5="NNN",SUM(Expenses!BI$14:BI$18)*$F5,IF($X5="FSG",0,IF($X5="MG",SUMPRODUCT(Expenses!BI$14:BI$18,$Z5:$Z9)*$F5,MAX((Expenses!BI$15-$AB5/12)*$AA5*$F5,0)+MAX((Expenses!BI$14-$AB6/12)*$AA6*$F5,0)+MAX((Expenses!BI$17-$AB7/12)*$AA7*$F5,0)+MAX((Expenses!BI$16-$AB8/12)*$AA8*$F5,0)+MAX((Expenses!BI$18-$AB9/12)*$AA9*$F5,0)))))</f>
        <v>1268.0741111799939</v>
      </c>
      <c r="BL176" s="515">
        <f>IF(OR(BL$167&lt;=EOMONTH($E5,$R5*(1-$O5)),BL$167&gt;EOMONTH($E5,$P5*12*(1-$O5)+$Q5*12*$O5+$R5*(1-$O5))),0,IF($X5="NNN",SUM(Expenses!BJ$14:BJ$18)*$F5,IF($X5="FSG",0,IF($X5="MG",SUMPRODUCT(Expenses!BJ$14:BJ$18,$Z5:$Z9)*$F5,MAX((Expenses!BJ$15-$AB5/12)*$AA5*$F5,0)+MAX((Expenses!BJ$14-$AB6/12)*$AA6*$F5,0)+MAX((Expenses!BJ$17-$AB7/12)*$AA7*$F5,0)+MAX((Expenses!BJ$16-$AB8/12)*$AA8*$F5,0)+MAX((Expenses!BJ$18-$AB9/12)*$AA9*$F5,0)))))</f>
        <v>1270.9441175000834</v>
      </c>
      <c r="BM176" s="515">
        <f>IF(OR(BM$167&lt;=EOMONTH($E5,$R5*(1-$O5)),BM$167&gt;EOMONTH($E5,$P5*12*(1-$O5)+$Q5*12*$O5+$R5*(1-$O5))),0,IF($X5="NNN",SUM(Expenses!BK$14:BK$18)*$F5,IF($X5="FSG",0,IF($X5="MG",SUMPRODUCT(Expenses!BK$14:BK$18,$Z5:$Z9)*$F5,MAX((Expenses!BK$15-$AB5/12)*$AA5*$F5,0)+MAX((Expenses!BK$14-$AB6/12)*$AA6*$F5,0)+MAX((Expenses!BK$17-$AB7/12)*$AA7*$F5,0)+MAX((Expenses!BK$16-$AB8/12)*$AA8*$F5,0)+MAX((Expenses!BK$18-$AB9/12)*$AA9*$F5,0)))))</f>
        <v>1273.8206194470488</v>
      </c>
      <c r="BN176" s="515">
        <f>IF(OR(BN$167&lt;=EOMONTH($E5,$R5*(1-$O5)),BN$167&gt;EOMONTH($E5,$P5*12*(1-$O5)+$Q5*12*$O5+$R5*(1-$O5))),0,IF($X5="NNN",SUM(Expenses!BL$14:BL$18)*$F5,IF($X5="FSG",0,IF($X5="MG",SUMPRODUCT(Expenses!BL$14:BL$18,$Z5:$Z9)*$F5,MAX((Expenses!BL$15-$AB5/12)*$AA5*$F5,0)+MAX((Expenses!BL$14-$AB6/12)*$AA6*$F5,0)+MAX((Expenses!BL$17-$AB7/12)*$AA7*$F5,0)+MAX((Expenses!BL$16-$AB8/12)*$AA8*$F5,0)+MAX((Expenses!BL$18-$AB9/12)*$AA9*$F5,0)))))</f>
        <v>1276.7036317223103</v>
      </c>
      <c r="BO176" s="515">
        <f>IF(OR(BO$167&lt;=EOMONTH($E5,$R5*(1-$O5)),BO$167&gt;EOMONTH($E5,$P5*12*(1-$O5)+$Q5*12*$O5+$R5*(1-$O5))),0,IF($X5="NNN",SUM(Expenses!BM$14:BM$18)*$F5,IF($X5="FSG",0,IF($X5="MG",SUMPRODUCT(Expenses!BM$14:BM$18,$Z5:$Z9)*$F5,MAX((Expenses!BM$15-$AB5/12)*$AA5*$F5,0)+MAX((Expenses!BM$14-$AB6/12)*$AA6*$F5,0)+MAX((Expenses!BM$17-$AB7/12)*$AA7*$F5,0)+MAX((Expenses!BM$16-$AB8/12)*$AA8*$F5,0)+MAX((Expenses!BM$18-$AB9/12)*$AA9*$F5,0)))))</f>
        <v>1279.5931690605614</v>
      </c>
      <c r="BP176" s="515">
        <f>IF(OR(BP$167&lt;=EOMONTH($E5,$R5*(1-$O5)),BP$167&gt;EOMONTH($E5,$P5*12*(1-$O5)+$Q5*12*$O5+$R5*(1-$O5))),0,IF($X5="NNN",SUM(Expenses!BN$14:BN$18)*$F5,IF($X5="FSG",0,IF($X5="MG",SUMPRODUCT(Expenses!BN$14:BN$18,$Z5:$Z9)*$F5,MAX((Expenses!BN$15-$AB5/12)*$AA5*$F5,0)+MAX((Expenses!BN$14-$AB6/12)*$AA6*$F5,0)+MAX((Expenses!BN$17-$AB7/12)*$AA7*$F5,0)+MAX((Expenses!BN$16-$AB8/12)*$AA8*$F5,0)+MAX((Expenses!BN$18-$AB9/12)*$AA9*$F5,0)))))</f>
        <v>1282.4892462298442</v>
      </c>
      <c r="BQ176" s="515">
        <f>IF(OR(BQ$167&lt;=EOMONTH($E5,$R5*(1-$O5)),BQ$167&gt;EOMONTH($E5,$P5*12*(1-$O5)+$Q5*12*$O5+$R5*(1-$O5))),0,IF($X5="NNN",SUM(Expenses!BO$14:BO$18)*$F5,IF($X5="FSG",0,IF($X5="MG",SUMPRODUCT(Expenses!BO$14:BO$18,$Z5:$Z9)*$F5,MAX((Expenses!BO$15-$AB5/12)*$AA5*$F5,0)+MAX((Expenses!BO$14-$AB6/12)*$AA6*$F5,0)+MAX((Expenses!BO$17-$AB7/12)*$AA7*$F5,0)+MAX((Expenses!BO$16-$AB8/12)*$AA8*$F5,0)+MAX((Expenses!BO$18-$AB9/12)*$AA9*$F5,0)))))</f>
        <v>1285.3918780316251</v>
      </c>
      <c r="BR176" s="515">
        <f>IF(OR(BR$167&lt;=EOMONTH($E5,$R5*(1-$O5)),BR$167&gt;EOMONTH($E5,$P5*12*(1-$O5)+$Q5*12*$O5+$R5*(1-$O5))),0,IF($X5="NNN",SUM(Expenses!BP$14:BP$18)*$F5,IF($X5="FSG",0,IF($X5="MG",SUMPRODUCT(Expenses!BP$14:BP$18,$Z5:$Z9)*$F5,MAX((Expenses!BP$15-$AB5/12)*$AA5*$F5,0)+MAX((Expenses!BP$14-$AB6/12)*$AA6*$F5,0)+MAX((Expenses!BP$17-$AB7/12)*$AA7*$F5,0)+MAX((Expenses!BP$16-$AB8/12)*$AA8*$F5,0)+MAX((Expenses!BP$18-$AB9/12)*$AA9*$F5,0)))))</f>
        <v>1288.3010793008707</v>
      </c>
      <c r="BS176" s="515">
        <f>IF(OR(BS$167&lt;=EOMONTH($E5,$R5*(1-$O5)),BS$167&gt;EOMONTH($E5,$P5*12*(1-$O5)+$Q5*12*$O5+$R5*(1-$O5))),0,IF($X5="NNN",SUM(Expenses!BQ$14:BQ$18)*$F5,IF($X5="FSG",0,IF($X5="MG",SUMPRODUCT(Expenses!BQ$14:BQ$18,$Z5:$Z9)*$F5,MAX((Expenses!BQ$15-$AB5/12)*$AA5*$F5,0)+MAX((Expenses!BQ$14-$AB6/12)*$AA6*$F5,0)+MAX((Expenses!BQ$17-$AB7/12)*$AA7*$F5,0)+MAX((Expenses!BQ$16-$AB8/12)*$AA8*$F5,0)+MAX((Expenses!BQ$18-$AB9/12)*$AA9*$F5,0)))))</f>
        <v>1291.216864906123</v>
      </c>
      <c r="BT176" s="515">
        <f>IF(OR(BT$167&lt;=EOMONTH($E5,$R5*(1-$O5)),BT$167&gt;EOMONTH($E5,$P5*12*(1-$O5)+$Q5*12*$O5+$R5*(1-$O5))),0,IF($X5="NNN",SUM(Expenses!BR$14:BR$18)*$F5,IF($X5="FSG",0,IF($X5="MG",SUMPRODUCT(Expenses!BR$14:BR$18,$Z5:$Z9)*$F5,MAX((Expenses!BR$15-$AB5/12)*$AA5*$F5,0)+MAX((Expenses!BR$14-$AB6/12)*$AA6*$F5,0)+MAX((Expenses!BR$17-$AB7/12)*$AA7*$F5,0)+MAX((Expenses!BR$16-$AB8/12)*$AA8*$F5,0)+MAX((Expenses!BR$18-$AB9/12)*$AA9*$F5,0)))))</f>
        <v>1294.1392497495751</v>
      </c>
      <c r="BU176" s="515">
        <f>IF(OR(BU$167&lt;=EOMONTH($E5,$R5*(1-$O5)),BU$167&gt;EOMONTH($E5,$P5*12*(1-$O5)+$Q5*12*$O5+$R5*(1-$O5))),0,IF($X5="NNN",SUM(Expenses!BS$14:BS$18)*$F5,IF($X5="FSG",0,IF($X5="MG",SUMPRODUCT(Expenses!BS$14:BS$18,$Z5:$Z9)*$F5,MAX((Expenses!BS$15-$AB5/12)*$AA5*$F5,0)+MAX((Expenses!BS$14-$AB6/12)*$AA6*$F5,0)+MAX((Expenses!BS$17-$AB7/12)*$AA7*$F5,0)+MAX((Expenses!BS$16-$AB8/12)*$AA8*$F5,0)+MAX((Expenses!BS$18-$AB9/12)*$AA9*$F5,0)))))</f>
        <v>1297.0682487671488</v>
      </c>
      <c r="BV176" s="515">
        <f>IF(OR(BV$167&lt;=EOMONTH($E5,$R5*(1-$O5)),BV$167&gt;EOMONTH($E5,$P5*12*(1-$O5)+$Q5*12*$O5+$R5*(1-$O5))),0,IF($X5="NNN",SUM(Expenses!BT$14:BT$18)*$F5,IF($X5="FSG",0,IF($X5="MG",SUMPRODUCT(Expenses!BT$14:BT$18,$Z5:$Z9)*$F5,MAX((Expenses!BT$15-$AB5/12)*$AA5*$F5,0)+MAX((Expenses!BT$14-$AB6/12)*$AA6*$F5,0)+MAX((Expenses!BT$17-$AB7/12)*$AA7*$F5,0)+MAX((Expenses!BT$16-$AB8/12)*$AA8*$F5,0)+MAX((Expenses!BT$18-$AB9/12)*$AA9*$F5,0)))))</f>
        <v>1300.00387692857</v>
      </c>
      <c r="BW176" s="515">
        <f>IF(OR(BW$167&lt;=EOMONTH($E5,$R5*(1-$O5)),BW$167&gt;EOMONTH($E5,$P5*12*(1-$O5)+$Q5*12*$O5+$R5*(1-$O5))),0,IF($X5="NNN",SUM(Expenses!BU$14:BU$18)*$F5,IF($X5="FSG",0,IF($X5="MG",SUMPRODUCT(Expenses!BU$14:BU$18,$Z5:$Z9)*$F5,MAX((Expenses!BU$15-$AB5/12)*$AA5*$F5,0)+MAX((Expenses!BU$14-$AB6/12)*$AA6*$F5,0)+MAX((Expenses!BU$17-$AB7/12)*$AA7*$F5,0)+MAX((Expenses!BU$16-$AB8/12)*$AA8*$F5,0)+MAX((Expenses!BU$18-$AB9/12)*$AA9*$F5,0)))))</f>
        <v>1302.9461492374444</v>
      </c>
      <c r="BX176" s="515">
        <f>IF(OR(BX$167&lt;=EOMONTH($E5,$R5*(1-$O5)),BX$167&gt;EOMONTH($E5,$P5*12*(1-$O5)+$Q5*12*$O5+$R5*(1-$O5))),0,IF($X5="NNN",SUM(Expenses!BV$14:BV$18)*$F5,IF($X5="FSG",0,IF($X5="MG",SUMPRODUCT(Expenses!BV$14:BV$18,$Z5:$Z9)*$F5,MAX((Expenses!BV$15-$AB5/12)*$AA5*$F5,0)+MAX((Expenses!BV$14-$AB6/12)*$AA6*$F5,0)+MAX((Expenses!BV$17-$AB7/12)*$AA7*$F5,0)+MAX((Expenses!BV$16-$AB8/12)*$AA8*$F5,0)+MAX((Expenses!BV$18-$AB9/12)*$AA9*$F5,0)))))</f>
        <v>1305.8950807313363</v>
      </c>
      <c r="BY176" s="515">
        <f>IF(OR(BY$167&lt;=EOMONTH($E5,$R5*(1-$O5)),BY$167&gt;EOMONTH($E5,$P5*12*(1-$O5)+$Q5*12*$O5+$R5*(1-$O5))),0,IF($X5="NNN",SUM(Expenses!BW$14:BW$18)*$F5,IF($X5="FSG",0,IF($X5="MG",SUMPRODUCT(Expenses!BW$14:BW$18,$Z5:$Z9)*$F5,MAX((Expenses!BW$15-$AB5/12)*$AA5*$F5,0)+MAX((Expenses!BW$14-$AB6/12)*$AA6*$F5,0)+MAX((Expenses!BW$17-$AB7/12)*$AA7*$F5,0)+MAX((Expenses!BW$16-$AB8/12)*$AA8*$F5,0)+MAX((Expenses!BW$18-$AB9/12)*$AA9*$F5,0)))))</f>
        <v>1308.8506864818432</v>
      </c>
      <c r="BZ176" s="515">
        <f>IF(OR(BZ$167&lt;=EOMONTH($E5,$R5*(1-$O5)),BZ$167&gt;EOMONTH($E5,$P5*12*(1-$O5)+$Q5*12*$O5+$R5*(1-$O5))),0,IF($X5="NNN",SUM(Expenses!BX$14:BX$18)*$F5,IF($X5="FSG",0,IF($X5="MG",SUMPRODUCT(Expenses!BX$14:BX$18,$Z5:$Z9)*$F5,MAX((Expenses!BX$15-$AB5/12)*$AA5*$F5,0)+MAX((Expenses!BX$14-$AB6/12)*$AA6*$F5,0)+MAX((Expenses!BX$17-$AB7/12)*$AA7*$F5,0)+MAX((Expenses!BX$16-$AB8/12)*$AA8*$F5,0)+MAX((Expenses!BX$18-$AB9/12)*$AA9*$F5,0)))))</f>
        <v>1311.8129815946743</v>
      </c>
      <c r="CA176" s="515">
        <f>IF(OR(CA$167&lt;=EOMONTH($E5,$R5*(1-$O5)),CA$167&gt;EOMONTH($E5,$P5*12*(1-$O5)+$Q5*12*$O5+$R5*(1-$O5))),0,IF($X5="NNN",SUM(Expenses!BY$14:BY$18)*$F5,IF($X5="FSG",0,IF($X5="MG",SUMPRODUCT(Expenses!BY$14:BY$18,$Z5:$Z9)*$F5,MAX((Expenses!BY$15-$AB5/12)*$AA5*$F5,0)+MAX((Expenses!BY$14-$AB6/12)*$AA6*$F5,0)+MAX((Expenses!BY$17-$AB7/12)*$AA7*$F5,0)+MAX((Expenses!BY$16-$AB8/12)*$AA8*$F5,0)+MAX((Expenses!BY$18-$AB9/12)*$AA9*$F5,0)))))</f>
        <v>1314.7819812097273</v>
      </c>
      <c r="CB176" s="515">
        <f>IF(OR(CB$167&lt;=EOMONTH($E5,$R5*(1-$O5)),CB$167&gt;EOMONTH($E5,$P5*12*(1-$O5)+$Q5*12*$O5+$R5*(1-$O5))),0,IF($X5="NNN",SUM(Expenses!BZ$14:BZ$18)*$F5,IF($X5="FSG",0,IF($X5="MG",SUMPRODUCT(Expenses!BZ$14:BZ$18,$Z5:$Z9)*$F5,MAX((Expenses!BZ$15-$AB5/12)*$AA5*$F5,0)+MAX((Expenses!BZ$14-$AB6/12)*$AA6*$F5,0)+MAX((Expenses!BZ$17-$AB7/12)*$AA7*$F5,0)+MAX((Expenses!BZ$16-$AB8/12)*$AA8*$F5,0)+MAX((Expenses!BZ$18-$AB9/12)*$AA9*$F5,0)))))</f>
        <v>1317.7577005011653</v>
      </c>
      <c r="CC176" s="515">
        <f>IF(OR(CC$167&lt;=EOMONTH($E5,$R5*(1-$O5)),CC$167&gt;EOMONTH($E5,$P5*12*(1-$O5)+$Q5*12*$O5+$R5*(1-$O5))),0,IF($X5="NNN",SUM(Expenses!CA$14:CA$18)*$F5,IF($X5="FSG",0,IF($X5="MG",SUMPRODUCT(Expenses!CA$14:CA$18,$Z5:$Z9)*$F5,MAX((Expenses!CA$15-$AB5/12)*$AA5*$F5,0)+MAX((Expenses!CA$14-$AB6/12)*$AA6*$F5,0)+MAX((Expenses!CA$17-$AB7/12)*$AA7*$F5,0)+MAX((Expenses!CA$16-$AB8/12)*$AA8*$F5,0)+MAX((Expenses!CA$18-$AB9/12)*$AA9*$F5,0)))))</f>
        <v>1320.7401546774954</v>
      </c>
      <c r="CD176" s="515">
        <f>IF(OR(CD$167&lt;=EOMONTH($E5,$R5*(1-$O5)),CD$167&gt;EOMONTH($E5,$P5*12*(1-$O5)+$Q5*12*$O5+$R5*(1-$O5))),0,IF($X5="NNN",SUM(Expenses!CB$14:CB$18)*$F5,IF($X5="FSG",0,IF($X5="MG",SUMPRODUCT(Expenses!CB$14:CB$18,$Z5:$Z9)*$F5,MAX((Expenses!CB$15-$AB5/12)*$AA5*$F5,0)+MAX((Expenses!CB$14-$AB6/12)*$AA6*$F5,0)+MAX((Expenses!CB$17-$AB7/12)*$AA7*$F5,0)+MAX((Expenses!CB$16-$AB8/12)*$AA8*$F5,0)+MAX((Expenses!CB$18-$AB9/12)*$AA9*$F5,0)))))</f>
        <v>1323.7293589816452</v>
      </c>
      <c r="CE176" s="515">
        <f>IF(OR(CE$167&lt;=EOMONTH($E5,$R5*(1-$O5)),CE$167&gt;EOMONTH($E5,$P5*12*(1-$O5)+$Q5*12*$O5+$R5*(1-$O5))),0,IF($X5="NNN",SUM(Expenses!CC$14:CC$18)*$F5,IF($X5="FSG",0,IF($X5="MG",SUMPRODUCT(Expenses!CC$14:CC$18,$Z5:$Z9)*$F5,MAX((Expenses!CC$15-$AB5/12)*$AA5*$F5,0)+MAX((Expenses!CC$14-$AB6/12)*$AA6*$F5,0)+MAX((Expenses!CC$17-$AB7/12)*$AA7*$F5,0)+MAX((Expenses!CC$16-$AB8/12)*$AA8*$F5,0)+MAX((Expenses!CC$18-$AB9/12)*$AA9*$F5,0)))))</f>
        <v>1326.7253286910416</v>
      </c>
      <c r="CF176" s="515">
        <f>IF(OR(CF$167&lt;=EOMONTH($E5,$R5*(1-$O5)),CF$167&gt;EOMONTH($E5,$P5*12*(1-$O5)+$Q5*12*$O5+$R5*(1-$O5))),0,IF($X5="NNN",SUM(Expenses!CD$14:CD$18)*$F5,IF($X5="FSG",0,IF($X5="MG",SUMPRODUCT(Expenses!CD$14:CD$18,$Z5:$Z9)*$F5,MAX((Expenses!CD$15-$AB5/12)*$AA5*$F5,0)+MAX((Expenses!CD$14-$AB6/12)*$AA6*$F5,0)+MAX((Expenses!CD$17-$AB7/12)*$AA7*$F5,0)+MAX((Expenses!CD$16-$AB8/12)*$AA8*$F5,0)+MAX((Expenses!CD$18-$AB9/12)*$AA9*$F5,0)))))</f>
        <v>1329.7280791176888</v>
      </c>
      <c r="CG176" s="515">
        <f>IF(OR(CG$167&lt;=EOMONTH($E5,$R5*(1-$O5)),CG$167&gt;EOMONTH($E5,$P5*12*(1-$O5)+$Q5*12*$O5+$R5*(1-$O5))),0,IF($X5="NNN",SUM(Expenses!CE$14:CE$18)*$F5,IF($X5="FSG",0,IF($X5="MG",SUMPRODUCT(Expenses!CE$14:CE$18,$Z5:$Z9)*$F5,MAX((Expenses!CE$15-$AB5/12)*$AA5*$F5,0)+MAX((Expenses!CE$14-$AB6/12)*$AA6*$F5,0)+MAX((Expenses!CE$17-$AB7/12)*$AA7*$F5,0)+MAX((Expenses!CE$16-$AB8/12)*$AA8*$F5,0)+MAX((Expenses!CE$18-$AB9/12)*$AA9*$F5,0)))))</f>
        <v>1332.7376256082459</v>
      </c>
      <c r="CH176" s="515">
        <f>IF(OR(CH$167&lt;=EOMONTH($E5,$R5*(1-$O5)),CH$167&gt;EOMONTH($E5,$P5*12*(1-$O5)+$Q5*12*$O5+$R5*(1-$O5))),0,IF($X5="NNN",SUM(Expenses!CF$14:CF$18)*$F5,IF($X5="FSG",0,IF($X5="MG",SUMPRODUCT(Expenses!CF$14:CF$18,$Z5:$Z9)*$F5,MAX((Expenses!CF$15-$AB5/12)*$AA5*$F5,0)+MAX((Expenses!CF$14-$AB6/12)*$AA6*$F5,0)+MAX((Expenses!CF$17-$AB7/12)*$AA7*$F5,0)+MAX((Expenses!CF$16-$AB8/12)*$AA8*$F5,0)+MAX((Expenses!CF$18-$AB9/12)*$AA9*$F5,0)))))</f>
        <v>1335.7539835441062</v>
      </c>
      <c r="CI176" s="515">
        <f>IF(OR(CI$167&lt;=EOMONTH($E5,$R5*(1-$O5)),CI$167&gt;EOMONTH($E5,$P5*12*(1-$O5)+$Q5*12*$O5+$R5*(1-$O5))),0,IF($X5="NNN",SUM(Expenses!CG$14:CG$18)*$F5,IF($X5="FSG",0,IF($X5="MG",SUMPRODUCT(Expenses!CG$14:CG$18,$Z5:$Z9)*$F5,MAX((Expenses!CG$15-$AB5/12)*$AA5*$F5,0)+MAX((Expenses!CG$14-$AB6/12)*$AA6*$F5,0)+MAX((Expenses!CG$17-$AB7/12)*$AA7*$F5,0)+MAX((Expenses!CG$16-$AB8/12)*$AA8*$F5,0)+MAX((Expenses!CG$18-$AB9/12)*$AA9*$F5,0)))))</f>
        <v>1338.7771683414746</v>
      </c>
      <c r="CJ176" s="515">
        <f>IF(OR(CJ$167&lt;=EOMONTH($E5,$R5*(1-$O5)),CJ$167&gt;EOMONTH($E5,$P5*12*(1-$O5)+$Q5*12*$O5+$R5*(1-$O5))),0,IF($X5="NNN",SUM(Expenses!CH$14:CH$18)*$F5,IF($X5="FSG",0,IF($X5="MG",SUMPRODUCT(Expenses!CH$14:CH$18,$Z5:$Z9)*$F5,MAX((Expenses!CH$15-$AB5/12)*$AA5*$F5,0)+MAX((Expenses!CH$14-$AB6/12)*$AA6*$F5,0)+MAX((Expenses!CH$17-$AB7/12)*$AA7*$F5,0)+MAX((Expenses!CH$16-$AB8/12)*$AA8*$F5,0)+MAX((Expenses!CH$18-$AB9/12)*$AA9*$F5,0)))))</f>
        <v>1341.8071954514485</v>
      </c>
      <c r="CK176" s="515">
        <f>IF(OR(CK$167&lt;=EOMONTH($E5,$R5*(1-$O5)),CK$167&gt;EOMONTH($E5,$P5*12*(1-$O5)+$Q5*12*$O5+$R5*(1-$O5))),0,IF($X5="NNN",SUM(Expenses!CI$14:CI$18)*$F5,IF($X5="FSG",0,IF($X5="MG",SUMPRODUCT(Expenses!CI$14:CI$18,$Z5:$Z9)*$F5,MAX((Expenses!CI$15-$AB5/12)*$AA5*$F5,0)+MAX((Expenses!CI$14-$AB6/12)*$AA6*$F5,0)+MAX((Expenses!CI$17-$AB7/12)*$AA7*$F5,0)+MAX((Expenses!CI$16-$AB8/12)*$AA8*$F5,0)+MAX((Expenses!CI$18-$AB9/12)*$AA9*$F5,0)))))</f>
        <v>1344.8440803600945</v>
      </c>
      <c r="CL176" s="515">
        <f>IF(OR(CL$167&lt;=EOMONTH($E5,$R5*(1-$O5)),CL$167&gt;EOMONTH($E5,$P5*12*(1-$O5)+$Q5*12*$O5+$R5*(1-$O5))),0,IF($X5="NNN",SUM(Expenses!CJ$14:CJ$18)*$F5,IF($X5="FSG",0,IF($X5="MG",SUMPRODUCT(Expenses!CJ$14:CJ$18,$Z5:$Z9)*$F5,MAX((Expenses!CJ$15-$AB5/12)*$AA5*$F5,0)+MAX((Expenses!CJ$14-$AB6/12)*$AA6*$F5,0)+MAX((Expenses!CJ$17-$AB7/12)*$AA7*$F5,0)+MAX((Expenses!CJ$16-$AB8/12)*$AA8*$F5,0)+MAX((Expenses!CJ$18-$AB9/12)*$AA9*$F5,0)))))</f>
        <v>1347.8878385885284</v>
      </c>
      <c r="CM176" s="515">
        <f>IF(OR(CM$167&lt;=EOMONTH($E5,$R5*(1-$O5)),CM$167&gt;EOMONTH($E5,$P5*12*(1-$O5)+$Q5*12*$O5+$R5*(1-$O5))),0,IF($X5="NNN",SUM(Expenses!CK$14:CK$18)*$F5,IF($X5="FSG",0,IF($X5="MG",SUMPRODUCT(Expenses!CK$14:CK$18,$Z5:$Z9)*$F5,MAX((Expenses!CK$15-$AB5/12)*$AA5*$F5,0)+MAX((Expenses!CK$14-$AB6/12)*$AA6*$F5,0)+MAX((Expenses!CK$17-$AB7/12)*$AA7*$F5,0)+MAX((Expenses!CK$16-$AB8/12)*$AA8*$F5,0)+MAX((Expenses!CK$18-$AB9/12)*$AA9*$F5,0)))))</f>
        <v>1350.9384856929953</v>
      </c>
      <c r="CN176" s="515">
        <f>IF(OR(CN$167&lt;=EOMONTH($E5,$R5*(1-$O5)),CN$167&gt;EOMONTH($E5,$P5*12*(1-$O5)+$Q5*12*$O5+$R5*(1-$O5))),0,IF($X5="NNN",SUM(Expenses!CL$14:CL$18)*$F5,IF($X5="FSG",0,IF($X5="MG",SUMPRODUCT(Expenses!CL$14:CL$18,$Z5:$Z9)*$F5,MAX((Expenses!CL$15-$AB5/12)*$AA5*$F5,0)+MAX((Expenses!CL$14-$AB6/12)*$AA6*$F5,0)+MAX((Expenses!CL$17-$AB7/12)*$AA7*$F5,0)+MAX((Expenses!CL$16-$AB8/12)*$AA8*$F5,0)+MAX((Expenses!CL$18-$AB9/12)*$AA9*$F5,0)))))</f>
        <v>1353.996037264948</v>
      </c>
      <c r="CO176" s="515">
        <f>IF(OR(CO$167&lt;=EOMONTH($E5,$R5*(1-$O5)),CO$167&gt;EOMONTH($E5,$P5*12*(1-$O5)+$Q5*12*$O5+$R5*(1-$O5))),0,IF($X5="NNN",SUM(Expenses!CM$14:CM$18)*$F5,IF($X5="FSG",0,IF($X5="MG",SUMPRODUCT(Expenses!CM$14:CM$18,$Z5:$Z9)*$F5,MAX((Expenses!CM$15-$AB5/12)*$AA5*$F5,0)+MAX((Expenses!CM$14-$AB6/12)*$AA6*$F5,0)+MAX((Expenses!CM$17-$AB7/12)*$AA7*$F5,0)+MAX((Expenses!CM$16-$AB8/12)*$AA8*$F5,0)+MAX((Expenses!CM$18-$AB9/12)*$AA9*$F5,0)))))</f>
        <v>1357.0605089311271</v>
      </c>
      <c r="CP176" s="515">
        <f>IF(OR(CP$167&lt;=EOMONTH($E5,$R5*(1-$O5)),CP$167&gt;EOMONTH($E5,$P5*12*(1-$O5)+$Q5*12*$O5+$R5*(1-$O5))),0,IF($X5="NNN",SUM(Expenses!CN$14:CN$18)*$F5,IF($X5="FSG",0,IF($X5="MG",SUMPRODUCT(Expenses!CN$14:CN$18,$Z5:$Z9)*$F5,MAX((Expenses!CN$15-$AB5/12)*$AA5*$F5,0)+MAX((Expenses!CN$14-$AB6/12)*$AA6*$F5,0)+MAX((Expenses!CN$17-$AB7/12)*$AA7*$F5,0)+MAX((Expenses!CN$16-$AB8/12)*$AA8*$F5,0)+MAX((Expenses!CN$18-$AB9/12)*$AA9*$F5,0)))))</f>
        <v>1360.1319163536411</v>
      </c>
      <c r="CQ176" s="515">
        <f>IF(OR(CQ$167&lt;=EOMONTH($E5,$R5*(1-$O5)),CQ$167&gt;EOMONTH($E5,$P5*12*(1-$O5)+$Q5*12*$O5+$R5*(1-$O5))),0,IF($X5="NNN",SUM(Expenses!CO$14:CO$18)*$F5,IF($X5="FSG",0,IF($X5="MG",SUMPRODUCT(Expenses!CO$14:CO$18,$Z5:$Z9)*$F5,MAX((Expenses!CO$15-$AB5/12)*$AA5*$F5,0)+MAX((Expenses!CO$14-$AB6/12)*$AA6*$F5,0)+MAX((Expenses!CO$17-$AB7/12)*$AA7*$F5,0)+MAX((Expenses!CO$16-$AB8/12)*$AA8*$F5,0)+MAX((Expenses!CO$18-$AB9/12)*$AA9*$F5,0)))))</f>
        <v>1363.2102752300459</v>
      </c>
      <c r="CR176" s="515">
        <f>IF(OR(CR$167&lt;=EOMONTH($E5,$R5*(1-$O5)),CR$167&gt;EOMONTH($E5,$P5*12*(1-$O5)+$Q5*12*$O5+$R5*(1-$O5))),0,IF($X5="NNN",SUM(Expenses!CP$14:CP$18)*$F5,IF($X5="FSG",0,IF($X5="MG",SUMPRODUCT(Expenses!CP$14:CP$18,$Z5:$Z9)*$F5,MAX((Expenses!CP$15-$AB5/12)*$AA5*$F5,0)+MAX((Expenses!CP$14-$AB6/12)*$AA6*$F5,0)+MAX((Expenses!CP$17-$AB7/12)*$AA7*$F5,0)+MAX((Expenses!CP$16-$AB8/12)*$AA8*$F5,0)+MAX((Expenses!CP$18-$AB9/12)*$AA9*$F5,0)))))</f>
        <v>1366.295601293426</v>
      </c>
      <c r="CS176" s="515">
        <f>IF(OR(CS$167&lt;=EOMONTH($E5,$R5*(1-$O5)),CS$167&gt;EOMONTH($E5,$P5*12*(1-$O5)+$Q5*12*$O5+$R5*(1-$O5))),0,IF($X5="NNN",SUM(Expenses!CQ$14:CQ$18)*$F5,IF($X5="FSG",0,IF($X5="MG",SUMPRODUCT(Expenses!CQ$14:CQ$18,$Z5:$Z9)*$F5,MAX((Expenses!CQ$15-$AB5/12)*$AA5*$F5,0)+MAX((Expenses!CQ$14-$AB6/12)*$AA6*$F5,0)+MAX((Expenses!CQ$17-$AB7/12)*$AA7*$F5,0)+MAX((Expenses!CQ$16-$AB8/12)*$AA8*$F5,0)+MAX((Expenses!CQ$18-$AB9/12)*$AA9*$F5,0)))))</f>
        <v>1369.3879103124732</v>
      </c>
      <c r="CT176" s="515">
        <f>IF(OR(CT$167&lt;=EOMONTH($E5,$R5*(1-$O5)),CT$167&gt;EOMONTH($E5,$P5*12*(1-$O5)+$Q5*12*$O5+$R5*(1-$O5))),0,IF($X5="NNN",SUM(Expenses!CR$14:CR$18)*$F5,IF($X5="FSG",0,IF($X5="MG",SUMPRODUCT(Expenses!CR$14:CR$18,$Z5:$Z9)*$F5,MAX((Expenses!CR$15-$AB5/12)*$AA5*$F5,0)+MAX((Expenses!CR$14-$AB6/12)*$AA6*$F5,0)+MAX((Expenses!CR$17-$AB7/12)*$AA7*$F5,0)+MAX((Expenses!CR$16-$AB8/12)*$AA8*$F5,0)+MAX((Expenses!CR$18-$AB9/12)*$AA9*$F5,0)))))</f>
        <v>1372.4872180915697</v>
      </c>
      <c r="CU176" s="515">
        <f>IF(OR(CU$167&lt;=EOMONTH($E5,$R5*(1-$O5)),CU$167&gt;EOMONTH($E5,$P5*12*(1-$O5)+$Q5*12*$O5+$R5*(1-$O5))),0,IF($X5="NNN",SUM(Expenses!CS$14:CS$18)*$F5,IF($X5="FSG",0,IF($X5="MG",SUMPRODUCT(Expenses!CS$14:CS$18,$Z5:$Z9)*$F5,MAX((Expenses!CS$15-$AB5/12)*$AA5*$F5,0)+MAX((Expenses!CS$14-$AB6/12)*$AA6*$F5,0)+MAX((Expenses!CS$17-$AB7/12)*$AA7*$F5,0)+MAX((Expenses!CS$16-$AB8/12)*$AA8*$F5,0)+MAX((Expenses!CS$18-$AB9/12)*$AA9*$F5,0)))))</f>
        <v>1375.5935404708659</v>
      </c>
      <c r="CV176" s="515">
        <f>IF(OR(CV$167&lt;=EOMONTH($E5,$R5*(1-$O5)),CV$167&gt;EOMONTH($E5,$P5*12*(1-$O5)+$Q5*12*$O5+$R5*(1-$O5))),0,IF($X5="NNN",SUM(Expenses!CT$14:CT$18)*$F5,IF($X5="FSG",0,IF($X5="MG",SUMPRODUCT(Expenses!CT$14:CT$18,$Z5:$Z9)*$F5,MAX((Expenses!CT$15-$AB5/12)*$AA5*$F5,0)+MAX((Expenses!CT$14-$AB6/12)*$AA6*$F5,0)+MAX((Expenses!CT$17-$AB7/12)*$AA7*$F5,0)+MAX((Expenses!CT$16-$AB8/12)*$AA8*$F5,0)+MAX((Expenses!CT$18-$AB9/12)*$AA9*$F5,0)))))</f>
        <v>1378.706893326364</v>
      </c>
      <c r="CW176" s="515">
        <f>IF(OR(CW$167&lt;=EOMONTH($E5,$R5*(1-$O5)),CW$167&gt;EOMONTH($E5,$P5*12*(1-$O5)+$Q5*12*$O5+$R5*(1-$O5))),0,IF($X5="NNN",SUM(Expenses!CU$14:CU$18)*$F5,IF($X5="FSG",0,IF($X5="MG",SUMPRODUCT(Expenses!CU$14:CU$18,$Z5:$Z9)*$F5,MAX((Expenses!CU$15-$AB5/12)*$AA5*$F5,0)+MAX((Expenses!CU$14-$AB6/12)*$AA6*$F5,0)+MAX((Expenses!CU$17-$AB7/12)*$AA7*$F5,0)+MAX((Expenses!CU$16-$AB8/12)*$AA8*$F5,0)+MAX((Expenses!CU$18-$AB9/12)*$AA9*$F5,0)))))</f>
        <v>1381.8272925699978</v>
      </c>
      <c r="CX176" s="515">
        <f>IF(OR(CX$167&lt;=EOMONTH($E5,$R5*(1-$O5)),CX$167&gt;EOMONTH($E5,$P5*12*(1-$O5)+$Q5*12*$O5+$R5*(1-$O5))),0,IF($X5="NNN",SUM(Expenses!CV$14:CV$18)*$F5,IF($X5="FSG",0,IF($X5="MG",SUMPRODUCT(Expenses!CV$14:CV$18,$Z5:$Z9)*$F5,MAX((Expenses!CV$15-$AB5/12)*$AA5*$F5,0)+MAX((Expenses!CV$14-$AB6/12)*$AA6*$F5,0)+MAX((Expenses!CV$17-$AB7/12)*$AA7*$F5,0)+MAX((Expenses!CV$16-$AB8/12)*$AA8*$F5,0)+MAX((Expenses!CV$18-$AB9/12)*$AA9*$F5,0)))))</f>
        <v>1384.9547541497136</v>
      </c>
      <c r="CY176" s="515">
        <f>IF(OR(CY$167&lt;=EOMONTH($E5,$R5*(1-$O5)),CY$167&gt;EOMONTH($E5,$P5*12*(1-$O5)+$Q5*12*$O5+$R5*(1-$O5))),0,IF($X5="NNN",SUM(Expenses!CW$14:CW$18)*$F5,IF($X5="FSG",0,IF($X5="MG",SUMPRODUCT(Expenses!CW$14:CW$18,$Z5:$Z9)*$F5,MAX((Expenses!CW$15-$AB5/12)*$AA5*$F5,0)+MAX((Expenses!CW$14-$AB6/12)*$AA6*$F5,0)+MAX((Expenses!CW$17-$AB7/12)*$AA7*$F5,0)+MAX((Expenses!CW$16-$AB8/12)*$AA8*$F5,0)+MAX((Expenses!CW$18-$AB9/12)*$AA9*$F5,0)))))</f>
        <v>1388.0892940495532</v>
      </c>
      <c r="CZ176" s="515">
        <f>IF(OR(CZ$167&lt;=EOMONTH($E5,$R5*(1-$O5)),CZ$167&gt;EOMONTH($E5,$P5*12*(1-$O5)+$Q5*12*$O5+$R5*(1-$O5))),0,IF($X5="NNN",SUM(Expenses!CX$14:CX$18)*$F5,IF($X5="FSG",0,IF($X5="MG",SUMPRODUCT(Expenses!CX$14:CX$18,$Z5:$Z9)*$F5,MAX((Expenses!CX$15-$AB5/12)*$AA5*$F5,0)+MAX((Expenses!CX$14-$AB6/12)*$AA6*$F5,0)+MAX((Expenses!CX$17-$AB7/12)*$AA7*$F5,0)+MAX((Expenses!CX$16-$AB8/12)*$AA8*$F5,0)+MAX((Expenses!CX$18-$AB9/12)*$AA9*$F5,0)))))</f>
        <v>1391.2309282897347</v>
      </c>
      <c r="DA176" s="515">
        <f>IF(OR(DA$167&lt;=EOMONTH($E5,$R5*(1-$O5)),DA$167&gt;EOMONTH($E5,$P5*12*(1-$O5)+$Q5*12*$O5+$R5*(1-$O5))),0,IF($X5="NNN",SUM(Expenses!CY$14:CY$18)*$F5,IF($X5="FSG",0,IF($X5="MG",SUMPRODUCT(Expenses!CY$14:CY$18,$Z5:$Z9)*$F5,MAX((Expenses!CY$15-$AB5/12)*$AA5*$F5,0)+MAX((Expenses!CY$14-$AB6/12)*$AA6*$F5,0)+MAX((Expenses!CY$17-$AB7/12)*$AA7*$F5,0)+MAX((Expenses!CY$16-$AB8/12)*$AA8*$F5,0)+MAX((Expenses!CY$18-$AB9/12)*$AA9*$F5,0)))))</f>
        <v>0</v>
      </c>
      <c r="DB176" s="515">
        <f>IF(OR(DB$167&lt;=EOMONTH($E5,$R5*(1-$O5)),DB$167&gt;EOMONTH($E5,$P5*12*(1-$O5)+$Q5*12*$O5+$R5*(1-$O5))),0,IF($X5="NNN",SUM(Expenses!CZ$14:CZ$18)*$F5,IF($X5="FSG",0,IF($X5="MG",SUMPRODUCT(Expenses!CZ$14:CZ$18,$Z5:$Z9)*$F5,MAX((Expenses!CZ$15-$AB5/12)*$AA5*$F5,0)+MAX((Expenses!CZ$14-$AB6/12)*$AA6*$F5,0)+MAX((Expenses!CZ$17-$AB7/12)*$AA7*$F5,0)+MAX((Expenses!CZ$16-$AB8/12)*$AA8*$F5,0)+MAX((Expenses!CZ$18-$AB9/12)*$AA9*$F5,0)))))</f>
        <v>0</v>
      </c>
      <c r="DC176" s="515">
        <f>IF(OR(DC$167&lt;=EOMONTH($E5,$R5*(1-$O5)),DC$167&gt;EOMONTH($E5,$P5*12*(1-$O5)+$Q5*12*$O5+$R5*(1-$O5))),0,IF($X5="NNN",SUM(Expenses!DA$14:DA$18)*$F5,IF($X5="FSG",0,IF($X5="MG",SUMPRODUCT(Expenses!DA$14:DA$18,$Z5:$Z9)*$F5,MAX((Expenses!DA$15-$AB5/12)*$AA5*$F5,0)+MAX((Expenses!DA$14-$AB6/12)*$AA6*$F5,0)+MAX((Expenses!DA$17-$AB7/12)*$AA7*$F5,0)+MAX((Expenses!DA$16-$AB8/12)*$AA8*$F5,0)+MAX((Expenses!DA$18-$AB9/12)*$AA9*$F5,0)))))</f>
        <v>0</v>
      </c>
      <c r="DD176" s="515">
        <f>IF(OR(DD$167&lt;=EOMONTH($E5,$R5*(1-$O5)),DD$167&gt;EOMONTH($E5,$P5*12*(1-$O5)+$Q5*12*$O5+$R5*(1-$O5))),0,IF($X5="NNN",SUM(Expenses!DB$14:DB$18)*$F5,IF($X5="FSG",0,IF($X5="MG",SUMPRODUCT(Expenses!DB$14:DB$18,$Z5:$Z9)*$F5,MAX((Expenses!DB$15-$AB5/12)*$AA5*$F5,0)+MAX((Expenses!DB$14-$AB6/12)*$AA6*$F5,0)+MAX((Expenses!DB$17-$AB7/12)*$AA7*$F5,0)+MAX((Expenses!DB$16-$AB8/12)*$AA8*$F5,0)+MAX((Expenses!DB$18-$AB9/12)*$AA9*$F5,0)))))</f>
        <v>0</v>
      </c>
      <c r="DE176" s="515">
        <f>IF(OR(DE$167&lt;=EOMONTH($E5,$R5*(1-$O5)),DE$167&gt;EOMONTH($E5,$P5*12*(1-$O5)+$Q5*12*$O5+$R5*(1-$O5))),0,IF($X5="NNN",SUM(Expenses!DC$14:DC$18)*$F5,IF($X5="FSG",0,IF($X5="MG",SUMPRODUCT(Expenses!DC$14:DC$18,$Z5:$Z9)*$F5,MAX((Expenses!DC$15-$AB5/12)*$AA5*$F5,0)+MAX((Expenses!DC$14-$AB6/12)*$AA6*$F5,0)+MAX((Expenses!DC$17-$AB7/12)*$AA7*$F5,0)+MAX((Expenses!DC$16-$AB8/12)*$AA8*$F5,0)+MAX((Expenses!DC$18-$AB9/12)*$AA9*$F5,0)))))</f>
        <v>0</v>
      </c>
      <c r="DF176" s="515">
        <f>IF(OR(DF$167&lt;=EOMONTH($E5,$R5*(1-$O5)),DF$167&gt;EOMONTH($E5,$P5*12*(1-$O5)+$Q5*12*$O5+$R5*(1-$O5))),0,IF($X5="NNN",SUM(Expenses!DD$14:DD$18)*$F5,IF($X5="FSG",0,IF($X5="MG",SUMPRODUCT(Expenses!DD$14:DD$18,$Z5:$Z9)*$F5,MAX((Expenses!DD$15-$AB5/12)*$AA5*$F5,0)+MAX((Expenses!DD$14-$AB6/12)*$AA6*$F5,0)+MAX((Expenses!DD$17-$AB7/12)*$AA7*$F5,0)+MAX((Expenses!DD$16-$AB8/12)*$AA8*$F5,0)+MAX((Expenses!DD$18-$AB9/12)*$AA9*$F5,0)))))</f>
        <v>0</v>
      </c>
      <c r="DG176" s="515">
        <f>IF(OR(DG$167&lt;=EOMONTH($E5,$R5*(1-$O5)),DG$167&gt;EOMONTH($E5,$P5*12*(1-$O5)+$Q5*12*$O5+$R5*(1-$O5))),0,IF($X5="NNN",SUM(Expenses!DE$14:DE$18)*$F5,IF($X5="FSG",0,IF($X5="MG",SUMPRODUCT(Expenses!DE$14:DE$18,$Z5:$Z9)*$F5,MAX((Expenses!DE$15-$AB5/12)*$AA5*$F5,0)+MAX((Expenses!DE$14-$AB6/12)*$AA6*$F5,0)+MAX((Expenses!DE$17-$AB7/12)*$AA7*$F5,0)+MAX((Expenses!DE$16-$AB8/12)*$AA8*$F5,0)+MAX((Expenses!DE$18-$AB9/12)*$AA9*$F5,0)))))</f>
        <v>0</v>
      </c>
      <c r="DH176" s="515">
        <f>IF(OR(DH$167&lt;=EOMONTH($E5,$R5*(1-$O5)),DH$167&gt;EOMONTH($E5,$P5*12*(1-$O5)+$Q5*12*$O5+$R5*(1-$O5))),0,IF($X5="NNN",SUM(Expenses!DF$14:DF$18)*$F5,IF($X5="FSG",0,IF($X5="MG",SUMPRODUCT(Expenses!DF$14:DF$18,$Z5:$Z9)*$F5,MAX((Expenses!DF$15-$AB5/12)*$AA5*$F5,0)+MAX((Expenses!DF$14-$AB6/12)*$AA6*$F5,0)+MAX((Expenses!DF$17-$AB7/12)*$AA7*$F5,0)+MAX((Expenses!DF$16-$AB8/12)*$AA8*$F5,0)+MAX((Expenses!DF$18-$AB9/12)*$AA9*$F5,0)))))</f>
        <v>0</v>
      </c>
      <c r="DI176" s="515">
        <f>IF(OR(DI$167&lt;=EOMONTH($E5,$R5*(1-$O5)),DI$167&gt;EOMONTH($E5,$P5*12*(1-$O5)+$Q5*12*$O5+$R5*(1-$O5))),0,IF($X5="NNN",SUM(Expenses!DG$14:DG$18)*$F5,IF($X5="FSG",0,IF($X5="MG",SUMPRODUCT(Expenses!DG$14:DG$18,$Z5:$Z9)*$F5,MAX((Expenses!DG$15-$AB5/12)*$AA5*$F5,0)+MAX((Expenses!DG$14-$AB6/12)*$AA6*$F5,0)+MAX((Expenses!DG$17-$AB7/12)*$AA7*$F5,0)+MAX((Expenses!DG$16-$AB8/12)*$AA8*$F5,0)+MAX((Expenses!DG$18-$AB9/12)*$AA9*$F5,0)))))</f>
        <v>0</v>
      </c>
      <c r="DJ176" s="515">
        <f>IF(OR(DJ$167&lt;=EOMONTH($E5,$R5*(1-$O5)),DJ$167&gt;EOMONTH($E5,$P5*12*(1-$O5)+$Q5*12*$O5+$R5*(1-$O5))),0,IF($X5="NNN",SUM(Expenses!DH$14:DH$18)*$F5,IF($X5="FSG",0,IF($X5="MG",SUMPRODUCT(Expenses!DH$14:DH$18,$Z5:$Z9)*$F5,MAX((Expenses!DH$15-$AB5/12)*$AA5*$F5,0)+MAX((Expenses!DH$14-$AB6/12)*$AA6*$F5,0)+MAX((Expenses!DH$17-$AB7/12)*$AA7*$F5,0)+MAX((Expenses!DH$16-$AB8/12)*$AA8*$F5,0)+MAX((Expenses!DH$18-$AB9/12)*$AA9*$F5,0)))))</f>
        <v>0</v>
      </c>
      <c r="DK176" s="515">
        <f>IF(OR(DK$167&lt;=EOMONTH($E5,$R5*(1-$O5)),DK$167&gt;EOMONTH($E5,$P5*12*(1-$O5)+$Q5*12*$O5+$R5*(1-$O5))),0,IF($X5="NNN",SUM(Expenses!DI$14:DI$18)*$F5,IF($X5="FSG",0,IF($X5="MG",SUMPRODUCT(Expenses!DI$14:DI$18,$Z5:$Z9)*$F5,MAX((Expenses!DI$15-$AB5/12)*$AA5*$F5,0)+MAX((Expenses!DI$14-$AB6/12)*$AA6*$F5,0)+MAX((Expenses!DI$17-$AB7/12)*$AA7*$F5,0)+MAX((Expenses!DI$16-$AB8/12)*$AA8*$F5,0)+MAX((Expenses!DI$18-$AB9/12)*$AA9*$F5,0)))))</f>
        <v>0</v>
      </c>
      <c r="DL176" s="515">
        <f>IF(OR(DL$167&lt;=EOMONTH($E5,$R5*(1-$O5)),DL$167&gt;EOMONTH($E5,$P5*12*(1-$O5)+$Q5*12*$O5+$R5*(1-$O5))),0,IF($X5="NNN",SUM(Expenses!DJ$14:DJ$18)*$F5,IF($X5="FSG",0,IF($X5="MG",SUMPRODUCT(Expenses!DJ$14:DJ$18,$Z5:$Z9)*$F5,MAX((Expenses!DJ$15-$AB5/12)*$AA5*$F5,0)+MAX((Expenses!DJ$14-$AB6/12)*$AA6*$F5,0)+MAX((Expenses!DJ$17-$AB7/12)*$AA7*$F5,0)+MAX((Expenses!DJ$16-$AB8/12)*$AA8*$F5,0)+MAX((Expenses!DJ$18-$AB9/12)*$AA9*$F5,0)))))</f>
        <v>0</v>
      </c>
      <c r="DM176" s="515">
        <f>IF(OR(DM$167&lt;=EOMONTH($E5,$R5*(1-$O5)),DM$167&gt;EOMONTH($E5,$P5*12*(1-$O5)+$Q5*12*$O5+$R5*(1-$O5))),0,IF($X5="NNN",SUM(Expenses!DK$14:DK$18)*$F5,IF($X5="FSG",0,IF($X5="MG",SUMPRODUCT(Expenses!DK$14:DK$18,$Z5:$Z9)*$F5,MAX((Expenses!DK$15-$AB5/12)*$AA5*$F5,0)+MAX((Expenses!DK$14-$AB6/12)*$AA6*$F5,0)+MAX((Expenses!DK$17-$AB7/12)*$AA7*$F5,0)+MAX((Expenses!DK$16-$AB8/12)*$AA8*$F5,0)+MAX((Expenses!DK$18-$AB9/12)*$AA9*$F5,0)))))</f>
        <v>0</v>
      </c>
      <c r="DN176" s="515">
        <f>IF(OR(DN$167&lt;=EOMONTH($E5,$R5*(1-$O5)),DN$167&gt;EOMONTH($E5,$P5*12*(1-$O5)+$Q5*12*$O5+$R5*(1-$O5))),0,IF($X5="NNN",SUM(Expenses!DL$14:DL$18)*$F5,IF($X5="FSG",0,IF($X5="MG",SUMPRODUCT(Expenses!DL$14:DL$18,$Z5:$Z9)*$F5,MAX((Expenses!DL$15-$AB5/12)*$AA5*$F5,0)+MAX((Expenses!DL$14-$AB6/12)*$AA6*$F5,0)+MAX((Expenses!DL$17-$AB7/12)*$AA7*$F5,0)+MAX((Expenses!DL$16-$AB8/12)*$AA8*$F5,0)+MAX((Expenses!DL$18-$AB9/12)*$AA9*$F5,0)))))</f>
        <v>0</v>
      </c>
      <c r="DO176" s="515">
        <f>IF(OR(DO$167&lt;=EOMONTH($E5,$R5*(1-$O5)),DO$167&gt;EOMONTH($E5,$P5*12*(1-$O5)+$Q5*12*$O5+$R5*(1-$O5))),0,IF($X5="NNN",SUM(Expenses!DM$14:DM$18)*$F5,IF($X5="FSG",0,IF($X5="MG",SUMPRODUCT(Expenses!DM$14:DM$18,$Z5:$Z9)*$F5,MAX((Expenses!DM$15-$AB5/12)*$AA5*$F5,0)+MAX((Expenses!DM$14-$AB6/12)*$AA6*$F5,0)+MAX((Expenses!DM$17-$AB7/12)*$AA7*$F5,0)+MAX((Expenses!DM$16-$AB8/12)*$AA8*$F5,0)+MAX((Expenses!DM$18-$AB9/12)*$AA9*$F5,0)))))</f>
        <v>0</v>
      </c>
      <c r="DP176" s="515">
        <f>IF(OR(DP$167&lt;=EOMONTH($E5,$R5*(1-$O5)),DP$167&gt;EOMONTH($E5,$P5*12*(1-$O5)+$Q5*12*$O5+$R5*(1-$O5))),0,IF($X5="NNN",SUM(Expenses!DN$14:DN$18)*$F5,IF($X5="FSG",0,IF($X5="MG",SUMPRODUCT(Expenses!DN$14:DN$18,$Z5:$Z9)*$F5,MAX((Expenses!DN$15-$AB5/12)*$AA5*$F5,0)+MAX((Expenses!DN$14-$AB6/12)*$AA6*$F5,0)+MAX((Expenses!DN$17-$AB7/12)*$AA7*$F5,0)+MAX((Expenses!DN$16-$AB8/12)*$AA8*$F5,0)+MAX((Expenses!DN$18-$AB9/12)*$AA9*$F5,0)))))</f>
        <v>0</v>
      </c>
      <c r="DQ176" s="515">
        <f>IF(OR(DQ$167&lt;=EOMONTH($E5,$R5*(1-$O5)),DQ$167&gt;EOMONTH($E5,$P5*12*(1-$O5)+$Q5*12*$O5+$R5*(1-$O5))),0,IF($X5="NNN",SUM(Expenses!DO$14:DO$18)*$F5,IF($X5="FSG",0,IF($X5="MG",SUMPRODUCT(Expenses!DO$14:DO$18,$Z5:$Z9)*$F5,MAX((Expenses!DO$15-$AB5/12)*$AA5*$F5,0)+MAX((Expenses!DO$14-$AB6/12)*$AA6*$F5,0)+MAX((Expenses!DO$17-$AB7/12)*$AA7*$F5,0)+MAX((Expenses!DO$16-$AB8/12)*$AA8*$F5,0)+MAX((Expenses!DO$18-$AB9/12)*$AA9*$F5,0)))))</f>
        <v>0</v>
      </c>
      <c r="DR176" s="515">
        <f>IF(OR(DR$167&lt;=EOMONTH($E5,$R5*(1-$O5)),DR$167&gt;EOMONTH($E5,$P5*12*(1-$O5)+$Q5*12*$O5+$R5*(1-$O5))),0,IF($X5="NNN",SUM(Expenses!DP$14:DP$18)*$F5,IF($X5="FSG",0,IF($X5="MG",SUMPRODUCT(Expenses!DP$14:DP$18,$Z5:$Z9)*$F5,MAX((Expenses!DP$15-$AB5/12)*$AA5*$F5,0)+MAX((Expenses!DP$14-$AB6/12)*$AA6*$F5,0)+MAX((Expenses!DP$17-$AB7/12)*$AA7*$F5,0)+MAX((Expenses!DP$16-$AB8/12)*$AA8*$F5,0)+MAX((Expenses!DP$18-$AB9/12)*$AA9*$F5,0)))))</f>
        <v>0</v>
      </c>
      <c r="DS176" s="515">
        <f>IF(OR(DS$167&lt;=EOMONTH($E5,$R5*(1-$O5)),DS$167&gt;EOMONTH($E5,$P5*12*(1-$O5)+$Q5*12*$O5+$R5*(1-$O5))),0,IF($X5="NNN",SUM(Expenses!DQ$14:DQ$18)*$F5,IF($X5="FSG",0,IF($X5="MG",SUMPRODUCT(Expenses!DQ$14:DQ$18,$Z5:$Z9)*$F5,MAX((Expenses!DQ$15-$AB5/12)*$AA5*$F5,0)+MAX((Expenses!DQ$14-$AB6/12)*$AA6*$F5,0)+MAX((Expenses!DQ$17-$AB7/12)*$AA7*$F5,0)+MAX((Expenses!DQ$16-$AB8/12)*$AA8*$F5,0)+MAX((Expenses!DQ$18-$AB9/12)*$AA9*$F5,0)))))</f>
        <v>0</v>
      </c>
      <c r="DT176" s="515">
        <f>IF(OR(DT$167&lt;=EOMONTH($E5,$R5*(1-$O5)),DT$167&gt;EOMONTH($E5,$P5*12*(1-$O5)+$Q5*12*$O5+$R5*(1-$O5))),0,IF($X5="NNN",SUM(Expenses!DR$14:DR$18)*$F5,IF($X5="FSG",0,IF($X5="MG",SUMPRODUCT(Expenses!DR$14:DR$18,$Z5:$Z9)*$F5,MAX((Expenses!DR$15-$AB5/12)*$AA5*$F5,0)+MAX((Expenses!DR$14-$AB6/12)*$AA6*$F5,0)+MAX((Expenses!DR$17-$AB7/12)*$AA7*$F5,0)+MAX((Expenses!DR$16-$AB8/12)*$AA8*$F5,0)+MAX((Expenses!DR$18-$AB9/12)*$AA9*$F5,0)))))</f>
        <v>0</v>
      </c>
      <c r="DU176" s="515">
        <f>IF(OR(DU$167&lt;=EOMONTH($E5,$R5*(1-$O5)),DU$167&gt;EOMONTH($E5,$P5*12*(1-$O5)+$Q5*12*$O5+$R5*(1-$O5))),0,IF($X5="NNN",SUM(Expenses!DS$14:DS$18)*$F5,IF($X5="FSG",0,IF($X5="MG",SUMPRODUCT(Expenses!DS$14:DS$18,$Z5:$Z9)*$F5,MAX((Expenses!DS$15-$AB5/12)*$AA5*$F5,0)+MAX((Expenses!DS$14-$AB6/12)*$AA6*$F5,0)+MAX((Expenses!DS$17-$AB7/12)*$AA7*$F5,0)+MAX((Expenses!DS$16-$AB8/12)*$AA8*$F5,0)+MAX((Expenses!DS$18-$AB9/12)*$AA9*$F5,0)))))</f>
        <v>0</v>
      </c>
      <c r="DV176" s="515">
        <f>IF(OR(DV$167&lt;=EOMONTH($E5,$R5*(1-$O5)),DV$167&gt;EOMONTH($E5,$P5*12*(1-$O5)+$Q5*12*$O5+$R5*(1-$O5))),0,IF($X5="NNN",SUM(Expenses!DT$14:DT$18)*$F5,IF($X5="FSG",0,IF($X5="MG",SUMPRODUCT(Expenses!DT$14:DT$18,$Z5:$Z9)*$F5,MAX((Expenses!DT$15-$AB5/12)*$AA5*$F5,0)+MAX((Expenses!DT$14-$AB6/12)*$AA6*$F5,0)+MAX((Expenses!DT$17-$AB7/12)*$AA7*$F5,0)+MAX((Expenses!DT$16-$AB8/12)*$AA8*$F5,0)+MAX((Expenses!DT$18-$AB9/12)*$AA9*$F5,0)))))</f>
        <v>0</v>
      </c>
      <c r="DW176" s="515">
        <f>IF(OR(DW$167&lt;=EOMONTH($E5,$R5*(1-$O5)),DW$167&gt;EOMONTH($E5,$P5*12*(1-$O5)+$Q5*12*$O5+$R5*(1-$O5))),0,IF($X5="NNN",SUM(Expenses!DU$14:DU$18)*$F5,IF($X5="FSG",0,IF($X5="MG",SUMPRODUCT(Expenses!DU$14:DU$18,$Z5:$Z9)*$F5,MAX((Expenses!DU$15-$AB5/12)*$AA5*$F5,0)+MAX((Expenses!DU$14-$AB6/12)*$AA6*$F5,0)+MAX((Expenses!DU$17-$AB7/12)*$AA7*$F5,0)+MAX((Expenses!DU$16-$AB8/12)*$AA8*$F5,0)+MAX((Expenses!DU$18-$AB9/12)*$AA9*$F5,0)))))</f>
        <v>0</v>
      </c>
      <c r="DX176" s="515">
        <f>IF(OR(DX$167&lt;=EOMONTH($E5,$R5*(1-$O5)),DX$167&gt;EOMONTH($E5,$P5*12*(1-$O5)+$Q5*12*$O5+$R5*(1-$O5))),0,IF($X5="NNN",SUM(Expenses!DV$14:DV$18)*$F5,IF($X5="FSG",0,IF($X5="MG",SUMPRODUCT(Expenses!DV$14:DV$18,$Z5:$Z9)*$F5,MAX((Expenses!DV$15-$AB5/12)*$AA5*$F5,0)+MAX((Expenses!DV$14-$AB6/12)*$AA6*$F5,0)+MAX((Expenses!DV$17-$AB7/12)*$AA7*$F5,0)+MAX((Expenses!DV$16-$AB8/12)*$AA8*$F5,0)+MAX((Expenses!DV$18-$AB9/12)*$AA9*$F5,0)))))</f>
        <v>0</v>
      </c>
      <c r="DY176" s="515">
        <f>IF(OR(DY$167&lt;=EOMONTH($E5,$R5*(1-$O5)),DY$167&gt;EOMONTH($E5,$P5*12*(1-$O5)+$Q5*12*$O5+$R5*(1-$O5))),0,IF($X5="NNN",SUM(Expenses!DW$14:DW$18)*$F5,IF($X5="FSG",0,IF($X5="MG",SUMPRODUCT(Expenses!DW$14:DW$18,$Z5:$Z9)*$F5,MAX((Expenses!DW$15-$AB5/12)*$AA5*$F5,0)+MAX((Expenses!DW$14-$AB6/12)*$AA6*$F5,0)+MAX((Expenses!DW$17-$AB7/12)*$AA7*$F5,0)+MAX((Expenses!DW$16-$AB8/12)*$AA8*$F5,0)+MAX((Expenses!DW$18-$AB9/12)*$AA9*$F5,0)))))</f>
        <v>0</v>
      </c>
      <c r="DZ176" s="515">
        <f>IF(OR(DZ$167&lt;=EOMONTH($E5,$R5*(1-$O5)),DZ$167&gt;EOMONTH($E5,$P5*12*(1-$O5)+$Q5*12*$O5+$R5*(1-$O5))),0,IF($X5="NNN",SUM(Expenses!DX$14:DX$18)*$F5,IF($X5="FSG",0,IF($X5="MG",SUMPRODUCT(Expenses!DX$14:DX$18,$Z5:$Z9)*$F5,MAX((Expenses!DX$15-$AB5/12)*$AA5*$F5,0)+MAX((Expenses!DX$14-$AB6/12)*$AA6*$F5,0)+MAX((Expenses!DX$17-$AB7/12)*$AA7*$F5,0)+MAX((Expenses!DX$16-$AB8/12)*$AA8*$F5,0)+MAX((Expenses!DX$18-$AB9/12)*$AA9*$F5,0)))))</f>
        <v>0</v>
      </c>
      <c r="EA176" s="515">
        <f>IF(OR(EA$167&lt;=EOMONTH($E5,$R5*(1-$O5)),EA$167&gt;EOMONTH($E5,$P5*12*(1-$O5)+$Q5*12*$O5+$R5*(1-$O5))),0,IF($X5="NNN",SUM(Expenses!DY$14:DY$18)*$F5,IF($X5="FSG",0,IF($X5="MG",SUMPRODUCT(Expenses!DY$14:DY$18,$Z5:$Z9)*$F5,MAX((Expenses!DY$15-$AB5/12)*$AA5*$F5,0)+MAX((Expenses!DY$14-$AB6/12)*$AA6*$F5,0)+MAX((Expenses!DY$17-$AB7/12)*$AA7*$F5,0)+MAX((Expenses!DY$16-$AB8/12)*$AA8*$F5,0)+MAX((Expenses!DY$18-$AB9/12)*$AA9*$F5,0)))))</f>
        <v>0</v>
      </c>
      <c r="EB176" s="515">
        <f>IF(OR(EB$167&lt;=EOMONTH($E5,$R5*(1-$O5)),EB$167&gt;EOMONTH($E5,$P5*12*(1-$O5)+$Q5*12*$O5+$R5*(1-$O5))),0,IF($X5="NNN",SUM(Expenses!DZ$14:DZ$18)*$F5,IF($X5="FSG",0,IF($X5="MG",SUMPRODUCT(Expenses!DZ$14:DZ$18,$Z5:$Z9)*$F5,MAX((Expenses!DZ$15-$AB5/12)*$AA5*$F5,0)+MAX((Expenses!DZ$14-$AB6/12)*$AA6*$F5,0)+MAX((Expenses!DZ$17-$AB7/12)*$AA7*$F5,0)+MAX((Expenses!DZ$16-$AB8/12)*$AA8*$F5,0)+MAX((Expenses!DZ$18-$AB9/12)*$AA9*$F5,0)))))</f>
        <v>0</v>
      </c>
      <c r="EC176" s="515">
        <f>IF(OR(EC$167&lt;=EOMONTH($E5,$R5*(1-$O5)),EC$167&gt;EOMONTH($E5,$P5*12*(1-$O5)+$Q5*12*$O5+$R5*(1-$O5))),0,IF($X5="NNN",SUM(Expenses!EA$14:EA$18)*$F5,IF($X5="FSG",0,IF($X5="MG",SUMPRODUCT(Expenses!EA$14:EA$18,$Z5:$Z9)*$F5,MAX((Expenses!EA$15-$AB5/12)*$AA5*$F5,0)+MAX((Expenses!EA$14-$AB6/12)*$AA6*$F5,0)+MAX((Expenses!EA$17-$AB7/12)*$AA7*$F5,0)+MAX((Expenses!EA$16-$AB8/12)*$AA8*$F5,0)+MAX((Expenses!EA$18-$AB9/12)*$AA9*$F5,0)))))</f>
        <v>0</v>
      </c>
      <c r="ED176" s="515">
        <f>IF(OR(ED$167&lt;=EOMONTH($E5,$R5*(1-$O5)),ED$167&gt;EOMONTH($E5,$P5*12*(1-$O5)+$Q5*12*$O5+$R5*(1-$O5))),0,IF($X5="NNN",SUM(Expenses!EB$14:EB$18)*$F5,IF($X5="FSG",0,IF($X5="MG",SUMPRODUCT(Expenses!EB$14:EB$18,$Z5:$Z9)*$F5,MAX((Expenses!EB$15-$AB5/12)*$AA5*$F5,0)+MAX((Expenses!EB$14-$AB6/12)*$AA6*$F5,0)+MAX((Expenses!EB$17-$AB7/12)*$AA7*$F5,0)+MAX((Expenses!EB$16-$AB8/12)*$AA8*$F5,0)+MAX((Expenses!EB$18-$AB9/12)*$AA9*$F5,0)))))</f>
        <v>0</v>
      </c>
      <c r="EE176" s="515">
        <f>IF(OR(EE$167&lt;=EOMONTH($E5,$R5*(1-$O5)),EE$167&gt;EOMONTH($E5,$P5*12*(1-$O5)+$Q5*12*$O5+$R5*(1-$O5))),0,IF($X5="NNN",SUM(Expenses!EC$14:EC$18)*$F5,IF($X5="FSG",0,IF($X5="MG",SUMPRODUCT(Expenses!EC$14:EC$18,$Z5:$Z9)*$F5,MAX((Expenses!EC$15-$AB5/12)*$AA5*$F5,0)+MAX((Expenses!EC$14-$AB6/12)*$AA6*$F5,0)+MAX((Expenses!EC$17-$AB7/12)*$AA7*$F5,0)+MAX((Expenses!EC$16-$AB8/12)*$AA8*$F5,0)+MAX((Expenses!EC$18-$AB9/12)*$AA9*$F5,0)))))</f>
        <v>0</v>
      </c>
      <c r="EF176" s="515">
        <f>IF(OR(EF$167&lt;=EOMONTH($E5,$R5*(1-$O5)),EF$167&gt;EOMONTH($E5,$P5*12*(1-$O5)+$Q5*12*$O5+$R5*(1-$O5))),0,IF($X5="NNN",SUM(Expenses!ED$14:ED$18)*$F5,IF($X5="FSG",0,IF($X5="MG",SUMPRODUCT(Expenses!ED$14:ED$18,$Z5:$Z9)*$F5,MAX((Expenses!ED$15-$AB5/12)*$AA5*$F5,0)+MAX((Expenses!ED$14-$AB6/12)*$AA6*$F5,0)+MAX((Expenses!ED$17-$AB7/12)*$AA7*$F5,0)+MAX((Expenses!ED$16-$AB8/12)*$AA8*$F5,0)+MAX((Expenses!ED$18-$AB9/12)*$AA9*$F5,0)))))</f>
        <v>0</v>
      </c>
      <c r="EG176" s="515">
        <f>IF(OR(EG$167&lt;=EOMONTH($E5,$R5*(1-$O5)),EG$167&gt;EOMONTH($E5,$P5*12*(1-$O5)+$Q5*12*$O5+$R5*(1-$O5))),0,IF($X5="NNN",SUM(Expenses!EE$14:EE$18)*$F5,IF($X5="FSG",0,IF($X5="MG",SUMPRODUCT(Expenses!EE$14:EE$18,$Z5:$Z9)*$F5,MAX((Expenses!EE$15-$AB5/12)*$AA5*$F5,0)+MAX((Expenses!EE$14-$AB6/12)*$AA6*$F5,0)+MAX((Expenses!EE$17-$AB7/12)*$AA7*$F5,0)+MAX((Expenses!EE$16-$AB8/12)*$AA8*$F5,0)+MAX((Expenses!EE$18-$AB9/12)*$AA9*$F5,0)))))</f>
        <v>0</v>
      </c>
      <c r="EH176" s="515">
        <f>IF(OR(EH$167&lt;=EOMONTH($E5,$R5*(1-$O5)),EH$167&gt;EOMONTH($E5,$P5*12*(1-$O5)+$Q5*12*$O5+$R5*(1-$O5))),0,IF($X5="NNN",SUM(Expenses!EF$14:EF$18)*$F5,IF($X5="FSG",0,IF($X5="MG",SUMPRODUCT(Expenses!EF$14:EF$18,$Z5:$Z9)*$F5,MAX((Expenses!EF$15-$AB5/12)*$AA5*$F5,0)+MAX((Expenses!EF$14-$AB6/12)*$AA6*$F5,0)+MAX((Expenses!EF$17-$AB7/12)*$AA7*$F5,0)+MAX((Expenses!EF$16-$AB8/12)*$AA8*$F5,0)+MAX((Expenses!EF$18-$AB9/12)*$AA9*$F5,0)))))</f>
        <v>0</v>
      </c>
      <c r="EI176" s="515">
        <f>IF(OR(EI$167&lt;=EOMONTH($E5,$R5*(1-$O5)),EI$167&gt;EOMONTH($E5,$P5*12*(1-$O5)+$Q5*12*$O5+$R5*(1-$O5))),0,IF($X5="NNN",SUM(Expenses!EG$14:EG$18)*$F5,IF($X5="FSG",0,IF($X5="MG",SUMPRODUCT(Expenses!EG$14:EG$18,$Z5:$Z9)*$F5,MAX((Expenses!EG$15-$AB5/12)*$AA5*$F5,0)+MAX((Expenses!EG$14-$AB6/12)*$AA6*$F5,0)+MAX((Expenses!EG$17-$AB7/12)*$AA7*$F5,0)+MAX((Expenses!EG$16-$AB8/12)*$AA8*$F5,0)+MAX((Expenses!EG$18-$AB9/12)*$AA9*$F5,0)))))</f>
        <v>0</v>
      </c>
      <c r="EJ176" s="515">
        <f>IF(OR(EJ$167&lt;=EOMONTH($E5,$R5*(1-$O5)),EJ$167&gt;EOMONTH($E5,$P5*12*(1-$O5)+$Q5*12*$O5+$R5*(1-$O5))),0,IF($X5="NNN",SUM(Expenses!EH$14:EH$18)*$F5,IF($X5="FSG",0,IF($X5="MG",SUMPRODUCT(Expenses!EH$14:EH$18,$Z5:$Z9)*$F5,MAX((Expenses!EH$15-$AB5/12)*$AA5*$F5,0)+MAX((Expenses!EH$14-$AB6/12)*$AA6*$F5,0)+MAX((Expenses!EH$17-$AB7/12)*$AA7*$F5,0)+MAX((Expenses!EH$16-$AB8/12)*$AA8*$F5,0)+MAX((Expenses!EH$18-$AB9/12)*$AA9*$F5,0)))))</f>
        <v>0</v>
      </c>
      <c r="EK176" s="515">
        <f>IF(OR(EK$167&lt;=EOMONTH($E5,$R5*(1-$O5)),EK$167&gt;EOMONTH($E5,$P5*12*(1-$O5)+$Q5*12*$O5+$R5*(1-$O5))),0,IF($X5="NNN",SUM(Expenses!EI$14:EI$18)*$F5,IF($X5="FSG",0,IF($X5="MG",SUMPRODUCT(Expenses!EI$14:EI$18,$Z5:$Z9)*$F5,MAX((Expenses!EI$15-$AB5/12)*$AA5*$F5,0)+MAX((Expenses!EI$14-$AB6/12)*$AA6*$F5,0)+MAX((Expenses!EI$17-$AB7/12)*$AA7*$F5,0)+MAX((Expenses!EI$16-$AB8/12)*$AA8*$F5,0)+MAX((Expenses!EI$18-$AB9/12)*$AA9*$F5,0)))))</f>
        <v>0</v>
      </c>
      <c r="EL176" s="515">
        <f>IF(OR(EL$167&lt;=EOMONTH($E5,$R5*(1-$O5)),EL$167&gt;EOMONTH($E5,$P5*12*(1-$O5)+$Q5*12*$O5+$R5*(1-$O5))),0,IF($X5="NNN",SUM(Expenses!EJ$14:EJ$18)*$F5,IF($X5="FSG",0,IF($X5="MG",SUMPRODUCT(Expenses!EJ$14:EJ$18,$Z5:$Z9)*$F5,MAX((Expenses!EJ$15-$AB5/12)*$AA5*$F5,0)+MAX((Expenses!EJ$14-$AB6/12)*$AA6*$F5,0)+MAX((Expenses!EJ$17-$AB7/12)*$AA7*$F5,0)+MAX((Expenses!EJ$16-$AB8/12)*$AA8*$F5,0)+MAX((Expenses!EJ$18-$AB9/12)*$AA9*$F5,0)))))</f>
        <v>0</v>
      </c>
      <c r="EM176" s="515">
        <f>IF(OR(EM$167&lt;=EOMONTH($E5,$R5*(1-$O5)),EM$167&gt;EOMONTH($E5,$P5*12*(1-$O5)+$Q5*12*$O5+$R5*(1-$O5))),0,IF($X5="NNN",SUM(Expenses!EK$14:EK$18)*$F5,IF($X5="FSG",0,IF($X5="MG",SUMPRODUCT(Expenses!EK$14:EK$18,$Z5:$Z9)*$F5,MAX((Expenses!EK$15-$AB5/12)*$AA5*$F5,0)+MAX((Expenses!EK$14-$AB6/12)*$AA6*$F5,0)+MAX((Expenses!EK$17-$AB7/12)*$AA7*$F5,0)+MAX((Expenses!EK$16-$AB8/12)*$AA8*$F5,0)+MAX((Expenses!EK$18-$AB9/12)*$AA9*$F5,0)))))</f>
        <v>0</v>
      </c>
      <c r="EN176" s="515">
        <f>IF(OR(EN$167&lt;=EOMONTH($E5,$R5*(1-$O5)),EN$167&gt;EOMONTH($E5,$P5*12*(1-$O5)+$Q5*12*$O5+$R5*(1-$O5))),0,IF($X5="NNN",SUM(Expenses!EL$14:EL$18)*$F5,IF($X5="FSG",0,IF($X5="MG",SUMPRODUCT(Expenses!EL$14:EL$18,$Z5:$Z9)*$F5,MAX((Expenses!EL$15-$AB5/12)*$AA5*$F5,0)+MAX((Expenses!EL$14-$AB6/12)*$AA6*$F5,0)+MAX((Expenses!EL$17-$AB7/12)*$AA7*$F5,0)+MAX((Expenses!EL$16-$AB8/12)*$AA8*$F5,0)+MAX((Expenses!EL$18-$AB9/12)*$AA9*$F5,0)))))</f>
        <v>0</v>
      </c>
      <c r="EO176" s="515">
        <f>IF(OR(EO$167&lt;=EOMONTH($E5,$R5*(1-$O5)),EO$167&gt;EOMONTH($E5,$P5*12*(1-$O5)+$Q5*12*$O5+$R5*(1-$O5))),0,IF($X5="NNN",SUM(Expenses!EM$14:EM$18)*$F5,IF($X5="FSG",0,IF($X5="MG",SUMPRODUCT(Expenses!EM$14:EM$18,$Z5:$Z9)*$F5,MAX((Expenses!EM$15-$AB5/12)*$AA5*$F5,0)+MAX((Expenses!EM$14-$AB6/12)*$AA6*$F5,0)+MAX((Expenses!EM$17-$AB7/12)*$AA7*$F5,0)+MAX((Expenses!EM$16-$AB8/12)*$AA8*$F5,0)+MAX((Expenses!EM$18-$AB9/12)*$AA9*$F5,0)))))</f>
        <v>0</v>
      </c>
      <c r="EP176" s="515">
        <f>IF(OR(EP$167&lt;=EOMONTH($E5,$R5*(1-$O5)),EP$167&gt;EOMONTH($E5,$P5*12*(1-$O5)+$Q5*12*$O5+$R5*(1-$O5))),0,IF($X5="NNN",SUM(Expenses!EN$14:EN$18)*$F5,IF($X5="FSG",0,IF($X5="MG",SUMPRODUCT(Expenses!EN$14:EN$18,$Z5:$Z9)*$F5,MAX((Expenses!EN$15-$AB5/12)*$AA5*$F5,0)+MAX((Expenses!EN$14-$AB6/12)*$AA6*$F5,0)+MAX((Expenses!EN$17-$AB7/12)*$AA7*$F5,0)+MAX((Expenses!EN$16-$AB8/12)*$AA8*$F5,0)+MAX((Expenses!EN$18-$AB9/12)*$AA9*$F5,0)))))</f>
        <v>0</v>
      </c>
      <c r="EQ176" s="515">
        <f>IF(OR(EQ$167&lt;=EOMONTH($E5,$R5*(1-$O5)),EQ$167&gt;EOMONTH($E5,$P5*12*(1-$O5)+$Q5*12*$O5+$R5*(1-$O5))),0,IF($X5="NNN",SUM(Expenses!EO$14:EO$18)*$F5,IF($X5="FSG",0,IF($X5="MG",SUMPRODUCT(Expenses!EO$14:EO$18,$Z5:$Z9)*$F5,MAX((Expenses!EO$15-$AB5/12)*$AA5*$F5,0)+MAX((Expenses!EO$14-$AB6/12)*$AA6*$F5,0)+MAX((Expenses!EO$17-$AB7/12)*$AA7*$F5,0)+MAX((Expenses!EO$16-$AB8/12)*$AA8*$F5,0)+MAX((Expenses!EO$18-$AB9/12)*$AA9*$F5,0)))))</f>
        <v>0</v>
      </c>
      <c r="ER176" s="515">
        <f>IF(OR(ER$167&lt;=EOMONTH($E5,$R5*(1-$O5)),ER$167&gt;EOMONTH($E5,$P5*12*(1-$O5)+$Q5*12*$O5+$R5*(1-$O5))),0,IF($X5="NNN",SUM(Expenses!EP$14:EP$18)*$F5,IF($X5="FSG",0,IF($X5="MG",SUMPRODUCT(Expenses!EP$14:EP$18,$Z5:$Z9)*$F5,MAX((Expenses!EP$15-$AB5/12)*$AA5*$F5,0)+MAX((Expenses!EP$14-$AB6/12)*$AA6*$F5,0)+MAX((Expenses!EP$17-$AB7/12)*$AA7*$F5,0)+MAX((Expenses!EP$16-$AB8/12)*$AA8*$F5,0)+MAX((Expenses!EP$18-$AB9/12)*$AA9*$F5,0)))))</f>
        <v>0</v>
      </c>
      <c r="ES176" s="515">
        <f>IF(OR(ES$167&lt;=EOMONTH($E5,$R5*(1-$O5)),ES$167&gt;EOMONTH($E5,$P5*12*(1-$O5)+$Q5*12*$O5+$R5*(1-$O5))),0,IF($X5="NNN",SUM(Expenses!EQ$14:EQ$18)*$F5,IF($X5="FSG",0,IF($X5="MG",SUMPRODUCT(Expenses!EQ$14:EQ$18,$Z5:$Z9)*$F5,MAX((Expenses!EQ$15-$AB5/12)*$AA5*$F5,0)+MAX((Expenses!EQ$14-$AB6/12)*$AA6*$F5,0)+MAX((Expenses!EQ$17-$AB7/12)*$AA7*$F5,0)+MAX((Expenses!EQ$16-$AB8/12)*$AA8*$F5,0)+MAX((Expenses!EQ$18-$AB9/12)*$AA9*$F5,0)))))</f>
        <v>0</v>
      </c>
      <c r="ET176" s="515">
        <f>IF(OR(ET$167&lt;=EOMONTH($E5,$R5*(1-$O5)),ET$167&gt;EOMONTH($E5,$P5*12*(1-$O5)+$Q5*12*$O5+$R5*(1-$O5))),0,IF($X5="NNN",SUM(Expenses!ER$14:ER$18)*$F5,IF($X5="FSG",0,IF($X5="MG",SUMPRODUCT(Expenses!ER$14:ER$18,$Z5:$Z9)*$F5,MAX((Expenses!ER$15-$AB5/12)*$AA5*$F5,0)+MAX((Expenses!ER$14-$AB6/12)*$AA6*$F5,0)+MAX((Expenses!ER$17-$AB7/12)*$AA7*$F5,0)+MAX((Expenses!ER$16-$AB8/12)*$AA8*$F5,0)+MAX((Expenses!ER$18-$AB9/12)*$AA9*$F5,0)))))</f>
        <v>0</v>
      </c>
      <c r="EU176" s="515">
        <f>IF(OR(EU$167&lt;=EOMONTH($E5,$R5*(1-$O5)),EU$167&gt;EOMONTH($E5,$P5*12*(1-$O5)+$Q5*12*$O5+$R5*(1-$O5))),0,IF($X5="NNN",SUM(Expenses!ES$14:ES$18)*$F5,IF($X5="FSG",0,IF($X5="MG",SUMPRODUCT(Expenses!ES$14:ES$18,$Z5:$Z9)*$F5,MAX((Expenses!ES$15-$AB5/12)*$AA5*$F5,0)+MAX((Expenses!ES$14-$AB6/12)*$AA6*$F5,0)+MAX((Expenses!ES$17-$AB7/12)*$AA7*$F5,0)+MAX((Expenses!ES$16-$AB8/12)*$AA8*$F5,0)+MAX((Expenses!ES$18-$AB9/12)*$AA9*$F5,0)))))</f>
        <v>0</v>
      </c>
      <c r="EV176" s="515">
        <f>IF(OR(EV$167&lt;=EOMONTH($E5,$R5*(1-$O5)),EV$167&gt;EOMONTH($E5,$P5*12*(1-$O5)+$Q5*12*$O5+$R5*(1-$O5))),0,IF($X5="NNN",SUM(Expenses!ET$14:ET$18)*$F5,IF($X5="FSG",0,IF($X5="MG",SUMPRODUCT(Expenses!ET$14:ET$18,$Z5:$Z9)*$F5,MAX((Expenses!ET$15-$AB5/12)*$AA5*$F5,0)+MAX((Expenses!ET$14-$AB6/12)*$AA6*$F5,0)+MAX((Expenses!ET$17-$AB7/12)*$AA7*$F5,0)+MAX((Expenses!ET$16-$AB8/12)*$AA8*$F5,0)+MAX((Expenses!ET$18-$AB9/12)*$AA9*$F5,0)))))</f>
        <v>0</v>
      </c>
      <c r="EW176" s="515">
        <f>IF(OR(EW$167&lt;=EOMONTH($E5,$R5*(1-$O5)),EW$167&gt;EOMONTH($E5,$P5*12*(1-$O5)+$Q5*12*$O5+$R5*(1-$O5))),0,IF($X5="NNN",SUM(Expenses!EU$14:EU$18)*$F5,IF($X5="FSG",0,IF($X5="MG",SUMPRODUCT(Expenses!EU$14:EU$18,$Z5:$Z9)*$F5,MAX((Expenses!EU$15-$AB5/12)*$AA5*$F5,0)+MAX((Expenses!EU$14-$AB6/12)*$AA6*$F5,0)+MAX((Expenses!EU$17-$AB7/12)*$AA7*$F5,0)+MAX((Expenses!EU$16-$AB8/12)*$AA8*$F5,0)+MAX((Expenses!EU$18-$AB9/12)*$AA9*$F5,0)))))</f>
        <v>0</v>
      </c>
      <c r="EX176" s="515">
        <f>IF(OR(EX$167&lt;=EOMONTH($E5,$R5*(1-$O5)),EX$167&gt;EOMONTH($E5,$P5*12*(1-$O5)+$Q5*12*$O5+$R5*(1-$O5))),0,IF($X5="NNN",SUM(Expenses!EV$14:EV$18)*$F5,IF($X5="FSG",0,IF($X5="MG",SUMPRODUCT(Expenses!EV$14:EV$18,$Z5:$Z9)*$F5,MAX((Expenses!EV$15-$AB5/12)*$AA5*$F5,0)+MAX((Expenses!EV$14-$AB6/12)*$AA6*$F5,0)+MAX((Expenses!EV$17-$AB7/12)*$AA7*$F5,0)+MAX((Expenses!EV$16-$AB8/12)*$AA8*$F5,0)+MAX((Expenses!EV$18-$AB9/12)*$AA9*$F5,0)))))</f>
        <v>0</v>
      </c>
      <c r="EY176" s="515">
        <f>IF(OR(EY$167&lt;=EOMONTH($E5,$R5*(1-$O5)),EY$167&gt;EOMONTH($E5,$P5*12*(1-$O5)+$Q5*12*$O5+$R5*(1-$O5))),0,IF($X5="NNN",SUM(Expenses!EW$14:EW$18)*$F5,IF($X5="FSG",0,IF($X5="MG",SUMPRODUCT(Expenses!EW$14:EW$18,$Z5:$Z9)*$F5,MAX((Expenses!EW$15-$AB5/12)*$AA5*$F5,0)+MAX((Expenses!EW$14-$AB6/12)*$AA6*$F5,0)+MAX((Expenses!EW$17-$AB7/12)*$AA7*$F5,0)+MAX((Expenses!EW$16-$AB8/12)*$AA8*$F5,0)+MAX((Expenses!EW$18-$AB9/12)*$AA9*$F5,0)))))</f>
        <v>0</v>
      </c>
      <c r="EZ176" s="515">
        <f>IF(OR(EZ$167&lt;=EOMONTH($E5,$R5*(1-$O5)),EZ$167&gt;EOMONTH($E5,$P5*12*(1-$O5)+$Q5*12*$O5+$R5*(1-$O5))),0,IF($X5="NNN",SUM(Expenses!EX$14:EX$18)*$F5,IF($X5="FSG",0,IF($X5="MG",SUMPRODUCT(Expenses!EX$14:EX$18,$Z5:$Z9)*$F5,MAX((Expenses!EX$15-$AB5/12)*$AA5*$F5,0)+MAX((Expenses!EX$14-$AB6/12)*$AA6*$F5,0)+MAX((Expenses!EX$17-$AB7/12)*$AA7*$F5,0)+MAX((Expenses!EX$16-$AB8/12)*$AA8*$F5,0)+MAX((Expenses!EX$18-$AB9/12)*$AA9*$F5,0)))))</f>
        <v>0</v>
      </c>
      <c r="FA176" s="515">
        <f>IF(OR(FA$167&lt;=EOMONTH($E5,$R5*(1-$O5)),FA$167&gt;EOMONTH($E5,$P5*12*(1-$O5)+$Q5*12*$O5+$R5*(1-$O5))),0,IF($X5="NNN",SUM(Expenses!EY$14:EY$18)*$F5,IF($X5="FSG",0,IF($X5="MG",SUMPRODUCT(Expenses!EY$14:EY$18,$Z5:$Z9)*$F5,MAX((Expenses!EY$15-$AB5/12)*$AA5*$F5,0)+MAX((Expenses!EY$14-$AB6/12)*$AA6*$F5,0)+MAX((Expenses!EY$17-$AB7/12)*$AA7*$F5,0)+MAX((Expenses!EY$16-$AB8/12)*$AA8*$F5,0)+MAX((Expenses!EY$18-$AB9/12)*$AA9*$F5,0)))))</f>
        <v>0</v>
      </c>
      <c r="FB176" s="515">
        <f>IF(OR(FB$167&lt;=EOMONTH($E5,$R5*(1-$O5)),FB$167&gt;EOMONTH($E5,$P5*12*(1-$O5)+$Q5*12*$O5+$R5*(1-$O5))),0,IF($X5="NNN",SUM(Expenses!EZ$14:EZ$18)*$F5,IF($X5="FSG",0,IF($X5="MG",SUMPRODUCT(Expenses!EZ$14:EZ$18,$Z5:$Z9)*$F5,MAX((Expenses!EZ$15-$AB5/12)*$AA5*$F5,0)+MAX((Expenses!EZ$14-$AB6/12)*$AA6*$F5,0)+MAX((Expenses!EZ$17-$AB7/12)*$AA7*$F5,0)+MAX((Expenses!EZ$16-$AB8/12)*$AA8*$F5,0)+MAX((Expenses!EZ$18-$AB9/12)*$AA9*$F5,0)))))</f>
        <v>0</v>
      </c>
      <c r="FC176" s="515">
        <f>IF(OR(FC$167&lt;=EOMONTH($E5,$R5*(1-$O5)),FC$167&gt;EOMONTH($E5,$P5*12*(1-$O5)+$Q5*12*$O5+$R5*(1-$O5))),0,IF($X5="NNN",SUM(Expenses!FA$14:FA$18)*$F5,IF($X5="FSG",0,IF($X5="MG",SUMPRODUCT(Expenses!FA$14:FA$18,$Z5:$Z9)*$F5,MAX((Expenses!FA$15-$AB5/12)*$AA5*$F5,0)+MAX((Expenses!FA$14-$AB6/12)*$AA6*$F5,0)+MAX((Expenses!FA$17-$AB7/12)*$AA7*$F5,0)+MAX((Expenses!FA$16-$AB8/12)*$AA8*$F5,0)+MAX((Expenses!FA$18-$AB9/12)*$AA9*$F5,0)))))</f>
        <v>0</v>
      </c>
      <c r="FD176" s="515">
        <f>IF(OR(FD$167&lt;=EOMONTH($E5,$R5*(1-$O5)),FD$167&gt;EOMONTH($E5,$P5*12*(1-$O5)+$Q5*12*$O5+$R5*(1-$O5))),0,IF($X5="NNN",SUM(Expenses!FB$14:FB$18)*$F5,IF($X5="FSG",0,IF($X5="MG",SUMPRODUCT(Expenses!FB$14:FB$18,$Z5:$Z9)*$F5,MAX((Expenses!FB$15-$AB5/12)*$AA5*$F5,0)+MAX((Expenses!FB$14-$AB6/12)*$AA6*$F5,0)+MAX((Expenses!FB$17-$AB7/12)*$AA7*$F5,0)+MAX((Expenses!FB$16-$AB8/12)*$AA8*$F5,0)+MAX((Expenses!FB$18-$AB9/12)*$AA9*$F5,0)))))</f>
        <v>0</v>
      </c>
      <c r="FE176" s="515">
        <f>IF(OR(FE$167&lt;=EOMONTH($E5,$R5*(1-$O5)),FE$167&gt;EOMONTH($E5,$P5*12*(1-$O5)+$Q5*12*$O5+$R5*(1-$O5))),0,IF($X5="NNN",SUM(Expenses!FC$14:FC$18)*$F5,IF($X5="FSG",0,IF($X5="MG",SUMPRODUCT(Expenses!FC$14:FC$18,$Z5:$Z9)*$F5,MAX((Expenses!FC$15-$AB5/12)*$AA5*$F5,0)+MAX((Expenses!FC$14-$AB6/12)*$AA6*$F5,0)+MAX((Expenses!FC$17-$AB7/12)*$AA7*$F5,0)+MAX((Expenses!FC$16-$AB8/12)*$AA8*$F5,0)+MAX((Expenses!FC$18-$AB9/12)*$AA9*$F5,0)))))</f>
        <v>0</v>
      </c>
      <c r="FF176" s="515">
        <f>IF(OR(FF$167&lt;=EOMONTH($E5,$R5*(1-$O5)),FF$167&gt;EOMONTH($E5,$P5*12*(1-$O5)+$Q5*12*$O5+$R5*(1-$O5))),0,IF($X5="NNN",SUM(Expenses!FD$14:FD$18)*$F5,IF($X5="FSG",0,IF($X5="MG",SUMPRODUCT(Expenses!FD$14:FD$18,$Z5:$Z9)*$F5,MAX((Expenses!FD$15-$AB5/12)*$AA5*$F5,0)+MAX((Expenses!FD$14-$AB6/12)*$AA6*$F5,0)+MAX((Expenses!FD$17-$AB7/12)*$AA7*$F5,0)+MAX((Expenses!FD$16-$AB8/12)*$AA8*$F5,0)+MAX((Expenses!FD$18-$AB9/12)*$AA9*$F5,0)))))</f>
        <v>0</v>
      </c>
      <c r="FG176" s="515">
        <f>IF(OR(FG$167&lt;=EOMONTH($E5,$R5*(1-$O5)),FG$167&gt;EOMONTH($E5,$P5*12*(1-$O5)+$Q5*12*$O5+$R5*(1-$O5))),0,IF($X5="NNN",SUM(Expenses!FE$14:FE$18)*$F5,IF($X5="FSG",0,IF($X5="MG",SUMPRODUCT(Expenses!FE$14:FE$18,$Z5:$Z9)*$F5,MAX((Expenses!FE$15-$AB5/12)*$AA5*$F5,0)+MAX((Expenses!FE$14-$AB6/12)*$AA6*$F5,0)+MAX((Expenses!FE$17-$AB7/12)*$AA7*$F5,0)+MAX((Expenses!FE$16-$AB8/12)*$AA8*$F5,0)+MAX((Expenses!FE$18-$AB9/12)*$AA9*$F5,0)))))</f>
        <v>0</v>
      </c>
      <c r="FH176" s="515">
        <f>IF(OR(FH$167&lt;=EOMONTH($E5,$R5*(1-$O5)),FH$167&gt;EOMONTH($E5,$P5*12*(1-$O5)+$Q5*12*$O5+$R5*(1-$O5))),0,IF($X5="NNN",SUM(Expenses!FF$14:FF$18)*$F5,IF($X5="FSG",0,IF($X5="MG",SUMPRODUCT(Expenses!FF$14:FF$18,$Z5:$Z9)*$F5,MAX((Expenses!FF$15-$AB5/12)*$AA5*$F5,0)+MAX((Expenses!FF$14-$AB6/12)*$AA6*$F5,0)+MAX((Expenses!FF$17-$AB7/12)*$AA7*$F5,0)+MAX((Expenses!FF$16-$AB8/12)*$AA8*$F5,0)+MAX((Expenses!FF$18-$AB9/12)*$AA9*$F5,0)))))</f>
        <v>0</v>
      </c>
      <c r="FI176" s="515">
        <f>IF(OR(FI$167&lt;=EOMONTH($E5,$R5*(1-$O5)),FI$167&gt;EOMONTH($E5,$P5*12*(1-$O5)+$Q5*12*$O5+$R5*(1-$O5))),0,IF($X5="NNN",SUM(Expenses!FG$14:FG$18)*$F5,IF($X5="FSG",0,IF($X5="MG",SUMPRODUCT(Expenses!FG$14:FG$18,$Z5:$Z9)*$F5,MAX((Expenses!FG$15-$AB5/12)*$AA5*$F5,0)+MAX((Expenses!FG$14-$AB6/12)*$AA6*$F5,0)+MAX((Expenses!FG$17-$AB7/12)*$AA7*$F5,0)+MAX((Expenses!FG$16-$AB8/12)*$AA8*$F5,0)+MAX((Expenses!FG$18-$AB9/12)*$AA9*$F5,0)))))</f>
        <v>0</v>
      </c>
      <c r="FJ176" s="515">
        <f>IF(OR(FJ$167&lt;=EOMONTH($E5,$R5*(1-$O5)),FJ$167&gt;EOMONTH($E5,$P5*12*(1-$O5)+$Q5*12*$O5+$R5*(1-$O5))),0,IF($X5="NNN",SUM(Expenses!FH$14:FH$18)*$F5,IF($X5="FSG",0,IF($X5="MG",SUMPRODUCT(Expenses!FH$14:FH$18,$Z5:$Z9)*$F5,MAX((Expenses!FH$15-$AB5/12)*$AA5*$F5,0)+MAX((Expenses!FH$14-$AB6/12)*$AA6*$F5,0)+MAX((Expenses!FH$17-$AB7/12)*$AA7*$F5,0)+MAX((Expenses!FH$16-$AB8/12)*$AA8*$F5,0)+MAX((Expenses!FH$18-$AB9/12)*$AA9*$F5,0)))))</f>
        <v>0</v>
      </c>
      <c r="FK176" s="515">
        <f>IF(OR(FK$167&lt;=EOMONTH($E5,$R5*(1-$O5)),FK$167&gt;EOMONTH($E5,$P5*12*(1-$O5)+$Q5*12*$O5+$R5*(1-$O5))),0,IF($X5="NNN",SUM(Expenses!FI$14:FI$18)*$F5,IF($X5="FSG",0,IF($X5="MG",SUMPRODUCT(Expenses!FI$14:FI$18,$Z5:$Z9)*$F5,MAX((Expenses!FI$15-$AB5/12)*$AA5*$F5,0)+MAX((Expenses!FI$14-$AB6/12)*$AA6*$F5,0)+MAX((Expenses!FI$17-$AB7/12)*$AA7*$F5,0)+MAX((Expenses!FI$16-$AB8/12)*$AA8*$F5,0)+MAX((Expenses!FI$18-$AB9/12)*$AA9*$F5,0)))))</f>
        <v>0</v>
      </c>
      <c r="FL176" s="515">
        <f>IF(OR(FL$167&lt;=EOMONTH($E5,$R5*(1-$O5)),FL$167&gt;EOMONTH($E5,$P5*12*(1-$O5)+$Q5*12*$O5+$R5*(1-$O5))),0,IF($X5="NNN",SUM(Expenses!FJ$14:FJ$18)*$F5,IF($X5="FSG",0,IF($X5="MG",SUMPRODUCT(Expenses!FJ$14:FJ$18,$Z5:$Z9)*$F5,MAX((Expenses!FJ$15-$AB5/12)*$AA5*$F5,0)+MAX((Expenses!FJ$14-$AB6/12)*$AA6*$F5,0)+MAX((Expenses!FJ$17-$AB7/12)*$AA7*$F5,0)+MAX((Expenses!FJ$16-$AB8/12)*$AA8*$F5,0)+MAX((Expenses!FJ$18-$AB9/12)*$AA9*$F5,0)))))</f>
        <v>0</v>
      </c>
      <c r="FM176" s="515">
        <f>IF(OR(FM$167&lt;=EOMONTH($E5,$R5*(1-$O5)),FM$167&gt;EOMONTH($E5,$P5*12*(1-$O5)+$Q5*12*$O5+$R5*(1-$O5))),0,IF($X5="NNN",SUM(Expenses!FK$14:FK$18)*$F5,IF($X5="FSG",0,IF($X5="MG",SUMPRODUCT(Expenses!FK$14:FK$18,$Z5:$Z9)*$F5,MAX((Expenses!FK$15-$AB5/12)*$AA5*$F5,0)+MAX((Expenses!FK$14-$AB6/12)*$AA6*$F5,0)+MAX((Expenses!FK$17-$AB7/12)*$AA7*$F5,0)+MAX((Expenses!FK$16-$AB8/12)*$AA8*$F5,0)+MAX((Expenses!FK$18-$AB9/12)*$AA9*$F5,0)))))</f>
        <v>0</v>
      </c>
      <c r="FN176" s="515">
        <f>IF(OR(FN$167&lt;=EOMONTH($E5,$R5*(1-$O5)),FN$167&gt;EOMONTH($E5,$P5*12*(1-$O5)+$Q5*12*$O5+$R5*(1-$O5))),0,IF($X5="NNN",SUM(Expenses!FL$14:FL$18)*$F5,IF($X5="FSG",0,IF($X5="MG",SUMPRODUCT(Expenses!FL$14:FL$18,$Z5:$Z9)*$F5,MAX((Expenses!FL$15-$AB5/12)*$AA5*$F5,0)+MAX((Expenses!FL$14-$AB6/12)*$AA6*$F5,0)+MAX((Expenses!FL$17-$AB7/12)*$AA7*$F5,0)+MAX((Expenses!FL$16-$AB8/12)*$AA8*$F5,0)+MAX((Expenses!FL$18-$AB9/12)*$AA9*$F5,0)))))</f>
        <v>0</v>
      </c>
      <c r="FO176" s="515">
        <f>IF(OR(FO$167&lt;=EOMONTH($E5,$R5*(1-$O5)),FO$167&gt;EOMONTH($E5,$P5*12*(1-$O5)+$Q5*12*$O5+$R5*(1-$O5))),0,IF($X5="NNN",SUM(Expenses!FM$14:FM$18)*$F5,IF($X5="FSG",0,IF($X5="MG",SUMPRODUCT(Expenses!FM$14:FM$18,$Z5:$Z9)*$F5,MAX((Expenses!FM$15-$AB5/12)*$AA5*$F5,0)+MAX((Expenses!FM$14-$AB6/12)*$AA6*$F5,0)+MAX((Expenses!FM$17-$AB7/12)*$AA7*$F5,0)+MAX((Expenses!FM$16-$AB8/12)*$AA8*$F5,0)+MAX((Expenses!FM$18-$AB9/12)*$AA9*$F5,0)))))</f>
        <v>0</v>
      </c>
      <c r="FP176" s="515">
        <f>IF(OR(FP$167&lt;=EOMONTH($E5,$R5*(1-$O5)),FP$167&gt;EOMONTH($E5,$P5*12*(1-$O5)+$Q5*12*$O5+$R5*(1-$O5))),0,IF($X5="NNN",SUM(Expenses!FN$14:FN$18)*$F5,IF($X5="FSG",0,IF($X5="MG",SUMPRODUCT(Expenses!FN$14:FN$18,$Z5:$Z9)*$F5,MAX((Expenses!FN$15-$AB5/12)*$AA5*$F5,0)+MAX((Expenses!FN$14-$AB6/12)*$AA6*$F5,0)+MAX((Expenses!FN$17-$AB7/12)*$AA7*$F5,0)+MAX((Expenses!FN$16-$AB8/12)*$AA8*$F5,0)+MAX((Expenses!FN$18-$AB9/12)*$AA9*$F5,0)))))</f>
        <v>0</v>
      </c>
      <c r="FQ176" s="515">
        <f>IF(OR(FQ$167&lt;=EOMONTH($E5,$R5*(1-$O5)),FQ$167&gt;EOMONTH($E5,$P5*12*(1-$O5)+$Q5*12*$O5+$R5*(1-$O5))),0,IF($X5="NNN",SUM(Expenses!FO$14:FO$18)*$F5,IF($X5="FSG",0,IF($X5="MG",SUMPRODUCT(Expenses!FO$14:FO$18,$Z5:$Z9)*$F5,MAX((Expenses!FO$15-$AB5/12)*$AA5*$F5,0)+MAX((Expenses!FO$14-$AB6/12)*$AA6*$F5,0)+MAX((Expenses!FO$17-$AB7/12)*$AA7*$F5,0)+MAX((Expenses!FO$16-$AB8/12)*$AA8*$F5,0)+MAX((Expenses!FO$18-$AB9/12)*$AA9*$F5,0)))))</f>
        <v>0</v>
      </c>
      <c r="FR176" s="515">
        <f>IF(OR(FR$167&lt;=EOMONTH($E5,$R5*(1-$O5)),FR$167&gt;EOMONTH($E5,$P5*12*(1-$O5)+$Q5*12*$O5+$R5*(1-$O5))),0,IF($X5="NNN",SUM(Expenses!FP$14:FP$18)*$F5,IF($X5="FSG",0,IF($X5="MG",SUMPRODUCT(Expenses!FP$14:FP$18,$Z5:$Z9)*$F5,MAX((Expenses!FP$15-$AB5/12)*$AA5*$F5,0)+MAX((Expenses!FP$14-$AB6/12)*$AA6*$F5,0)+MAX((Expenses!FP$17-$AB7/12)*$AA7*$F5,0)+MAX((Expenses!FP$16-$AB8/12)*$AA8*$F5,0)+MAX((Expenses!FP$18-$AB9/12)*$AA9*$F5,0)))))</f>
        <v>0</v>
      </c>
      <c r="FS176" s="515">
        <f>IF(OR(FS$167&lt;=EOMONTH($E5,$R5*(1-$O5)),FS$167&gt;EOMONTH($E5,$P5*12*(1-$O5)+$Q5*12*$O5+$R5*(1-$O5))),0,IF($X5="NNN",SUM(Expenses!FQ$14:FQ$18)*$F5,IF($X5="FSG",0,IF($X5="MG",SUMPRODUCT(Expenses!FQ$14:FQ$18,$Z5:$Z9)*$F5,MAX((Expenses!FQ$15-$AB5/12)*$AA5*$F5,0)+MAX((Expenses!FQ$14-$AB6/12)*$AA6*$F5,0)+MAX((Expenses!FQ$17-$AB7/12)*$AA7*$F5,0)+MAX((Expenses!FQ$16-$AB8/12)*$AA8*$F5,0)+MAX((Expenses!FQ$18-$AB9/12)*$AA9*$F5,0)))))</f>
        <v>0</v>
      </c>
      <c r="FT176" s="515">
        <f>IF(OR(FT$167&lt;=EOMONTH($E5,$R5*(1-$O5)),FT$167&gt;EOMONTH($E5,$P5*12*(1-$O5)+$Q5*12*$O5+$R5*(1-$O5))),0,IF($X5="NNN",SUM(Expenses!FR$14:FR$18)*$F5,IF($X5="FSG",0,IF($X5="MG",SUMPRODUCT(Expenses!FR$14:FR$18,$Z5:$Z9)*$F5,MAX((Expenses!FR$15-$AB5/12)*$AA5*$F5,0)+MAX((Expenses!FR$14-$AB6/12)*$AA6*$F5,0)+MAX((Expenses!FR$17-$AB7/12)*$AA7*$F5,0)+MAX((Expenses!FR$16-$AB8/12)*$AA8*$F5,0)+MAX((Expenses!FR$18-$AB9/12)*$AA9*$F5,0)))))</f>
        <v>0</v>
      </c>
      <c r="FU176" s="515">
        <f>IF(OR(FU$167&lt;=EOMONTH($E5,$R5*(1-$O5)),FU$167&gt;EOMONTH($E5,$P5*12*(1-$O5)+$Q5*12*$O5+$R5*(1-$O5))),0,IF($X5="NNN",SUM(Expenses!FS$14:FS$18)*$F5,IF($X5="FSG",0,IF($X5="MG",SUMPRODUCT(Expenses!FS$14:FS$18,$Z5:$Z9)*$F5,MAX((Expenses!FS$15-$AB5/12)*$AA5*$F5,0)+MAX((Expenses!FS$14-$AB6/12)*$AA6*$F5,0)+MAX((Expenses!FS$17-$AB7/12)*$AA7*$F5,0)+MAX((Expenses!FS$16-$AB8/12)*$AA8*$F5,0)+MAX((Expenses!FS$18-$AB9/12)*$AA9*$F5,0)))))</f>
        <v>0</v>
      </c>
      <c r="FV176" s="515">
        <f>IF(OR(FV$167&lt;=EOMONTH($E5,$R5*(1-$O5)),FV$167&gt;EOMONTH($E5,$P5*12*(1-$O5)+$Q5*12*$O5+$R5*(1-$O5))),0,IF($X5="NNN",SUM(Expenses!FT$14:FT$18)*$F5,IF($X5="FSG",0,IF($X5="MG",SUMPRODUCT(Expenses!FT$14:FT$18,$Z5:$Z9)*$F5,MAX((Expenses!FT$15-$AB5/12)*$AA5*$F5,0)+MAX((Expenses!FT$14-$AB6/12)*$AA6*$F5,0)+MAX((Expenses!FT$17-$AB7/12)*$AA7*$F5,0)+MAX((Expenses!FT$16-$AB8/12)*$AA8*$F5,0)+MAX((Expenses!FT$18-$AB9/12)*$AA9*$F5,0)))))</f>
        <v>0</v>
      </c>
      <c r="FW176" s="515">
        <f>IF(OR(FW$167&lt;=EOMONTH($E5,$R5*(1-$O5)),FW$167&gt;EOMONTH($E5,$P5*12*(1-$O5)+$Q5*12*$O5+$R5*(1-$O5))),0,IF($X5="NNN",SUM(Expenses!FU$14:FU$18)*$F5,IF($X5="FSG",0,IF($X5="MG",SUMPRODUCT(Expenses!FU$14:FU$18,$Z5:$Z9)*$F5,MAX((Expenses!FU$15-$AB5/12)*$AA5*$F5,0)+MAX((Expenses!FU$14-$AB6/12)*$AA6*$F5,0)+MAX((Expenses!FU$17-$AB7/12)*$AA7*$F5,0)+MAX((Expenses!FU$16-$AB8/12)*$AA8*$F5,0)+MAX((Expenses!FU$18-$AB9/12)*$AA9*$F5,0)))))</f>
        <v>0</v>
      </c>
      <c r="FX176" s="515">
        <f>IF(OR(FX$167&lt;=EOMONTH($E5,$R5*(1-$O5)),FX$167&gt;EOMONTH($E5,$P5*12*(1-$O5)+$Q5*12*$O5+$R5*(1-$O5))),0,IF($X5="NNN",SUM(Expenses!FV$14:FV$18)*$F5,IF($X5="FSG",0,IF($X5="MG",SUMPRODUCT(Expenses!FV$14:FV$18,$Z5:$Z9)*$F5,MAX((Expenses!FV$15-$AB5/12)*$AA5*$F5,0)+MAX((Expenses!FV$14-$AB6/12)*$AA6*$F5,0)+MAX((Expenses!FV$17-$AB7/12)*$AA7*$F5,0)+MAX((Expenses!FV$16-$AB8/12)*$AA8*$F5,0)+MAX((Expenses!FV$18-$AB9/12)*$AA9*$F5,0)))))</f>
        <v>0</v>
      </c>
      <c r="FY176" s="515">
        <f>IF(OR(FY$167&lt;=EOMONTH($E5,$R5*(1-$O5)),FY$167&gt;EOMONTH($E5,$P5*12*(1-$O5)+$Q5*12*$O5+$R5*(1-$O5))),0,IF($X5="NNN",SUM(Expenses!FW$14:FW$18)*$F5,IF($X5="FSG",0,IF($X5="MG",SUMPRODUCT(Expenses!FW$14:FW$18,$Z5:$Z9)*$F5,MAX((Expenses!FW$15-$AB5/12)*$AA5*$F5,0)+MAX((Expenses!FW$14-$AB6/12)*$AA6*$F5,0)+MAX((Expenses!FW$17-$AB7/12)*$AA7*$F5,0)+MAX((Expenses!FW$16-$AB8/12)*$AA8*$F5,0)+MAX((Expenses!FW$18-$AB9/12)*$AA9*$F5,0)))))</f>
        <v>0</v>
      </c>
      <c r="FZ176" s="515">
        <f>IF(OR(FZ$167&lt;=EOMONTH($E5,$R5*(1-$O5)),FZ$167&gt;EOMONTH($E5,$P5*12*(1-$O5)+$Q5*12*$O5+$R5*(1-$O5))),0,IF($X5="NNN",SUM(Expenses!FX$14:FX$18)*$F5,IF($X5="FSG",0,IF($X5="MG",SUMPRODUCT(Expenses!FX$14:FX$18,$Z5:$Z9)*$F5,MAX((Expenses!FX$15-$AB5/12)*$AA5*$F5,0)+MAX((Expenses!FX$14-$AB6/12)*$AA6*$F5,0)+MAX((Expenses!FX$17-$AB7/12)*$AA7*$F5,0)+MAX((Expenses!FX$16-$AB8/12)*$AA8*$F5,0)+MAX((Expenses!FX$18-$AB9/12)*$AA9*$F5,0)))))</f>
        <v>0</v>
      </c>
      <c r="GA176" s="515">
        <f>IF(OR(GA$167&lt;=EOMONTH($E5,$R5*(1-$O5)),GA$167&gt;EOMONTH($E5,$P5*12*(1-$O5)+$Q5*12*$O5+$R5*(1-$O5))),0,IF($X5="NNN",SUM(Expenses!FY$14:FY$18)*$F5,IF($X5="FSG",0,IF($X5="MG",SUMPRODUCT(Expenses!FY$14:FY$18,$Z5:$Z9)*$F5,MAX((Expenses!FY$15-$AB5/12)*$AA5*$F5,0)+MAX((Expenses!FY$14-$AB6/12)*$AA6*$F5,0)+MAX((Expenses!FY$17-$AB7/12)*$AA7*$F5,0)+MAX((Expenses!FY$16-$AB8/12)*$AA8*$F5,0)+MAX((Expenses!FY$18-$AB9/12)*$AA9*$F5,0)))))</f>
        <v>0</v>
      </c>
      <c r="GB176" s="515">
        <f>IF(OR(GB$167&lt;=EOMONTH($E5,$R5*(1-$O5)),GB$167&gt;EOMONTH($E5,$P5*12*(1-$O5)+$Q5*12*$O5+$R5*(1-$O5))),0,IF($X5="NNN",SUM(Expenses!FZ$14:FZ$18)*$F5,IF($X5="FSG",0,IF($X5="MG",SUMPRODUCT(Expenses!FZ$14:FZ$18,$Z5:$Z9)*$F5,MAX((Expenses!FZ$15-$AB5/12)*$AA5*$F5,0)+MAX((Expenses!FZ$14-$AB6/12)*$AA6*$F5,0)+MAX((Expenses!FZ$17-$AB7/12)*$AA7*$F5,0)+MAX((Expenses!FZ$16-$AB8/12)*$AA8*$F5,0)+MAX((Expenses!FZ$18-$AB9/12)*$AA9*$F5,0)))))</f>
        <v>0</v>
      </c>
      <c r="GC176" s="515">
        <f>IF(OR(GC$167&lt;=EOMONTH($E5,$R5*(1-$O5)),GC$167&gt;EOMONTH($E5,$P5*12*(1-$O5)+$Q5*12*$O5+$R5*(1-$O5))),0,IF($X5="NNN",SUM(Expenses!GA$14:GA$18)*$F5,IF($X5="FSG",0,IF($X5="MG",SUMPRODUCT(Expenses!GA$14:GA$18,$Z5:$Z9)*$F5,MAX((Expenses!GA$15-$AB5/12)*$AA5*$F5,0)+MAX((Expenses!GA$14-$AB6/12)*$AA6*$F5,0)+MAX((Expenses!GA$17-$AB7/12)*$AA7*$F5,0)+MAX((Expenses!GA$16-$AB8/12)*$AA8*$F5,0)+MAX((Expenses!GA$18-$AB9/12)*$AA9*$F5,0)))))</f>
        <v>0</v>
      </c>
      <c r="GD176" s="515">
        <f>IF(OR(GD$167&lt;=EOMONTH($E5,$R5*(1-$O5)),GD$167&gt;EOMONTH($E5,$P5*12*(1-$O5)+$Q5*12*$O5+$R5*(1-$O5))),0,IF($X5="NNN",SUM(Expenses!GB$14:GB$18)*$F5,IF($X5="FSG",0,IF($X5="MG",SUMPRODUCT(Expenses!GB$14:GB$18,$Z5:$Z9)*$F5,MAX((Expenses!GB$15-$AB5/12)*$AA5*$F5,0)+MAX((Expenses!GB$14-$AB6/12)*$AA6*$F5,0)+MAX((Expenses!GB$17-$AB7/12)*$AA7*$F5,0)+MAX((Expenses!GB$16-$AB8/12)*$AA8*$F5,0)+MAX((Expenses!GB$18-$AB9/12)*$AA9*$F5,0)))))</f>
        <v>0</v>
      </c>
      <c r="GE176" s="515">
        <f>IF(OR(GE$167&lt;=EOMONTH($E5,$R5*(1-$O5)),GE$167&gt;EOMONTH($E5,$P5*12*(1-$O5)+$Q5*12*$O5+$R5*(1-$O5))),0,IF($X5="NNN",SUM(Expenses!GC$14:GC$18)*$F5,IF($X5="FSG",0,IF($X5="MG",SUMPRODUCT(Expenses!GC$14:GC$18,$Z5:$Z9)*$F5,MAX((Expenses!GC$15-$AB5/12)*$AA5*$F5,0)+MAX((Expenses!GC$14-$AB6/12)*$AA6*$F5,0)+MAX((Expenses!GC$17-$AB7/12)*$AA7*$F5,0)+MAX((Expenses!GC$16-$AB8/12)*$AA8*$F5,0)+MAX((Expenses!GC$18-$AB9/12)*$AA9*$F5,0)))))</f>
        <v>0</v>
      </c>
      <c r="GF176" s="515">
        <f>IF(OR(GF$167&lt;=EOMONTH($E5,$R5*(1-$O5)),GF$167&gt;EOMONTH($E5,$P5*12*(1-$O5)+$Q5*12*$O5+$R5*(1-$O5))),0,IF($X5="NNN",SUM(Expenses!GD$14:GD$18)*$F5,IF($X5="FSG",0,IF($X5="MG",SUMPRODUCT(Expenses!GD$14:GD$18,$Z5:$Z9)*$F5,MAX((Expenses!GD$15-$AB5/12)*$AA5*$F5,0)+MAX((Expenses!GD$14-$AB6/12)*$AA6*$F5,0)+MAX((Expenses!GD$17-$AB7/12)*$AA7*$F5,0)+MAX((Expenses!GD$16-$AB8/12)*$AA8*$F5,0)+MAX((Expenses!GD$18-$AB9/12)*$AA9*$F5,0)))))</f>
        <v>0</v>
      </c>
      <c r="GG176" s="515">
        <f>IF(OR(GG$167&lt;=EOMONTH($E5,$R5*(1-$O5)),GG$167&gt;EOMONTH($E5,$P5*12*(1-$O5)+$Q5*12*$O5+$R5*(1-$O5))),0,IF($X5="NNN",SUM(Expenses!GE$14:GE$18)*$F5,IF($X5="FSG",0,IF($X5="MG",SUMPRODUCT(Expenses!GE$14:GE$18,$Z5:$Z9)*$F5,MAX((Expenses!GE$15-$AB5/12)*$AA5*$F5,0)+MAX((Expenses!GE$14-$AB6/12)*$AA6*$F5,0)+MAX((Expenses!GE$17-$AB7/12)*$AA7*$F5,0)+MAX((Expenses!GE$16-$AB8/12)*$AA8*$F5,0)+MAX((Expenses!GE$18-$AB9/12)*$AA9*$F5,0)))))</f>
        <v>0</v>
      </c>
      <c r="GH176" s="515">
        <f>IF(OR(GH$167&lt;=EOMONTH($E5,$R5*(1-$O5)),GH$167&gt;EOMONTH($E5,$P5*12*(1-$O5)+$Q5*12*$O5+$R5*(1-$O5))),0,IF($X5="NNN",SUM(Expenses!GF$14:GF$18)*$F5,IF($X5="FSG",0,IF($X5="MG",SUMPRODUCT(Expenses!GF$14:GF$18,$Z5:$Z9)*$F5,MAX((Expenses!GF$15-$AB5/12)*$AA5*$F5,0)+MAX((Expenses!GF$14-$AB6/12)*$AA6*$F5,0)+MAX((Expenses!GF$17-$AB7/12)*$AA7*$F5,0)+MAX((Expenses!GF$16-$AB8/12)*$AA8*$F5,0)+MAX((Expenses!GF$18-$AB9/12)*$AA9*$F5,0)))))</f>
        <v>0</v>
      </c>
      <c r="GI176" s="515">
        <f>IF(OR(GI$167&lt;=EOMONTH($E5,$R5*(1-$O5)),GI$167&gt;EOMONTH($E5,$P5*12*(1-$O5)+$Q5*12*$O5+$R5*(1-$O5))),0,IF($X5="NNN",SUM(Expenses!GG$14:GG$18)*$F5,IF($X5="FSG",0,IF($X5="MG",SUMPRODUCT(Expenses!GG$14:GG$18,$Z5:$Z9)*$F5,MAX((Expenses!GG$15-$AB5/12)*$AA5*$F5,0)+MAX((Expenses!GG$14-$AB6/12)*$AA6*$F5,0)+MAX((Expenses!GG$17-$AB7/12)*$AA7*$F5,0)+MAX((Expenses!GG$16-$AB8/12)*$AA8*$F5,0)+MAX((Expenses!GG$18-$AB9/12)*$AA9*$F5,0)))))</f>
        <v>0</v>
      </c>
      <c r="GJ176" s="515">
        <f>IF(OR(GJ$167&lt;=EOMONTH($E5,$R5*(1-$O5)),GJ$167&gt;EOMONTH($E5,$P5*12*(1-$O5)+$Q5*12*$O5+$R5*(1-$O5))),0,IF($X5="NNN",SUM(Expenses!GH$14:GH$18)*$F5,IF($X5="FSG",0,IF($X5="MG",SUMPRODUCT(Expenses!GH$14:GH$18,$Z5:$Z9)*$F5,MAX((Expenses!GH$15-$AB5/12)*$AA5*$F5,0)+MAX((Expenses!GH$14-$AB6/12)*$AA6*$F5,0)+MAX((Expenses!GH$17-$AB7/12)*$AA7*$F5,0)+MAX((Expenses!GH$16-$AB8/12)*$AA8*$F5,0)+MAX((Expenses!GH$18-$AB9/12)*$AA9*$F5,0)))))</f>
        <v>0</v>
      </c>
      <c r="GK176" s="515">
        <f>IF(OR(GK$167&lt;=EOMONTH($E5,$R5*(1-$O5)),GK$167&gt;EOMONTH($E5,$P5*12*(1-$O5)+$Q5*12*$O5+$R5*(1-$O5))),0,IF($X5="NNN",SUM(Expenses!GI$14:GI$18)*$F5,IF($X5="FSG",0,IF($X5="MG",SUMPRODUCT(Expenses!GI$14:GI$18,$Z5:$Z9)*$F5,MAX((Expenses!GI$15-$AB5/12)*$AA5*$F5,0)+MAX((Expenses!GI$14-$AB6/12)*$AA6*$F5,0)+MAX((Expenses!GI$17-$AB7/12)*$AA7*$F5,0)+MAX((Expenses!GI$16-$AB8/12)*$AA8*$F5,0)+MAX((Expenses!GI$18-$AB9/12)*$AA9*$F5,0)))))</f>
        <v>0</v>
      </c>
      <c r="GL176" s="515">
        <f>IF(OR(GL$167&lt;=EOMONTH($E5,$R5*(1-$O5)),GL$167&gt;EOMONTH($E5,$P5*12*(1-$O5)+$Q5*12*$O5+$R5*(1-$O5))),0,IF($X5="NNN",SUM(Expenses!GJ$14:GJ$18)*$F5,IF($X5="FSG",0,IF($X5="MG",SUMPRODUCT(Expenses!GJ$14:GJ$18,$Z5:$Z9)*$F5,MAX((Expenses!GJ$15-$AB5/12)*$AA5*$F5,0)+MAX((Expenses!GJ$14-$AB6/12)*$AA6*$F5,0)+MAX((Expenses!GJ$17-$AB7/12)*$AA7*$F5,0)+MAX((Expenses!GJ$16-$AB8/12)*$AA8*$F5,0)+MAX((Expenses!GJ$18-$AB9/12)*$AA9*$F5,0)))))</f>
        <v>0</v>
      </c>
      <c r="GM176" s="515">
        <f>IF(OR(GM$167&lt;=EOMONTH($E5,$R5*(1-$O5)),GM$167&gt;EOMONTH($E5,$P5*12*(1-$O5)+$Q5*12*$O5+$R5*(1-$O5))),0,IF($X5="NNN",SUM(Expenses!GK$14:GK$18)*$F5,IF($X5="FSG",0,IF($X5="MG",SUMPRODUCT(Expenses!GK$14:GK$18,$Z5:$Z9)*$F5,MAX((Expenses!GK$15-$AB5/12)*$AA5*$F5,0)+MAX((Expenses!GK$14-$AB6/12)*$AA6*$F5,0)+MAX((Expenses!GK$17-$AB7/12)*$AA7*$F5,0)+MAX((Expenses!GK$16-$AB8/12)*$AA8*$F5,0)+MAX((Expenses!GK$18-$AB9/12)*$AA9*$F5,0)))))</f>
        <v>0</v>
      </c>
      <c r="GN176" s="515">
        <f>IF(OR(GN$167&lt;=EOMONTH($E5,$R5*(1-$O5)),GN$167&gt;EOMONTH($E5,$P5*12*(1-$O5)+$Q5*12*$O5+$R5*(1-$O5))),0,IF($X5="NNN",SUM(Expenses!GL$14:GL$18)*$F5,IF($X5="FSG",0,IF($X5="MG",SUMPRODUCT(Expenses!GL$14:GL$18,$Z5:$Z9)*$F5,MAX((Expenses!GL$15-$AB5/12)*$AA5*$F5,0)+MAX((Expenses!GL$14-$AB6/12)*$AA6*$F5,0)+MAX((Expenses!GL$17-$AB7/12)*$AA7*$F5,0)+MAX((Expenses!GL$16-$AB8/12)*$AA8*$F5,0)+MAX((Expenses!GL$18-$AB9/12)*$AA9*$F5,0)))))</f>
        <v>0</v>
      </c>
      <c r="GO176" s="515">
        <f>IF(OR(GO$167&lt;=EOMONTH($E5,$R5*(1-$O5)),GO$167&gt;EOMONTH($E5,$P5*12*(1-$O5)+$Q5*12*$O5+$R5*(1-$O5))),0,IF($X5="NNN",SUM(Expenses!GM$14:GM$18)*$F5,IF($X5="FSG",0,IF($X5="MG",SUMPRODUCT(Expenses!GM$14:GM$18,$Z5:$Z9)*$F5,MAX((Expenses!GM$15-$AB5/12)*$AA5*$F5,0)+MAX((Expenses!GM$14-$AB6/12)*$AA6*$F5,0)+MAX((Expenses!GM$17-$AB7/12)*$AA7*$F5,0)+MAX((Expenses!GM$16-$AB8/12)*$AA8*$F5,0)+MAX((Expenses!GM$18-$AB9/12)*$AA9*$F5,0)))))</f>
        <v>0</v>
      </c>
      <c r="GP176" s="515">
        <f>IF(OR(GP$167&lt;=EOMONTH($E5,$R5*(1-$O5)),GP$167&gt;EOMONTH($E5,$P5*12*(1-$O5)+$Q5*12*$O5+$R5*(1-$O5))),0,IF($X5="NNN",SUM(Expenses!GN$14:GN$18)*$F5,IF($X5="FSG",0,IF($X5="MG",SUMPRODUCT(Expenses!GN$14:GN$18,$Z5:$Z9)*$F5,MAX((Expenses!GN$15-$AB5/12)*$AA5*$F5,0)+MAX((Expenses!GN$14-$AB6/12)*$AA6*$F5,0)+MAX((Expenses!GN$17-$AB7/12)*$AA7*$F5,0)+MAX((Expenses!GN$16-$AB8/12)*$AA8*$F5,0)+MAX((Expenses!GN$18-$AB9/12)*$AA9*$F5,0)))))</f>
        <v>0</v>
      </c>
      <c r="GQ176" s="515">
        <f>IF(OR(GQ$167&lt;=EOMONTH($E5,$R5*(1-$O5)),GQ$167&gt;EOMONTH($E5,$P5*12*(1-$O5)+$Q5*12*$O5+$R5*(1-$O5))),0,IF($X5="NNN",SUM(Expenses!GO$14:GO$18)*$F5,IF($X5="FSG",0,IF($X5="MG",SUMPRODUCT(Expenses!GO$14:GO$18,$Z5:$Z9)*$F5,MAX((Expenses!GO$15-$AB5/12)*$AA5*$F5,0)+MAX((Expenses!GO$14-$AB6/12)*$AA6*$F5,0)+MAX((Expenses!GO$17-$AB7/12)*$AA7*$F5,0)+MAX((Expenses!GO$16-$AB8/12)*$AA8*$F5,0)+MAX((Expenses!GO$18-$AB9/12)*$AA9*$F5,0)))))</f>
        <v>0</v>
      </c>
      <c r="GR176" s="515">
        <f>IF(OR(GR$167&lt;=EOMONTH($E5,$R5*(1-$O5)),GR$167&gt;EOMONTH($E5,$P5*12*(1-$O5)+$Q5*12*$O5+$R5*(1-$O5))),0,IF($X5="NNN",SUM(Expenses!GP$14:GP$18)*$F5,IF($X5="FSG",0,IF($X5="MG",SUMPRODUCT(Expenses!GP$14:GP$18,$Z5:$Z9)*$F5,MAX((Expenses!GP$15-$AB5/12)*$AA5*$F5,0)+MAX((Expenses!GP$14-$AB6/12)*$AA6*$F5,0)+MAX((Expenses!GP$17-$AB7/12)*$AA7*$F5,0)+MAX((Expenses!GP$16-$AB8/12)*$AA8*$F5,0)+MAX((Expenses!GP$18-$AB9/12)*$AA9*$F5,0)))))</f>
        <v>0</v>
      </c>
      <c r="GS176" s="515">
        <f>IF(OR(GS$167&lt;=EOMONTH($E5,$R5*(1-$O5)),GS$167&gt;EOMONTH($E5,$P5*12*(1-$O5)+$Q5*12*$O5+$R5*(1-$O5))),0,IF($X5="NNN",SUM(Expenses!GQ$14:GQ$18)*$F5,IF($X5="FSG",0,IF($X5="MG",SUMPRODUCT(Expenses!GQ$14:GQ$18,$Z5:$Z9)*$F5,MAX((Expenses!GQ$15-$AB5/12)*$AA5*$F5,0)+MAX((Expenses!GQ$14-$AB6/12)*$AA6*$F5,0)+MAX((Expenses!GQ$17-$AB7/12)*$AA7*$F5,0)+MAX((Expenses!GQ$16-$AB8/12)*$AA8*$F5,0)+MAX((Expenses!GQ$18-$AB9/12)*$AA9*$F5,0)))))</f>
        <v>0</v>
      </c>
      <c r="GT176" s="515">
        <f>IF(OR(GT$167&lt;=EOMONTH($E5,$R5*(1-$O5)),GT$167&gt;EOMONTH($E5,$P5*12*(1-$O5)+$Q5*12*$O5+$R5*(1-$O5))),0,IF($X5="NNN",SUM(Expenses!GR$14:GR$18)*$F5,IF($X5="FSG",0,IF($X5="MG",SUMPRODUCT(Expenses!GR$14:GR$18,$Z5:$Z9)*$F5,MAX((Expenses!GR$15-$AB5/12)*$AA5*$F5,0)+MAX((Expenses!GR$14-$AB6/12)*$AA6*$F5,0)+MAX((Expenses!GR$17-$AB7/12)*$AA7*$F5,0)+MAX((Expenses!GR$16-$AB8/12)*$AA8*$F5,0)+MAX((Expenses!GR$18-$AB9/12)*$AA9*$F5,0)))))</f>
        <v>0</v>
      </c>
      <c r="GU176" s="515">
        <f>IF(OR(GU$167&lt;=EOMONTH($E5,$R5*(1-$O5)),GU$167&gt;EOMONTH($E5,$P5*12*(1-$O5)+$Q5*12*$O5+$R5*(1-$O5))),0,IF($X5="NNN",SUM(Expenses!GS$14:GS$18)*$F5,IF($X5="FSG",0,IF($X5="MG",SUMPRODUCT(Expenses!GS$14:GS$18,$Z5:$Z9)*$F5,MAX((Expenses!GS$15-$AB5/12)*$AA5*$F5,0)+MAX((Expenses!GS$14-$AB6/12)*$AA6*$F5,0)+MAX((Expenses!GS$17-$AB7/12)*$AA7*$F5,0)+MAX((Expenses!GS$16-$AB8/12)*$AA8*$F5,0)+MAX((Expenses!GS$18-$AB9/12)*$AA9*$F5,0)))))</f>
        <v>0</v>
      </c>
      <c r="GV176" s="515">
        <f>IF(OR(GV$167&lt;=EOMONTH($E5,$R5*(1-$O5)),GV$167&gt;EOMONTH($E5,$P5*12*(1-$O5)+$Q5*12*$O5+$R5*(1-$O5))),0,IF($X5="NNN",SUM(Expenses!GT$14:GT$18)*$F5,IF($X5="FSG",0,IF($X5="MG",SUMPRODUCT(Expenses!GT$14:GT$18,$Z5:$Z9)*$F5,MAX((Expenses!GT$15-$AB5/12)*$AA5*$F5,0)+MAX((Expenses!GT$14-$AB6/12)*$AA6*$F5,0)+MAX((Expenses!GT$17-$AB7/12)*$AA7*$F5,0)+MAX((Expenses!GT$16-$AB8/12)*$AA8*$F5,0)+MAX((Expenses!GT$18-$AB9/12)*$AA9*$F5,0)))))</f>
        <v>0</v>
      </c>
      <c r="GW176" s="515">
        <f>IF(OR(GW$167&lt;=EOMONTH($E5,$R5*(1-$O5)),GW$167&gt;EOMONTH($E5,$P5*12*(1-$O5)+$Q5*12*$O5+$R5*(1-$O5))),0,IF($X5="NNN",SUM(Expenses!GU$14:GU$18)*$F5,IF($X5="FSG",0,IF($X5="MG",SUMPRODUCT(Expenses!GU$14:GU$18,$Z5:$Z9)*$F5,MAX((Expenses!GU$15-$AB5/12)*$AA5*$F5,0)+MAX((Expenses!GU$14-$AB6/12)*$AA6*$F5,0)+MAX((Expenses!GU$17-$AB7/12)*$AA7*$F5,0)+MAX((Expenses!GU$16-$AB8/12)*$AA8*$F5,0)+MAX((Expenses!GU$18-$AB9/12)*$AA9*$F5,0)))))</f>
        <v>0</v>
      </c>
      <c r="GX176" s="515">
        <f>IF(OR(GX$167&lt;=EOMONTH($E5,$R5*(1-$O5)),GX$167&gt;EOMONTH($E5,$P5*12*(1-$O5)+$Q5*12*$O5+$R5*(1-$O5))),0,IF($X5="NNN",SUM(Expenses!GV$14:GV$18)*$F5,IF($X5="FSG",0,IF($X5="MG",SUMPRODUCT(Expenses!GV$14:GV$18,$Z5:$Z9)*$F5,MAX((Expenses!GV$15-$AB5/12)*$AA5*$F5,0)+MAX((Expenses!GV$14-$AB6/12)*$AA6*$F5,0)+MAX((Expenses!GV$17-$AB7/12)*$AA7*$F5,0)+MAX((Expenses!GV$16-$AB8/12)*$AA8*$F5,0)+MAX((Expenses!GV$18-$AB9/12)*$AA9*$F5,0)))))</f>
        <v>0</v>
      </c>
      <c r="GY176" s="515">
        <f>IF(OR(GY$167&lt;=EOMONTH($E5,$R5*(1-$O5)),GY$167&gt;EOMONTH($E5,$P5*12*(1-$O5)+$Q5*12*$O5+$R5*(1-$O5))),0,IF($X5="NNN",SUM(Expenses!GW$14:GW$18)*$F5,IF($X5="FSG",0,IF($X5="MG",SUMPRODUCT(Expenses!GW$14:GW$18,$Z5:$Z9)*$F5,MAX((Expenses!GW$15-$AB5/12)*$AA5*$F5,0)+MAX((Expenses!GW$14-$AB6/12)*$AA6*$F5,0)+MAX((Expenses!GW$17-$AB7/12)*$AA7*$F5,0)+MAX((Expenses!GW$16-$AB8/12)*$AA8*$F5,0)+MAX((Expenses!GW$18-$AB9/12)*$AA9*$F5,0)))))</f>
        <v>0</v>
      </c>
      <c r="GZ176" s="515">
        <f>IF(OR(GZ$167&lt;=EOMONTH($E5,$R5*(1-$O5)),GZ$167&gt;EOMONTH($E5,$P5*12*(1-$O5)+$Q5*12*$O5+$R5*(1-$O5))),0,IF($X5="NNN",SUM(Expenses!GX$14:GX$18)*$F5,IF($X5="FSG",0,IF($X5="MG",SUMPRODUCT(Expenses!GX$14:GX$18,$Z5:$Z9)*$F5,MAX((Expenses!GX$15-$AB5/12)*$AA5*$F5,0)+MAX((Expenses!GX$14-$AB6/12)*$AA6*$F5,0)+MAX((Expenses!GX$17-$AB7/12)*$AA7*$F5,0)+MAX((Expenses!GX$16-$AB8/12)*$AA8*$F5,0)+MAX((Expenses!GX$18-$AB9/12)*$AA9*$F5,0)))))</f>
        <v>0</v>
      </c>
      <c r="HA176" s="515">
        <f>IF(OR(HA$167&lt;=EOMONTH($E5,$R5*(1-$O5)),HA$167&gt;EOMONTH($E5,$P5*12*(1-$O5)+$Q5*12*$O5+$R5*(1-$O5))),0,IF($X5="NNN",SUM(Expenses!GY$14:GY$18)*$F5,IF($X5="FSG",0,IF($X5="MG",SUMPRODUCT(Expenses!GY$14:GY$18,$Z5:$Z9)*$F5,MAX((Expenses!GY$15-$AB5/12)*$AA5*$F5,0)+MAX((Expenses!GY$14-$AB6/12)*$AA6*$F5,0)+MAX((Expenses!GY$17-$AB7/12)*$AA7*$F5,0)+MAX((Expenses!GY$16-$AB8/12)*$AA8*$F5,0)+MAX((Expenses!GY$18-$AB9/12)*$AA9*$F5,0)))))</f>
        <v>0</v>
      </c>
      <c r="HB176" s="515">
        <f>IF(OR(HB$167&lt;=EOMONTH($E5,$R5*(1-$O5)),HB$167&gt;EOMONTH($E5,$P5*12*(1-$O5)+$Q5*12*$O5+$R5*(1-$O5))),0,IF($X5="NNN",SUM(Expenses!GZ$14:GZ$18)*$F5,IF($X5="FSG",0,IF($X5="MG",SUMPRODUCT(Expenses!GZ$14:GZ$18,$Z5:$Z9)*$F5,MAX((Expenses!GZ$15-$AB5/12)*$AA5*$F5,0)+MAX((Expenses!GZ$14-$AB6/12)*$AA6*$F5,0)+MAX((Expenses!GZ$17-$AB7/12)*$AA7*$F5,0)+MAX((Expenses!GZ$16-$AB8/12)*$AA8*$F5,0)+MAX((Expenses!GZ$18-$AB9/12)*$AA9*$F5,0)))))</f>
        <v>0</v>
      </c>
      <c r="HC176" s="515">
        <f>IF(OR(HC$167&lt;=EOMONTH($E5,$R5*(1-$O5)),HC$167&gt;EOMONTH($E5,$P5*12*(1-$O5)+$Q5*12*$O5+$R5*(1-$O5))),0,IF($X5="NNN",SUM(Expenses!HA$14:HA$18)*$F5,IF($X5="FSG",0,IF($X5="MG",SUMPRODUCT(Expenses!HA$14:HA$18,$Z5:$Z9)*$F5,MAX((Expenses!HA$15-$AB5/12)*$AA5*$F5,0)+MAX((Expenses!HA$14-$AB6/12)*$AA6*$F5,0)+MAX((Expenses!HA$17-$AB7/12)*$AA7*$F5,0)+MAX((Expenses!HA$16-$AB8/12)*$AA8*$F5,0)+MAX((Expenses!HA$18-$AB9/12)*$AA9*$F5,0)))))</f>
        <v>0</v>
      </c>
      <c r="HD176" s="515">
        <f>IF(OR(HD$167&lt;=EOMONTH($E5,$R5*(1-$O5)),HD$167&gt;EOMONTH($E5,$P5*12*(1-$O5)+$Q5*12*$O5+$R5*(1-$O5))),0,IF($X5="NNN",SUM(Expenses!HB$14:HB$18)*$F5,IF($X5="FSG",0,IF($X5="MG",SUMPRODUCT(Expenses!HB$14:HB$18,$Z5:$Z9)*$F5,MAX((Expenses!HB$15-$AB5/12)*$AA5*$F5,0)+MAX((Expenses!HB$14-$AB6/12)*$AA6*$F5,0)+MAX((Expenses!HB$17-$AB7/12)*$AA7*$F5,0)+MAX((Expenses!HB$16-$AB8/12)*$AA8*$F5,0)+MAX((Expenses!HB$18-$AB9/12)*$AA9*$F5,0)))))</f>
        <v>0</v>
      </c>
      <c r="HE176" s="515">
        <f>IF(OR(HE$167&lt;=EOMONTH($E5,$R5*(1-$O5)),HE$167&gt;EOMONTH($E5,$P5*12*(1-$O5)+$Q5*12*$O5+$R5*(1-$O5))),0,IF($X5="NNN",SUM(Expenses!HC$14:HC$18)*$F5,IF($X5="FSG",0,IF($X5="MG",SUMPRODUCT(Expenses!HC$14:HC$18,$Z5:$Z9)*$F5,MAX((Expenses!HC$15-$AB5/12)*$AA5*$F5,0)+MAX((Expenses!HC$14-$AB6/12)*$AA6*$F5,0)+MAX((Expenses!HC$17-$AB7/12)*$AA7*$F5,0)+MAX((Expenses!HC$16-$AB8/12)*$AA8*$F5,0)+MAX((Expenses!HC$18-$AB9/12)*$AA9*$F5,0)))))</f>
        <v>0</v>
      </c>
      <c r="HF176" s="515">
        <f>IF(OR(HF$167&lt;=EOMONTH($E5,$R5*(1-$O5)),HF$167&gt;EOMONTH($E5,$P5*12*(1-$O5)+$Q5*12*$O5+$R5*(1-$O5))),0,IF($X5="NNN",SUM(Expenses!HD$14:HD$18)*$F5,IF($X5="FSG",0,IF($X5="MG",SUMPRODUCT(Expenses!HD$14:HD$18,$Z5:$Z9)*$F5,MAX((Expenses!HD$15-$AB5/12)*$AA5*$F5,0)+MAX((Expenses!HD$14-$AB6/12)*$AA6*$F5,0)+MAX((Expenses!HD$17-$AB7/12)*$AA7*$F5,0)+MAX((Expenses!HD$16-$AB8/12)*$AA8*$F5,0)+MAX((Expenses!HD$18-$AB9/12)*$AA9*$F5,0)))))</f>
        <v>0</v>
      </c>
      <c r="HG176" s="515">
        <f>IF(OR(HG$167&lt;=EOMONTH($E5,$R5*(1-$O5)),HG$167&gt;EOMONTH($E5,$P5*12*(1-$O5)+$Q5*12*$O5+$R5*(1-$O5))),0,IF($X5="NNN",SUM(Expenses!HE$14:HE$18)*$F5,IF($X5="FSG",0,IF($X5="MG",SUMPRODUCT(Expenses!HE$14:HE$18,$Z5:$Z9)*$F5,MAX((Expenses!HE$15-$AB5/12)*$AA5*$F5,0)+MAX((Expenses!HE$14-$AB6/12)*$AA6*$F5,0)+MAX((Expenses!HE$17-$AB7/12)*$AA7*$F5,0)+MAX((Expenses!HE$16-$AB8/12)*$AA8*$F5,0)+MAX((Expenses!HE$18-$AB9/12)*$AA9*$F5,0)))))</f>
        <v>0</v>
      </c>
      <c r="HH176" s="515">
        <f>IF(OR(HH$167&lt;=EOMONTH($E5,$R5*(1-$O5)),HH$167&gt;EOMONTH($E5,$P5*12*(1-$O5)+$Q5*12*$O5+$R5*(1-$O5))),0,IF($X5="NNN",SUM(Expenses!HF$14:HF$18)*$F5,IF($X5="FSG",0,IF($X5="MG",SUMPRODUCT(Expenses!HF$14:HF$18,$Z5:$Z9)*$F5,MAX((Expenses!HF$15-$AB5/12)*$AA5*$F5,0)+MAX((Expenses!HF$14-$AB6/12)*$AA6*$F5,0)+MAX((Expenses!HF$17-$AB7/12)*$AA7*$F5,0)+MAX((Expenses!HF$16-$AB8/12)*$AA8*$F5,0)+MAX((Expenses!HF$18-$AB9/12)*$AA9*$F5,0)))))</f>
        <v>0</v>
      </c>
      <c r="HI176" s="515">
        <f>IF(OR(HI$167&lt;=EOMONTH($E5,$R5*(1-$O5)),HI$167&gt;EOMONTH($E5,$P5*12*(1-$O5)+$Q5*12*$O5+$R5*(1-$O5))),0,IF($X5="NNN",SUM(Expenses!HG$14:HG$18)*$F5,IF($X5="FSG",0,IF($X5="MG",SUMPRODUCT(Expenses!HG$14:HG$18,$Z5:$Z9)*$F5,MAX((Expenses!HG$15-$AB5/12)*$AA5*$F5,0)+MAX((Expenses!HG$14-$AB6/12)*$AA6*$F5,0)+MAX((Expenses!HG$17-$AB7/12)*$AA7*$F5,0)+MAX((Expenses!HG$16-$AB8/12)*$AA8*$F5,0)+MAX((Expenses!HG$18-$AB9/12)*$AA9*$F5,0)))))</f>
        <v>0</v>
      </c>
      <c r="HJ176" s="515">
        <f>IF(OR(HJ$167&lt;=EOMONTH($E5,$R5*(1-$O5)),HJ$167&gt;EOMONTH($E5,$P5*12*(1-$O5)+$Q5*12*$O5+$R5*(1-$O5))),0,IF($X5="NNN",SUM(Expenses!HH$14:HH$18)*$F5,IF($X5="FSG",0,IF($X5="MG",SUMPRODUCT(Expenses!HH$14:HH$18,$Z5:$Z9)*$F5,MAX((Expenses!HH$15-$AB5/12)*$AA5*$F5,0)+MAX((Expenses!HH$14-$AB6/12)*$AA6*$F5,0)+MAX((Expenses!HH$17-$AB7/12)*$AA7*$F5,0)+MAX((Expenses!HH$16-$AB8/12)*$AA8*$F5,0)+MAX((Expenses!HH$18-$AB9/12)*$AA9*$F5,0)))))</f>
        <v>0</v>
      </c>
      <c r="HK176" s="515">
        <f>IF(OR(HK$167&lt;=EOMONTH($E5,$R5*(1-$O5)),HK$167&gt;EOMONTH($E5,$P5*12*(1-$O5)+$Q5*12*$O5+$R5*(1-$O5))),0,IF($X5="NNN",SUM(Expenses!HI$14:HI$18)*$F5,IF($X5="FSG",0,IF($X5="MG",SUMPRODUCT(Expenses!HI$14:HI$18,$Z5:$Z9)*$F5,MAX((Expenses!HI$15-$AB5/12)*$AA5*$F5,0)+MAX((Expenses!HI$14-$AB6/12)*$AA6*$F5,0)+MAX((Expenses!HI$17-$AB7/12)*$AA7*$F5,0)+MAX((Expenses!HI$16-$AB8/12)*$AA8*$F5,0)+MAX((Expenses!HI$18-$AB9/12)*$AA9*$F5,0)))))</f>
        <v>0</v>
      </c>
      <c r="HL176" s="515">
        <f>IF(OR(HL$167&lt;=EOMONTH($E5,$R5*(1-$O5)),HL$167&gt;EOMONTH($E5,$P5*12*(1-$O5)+$Q5*12*$O5+$R5*(1-$O5))),0,IF($X5="NNN",SUM(Expenses!HJ$14:HJ$18)*$F5,IF($X5="FSG",0,IF($X5="MG",SUMPRODUCT(Expenses!HJ$14:HJ$18,$Z5:$Z9)*$F5,MAX((Expenses!HJ$15-$AB5/12)*$AA5*$F5,0)+MAX((Expenses!HJ$14-$AB6/12)*$AA6*$F5,0)+MAX((Expenses!HJ$17-$AB7/12)*$AA7*$F5,0)+MAX((Expenses!HJ$16-$AB8/12)*$AA8*$F5,0)+MAX((Expenses!HJ$18-$AB9/12)*$AA9*$F5,0)))))</f>
        <v>0</v>
      </c>
      <c r="HM176" s="515">
        <f>IF(OR(HM$167&lt;=EOMONTH($E5,$R5*(1-$O5)),HM$167&gt;EOMONTH($E5,$P5*12*(1-$O5)+$Q5*12*$O5+$R5*(1-$O5))),0,IF($X5="NNN",SUM(Expenses!HK$14:HK$18)*$F5,IF($X5="FSG",0,IF($X5="MG",SUMPRODUCT(Expenses!HK$14:HK$18,$Z5:$Z9)*$F5,MAX((Expenses!HK$15-$AB5/12)*$AA5*$F5,0)+MAX((Expenses!HK$14-$AB6/12)*$AA6*$F5,0)+MAX((Expenses!HK$17-$AB7/12)*$AA7*$F5,0)+MAX((Expenses!HK$16-$AB8/12)*$AA8*$F5,0)+MAX((Expenses!HK$18-$AB9/12)*$AA9*$F5,0)))))</f>
        <v>0</v>
      </c>
      <c r="HN176" s="515">
        <f>IF(OR(HN$167&lt;=EOMONTH($E5,$R5*(1-$O5)),HN$167&gt;EOMONTH($E5,$P5*12*(1-$O5)+$Q5*12*$O5+$R5*(1-$O5))),0,IF($X5="NNN",SUM(Expenses!HL$14:HL$18)*$F5,IF($X5="FSG",0,IF($X5="MG",SUMPRODUCT(Expenses!HL$14:HL$18,$Z5:$Z9)*$F5,MAX((Expenses!HL$15-$AB5/12)*$AA5*$F5,0)+MAX((Expenses!HL$14-$AB6/12)*$AA6*$F5,0)+MAX((Expenses!HL$17-$AB7/12)*$AA7*$F5,0)+MAX((Expenses!HL$16-$AB8/12)*$AA8*$F5,0)+MAX((Expenses!HL$18-$AB9/12)*$AA9*$F5,0)))))</f>
        <v>0</v>
      </c>
      <c r="HO176" s="515">
        <f>IF(OR(HO$167&lt;=EOMONTH($E5,$R5*(1-$O5)),HO$167&gt;EOMONTH($E5,$P5*12*(1-$O5)+$Q5*12*$O5+$R5*(1-$O5))),0,IF($X5="NNN",SUM(Expenses!HM$14:HM$18)*$F5,IF($X5="FSG",0,IF($X5="MG",SUMPRODUCT(Expenses!HM$14:HM$18,$Z5:$Z9)*$F5,MAX((Expenses!HM$15-$AB5/12)*$AA5*$F5,0)+MAX((Expenses!HM$14-$AB6/12)*$AA6*$F5,0)+MAX((Expenses!HM$17-$AB7/12)*$AA7*$F5,0)+MAX((Expenses!HM$16-$AB8/12)*$AA8*$F5,0)+MAX((Expenses!HM$18-$AB9/12)*$AA9*$F5,0)))))</f>
        <v>0</v>
      </c>
      <c r="HP176" s="515">
        <f>IF(OR(HP$167&lt;=EOMONTH($E5,$R5*(1-$O5)),HP$167&gt;EOMONTH($E5,$P5*12*(1-$O5)+$Q5*12*$O5+$R5*(1-$O5))),0,IF($X5="NNN",SUM(Expenses!HN$14:HN$18)*$F5,IF($X5="FSG",0,IF($X5="MG",SUMPRODUCT(Expenses!HN$14:HN$18,$Z5:$Z9)*$F5,MAX((Expenses!HN$15-$AB5/12)*$AA5*$F5,0)+MAX((Expenses!HN$14-$AB6/12)*$AA6*$F5,0)+MAX((Expenses!HN$17-$AB7/12)*$AA7*$F5,0)+MAX((Expenses!HN$16-$AB8/12)*$AA8*$F5,0)+MAX((Expenses!HN$18-$AB9/12)*$AA9*$F5,0)))))</f>
        <v>0</v>
      </c>
      <c r="HQ176" s="515">
        <f>IF(OR(HQ$167&lt;=EOMONTH($E5,$R5*(1-$O5)),HQ$167&gt;EOMONTH($E5,$P5*12*(1-$O5)+$Q5*12*$O5+$R5*(1-$O5))),0,IF($X5="NNN",SUM(Expenses!HO$14:HO$18)*$F5,IF($X5="FSG",0,IF($X5="MG",SUMPRODUCT(Expenses!HO$14:HO$18,$Z5:$Z9)*$F5,MAX((Expenses!HO$15-$AB5/12)*$AA5*$F5,0)+MAX((Expenses!HO$14-$AB6/12)*$AA6*$F5,0)+MAX((Expenses!HO$17-$AB7/12)*$AA7*$F5,0)+MAX((Expenses!HO$16-$AB8/12)*$AA8*$F5,0)+MAX((Expenses!HO$18-$AB9/12)*$AA9*$F5,0)))))</f>
        <v>0</v>
      </c>
      <c r="HR176" s="515">
        <f>IF(OR(HR$167&lt;=EOMONTH($E5,$R5*(1-$O5)),HR$167&gt;EOMONTH($E5,$P5*12*(1-$O5)+$Q5*12*$O5+$R5*(1-$O5))),0,IF($X5="NNN",SUM(Expenses!HP$14:HP$18)*$F5,IF($X5="FSG",0,IF($X5="MG",SUMPRODUCT(Expenses!HP$14:HP$18,$Z5:$Z9)*$F5,MAX((Expenses!HP$15-$AB5/12)*$AA5*$F5,0)+MAX((Expenses!HP$14-$AB6/12)*$AA6*$F5,0)+MAX((Expenses!HP$17-$AB7/12)*$AA7*$F5,0)+MAX((Expenses!HP$16-$AB8/12)*$AA8*$F5,0)+MAX((Expenses!HP$18-$AB9/12)*$AA9*$F5,0)))))</f>
        <v>0</v>
      </c>
      <c r="HS176" s="515">
        <f>IF(OR(HS$167&lt;=EOMONTH($E5,$R5*(1-$O5)),HS$167&gt;EOMONTH($E5,$P5*12*(1-$O5)+$Q5*12*$O5+$R5*(1-$O5))),0,IF($X5="NNN",SUM(Expenses!HQ$14:HQ$18)*$F5,IF($X5="FSG",0,IF($X5="MG",SUMPRODUCT(Expenses!HQ$14:HQ$18,$Z5:$Z9)*$F5,MAX((Expenses!HQ$15-$AB5/12)*$AA5*$F5,0)+MAX((Expenses!HQ$14-$AB6/12)*$AA6*$F5,0)+MAX((Expenses!HQ$17-$AB7/12)*$AA7*$F5,0)+MAX((Expenses!HQ$16-$AB8/12)*$AA8*$F5,0)+MAX((Expenses!HQ$18-$AB9/12)*$AA9*$F5,0)))))</f>
        <v>0</v>
      </c>
      <c r="HT176" s="515">
        <f>IF(OR(HT$167&lt;=EOMONTH($E5,$R5*(1-$O5)),HT$167&gt;EOMONTH($E5,$P5*12*(1-$O5)+$Q5*12*$O5+$R5*(1-$O5))),0,IF($X5="NNN",SUM(Expenses!HR$14:HR$18)*$F5,IF($X5="FSG",0,IF($X5="MG",SUMPRODUCT(Expenses!HR$14:HR$18,$Z5:$Z9)*$F5,MAX((Expenses!HR$15-$AB5/12)*$AA5*$F5,0)+MAX((Expenses!HR$14-$AB6/12)*$AA6*$F5,0)+MAX((Expenses!HR$17-$AB7/12)*$AA7*$F5,0)+MAX((Expenses!HR$16-$AB8/12)*$AA8*$F5,0)+MAX((Expenses!HR$18-$AB9/12)*$AA9*$F5,0)))))</f>
        <v>0</v>
      </c>
      <c r="HU176" s="515">
        <f>IF(OR(HU$167&lt;=EOMONTH($E5,$R5*(1-$O5)),HU$167&gt;EOMONTH($E5,$P5*12*(1-$O5)+$Q5*12*$O5+$R5*(1-$O5))),0,IF($X5="NNN",SUM(Expenses!HS$14:HS$18)*$F5,IF($X5="FSG",0,IF($X5="MG",SUMPRODUCT(Expenses!HS$14:HS$18,$Z5:$Z9)*$F5,MAX((Expenses!HS$15-$AB5/12)*$AA5*$F5,0)+MAX((Expenses!HS$14-$AB6/12)*$AA6*$F5,0)+MAX((Expenses!HS$17-$AB7/12)*$AA7*$F5,0)+MAX((Expenses!HS$16-$AB8/12)*$AA8*$F5,0)+MAX((Expenses!HS$18-$AB9/12)*$AA9*$F5,0)))))</f>
        <v>0</v>
      </c>
      <c r="HV176" s="515">
        <f>IF(OR(HV$167&lt;=EOMONTH($E5,$R5*(1-$O5)),HV$167&gt;EOMONTH($E5,$P5*12*(1-$O5)+$Q5*12*$O5+$R5*(1-$O5))),0,IF($X5="NNN",SUM(Expenses!HT$14:HT$18)*$F5,IF($X5="FSG",0,IF($X5="MG",SUMPRODUCT(Expenses!HT$14:HT$18,$Z5:$Z9)*$F5,MAX((Expenses!HT$15-$AB5/12)*$AA5*$F5,0)+MAX((Expenses!HT$14-$AB6/12)*$AA6*$F5,0)+MAX((Expenses!HT$17-$AB7/12)*$AA7*$F5,0)+MAX((Expenses!HT$16-$AB8/12)*$AA8*$F5,0)+MAX((Expenses!HT$18-$AB9/12)*$AA9*$F5,0)))))</f>
        <v>0</v>
      </c>
      <c r="HW176" s="515">
        <f>IF(OR(HW$167&lt;=EOMONTH($E5,$R5*(1-$O5)),HW$167&gt;EOMONTH($E5,$P5*12*(1-$O5)+$Q5*12*$O5+$R5*(1-$O5))),0,IF($X5="NNN",SUM(Expenses!HU$14:HU$18)*$F5,IF($X5="FSG",0,IF($X5="MG",SUMPRODUCT(Expenses!HU$14:HU$18,$Z5:$Z9)*$F5,MAX((Expenses!HU$15-$AB5/12)*$AA5*$F5,0)+MAX((Expenses!HU$14-$AB6/12)*$AA6*$F5,0)+MAX((Expenses!HU$17-$AB7/12)*$AA7*$F5,0)+MAX((Expenses!HU$16-$AB8/12)*$AA8*$F5,0)+MAX((Expenses!HU$18-$AB9/12)*$AA9*$F5,0)))))</f>
        <v>0</v>
      </c>
      <c r="HX176" s="515">
        <f>IF(OR(HX$167&lt;=EOMONTH($E5,$R5*(1-$O5)),HX$167&gt;EOMONTH($E5,$P5*12*(1-$O5)+$Q5*12*$O5+$R5*(1-$O5))),0,IF($X5="NNN",SUM(Expenses!HV$14:HV$18)*$F5,IF($X5="FSG",0,IF($X5="MG",SUMPRODUCT(Expenses!HV$14:HV$18,$Z5:$Z9)*$F5,MAX((Expenses!HV$15-$AB5/12)*$AA5*$F5,0)+MAX((Expenses!HV$14-$AB6/12)*$AA6*$F5,0)+MAX((Expenses!HV$17-$AB7/12)*$AA7*$F5,0)+MAX((Expenses!HV$16-$AB8/12)*$AA8*$F5,0)+MAX((Expenses!HV$18-$AB9/12)*$AA9*$F5,0)))))</f>
        <v>0</v>
      </c>
      <c r="HY176" s="515">
        <f>IF(OR(HY$167&lt;=EOMONTH($E5,$R5*(1-$O5)),HY$167&gt;EOMONTH($E5,$P5*12*(1-$O5)+$Q5*12*$O5+$R5*(1-$O5))),0,IF($X5="NNN",SUM(Expenses!HW$14:HW$18)*$F5,IF($X5="FSG",0,IF($X5="MG",SUMPRODUCT(Expenses!HW$14:HW$18,$Z5:$Z9)*$F5,MAX((Expenses!HW$15-$AB5/12)*$AA5*$F5,0)+MAX((Expenses!HW$14-$AB6/12)*$AA6*$F5,0)+MAX((Expenses!HW$17-$AB7/12)*$AA7*$F5,0)+MAX((Expenses!HW$16-$AB8/12)*$AA8*$F5,0)+MAX((Expenses!HW$18-$AB9/12)*$AA9*$F5,0)))))</f>
        <v>0</v>
      </c>
      <c r="HZ176" s="515">
        <f>IF(OR(HZ$167&lt;=EOMONTH($E5,$R5*(1-$O5)),HZ$167&gt;EOMONTH($E5,$P5*12*(1-$O5)+$Q5*12*$O5+$R5*(1-$O5))),0,IF($X5="NNN",SUM(Expenses!HX$14:HX$18)*$F5,IF($X5="FSG",0,IF($X5="MG",SUMPRODUCT(Expenses!HX$14:HX$18,$Z5:$Z9)*$F5,MAX((Expenses!HX$15-$AB5/12)*$AA5*$F5,0)+MAX((Expenses!HX$14-$AB6/12)*$AA6*$F5,0)+MAX((Expenses!HX$17-$AB7/12)*$AA7*$F5,0)+MAX((Expenses!HX$16-$AB8/12)*$AA8*$F5,0)+MAX((Expenses!HX$18-$AB9/12)*$AA9*$F5,0)))))</f>
        <v>0</v>
      </c>
      <c r="IA176" s="515">
        <f>IF(OR(IA$167&lt;=EOMONTH($E5,$R5*(1-$O5)),IA$167&gt;EOMONTH($E5,$P5*12*(1-$O5)+$Q5*12*$O5+$R5*(1-$O5))),0,IF($X5="NNN",SUM(Expenses!HY$14:HY$18)*$F5,IF($X5="FSG",0,IF($X5="MG",SUMPRODUCT(Expenses!HY$14:HY$18,$Z5:$Z9)*$F5,MAX((Expenses!HY$15-$AB5/12)*$AA5*$F5,0)+MAX((Expenses!HY$14-$AB6/12)*$AA6*$F5,0)+MAX((Expenses!HY$17-$AB7/12)*$AA7*$F5,0)+MAX((Expenses!HY$16-$AB8/12)*$AA8*$F5,0)+MAX((Expenses!HY$18-$AB9/12)*$AA9*$F5,0)))))</f>
        <v>0</v>
      </c>
      <c r="IB176" s="515">
        <f>IF(OR(IB$167&lt;=EOMONTH($E5,$R5*(1-$O5)),IB$167&gt;EOMONTH($E5,$P5*12*(1-$O5)+$Q5*12*$O5+$R5*(1-$O5))),0,IF($X5="NNN",SUM(Expenses!HZ$14:HZ$18)*$F5,IF($X5="FSG",0,IF($X5="MG",SUMPRODUCT(Expenses!HZ$14:HZ$18,$Z5:$Z9)*$F5,MAX((Expenses!HZ$15-$AB5/12)*$AA5*$F5,0)+MAX((Expenses!HZ$14-$AB6/12)*$AA6*$F5,0)+MAX((Expenses!HZ$17-$AB7/12)*$AA7*$F5,0)+MAX((Expenses!HZ$16-$AB8/12)*$AA8*$F5,0)+MAX((Expenses!HZ$18-$AB9/12)*$AA9*$F5,0)))))</f>
        <v>0</v>
      </c>
      <c r="IC176" s="515">
        <f>IF(OR(IC$167&lt;=EOMONTH($E5,$R5*(1-$O5)),IC$167&gt;EOMONTH($E5,$P5*12*(1-$O5)+$Q5*12*$O5+$R5*(1-$O5))),0,IF($X5="NNN",SUM(Expenses!IA$14:IA$18)*$F5,IF($X5="FSG",0,IF($X5="MG",SUMPRODUCT(Expenses!IA$14:IA$18,$Z5:$Z9)*$F5,MAX((Expenses!IA$15-$AB5/12)*$AA5*$F5,0)+MAX((Expenses!IA$14-$AB6/12)*$AA6*$F5,0)+MAX((Expenses!IA$17-$AB7/12)*$AA7*$F5,0)+MAX((Expenses!IA$16-$AB8/12)*$AA8*$F5,0)+MAX((Expenses!IA$18-$AB9/12)*$AA9*$F5,0)))))</f>
        <v>0</v>
      </c>
      <c r="ID176" s="515">
        <f>IF(OR(ID$167&lt;=EOMONTH($E5,$R5*(1-$O5)),ID$167&gt;EOMONTH($E5,$P5*12*(1-$O5)+$Q5*12*$O5+$R5*(1-$O5))),0,IF($X5="NNN",SUM(Expenses!IB$14:IB$18)*$F5,IF($X5="FSG",0,IF($X5="MG",SUMPRODUCT(Expenses!IB$14:IB$18,$Z5:$Z9)*$F5,MAX((Expenses!IB$15-$AB5/12)*$AA5*$F5,0)+MAX((Expenses!IB$14-$AB6/12)*$AA6*$F5,0)+MAX((Expenses!IB$17-$AB7/12)*$AA7*$F5,0)+MAX((Expenses!IB$16-$AB8/12)*$AA8*$F5,0)+MAX((Expenses!IB$18-$AB9/12)*$AA9*$F5,0)))))</f>
        <v>0</v>
      </c>
      <c r="IE176" s="515">
        <f>IF(OR(IE$167&lt;=EOMONTH($E5,$R5*(1-$O5)),IE$167&gt;EOMONTH($E5,$P5*12*(1-$O5)+$Q5*12*$O5+$R5*(1-$O5))),0,IF($X5="NNN",SUM(Expenses!IC$14:IC$18)*$F5,IF($X5="FSG",0,IF($X5="MG",SUMPRODUCT(Expenses!IC$14:IC$18,$Z5:$Z9)*$F5,MAX((Expenses!IC$15-$AB5/12)*$AA5*$F5,0)+MAX((Expenses!IC$14-$AB6/12)*$AA6*$F5,0)+MAX((Expenses!IC$17-$AB7/12)*$AA7*$F5,0)+MAX((Expenses!IC$16-$AB8/12)*$AA8*$F5,0)+MAX((Expenses!IC$18-$AB9/12)*$AA9*$F5,0)))))</f>
        <v>0</v>
      </c>
      <c r="IF176" s="515">
        <f>IF(OR(IF$167&lt;=EOMONTH($E5,$R5*(1-$O5)),IF$167&gt;EOMONTH($E5,$P5*12*(1-$O5)+$Q5*12*$O5+$R5*(1-$O5))),0,IF($X5="NNN",SUM(Expenses!ID$14:ID$18)*$F5,IF($X5="FSG",0,IF($X5="MG",SUMPRODUCT(Expenses!ID$14:ID$18,$Z5:$Z9)*$F5,MAX((Expenses!ID$15-$AB5/12)*$AA5*$F5,0)+MAX((Expenses!ID$14-$AB6/12)*$AA6*$F5,0)+MAX((Expenses!ID$17-$AB7/12)*$AA7*$F5,0)+MAX((Expenses!ID$16-$AB8/12)*$AA8*$F5,0)+MAX((Expenses!ID$18-$AB9/12)*$AA9*$F5,0)))))</f>
        <v>0</v>
      </c>
      <c r="IG176" s="515">
        <f>IF(OR(IG$167&lt;=EOMONTH($E5,$R5*(1-$O5)),IG$167&gt;EOMONTH($E5,$P5*12*(1-$O5)+$Q5*12*$O5+$R5*(1-$O5))),0,IF($X5="NNN",SUM(Expenses!IE$14:IE$18)*$F5,IF($X5="FSG",0,IF($X5="MG",SUMPRODUCT(Expenses!IE$14:IE$18,$Z5:$Z9)*$F5,MAX((Expenses!IE$15-$AB5/12)*$AA5*$F5,0)+MAX((Expenses!IE$14-$AB6/12)*$AA6*$F5,0)+MAX((Expenses!IE$17-$AB7/12)*$AA7*$F5,0)+MAX((Expenses!IE$16-$AB8/12)*$AA8*$F5,0)+MAX((Expenses!IE$18-$AB9/12)*$AA9*$F5,0)))))</f>
        <v>0</v>
      </c>
      <c r="IH176" s="515">
        <f>IF(OR(IH$167&lt;=EOMONTH($E5,$R5*(1-$O5)),IH$167&gt;EOMONTH($E5,$P5*12*(1-$O5)+$Q5*12*$O5+$R5*(1-$O5))),0,IF($X5="NNN",SUM(Expenses!IF$14:IF$18)*$F5,IF($X5="FSG",0,IF($X5="MG",SUMPRODUCT(Expenses!IF$14:IF$18,$Z5:$Z9)*$F5,MAX((Expenses!IF$15-$AB5/12)*$AA5*$F5,0)+MAX((Expenses!IF$14-$AB6/12)*$AA6*$F5,0)+MAX((Expenses!IF$17-$AB7/12)*$AA7*$F5,0)+MAX((Expenses!IF$16-$AB8/12)*$AA8*$F5,0)+MAX((Expenses!IF$18-$AB9/12)*$AA9*$F5,0)))))</f>
        <v>0</v>
      </c>
      <c r="II176" s="515">
        <f>IF(OR(II$167&lt;=EOMONTH($E5,$R5*(1-$O5)),II$167&gt;EOMONTH($E5,$P5*12*(1-$O5)+$Q5*12*$O5+$R5*(1-$O5))),0,IF($X5="NNN",SUM(Expenses!IG$14:IG$18)*$F5,IF($X5="FSG",0,IF($X5="MG",SUMPRODUCT(Expenses!IG$14:IG$18,$Z5:$Z9)*$F5,MAX((Expenses!IG$15-$AB5/12)*$AA5*$F5,0)+MAX((Expenses!IG$14-$AB6/12)*$AA6*$F5,0)+MAX((Expenses!IG$17-$AB7/12)*$AA7*$F5,0)+MAX((Expenses!IG$16-$AB8/12)*$AA8*$F5,0)+MAX((Expenses!IG$18-$AB9/12)*$AA9*$F5,0)))))</f>
        <v>0</v>
      </c>
      <c r="IJ176" s="515">
        <f>IF(OR(IJ$167&lt;=EOMONTH($E5,$R5*(1-$O5)),IJ$167&gt;EOMONTH($E5,$P5*12*(1-$O5)+$Q5*12*$O5+$R5*(1-$O5))),0,IF($X5="NNN",SUM(Expenses!IH$14:IH$18)*$F5,IF($X5="FSG",0,IF($X5="MG",SUMPRODUCT(Expenses!IH$14:IH$18,$Z5:$Z9)*$F5,MAX((Expenses!IH$15-$AB5/12)*$AA5*$F5,0)+MAX((Expenses!IH$14-$AB6/12)*$AA6*$F5,0)+MAX((Expenses!IH$17-$AB7/12)*$AA7*$F5,0)+MAX((Expenses!IH$16-$AB8/12)*$AA8*$F5,0)+MAX((Expenses!IH$18-$AB9/12)*$AA9*$F5,0)))))</f>
        <v>0</v>
      </c>
      <c r="IK176" s="515">
        <f>IF(OR(IK$167&lt;=EOMONTH($E5,$R5*(1-$O5)),IK$167&gt;EOMONTH($E5,$P5*12*(1-$O5)+$Q5*12*$O5+$R5*(1-$O5))),0,IF($X5="NNN",SUM(Expenses!II$14:II$18)*$F5,IF($X5="FSG",0,IF($X5="MG",SUMPRODUCT(Expenses!II$14:II$18,$Z5:$Z9)*$F5,MAX((Expenses!II$15-$AB5/12)*$AA5*$F5,0)+MAX((Expenses!II$14-$AB6/12)*$AA6*$F5,0)+MAX((Expenses!II$17-$AB7/12)*$AA7*$F5,0)+MAX((Expenses!II$16-$AB8/12)*$AA8*$F5,0)+MAX((Expenses!II$18-$AB9/12)*$AA9*$F5,0)))))</f>
        <v>0</v>
      </c>
      <c r="IL176" s="515">
        <f>IF(OR(IL$167&lt;=EOMONTH($E5,$R5*(1-$O5)),IL$167&gt;EOMONTH($E5,$P5*12*(1-$O5)+$Q5*12*$O5+$R5*(1-$O5))),0,IF($X5="NNN",SUM(Expenses!IJ$14:IJ$18)*$F5,IF($X5="FSG",0,IF($X5="MG",SUMPRODUCT(Expenses!IJ$14:IJ$18,$Z5:$Z9)*$F5,MAX((Expenses!IJ$15-$AB5/12)*$AA5*$F5,0)+MAX((Expenses!IJ$14-$AB6/12)*$AA6*$F5,0)+MAX((Expenses!IJ$17-$AB7/12)*$AA7*$F5,0)+MAX((Expenses!IJ$16-$AB8/12)*$AA8*$F5,0)+MAX((Expenses!IJ$18-$AB9/12)*$AA9*$F5,0)))))</f>
        <v>0</v>
      </c>
      <c r="IM176" s="515">
        <f>IF(OR(IM$167&lt;=EOMONTH($E5,$R5*(1-$O5)),IM$167&gt;EOMONTH($E5,$P5*12*(1-$O5)+$Q5*12*$O5+$R5*(1-$O5))),0,IF($X5="NNN",SUM(Expenses!IK$14:IK$18)*$F5,IF($X5="FSG",0,IF($X5="MG",SUMPRODUCT(Expenses!IK$14:IK$18,$Z5:$Z9)*$F5,MAX((Expenses!IK$15-$AB5/12)*$AA5*$F5,0)+MAX((Expenses!IK$14-$AB6/12)*$AA6*$F5,0)+MAX((Expenses!IK$17-$AB7/12)*$AA7*$F5,0)+MAX((Expenses!IK$16-$AB8/12)*$AA8*$F5,0)+MAX((Expenses!IK$18-$AB9/12)*$AA9*$F5,0)))))</f>
        <v>0</v>
      </c>
      <c r="IN176" s="515">
        <f>IF(OR(IN$167&lt;=EOMONTH($E5,$R5*(1-$O5)),IN$167&gt;EOMONTH($E5,$P5*12*(1-$O5)+$Q5*12*$O5+$R5*(1-$O5))),0,IF($X5="NNN",SUM(Expenses!IL$14:IL$18)*$F5,IF($X5="FSG",0,IF($X5="MG",SUMPRODUCT(Expenses!IL$14:IL$18,$Z5:$Z9)*$F5,MAX((Expenses!IL$15-$AB5/12)*$AA5*$F5,0)+MAX((Expenses!IL$14-$AB6/12)*$AA6*$F5,0)+MAX((Expenses!IL$17-$AB7/12)*$AA7*$F5,0)+MAX((Expenses!IL$16-$AB8/12)*$AA8*$F5,0)+MAX((Expenses!IL$18-$AB9/12)*$AA9*$F5,0)))))</f>
        <v>0</v>
      </c>
      <c r="IO176" s="515">
        <f>IF(OR(IO$167&lt;=EOMONTH($E5,$R5*(1-$O5)),IO$167&gt;EOMONTH($E5,$P5*12*(1-$O5)+$Q5*12*$O5+$R5*(1-$O5))),0,IF($X5="NNN",SUM(Expenses!IM$14:IM$18)*$F5,IF($X5="FSG",0,IF($X5="MG",SUMPRODUCT(Expenses!IM$14:IM$18,$Z5:$Z9)*$F5,MAX((Expenses!IM$15-$AB5/12)*$AA5*$F5,0)+MAX((Expenses!IM$14-$AB6/12)*$AA6*$F5,0)+MAX((Expenses!IM$17-$AB7/12)*$AA7*$F5,0)+MAX((Expenses!IM$16-$AB8/12)*$AA8*$F5,0)+MAX((Expenses!IM$18-$AB9/12)*$AA9*$F5,0)))))</f>
        <v>0</v>
      </c>
      <c r="IP176" s="515">
        <f>IF(OR(IP$167&lt;=EOMONTH($E5,$R5*(1-$O5)),IP$167&gt;EOMONTH($E5,$P5*12*(1-$O5)+$Q5*12*$O5+$R5*(1-$O5))),0,IF($X5="NNN",SUM(Expenses!IN$14:IN$18)*$F5,IF($X5="FSG",0,IF($X5="MG",SUMPRODUCT(Expenses!IN$14:IN$18,$Z5:$Z9)*$F5,MAX((Expenses!IN$15-$AB5/12)*$AA5*$F5,0)+MAX((Expenses!IN$14-$AB6/12)*$AA6*$F5,0)+MAX((Expenses!IN$17-$AB7/12)*$AA7*$F5,0)+MAX((Expenses!IN$16-$AB8/12)*$AA8*$F5,0)+MAX((Expenses!IN$18-$AB9/12)*$AA9*$F5,0)))))</f>
        <v>0</v>
      </c>
      <c r="IQ176" s="515">
        <f>IF(OR(IQ$167&lt;=EOMONTH($E5,$R5*(1-$O5)),IQ$167&gt;EOMONTH($E5,$P5*12*(1-$O5)+$Q5*12*$O5+$R5*(1-$O5))),0,IF($X5="NNN",SUM(Expenses!IO$14:IO$18)*$F5,IF($X5="FSG",0,IF($X5="MG",SUMPRODUCT(Expenses!IO$14:IO$18,$Z5:$Z9)*$F5,MAX((Expenses!IO$15-$AB5/12)*$AA5*$F5,0)+MAX((Expenses!IO$14-$AB6/12)*$AA6*$F5,0)+MAX((Expenses!IO$17-$AB7/12)*$AA7*$F5,0)+MAX((Expenses!IO$16-$AB8/12)*$AA8*$F5,0)+MAX((Expenses!IO$18-$AB9/12)*$AA9*$F5,0)))))</f>
        <v>0</v>
      </c>
      <c r="IR176" s="515">
        <f>IF(OR(IR$167&lt;=EOMONTH($E5,$R5*(1-$O5)),IR$167&gt;EOMONTH($E5,$P5*12*(1-$O5)+$Q5*12*$O5+$R5*(1-$O5))),0,IF($X5="NNN",SUM(Expenses!IP$14:IP$18)*$F5,IF($X5="FSG",0,IF($X5="MG",SUMPRODUCT(Expenses!IP$14:IP$18,$Z5:$Z9)*$F5,MAX((Expenses!IP$15-$AB5/12)*$AA5*$F5,0)+MAX((Expenses!IP$14-$AB6/12)*$AA6*$F5,0)+MAX((Expenses!IP$17-$AB7/12)*$AA7*$F5,0)+MAX((Expenses!IP$16-$AB8/12)*$AA8*$F5,0)+MAX((Expenses!IP$18-$AB9/12)*$AA9*$F5,0)))))</f>
        <v>0</v>
      </c>
      <c r="IS176" s="515">
        <f>IF(OR(IS$167&lt;=EOMONTH($E5,$R5*(1-$O5)),IS$167&gt;EOMONTH($E5,$P5*12*(1-$O5)+$Q5*12*$O5+$R5*(1-$O5))),0,IF($X5="NNN",SUM(Expenses!IQ$14:IQ$18)*$F5,IF($X5="FSG",0,IF($X5="MG",SUMPRODUCT(Expenses!IQ$14:IQ$18,$Z5:$Z9)*$F5,MAX((Expenses!IQ$15-$AB5/12)*$AA5*$F5,0)+MAX((Expenses!IQ$14-$AB6/12)*$AA6*$F5,0)+MAX((Expenses!IQ$17-$AB7/12)*$AA7*$F5,0)+MAX((Expenses!IQ$16-$AB8/12)*$AA8*$F5,0)+MAX((Expenses!IQ$18-$AB9/12)*$AA9*$F5,0)))))</f>
        <v>0</v>
      </c>
      <c r="IT176" s="515">
        <f>IF(OR(IT$167&lt;=EOMONTH($E5,$R5*(1-$O5)),IT$167&gt;EOMONTH($E5,$P5*12*(1-$O5)+$Q5*12*$O5+$R5*(1-$O5))),0,IF($X5="NNN",SUM(Expenses!IR$14:IR$18)*$F5,IF($X5="FSG",0,IF($X5="MG",SUMPRODUCT(Expenses!IR$14:IR$18,$Z5:$Z9)*$F5,MAX((Expenses!IR$15-$AB5/12)*$AA5*$F5,0)+MAX((Expenses!IR$14-$AB6/12)*$AA6*$F5,0)+MAX((Expenses!IR$17-$AB7/12)*$AA7*$F5,0)+MAX((Expenses!IR$16-$AB8/12)*$AA8*$F5,0)+MAX((Expenses!IR$18-$AB9/12)*$AA9*$F5,0)))))</f>
        <v>0</v>
      </c>
      <c r="IU176" s="515">
        <f>IF(OR(IU$167&lt;=EOMONTH($E5,$R5*(1-$O5)),IU$167&gt;EOMONTH($E5,$P5*12*(1-$O5)+$Q5*12*$O5+$R5*(1-$O5))),0,IF($X5="NNN",SUM(Expenses!IS$14:IS$18)*$F5,IF($X5="FSG",0,IF($X5="MG",SUMPRODUCT(Expenses!IS$14:IS$18,$Z5:$Z9)*$F5,MAX((Expenses!IS$15-$AB5/12)*$AA5*$F5,0)+MAX((Expenses!IS$14-$AB6/12)*$AA6*$F5,0)+MAX((Expenses!IS$17-$AB7/12)*$AA7*$F5,0)+MAX((Expenses!IS$16-$AB8/12)*$AA8*$F5,0)+MAX((Expenses!IS$18-$AB9/12)*$AA9*$F5,0)))))</f>
        <v>0</v>
      </c>
      <c r="IV176" s="515">
        <f>IF(OR(IV$167&lt;=EOMONTH($E5,$R5*(1-$O5)),IV$167&gt;EOMONTH($E5,$P5*12*(1-$O5)+$Q5*12*$O5+$R5*(1-$O5))),0,IF($X5="NNN",SUM(Expenses!IT$14:IT$18)*$F5,IF($X5="FSG",0,IF($X5="MG",SUMPRODUCT(Expenses!IT$14:IT$18,$Z5:$Z9)*$F5,MAX((Expenses!IT$15-$AB5/12)*$AA5*$F5,0)+MAX((Expenses!IT$14-$AB6/12)*$AA6*$F5,0)+MAX((Expenses!IT$17-$AB7/12)*$AA7*$F5,0)+MAX((Expenses!IT$16-$AB8/12)*$AA8*$F5,0)+MAX((Expenses!IT$18-$AB9/12)*$AA9*$F5,0)))))</f>
        <v>0</v>
      </c>
      <c r="IW176" s="515">
        <f>IF(OR(IW$167&lt;=EOMONTH($E5,$R5*(1-$O5)),IW$167&gt;EOMONTH($E5,$P5*12*(1-$O5)+$Q5*12*$O5+$R5*(1-$O5))),0,IF($X5="NNN",SUM(Expenses!IU$14:IU$18)*$F5,IF($X5="FSG",0,IF($X5="MG",SUMPRODUCT(Expenses!IU$14:IU$18,$Z5:$Z9)*$F5,MAX((Expenses!IU$15-$AB5/12)*$AA5*$F5,0)+MAX((Expenses!IU$14-$AB6/12)*$AA6*$F5,0)+MAX((Expenses!IU$17-$AB7/12)*$AA7*$F5,0)+MAX((Expenses!IU$16-$AB8/12)*$AA8*$F5,0)+MAX((Expenses!IU$18-$AB9/12)*$AA9*$F5,0)))))</f>
        <v>0</v>
      </c>
      <c r="IX176" s="515">
        <f>IF(OR(IX$167&lt;=EOMONTH($E5,$R5*(1-$O5)),IX$167&gt;EOMONTH($E5,$P5*12*(1-$O5)+$Q5*12*$O5+$R5*(1-$O5))),0,IF($X5="NNN",SUM(Expenses!IV$14:IV$18)*$F5,IF($X5="FSG",0,IF($X5="MG",SUMPRODUCT(Expenses!IV$14:IV$18,$Z5:$Z9)*$F5,MAX((Expenses!IV$15-$AB5/12)*$AA5*$F5,0)+MAX((Expenses!IV$14-$AB6/12)*$AA6*$F5,0)+MAX((Expenses!IV$17-$AB7/12)*$AA7*$F5,0)+MAX((Expenses!IV$16-$AB8/12)*$AA8*$F5,0)+MAX((Expenses!IV$18-$AB9/12)*$AA9*$F5,0)))))</f>
        <v>0</v>
      </c>
      <c r="IY176" s="515">
        <f>IF(OR(IY$167&lt;=EOMONTH($E5,$R5*(1-$O5)),IY$167&gt;EOMONTH($E5,$P5*12*(1-$O5)+$Q5*12*$O5+$R5*(1-$O5))),0,IF($X5="NNN",SUM(Expenses!IW$14:IW$18)*$F5,IF($X5="FSG",0,IF($X5="MG",SUMPRODUCT(Expenses!IW$14:IW$18,$Z5:$Z9)*$F5,MAX((Expenses!IW$15-$AB5/12)*$AA5*$F5,0)+MAX((Expenses!IW$14-$AB6/12)*$AA6*$F5,0)+MAX((Expenses!IW$17-$AB7/12)*$AA7*$F5,0)+MAX((Expenses!IW$16-$AB8/12)*$AA8*$F5,0)+MAX((Expenses!IW$18-$AB9/12)*$AA9*$F5,0)))))</f>
        <v>0</v>
      </c>
      <c r="IZ176" s="515">
        <f>IF(OR(IZ$167&lt;=EOMONTH($E5,$R5*(1-$O5)),IZ$167&gt;EOMONTH($E5,$P5*12*(1-$O5)+$Q5*12*$O5+$R5*(1-$O5))),0,IF($X5="NNN",SUM(Expenses!IX$14:IX$18)*$F5,IF($X5="FSG",0,IF($X5="MG",SUMPRODUCT(Expenses!IX$14:IX$18,$Z5:$Z9)*$F5,MAX((Expenses!IX$15-$AB5/12)*$AA5*$F5,0)+MAX((Expenses!IX$14-$AB6/12)*$AA6*$F5,0)+MAX((Expenses!IX$17-$AB7/12)*$AA7*$F5,0)+MAX((Expenses!IX$16-$AB8/12)*$AA8*$F5,0)+MAX((Expenses!IX$18-$AB9/12)*$AA9*$F5,0)))))</f>
        <v>0</v>
      </c>
      <c r="JA176" s="515">
        <f>IF(OR(JA$167&lt;=EOMONTH($E5,$R5*(1-$O5)),JA$167&gt;EOMONTH($E5,$P5*12*(1-$O5)+$Q5*12*$O5+$R5*(1-$O5))),0,IF($X5="NNN",SUM(Expenses!IY$14:IY$18)*$F5,IF($X5="FSG",0,IF($X5="MG",SUMPRODUCT(Expenses!IY$14:IY$18,$Z5:$Z9)*$F5,MAX((Expenses!IY$15-$AB5/12)*$AA5*$F5,0)+MAX((Expenses!IY$14-$AB6/12)*$AA6*$F5,0)+MAX((Expenses!IY$17-$AB7/12)*$AA7*$F5,0)+MAX((Expenses!IY$16-$AB8/12)*$AA8*$F5,0)+MAX((Expenses!IY$18-$AB9/12)*$AA9*$F5,0)))))</f>
        <v>0</v>
      </c>
      <c r="JB176" s="515">
        <f>IF(OR(JB$167&lt;=EOMONTH($E5,$R5*(1-$O5)),JB$167&gt;EOMONTH($E5,$P5*12*(1-$O5)+$Q5*12*$O5+$R5*(1-$O5))),0,IF($X5="NNN",SUM(Expenses!IZ$14:IZ$18)*$F5,IF($X5="FSG",0,IF($X5="MG",SUMPRODUCT(Expenses!IZ$14:IZ$18,$Z5:$Z9)*$F5,MAX((Expenses!IZ$15-$AB5/12)*$AA5*$F5,0)+MAX((Expenses!IZ$14-$AB6/12)*$AA6*$F5,0)+MAX((Expenses!IZ$17-$AB7/12)*$AA7*$F5,0)+MAX((Expenses!IZ$16-$AB8/12)*$AA8*$F5,0)+MAX((Expenses!IZ$18-$AB9/12)*$AA9*$F5,0)))))</f>
        <v>0</v>
      </c>
      <c r="JC176" s="515">
        <f>IF(OR(JC$167&lt;=EOMONTH($E5,$R5*(1-$O5)),JC$167&gt;EOMONTH($E5,$P5*12*(1-$O5)+$Q5*12*$O5+$R5*(1-$O5))),0,IF($X5="NNN",SUM(Expenses!JA$14:JA$18)*$F5,IF($X5="FSG",0,IF($X5="MG",SUMPRODUCT(Expenses!JA$14:JA$18,$Z5:$Z9)*$F5,MAX((Expenses!JA$15-$AB5/12)*$AA5*$F5,0)+MAX((Expenses!JA$14-$AB6/12)*$AA6*$F5,0)+MAX((Expenses!JA$17-$AB7/12)*$AA7*$F5,0)+MAX((Expenses!JA$16-$AB8/12)*$AA8*$F5,0)+MAX((Expenses!JA$18-$AB9/12)*$AA9*$F5,0)))))</f>
        <v>0</v>
      </c>
      <c r="JD176" s="515">
        <f>IF(OR(JD$167&lt;=EOMONTH($E5,$R5*(1-$O5)),JD$167&gt;EOMONTH($E5,$P5*12*(1-$O5)+$Q5*12*$O5+$R5*(1-$O5))),0,IF($X5="NNN",SUM(Expenses!JB$14:JB$18)*$F5,IF($X5="FSG",0,IF($X5="MG",SUMPRODUCT(Expenses!JB$14:JB$18,$Z5:$Z9)*$F5,MAX((Expenses!JB$15-$AB5/12)*$AA5*$F5,0)+MAX((Expenses!JB$14-$AB6/12)*$AA6*$F5,0)+MAX((Expenses!JB$17-$AB7/12)*$AA7*$F5,0)+MAX((Expenses!JB$16-$AB8/12)*$AA8*$F5,0)+MAX((Expenses!JB$18-$AB9/12)*$AA9*$F5,0)))))</f>
        <v>0</v>
      </c>
      <c r="JE176" s="515">
        <f>IF(OR(JE$167&lt;=EOMONTH($E5,$R5*(1-$O5)),JE$167&gt;EOMONTH($E5,$P5*12*(1-$O5)+$Q5*12*$O5+$R5*(1-$O5))),0,IF($X5="NNN",SUM(Expenses!JC$14:JC$18)*$F5,IF($X5="FSG",0,IF($X5="MG",SUMPRODUCT(Expenses!JC$14:JC$18,$Z5:$Z9)*$F5,MAX((Expenses!JC$15-$AB5/12)*$AA5*$F5,0)+MAX((Expenses!JC$14-$AB6/12)*$AA6*$F5,0)+MAX((Expenses!JC$17-$AB7/12)*$AA7*$F5,0)+MAX((Expenses!JC$16-$AB8/12)*$AA8*$F5,0)+MAX((Expenses!JC$18-$AB9/12)*$AA9*$F5,0)))))</f>
        <v>0</v>
      </c>
      <c r="JF176" s="515">
        <f>IF(OR(JF$167&lt;=EOMONTH($E5,$R5*(1-$O5)),JF$167&gt;EOMONTH($E5,$P5*12*(1-$O5)+$Q5*12*$O5+$R5*(1-$O5))),0,IF($X5="NNN",SUM(Expenses!JD$14:JD$18)*$F5,IF($X5="FSG",0,IF($X5="MG",SUMPRODUCT(Expenses!JD$14:JD$18,$Z5:$Z9)*$F5,MAX((Expenses!JD$15-$AB5/12)*$AA5*$F5,0)+MAX((Expenses!JD$14-$AB6/12)*$AA6*$F5,0)+MAX((Expenses!JD$17-$AB7/12)*$AA7*$F5,0)+MAX((Expenses!JD$16-$AB8/12)*$AA8*$F5,0)+MAX((Expenses!JD$18-$AB9/12)*$AA9*$F5,0)))))</f>
        <v>0</v>
      </c>
      <c r="JG176" s="515">
        <f>IF(OR(JG$167&lt;=EOMONTH($E5,$R5*(1-$O5)),JG$167&gt;EOMONTH($E5,$P5*12*(1-$O5)+$Q5*12*$O5+$R5*(1-$O5))),0,IF($X5="NNN",SUM(Expenses!JE$14:JE$18)*$F5,IF($X5="FSG",0,IF($X5="MG",SUMPRODUCT(Expenses!JE$14:JE$18,$Z5:$Z9)*$F5,MAX((Expenses!JE$15-$AB5/12)*$AA5*$F5,0)+MAX((Expenses!JE$14-$AB6/12)*$AA6*$F5,0)+MAX((Expenses!JE$17-$AB7/12)*$AA7*$F5,0)+MAX((Expenses!JE$16-$AB8/12)*$AA8*$F5,0)+MAX((Expenses!JE$18-$AB9/12)*$AA9*$F5,0)))))</f>
        <v>0</v>
      </c>
      <c r="JH176" s="515">
        <f>IF(OR(JH$167&lt;=EOMONTH($E5,$R5*(1-$O5)),JH$167&gt;EOMONTH($E5,$P5*12*(1-$O5)+$Q5*12*$O5+$R5*(1-$O5))),0,IF($X5="NNN",SUM(Expenses!JF$14:JF$18)*$F5,IF($X5="FSG",0,IF($X5="MG",SUMPRODUCT(Expenses!JF$14:JF$18,$Z5:$Z9)*$F5,MAX((Expenses!JF$15-$AB5/12)*$AA5*$F5,0)+MAX((Expenses!JF$14-$AB6/12)*$AA6*$F5,0)+MAX((Expenses!JF$17-$AB7/12)*$AA7*$F5,0)+MAX((Expenses!JF$16-$AB8/12)*$AA8*$F5,0)+MAX((Expenses!JF$18-$AB9/12)*$AA9*$F5,0)))))</f>
        <v>0</v>
      </c>
      <c r="JI176" s="515">
        <f>IF(OR(JI$167&lt;=EOMONTH($E5,$R5*(1-$O5)),JI$167&gt;EOMONTH($E5,$P5*12*(1-$O5)+$Q5*12*$O5+$R5*(1-$O5))),0,IF($X5="NNN",SUM(Expenses!JG$14:JG$18)*$F5,IF($X5="FSG",0,IF($X5="MG",SUMPRODUCT(Expenses!JG$14:JG$18,$Z5:$Z9)*$F5,MAX((Expenses!JG$15-$AB5/12)*$AA5*$F5,0)+MAX((Expenses!JG$14-$AB6/12)*$AA6*$F5,0)+MAX((Expenses!JG$17-$AB7/12)*$AA7*$F5,0)+MAX((Expenses!JG$16-$AB8/12)*$AA8*$F5,0)+MAX((Expenses!JG$18-$AB9/12)*$AA9*$F5,0)))))</f>
        <v>0</v>
      </c>
      <c r="JJ176" s="515">
        <f>IF(OR(JJ$167&lt;=EOMONTH($E5,$R5*(1-$O5)),JJ$167&gt;EOMONTH($E5,$P5*12*(1-$O5)+$Q5*12*$O5+$R5*(1-$O5))),0,IF($X5="NNN",SUM(Expenses!JH$14:JH$18)*$F5,IF($X5="FSG",0,IF($X5="MG",SUMPRODUCT(Expenses!JH$14:JH$18,$Z5:$Z9)*$F5,MAX((Expenses!JH$15-$AB5/12)*$AA5*$F5,0)+MAX((Expenses!JH$14-$AB6/12)*$AA6*$F5,0)+MAX((Expenses!JH$17-$AB7/12)*$AA7*$F5,0)+MAX((Expenses!JH$16-$AB8/12)*$AA8*$F5,0)+MAX((Expenses!JH$18-$AB9/12)*$AA9*$F5,0)))))</f>
        <v>0</v>
      </c>
      <c r="JK176" s="515">
        <f>IF(OR(JK$167&lt;=EOMONTH($E5,$R5*(1-$O5)),JK$167&gt;EOMONTH($E5,$P5*12*(1-$O5)+$Q5*12*$O5+$R5*(1-$O5))),0,IF($X5="NNN",SUM(Expenses!JI$14:JI$18)*$F5,IF($X5="FSG",0,IF($X5="MG",SUMPRODUCT(Expenses!JI$14:JI$18,$Z5:$Z9)*$F5,MAX((Expenses!JI$15-$AB5/12)*$AA5*$F5,0)+MAX((Expenses!JI$14-$AB6/12)*$AA6*$F5,0)+MAX((Expenses!JI$17-$AB7/12)*$AA7*$F5,0)+MAX((Expenses!JI$16-$AB8/12)*$AA8*$F5,0)+MAX((Expenses!JI$18-$AB9/12)*$AA9*$F5,0)))))</f>
        <v>0</v>
      </c>
      <c r="JL176" s="515">
        <f>IF(OR(JL$167&lt;=EOMONTH($E5,$R5*(1-$O5)),JL$167&gt;EOMONTH($E5,$P5*12*(1-$O5)+$Q5*12*$O5+$R5*(1-$O5))),0,IF($X5="NNN",SUM(Expenses!JJ$14:JJ$18)*$F5,IF($X5="FSG",0,IF($X5="MG",SUMPRODUCT(Expenses!JJ$14:JJ$18,$Z5:$Z9)*$F5,MAX((Expenses!JJ$15-$AB5/12)*$AA5*$F5,0)+MAX((Expenses!JJ$14-$AB6/12)*$AA6*$F5,0)+MAX((Expenses!JJ$17-$AB7/12)*$AA7*$F5,0)+MAX((Expenses!JJ$16-$AB8/12)*$AA8*$F5,0)+MAX((Expenses!JJ$18-$AB9/12)*$AA9*$F5,0)))))</f>
        <v>0</v>
      </c>
      <c r="JM176" s="515">
        <f>IF(OR(JM$167&lt;=EOMONTH($E5,$R5*(1-$O5)),JM$167&gt;EOMONTH($E5,$P5*12*(1-$O5)+$Q5*12*$O5+$R5*(1-$O5))),0,IF($X5="NNN",SUM(Expenses!JK$14:JK$18)*$F5,IF($X5="FSG",0,IF($X5="MG",SUMPRODUCT(Expenses!JK$14:JK$18,$Z5:$Z9)*$F5,MAX((Expenses!JK$15-$AB5/12)*$AA5*$F5,0)+MAX((Expenses!JK$14-$AB6/12)*$AA6*$F5,0)+MAX((Expenses!JK$17-$AB7/12)*$AA7*$F5,0)+MAX((Expenses!JK$16-$AB8/12)*$AA8*$F5,0)+MAX((Expenses!JK$18-$AB9/12)*$AA9*$F5,0)))))</f>
        <v>0</v>
      </c>
      <c r="JN176" s="515">
        <f>IF(OR(JN$167&lt;=EOMONTH($E5,$R5*(1-$O5)),JN$167&gt;EOMONTH($E5,$P5*12*(1-$O5)+$Q5*12*$O5+$R5*(1-$O5))),0,IF($X5="NNN",SUM(Expenses!JL$14:JL$18)*$F5,IF($X5="FSG",0,IF($X5="MG",SUMPRODUCT(Expenses!JL$14:JL$18,$Z5:$Z9)*$F5,MAX((Expenses!JL$15-$AB5/12)*$AA5*$F5,0)+MAX((Expenses!JL$14-$AB6/12)*$AA6*$F5,0)+MAX((Expenses!JL$17-$AB7/12)*$AA7*$F5,0)+MAX((Expenses!JL$16-$AB8/12)*$AA8*$F5,0)+MAX((Expenses!JL$18-$AB9/12)*$AA9*$F5,0)))))</f>
        <v>0</v>
      </c>
      <c r="JO176" s="515">
        <f>IF(OR(JO$167&lt;=EOMONTH($E5,$R5*(1-$O5)),JO$167&gt;EOMONTH($E5,$P5*12*(1-$O5)+$Q5*12*$O5+$R5*(1-$O5))),0,IF($X5="NNN",SUM(Expenses!JM$14:JM$18)*$F5,IF($X5="FSG",0,IF($X5="MG",SUMPRODUCT(Expenses!JM$14:JM$18,$Z5:$Z9)*$F5,MAX((Expenses!JM$15-$AB5/12)*$AA5*$F5,0)+MAX((Expenses!JM$14-$AB6/12)*$AA6*$F5,0)+MAX((Expenses!JM$17-$AB7/12)*$AA7*$F5,0)+MAX((Expenses!JM$16-$AB8/12)*$AA8*$F5,0)+MAX((Expenses!JM$18-$AB9/12)*$AA9*$F5,0)))))</f>
        <v>0</v>
      </c>
      <c r="JP176" s="515">
        <f>IF(OR(JP$167&lt;=EOMONTH($E5,$R5*(1-$O5)),JP$167&gt;EOMONTH($E5,$P5*12*(1-$O5)+$Q5*12*$O5+$R5*(1-$O5))),0,IF($X5="NNN",SUM(Expenses!JN$14:JN$18)*$F5,IF($X5="FSG",0,IF($X5="MG",SUMPRODUCT(Expenses!JN$14:JN$18,$Z5:$Z9)*$F5,MAX((Expenses!JN$15-$AB5/12)*$AA5*$F5,0)+MAX((Expenses!JN$14-$AB6/12)*$AA6*$F5,0)+MAX((Expenses!JN$17-$AB7/12)*$AA7*$F5,0)+MAX((Expenses!JN$16-$AB8/12)*$AA8*$F5,0)+MAX((Expenses!JN$18-$AB9/12)*$AA9*$F5,0)))))</f>
        <v>0</v>
      </c>
      <c r="JQ176" s="515">
        <f>IF(OR(JQ$167&lt;=EOMONTH($E5,$R5*(1-$O5)),JQ$167&gt;EOMONTH($E5,$P5*12*(1-$O5)+$Q5*12*$O5+$R5*(1-$O5))),0,IF($X5="NNN",SUM(Expenses!JO$14:JO$18)*$F5,IF($X5="FSG",0,IF($X5="MG",SUMPRODUCT(Expenses!JO$14:JO$18,$Z5:$Z9)*$F5,MAX((Expenses!JO$15-$AB5/12)*$AA5*$F5,0)+MAX((Expenses!JO$14-$AB6/12)*$AA6*$F5,0)+MAX((Expenses!JO$17-$AB7/12)*$AA7*$F5,0)+MAX((Expenses!JO$16-$AB8/12)*$AA8*$F5,0)+MAX((Expenses!JO$18-$AB9/12)*$AA9*$F5,0)))))</f>
        <v>0</v>
      </c>
      <c r="JR176" s="515">
        <f>IF(OR(JR$167&lt;=EOMONTH($E5,$R5*(1-$O5)),JR$167&gt;EOMONTH($E5,$P5*12*(1-$O5)+$Q5*12*$O5+$R5*(1-$O5))),0,IF($X5="NNN",SUM(Expenses!JP$14:JP$18)*$F5,IF($X5="FSG",0,IF($X5="MG",SUMPRODUCT(Expenses!JP$14:JP$18,$Z5:$Z9)*$F5,MAX((Expenses!JP$15-$AB5/12)*$AA5*$F5,0)+MAX((Expenses!JP$14-$AB6/12)*$AA6*$F5,0)+MAX((Expenses!JP$17-$AB7/12)*$AA7*$F5,0)+MAX((Expenses!JP$16-$AB8/12)*$AA8*$F5,0)+MAX((Expenses!JP$18-$AB9/12)*$AA9*$F5,0)))))</f>
        <v>0</v>
      </c>
      <c r="JS176" s="515">
        <f>IF(OR(JS$167&lt;=EOMONTH($E5,$R5*(1-$O5)),JS$167&gt;EOMONTH($E5,$P5*12*(1-$O5)+$Q5*12*$O5+$R5*(1-$O5))),0,IF($X5="NNN",SUM(Expenses!JQ$14:JQ$18)*$F5,IF($X5="FSG",0,IF($X5="MG",SUMPRODUCT(Expenses!JQ$14:JQ$18,$Z5:$Z9)*$F5,MAX((Expenses!JQ$15-$AB5/12)*$AA5*$F5,0)+MAX((Expenses!JQ$14-$AB6/12)*$AA6*$F5,0)+MAX((Expenses!JQ$17-$AB7/12)*$AA7*$F5,0)+MAX((Expenses!JQ$16-$AB8/12)*$AA8*$F5,0)+MAX((Expenses!JQ$18-$AB9/12)*$AA9*$F5,0)))))</f>
        <v>0</v>
      </c>
      <c r="JT176" s="515">
        <f>IF(OR(JT$167&lt;=EOMONTH($E5,$R5*(1-$O5)),JT$167&gt;EOMONTH($E5,$P5*12*(1-$O5)+$Q5*12*$O5+$R5*(1-$O5))),0,IF($X5="NNN",SUM(Expenses!JR$14:JR$18)*$F5,IF($X5="FSG",0,IF($X5="MG",SUMPRODUCT(Expenses!JR$14:JR$18,$Z5:$Z9)*$F5,MAX((Expenses!JR$15-$AB5/12)*$AA5*$F5,0)+MAX((Expenses!JR$14-$AB6/12)*$AA6*$F5,0)+MAX((Expenses!JR$17-$AB7/12)*$AA7*$F5,0)+MAX((Expenses!JR$16-$AB8/12)*$AA8*$F5,0)+MAX((Expenses!JR$18-$AB9/12)*$AA9*$F5,0)))))</f>
        <v>0</v>
      </c>
      <c r="JU176" s="515">
        <f>IF(OR(JU$167&lt;=EOMONTH($E5,$R5*(1-$O5)),JU$167&gt;EOMONTH($E5,$P5*12*(1-$O5)+$Q5*12*$O5+$R5*(1-$O5))),0,IF($X5="NNN",SUM(Expenses!JS$14:JS$18)*$F5,IF($X5="FSG",0,IF($X5="MG",SUMPRODUCT(Expenses!JS$14:JS$18,$Z5:$Z9)*$F5,MAX((Expenses!JS$15-$AB5/12)*$AA5*$F5,0)+MAX((Expenses!JS$14-$AB6/12)*$AA6*$F5,0)+MAX((Expenses!JS$17-$AB7/12)*$AA7*$F5,0)+MAX((Expenses!JS$16-$AB8/12)*$AA8*$F5,0)+MAX((Expenses!JS$18-$AB9/12)*$AA9*$F5,0)))))</f>
        <v>0</v>
      </c>
      <c r="JV176" s="515">
        <f>IF(OR(JV$167&lt;=EOMONTH($E5,$R5*(1-$O5)),JV$167&gt;EOMONTH($E5,$P5*12*(1-$O5)+$Q5*12*$O5+$R5*(1-$O5))),0,IF($X5="NNN",SUM(Expenses!JT$14:JT$18)*$F5,IF($X5="FSG",0,IF($X5="MG",SUMPRODUCT(Expenses!JT$14:JT$18,$Z5:$Z9)*$F5,MAX((Expenses!JT$15-$AB5/12)*$AA5*$F5,0)+MAX((Expenses!JT$14-$AB6/12)*$AA6*$F5,0)+MAX((Expenses!JT$17-$AB7/12)*$AA7*$F5,0)+MAX((Expenses!JT$16-$AB8/12)*$AA8*$F5,0)+MAX((Expenses!JT$18-$AB9/12)*$AA9*$F5,0)))))</f>
        <v>0</v>
      </c>
      <c r="JW176" s="515">
        <f>IF(OR(JW$167&lt;=EOMONTH($E5,$R5*(1-$O5)),JW$167&gt;EOMONTH($E5,$P5*12*(1-$O5)+$Q5*12*$O5+$R5*(1-$O5))),0,IF($X5="NNN",SUM(Expenses!JU$14:JU$18)*$F5,IF($X5="FSG",0,IF($X5="MG",SUMPRODUCT(Expenses!JU$14:JU$18,$Z5:$Z9)*$F5,MAX((Expenses!JU$15-$AB5/12)*$AA5*$F5,0)+MAX((Expenses!JU$14-$AB6/12)*$AA6*$F5,0)+MAX((Expenses!JU$17-$AB7/12)*$AA7*$F5,0)+MAX((Expenses!JU$16-$AB8/12)*$AA8*$F5,0)+MAX((Expenses!JU$18-$AB9/12)*$AA9*$F5,0)))))</f>
        <v>0</v>
      </c>
      <c r="JX176" s="515">
        <f>IF(OR(JX$167&lt;=EOMONTH($E5,$R5*(1-$O5)),JX$167&gt;EOMONTH($E5,$P5*12*(1-$O5)+$Q5*12*$O5+$R5*(1-$O5))),0,IF($X5="NNN",SUM(Expenses!JV$14:JV$18)*$F5,IF($X5="FSG",0,IF($X5="MG",SUMPRODUCT(Expenses!JV$14:JV$18,$Z5:$Z9)*$F5,MAX((Expenses!JV$15-$AB5/12)*$AA5*$F5,0)+MAX((Expenses!JV$14-$AB6/12)*$AA6*$F5,0)+MAX((Expenses!JV$17-$AB7/12)*$AA7*$F5,0)+MAX((Expenses!JV$16-$AB8/12)*$AA8*$F5,0)+MAX((Expenses!JV$18-$AB9/12)*$AA9*$F5,0)))))</f>
        <v>0</v>
      </c>
      <c r="JY176" s="515">
        <f>IF(OR(JY$167&lt;=EOMONTH($E5,$R5*(1-$O5)),JY$167&gt;EOMONTH($E5,$P5*12*(1-$O5)+$Q5*12*$O5+$R5*(1-$O5))),0,IF($X5="NNN",SUM(Expenses!JW$14:JW$18)*$F5,IF($X5="FSG",0,IF($X5="MG",SUMPRODUCT(Expenses!JW$14:JW$18,$Z5:$Z9)*$F5,MAX((Expenses!JW$15-$AB5/12)*$AA5*$F5,0)+MAX((Expenses!JW$14-$AB6/12)*$AA6*$F5,0)+MAX((Expenses!JW$17-$AB7/12)*$AA7*$F5,0)+MAX((Expenses!JW$16-$AB8/12)*$AA8*$F5,0)+MAX((Expenses!JW$18-$AB9/12)*$AA9*$F5,0)))))</f>
        <v>0</v>
      </c>
      <c r="JZ176" s="515">
        <f>IF(OR(JZ$167&lt;=EOMONTH($E5,$R5*(1-$O5)),JZ$167&gt;EOMONTH($E5,$P5*12*(1-$O5)+$Q5*12*$O5+$R5*(1-$O5))),0,IF($X5="NNN",SUM(Expenses!JX$14:JX$18)*$F5,IF($X5="FSG",0,IF($X5="MG",SUMPRODUCT(Expenses!JX$14:JX$18,$Z5:$Z9)*$F5,MAX((Expenses!JX$15-$AB5/12)*$AA5*$F5,0)+MAX((Expenses!JX$14-$AB6/12)*$AA6*$F5,0)+MAX((Expenses!JX$17-$AB7/12)*$AA7*$F5,0)+MAX((Expenses!JX$16-$AB8/12)*$AA8*$F5,0)+MAX((Expenses!JX$18-$AB9/12)*$AA9*$F5,0)))))</f>
        <v>0</v>
      </c>
      <c r="KA176" s="515">
        <f>IF(OR(KA$167&lt;=EOMONTH($E5,$R5*(1-$O5)),KA$167&gt;EOMONTH($E5,$P5*12*(1-$O5)+$Q5*12*$O5+$R5*(1-$O5))),0,IF($X5="NNN",SUM(Expenses!JY$14:JY$18)*$F5,IF($X5="FSG",0,IF($X5="MG",SUMPRODUCT(Expenses!JY$14:JY$18,$Z5:$Z9)*$F5,MAX((Expenses!JY$15-$AB5/12)*$AA5*$F5,0)+MAX((Expenses!JY$14-$AB6/12)*$AA6*$F5,0)+MAX((Expenses!JY$17-$AB7/12)*$AA7*$F5,0)+MAX((Expenses!JY$16-$AB8/12)*$AA8*$F5,0)+MAX((Expenses!JY$18-$AB9/12)*$AA9*$F5,0)))))</f>
        <v>0</v>
      </c>
      <c r="KB176" s="515">
        <f>IF(OR(KB$167&lt;=EOMONTH($E5,$R5*(1-$O5)),KB$167&gt;EOMONTH($E5,$P5*12*(1-$O5)+$Q5*12*$O5+$R5*(1-$O5))),0,IF($X5="NNN",SUM(Expenses!JZ$14:JZ$18)*$F5,IF($X5="FSG",0,IF($X5="MG",SUMPRODUCT(Expenses!JZ$14:JZ$18,$Z5:$Z9)*$F5,MAX((Expenses!JZ$15-$AB5/12)*$AA5*$F5,0)+MAX((Expenses!JZ$14-$AB6/12)*$AA6*$F5,0)+MAX((Expenses!JZ$17-$AB7/12)*$AA7*$F5,0)+MAX((Expenses!JZ$16-$AB8/12)*$AA8*$F5,0)+MAX((Expenses!JZ$18-$AB9/12)*$AA9*$F5,0)))))</f>
        <v>0</v>
      </c>
      <c r="KC176" s="515">
        <f>IF(OR(KC$167&lt;=EOMONTH($E5,$R5*(1-$O5)),KC$167&gt;EOMONTH($E5,$P5*12*(1-$O5)+$Q5*12*$O5+$R5*(1-$O5))),0,IF($X5="NNN",SUM(Expenses!KA$14:KA$18)*$F5,IF($X5="FSG",0,IF($X5="MG",SUMPRODUCT(Expenses!KA$14:KA$18,$Z5:$Z9)*$F5,MAX((Expenses!KA$15-$AB5/12)*$AA5*$F5,0)+MAX((Expenses!KA$14-$AB6/12)*$AA6*$F5,0)+MAX((Expenses!KA$17-$AB7/12)*$AA7*$F5,0)+MAX((Expenses!KA$16-$AB8/12)*$AA8*$F5,0)+MAX((Expenses!KA$18-$AB9/12)*$AA9*$F5,0)))))</f>
        <v>0</v>
      </c>
      <c r="KD176" s="515">
        <f>IF(OR(KD$167&lt;=EOMONTH($E5,$R5*(1-$O5)),KD$167&gt;EOMONTH($E5,$P5*12*(1-$O5)+$Q5*12*$O5+$R5*(1-$O5))),0,IF($X5="NNN",SUM(Expenses!KB$14:KB$18)*$F5,IF($X5="FSG",0,IF($X5="MG",SUMPRODUCT(Expenses!KB$14:KB$18,$Z5:$Z9)*$F5,MAX((Expenses!KB$15-$AB5/12)*$AA5*$F5,0)+MAX((Expenses!KB$14-$AB6/12)*$AA6*$F5,0)+MAX((Expenses!KB$17-$AB7/12)*$AA7*$F5,0)+MAX((Expenses!KB$16-$AB8/12)*$AA8*$F5,0)+MAX((Expenses!KB$18-$AB9/12)*$AA9*$F5,0)))))</f>
        <v>0</v>
      </c>
      <c r="KE176" s="515">
        <f>IF(OR(KE$167&lt;=EOMONTH($E5,$R5*(1-$O5)),KE$167&gt;EOMONTH($E5,$P5*12*(1-$O5)+$Q5*12*$O5+$R5*(1-$O5))),0,IF($X5="NNN",SUM(Expenses!KC$14:KC$18)*$F5,IF($X5="FSG",0,IF($X5="MG",SUMPRODUCT(Expenses!KC$14:KC$18,$Z5:$Z9)*$F5,MAX((Expenses!KC$15-$AB5/12)*$AA5*$F5,0)+MAX((Expenses!KC$14-$AB6/12)*$AA6*$F5,0)+MAX((Expenses!KC$17-$AB7/12)*$AA7*$F5,0)+MAX((Expenses!KC$16-$AB8/12)*$AA8*$F5,0)+MAX((Expenses!KC$18-$AB9/12)*$AA9*$F5,0)))))</f>
        <v>0</v>
      </c>
      <c r="KF176" s="515">
        <f>IF(OR(KF$167&lt;=EOMONTH($E5,$R5*(1-$O5)),KF$167&gt;EOMONTH($E5,$P5*12*(1-$O5)+$Q5*12*$O5+$R5*(1-$O5))),0,IF($X5="NNN",SUM(Expenses!KD$14:KD$18)*$F5,IF($X5="FSG",0,IF($X5="MG",SUMPRODUCT(Expenses!KD$14:KD$18,$Z5:$Z9)*$F5,MAX((Expenses!KD$15-$AB5/12)*$AA5*$F5,0)+MAX((Expenses!KD$14-$AB6/12)*$AA6*$F5,0)+MAX((Expenses!KD$17-$AB7/12)*$AA7*$F5,0)+MAX((Expenses!KD$16-$AB8/12)*$AA8*$F5,0)+MAX((Expenses!KD$18-$AB9/12)*$AA9*$F5,0)))))</f>
        <v>0</v>
      </c>
      <c r="KG176" s="515">
        <f>IF(OR(KG$167&lt;=EOMONTH($E5,$R5*(1-$O5)),KG$167&gt;EOMONTH($E5,$P5*12*(1-$O5)+$Q5*12*$O5+$R5*(1-$O5))),0,IF($X5="NNN",SUM(Expenses!KE$14:KE$18)*$F5,IF($X5="FSG",0,IF($X5="MG",SUMPRODUCT(Expenses!KE$14:KE$18,$Z5:$Z9)*$F5,MAX((Expenses!KE$15-$AB5/12)*$AA5*$F5,0)+MAX((Expenses!KE$14-$AB6/12)*$AA6*$F5,0)+MAX((Expenses!KE$17-$AB7/12)*$AA7*$F5,0)+MAX((Expenses!KE$16-$AB8/12)*$AA8*$F5,0)+MAX((Expenses!KE$18-$AB9/12)*$AA9*$F5,0)))))</f>
        <v>0</v>
      </c>
      <c r="KH176" s="515">
        <f>IF(OR(KH$167&lt;=EOMONTH($E5,$R5*(1-$O5)),KH$167&gt;EOMONTH($E5,$P5*12*(1-$O5)+$Q5*12*$O5+$R5*(1-$O5))),0,IF($X5="NNN",SUM(Expenses!KF$14:KF$18)*$F5,IF($X5="FSG",0,IF($X5="MG",SUMPRODUCT(Expenses!KF$14:KF$18,$Z5:$Z9)*$F5,MAX((Expenses!KF$15-$AB5/12)*$AA5*$F5,0)+MAX((Expenses!KF$14-$AB6/12)*$AA6*$F5,0)+MAX((Expenses!KF$17-$AB7/12)*$AA7*$F5,0)+MAX((Expenses!KF$16-$AB8/12)*$AA8*$F5,0)+MAX((Expenses!KF$18-$AB9/12)*$AA9*$F5,0)))))</f>
        <v>0</v>
      </c>
      <c r="KI176" s="515">
        <f>IF(OR(KI$167&lt;=EOMONTH($E5,$R5*(1-$O5)),KI$167&gt;EOMONTH($E5,$P5*12*(1-$O5)+$Q5*12*$O5+$R5*(1-$O5))),0,IF($X5="NNN",SUM(Expenses!KG$14:KG$18)*$F5,IF($X5="FSG",0,IF($X5="MG",SUMPRODUCT(Expenses!KG$14:KG$18,$Z5:$Z9)*$F5,MAX((Expenses!KG$15-$AB5/12)*$AA5*$F5,0)+MAX((Expenses!KG$14-$AB6/12)*$AA6*$F5,0)+MAX((Expenses!KG$17-$AB7/12)*$AA7*$F5,0)+MAX((Expenses!KG$16-$AB8/12)*$AA8*$F5,0)+MAX((Expenses!KG$18-$AB9/12)*$AA9*$F5,0)))))</f>
        <v>0</v>
      </c>
      <c r="KJ176" s="515">
        <f>IF(OR(KJ$167&lt;=EOMONTH($E5,$R5*(1-$O5)),KJ$167&gt;EOMONTH($E5,$P5*12*(1-$O5)+$Q5*12*$O5+$R5*(1-$O5))),0,IF($X5="NNN",SUM(Expenses!KH$14:KH$18)*$F5,IF($X5="FSG",0,IF($X5="MG",SUMPRODUCT(Expenses!KH$14:KH$18,$Z5:$Z9)*$F5,MAX((Expenses!KH$15-$AB5/12)*$AA5*$F5,0)+MAX((Expenses!KH$14-$AB6/12)*$AA6*$F5,0)+MAX((Expenses!KH$17-$AB7/12)*$AA7*$F5,0)+MAX((Expenses!KH$16-$AB8/12)*$AA8*$F5,0)+MAX((Expenses!KH$18-$AB9/12)*$AA9*$F5,0)))))</f>
        <v>0</v>
      </c>
      <c r="KK176" s="515">
        <f>IF(OR(KK$167&lt;=EOMONTH($E5,$R5*(1-$O5)),KK$167&gt;EOMONTH($E5,$P5*12*(1-$O5)+$Q5*12*$O5+$R5*(1-$O5))),0,IF($X5="NNN",SUM(Expenses!KI$14:KI$18)*$F5,IF($X5="FSG",0,IF($X5="MG",SUMPRODUCT(Expenses!KI$14:KI$18,$Z5:$Z9)*$F5,MAX((Expenses!KI$15-$AB5/12)*$AA5*$F5,0)+MAX((Expenses!KI$14-$AB6/12)*$AA6*$F5,0)+MAX((Expenses!KI$17-$AB7/12)*$AA7*$F5,0)+MAX((Expenses!KI$16-$AB8/12)*$AA8*$F5,0)+MAX((Expenses!KI$18-$AB9/12)*$AA9*$F5,0)))))</f>
        <v>0</v>
      </c>
      <c r="KL176" s="515">
        <f>IF(OR(KL$167&lt;=EOMONTH($E5,$R5*(1-$O5)),KL$167&gt;EOMONTH($E5,$P5*12*(1-$O5)+$Q5*12*$O5+$R5*(1-$O5))),0,IF($X5="NNN",SUM(Expenses!KJ$14:KJ$18)*$F5,IF($X5="FSG",0,IF($X5="MG",SUMPRODUCT(Expenses!KJ$14:KJ$18,$Z5:$Z9)*$F5,MAX((Expenses!KJ$15-$AB5/12)*$AA5*$F5,0)+MAX((Expenses!KJ$14-$AB6/12)*$AA6*$F5,0)+MAX((Expenses!KJ$17-$AB7/12)*$AA7*$F5,0)+MAX((Expenses!KJ$16-$AB8/12)*$AA8*$F5,0)+MAX((Expenses!KJ$18-$AB9/12)*$AA9*$F5,0)))))</f>
        <v>0</v>
      </c>
      <c r="KM176" s="515">
        <f>IF(OR(KM$167&lt;=EOMONTH($E5,$R5*(1-$O5)),KM$167&gt;EOMONTH($E5,$P5*12*(1-$O5)+$Q5*12*$O5+$R5*(1-$O5))),0,IF($X5="NNN",SUM(Expenses!KK$14:KK$18)*$F5,IF($X5="FSG",0,IF($X5="MG",SUMPRODUCT(Expenses!KK$14:KK$18,$Z5:$Z9)*$F5,MAX((Expenses!KK$15-$AB5/12)*$AA5*$F5,0)+MAX((Expenses!KK$14-$AB6/12)*$AA6*$F5,0)+MAX((Expenses!KK$17-$AB7/12)*$AA7*$F5,0)+MAX((Expenses!KK$16-$AB8/12)*$AA8*$F5,0)+MAX((Expenses!KK$18-$AB9/12)*$AA9*$F5,0)))))</f>
        <v>0</v>
      </c>
      <c r="KN176" s="515">
        <f>IF(OR(KN$167&lt;=EOMONTH($E5,$R5*(1-$O5)),KN$167&gt;EOMONTH($E5,$P5*12*(1-$O5)+$Q5*12*$O5+$R5*(1-$O5))),0,IF($X5="NNN",SUM(Expenses!KL$14:KL$18)*$F5,IF($X5="FSG",0,IF($X5="MG",SUMPRODUCT(Expenses!KL$14:KL$18,$Z5:$Z9)*$F5,MAX((Expenses!KL$15-$AB5/12)*$AA5*$F5,0)+MAX((Expenses!KL$14-$AB6/12)*$AA6*$F5,0)+MAX((Expenses!KL$17-$AB7/12)*$AA7*$F5,0)+MAX((Expenses!KL$16-$AB8/12)*$AA8*$F5,0)+MAX((Expenses!KL$18-$AB9/12)*$AA9*$F5,0)))))</f>
        <v>0</v>
      </c>
      <c r="KO176" s="515">
        <f>IF(OR(KO$167&lt;=EOMONTH($E5,$R5*(1-$O5)),KO$167&gt;EOMONTH($E5,$P5*12*(1-$O5)+$Q5*12*$O5+$R5*(1-$O5))),0,IF($X5="NNN",SUM(Expenses!KM$14:KM$18)*$F5,IF($X5="FSG",0,IF($X5="MG",SUMPRODUCT(Expenses!KM$14:KM$18,$Z5:$Z9)*$F5,MAX((Expenses!KM$15-$AB5/12)*$AA5*$F5,0)+MAX((Expenses!KM$14-$AB6/12)*$AA6*$F5,0)+MAX((Expenses!KM$17-$AB7/12)*$AA7*$F5,0)+MAX((Expenses!KM$16-$AB8/12)*$AA8*$F5,0)+MAX((Expenses!KM$18-$AB9/12)*$AA9*$F5,0)))))</f>
        <v>0</v>
      </c>
      <c r="KP176" s="515">
        <f>IF(OR(KP$167&lt;=EOMONTH($E5,$R5*(1-$O5)),KP$167&gt;EOMONTH($E5,$P5*12*(1-$O5)+$Q5*12*$O5+$R5*(1-$O5))),0,IF($X5="NNN",SUM(Expenses!KN$14:KN$18)*$F5,IF($X5="FSG",0,IF($X5="MG",SUMPRODUCT(Expenses!KN$14:KN$18,$Z5:$Z9)*$F5,MAX((Expenses!KN$15-$AB5/12)*$AA5*$F5,0)+MAX((Expenses!KN$14-$AB6/12)*$AA6*$F5,0)+MAX((Expenses!KN$17-$AB7/12)*$AA7*$F5,0)+MAX((Expenses!KN$16-$AB8/12)*$AA8*$F5,0)+MAX((Expenses!KN$18-$AB9/12)*$AA9*$F5,0)))))</f>
        <v>0</v>
      </c>
      <c r="KQ176" s="515">
        <f>IF(OR(KQ$167&lt;=EOMONTH($E5,$R5*(1-$O5)),KQ$167&gt;EOMONTH($E5,$P5*12*(1-$O5)+$Q5*12*$O5+$R5*(1-$O5))),0,IF($X5="NNN",SUM(Expenses!KO$14:KO$18)*$F5,IF($X5="FSG",0,IF($X5="MG",SUMPRODUCT(Expenses!KO$14:KO$18,$Z5:$Z9)*$F5,MAX((Expenses!KO$15-$AB5/12)*$AA5*$F5,0)+MAX((Expenses!KO$14-$AB6/12)*$AA6*$F5,0)+MAX((Expenses!KO$17-$AB7/12)*$AA7*$F5,0)+MAX((Expenses!KO$16-$AB8/12)*$AA8*$F5,0)+MAX((Expenses!KO$18-$AB9/12)*$AA9*$F5,0)))))</f>
        <v>0</v>
      </c>
      <c r="KR176" s="515">
        <f>IF(OR(KR$167&lt;=EOMONTH($E5,$R5*(1-$O5)),KR$167&gt;EOMONTH($E5,$P5*12*(1-$O5)+$Q5*12*$O5+$R5*(1-$O5))),0,IF($X5="NNN",SUM(Expenses!KP$14:KP$18)*$F5,IF($X5="FSG",0,IF($X5="MG",SUMPRODUCT(Expenses!KP$14:KP$18,$Z5:$Z9)*$F5,MAX((Expenses!KP$15-$AB5/12)*$AA5*$F5,0)+MAX((Expenses!KP$14-$AB6/12)*$AA6*$F5,0)+MAX((Expenses!KP$17-$AB7/12)*$AA7*$F5,0)+MAX((Expenses!KP$16-$AB8/12)*$AA8*$F5,0)+MAX((Expenses!KP$18-$AB9/12)*$AA9*$F5,0)))))</f>
        <v>0</v>
      </c>
      <c r="KS176" s="515">
        <f>IF(OR(KS$167&lt;=EOMONTH($E5,$R5*(1-$O5)),KS$167&gt;EOMONTH($E5,$P5*12*(1-$O5)+$Q5*12*$O5+$R5*(1-$O5))),0,IF($X5="NNN",SUM(Expenses!KQ$14:KQ$18)*$F5,IF($X5="FSG",0,IF($X5="MG",SUMPRODUCT(Expenses!KQ$14:KQ$18,$Z5:$Z9)*$F5,MAX((Expenses!KQ$15-$AB5/12)*$AA5*$F5,0)+MAX((Expenses!KQ$14-$AB6/12)*$AA6*$F5,0)+MAX((Expenses!KQ$17-$AB7/12)*$AA7*$F5,0)+MAX((Expenses!KQ$16-$AB8/12)*$AA8*$F5,0)+MAX((Expenses!KQ$18-$AB9/12)*$AA9*$F5,0)))))</f>
        <v>0</v>
      </c>
      <c r="KT176" s="515">
        <f>IF(OR(KT$167&lt;=EOMONTH($E5,$R5*(1-$O5)),KT$167&gt;EOMONTH($E5,$P5*12*(1-$O5)+$Q5*12*$O5+$R5*(1-$O5))),0,IF($X5="NNN",SUM(Expenses!KR$14:KR$18)*$F5,IF($X5="FSG",0,IF($X5="MG",SUMPRODUCT(Expenses!KR$14:KR$18,$Z5:$Z9)*$F5,MAX((Expenses!KR$15-$AB5/12)*$AA5*$F5,0)+MAX((Expenses!KR$14-$AB6/12)*$AA6*$F5,0)+MAX((Expenses!KR$17-$AB7/12)*$AA7*$F5,0)+MAX((Expenses!KR$16-$AB8/12)*$AA8*$F5,0)+MAX((Expenses!KR$18-$AB9/12)*$AA9*$F5,0)))))</f>
        <v>0</v>
      </c>
      <c r="KU176" s="515">
        <f>IF(OR(KU$167&lt;=EOMONTH($E5,$R5*(1-$O5)),KU$167&gt;EOMONTH($E5,$P5*12*(1-$O5)+$Q5*12*$O5+$R5*(1-$O5))),0,IF($X5="NNN",SUM(Expenses!KS$14:KS$18)*$F5,IF($X5="FSG",0,IF($X5="MG",SUMPRODUCT(Expenses!KS$14:KS$18,$Z5:$Z9)*$F5,MAX((Expenses!KS$15-$AB5/12)*$AA5*$F5,0)+MAX((Expenses!KS$14-$AB6/12)*$AA6*$F5,0)+MAX((Expenses!KS$17-$AB7/12)*$AA7*$F5,0)+MAX((Expenses!KS$16-$AB8/12)*$AA8*$F5,0)+MAX((Expenses!KS$18-$AB9/12)*$AA9*$F5,0)))))</f>
        <v>0</v>
      </c>
      <c r="KV176" s="515">
        <f>IF(OR(KV$167&lt;=EOMONTH($E5,$R5*(1-$O5)),KV$167&gt;EOMONTH($E5,$P5*12*(1-$O5)+$Q5*12*$O5+$R5*(1-$O5))),0,IF($X5="NNN",SUM(Expenses!KT$14:KT$18)*$F5,IF($X5="FSG",0,IF($X5="MG",SUMPRODUCT(Expenses!KT$14:KT$18,$Z5:$Z9)*$F5,MAX((Expenses!KT$15-$AB5/12)*$AA5*$F5,0)+MAX((Expenses!KT$14-$AB6/12)*$AA6*$F5,0)+MAX((Expenses!KT$17-$AB7/12)*$AA7*$F5,0)+MAX((Expenses!KT$16-$AB8/12)*$AA8*$F5,0)+MAX((Expenses!KT$18-$AB9/12)*$AA9*$F5,0)))))</f>
        <v>0</v>
      </c>
      <c r="KW176" s="515">
        <f>IF(OR(KW$167&lt;=EOMONTH($E5,$R5*(1-$O5)),KW$167&gt;EOMONTH($E5,$P5*12*(1-$O5)+$Q5*12*$O5+$R5*(1-$O5))),0,IF($X5="NNN",SUM(Expenses!KU$14:KU$18)*$F5,IF($X5="FSG",0,IF($X5="MG",SUMPRODUCT(Expenses!KU$14:KU$18,$Z5:$Z9)*$F5,MAX((Expenses!KU$15-$AB5/12)*$AA5*$F5,0)+MAX((Expenses!KU$14-$AB6/12)*$AA6*$F5,0)+MAX((Expenses!KU$17-$AB7/12)*$AA7*$F5,0)+MAX((Expenses!KU$16-$AB8/12)*$AA8*$F5,0)+MAX((Expenses!KU$18-$AB9/12)*$AA9*$F5,0)))))</f>
        <v>0</v>
      </c>
      <c r="KX176" s="515">
        <f>IF(OR(KX$167&lt;=EOMONTH($E5,$R5*(1-$O5)),KX$167&gt;EOMONTH($E5,$P5*12*(1-$O5)+$Q5*12*$O5+$R5*(1-$O5))),0,IF($X5="NNN",SUM(Expenses!KV$14:KV$18)*$F5,IF($X5="FSG",0,IF($X5="MG",SUMPRODUCT(Expenses!KV$14:KV$18,$Z5:$Z9)*$F5,MAX((Expenses!KV$15-$AB5/12)*$AA5*$F5,0)+MAX((Expenses!KV$14-$AB6/12)*$AA6*$F5,0)+MAX((Expenses!KV$17-$AB7/12)*$AA7*$F5,0)+MAX((Expenses!KV$16-$AB8/12)*$AA8*$F5,0)+MAX((Expenses!KV$18-$AB9/12)*$AA9*$F5,0)))))</f>
        <v>0</v>
      </c>
      <c r="KY176" s="515">
        <f>IF(OR(KY$167&lt;=EOMONTH($E5,$R5*(1-$O5)),KY$167&gt;EOMONTH($E5,$P5*12*(1-$O5)+$Q5*12*$O5+$R5*(1-$O5))),0,IF($X5="NNN",SUM(Expenses!KW$14:KW$18)*$F5,IF($X5="FSG",0,IF($X5="MG",SUMPRODUCT(Expenses!KW$14:KW$18,$Z5:$Z9)*$F5,MAX((Expenses!KW$15-$AB5/12)*$AA5*$F5,0)+MAX((Expenses!KW$14-$AB6/12)*$AA6*$F5,0)+MAX((Expenses!KW$17-$AB7/12)*$AA7*$F5,0)+MAX((Expenses!KW$16-$AB8/12)*$AA8*$F5,0)+MAX((Expenses!KW$18-$AB9/12)*$AA9*$F5,0)))))</f>
        <v>0</v>
      </c>
      <c r="KZ176" s="515">
        <f>IF(OR(KZ$167&lt;=EOMONTH($E5,$R5*(1-$O5)),KZ$167&gt;EOMONTH($E5,$P5*12*(1-$O5)+$Q5*12*$O5+$R5*(1-$O5))),0,IF($X5="NNN",SUM(Expenses!KX$14:KX$18)*$F5,IF($X5="FSG",0,IF($X5="MG",SUMPRODUCT(Expenses!KX$14:KX$18,$Z5:$Z9)*$F5,MAX((Expenses!KX$15-$AB5/12)*$AA5*$F5,0)+MAX((Expenses!KX$14-$AB6/12)*$AA6*$F5,0)+MAX((Expenses!KX$17-$AB7/12)*$AA7*$F5,0)+MAX((Expenses!KX$16-$AB8/12)*$AA8*$F5,0)+MAX((Expenses!KX$18-$AB9/12)*$AA9*$F5,0)))))</f>
        <v>0</v>
      </c>
      <c r="LA176" s="515">
        <f>IF(OR(LA$167&lt;=EOMONTH($E5,$R5*(1-$O5)),LA$167&gt;EOMONTH($E5,$P5*12*(1-$O5)+$Q5*12*$O5+$R5*(1-$O5))),0,IF($X5="NNN",SUM(Expenses!KY$14:KY$18)*$F5,IF($X5="FSG",0,IF($X5="MG",SUMPRODUCT(Expenses!KY$14:KY$18,$Z5:$Z9)*$F5,MAX((Expenses!KY$15-$AB5/12)*$AA5*$F5,0)+MAX((Expenses!KY$14-$AB6/12)*$AA6*$F5,0)+MAX((Expenses!KY$17-$AB7/12)*$AA7*$F5,0)+MAX((Expenses!KY$16-$AB8/12)*$AA8*$F5,0)+MAX((Expenses!KY$18-$AB9/12)*$AA9*$F5,0)))))</f>
        <v>0</v>
      </c>
      <c r="LB176" s="515">
        <f>IF(OR(LB$167&lt;=EOMONTH($E5,$R5*(1-$O5)),LB$167&gt;EOMONTH($E5,$P5*12*(1-$O5)+$Q5*12*$O5+$R5*(1-$O5))),0,IF($X5="NNN",SUM(Expenses!KZ$14:KZ$18)*$F5,IF($X5="FSG",0,IF($X5="MG",SUMPRODUCT(Expenses!KZ$14:KZ$18,$Z5:$Z9)*$F5,MAX((Expenses!KZ$15-$AB5/12)*$AA5*$F5,0)+MAX((Expenses!KZ$14-$AB6/12)*$AA6*$F5,0)+MAX((Expenses!KZ$17-$AB7/12)*$AA7*$F5,0)+MAX((Expenses!KZ$16-$AB8/12)*$AA8*$F5,0)+MAX((Expenses!KZ$18-$AB9/12)*$AA9*$F5,0)))))</f>
        <v>0</v>
      </c>
      <c r="LC176" s="515">
        <f>IF(OR(LC$167&lt;=EOMONTH($E5,$R5*(1-$O5)),LC$167&gt;EOMONTH($E5,$P5*12*(1-$O5)+$Q5*12*$O5+$R5*(1-$O5))),0,IF($X5="NNN",SUM(Expenses!LA$14:LA$18)*$F5,IF($X5="FSG",0,IF($X5="MG",SUMPRODUCT(Expenses!LA$14:LA$18,$Z5:$Z9)*$F5,MAX((Expenses!LA$15-$AB5/12)*$AA5*$F5,0)+MAX((Expenses!LA$14-$AB6/12)*$AA6*$F5,0)+MAX((Expenses!LA$17-$AB7/12)*$AA7*$F5,0)+MAX((Expenses!LA$16-$AB8/12)*$AA8*$F5,0)+MAX((Expenses!LA$18-$AB9/12)*$AA9*$F5,0)))))</f>
        <v>0</v>
      </c>
      <c r="LD176" s="515">
        <f>IF(OR(LD$167&lt;=EOMONTH($E5,$R5*(1-$O5)),LD$167&gt;EOMONTH($E5,$P5*12*(1-$O5)+$Q5*12*$O5+$R5*(1-$O5))),0,IF($X5="NNN",SUM(Expenses!LB$14:LB$18)*$F5,IF($X5="FSG",0,IF($X5="MG",SUMPRODUCT(Expenses!LB$14:LB$18,$Z5:$Z9)*$F5,MAX((Expenses!LB$15-$AB5/12)*$AA5*$F5,0)+MAX((Expenses!LB$14-$AB6/12)*$AA6*$F5,0)+MAX((Expenses!LB$17-$AB7/12)*$AA7*$F5,0)+MAX((Expenses!LB$16-$AB8/12)*$AA8*$F5,0)+MAX((Expenses!LB$18-$AB9/12)*$AA9*$F5,0)))))</f>
        <v>0</v>
      </c>
      <c r="LE176" s="515">
        <f>IF(OR(LE$167&lt;=EOMONTH($E5,$R5*(1-$O5)),LE$167&gt;EOMONTH($E5,$P5*12*(1-$O5)+$Q5*12*$O5+$R5*(1-$O5))),0,IF($X5="NNN",SUM(Expenses!LC$14:LC$18)*$F5,IF($X5="FSG",0,IF($X5="MG",SUMPRODUCT(Expenses!LC$14:LC$18,$Z5:$Z9)*$F5,MAX((Expenses!LC$15-$AB5/12)*$AA5*$F5,0)+MAX((Expenses!LC$14-$AB6/12)*$AA6*$F5,0)+MAX((Expenses!LC$17-$AB7/12)*$AA7*$F5,0)+MAX((Expenses!LC$16-$AB8/12)*$AA8*$F5,0)+MAX((Expenses!LC$18-$AB9/12)*$AA9*$F5,0)))))</f>
        <v>0</v>
      </c>
      <c r="LF176" s="515">
        <f>IF(OR(LF$167&lt;=EOMONTH($E5,$R5*(1-$O5)),LF$167&gt;EOMONTH($E5,$P5*12*(1-$O5)+$Q5*12*$O5+$R5*(1-$O5))),0,IF($X5="NNN",SUM(Expenses!LD$14:LD$18)*$F5,IF($X5="FSG",0,IF($X5="MG",SUMPRODUCT(Expenses!LD$14:LD$18,$Z5:$Z9)*$F5,MAX((Expenses!LD$15-$AB5/12)*$AA5*$F5,0)+MAX((Expenses!LD$14-$AB6/12)*$AA6*$F5,0)+MAX((Expenses!LD$17-$AB7/12)*$AA7*$F5,0)+MAX((Expenses!LD$16-$AB8/12)*$AA8*$F5,0)+MAX((Expenses!LD$18-$AB9/12)*$AA9*$F5,0)))))</f>
        <v>0</v>
      </c>
      <c r="LG176" s="515">
        <f>IF(OR(LG$167&lt;=EOMONTH($E5,$R5*(1-$O5)),LG$167&gt;EOMONTH($E5,$P5*12*(1-$O5)+$Q5*12*$O5+$R5*(1-$O5))),0,IF($X5="NNN",SUM(Expenses!LE$14:LE$18)*$F5,IF($X5="FSG",0,IF($X5="MG",SUMPRODUCT(Expenses!LE$14:LE$18,$Z5:$Z9)*$F5,MAX((Expenses!LE$15-$AB5/12)*$AA5*$F5,0)+MAX((Expenses!LE$14-$AB6/12)*$AA6*$F5,0)+MAX((Expenses!LE$17-$AB7/12)*$AA7*$F5,0)+MAX((Expenses!LE$16-$AB8/12)*$AA8*$F5,0)+MAX((Expenses!LE$18-$AB9/12)*$AA9*$F5,0)))))</f>
        <v>0</v>
      </c>
      <c r="LH176" s="515">
        <f>IF(OR(LH$167&lt;=EOMONTH($E5,$R5*(1-$O5)),LH$167&gt;EOMONTH($E5,$P5*12*(1-$O5)+$Q5*12*$O5+$R5*(1-$O5))),0,IF($X5="NNN",SUM(Expenses!LF$14:LF$18)*$F5,IF($X5="FSG",0,IF($X5="MG",SUMPRODUCT(Expenses!LF$14:LF$18,$Z5:$Z9)*$F5,MAX((Expenses!LF$15-$AB5/12)*$AA5*$F5,0)+MAX((Expenses!LF$14-$AB6/12)*$AA6*$F5,0)+MAX((Expenses!LF$17-$AB7/12)*$AA7*$F5,0)+MAX((Expenses!LF$16-$AB8/12)*$AA8*$F5,0)+MAX((Expenses!LF$18-$AB9/12)*$AA9*$F5,0)))))</f>
        <v>0</v>
      </c>
      <c r="LI176" s="515">
        <f>IF(OR(LI$167&lt;=EOMONTH($E5,$R5*(1-$O5)),LI$167&gt;EOMONTH($E5,$P5*12*(1-$O5)+$Q5*12*$O5+$R5*(1-$O5))),0,IF($X5="NNN",SUM(Expenses!LG$14:LG$18)*$F5,IF($X5="FSG",0,IF($X5="MG",SUMPRODUCT(Expenses!LG$14:LG$18,$Z5:$Z9)*$F5,MAX((Expenses!LG$15-$AB5/12)*$AA5*$F5,0)+MAX((Expenses!LG$14-$AB6/12)*$AA6*$F5,0)+MAX((Expenses!LG$17-$AB7/12)*$AA7*$F5,0)+MAX((Expenses!LG$16-$AB8/12)*$AA8*$F5,0)+MAX((Expenses!LG$18-$AB9/12)*$AA9*$F5,0)))))</f>
        <v>0</v>
      </c>
      <c r="LJ176" s="515">
        <f>IF(OR(LJ$167&lt;=EOMONTH($E5,$R5*(1-$O5)),LJ$167&gt;EOMONTH($E5,$P5*12*(1-$O5)+$Q5*12*$O5+$R5*(1-$O5))),0,IF($X5="NNN",SUM(Expenses!LH$14:LH$18)*$F5,IF($X5="FSG",0,IF($X5="MG",SUMPRODUCT(Expenses!LH$14:LH$18,$Z5:$Z9)*$F5,MAX((Expenses!LH$15-$AB5/12)*$AA5*$F5,0)+MAX((Expenses!LH$14-$AB6/12)*$AA6*$F5,0)+MAX((Expenses!LH$17-$AB7/12)*$AA7*$F5,0)+MAX((Expenses!LH$16-$AB8/12)*$AA8*$F5,0)+MAX((Expenses!LH$18-$AB9/12)*$AA9*$F5,0)))))</f>
        <v>0</v>
      </c>
      <c r="LK176" s="515">
        <f>IF(OR(LK$167&lt;=EOMONTH($E5,$R5*(1-$O5)),LK$167&gt;EOMONTH($E5,$P5*12*(1-$O5)+$Q5*12*$O5+$R5*(1-$O5))),0,IF($X5="NNN",SUM(Expenses!LI$14:LI$18)*$F5,IF($X5="FSG",0,IF($X5="MG",SUMPRODUCT(Expenses!LI$14:LI$18,$Z5:$Z9)*$F5,MAX((Expenses!LI$15-$AB5/12)*$AA5*$F5,0)+MAX((Expenses!LI$14-$AB6/12)*$AA6*$F5,0)+MAX((Expenses!LI$17-$AB7/12)*$AA7*$F5,0)+MAX((Expenses!LI$16-$AB8/12)*$AA8*$F5,0)+MAX((Expenses!LI$18-$AB9/12)*$AA9*$F5,0)))))</f>
        <v>0</v>
      </c>
      <c r="LL176" s="515">
        <f>IF(OR(LL$167&lt;=EOMONTH($E5,$R5*(1-$O5)),LL$167&gt;EOMONTH($E5,$P5*12*(1-$O5)+$Q5*12*$O5+$R5*(1-$O5))),0,IF($X5="NNN",SUM(Expenses!LJ$14:LJ$18)*$F5,IF($X5="FSG",0,IF($X5="MG",SUMPRODUCT(Expenses!LJ$14:LJ$18,$Z5:$Z9)*$F5,MAX((Expenses!LJ$15-$AB5/12)*$AA5*$F5,0)+MAX((Expenses!LJ$14-$AB6/12)*$AA6*$F5,0)+MAX((Expenses!LJ$17-$AB7/12)*$AA7*$F5,0)+MAX((Expenses!LJ$16-$AB8/12)*$AA8*$F5,0)+MAX((Expenses!LJ$18-$AB9/12)*$AA9*$F5,0)))))</f>
        <v>0</v>
      </c>
      <c r="LM176" s="515">
        <f>IF(OR(LM$167&lt;=EOMONTH($E5,$R5*(1-$O5)),LM$167&gt;EOMONTH($E5,$P5*12*(1-$O5)+$Q5*12*$O5+$R5*(1-$O5))),0,IF($X5="NNN",SUM(Expenses!LK$14:LK$18)*$F5,IF($X5="FSG",0,IF($X5="MG",SUMPRODUCT(Expenses!LK$14:LK$18,$Z5:$Z9)*$F5,MAX((Expenses!LK$15-$AB5/12)*$AA5*$F5,0)+MAX((Expenses!LK$14-$AB6/12)*$AA6*$F5,0)+MAX((Expenses!LK$17-$AB7/12)*$AA7*$F5,0)+MAX((Expenses!LK$16-$AB8/12)*$AA8*$F5,0)+MAX((Expenses!LK$18-$AB9/12)*$AA9*$F5,0)))))</f>
        <v>0</v>
      </c>
      <c r="LN176" s="515">
        <f>IF(OR(LN$167&lt;=EOMONTH($E5,$R5*(1-$O5)),LN$167&gt;EOMONTH($E5,$P5*12*(1-$O5)+$Q5*12*$O5+$R5*(1-$O5))),0,IF($X5="NNN",SUM(Expenses!LL$14:LL$18)*$F5,IF($X5="FSG",0,IF($X5="MG",SUMPRODUCT(Expenses!LL$14:LL$18,$Z5:$Z9)*$F5,MAX((Expenses!LL$15-$AB5/12)*$AA5*$F5,0)+MAX((Expenses!LL$14-$AB6/12)*$AA6*$F5,0)+MAX((Expenses!LL$17-$AB7/12)*$AA7*$F5,0)+MAX((Expenses!LL$16-$AB8/12)*$AA8*$F5,0)+MAX((Expenses!LL$18-$AB9/12)*$AA9*$F5,0)))))</f>
        <v>0</v>
      </c>
      <c r="LO176" s="515">
        <f>IF(OR(LO$167&lt;=EOMONTH($E5,$R5*(1-$O5)),LO$167&gt;EOMONTH($E5,$P5*12*(1-$O5)+$Q5*12*$O5+$R5*(1-$O5))),0,IF($X5="NNN",SUM(Expenses!LM$14:LM$18)*$F5,IF($X5="FSG",0,IF($X5="MG",SUMPRODUCT(Expenses!LM$14:LM$18,$Z5:$Z9)*$F5,MAX((Expenses!LM$15-$AB5/12)*$AA5*$F5,0)+MAX((Expenses!LM$14-$AB6/12)*$AA6*$F5,0)+MAX((Expenses!LM$17-$AB7/12)*$AA7*$F5,0)+MAX((Expenses!LM$16-$AB8/12)*$AA8*$F5,0)+MAX((Expenses!LM$18-$AB9/12)*$AA9*$F5,0)))))</f>
        <v>0</v>
      </c>
      <c r="LP176" s="515">
        <f>IF(OR(LP$167&lt;=EOMONTH($E5,$R5*(1-$O5)),LP$167&gt;EOMONTH($E5,$P5*12*(1-$O5)+$Q5*12*$O5+$R5*(1-$O5))),0,IF($X5="NNN",SUM(Expenses!LN$14:LN$18)*$F5,IF($X5="FSG",0,IF($X5="MG",SUMPRODUCT(Expenses!LN$14:LN$18,$Z5:$Z9)*$F5,MAX((Expenses!LN$15-$AB5/12)*$AA5*$F5,0)+MAX((Expenses!LN$14-$AB6/12)*$AA6*$F5,0)+MAX((Expenses!LN$17-$AB7/12)*$AA7*$F5,0)+MAX((Expenses!LN$16-$AB8/12)*$AA8*$F5,0)+MAX((Expenses!LN$18-$AB9/12)*$AA9*$F5,0)))))</f>
        <v>0</v>
      </c>
      <c r="LQ176" s="515">
        <f>IF(OR(LQ$167&lt;=EOMONTH($E5,$R5*(1-$O5)),LQ$167&gt;EOMONTH($E5,$P5*12*(1-$O5)+$Q5*12*$O5+$R5*(1-$O5))),0,IF($X5="NNN",SUM(Expenses!LO$14:LO$18)*$F5,IF($X5="FSG",0,IF($X5="MG",SUMPRODUCT(Expenses!LO$14:LO$18,$Z5:$Z9)*$F5,MAX((Expenses!LO$15-$AB5/12)*$AA5*$F5,0)+MAX((Expenses!LO$14-$AB6/12)*$AA6*$F5,0)+MAX((Expenses!LO$17-$AB7/12)*$AA7*$F5,0)+MAX((Expenses!LO$16-$AB8/12)*$AA8*$F5,0)+MAX((Expenses!LO$18-$AB9/12)*$AA9*$F5,0)))))</f>
        <v>0</v>
      </c>
      <c r="LR176" s="515">
        <f>IF(OR(LR$167&lt;=EOMONTH($E5,$R5*(1-$O5)),LR$167&gt;EOMONTH($E5,$P5*12*(1-$O5)+$Q5*12*$O5+$R5*(1-$O5))),0,IF($X5="NNN",SUM(Expenses!LP$14:LP$18)*$F5,IF($X5="FSG",0,IF($X5="MG",SUMPRODUCT(Expenses!LP$14:LP$18,$Z5:$Z9)*$F5,MAX((Expenses!LP$15-$AB5/12)*$AA5*$F5,0)+MAX((Expenses!LP$14-$AB6/12)*$AA6*$F5,0)+MAX((Expenses!LP$17-$AB7/12)*$AA7*$F5,0)+MAX((Expenses!LP$16-$AB8/12)*$AA8*$F5,0)+MAX((Expenses!LP$18-$AB9/12)*$AA9*$F5,0)))))</f>
        <v>0</v>
      </c>
      <c r="LS176" s="515">
        <f>IF(OR(LS$167&lt;=EOMONTH($E5,$R5*(1-$O5)),LS$167&gt;EOMONTH($E5,$P5*12*(1-$O5)+$Q5*12*$O5+$R5*(1-$O5))),0,IF($X5="NNN",SUM(Expenses!LQ$14:LQ$18)*$F5,IF($X5="FSG",0,IF($X5="MG",SUMPRODUCT(Expenses!LQ$14:LQ$18,$Z5:$Z9)*$F5,MAX((Expenses!LQ$15-$AB5/12)*$AA5*$F5,0)+MAX((Expenses!LQ$14-$AB6/12)*$AA6*$F5,0)+MAX((Expenses!LQ$17-$AB7/12)*$AA7*$F5,0)+MAX((Expenses!LQ$16-$AB8/12)*$AA8*$F5,0)+MAX((Expenses!LQ$18-$AB9/12)*$AA9*$F5,0)))))</f>
        <v>0</v>
      </c>
      <c r="LT176" s="515">
        <f>IF(OR(LT$167&lt;=EOMONTH($E5,$R5*(1-$O5)),LT$167&gt;EOMONTH($E5,$P5*12*(1-$O5)+$Q5*12*$O5+$R5*(1-$O5))),0,IF($X5="NNN",SUM(Expenses!LR$14:LR$18)*$F5,IF($X5="FSG",0,IF($X5="MG",SUMPRODUCT(Expenses!LR$14:LR$18,$Z5:$Z9)*$F5,MAX((Expenses!LR$15-$AB5/12)*$AA5*$F5,0)+MAX((Expenses!LR$14-$AB6/12)*$AA6*$F5,0)+MAX((Expenses!LR$17-$AB7/12)*$AA7*$F5,0)+MAX((Expenses!LR$16-$AB8/12)*$AA8*$F5,0)+MAX((Expenses!LR$18-$AB9/12)*$AA9*$F5,0)))))</f>
        <v>0</v>
      </c>
      <c r="LU176" s="515">
        <f>IF(OR(LU$167&lt;=EOMONTH($E5,$R5*(1-$O5)),LU$167&gt;EOMONTH($E5,$P5*12*(1-$O5)+$Q5*12*$O5+$R5*(1-$O5))),0,IF($X5="NNN",SUM(Expenses!LS$14:LS$18)*$F5,IF($X5="FSG",0,IF($X5="MG",SUMPRODUCT(Expenses!LS$14:LS$18,$Z5:$Z9)*$F5,MAX((Expenses!LS$15-$AB5/12)*$AA5*$F5,0)+MAX((Expenses!LS$14-$AB6/12)*$AA6*$F5,0)+MAX((Expenses!LS$17-$AB7/12)*$AA7*$F5,0)+MAX((Expenses!LS$16-$AB8/12)*$AA8*$F5,0)+MAX((Expenses!LS$18-$AB9/12)*$AA9*$F5,0)))))</f>
        <v>0</v>
      </c>
      <c r="LV176" s="515">
        <f>IF(OR(LV$167&lt;=EOMONTH($E5,$R5*(1-$O5)),LV$167&gt;EOMONTH($E5,$P5*12*(1-$O5)+$Q5*12*$O5+$R5*(1-$O5))),0,IF($X5="NNN",SUM(Expenses!LT$14:LT$18)*$F5,IF($X5="FSG",0,IF($X5="MG",SUMPRODUCT(Expenses!LT$14:LT$18,$Z5:$Z9)*$F5,MAX((Expenses!LT$15-$AB5/12)*$AA5*$F5,0)+MAX((Expenses!LT$14-$AB6/12)*$AA6*$F5,0)+MAX((Expenses!LT$17-$AB7/12)*$AA7*$F5,0)+MAX((Expenses!LT$16-$AB8/12)*$AA8*$F5,0)+MAX((Expenses!LT$18-$AB9/12)*$AA9*$F5,0)))))</f>
        <v>0</v>
      </c>
      <c r="LW176" s="515">
        <f>IF(OR(LW$167&lt;=EOMONTH($E5,$R5*(1-$O5)),LW$167&gt;EOMONTH($E5,$P5*12*(1-$O5)+$Q5*12*$O5+$R5*(1-$O5))),0,IF($X5="NNN",SUM(Expenses!LU$14:LU$18)*$F5,IF($X5="FSG",0,IF($X5="MG",SUMPRODUCT(Expenses!LU$14:LU$18,$Z5:$Z9)*$F5,MAX((Expenses!LU$15-$AB5/12)*$AA5*$F5,0)+MAX((Expenses!LU$14-$AB6/12)*$AA6*$F5,0)+MAX((Expenses!LU$17-$AB7/12)*$AA7*$F5,0)+MAX((Expenses!LU$16-$AB8/12)*$AA8*$F5,0)+MAX((Expenses!LU$18-$AB9/12)*$AA9*$F5,0)))))</f>
        <v>0</v>
      </c>
      <c r="LX176" s="515">
        <f>IF(OR(LX$167&lt;=EOMONTH($E5,$R5*(1-$O5)),LX$167&gt;EOMONTH($E5,$P5*12*(1-$O5)+$Q5*12*$O5+$R5*(1-$O5))),0,IF($X5="NNN",SUM(Expenses!LV$14:LV$18)*$F5,IF($X5="FSG",0,IF($X5="MG",SUMPRODUCT(Expenses!LV$14:LV$18,$Z5:$Z9)*$F5,MAX((Expenses!LV$15-$AB5/12)*$AA5*$F5,0)+MAX((Expenses!LV$14-$AB6/12)*$AA6*$F5,0)+MAX((Expenses!LV$17-$AB7/12)*$AA7*$F5,0)+MAX((Expenses!LV$16-$AB8/12)*$AA8*$F5,0)+MAX((Expenses!LV$18-$AB9/12)*$AA9*$F5,0)))))</f>
        <v>0</v>
      </c>
      <c r="LY176" s="515">
        <f>IF(OR(LY$167&lt;=EOMONTH($E5,$R5*(1-$O5)),LY$167&gt;EOMONTH($E5,$P5*12*(1-$O5)+$Q5*12*$O5+$R5*(1-$O5))),0,IF($X5="NNN",SUM(Expenses!LW$14:LW$18)*$F5,IF($X5="FSG",0,IF($X5="MG",SUMPRODUCT(Expenses!LW$14:LW$18,$Z5:$Z9)*$F5,MAX((Expenses!LW$15-$AB5/12)*$AA5*$F5,0)+MAX((Expenses!LW$14-$AB6/12)*$AA6*$F5,0)+MAX((Expenses!LW$17-$AB7/12)*$AA7*$F5,0)+MAX((Expenses!LW$16-$AB8/12)*$AA8*$F5,0)+MAX((Expenses!LW$18-$AB9/12)*$AA9*$F5,0)))))</f>
        <v>0</v>
      </c>
      <c r="LZ176" s="515">
        <f>IF(OR(LZ$167&lt;=EOMONTH($E5,$R5*(1-$O5)),LZ$167&gt;EOMONTH($E5,$P5*12*(1-$O5)+$Q5*12*$O5+$R5*(1-$O5))),0,IF($X5="NNN",SUM(Expenses!LX$14:LX$18)*$F5,IF($X5="FSG",0,IF($X5="MG",SUMPRODUCT(Expenses!LX$14:LX$18,$Z5:$Z9)*$F5,MAX((Expenses!LX$15-$AB5/12)*$AA5*$F5,0)+MAX((Expenses!LX$14-$AB6/12)*$AA6*$F5,0)+MAX((Expenses!LX$17-$AB7/12)*$AA7*$F5,0)+MAX((Expenses!LX$16-$AB8/12)*$AA8*$F5,0)+MAX((Expenses!LX$18-$AB9/12)*$AA9*$F5,0)))))</f>
        <v>0</v>
      </c>
      <c r="MA176" s="515">
        <f>IF(OR(MA$167&lt;=EOMONTH($E5,$R5*(1-$O5)),MA$167&gt;EOMONTH($E5,$P5*12*(1-$O5)+$Q5*12*$O5+$R5*(1-$O5))),0,IF($X5="NNN",SUM(Expenses!LY$14:LY$18)*$F5,IF($X5="FSG",0,IF($X5="MG",SUMPRODUCT(Expenses!LY$14:LY$18,$Z5:$Z9)*$F5,MAX((Expenses!LY$15-$AB5/12)*$AA5*$F5,0)+MAX((Expenses!LY$14-$AB6/12)*$AA6*$F5,0)+MAX((Expenses!LY$17-$AB7/12)*$AA7*$F5,0)+MAX((Expenses!LY$16-$AB8/12)*$AA8*$F5,0)+MAX((Expenses!LY$18-$AB9/12)*$AA9*$F5,0)))))</f>
        <v>0</v>
      </c>
      <c r="MB176" s="515">
        <f>IF(OR(MB$167&lt;=EOMONTH($E5,$R5*(1-$O5)),MB$167&gt;EOMONTH($E5,$P5*12*(1-$O5)+$Q5*12*$O5+$R5*(1-$O5))),0,IF($X5="NNN",SUM(Expenses!LZ$14:LZ$18)*$F5,IF($X5="FSG",0,IF($X5="MG",SUMPRODUCT(Expenses!LZ$14:LZ$18,$Z5:$Z9)*$F5,MAX((Expenses!LZ$15-$AB5/12)*$AA5*$F5,0)+MAX((Expenses!LZ$14-$AB6/12)*$AA6*$F5,0)+MAX((Expenses!LZ$17-$AB7/12)*$AA7*$F5,0)+MAX((Expenses!LZ$16-$AB8/12)*$AA8*$F5,0)+MAX((Expenses!LZ$18-$AB9/12)*$AA9*$F5,0)))))</f>
        <v>0</v>
      </c>
      <c r="MC176" s="515">
        <f>IF(OR(MC$167&lt;=EOMONTH($E5,$R5*(1-$O5)),MC$167&gt;EOMONTH($E5,$P5*12*(1-$O5)+$Q5*12*$O5+$R5*(1-$O5))),0,IF($X5="NNN",SUM(Expenses!MA$14:MA$18)*$F5,IF($X5="FSG",0,IF($X5="MG",SUMPRODUCT(Expenses!MA$14:MA$18,$Z5:$Z9)*$F5,MAX((Expenses!MA$15-$AB5/12)*$AA5*$F5,0)+MAX((Expenses!MA$14-$AB6/12)*$AA6*$F5,0)+MAX((Expenses!MA$17-$AB7/12)*$AA7*$F5,0)+MAX((Expenses!MA$16-$AB8/12)*$AA8*$F5,0)+MAX((Expenses!MA$18-$AB9/12)*$AA9*$F5,0)))))</f>
        <v>0</v>
      </c>
      <c r="MD176" s="515">
        <f>IF(OR(MD$167&lt;=EOMONTH($E5,$R5*(1-$O5)),MD$167&gt;EOMONTH($E5,$P5*12*(1-$O5)+$Q5*12*$O5+$R5*(1-$O5))),0,IF($X5="NNN",SUM(Expenses!MB$14:MB$18)*$F5,IF($X5="FSG",0,IF($X5="MG",SUMPRODUCT(Expenses!MB$14:MB$18,$Z5:$Z9)*$F5,MAX((Expenses!MB$15-$AB5/12)*$AA5*$F5,0)+MAX((Expenses!MB$14-$AB6/12)*$AA6*$F5,0)+MAX((Expenses!MB$17-$AB7/12)*$AA7*$F5,0)+MAX((Expenses!MB$16-$AB8/12)*$AA8*$F5,0)+MAX((Expenses!MB$18-$AB9/12)*$AA9*$F5,0)))))</f>
        <v>0</v>
      </c>
      <c r="ME176" s="515">
        <f>IF(OR(ME$167&lt;=EOMONTH($E5,$R5*(1-$O5)),ME$167&gt;EOMONTH($E5,$P5*12*(1-$O5)+$Q5*12*$O5+$R5*(1-$O5))),0,IF($X5="NNN",SUM(Expenses!MC$14:MC$18)*$F5,IF($X5="FSG",0,IF($X5="MG",SUMPRODUCT(Expenses!MC$14:MC$18,$Z5:$Z9)*$F5,MAX((Expenses!MC$15-$AB5/12)*$AA5*$F5,0)+MAX((Expenses!MC$14-$AB6/12)*$AA6*$F5,0)+MAX((Expenses!MC$17-$AB7/12)*$AA7*$F5,0)+MAX((Expenses!MC$16-$AB8/12)*$AA8*$F5,0)+MAX((Expenses!MC$18-$AB9/12)*$AA9*$F5,0)))))</f>
        <v>0</v>
      </c>
      <c r="MF176" s="515">
        <f>IF(OR(MF$167&lt;=EOMONTH($E5,$R5*(1-$O5)),MF$167&gt;EOMONTH($E5,$P5*12*(1-$O5)+$Q5*12*$O5+$R5*(1-$O5))),0,IF($X5="NNN",SUM(Expenses!MD$14:MD$18)*$F5,IF($X5="FSG",0,IF($X5="MG",SUMPRODUCT(Expenses!MD$14:MD$18,$Z5:$Z9)*$F5,MAX((Expenses!MD$15-$AB5/12)*$AA5*$F5,0)+MAX((Expenses!MD$14-$AB6/12)*$AA6*$F5,0)+MAX((Expenses!MD$17-$AB7/12)*$AA7*$F5,0)+MAX((Expenses!MD$16-$AB8/12)*$AA8*$F5,0)+MAX((Expenses!MD$18-$AB9/12)*$AA9*$F5,0)))))</f>
        <v>0</v>
      </c>
      <c r="MG176" s="515">
        <f>IF(OR(MG$167&lt;=EOMONTH($E5,$R5*(1-$O5)),MG$167&gt;EOMONTH($E5,$P5*12*(1-$O5)+$Q5*12*$O5+$R5*(1-$O5))),0,IF($X5="NNN",SUM(Expenses!ME$14:ME$18)*$F5,IF($X5="FSG",0,IF($X5="MG",SUMPRODUCT(Expenses!ME$14:ME$18,$Z5:$Z9)*$F5,MAX((Expenses!ME$15-$AB5/12)*$AA5*$F5,0)+MAX((Expenses!ME$14-$AB6/12)*$AA6*$F5,0)+MAX((Expenses!ME$17-$AB7/12)*$AA7*$F5,0)+MAX((Expenses!ME$16-$AB8/12)*$AA8*$F5,0)+MAX((Expenses!ME$18-$AB9/12)*$AA9*$F5,0)))))</f>
        <v>0</v>
      </c>
      <c r="MH176" s="515">
        <f>IF(OR(MH$167&lt;=EOMONTH($E5,$R5*(1-$O5)),MH$167&gt;EOMONTH($E5,$P5*12*(1-$O5)+$Q5*12*$O5+$R5*(1-$O5))),0,IF($X5="NNN",SUM(Expenses!MF$14:MF$18)*$F5,IF($X5="FSG",0,IF($X5="MG",SUMPRODUCT(Expenses!MF$14:MF$18,$Z5:$Z9)*$F5,MAX((Expenses!MF$15-$AB5/12)*$AA5*$F5,0)+MAX((Expenses!MF$14-$AB6/12)*$AA6*$F5,0)+MAX((Expenses!MF$17-$AB7/12)*$AA7*$F5,0)+MAX((Expenses!MF$16-$AB8/12)*$AA8*$F5,0)+MAX((Expenses!MF$18-$AB9/12)*$AA9*$F5,0)))))</f>
        <v>0</v>
      </c>
      <c r="MI176" s="515">
        <f>IF(OR(MI$167&lt;=EOMONTH($E5,$R5*(1-$O5)),MI$167&gt;EOMONTH($E5,$P5*12*(1-$O5)+$Q5*12*$O5+$R5*(1-$O5))),0,IF($X5="NNN",SUM(Expenses!MG$14:MG$18)*$F5,IF($X5="FSG",0,IF($X5="MG",SUMPRODUCT(Expenses!MG$14:MG$18,$Z5:$Z9)*$F5,MAX((Expenses!MG$15-$AB5/12)*$AA5*$F5,0)+MAX((Expenses!MG$14-$AB6/12)*$AA6*$F5,0)+MAX((Expenses!MG$17-$AB7/12)*$AA7*$F5,0)+MAX((Expenses!MG$16-$AB8/12)*$AA8*$F5,0)+MAX((Expenses!MG$18-$AB9/12)*$AA9*$F5,0)))))</f>
        <v>0</v>
      </c>
      <c r="MJ176" s="515">
        <f>IF(OR(MJ$167&lt;=EOMONTH($E5,$R5*(1-$O5)),MJ$167&gt;EOMONTH($E5,$P5*12*(1-$O5)+$Q5*12*$O5+$R5*(1-$O5))),0,IF($X5="NNN",SUM(Expenses!MH$14:MH$18)*$F5,IF($X5="FSG",0,IF($X5="MG",SUMPRODUCT(Expenses!MH$14:MH$18,$Z5:$Z9)*$F5,MAX((Expenses!MH$15-$AB5/12)*$AA5*$F5,0)+MAX((Expenses!MH$14-$AB6/12)*$AA6*$F5,0)+MAX((Expenses!MH$17-$AB7/12)*$AA7*$F5,0)+MAX((Expenses!MH$16-$AB8/12)*$AA8*$F5,0)+MAX((Expenses!MH$18-$AB9/12)*$AA9*$F5,0)))))</f>
        <v>0</v>
      </c>
      <c r="MK176" s="515">
        <f>IF(OR(MK$167&lt;=EOMONTH($E5,$R5*(1-$O5)),MK$167&gt;EOMONTH($E5,$P5*12*(1-$O5)+$Q5*12*$O5+$R5*(1-$O5))),0,IF($X5="NNN",SUM(Expenses!MI$14:MI$18)*$F5,IF($X5="FSG",0,IF($X5="MG",SUMPRODUCT(Expenses!MI$14:MI$18,$Z5:$Z9)*$F5,MAX((Expenses!MI$15-$AB5/12)*$AA5*$F5,0)+MAX((Expenses!MI$14-$AB6/12)*$AA6*$F5,0)+MAX((Expenses!MI$17-$AB7/12)*$AA7*$F5,0)+MAX((Expenses!MI$16-$AB8/12)*$AA8*$F5,0)+MAX((Expenses!MI$18-$AB9/12)*$AA9*$F5,0)))))</f>
        <v>0</v>
      </c>
      <c r="ML176" s="515">
        <f>IF(OR(ML$167&lt;=EOMONTH($E5,$R5*(1-$O5)),ML$167&gt;EOMONTH($E5,$P5*12*(1-$O5)+$Q5*12*$O5+$R5*(1-$O5))),0,IF($X5="NNN",SUM(Expenses!MJ$14:MJ$18)*$F5,IF($X5="FSG",0,IF($X5="MG",SUMPRODUCT(Expenses!MJ$14:MJ$18,$Z5:$Z9)*$F5,MAX((Expenses!MJ$15-$AB5/12)*$AA5*$F5,0)+MAX((Expenses!MJ$14-$AB6/12)*$AA6*$F5,0)+MAX((Expenses!MJ$17-$AB7/12)*$AA7*$F5,0)+MAX((Expenses!MJ$16-$AB8/12)*$AA8*$F5,0)+MAX((Expenses!MJ$18-$AB9/12)*$AA9*$F5,0)))))</f>
        <v>0</v>
      </c>
      <c r="MM176" s="515">
        <f>IF(OR(MM$167&lt;=EOMONTH($E5,$R5*(1-$O5)),MM$167&gt;EOMONTH($E5,$P5*12*(1-$O5)+$Q5*12*$O5+$R5*(1-$O5))),0,IF($X5="NNN",SUM(Expenses!MK$14:MK$18)*$F5,IF($X5="FSG",0,IF($X5="MG",SUMPRODUCT(Expenses!MK$14:MK$18,$Z5:$Z9)*$F5,MAX((Expenses!MK$15-$AB5/12)*$AA5*$F5,0)+MAX((Expenses!MK$14-$AB6/12)*$AA6*$F5,0)+MAX((Expenses!MK$17-$AB7/12)*$AA7*$F5,0)+MAX((Expenses!MK$16-$AB8/12)*$AA8*$F5,0)+MAX((Expenses!MK$18-$AB9/12)*$AA9*$F5,0)))))</f>
        <v>0</v>
      </c>
      <c r="MN176" s="515">
        <f>IF(OR(MN$167&lt;=EOMONTH($E5,$R5*(1-$O5)),MN$167&gt;EOMONTH($E5,$P5*12*(1-$O5)+$Q5*12*$O5+$R5*(1-$O5))),0,IF($X5="NNN",SUM(Expenses!ML$14:ML$18)*$F5,IF($X5="FSG",0,IF($X5="MG",SUMPRODUCT(Expenses!ML$14:ML$18,$Z5:$Z9)*$F5,MAX((Expenses!ML$15-$AB5/12)*$AA5*$F5,0)+MAX((Expenses!ML$14-$AB6/12)*$AA6*$F5,0)+MAX((Expenses!ML$17-$AB7/12)*$AA7*$F5,0)+MAX((Expenses!ML$16-$AB8/12)*$AA8*$F5,0)+MAX((Expenses!ML$18-$AB9/12)*$AA9*$F5,0)))))</f>
        <v>0</v>
      </c>
      <c r="MO176" s="515">
        <f>IF(OR(MO$167&lt;=EOMONTH($E5,$R5*(1-$O5)),MO$167&gt;EOMONTH($E5,$P5*12*(1-$O5)+$Q5*12*$O5+$R5*(1-$O5))),0,IF($X5="NNN",SUM(Expenses!MM$14:MM$18)*$F5,IF($X5="FSG",0,IF($X5="MG",SUMPRODUCT(Expenses!MM$14:MM$18,$Z5:$Z9)*$F5,MAX((Expenses!MM$15-$AB5/12)*$AA5*$F5,0)+MAX((Expenses!MM$14-$AB6/12)*$AA6*$F5,0)+MAX((Expenses!MM$17-$AB7/12)*$AA7*$F5,0)+MAX((Expenses!MM$16-$AB8/12)*$AA8*$F5,0)+MAX((Expenses!MM$18-$AB9/12)*$AA9*$F5,0)))))</f>
        <v>0</v>
      </c>
      <c r="MP176" s="515">
        <f>IF(OR(MP$167&lt;=EOMONTH($E5,$R5*(1-$O5)),MP$167&gt;EOMONTH($E5,$P5*12*(1-$O5)+$Q5*12*$O5+$R5*(1-$O5))),0,IF($X5="NNN",SUM(Expenses!MN$14:MN$18)*$F5,IF($X5="FSG",0,IF($X5="MG",SUMPRODUCT(Expenses!MN$14:MN$18,$Z5:$Z9)*$F5,MAX((Expenses!MN$15-$AB5/12)*$AA5*$F5,0)+MAX((Expenses!MN$14-$AB6/12)*$AA6*$F5,0)+MAX((Expenses!MN$17-$AB7/12)*$AA7*$F5,0)+MAX((Expenses!MN$16-$AB8/12)*$AA8*$F5,0)+MAX((Expenses!MN$18-$AB9/12)*$AA9*$F5,0)))))</f>
        <v>0</v>
      </c>
      <c r="MQ176" s="515">
        <f>IF(OR(MQ$167&lt;=EOMONTH($E5,$R5*(1-$O5)),MQ$167&gt;EOMONTH($E5,$P5*12*(1-$O5)+$Q5*12*$O5+$R5*(1-$O5))),0,IF($X5="NNN",SUM(Expenses!MO$14:MO$18)*$F5,IF($X5="FSG",0,IF($X5="MG",SUMPRODUCT(Expenses!MO$14:MO$18,$Z5:$Z9)*$F5,MAX((Expenses!MO$15-$AB5/12)*$AA5*$F5,0)+MAX((Expenses!MO$14-$AB6/12)*$AA6*$F5,0)+MAX((Expenses!MO$17-$AB7/12)*$AA7*$F5,0)+MAX((Expenses!MO$16-$AB8/12)*$AA8*$F5,0)+MAX((Expenses!MO$18-$AB9/12)*$AA9*$F5,0)))))</f>
        <v>0</v>
      </c>
      <c r="MR176" s="515">
        <f>IF(OR(MR$167&lt;=EOMONTH($E5,$R5*(1-$O5)),MR$167&gt;EOMONTH($E5,$P5*12*(1-$O5)+$Q5*12*$O5+$R5*(1-$O5))),0,IF($X5="NNN",SUM(Expenses!MP$14:MP$18)*$F5,IF($X5="FSG",0,IF($X5="MG",SUMPRODUCT(Expenses!MP$14:MP$18,$Z5:$Z9)*$F5,MAX((Expenses!MP$15-$AB5/12)*$AA5*$F5,0)+MAX((Expenses!MP$14-$AB6/12)*$AA6*$F5,0)+MAX((Expenses!MP$17-$AB7/12)*$AA7*$F5,0)+MAX((Expenses!MP$16-$AB8/12)*$AA8*$F5,0)+MAX((Expenses!MP$18-$AB9/12)*$AA9*$F5,0)))))</f>
        <v>0</v>
      </c>
      <c r="MS176" s="515">
        <f>IF(OR(MS$167&lt;=EOMONTH($E5,$R5*(1-$O5)),MS$167&gt;EOMONTH($E5,$P5*12*(1-$O5)+$Q5*12*$O5+$R5*(1-$O5))),0,IF($X5="NNN",SUM(Expenses!MQ$14:MQ$18)*$F5,IF($X5="FSG",0,IF($X5="MG",SUMPRODUCT(Expenses!MQ$14:MQ$18,$Z5:$Z9)*$F5,MAX((Expenses!MQ$15-$AB5/12)*$AA5*$F5,0)+MAX((Expenses!MQ$14-$AB6/12)*$AA6*$F5,0)+MAX((Expenses!MQ$17-$AB7/12)*$AA7*$F5,0)+MAX((Expenses!MQ$16-$AB8/12)*$AA8*$F5,0)+MAX((Expenses!MQ$18-$AB9/12)*$AA9*$F5,0)))))</f>
        <v>0</v>
      </c>
      <c r="MT176" s="515">
        <f>IF(OR(MT$167&lt;=EOMONTH($E5,$R5*(1-$O5)),MT$167&gt;EOMONTH($E5,$P5*12*(1-$O5)+$Q5*12*$O5+$R5*(1-$O5))),0,IF($X5="NNN",SUM(Expenses!MR$14:MR$18)*$F5,IF($X5="FSG",0,IF($X5="MG",SUMPRODUCT(Expenses!MR$14:MR$18,$Z5:$Z9)*$F5,MAX((Expenses!MR$15-$AB5/12)*$AA5*$F5,0)+MAX((Expenses!MR$14-$AB6/12)*$AA6*$F5,0)+MAX((Expenses!MR$17-$AB7/12)*$AA7*$F5,0)+MAX((Expenses!MR$16-$AB8/12)*$AA8*$F5,0)+MAX((Expenses!MR$18-$AB9/12)*$AA9*$F5,0)))))</f>
        <v>0</v>
      </c>
      <c r="MU176" s="515">
        <f>IF(OR(MU$167&lt;=EOMONTH($E5,$R5*(1-$O5)),MU$167&gt;EOMONTH($E5,$P5*12*(1-$O5)+$Q5*12*$O5+$R5*(1-$O5))),0,IF($X5="NNN",SUM(Expenses!MS$14:MS$18)*$F5,IF($X5="FSG",0,IF($X5="MG",SUMPRODUCT(Expenses!MS$14:MS$18,$Z5:$Z9)*$F5,MAX((Expenses!MS$15-$AB5/12)*$AA5*$F5,0)+MAX((Expenses!MS$14-$AB6/12)*$AA6*$F5,0)+MAX((Expenses!MS$17-$AB7/12)*$AA7*$F5,0)+MAX((Expenses!MS$16-$AB8/12)*$AA8*$F5,0)+MAX((Expenses!MS$18-$AB9/12)*$AA9*$F5,0)))))</f>
        <v>0</v>
      </c>
      <c r="MV176" s="515">
        <f>IF(OR(MV$167&lt;=EOMONTH($E5,$R5*(1-$O5)),MV$167&gt;EOMONTH($E5,$P5*12*(1-$O5)+$Q5*12*$O5+$R5*(1-$O5))),0,IF($X5="NNN",SUM(Expenses!MT$14:MT$18)*$F5,IF($X5="FSG",0,IF($X5="MG",SUMPRODUCT(Expenses!MT$14:MT$18,$Z5:$Z9)*$F5,MAX((Expenses!MT$15-$AB5/12)*$AA5*$F5,0)+MAX((Expenses!MT$14-$AB6/12)*$AA6*$F5,0)+MAX((Expenses!MT$17-$AB7/12)*$AA7*$F5,0)+MAX((Expenses!MT$16-$AB8/12)*$AA8*$F5,0)+MAX((Expenses!MT$18-$AB9/12)*$AA9*$F5,0)))))</f>
        <v>0</v>
      </c>
      <c r="MW176" s="515">
        <f>IF(OR(MW$167&lt;=EOMONTH($E5,$R5*(1-$O5)),MW$167&gt;EOMONTH($E5,$P5*12*(1-$O5)+$Q5*12*$O5+$R5*(1-$O5))),0,IF($X5="NNN",SUM(Expenses!MU$14:MU$18)*$F5,IF($X5="FSG",0,IF($X5="MG",SUMPRODUCT(Expenses!MU$14:MU$18,$Z5:$Z9)*$F5,MAX((Expenses!MU$15-$AB5/12)*$AA5*$F5,0)+MAX((Expenses!MU$14-$AB6/12)*$AA6*$F5,0)+MAX((Expenses!MU$17-$AB7/12)*$AA7*$F5,0)+MAX((Expenses!MU$16-$AB8/12)*$AA8*$F5,0)+MAX((Expenses!MU$18-$AB9/12)*$AA9*$F5,0)))))</f>
        <v>0</v>
      </c>
      <c r="MX176" s="515">
        <f>IF(OR(MX$167&lt;=EOMONTH($E5,$R5*(1-$O5)),MX$167&gt;EOMONTH($E5,$P5*12*(1-$O5)+$Q5*12*$O5+$R5*(1-$O5))),0,IF($X5="NNN",SUM(Expenses!MV$14:MV$18)*$F5,IF($X5="FSG",0,IF($X5="MG",SUMPRODUCT(Expenses!MV$14:MV$18,$Z5:$Z9)*$F5,MAX((Expenses!MV$15-$AB5/12)*$AA5*$F5,0)+MAX((Expenses!MV$14-$AB6/12)*$AA6*$F5,0)+MAX((Expenses!MV$17-$AB7/12)*$AA7*$F5,0)+MAX((Expenses!MV$16-$AB8/12)*$AA8*$F5,0)+MAX((Expenses!MV$18-$AB9/12)*$AA9*$F5,0)))))</f>
        <v>0</v>
      </c>
      <c r="MY176" s="515">
        <f>IF(OR(MY$167&lt;=EOMONTH($E5,$R5*(1-$O5)),MY$167&gt;EOMONTH($E5,$P5*12*(1-$O5)+$Q5*12*$O5+$R5*(1-$O5))),0,IF($X5="NNN",SUM(Expenses!MW$14:MW$18)*$F5,IF($X5="FSG",0,IF($X5="MG",SUMPRODUCT(Expenses!MW$14:MW$18,$Z5:$Z9)*$F5,MAX((Expenses!MW$15-$AB5/12)*$AA5*$F5,0)+MAX((Expenses!MW$14-$AB6/12)*$AA6*$F5,0)+MAX((Expenses!MW$17-$AB7/12)*$AA7*$F5,0)+MAX((Expenses!MW$16-$AB8/12)*$AA8*$F5,0)+MAX((Expenses!MW$18-$AB9/12)*$AA9*$F5,0)))))</f>
        <v>0</v>
      </c>
      <c r="MZ176" s="515">
        <f>IF(OR(MZ$167&lt;=EOMONTH($E5,$R5*(1-$O5)),MZ$167&gt;EOMONTH($E5,$P5*12*(1-$O5)+$Q5*12*$O5+$R5*(1-$O5))),0,IF($X5="NNN",SUM(Expenses!MX$14:MX$18)*$F5,IF($X5="FSG",0,IF($X5="MG",SUMPRODUCT(Expenses!MX$14:MX$18,$Z5:$Z9)*$F5,MAX((Expenses!MX$15-$AB5/12)*$AA5*$F5,0)+MAX((Expenses!MX$14-$AB6/12)*$AA6*$F5,0)+MAX((Expenses!MX$17-$AB7/12)*$AA7*$F5,0)+MAX((Expenses!MX$16-$AB8/12)*$AA8*$F5,0)+MAX((Expenses!MX$18-$AB9/12)*$AA9*$F5,0)))))</f>
        <v>0</v>
      </c>
      <c r="NA176" s="515">
        <f>IF(OR(NA$167&lt;=EOMONTH($E5,$R5*(1-$O5)),NA$167&gt;EOMONTH($E5,$P5*12*(1-$O5)+$Q5*12*$O5+$R5*(1-$O5))),0,IF($X5="NNN",SUM(Expenses!MY$14:MY$18)*$F5,IF($X5="FSG",0,IF($X5="MG",SUMPRODUCT(Expenses!MY$14:MY$18,$Z5:$Z9)*$F5,MAX((Expenses!MY$15-$AB5/12)*$AA5*$F5,0)+MAX((Expenses!MY$14-$AB6/12)*$AA6*$F5,0)+MAX((Expenses!MY$17-$AB7/12)*$AA7*$F5,0)+MAX((Expenses!MY$16-$AB8/12)*$AA8*$F5,0)+MAX((Expenses!MY$18-$AB9/12)*$AA9*$F5,0)))))</f>
        <v>0</v>
      </c>
      <c r="NB176" s="515">
        <f>IF(OR(NB$167&lt;=EOMONTH($E5,$R5*(1-$O5)),NB$167&gt;EOMONTH($E5,$P5*12*(1-$O5)+$Q5*12*$O5+$R5*(1-$O5))),0,IF($X5="NNN",SUM(Expenses!MZ$14:MZ$18)*$F5,IF($X5="FSG",0,IF($X5="MG",SUMPRODUCT(Expenses!MZ$14:MZ$18,$Z5:$Z9)*$F5,MAX((Expenses!MZ$15-$AB5/12)*$AA5*$F5,0)+MAX((Expenses!MZ$14-$AB6/12)*$AA6*$F5,0)+MAX((Expenses!MZ$17-$AB7/12)*$AA7*$F5,0)+MAX((Expenses!MZ$16-$AB8/12)*$AA8*$F5,0)+MAX((Expenses!MZ$18-$AB9/12)*$AA9*$F5,0)))))</f>
        <v>0</v>
      </c>
      <c r="NC176" s="515">
        <f>IF(OR(NC$167&lt;=EOMONTH($E5,$R5*(1-$O5)),NC$167&gt;EOMONTH($E5,$P5*12*(1-$O5)+$Q5*12*$O5+$R5*(1-$O5))),0,IF($X5="NNN",SUM(Expenses!NA$14:NA$18)*$F5,IF($X5="FSG",0,IF($X5="MG",SUMPRODUCT(Expenses!NA$14:NA$18,$Z5:$Z9)*$F5,MAX((Expenses!NA$15-$AB5/12)*$AA5*$F5,0)+MAX((Expenses!NA$14-$AB6/12)*$AA6*$F5,0)+MAX((Expenses!NA$17-$AB7/12)*$AA7*$F5,0)+MAX((Expenses!NA$16-$AB8/12)*$AA8*$F5,0)+MAX((Expenses!NA$18-$AB9/12)*$AA9*$F5,0)))))</f>
        <v>0</v>
      </c>
      <c r="ND176" s="515">
        <f>IF(OR(ND$167&lt;=EOMONTH($E5,$R5*(1-$O5)),ND$167&gt;EOMONTH($E5,$P5*12*(1-$O5)+$Q5*12*$O5+$R5*(1-$O5))),0,IF($X5="NNN",SUM(Expenses!NB$14:NB$18)*$F5,IF($X5="FSG",0,IF($X5="MG",SUMPRODUCT(Expenses!NB$14:NB$18,$Z5:$Z9)*$F5,MAX((Expenses!NB$15-$AB5/12)*$AA5*$F5,0)+MAX((Expenses!NB$14-$AB6/12)*$AA6*$F5,0)+MAX((Expenses!NB$17-$AB7/12)*$AA7*$F5,0)+MAX((Expenses!NB$16-$AB8/12)*$AA8*$F5,0)+MAX((Expenses!NB$18-$AB9/12)*$AA9*$F5,0)))))</f>
        <v>0</v>
      </c>
      <c r="NE176" s="515">
        <f>IF(OR(NE$167&lt;=EOMONTH($E5,$R5*(1-$O5)),NE$167&gt;EOMONTH($E5,$P5*12*(1-$O5)+$Q5*12*$O5+$R5*(1-$O5))),0,IF($X5="NNN",SUM(Expenses!NC$14:NC$18)*$F5,IF($X5="FSG",0,IF($X5="MG",SUMPRODUCT(Expenses!NC$14:NC$18,$Z5:$Z9)*$F5,MAX((Expenses!NC$15-$AB5/12)*$AA5*$F5,0)+MAX((Expenses!NC$14-$AB6/12)*$AA6*$F5,0)+MAX((Expenses!NC$17-$AB7/12)*$AA7*$F5,0)+MAX((Expenses!NC$16-$AB8/12)*$AA8*$F5,0)+MAX((Expenses!NC$18-$AB9/12)*$AA9*$F5,0)))))</f>
        <v>0</v>
      </c>
      <c r="NF176" s="515">
        <f>IF(OR(NF$167&lt;=EOMONTH($E5,$R5*(1-$O5)),NF$167&gt;EOMONTH($E5,$P5*12*(1-$O5)+$Q5*12*$O5+$R5*(1-$O5))),0,IF($X5="NNN",SUM(Expenses!ND$14:ND$18)*$F5,IF($X5="FSG",0,IF($X5="MG",SUMPRODUCT(Expenses!ND$14:ND$18,$Z5:$Z9)*$F5,MAX((Expenses!ND$15-$AB5/12)*$AA5*$F5,0)+MAX((Expenses!ND$14-$AB6/12)*$AA6*$F5,0)+MAX((Expenses!ND$17-$AB7/12)*$AA7*$F5,0)+MAX((Expenses!ND$16-$AB8/12)*$AA8*$F5,0)+MAX((Expenses!ND$18-$AB9/12)*$AA9*$F5,0)))))</f>
        <v>0</v>
      </c>
      <c r="NG176" s="515">
        <f>IF(OR(NG$167&lt;=EOMONTH($E5,$R5*(1-$O5)),NG$167&gt;EOMONTH($E5,$P5*12*(1-$O5)+$Q5*12*$O5+$R5*(1-$O5))),0,IF($X5="NNN",SUM(Expenses!NE$14:NE$18)*$F5,IF($X5="FSG",0,IF($X5="MG",SUMPRODUCT(Expenses!NE$14:NE$18,$Z5:$Z9)*$F5,MAX((Expenses!NE$15-$AB5/12)*$AA5*$F5,0)+MAX((Expenses!NE$14-$AB6/12)*$AA6*$F5,0)+MAX((Expenses!NE$17-$AB7/12)*$AA7*$F5,0)+MAX((Expenses!NE$16-$AB8/12)*$AA8*$F5,0)+MAX((Expenses!NE$18-$AB9/12)*$AA9*$F5,0)))))</f>
        <v>0</v>
      </c>
      <c r="NH176" s="515">
        <f>IF(OR(NH$167&lt;=EOMONTH($E5,$R5*(1-$O5)),NH$167&gt;EOMONTH($E5,$P5*12*(1-$O5)+$Q5*12*$O5+$R5*(1-$O5))),0,IF($X5="NNN",SUM(Expenses!NF$14:NF$18)*$F5,IF($X5="FSG",0,IF($X5="MG",SUMPRODUCT(Expenses!NF$14:NF$18,$Z5:$Z9)*$F5,MAX((Expenses!NF$15-$AB5/12)*$AA5*$F5,0)+MAX((Expenses!NF$14-$AB6/12)*$AA6*$F5,0)+MAX((Expenses!NF$17-$AB7/12)*$AA7*$F5,0)+MAX((Expenses!NF$16-$AB8/12)*$AA8*$F5,0)+MAX((Expenses!NF$18-$AB9/12)*$AA9*$F5,0)))))</f>
        <v>0</v>
      </c>
      <c r="NI176" s="515">
        <f>IF(OR(NI$167&lt;=EOMONTH($E5,$R5*(1-$O5)),NI$167&gt;EOMONTH($E5,$P5*12*(1-$O5)+$Q5*12*$O5+$R5*(1-$O5))),0,IF($X5="NNN",SUM(Expenses!NG$14:NG$18)*$F5,IF($X5="FSG",0,IF($X5="MG",SUMPRODUCT(Expenses!NG$14:NG$18,$Z5:$Z9)*$F5,MAX((Expenses!NG$15-$AB5/12)*$AA5*$F5,0)+MAX((Expenses!NG$14-$AB6/12)*$AA6*$F5,0)+MAX((Expenses!NG$17-$AB7/12)*$AA7*$F5,0)+MAX((Expenses!NG$16-$AB8/12)*$AA8*$F5,0)+MAX((Expenses!NG$18-$AB9/12)*$AA9*$F5,0)))))</f>
        <v>0</v>
      </c>
      <c r="NJ176" s="515">
        <f>IF(OR(NJ$167&lt;=EOMONTH($E5,$R5*(1-$O5)),NJ$167&gt;EOMONTH($E5,$P5*12*(1-$O5)+$Q5*12*$O5+$R5*(1-$O5))),0,IF($X5="NNN",SUM(Expenses!NH$14:NH$18)*$F5,IF($X5="FSG",0,IF($X5="MG",SUMPRODUCT(Expenses!NH$14:NH$18,$Z5:$Z9)*$F5,MAX((Expenses!NH$15-$AB5/12)*$AA5*$F5,0)+MAX((Expenses!NH$14-$AB6/12)*$AA6*$F5,0)+MAX((Expenses!NH$17-$AB7/12)*$AA7*$F5,0)+MAX((Expenses!NH$16-$AB8/12)*$AA8*$F5,0)+MAX((Expenses!NH$18-$AB9/12)*$AA9*$F5,0)))))</f>
        <v>0</v>
      </c>
      <c r="NK176" s="518">
        <f>IF(OR(NK$167&lt;=EOMONTH($E5,$R5*(1-$O5)),NK$167&gt;EOMONTH($E5,$P5*12*(1-$O5)+$Q5*12*$O5+$R5*(1-$O5))),0,IF($X5="NNN",SUM(Expenses!NI$14:NI$18)*$F5,IF($X5="FSG",0,IF($X5="MG",SUMPRODUCT(Expenses!NI$14:NI$18,$Z5:$Z9)*$F5,MAX((Expenses!NI$15-$AB5/12)*$AA5*$F5,0)+MAX((Expenses!NI$14-$AB6/12)*$AA6*$F5,0)+MAX((Expenses!NI$17-$AB7/12)*$AA7*$F5,0)+MAX((Expenses!NI$16-$AB8/12)*$AA8*$F5,0)+MAX((Expenses!NI$18-$AB9/12)*$AA9*$F5,0)))))</f>
        <v>0</v>
      </c>
    </row>
    <row r="177" spans="1:375" s="384" customFormat="1" ht="13.8" x14ac:dyDescent="0.3">
      <c r="A177" s="519">
        <f t="shared" si="25"/>
        <v>908084.86437560304</v>
      </c>
      <c r="B177" s="446"/>
      <c r="C177" s="520" t="s">
        <v>336</v>
      </c>
      <c r="D177" s="521">
        <f t="shared" ref="D177:BO177" si="50">SUM(D170:D176)</f>
        <v>7927.2355633638408</v>
      </c>
      <c r="E177" s="521">
        <f t="shared" si="50"/>
        <v>7929.7471925412028</v>
      </c>
      <c r="F177" s="521">
        <f t="shared" si="50"/>
        <v>7932.2645062377487</v>
      </c>
      <c r="G177" s="521">
        <f t="shared" si="50"/>
        <v>8139.3126860691364</v>
      </c>
      <c r="H177" s="521">
        <f t="shared" si="50"/>
        <v>8141.84140743014</v>
      </c>
      <c r="I177" s="521">
        <f t="shared" si="50"/>
        <v>8144.3758519947205</v>
      </c>
      <c r="J177" s="521">
        <f t="shared" si="50"/>
        <v>8146.9160327160871</v>
      </c>
      <c r="K177" s="521">
        <f t="shared" si="50"/>
        <v>8149.4619625767664</v>
      </c>
      <c r="L177" s="521">
        <f t="shared" si="50"/>
        <v>8152.0136545886699</v>
      </c>
      <c r="M177" s="521">
        <f t="shared" si="50"/>
        <v>8154.5711217931548</v>
      </c>
      <c r="N177" s="521">
        <f t="shared" si="50"/>
        <v>8157.1343772610981</v>
      </c>
      <c r="O177" s="521">
        <f t="shared" si="50"/>
        <v>8159.7034340929595</v>
      </c>
      <c r="P177" s="521">
        <f t="shared" si="50"/>
        <v>8162.2783054188467</v>
      </c>
      <c r="Q177" s="521">
        <f t="shared" si="50"/>
        <v>8164.859004398586</v>
      </c>
      <c r="R177" s="521">
        <f t="shared" si="50"/>
        <v>8167.4455442217868</v>
      </c>
      <c r="S177" s="521">
        <f t="shared" si="50"/>
        <v>8380.6988619204149</v>
      </c>
      <c r="T177" s="521">
        <f t="shared" si="50"/>
        <v>8383.2971231188458</v>
      </c>
      <c r="U177" s="521">
        <f t="shared" si="50"/>
        <v>8385.9012649089527</v>
      </c>
      <c r="V177" s="521">
        <f t="shared" si="50"/>
        <v>8388.5113006001557</v>
      </c>
      <c r="W177" s="521">
        <f t="shared" si="50"/>
        <v>8391.1272435320043</v>
      </c>
      <c r="X177" s="521">
        <f t="shared" si="50"/>
        <v>8393.7491070742344</v>
      </c>
      <c r="Y177" s="521">
        <f t="shared" si="50"/>
        <v>8396.3769046268426</v>
      </c>
      <c r="Z177" s="521">
        <f t="shared" si="50"/>
        <v>8399.0106496201552</v>
      </c>
      <c r="AA177" s="521">
        <f t="shared" si="50"/>
        <v>8401.650355514892</v>
      </c>
      <c r="AB177" s="521">
        <f t="shared" si="50"/>
        <v>8404.296035802241</v>
      </c>
      <c r="AC177" s="521">
        <f t="shared" si="50"/>
        <v>8406.9477040039237</v>
      </c>
      <c r="AD177" s="521">
        <f t="shared" si="50"/>
        <v>8409.6053736722624</v>
      </c>
      <c r="AE177" s="521">
        <f t="shared" si="50"/>
        <v>8629.2498099171316</v>
      </c>
      <c r="AF177" s="521">
        <f t="shared" si="50"/>
        <v>8631.9195232985221</v>
      </c>
      <c r="AG177" s="521">
        <f t="shared" si="50"/>
        <v>8634.5952789878556</v>
      </c>
      <c r="AH177" s="521">
        <f t="shared" si="50"/>
        <v>8637.2770906605674</v>
      </c>
      <c r="AI177" s="521">
        <f t="shared" si="50"/>
        <v>8639.9649720230409</v>
      </c>
      <c r="AJ177" s="521">
        <f t="shared" si="50"/>
        <v>8642.6589368126824</v>
      </c>
      <c r="AK177" s="521">
        <f t="shared" si="50"/>
        <v>8645.3589987979885</v>
      </c>
      <c r="AL177" s="521">
        <f t="shared" si="50"/>
        <v>8648.0651717786168</v>
      </c>
      <c r="AM177" s="521">
        <f t="shared" si="50"/>
        <v>8650.7774695854587</v>
      </c>
      <c r="AN177" s="521">
        <f t="shared" si="50"/>
        <v>8653.4959060807105</v>
      </c>
      <c r="AO177" s="521">
        <f t="shared" si="50"/>
        <v>8656.2204951579388</v>
      </c>
      <c r="AP177" s="521">
        <f t="shared" si="50"/>
        <v>8658.9512507421568</v>
      </c>
      <c r="AQ177" s="521">
        <f t="shared" si="50"/>
        <v>0</v>
      </c>
      <c r="AR177" s="521">
        <f t="shared" si="50"/>
        <v>0</v>
      </c>
      <c r="AS177" s="521">
        <f t="shared" si="50"/>
        <v>1217.5081871706882</v>
      </c>
      <c r="AT177" s="521">
        <f t="shared" si="50"/>
        <v>1220.2637486644001</v>
      </c>
      <c r="AU177" s="521">
        <f t="shared" si="50"/>
        <v>9283.6546576868423</v>
      </c>
      <c r="AV177" s="521">
        <f t="shared" si="50"/>
        <v>9286.4227065081996</v>
      </c>
      <c r="AW177" s="521">
        <f t="shared" si="50"/>
        <v>9289.1970201981003</v>
      </c>
      <c r="AX177" s="521">
        <f t="shared" si="50"/>
        <v>9291.977612935696</v>
      </c>
      <c r="AY177" s="521">
        <f t="shared" si="50"/>
        <v>9294.7644989322271</v>
      </c>
      <c r="AZ177" s="521">
        <f t="shared" si="50"/>
        <v>9539.3765657587719</v>
      </c>
      <c r="BA177" s="521">
        <f t="shared" si="50"/>
        <v>9542.1760810356245</v>
      </c>
      <c r="BB177" s="521">
        <f t="shared" si="50"/>
        <v>9544.9819323984084</v>
      </c>
      <c r="BC177" s="521">
        <f t="shared" si="50"/>
        <v>9547.7941341874612</v>
      </c>
      <c r="BD177" s="521">
        <f t="shared" si="50"/>
        <v>9550.6127007755713</v>
      </c>
      <c r="BE177" s="521">
        <f t="shared" si="50"/>
        <v>9553.437646568058</v>
      </c>
      <c r="BF177" s="521">
        <f t="shared" si="50"/>
        <v>9556.2689860028477</v>
      </c>
      <c r="BG177" s="521">
        <f t="shared" si="50"/>
        <v>9559.1067335505377</v>
      </c>
      <c r="BH177" s="521">
        <f t="shared" si="50"/>
        <v>9561.9509037144817</v>
      </c>
      <c r="BI177" s="521">
        <f t="shared" si="50"/>
        <v>9564.8015110308552</v>
      </c>
      <c r="BJ177" s="521">
        <f t="shared" si="50"/>
        <v>9567.6585700687338</v>
      </c>
      <c r="BK177" s="521">
        <f t="shared" si="50"/>
        <v>9570.5220954301694</v>
      </c>
      <c r="BL177" s="521">
        <f t="shared" si="50"/>
        <v>9822.4655412777629</v>
      </c>
      <c r="BM177" s="521">
        <f t="shared" si="50"/>
        <v>9825.3420432247294</v>
      </c>
      <c r="BN177" s="521">
        <f t="shared" si="50"/>
        <v>9828.22505549999</v>
      </c>
      <c r="BO177" s="521">
        <f t="shared" si="50"/>
        <v>9831.1145928382412</v>
      </c>
      <c r="BP177" s="521">
        <f t="shared" ref="BP177:EA177" si="51">SUM(BP170:BP176)</f>
        <v>9834.0106700075248</v>
      </c>
      <c r="BQ177" s="521">
        <f t="shared" si="51"/>
        <v>9836.9133018093053</v>
      </c>
      <c r="BR177" s="521">
        <f t="shared" si="51"/>
        <v>9839.8225030785507</v>
      </c>
      <c r="BS177" s="521">
        <f t="shared" si="51"/>
        <v>9842.7382886838022</v>
      </c>
      <c r="BT177" s="521">
        <f t="shared" si="51"/>
        <v>9845.6606735272544</v>
      </c>
      <c r="BU177" s="521">
        <f t="shared" si="51"/>
        <v>9848.5896725448292</v>
      </c>
      <c r="BV177" s="521">
        <f t="shared" si="51"/>
        <v>9851.5253007062493</v>
      </c>
      <c r="BW177" s="521">
        <f t="shared" si="51"/>
        <v>9854.4675730151248</v>
      </c>
      <c r="BX177" s="521">
        <f t="shared" si="51"/>
        <v>10113.962147222346</v>
      </c>
      <c r="BY177" s="521">
        <f t="shared" si="51"/>
        <v>10116.917752972853</v>
      </c>
      <c r="BZ177" s="521">
        <f t="shared" si="51"/>
        <v>10119.880048085684</v>
      </c>
      <c r="CA177" s="521">
        <f t="shared" si="51"/>
        <v>10122.849047700738</v>
      </c>
      <c r="CB177" s="521">
        <f t="shared" si="51"/>
        <v>10125.824766992177</v>
      </c>
      <c r="CC177" s="521">
        <f t="shared" si="51"/>
        <v>10128.807221168507</v>
      </c>
      <c r="CD177" s="521">
        <f t="shared" si="51"/>
        <v>10131.796425472656</v>
      </c>
      <c r="CE177" s="521">
        <f t="shared" si="51"/>
        <v>10134.792395182052</v>
      </c>
      <c r="CF177" s="521">
        <f t="shared" si="51"/>
        <v>10137.795145608699</v>
      </c>
      <c r="CG177" s="521">
        <f t="shared" si="51"/>
        <v>10140.804692099256</v>
      </c>
      <c r="CH177" s="521">
        <f t="shared" si="51"/>
        <v>10143.821050035116</v>
      </c>
      <c r="CI177" s="521">
        <f t="shared" si="51"/>
        <v>10146.844234832484</v>
      </c>
      <c r="CJ177" s="521">
        <f t="shared" si="51"/>
        <v>10414.11627393719</v>
      </c>
      <c r="CK177" s="521">
        <f t="shared" si="51"/>
        <v>10417.153158845837</v>
      </c>
      <c r="CL177" s="521">
        <f t="shared" si="51"/>
        <v>10420.19691707427</v>
      </c>
      <c r="CM177" s="521">
        <f t="shared" si="51"/>
        <v>10423.247564178737</v>
      </c>
      <c r="CN177" s="521">
        <f t="shared" si="51"/>
        <v>10426.305115750689</v>
      </c>
      <c r="CO177" s="521">
        <f t="shared" si="51"/>
        <v>10429.369587416868</v>
      </c>
      <c r="CP177" s="521">
        <f t="shared" si="51"/>
        <v>10432.440994839382</v>
      </c>
      <c r="CQ177" s="521">
        <f t="shared" si="51"/>
        <v>10435.519353715787</v>
      </c>
      <c r="CR177" s="521">
        <f t="shared" si="51"/>
        <v>10438.604679779168</v>
      </c>
      <c r="CS177" s="521">
        <f t="shared" si="51"/>
        <v>10441.696988798214</v>
      </c>
      <c r="CT177" s="521">
        <f t="shared" si="51"/>
        <v>10444.796296577311</v>
      </c>
      <c r="CU177" s="521">
        <f t="shared" si="51"/>
        <v>10447.902618956607</v>
      </c>
      <c r="CV177" s="521">
        <f t="shared" si="51"/>
        <v>10723.185244166676</v>
      </c>
      <c r="CW177" s="521">
        <f t="shared" si="51"/>
        <v>10726.305643410311</v>
      </c>
      <c r="CX177" s="521">
        <f t="shared" si="51"/>
        <v>10729.433104990027</v>
      </c>
      <c r="CY177" s="521">
        <f t="shared" si="51"/>
        <v>10732.567644889867</v>
      </c>
      <c r="CZ177" s="521">
        <f t="shared" si="51"/>
        <v>10735.709279130047</v>
      </c>
      <c r="DA177" s="521">
        <f t="shared" si="51"/>
        <v>0</v>
      </c>
      <c r="DB177" s="521">
        <f t="shared" si="51"/>
        <v>0</v>
      </c>
      <c r="DC177" s="521">
        <f t="shared" si="51"/>
        <v>0</v>
      </c>
      <c r="DD177" s="521">
        <f t="shared" si="51"/>
        <v>0</v>
      </c>
      <c r="DE177" s="521">
        <f t="shared" si="51"/>
        <v>0</v>
      </c>
      <c r="DF177" s="521">
        <f t="shared" si="51"/>
        <v>0</v>
      </c>
      <c r="DG177" s="521">
        <f t="shared" si="51"/>
        <v>0</v>
      </c>
      <c r="DH177" s="521">
        <f t="shared" si="51"/>
        <v>0</v>
      </c>
      <c r="DI177" s="521">
        <f t="shared" si="51"/>
        <v>0</v>
      </c>
      <c r="DJ177" s="521">
        <f t="shared" si="51"/>
        <v>0</v>
      </c>
      <c r="DK177" s="521">
        <f t="shared" si="51"/>
        <v>0</v>
      </c>
      <c r="DL177" s="521">
        <f t="shared" si="51"/>
        <v>0</v>
      </c>
      <c r="DM177" s="521">
        <f t="shared" si="51"/>
        <v>0</v>
      </c>
      <c r="DN177" s="521">
        <f t="shared" si="51"/>
        <v>0</v>
      </c>
      <c r="DO177" s="521">
        <f t="shared" si="51"/>
        <v>0</v>
      </c>
      <c r="DP177" s="521">
        <f t="shared" si="51"/>
        <v>0</v>
      </c>
      <c r="DQ177" s="521">
        <f t="shared" si="51"/>
        <v>0</v>
      </c>
      <c r="DR177" s="521">
        <f t="shared" si="51"/>
        <v>0</v>
      </c>
      <c r="DS177" s="521">
        <f t="shared" si="51"/>
        <v>0</v>
      </c>
      <c r="DT177" s="521">
        <f t="shared" si="51"/>
        <v>0</v>
      </c>
      <c r="DU177" s="521">
        <f t="shared" si="51"/>
        <v>0</v>
      </c>
      <c r="DV177" s="521">
        <f t="shared" si="51"/>
        <v>0</v>
      </c>
      <c r="DW177" s="521">
        <f t="shared" si="51"/>
        <v>0</v>
      </c>
      <c r="DX177" s="521">
        <f t="shared" si="51"/>
        <v>0</v>
      </c>
      <c r="DY177" s="521">
        <f t="shared" si="51"/>
        <v>0</v>
      </c>
      <c r="DZ177" s="521">
        <f t="shared" si="51"/>
        <v>0</v>
      </c>
      <c r="EA177" s="521">
        <f t="shared" si="51"/>
        <v>0</v>
      </c>
      <c r="EB177" s="521">
        <f t="shared" ref="EB177:GM177" si="52">SUM(EB170:EB176)</f>
        <v>0</v>
      </c>
      <c r="EC177" s="521">
        <f t="shared" si="52"/>
        <v>0</v>
      </c>
      <c r="ED177" s="521">
        <f t="shared" si="52"/>
        <v>0</v>
      </c>
      <c r="EE177" s="521">
        <f t="shared" si="52"/>
        <v>0</v>
      </c>
      <c r="EF177" s="521">
        <f t="shared" si="52"/>
        <v>0</v>
      </c>
      <c r="EG177" s="521">
        <f t="shared" si="52"/>
        <v>0</v>
      </c>
      <c r="EH177" s="521">
        <f t="shared" si="52"/>
        <v>0</v>
      </c>
      <c r="EI177" s="521">
        <f t="shared" si="52"/>
        <v>0</v>
      </c>
      <c r="EJ177" s="521">
        <f t="shared" si="52"/>
        <v>0</v>
      </c>
      <c r="EK177" s="521">
        <f t="shared" si="52"/>
        <v>0</v>
      </c>
      <c r="EL177" s="521">
        <f t="shared" si="52"/>
        <v>0</v>
      </c>
      <c r="EM177" s="521">
        <f t="shared" si="52"/>
        <v>0</v>
      </c>
      <c r="EN177" s="521">
        <f t="shared" si="52"/>
        <v>0</v>
      </c>
      <c r="EO177" s="521">
        <f t="shared" si="52"/>
        <v>0</v>
      </c>
      <c r="EP177" s="521">
        <f t="shared" si="52"/>
        <v>0</v>
      </c>
      <c r="EQ177" s="521">
        <f t="shared" si="52"/>
        <v>0</v>
      </c>
      <c r="ER177" s="521">
        <f t="shared" si="52"/>
        <v>0</v>
      </c>
      <c r="ES177" s="521">
        <f t="shared" si="52"/>
        <v>0</v>
      </c>
      <c r="ET177" s="521">
        <f t="shared" si="52"/>
        <v>0</v>
      </c>
      <c r="EU177" s="521">
        <f t="shared" si="52"/>
        <v>0</v>
      </c>
      <c r="EV177" s="521">
        <f t="shared" si="52"/>
        <v>0</v>
      </c>
      <c r="EW177" s="521">
        <f t="shared" si="52"/>
        <v>0</v>
      </c>
      <c r="EX177" s="521">
        <f t="shared" si="52"/>
        <v>0</v>
      </c>
      <c r="EY177" s="521">
        <f t="shared" si="52"/>
        <v>0</v>
      </c>
      <c r="EZ177" s="521">
        <f t="shared" si="52"/>
        <v>0</v>
      </c>
      <c r="FA177" s="521">
        <f t="shared" si="52"/>
        <v>0</v>
      </c>
      <c r="FB177" s="521">
        <f t="shared" si="52"/>
        <v>0</v>
      </c>
      <c r="FC177" s="521">
        <f t="shared" si="52"/>
        <v>0</v>
      </c>
      <c r="FD177" s="521">
        <f t="shared" si="52"/>
        <v>0</v>
      </c>
      <c r="FE177" s="521">
        <f t="shared" si="52"/>
        <v>0</v>
      </c>
      <c r="FF177" s="521">
        <f t="shared" si="52"/>
        <v>0</v>
      </c>
      <c r="FG177" s="521">
        <f t="shared" si="52"/>
        <v>0</v>
      </c>
      <c r="FH177" s="521">
        <f t="shared" si="52"/>
        <v>0</v>
      </c>
      <c r="FI177" s="521">
        <f t="shared" si="52"/>
        <v>0</v>
      </c>
      <c r="FJ177" s="521">
        <f t="shared" si="52"/>
        <v>0</v>
      </c>
      <c r="FK177" s="521">
        <f t="shared" si="52"/>
        <v>0</v>
      </c>
      <c r="FL177" s="521">
        <f t="shared" si="52"/>
        <v>0</v>
      </c>
      <c r="FM177" s="521">
        <f t="shared" si="52"/>
        <v>0</v>
      </c>
      <c r="FN177" s="521">
        <f t="shared" si="52"/>
        <v>0</v>
      </c>
      <c r="FO177" s="521">
        <f t="shared" si="52"/>
        <v>0</v>
      </c>
      <c r="FP177" s="521">
        <f t="shared" si="52"/>
        <v>0</v>
      </c>
      <c r="FQ177" s="521">
        <f t="shared" si="52"/>
        <v>0</v>
      </c>
      <c r="FR177" s="521">
        <f t="shared" si="52"/>
        <v>0</v>
      </c>
      <c r="FS177" s="521">
        <f t="shared" si="52"/>
        <v>0</v>
      </c>
      <c r="FT177" s="521">
        <f t="shared" si="52"/>
        <v>0</v>
      </c>
      <c r="FU177" s="521">
        <f t="shared" si="52"/>
        <v>0</v>
      </c>
      <c r="FV177" s="521">
        <f t="shared" si="52"/>
        <v>0</v>
      </c>
      <c r="FW177" s="521">
        <f t="shared" si="52"/>
        <v>0</v>
      </c>
      <c r="FX177" s="521">
        <f t="shared" si="52"/>
        <v>0</v>
      </c>
      <c r="FY177" s="521">
        <f t="shared" si="52"/>
        <v>0</v>
      </c>
      <c r="FZ177" s="521">
        <f t="shared" si="52"/>
        <v>0</v>
      </c>
      <c r="GA177" s="521">
        <f t="shared" si="52"/>
        <v>0</v>
      </c>
      <c r="GB177" s="521">
        <f t="shared" si="52"/>
        <v>0</v>
      </c>
      <c r="GC177" s="521">
        <f t="shared" si="52"/>
        <v>0</v>
      </c>
      <c r="GD177" s="521">
        <f t="shared" si="52"/>
        <v>0</v>
      </c>
      <c r="GE177" s="521">
        <f t="shared" si="52"/>
        <v>0</v>
      </c>
      <c r="GF177" s="521">
        <f t="shared" si="52"/>
        <v>0</v>
      </c>
      <c r="GG177" s="521">
        <f t="shared" si="52"/>
        <v>0</v>
      </c>
      <c r="GH177" s="521">
        <f t="shared" si="52"/>
        <v>0</v>
      </c>
      <c r="GI177" s="521">
        <f t="shared" si="52"/>
        <v>0</v>
      </c>
      <c r="GJ177" s="521">
        <f t="shared" si="52"/>
        <v>0</v>
      </c>
      <c r="GK177" s="521">
        <f t="shared" si="52"/>
        <v>0</v>
      </c>
      <c r="GL177" s="521">
        <f t="shared" si="52"/>
        <v>0</v>
      </c>
      <c r="GM177" s="521">
        <f t="shared" si="52"/>
        <v>0</v>
      </c>
      <c r="GN177" s="521">
        <f t="shared" ref="GN177:IY177" si="53">SUM(GN170:GN176)</f>
        <v>0</v>
      </c>
      <c r="GO177" s="521">
        <f t="shared" si="53"/>
        <v>0</v>
      </c>
      <c r="GP177" s="521">
        <f t="shared" si="53"/>
        <v>0</v>
      </c>
      <c r="GQ177" s="521">
        <f t="shared" si="53"/>
        <v>0</v>
      </c>
      <c r="GR177" s="521">
        <f t="shared" si="53"/>
        <v>0</v>
      </c>
      <c r="GS177" s="521">
        <f t="shared" si="53"/>
        <v>0</v>
      </c>
      <c r="GT177" s="521">
        <f t="shared" si="53"/>
        <v>0</v>
      </c>
      <c r="GU177" s="521">
        <f t="shared" si="53"/>
        <v>0</v>
      </c>
      <c r="GV177" s="521">
        <f t="shared" si="53"/>
        <v>0</v>
      </c>
      <c r="GW177" s="521">
        <f t="shared" si="53"/>
        <v>0</v>
      </c>
      <c r="GX177" s="521">
        <f t="shared" si="53"/>
        <v>0</v>
      </c>
      <c r="GY177" s="521">
        <f t="shared" si="53"/>
        <v>0</v>
      </c>
      <c r="GZ177" s="521">
        <f t="shared" si="53"/>
        <v>0</v>
      </c>
      <c r="HA177" s="521">
        <f t="shared" si="53"/>
        <v>0</v>
      </c>
      <c r="HB177" s="521">
        <f t="shared" si="53"/>
        <v>0</v>
      </c>
      <c r="HC177" s="521">
        <f t="shared" si="53"/>
        <v>0</v>
      </c>
      <c r="HD177" s="521">
        <f t="shared" si="53"/>
        <v>0</v>
      </c>
      <c r="HE177" s="521">
        <f t="shared" si="53"/>
        <v>0</v>
      </c>
      <c r="HF177" s="521">
        <f t="shared" si="53"/>
        <v>0</v>
      </c>
      <c r="HG177" s="521">
        <f t="shared" si="53"/>
        <v>0</v>
      </c>
      <c r="HH177" s="521">
        <f t="shared" si="53"/>
        <v>0</v>
      </c>
      <c r="HI177" s="521">
        <f t="shared" si="53"/>
        <v>0</v>
      </c>
      <c r="HJ177" s="521">
        <f t="shared" si="53"/>
        <v>0</v>
      </c>
      <c r="HK177" s="521">
        <f t="shared" si="53"/>
        <v>0</v>
      </c>
      <c r="HL177" s="521">
        <f t="shared" si="53"/>
        <v>0</v>
      </c>
      <c r="HM177" s="521">
        <f t="shared" si="53"/>
        <v>0</v>
      </c>
      <c r="HN177" s="521">
        <f t="shared" si="53"/>
        <v>0</v>
      </c>
      <c r="HO177" s="521">
        <f t="shared" si="53"/>
        <v>0</v>
      </c>
      <c r="HP177" s="521">
        <f t="shared" si="53"/>
        <v>0</v>
      </c>
      <c r="HQ177" s="521">
        <f t="shared" si="53"/>
        <v>0</v>
      </c>
      <c r="HR177" s="521">
        <f t="shared" si="53"/>
        <v>0</v>
      </c>
      <c r="HS177" s="521">
        <f t="shared" si="53"/>
        <v>0</v>
      </c>
      <c r="HT177" s="521">
        <f t="shared" si="53"/>
        <v>0</v>
      </c>
      <c r="HU177" s="521">
        <f t="shared" si="53"/>
        <v>0</v>
      </c>
      <c r="HV177" s="521">
        <f t="shared" si="53"/>
        <v>0</v>
      </c>
      <c r="HW177" s="521">
        <f t="shared" si="53"/>
        <v>0</v>
      </c>
      <c r="HX177" s="521">
        <f t="shared" si="53"/>
        <v>0</v>
      </c>
      <c r="HY177" s="521">
        <f t="shared" si="53"/>
        <v>0</v>
      </c>
      <c r="HZ177" s="521">
        <f t="shared" si="53"/>
        <v>0</v>
      </c>
      <c r="IA177" s="521">
        <f t="shared" si="53"/>
        <v>0</v>
      </c>
      <c r="IB177" s="521">
        <f t="shared" si="53"/>
        <v>0</v>
      </c>
      <c r="IC177" s="521">
        <f t="shared" si="53"/>
        <v>0</v>
      </c>
      <c r="ID177" s="521">
        <f t="shared" si="53"/>
        <v>0</v>
      </c>
      <c r="IE177" s="521">
        <f t="shared" si="53"/>
        <v>0</v>
      </c>
      <c r="IF177" s="521">
        <f t="shared" si="53"/>
        <v>0</v>
      </c>
      <c r="IG177" s="521">
        <f t="shared" si="53"/>
        <v>0</v>
      </c>
      <c r="IH177" s="521">
        <f t="shared" si="53"/>
        <v>0</v>
      </c>
      <c r="II177" s="521">
        <f t="shared" si="53"/>
        <v>0</v>
      </c>
      <c r="IJ177" s="521">
        <f t="shared" si="53"/>
        <v>0</v>
      </c>
      <c r="IK177" s="521">
        <f t="shared" si="53"/>
        <v>0</v>
      </c>
      <c r="IL177" s="521">
        <f t="shared" si="53"/>
        <v>0</v>
      </c>
      <c r="IM177" s="521">
        <f t="shared" si="53"/>
        <v>0</v>
      </c>
      <c r="IN177" s="521">
        <f t="shared" si="53"/>
        <v>0</v>
      </c>
      <c r="IO177" s="521">
        <f t="shared" si="53"/>
        <v>0</v>
      </c>
      <c r="IP177" s="521">
        <f t="shared" si="53"/>
        <v>0</v>
      </c>
      <c r="IQ177" s="521">
        <f t="shared" si="53"/>
        <v>0</v>
      </c>
      <c r="IR177" s="521">
        <f t="shared" si="53"/>
        <v>0</v>
      </c>
      <c r="IS177" s="521">
        <f t="shared" si="53"/>
        <v>0</v>
      </c>
      <c r="IT177" s="521">
        <f t="shared" si="53"/>
        <v>0</v>
      </c>
      <c r="IU177" s="521">
        <f t="shared" si="53"/>
        <v>0</v>
      </c>
      <c r="IV177" s="521">
        <f t="shared" si="53"/>
        <v>0</v>
      </c>
      <c r="IW177" s="521">
        <f t="shared" si="53"/>
        <v>0</v>
      </c>
      <c r="IX177" s="521">
        <f t="shared" si="53"/>
        <v>0</v>
      </c>
      <c r="IY177" s="521">
        <f t="shared" si="53"/>
        <v>0</v>
      </c>
      <c r="IZ177" s="521">
        <f t="shared" ref="IZ177:LK177" si="54">SUM(IZ170:IZ176)</f>
        <v>0</v>
      </c>
      <c r="JA177" s="521">
        <f t="shared" si="54"/>
        <v>0</v>
      </c>
      <c r="JB177" s="521">
        <f t="shared" si="54"/>
        <v>0</v>
      </c>
      <c r="JC177" s="521">
        <f t="shared" si="54"/>
        <v>0</v>
      </c>
      <c r="JD177" s="521">
        <f t="shared" si="54"/>
        <v>0</v>
      </c>
      <c r="JE177" s="521">
        <f t="shared" si="54"/>
        <v>0</v>
      </c>
      <c r="JF177" s="521">
        <f t="shared" si="54"/>
        <v>0</v>
      </c>
      <c r="JG177" s="521">
        <f t="shared" si="54"/>
        <v>0</v>
      </c>
      <c r="JH177" s="521">
        <f t="shared" si="54"/>
        <v>0</v>
      </c>
      <c r="JI177" s="521">
        <f t="shared" si="54"/>
        <v>0</v>
      </c>
      <c r="JJ177" s="521">
        <f t="shared" si="54"/>
        <v>0</v>
      </c>
      <c r="JK177" s="521">
        <f t="shared" si="54"/>
        <v>0</v>
      </c>
      <c r="JL177" s="521">
        <f t="shared" si="54"/>
        <v>0</v>
      </c>
      <c r="JM177" s="521">
        <f t="shared" si="54"/>
        <v>0</v>
      </c>
      <c r="JN177" s="521">
        <f t="shared" si="54"/>
        <v>0</v>
      </c>
      <c r="JO177" s="521">
        <f t="shared" si="54"/>
        <v>0</v>
      </c>
      <c r="JP177" s="521">
        <f t="shared" si="54"/>
        <v>0</v>
      </c>
      <c r="JQ177" s="521">
        <f t="shared" si="54"/>
        <v>0</v>
      </c>
      <c r="JR177" s="521">
        <f t="shared" si="54"/>
        <v>0</v>
      </c>
      <c r="JS177" s="521">
        <f t="shared" si="54"/>
        <v>0</v>
      </c>
      <c r="JT177" s="521">
        <f t="shared" si="54"/>
        <v>0</v>
      </c>
      <c r="JU177" s="521">
        <f t="shared" si="54"/>
        <v>0</v>
      </c>
      <c r="JV177" s="521">
        <f t="shared" si="54"/>
        <v>0</v>
      </c>
      <c r="JW177" s="521">
        <f t="shared" si="54"/>
        <v>0</v>
      </c>
      <c r="JX177" s="521">
        <f t="shared" si="54"/>
        <v>0</v>
      </c>
      <c r="JY177" s="521">
        <f t="shared" si="54"/>
        <v>0</v>
      </c>
      <c r="JZ177" s="521">
        <f t="shared" si="54"/>
        <v>0</v>
      </c>
      <c r="KA177" s="521">
        <f t="shared" si="54"/>
        <v>0</v>
      </c>
      <c r="KB177" s="521">
        <f t="shared" si="54"/>
        <v>0</v>
      </c>
      <c r="KC177" s="521">
        <f t="shared" si="54"/>
        <v>0</v>
      </c>
      <c r="KD177" s="521">
        <f t="shared" si="54"/>
        <v>0</v>
      </c>
      <c r="KE177" s="521">
        <f t="shared" si="54"/>
        <v>0</v>
      </c>
      <c r="KF177" s="521">
        <f t="shared" si="54"/>
        <v>0</v>
      </c>
      <c r="KG177" s="521">
        <f t="shared" si="54"/>
        <v>0</v>
      </c>
      <c r="KH177" s="521">
        <f t="shared" si="54"/>
        <v>0</v>
      </c>
      <c r="KI177" s="521">
        <f t="shared" si="54"/>
        <v>0</v>
      </c>
      <c r="KJ177" s="521">
        <f t="shared" si="54"/>
        <v>0</v>
      </c>
      <c r="KK177" s="521">
        <f t="shared" si="54"/>
        <v>0</v>
      </c>
      <c r="KL177" s="521">
        <f t="shared" si="54"/>
        <v>0</v>
      </c>
      <c r="KM177" s="521">
        <f t="shared" si="54"/>
        <v>0</v>
      </c>
      <c r="KN177" s="521">
        <f t="shared" si="54"/>
        <v>0</v>
      </c>
      <c r="KO177" s="521">
        <f t="shared" si="54"/>
        <v>0</v>
      </c>
      <c r="KP177" s="521">
        <f t="shared" si="54"/>
        <v>0</v>
      </c>
      <c r="KQ177" s="521">
        <f t="shared" si="54"/>
        <v>0</v>
      </c>
      <c r="KR177" s="521">
        <f t="shared" si="54"/>
        <v>0</v>
      </c>
      <c r="KS177" s="521">
        <f t="shared" si="54"/>
        <v>0</v>
      </c>
      <c r="KT177" s="521">
        <f t="shared" si="54"/>
        <v>0</v>
      </c>
      <c r="KU177" s="521">
        <f t="shared" si="54"/>
        <v>0</v>
      </c>
      <c r="KV177" s="521">
        <f t="shared" si="54"/>
        <v>0</v>
      </c>
      <c r="KW177" s="521">
        <f t="shared" si="54"/>
        <v>0</v>
      </c>
      <c r="KX177" s="521">
        <f t="shared" si="54"/>
        <v>0</v>
      </c>
      <c r="KY177" s="521">
        <f t="shared" si="54"/>
        <v>0</v>
      </c>
      <c r="KZ177" s="521">
        <f t="shared" si="54"/>
        <v>0</v>
      </c>
      <c r="LA177" s="521">
        <f t="shared" si="54"/>
        <v>0</v>
      </c>
      <c r="LB177" s="521">
        <f t="shared" si="54"/>
        <v>0</v>
      </c>
      <c r="LC177" s="521">
        <f t="shared" si="54"/>
        <v>0</v>
      </c>
      <c r="LD177" s="521">
        <f t="shared" si="54"/>
        <v>0</v>
      </c>
      <c r="LE177" s="521">
        <f t="shared" si="54"/>
        <v>0</v>
      </c>
      <c r="LF177" s="521">
        <f t="shared" si="54"/>
        <v>0</v>
      </c>
      <c r="LG177" s="521">
        <f t="shared" si="54"/>
        <v>0</v>
      </c>
      <c r="LH177" s="521">
        <f t="shared" si="54"/>
        <v>0</v>
      </c>
      <c r="LI177" s="521">
        <f t="shared" si="54"/>
        <v>0</v>
      </c>
      <c r="LJ177" s="521">
        <f t="shared" si="54"/>
        <v>0</v>
      </c>
      <c r="LK177" s="521">
        <f t="shared" si="54"/>
        <v>0</v>
      </c>
      <c r="LL177" s="521">
        <f t="shared" ref="LL177:NK177" si="55">SUM(LL170:LL176)</f>
        <v>0</v>
      </c>
      <c r="LM177" s="521">
        <f t="shared" si="55"/>
        <v>0</v>
      </c>
      <c r="LN177" s="521">
        <f t="shared" si="55"/>
        <v>0</v>
      </c>
      <c r="LO177" s="521">
        <f t="shared" si="55"/>
        <v>0</v>
      </c>
      <c r="LP177" s="521">
        <f t="shared" si="55"/>
        <v>0</v>
      </c>
      <c r="LQ177" s="521">
        <f t="shared" si="55"/>
        <v>0</v>
      </c>
      <c r="LR177" s="521">
        <f t="shared" si="55"/>
        <v>0</v>
      </c>
      <c r="LS177" s="521">
        <f t="shared" si="55"/>
        <v>0</v>
      </c>
      <c r="LT177" s="521">
        <f t="shared" si="55"/>
        <v>0</v>
      </c>
      <c r="LU177" s="521">
        <f t="shared" si="55"/>
        <v>0</v>
      </c>
      <c r="LV177" s="521">
        <f t="shared" si="55"/>
        <v>0</v>
      </c>
      <c r="LW177" s="521">
        <f t="shared" si="55"/>
        <v>0</v>
      </c>
      <c r="LX177" s="521">
        <f t="shared" si="55"/>
        <v>0</v>
      </c>
      <c r="LY177" s="521">
        <f t="shared" si="55"/>
        <v>0</v>
      </c>
      <c r="LZ177" s="521">
        <f t="shared" si="55"/>
        <v>0</v>
      </c>
      <c r="MA177" s="521">
        <f t="shared" si="55"/>
        <v>0</v>
      </c>
      <c r="MB177" s="521">
        <f t="shared" si="55"/>
        <v>0</v>
      </c>
      <c r="MC177" s="521">
        <f t="shared" si="55"/>
        <v>0</v>
      </c>
      <c r="MD177" s="521">
        <f t="shared" si="55"/>
        <v>0</v>
      </c>
      <c r="ME177" s="521">
        <f t="shared" si="55"/>
        <v>0</v>
      </c>
      <c r="MF177" s="521">
        <f t="shared" si="55"/>
        <v>0</v>
      </c>
      <c r="MG177" s="521">
        <f t="shared" si="55"/>
        <v>0</v>
      </c>
      <c r="MH177" s="521">
        <f t="shared" si="55"/>
        <v>0</v>
      </c>
      <c r="MI177" s="521">
        <f t="shared" si="55"/>
        <v>0</v>
      </c>
      <c r="MJ177" s="521">
        <f t="shared" si="55"/>
        <v>0</v>
      </c>
      <c r="MK177" s="521">
        <f t="shared" si="55"/>
        <v>0</v>
      </c>
      <c r="ML177" s="521">
        <f t="shared" si="55"/>
        <v>0</v>
      </c>
      <c r="MM177" s="521">
        <f t="shared" si="55"/>
        <v>0</v>
      </c>
      <c r="MN177" s="521">
        <f t="shared" si="55"/>
        <v>0</v>
      </c>
      <c r="MO177" s="521">
        <f t="shared" si="55"/>
        <v>0</v>
      </c>
      <c r="MP177" s="521">
        <f t="shared" si="55"/>
        <v>0</v>
      </c>
      <c r="MQ177" s="521">
        <f t="shared" si="55"/>
        <v>0</v>
      </c>
      <c r="MR177" s="521">
        <f t="shared" si="55"/>
        <v>0</v>
      </c>
      <c r="MS177" s="521">
        <f t="shared" si="55"/>
        <v>0</v>
      </c>
      <c r="MT177" s="521">
        <f t="shared" si="55"/>
        <v>0</v>
      </c>
      <c r="MU177" s="521">
        <f t="shared" si="55"/>
        <v>0</v>
      </c>
      <c r="MV177" s="521">
        <f t="shared" si="55"/>
        <v>0</v>
      </c>
      <c r="MW177" s="521">
        <f t="shared" si="55"/>
        <v>0</v>
      </c>
      <c r="MX177" s="521">
        <f t="shared" si="55"/>
        <v>0</v>
      </c>
      <c r="MY177" s="521">
        <f t="shared" si="55"/>
        <v>0</v>
      </c>
      <c r="MZ177" s="521">
        <f t="shared" si="55"/>
        <v>0</v>
      </c>
      <c r="NA177" s="521">
        <f t="shared" si="55"/>
        <v>0</v>
      </c>
      <c r="NB177" s="521">
        <f t="shared" si="55"/>
        <v>0</v>
      </c>
      <c r="NC177" s="521">
        <f t="shared" si="55"/>
        <v>0</v>
      </c>
      <c r="ND177" s="521">
        <f t="shared" si="55"/>
        <v>0</v>
      </c>
      <c r="NE177" s="521">
        <f t="shared" si="55"/>
        <v>0</v>
      </c>
      <c r="NF177" s="521">
        <f t="shared" si="55"/>
        <v>0</v>
      </c>
      <c r="NG177" s="521">
        <f t="shared" si="55"/>
        <v>0</v>
      </c>
      <c r="NH177" s="521">
        <f t="shared" si="55"/>
        <v>0</v>
      </c>
      <c r="NI177" s="521">
        <f t="shared" si="55"/>
        <v>0</v>
      </c>
      <c r="NJ177" s="521">
        <f t="shared" si="55"/>
        <v>0</v>
      </c>
      <c r="NK177" s="522">
        <f t="shared" si="55"/>
        <v>0</v>
      </c>
    </row>
    <row r="178" spans="1:375" s="384" customFormat="1" ht="13.8" x14ac:dyDescent="0.3">
      <c r="A178" s="517">
        <f t="shared" si="25"/>
        <v>0</v>
      </c>
      <c r="B178" s="421" t="s">
        <v>337</v>
      </c>
      <c r="C178" s="514" t="s">
        <v>338</v>
      </c>
      <c r="D178" s="515">
        <f t="shared" ref="D178:BO178" si="56">IF(D$167=EOMONTH($D5,-1),-FV($AE5,ROUNDDOWN(YEARFRAC($D$167,D$167,1),0),,-$AC5*$B5,0),0)</f>
        <v>0</v>
      </c>
      <c r="E178" s="515">
        <f t="shared" si="56"/>
        <v>0</v>
      </c>
      <c r="F178" s="515">
        <f t="shared" si="56"/>
        <v>0</v>
      </c>
      <c r="G178" s="515">
        <f t="shared" si="56"/>
        <v>0</v>
      </c>
      <c r="H178" s="515">
        <f t="shared" si="56"/>
        <v>0</v>
      </c>
      <c r="I178" s="515">
        <f t="shared" si="56"/>
        <v>0</v>
      </c>
      <c r="J178" s="515">
        <f t="shared" si="56"/>
        <v>0</v>
      </c>
      <c r="K178" s="515">
        <f t="shared" si="56"/>
        <v>0</v>
      </c>
      <c r="L178" s="515">
        <f t="shared" si="56"/>
        <v>0</v>
      </c>
      <c r="M178" s="515">
        <f t="shared" si="56"/>
        <v>0</v>
      </c>
      <c r="N178" s="515">
        <f t="shared" si="56"/>
        <v>0</v>
      </c>
      <c r="O178" s="515">
        <f t="shared" si="56"/>
        <v>0</v>
      </c>
      <c r="P178" s="515">
        <f t="shared" si="56"/>
        <v>0</v>
      </c>
      <c r="Q178" s="515">
        <f t="shared" si="56"/>
        <v>0</v>
      </c>
      <c r="R178" s="515">
        <f t="shared" si="56"/>
        <v>0</v>
      </c>
      <c r="S178" s="515">
        <f t="shared" si="56"/>
        <v>0</v>
      </c>
      <c r="T178" s="515">
        <f t="shared" si="56"/>
        <v>0</v>
      </c>
      <c r="U178" s="515">
        <f t="shared" si="56"/>
        <v>0</v>
      </c>
      <c r="V178" s="515">
        <f t="shared" si="56"/>
        <v>0</v>
      </c>
      <c r="W178" s="515">
        <f t="shared" si="56"/>
        <v>0</v>
      </c>
      <c r="X178" s="515">
        <f t="shared" si="56"/>
        <v>0</v>
      </c>
      <c r="Y178" s="515">
        <f t="shared" si="56"/>
        <v>0</v>
      </c>
      <c r="Z178" s="515">
        <f t="shared" si="56"/>
        <v>0</v>
      </c>
      <c r="AA178" s="515">
        <f t="shared" si="56"/>
        <v>0</v>
      </c>
      <c r="AB178" s="515">
        <f t="shared" si="56"/>
        <v>0</v>
      </c>
      <c r="AC178" s="515">
        <f t="shared" si="56"/>
        <v>0</v>
      </c>
      <c r="AD178" s="515">
        <f t="shared" si="56"/>
        <v>0</v>
      </c>
      <c r="AE178" s="515">
        <f t="shared" si="56"/>
        <v>0</v>
      </c>
      <c r="AF178" s="515">
        <f t="shared" si="56"/>
        <v>0</v>
      </c>
      <c r="AG178" s="515">
        <f t="shared" si="56"/>
        <v>0</v>
      </c>
      <c r="AH178" s="515">
        <f t="shared" si="56"/>
        <v>0</v>
      </c>
      <c r="AI178" s="515">
        <f t="shared" si="56"/>
        <v>0</v>
      </c>
      <c r="AJ178" s="515">
        <f t="shared" si="56"/>
        <v>0</v>
      </c>
      <c r="AK178" s="515">
        <f t="shared" si="56"/>
        <v>0</v>
      </c>
      <c r="AL178" s="515">
        <f t="shared" si="56"/>
        <v>0</v>
      </c>
      <c r="AM178" s="515">
        <f t="shared" si="56"/>
        <v>0</v>
      </c>
      <c r="AN178" s="515">
        <f t="shared" si="56"/>
        <v>0</v>
      </c>
      <c r="AO178" s="515">
        <f t="shared" si="56"/>
        <v>0</v>
      </c>
      <c r="AP178" s="515">
        <f t="shared" si="56"/>
        <v>0</v>
      </c>
      <c r="AQ178" s="515">
        <f t="shared" si="56"/>
        <v>0</v>
      </c>
      <c r="AR178" s="515">
        <f t="shared" si="56"/>
        <v>0</v>
      </c>
      <c r="AS178" s="515">
        <f t="shared" si="56"/>
        <v>0</v>
      </c>
      <c r="AT178" s="515">
        <f t="shared" si="56"/>
        <v>0</v>
      </c>
      <c r="AU178" s="515">
        <f t="shared" si="56"/>
        <v>0</v>
      </c>
      <c r="AV178" s="515">
        <f t="shared" si="56"/>
        <v>0</v>
      </c>
      <c r="AW178" s="515">
        <f t="shared" si="56"/>
        <v>0</v>
      </c>
      <c r="AX178" s="515">
        <f t="shared" si="56"/>
        <v>0</v>
      </c>
      <c r="AY178" s="515">
        <f t="shared" si="56"/>
        <v>0</v>
      </c>
      <c r="AZ178" s="515">
        <f t="shared" si="56"/>
        <v>0</v>
      </c>
      <c r="BA178" s="515">
        <f t="shared" si="56"/>
        <v>0</v>
      </c>
      <c r="BB178" s="515">
        <f t="shared" si="56"/>
        <v>0</v>
      </c>
      <c r="BC178" s="515">
        <f t="shared" si="56"/>
        <v>0</v>
      </c>
      <c r="BD178" s="515">
        <f t="shared" si="56"/>
        <v>0</v>
      </c>
      <c r="BE178" s="515">
        <f t="shared" si="56"/>
        <v>0</v>
      </c>
      <c r="BF178" s="515">
        <f t="shared" si="56"/>
        <v>0</v>
      </c>
      <c r="BG178" s="515">
        <f t="shared" si="56"/>
        <v>0</v>
      </c>
      <c r="BH178" s="515">
        <f t="shared" si="56"/>
        <v>0</v>
      </c>
      <c r="BI178" s="515">
        <f t="shared" si="56"/>
        <v>0</v>
      </c>
      <c r="BJ178" s="515">
        <f t="shared" si="56"/>
        <v>0</v>
      </c>
      <c r="BK178" s="515">
        <f t="shared" si="56"/>
        <v>0</v>
      </c>
      <c r="BL178" s="515">
        <f t="shared" si="56"/>
        <v>0</v>
      </c>
      <c r="BM178" s="515">
        <f t="shared" si="56"/>
        <v>0</v>
      </c>
      <c r="BN178" s="515">
        <f t="shared" si="56"/>
        <v>0</v>
      </c>
      <c r="BO178" s="515">
        <f t="shared" si="56"/>
        <v>0</v>
      </c>
      <c r="BP178" s="515">
        <f t="shared" ref="BP178:EA178" si="57">IF(BP$167=EOMONTH($D5,-1),-FV($AE5,ROUNDDOWN(YEARFRAC($D$167,BP$167,1),0),,-$AC5*$B5,0),0)</f>
        <v>0</v>
      </c>
      <c r="BQ178" s="515">
        <f t="shared" si="57"/>
        <v>0</v>
      </c>
      <c r="BR178" s="515">
        <f t="shared" si="57"/>
        <v>0</v>
      </c>
      <c r="BS178" s="515">
        <f t="shared" si="57"/>
        <v>0</v>
      </c>
      <c r="BT178" s="515">
        <f t="shared" si="57"/>
        <v>0</v>
      </c>
      <c r="BU178" s="515">
        <f t="shared" si="57"/>
        <v>0</v>
      </c>
      <c r="BV178" s="515">
        <f t="shared" si="57"/>
        <v>0</v>
      </c>
      <c r="BW178" s="515">
        <f t="shared" si="57"/>
        <v>0</v>
      </c>
      <c r="BX178" s="515">
        <f t="shared" si="57"/>
        <v>0</v>
      </c>
      <c r="BY178" s="515">
        <f t="shared" si="57"/>
        <v>0</v>
      </c>
      <c r="BZ178" s="515">
        <f t="shared" si="57"/>
        <v>0</v>
      </c>
      <c r="CA178" s="515">
        <f t="shared" si="57"/>
        <v>0</v>
      </c>
      <c r="CB178" s="515">
        <f t="shared" si="57"/>
        <v>0</v>
      </c>
      <c r="CC178" s="515">
        <f t="shared" si="57"/>
        <v>0</v>
      </c>
      <c r="CD178" s="515">
        <f t="shared" si="57"/>
        <v>0</v>
      </c>
      <c r="CE178" s="515">
        <f t="shared" si="57"/>
        <v>0</v>
      </c>
      <c r="CF178" s="515">
        <f t="shared" si="57"/>
        <v>0</v>
      </c>
      <c r="CG178" s="515">
        <f t="shared" si="57"/>
        <v>0</v>
      </c>
      <c r="CH178" s="515">
        <f t="shared" si="57"/>
        <v>0</v>
      </c>
      <c r="CI178" s="515">
        <f t="shared" si="57"/>
        <v>0</v>
      </c>
      <c r="CJ178" s="515">
        <f t="shared" si="57"/>
        <v>0</v>
      </c>
      <c r="CK178" s="515">
        <f t="shared" si="57"/>
        <v>0</v>
      </c>
      <c r="CL178" s="515">
        <f t="shared" si="57"/>
        <v>0</v>
      </c>
      <c r="CM178" s="515">
        <f t="shared" si="57"/>
        <v>0</v>
      </c>
      <c r="CN178" s="515">
        <f t="shared" si="57"/>
        <v>0</v>
      </c>
      <c r="CO178" s="515">
        <f t="shared" si="57"/>
        <v>0</v>
      </c>
      <c r="CP178" s="515">
        <f t="shared" si="57"/>
        <v>0</v>
      </c>
      <c r="CQ178" s="515">
        <f t="shared" si="57"/>
        <v>0</v>
      </c>
      <c r="CR178" s="515">
        <f t="shared" si="57"/>
        <v>0</v>
      </c>
      <c r="CS178" s="515">
        <f t="shared" si="57"/>
        <v>0</v>
      </c>
      <c r="CT178" s="515">
        <f t="shared" si="57"/>
        <v>0</v>
      </c>
      <c r="CU178" s="515">
        <f t="shared" si="57"/>
        <v>0</v>
      </c>
      <c r="CV178" s="515">
        <f t="shared" si="57"/>
        <v>0</v>
      </c>
      <c r="CW178" s="515">
        <f t="shared" si="57"/>
        <v>0</v>
      </c>
      <c r="CX178" s="515">
        <f t="shared" si="57"/>
        <v>0</v>
      </c>
      <c r="CY178" s="515">
        <f t="shared" si="57"/>
        <v>0</v>
      </c>
      <c r="CZ178" s="515">
        <f t="shared" si="57"/>
        <v>0</v>
      </c>
      <c r="DA178" s="515">
        <f t="shared" si="57"/>
        <v>0</v>
      </c>
      <c r="DB178" s="515">
        <f t="shared" si="57"/>
        <v>0</v>
      </c>
      <c r="DC178" s="515">
        <f t="shared" si="57"/>
        <v>0</v>
      </c>
      <c r="DD178" s="515">
        <f t="shared" si="57"/>
        <v>0</v>
      </c>
      <c r="DE178" s="515">
        <f t="shared" si="57"/>
        <v>0</v>
      </c>
      <c r="DF178" s="515">
        <f t="shared" si="57"/>
        <v>0</v>
      </c>
      <c r="DG178" s="515">
        <f t="shared" si="57"/>
        <v>0</v>
      </c>
      <c r="DH178" s="515">
        <f t="shared" si="57"/>
        <v>0</v>
      </c>
      <c r="DI178" s="515">
        <f t="shared" si="57"/>
        <v>0</v>
      </c>
      <c r="DJ178" s="515">
        <f t="shared" si="57"/>
        <v>0</v>
      </c>
      <c r="DK178" s="515">
        <f t="shared" si="57"/>
        <v>0</v>
      </c>
      <c r="DL178" s="515">
        <f t="shared" si="57"/>
        <v>0</v>
      </c>
      <c r="DM178" s="515">
        <f t="shared" si="57"/>
        <v>0</v>
      </c>
      <c r="DN178" s="515">
        <f t="shared" si="57"/>
        <v>0</v>
      </c>
      <c r="DO178" s="515">
        <f t="shared" si="57"/>
        <v>0</v>
      </c>
      <c r="DP178" s="515">
        <f t="shared" si="57"/>
        <v>0</v>
      </c>
      <c r="DQ178" s="515">
        <f t="shared" si="57"/>
        <v>0</v>
      </c>
      <c r="DR178" s="515">
        <f t="shared" si="57"/>
        <v>0</v>
      </c>
      <c r="DS178" s="515">
        <f t="shared" si="57"/>
        <v>0</v>
      </c>
      <c r="DT178" s="515">
        <f t="shared" si="57"/>
        <v>0</v>
      </c>
      <c r="DU178" s="515">
        <f t="shared" si="57"/>
        <v>0</v>
      </c>
      <c r="DV178" s="515">
        <f t="shared" si="57"/>
        <v>0</v>
      </c>
      <c r="DW178" s="515">
        <f t="shared" si="57"/>
        <v>0</v>
      </c>
      <c r="DX178" s="515">
        <f t="shared" si="57"/>
        <v>0</v>
      </c>
      <c r="DY178" s="515">
        <f t="shared" si="57"/>
        <v>0</v>
      </c>
      <c r="DZ178" s="515">
        <f t="shared" si="57"/>
        <v>0</v>
      </c>
      <c r="EA178" s="515">
        <f t="shared" si="57"/>
        <v>0</v>
      </c>
      <c r="EB178" s="515">
        <f t="shared" ref="EB178:GM178" si="58">IF(EB$167=EOMONTH($D5,-1),-FV($AE5,ROUNDDOWN(YEARFRAC($D$167,EB$167,1),0),,-$AC5*$B5,0),0)</f>
        <v>0</v>
      </c>
      <c r="EC178" s="515">
        <f t="shared" si="58"/>
        <v>0</v>
      </c>
      <c r="ED178" s="515">
        <f t="shared" si="58"/>
        <v>0</v>
      </c>
      <c r="EE178" s="515">
        <f t="shared" si="58"/>
        <v>0</v>
      </c>
      <c r="EF178" s="515">
        <f t="shared" si="58"/>
        <v>0</v>
      </c>
      <c r="EG178" s="515">
        <f t="shared" si="58"/>
        <v>0</v>
      </c>
      <c r="EH178" s="515">
        <f t="shared" si="58"/>
        <v>0</v>
      </c>
      <c r="EI178" s="515">
        <f t="shared" si="58"/>
        <v>0</v>
      </c>
      <c r="EJ178" s="515">
        <f t="shared" si="58"/>
        <v>0</v>
      </c>
      <c r="EK178" s="515">
        <f t="shared" si="58"/>
        <v>0</v>
      </c>
      <c r="EL178" s="515">
        <f t="shared" si="58"/>
        <v>0</v>
      </c>
      <c r="EM178" s="515">
        <f t="shared" si="58"/>
        <v>0</v>
      </c>
      <c r="EN178" s="515">
        <f t="shared" si="58"/>
        <v>0</v>
      </c>
      <c r="EO178" s="515">
        <f t="shared" si="58"/>
        <v>0</v>
      </c>
      <c r="EP178" s="515">
        <f t="shared" si="58"/>
        <v>0</v>
      </c>
      <c r="EQ178" s="515">
        <f t="shared" si="58"/>
        <v>0</v>
      </c>
      <c r="ER178" s="515">
        <f t="shared" si="58"/>
        <v>0</v>
      </c>
      <c r="ES178" s="515">
        <f t="shared" si="58"/>
        <v>0</v>
      </c>
      <c r="ET178" s="515">
        <f t="shared" si="58"/>
        <v>0</v>
      </c>
      <c r="EU178" s="515">
        <f t="shared" si="58"/>
        <v>0</v>
      </c>
      <c r="EV178" s="515">
        <f t="shared" si="58"/>
        <v>0</v>
      </c>
      <c r="EW178" s="515">
        <f t="shared" si="58"/>
        <v>0</v>
      </c>
      <c r="EX178" s="515">
        <f t="shared" si="58"/>
        <v>0</v>
      </c>
      <c r="EY178" s="515">
        <f t="shared" si="58"/>
        <v>0</v>
      </c>
      <c r="EZ178" s="515">
        <f t="shared" si="58"/>
        <v>0</v>
      </c>
      <c r="FA178" s="515">
        <f t="shared" si="58"/>
        <v>0</v>
      </c>
      <c r="FB178" s="515">
        <f t="shared" si="58"/>
        <v>0</v>
      </c>
      <c r="FC178" s="515">
        <f t="shared" si="58"/>
        <v>0</v>
      </c>
      <c r="FD178" s="515">
        <f t="shared" si="58"/>
        <v>0</v>
      </c>
      <c r="FE178" s="515">
        <f t="shared" si="58"/>
        <v>0</v>
      </c>
      <c r="FF178" s="515">
        <f t="shared" si="58"/>
        <v>0</v>
      </c>
      <c r="FG178" s="515">
        <f t="shared" si="58"/>
        <v>0</v>
      </c>
      <c r="FH178" s="515">
        <f t="shared" si="58"/>
        <v>0</v>
      </c>
      <c r="FI178" s="515">
        <f t="shared" si="58"/>
        <v>0</v>
      </c>
      <c r="FJ178" s="515">
        <f t="shared" si="58"/>
        <v>0</v>
      </c>
      <c r="FK178" s="515">
        <f t="shared" si="58"/>
        <v>0</v>
      </c>
      <c r="FL178" s="515">
        <f t="shared" si="58"/>
        <v>0</v>
      </c>
      <c r="FM178" s="515">
        <f t="shared" si="58"/>
        <v>0</v>
      </c>
      <c r="FN178" s="515">
        <f t="shared" si="58"/>
        <v>0</v>
      </c>
      <c r="FO178" s="515">
        <f t="shared" si="58"/>
        <v>0</v>
      </c>
      <c r="FP178" s="515">
        <f t="shared" si="58"/>
        <v>0</v>
      </c>
      <c r="FQ178" s="515">
        <f t="shared" si="58"/>
        <v>0</v>
      </c>
      <c r="FR178" s="515">
        <f t="shared" si="58"/>
        <v>0</v>
      </c>
      <c r="FS178" s="515">
        <f t="shared" si="58"/>
        <v>0</v>
      </c>
      <c r="FT178" s="515">
        <f t="shared" si="58"/>
        <v>0</v>
      </c>
      <c r="FU178" s="515">
        <f t="shared" si="58"/>
        <v>0</v>
      </c>
      <c r="FV178" s="515">
        <f t="shared" si="58"/>
        <v>0</v>
      </c>
      <c r="FW178" s="515">
        <f t="shared" si="58"/>
        <v>0</v>
      </c>
      <c r="FX178" s="515">
        <f t="shared" si="58"/>
        <v>0</v>
      </c>
      <c r="FY178" s="515">
        <f t="shared" si="58"/>
        <v>0</v>
      </c>
      <c r="FZ178" s="515">
        <f t="shared" si="58"/>
        <v>0</v>
      </c>
      <c r="GA178" s="515">
        <f t="shared" si="58"/>
        <v>0</v>
      </c>
      <c r="GB178" s="515">
        <f t="shared" si="58"/>
        <v>0</v>
      </c>
      <c r="GC178" s="515">
        <f t="shared" si="58"/>
        <v>0</v>
      </c>
      <c r="GD178" s="515">
        <f t="shared" si="58"/>
        <v>0</v>
      </c>
      <c r="GE178" s="515">
        <f t="shared" si="58"/>
        <v>0</v>
      </c>
      <c r="GF178" s="515">
        <f t="shared" si="58"/>
        <v>0</v>
      </c>
      <c r="GG178" s="515">
        <f t="shared" si="58"/>
        <v>0</v>
      </c>
      <c r="GH178" s="515">
        <f t="shared" si="58"/>
        <v>0</v>
      </c>
      <c r="GI178" s="515">
        <f t="shared" si="58"/>
        <v>0</v>
      </c>
      <c r="GJ178" s="515">
        <f t="shared" si="58"/>
        <v>0</v>
      </c>
      <c r="GK178" s="515">
        <f t="shared" si="58"/>
        <v>0</v>
      </c>
      <c r="GL178" s="515">
        <f t="shared" si="58"/>
        <v>0</v>
      </c>
      <c r="GM178" s="515">
        <f t="shared" si="58"/>
        <v>0</v>
      </c>
      <c r="GN178" s="515">
        <f t="shared" ref="GN178:IY178" si="59">IF(GN$167=EOMONTH($D5,-1),-FV($AE5,ROUNDDOWN(YEARFRAC($D$167,GN$167,1),0),,-$AC5*$B5,0),0)</f>
        <v>0</v>
      </c>
      <c r="GO178" s="515">
        <f t="shared" si="59"/>
        <v>0</v>
      </c>
      <c r="GP178" s="515">
        <f t="shared" si="59"/>
        <v>0</v>
      </c>
      <c r="GQ178" s="515">
        <f t="shared" si="59"/>
        <v>0</v>
      </c>
      <c r="GR178" s="515">
        <f t="shared" si="59"/>
        <v>0</v>
      </c>
      <c r="GS178" s="515">
        <f t="shared" si="59"/>
        <v>0</v>
      </c>
      <c r="GT178" s="515">
        <f t="shared" si="59"/>
        <v>0</v>
      </c>
      <c r="GU178" s="515">
        <f t="shared" si="59"/>
        <v>0</v>
      </c>
      <c r="GV178" s="515">
        <f t="shared" si="59"/>
        <v>0</v>
      </c>
      <c r="GW178" s="515">
        <f t="shared" si="59"/>
        <v>0</v>
      </c>
      <c r="GX178" s="515">
        <f t="shared" si="59"/>
        <v>0</v>
      </c>
      <c r="GY178" s="515">
        <f t="shared" si="59"/>
        <v>0</v>
      </c>
      <c r="GZ178" s="515">
        <f t="shared" si="59"/>
        <v>0</v>
      </c>
      <c r="HA178" s="515">
        <f t="shared" si="59"/>
        <v>0</v>
      </c>
      <c r="HB178" s="515">
        <f t="shared" si="59"/>
        <v>0</v>
      </c>
      <c r="HC178" s="515">
        <f t="shared" si="59"/>
        <v>0</v>
      </c>
      <c r="HD178" s="515">
        <f t="shared" si="59"/>
        <v>0</v>
      </c>
      <c r="HE178" s="515">
        <f t="shared" si="59"/>
        <v>0</v>
      </c>
      <c r="HF178" s="515">
        <f t="shared" si="59"/>
        <v>0</v>
      </c>
      <c r="HG178" s="515">
        <f t="shared" si="59"/>
        <v>0</v>
      </c>
      <c r="HH178" s="515">
        <f t="shared" si="59"/>
        <v>0</v>
      </c>
      <c r="HI178" s="515">
        <f t="shared" si="59"/>
        <v>0</v>
      </c>
      <c r="HJ178" s="515">
        <f t="shared" si="59"/>
        <v>0</v>
      </c>
      <c r="HK178" s="515">
        <f t="shared" si="59"/>
        <v>0</v>
      </c>
      <c r="HL178" s="515">
        <f t="shared" si="59"/>
        <v>0</v>
      </c>
      <c r="HM178" s="515">
        <f t="shared" si="59"/>
        <v>0</v>
      </c>
      <c r="HN178" s="515">
        <f t="shared" si="59"/>
        <v>0</v>
      </c>
      <c r="HO178" s="515">
        <f t="shared" si="59"/>
        <v>0</v>
      </c>
      <c r="HP178" s="515">
        <f t="shared" si="59"/>
        <v>0</v>
      </c>
      <c r="HQ178" s="515">
        <f t="shared" si="59"/>
        <v>0</v>
      </c>
      <c r="HR178" s="515">
        <f t="shared" si="59"/>
        <v>0</v>
      </c>
      <c r="HS178" s="515">
        <f t="shared" si="59"/>
        <v>0</v>
      </c>
      <c r="HT178" s="515">
        <f t="shared" si="59"/>
        <v>0</v>
      </c>
      <c r="HU178" s="515">
        <f t="shared" si="59"/>
        <v>0</v>
      </c>
      <c r="HV178" s="515">
        <f t="shared" si="59"/>
        <v>0</v>
      </c>
      <c r="HW178" s="515">
        <f t="shared" si="59"/>
        <v>0</v>
      </c>
      <c r="HX178" s="515">
        <f t="shared" si="59"/>
        <v>0</v>
      </c>
      <c r="HY178" s="515">
        <f t="shared" si="59"/>
        <v>0</v>
      </c>
      <c r="HZ178" s="515">
        <f t="shared" si="59"/>
        <v>0</v>
      </c>
      <c r="IA178" s="515">
        <f t="shared" si="59"/>
        <v>0</v>
      </c>
      <c r="IB178" s="515">
        <f t="shared" si="59"/>
        <v>0</v>
      </c>
      <c r="IC178" s="515">
        <f t="shared" si="59"/>
        <v>0</v>
      </c>
      <c r="ID178" s="515">
        <f t="shared" si="59"/>
        <v>0</v>
      </c>
      <c r="IE178" s="515">
        <f t="shared" si="59"/>
        <v>0</v>
      </c>
      <c r="IF178" s="515">
        <f t="shared" si="59"/>
        <v>0</v>
      </c>
      <c r="IG178" s="515">
        <f t="shared" si="59"/>
        <v>0</v>
      </c>
      <c r="IH178" s="515">
        <f t="shared" si="59"/>
        <v>0</v>
      </c>
      <c r="II178" s="515">
        <f t="shared" si="59"/>
        <v>0</v>
      </c>
      <c r="IJ178" s="515">
        <f t="shared" si="59"/>
        <v>0</v>
      </c>
      <c r="IK178" s="515">
        <f t="shared" si="59"/>
        <v>0</v>
      </c>
      <c r="IL178" s="515">
        <f t="shared" si="59"/>
        <v>0</v>
      </c>
      <c r="IM178" s="515">
        <f t="shared" si="59"/>
        <v>0</v>
      </c>
      <c r="IN178" s="515">
        <f t="shared" si="59"/>
        <v>0</v>
      </c>
      <c r="IO178" s="515">
        <f t="shared" si="59"/>
        <v>0</v>
      </c>
      <c r="IP178" s="515">
        <f t="shared" si="59"/>
        <v>0</v>
      </c>
      <c r="IQ178" s="515">
        <f t="shared" si="59"/>
        <v>0</v>
      </c>
      <c r="IR178" s="515">
        <f t="shared" si="59"/>
        <v>0</v>
      </c>
      <c r="IS178" s="515">
        <f t="shared" si="59"/>
        <v>0</v>
      </c>
      <c r="IT178" s="515">
        <f t="shared" si="59"/>
        <v>0</v>
      </c>
      <c r="IU178" s="515">
        <f t="shared" si="59"/>
        <v>0</v>
      </c>
      <c r="IV178" s="515">
        <f t="shared" si="59"/>
        <v>0</v>
      </c>
      <c r="IW178" s="515">
        <f t="shared" si="59"/>
        <v>0</v>
      </c>
      <c r="IX178" s="515">
        <f t="shared" si="59"/>
        <v>0</v>
      </c>
      <c r="IY178" s="515">
        <f t="shared" si="59"/>
        <v>0</v>
      </c>
      <c r="IZ178" s="515">
        <f t="shared" ref="IZ178:LK178" si="60">IF(IZ$167=EOMONTH($D5,-1),-FV($AE5,ROUNDDOWN(YEARFRAC($D$167,IZ$167,1),0),,-$AC5*$B5,0),0)</f>
        <v>0</v>
      </c>
      <c r="JA178" s="515">
        <f t="shared" si="60"/>
        <v>0</v>
      </c>
      <c r="JB178" s="515">
        <f t="shared" si="60"/>
        <v>0</v>
      </c>
      <c r="JC178" s="515">
        <f t="shared" si="60"/>
        <v>0</v>
      </c>
      <c r="JD178" s="515">
        <f t="shared" si="60"/>
        <v>0</v>
      </c>
      <c r="JE178" s="515">
        <f t="shared" si="60"/>
        <v>0</v>
      </c>
      <c r="JF178" s="515">
        <f t="shared" si="60"/>
        <v>0</v>
      </c>
      <c r="JG178" s="515">
        <f t="shared" si="60"/>
        <v>0</v>
      </c>
      <c r="JH178" s="515">
        <f t="shared" si="60"/>
        <v>0</v>
      </c>
      <c r="JI178" s="515">
        <f t="shared" si="60"/>
        <v>0</v>
      </c>
      <c r="JJ178" s="515">
        <f t="shared" si="60"/>
        <v>0</v>
      </c>
      <c r="JK178" s="515">
        <f t="shared" si="60"/>
        <v>0</v>
      </c>
      <c r="JL178" s="515">
        <f t="shared" si="60"/>
        <v>0</v>
      </c>
      <c r="JM178" s="515">
        <f t="shared" si="60"/>
        <v>0</v>
      </c>
      <c r="JN178" s="515">
        <f t="shared" si="60"/>
        <v>0</v>
      </c>
      <c r="JO178" s="515">
        <f t="shared" si="60"/>
        <v>0</v>
      </c>
      <c r="JP178" s="515">
        <f t="shared" si="60"/>
        <v>0</v>
      </c>
      <c r="JQ178" s="515">
        <f t="shared" si="60"/>
        <v>0</v>
      </c>
      <c r="JR178" s="515">
        <f t="shared" si="60"/>
        <v>0</v>
      </c>
      <c r="JS178" s="515">
        <f t="shared" si="60"/>
        <v>0</v>
      </c>
      <c r="JT178" s="515">
        <f t="shared" si="60"/>
        <v>0</v>
      </c>
      <c r="JU178" s="515">
        <f t="shared" si="60"/>
        <v>0</v>
      </c>
      <c r="JV178" s="515">
        <f t="shared" si="60"/>
        <v>0</v>
      </c>
      <c r="JW178" s="515">
        <f t="shared" si="60"/>
        <v>0</v>
      </c>
      <c r="JX178" s="515">
        <f t="shared" si="60"/>
        <v>0</v>
      </c>
      <c r="JY178" s="515">
        <f t="shared" si="60"/>
        <v>0</v>
      </c>
      <c r="JZ178" s="515">
        <f t="shared" si="60"/>
        <v>0</v>
      </c>
      <c r="KA178" s="515">
        <f t="shared" si="60"/>
        <v>0</v>
      </c>
      <c r="KB178" s="515">
        <f t="shared" si="60"/>
        <v>0</v>
      </c>
      <c r="KC178" s="515">
        <f t="shared" si="60"/>
        <v>0</v>
      </c>
      <c r="KD178" s="515">
        <f t="shared" si="60"/>
        <v>0</v>
      </c>
      <c r="KE178" s="515">
        <f t="shared" si="60"/>
        <v>0</v>
      </c>
      <c r="KF178" s="515">
        <f t="shared" si="60"/>
        <v>0</v>
      </c>
      <c r="KG178" s="515">
        <f t="shared" si="60"/>
        <v>0</v>
      </c>
      <c r="KH178" s="515">
        <f t="shared" si="60"/>
        <v>0</v>
      </c>
      <c r="KI178" s="515">
        <f t="shared" si="60"/>
        <v>0</v>
      </c>
      <c r="KJ178" s="515">
        <f t="shared" si="60"/>
        <v>0</v>
      </c>
      <c r="KK178" s="515">
        <f t="shared" si="60"/>
        <v>0</v>
      </c>
      <c r="KL178" s="515">
        <f t="shared" si="60"/>
        <v>0</v>
      </c>
      <c r="KM178" s="515">
        <f t="shared" si="60"/>
        <v>0</v>
      </c>
      <c r="KN178" s="515">
        <f t="shared" si="60"/>
        <v>0</v>
      </c>
      <c r="KO178" s="515">
        <f t="shared" si="60"/>
        <v>0</v>
      </c>
      <c r="KP178" s="515">
        <f t="shared" si="60"/>
        <v>0</v>
      </c>
      <c r="KQ178" s="515">
        <f t="shared" si="60"/>
        <v>0</v>
      </c>
      <c r="KR178" s="515">
        <f t="shared" si="60"/>
        <v>0</v>
      </c>
      <c r="KS178" s="515">
        <f t="shared" si="60"/>
        <v>0</v>
      </c>
      <c r="KT178" s="515">
        <f t="shared" si="60"/>
        <v>0</v>
      </c>
      <c r="KU178" s="515">
        <f t="shared" si="60"/>
        <v>0</v>
      </c>
      <c r="KV178" s="515">
        <f t="shared" si="60"/>
        <v>0</v>
      </c>
      <c r="KW178" s="515">
        <f t="shared" si="60"/>
        <v>0</v>
      </c>
      <c r="KX178" s="515">
        <f t="shared" si="60"/>
        <v>0</v>
      </c>
      <c r="KY178" s="515">
        <f t="shared" si="60"/>
        <v>0</v>
      </c>
      <c r="KZ178" s="515">
        <f t="shared" si="60"/>
        <v>0</v>
      </c>
      <c r="LA178" s="515">
        <f t="shared" si="60"/>
        <v>0</v>
      </c>
      <c r="LB178" s="515">
        <f t="shared" si="60"/>
        <v>0</v>
      </c>
      <c r="LC178" s="515">
        <f t="shared" si="60"/>
        <v>0</v>
      </c>
      <c r="LD178" s="515">
        <f t="shared" si="60"/>
        <v>0</v>
      </c>
      <c r="LE178" s="515">
        <f t="shared" si="60"/>
        <v>0</v>
      </c>
      <c r="LF178" s="515">
        <f t="shared" si="60"/>
        <v>0</v>
      </c>
      <c r="LG178" s="515">
        <f t="shared" si="60"/>
        <v>0</v>
      </c>
      <c r="LH178" s="515">
        <f t="shared" si="60"/>
        <v>0</v>
      </c>
      <c r="LI178" s="515">
        <f t="shared" si="60"/>
        <v>0</v>
      </c>
      <c r="LJ178" s="515">
        <f t="shared" si="60"/>
        <v>0</v>
      </c>
      <c r="LK178" s="515">
        <f t="shared" si="60"/>
        <v>0</v>
      </c>
      <c r="LL178" s="515">
        <f t="shared" ref="LL178:NK178" si="61">IF(LL$167=EOMONTH($D5,-1),-FV($AE5,ROUNDDOWN(YEARFRAC($D$167,LL$167,1),0),,-$AC5*$B5,0),0)</f>
        <v>0</v>
      </c>
      <c r="LM178" s="515">
        <f t="shared" si="61"/>
        <v>0</v>
      </c>
      <c r="LN178" s="515">
        <f t="shared" si="61"/>
        <v>0</v>
      </c>
      <c r="LO178" s="515">
        <f t="shared" si="61"/>
        <v>0</v>
      </c>
      <c r="LP178" s="515">
        <f t="shared" si="61"/>
        <v>0</v>
      </c>
      <c r="LQ178" s="515">
        <f t="shared" si="61"/>
        <v>0</v>
      </c>
      <c r="LR178" s="515">
        <f t="shared" si="61"/>
        <v>0</v>
      </c>
      <c r="LS178" s="515">
        <f t="shared" si="61"/>
        <v>0</v>
      </c>
      <c r="LT178" s="515">
        <f t="shared" si="61"/>
        <v>0</v>
      </c>
      <c r="LU178" s="515">
        <f t="shared" si="61"/>
        <v>0</v>
      </c>
      <c r="LV178" s="515">
        <f t="shared" si="61"/>
        <v>0</v>
      </c>
      <c r="LW178" s="515">
        <f t="shared" si="61"/>
        <v>0</v>
      </c>
      <c r="LX178" s="515">
        <f t="shared" si="61"/>
        <v>0</v>
      </c>
      <c r="LY178" s="515">
        <f t="shared" si="61"/>
        <v>0</v>
      </c>
      <c r="LZ178" s="515">
        <f t="shared" si="61"/>
        <v>0</v>
      </c>
      <c r="MA178" s="515">
        <f t="shared" si="61"/>
        <v>0</v>
      </c>
      <c r="MB178" s="515">
        <f t="shared" si="61"/>
        <v>0</v>
      </c>
      <c r="MC178" s="515">
        <f t="shared" si="61"/>
        <v>0</v>
      </c>
      <c r="MD178" s="515">
        <f t="shared" si="61"/>
        <v>0</v>
      </c>
      <c r="ME178" s="515">
        <f t="shared" si="61"/>
        <v>0</v>
      </c>
      <c r="MF178" s="515">
        <f t="shared" si="61"/>
        <v>0</v>
      </c>
      <c r="MG178" s="515">
        <f t="shared" si="61"/>
        <v>0</v>
      </c>
      <c r="MH178" s="515">
        <f t="shared" si="61"/>
        <v>0</v>
      </c>
      <c r="MI178" s="515">
        <f t="shared" si="61"/>
        <v>0</v>
      </c>
      <c r="MJ178" s="515">
        <f t="shared" si="61"/>
        <v>0</v>
      </c>
      <c r="MK178" s="515">
        <f t="shared" si="61"/>
        <v>0</v>
      </c>
      <c r="ML178" s="515">
        <f t="shared" si="61"/>
        <v>0</v>
      </c>
      <c r="MM178" s="515">
        <f t="shared" si="61"/>
        <v>0</v>
      </c>
      <c r="MN178" s="515">
        <f t="shared" si="61"/>
        <v>0</v>
      </c>
      <c r="MO178" s="515">
        <f t="shared" si="61"/>
        <v>0</v>
      </c>
      <c r="MP178" s="515">
        <f t="shared" si="61"/>
        <v>0</v>
      </c>
      <c r="MQ178" s="515">
        <f t="shared" si="61"/>
        <v>0</v>
      </c>
      <c r="MR178" s="515">
        <f t="shared" si="61"/>
        <v>0</v>
      </c>
      <c r="MS178" s="515">
        <f t="shared" si="61"/>
        <v>0</v>
      </c>
      <c r="MT178" s="515">
        <f t="shared" si="61"/>
        <v>0</v>
      </c>
      <c r="MU178" s="515">
        <f t="shared" si="61"/>
        <v>0</v>
      </c>
      <c r="MV178" s="515">
        <f t="shared" si="61"/>
        <v>0</v>
      </c>
      <c r="MW178" s="515">
        <f t="shared" si="61"/>
        <v>0</v>
      </c>
      <c r="MX178" s="515">
        <f t="shared" si="61"/>
        <v>0</v>
      </c>
      <c r="MY178" s="515">
        <f t="shared" si="61"/>
        <v>0</v>
      </c>
      <c r="MZ178" s="515">
        <f t="shared" si="61"/>
        <v>0</v>
      </c>
      <c r="NA178" s="515">
        <f t="shared" si="61"/>
        <v>0</v>
      </c>
      <c r="NB178" s="515">
        <f t="shared" si="61"/>
        <v>0</v>
      </c>
      <c r="NC178" s="515">
        <f t="shared" si="61"/>
        <v>0</v>
      </c>
      <c r="ND178" s="515">
        <f t="shared" si="61"/>
        <v>0</v>
      </c>
      <c r="NE178" s="515">
        <f t="shared" si="61"/>
        <v>0</v>
      </c>
      <c r="NF178" s="515">
        <f t="shared" si="61"/>
        <v>0</v>
      </c>
      <c r="NG178" s="515">
        <f t="shared" si="61"/>
        <v>0</v>
      </c>
      <c r="NH178" s="515">
        <f t="shared" si="61"/>
        <v>0</v>
      </c>
      <c r="NI178" s="515">
        <f t="shared" si="61"/>
        <v>0</v>
      </c>
      <c r="NJ178" s="515">
        <f t="shared" si="61"/>
        <v>0</v>
      </c>
      <c r="NK178" s="518">
        <f t="shared" si="61"/>
        <v>0</v>
      </c>
    </row>
    <row r="179" spans="1:375" s="384" customFormat="1" ht="13.8" x14ac:dyDescent="0.3">
      <c r="A179" s="517">
        <f t="shared" si="25"/>
        <v>0</v>
      </c>
      <c r="B179" s="421" t="s">
        <v>339</v>
      </c>
      <c r="C179" s="514" t="s">
        <v>340</v>
      </c>
      <c r="D179" s="515">
        <f t="shared" ref="D179:BO179" si="62">IF(D$167=EOMONTH($D5,-1),SUMIFS($D170:$NK170,$D$167:$NK$167,"&gt;="&amp;EOMONTH($D5,$S5),$D$167:$NK$167,"&lt;"&amp;EOMONTH($D5,60))*-$AF5+SUMIFS($D170:$NK170,$D$167:$NK$167,"&gt;="&amp;EOMONTH($D5,60),$D$167:$NK$167,"&lt;"&amp;EOMONTH($D5,300))*-$AG5,0)</f>
        <v>0</v>
      </c>
      <c r="E179" s="515">
        <f t="shared" si="62"/>
        <v>0</v>
      </c>
      <c r="F179" s="515">
        <f t="shared" si="62"/>
        <v>0</v>
      </c>
      <c r="G179" s="515">
        <f t="shared" si="62"/>
        <v>0</v>
      </c>
      <c r="H179" s="515">
        <f t="shared" si="62"/>
        <v>0</v>
      </c>
      <c r="I179" s="515">
        <f t="shared" si="62"/>
        <v>0</v>
      </c>
      <c r="J179" s="515">
        <f t="shared" si="62"/>
        <v>0</v>
      </c>
      <c r="K179" s="515">
        <f t="shared" si="62"/>
        <v>0</v>
      </c>
      <c r="L179" s="515">
        <f t="shared" si="62"/>
        <v>0</v>
      </c>
      <c r="M179" s="515">
        <f t="shared" si="62"/>
        <v>0</v>
      </c>
      <c r="N179" s="515">
        <f t="shared" si="62"/>
        <v>0</v>
      </c>
      <c r="O179" s="515">
        <f t="shared" si="62"/>
        <v>0</v>
      </c>
      <c r="P179" s="515">
        <f t="shared" si="62"/>
        <v>0</v>
      </c>
      <c r="Q179" s="515">
        <f t="shared" si="62"/>
        <v>0</v>
      </c>
      <c r="R179" s="515">
        <f t="shared" si="62"/>
        <v>0</v>
      </c>
      <c r="S179" s="515">
        <f t="shared" si="62"/>
        <v>0</v>
      </c>
      <c r="T179" s="515">
        <f t="shared" si="62"/>
        <v>0</v>
      </c>
      <c r="U179" s="515">
        <f t="shared" si="62"/>
        <v>0</v>
      </c>
      <c r="V179" s="515">
        <f t="shared" si="62"/>
        <v>0</v>
      </c>
      <c r="W179" s="515">
        <f t="shared" si="62"/>
        <v>0</v>
      </c>
      <c r="X179" s="515">
        <f t="shared" si="62"/>
        <v>0</v>
      </c>
      <c r="Y179" s="515">
        <f t="shared" si="62"/>
        <v>0</v>
      </c>
      <c r="Z179" s="515">
        <f t="shared" si="62"/>
        <v>0</v>
      </c>
      <c r="AA179" s="515">
        <f t="shared" si="62"/>
        <v>0</v>
      </c>
      <c r="AB179" s="515">
        <f t="shared" si="62"/>
        <v>0</v>
      </c>
      <c r="AC179" s="515">
        <f t="shared" si="62"/>
        <v>0</v>
      </c>
      <c r="AD179" s="515">
        <f t="shared" si="62"/>
        <v>0</v>
      </c>
      <c r="AE179" s="515">
        <f t="shared" si="62"/>
        <v>0</v>
      </c>
      <c r="AF179" s="515">
        <f t="shared" si="62"/>
        <v>0</v>
      </c>
      <c r="AG179" s="515">
        <f t="shared" si="62"/>
        <v>0</v>
      </c>
      <c r="AH179" s="515">
        <f t="shared" si="62"/>
        <v>0</v>
      </c>
      <c r="AI179" s="515">
        <f t="shared" si="62"/>
        <v>0</v>
      </c>
      <c r="AJ179" s="515">
        <f t="shared" si="62"/>
        <v>0</v>
      </c>
      <c r="AK179" s="515">
        <f t="shared" si="62"/>
        <v>0</v>
      </c>
      <c r="AL179" s="515">
        <f t="shared" si="62"/>
        <v>0</v>
      </c>
      <c r="AM179" s="515">
        <f t="shared" si="62"/>
        <v>0</v>
      </c>
      <c r="AN179" s="515">
        <f t="shared" si="62"/>
        <v>0</v>
      </c>
      <c r="AO179" s="515">
        <f t="shared" si="62"/>
        <v>0</v>
      </c>
      <c r="AP179" s="515">
        <f t="shared" si="62"/>
        <v>0</v>
      </c>
      <c r="AQ179" s="515">
        <f t="shared" si="62"/>
        <v>0</v>
      </c>
      <c r="AR179" s="515">
        <f t="shared" si="62"/>
        <v>0</v>
      </c>
      <c r="AS179" s="515">
        <f t="shared" si="62"/>
        <v>0</v>
      </c>
      <c r="AT179" s="515">
        <f t="shared" si="62"/>
        <v>0</v>
      </c>
      <c r="AU179" s="515">
        <f t="shared" si="62"/>
        <v>0</v>
      </c>
      <c r="AV179" s="515">
        <f t="shared" si="62"/>
        <v>0</v>
      </c>
      <c r="AW179" s="515">
        <f t="shared" si="62"/>
        <v>0</v>
      </c>
      <c r="AX179" s="515">
        <f t="shared" si="62"/>
        <v>0</v>
      </c>
      <c r="AY179" s="515">
        <f t="shared" si="62"/>
        <v>0</v>
      </c>
      <c r="AZ179" s="515">
        <f t="shared" si="62"/>
        <v>0</v>
      </c>
      <c r="BA179" s="515">
        <f t="shared" si="62"/>
        <v>0</v>
      </c>
      <c r="BB179" s="515">
        <f t="shared" si="62"/>
        <v>0</v>
      </c>
      <c r="BC179" s="515">
        <f t="shared" si="62"/>
        <v>0</v>
      </c>
      <c r="BD179" s="515">
        <f t="shared" si="62"/>
        <v>0</v>
      </c>
      <c r="BE179" s="515">
        <f t="shared" si="62"/>
        <v>0</v>
      </c>
      <c r="BF179" s="515">
        <f t="shared" si="62"/>
        <v>0</v>
      </c>
      <c r="BG179" s="515">
        <f t="shared" si="62"/>
        <v>0</v>
      </c>
      <c r="BH179" s="515">
        <f t="shared" si="62"/>
        <v>0</v>
      </c>
      <c r="BI179" s="515">
        <f t="shared" si="62"/>
        <v>0</v>
      </c>
      <c r="BJ179" s="515">
        <f t="shared" si="62"/>
        <v>0</v>
      </c>
      <c r="BK179" s="515">
        <f t="shared" si="62"/>
        <v>0</v>
      </c>
      <c r="BL179" s="515">
        <f t="shared" si="62"/>
        <v>0</v>
      </c>
      <c r="BM179" s="515">
        <f t="shared" si="62"/>
        <v>0</v>
      </c>
      <c r="BN179" s="515">
        <f t="shared" si="62"/>
        <v>0</v>
      </c>
      <c r="BO179" s="515">
        <f t="shared" si="62"/>
        <v>0</v>
      </c>
      <c r="BP179" s="515">
        <f t="shared" ref="BP179:EA179" si="63">IF(BP$167=EOMONTH($D5,-1),SUMIFS($D170:$NK170,$D$167:$NK$167,"&gt;="&amp;EOMONTH($D5,$S5),$D$167:$NK$167,"&lt;"&amp;EOMONTH($D5,60))*-$AF5+SUMIFS($D170:$NK170,$D$167:$NK$167,"&gt;="&amp;EOMONTH($D5,60),$D$167:$NK$167,"&lt;"&amp;EOMONTH($D5,300))*-$AG5,0)</f>
        <v>0</v>
      </c>
      <c r="BQ179" s="515">
        <f t="shared" si="63"/>
        <v>0</v>
      </c>
      <c r="BR179" s="515">
        <f t="shared" si="63"/>
        <v>0</v>
      </c>
      <c r="BS179" s="515">
        <f t="shared" si="63"/>
        <v>0</v>
      </c>
      <c r="BT179" s="515">
        <f t="shared" si="63"/>
        <v>0</v>
      </c>
      <c r="BU179" s="515">
        <f t="shared" si="63"/>
        <v>0</v>
      </c>
      <c r="BV179" s="515">
        <f t="shared" si="63"/>
        <v>0</v>
      </c>
      <c r="BW179" s="515">
        <f t="shared" si="63"/>
        <v>0</v>
      </c>
      <c r="BX179" s="515">
        <f t="shared" si="63"/>
        <v>0</v>
      </c>
      <c r="BY179" s="515">
        <f t="shared" si="63"/>
        <v>0</v>
      </c>
      <c r="BZ179" s="515">
        <f t="shared" si="63"/>
        <v>0</v>
      </c>
      <c r="CA179" s="515">
        <f t="shared" si="63"/>
        <v>0</v>
      </c>
      <c r="CB179" s="515">
        <f t="shared" si="63"/>
        <v>0</v>
      </c>
      <c r="CC179" s="515">
        <f t="shared" si="63"/>
        <v>0</v>
      </c>
      <c r="CD179" s="515">
        <f t="shared" si="63"/>
        <v>0</v>
      </c>
      <c r="CE179" s="515">
        <f t="shared" si="63"/>
        <v>0</v>
      </c>
      <c r="CF179" s="515">
        <f t="shared" si="63"/>
        <v>0</v>
      </c>
      <c r="CG179" s="515">
        <f t="shared" si="63"/>
        <v>0</v>
      </c>
      <c r="CH179" s="515">
        <f t="shared" si="63"/>
        <v>0</v>
      </c>
      <c r="CI179" s="515">
        <f t="shared" si="63"/>
        <v>0</v>
      </c>
      <c r="CJ179" s="515">
        <f t="shared" si="63"/>
        <v>0</v>
      </c>
      <c r="CK179" s="515">
        <f t="shared" si="63"/>
        <v>0</v>
      </c>
      <c r="CL179" s="515">
        <f t="shared" si="63"/>
        <v>0</v>
      </c>
      <c r="CM179" s="515">
        <f t="shared" si="63"/>
        <v>0</v>
      </c>
      <c r="CN179" s="515">
        <f t="shared" si="63"/>
        <v>0</v>
      </c>
      <c r="CO179" s="515">
        <f t="shared" si="63"/>
        <v>0</v>
      </c>
      <c r="CP179" s="515">
        <f t="shared" si="63"/>
        <v>0</v>
      </c>
      <c r="CQ179" s="515">
        <f t="shared" si="63"/>
        <v>0</v>
      </c>
      <c r="CR179" s="515">
        <f t="shared" si="63"/>
        <v>0</v>
      </c>
      <c r="CS179" s="515">
        <f t="shared" si="63"/>
        <v>0</v>
      </c>
      <c r="CT179" s="515">
        <f t="shared" si="63"/>
        <v>0</v>
      </c>
      <c r="CU179" s="515">
        <f t="shared" si="63"/>
        <v>0</v>
      </c>
      <c r="CV179" s="515">
        <f t="shared" si="63"/>
        <v>0</v>
      </c>
      <c r="CW179" s="515">
        <f t="shared" si="63"/>
        <v>0</v>
      </c>
      <c r="CX179" s="515">
        <f t="shared" si="63"/>
        <v>0</v>
      </c>
      <c r="CY179" s="515">
        <f t="shared" si="63"/>
        <v>0</v>
      </c>
      <c r="CZ179" s="515">
        <f t="shared" si="63"/>
        <v>0</v>
      </c>
      <c r="DA179" s="515">
        <f t="shared" si="63"/>
        <v>0</v>
      </c>
      <c r="DB179" s="515">
        <f t="shared" si="63"/>
        <v>0</v>
      </c>
      <c r="DC179" s="515">
        <f t="shared" si="63"/>
        <v>0</v>
      </c>
      <c r="DD179" s="515">
        <f t="shared" si="63"/>
        <v>0</v>
      </c>
      <c r="DE179" s="515">
        <f t="shared" si="63"/>
        <v>0</v>
      </c>
      <c r="DF179" s="515">
        <f t="shared" si="63"/>
        <v>0</v>
      </c>
      <c r="DG179" s="515">
        <f t="shared" si="63"/>
        <v>0</v>
      </c>
      <c r="DH179" s="515">
        <f t="shared" si="63"/>
        <v>0</v>
      </c>
      <c r="DI179" s="515">
        <f t="shared" si="63"/>
        <v>0</v>
      </c>
      <c r="DJ179" s="515">
        <f t="shared" si="63"/>
        <v>0</v>
      </c>
      <c r="DK179" s="515">
        <f t="shared" si="63"/>
        <v>0</v>
      </c>
      <c r="DL179" s="515">
        <f t="shared" si="63"/>
        <v>0</v>
      </c>
      <c r="DM179" s="515">
        <f t="shared" si="63"/>
        <v>0</v>
      </c>
      <c r="DN179" s="515">
        <f t="shared" si="63"/>
        <v>0</v>
      </c>
      <c r="DO179" s="515">
        <f t="shared" si="63"/>
        <v>0</v>
      </c>
      <c r="DP179" s="515">
        <f t="shared" si="63"/>
        <v>0</v>
      </c>
      <c r="DQ179" s="515">
        <f t="shared" si="63"/>
        <v>0</v>
      </c>
      <c r="DR179" s="515">
        <f t="shared" si="63"/>
        <v>0</v>
      </c>
      <c r="DS179" s="515">
        <f t="shared" si="63"/>
        <v>0</v>
      </c>
      <c r="DT179" s="515">
        <f t="shared" si="63"/>
        <v>0</v>
      </c>
      <c r="DU179" s="515">
        <f t="shared" si="63"/>
        <v>0</v>
      </c>
      <c r="DV179" s="515">
        <f t="shared" si="63"/>
        <v>0</v>
      </c>
      <c r="DW179" s="515">
        <f t="shared" si="63"/>
        <v>0</v>
      </c>
      <c r="DX179" s="515">
        <f t="shared" si="63"/>
        <v>0</v>
      </c>
      <c r="DY179" s="515">
        <f t="shared" si="63"/>
        <v>0</v>
      </c>
      <c r="DZ179" s="515">
        <f t="shared" si="63"/>
        <v>0</v>
      </c>
      <c r="EA179" s="515">
        <f t="shared" si="63"/>
        <v>0</v>
      </c>
      <c r="EB179" s="515">
        <f t="shared" ref="EB179:GM179" si="64">IF(EB$167=EOMONTH($D5,-1),SUMIFS($D170:$NK170,$D$167:$NK$167,"&gt;="&amp;EOMONTH($D5,$S5),$D$167:$NK$167,"&lt;"&amp;EOMONTH($D5,60))*-$AF5+SUMIFS($D170:$NK170,$D$167:$NK$167,"&gt;="&amp;EOMONTH($D5,60),$D$167:$NK$167,"&lt;"&amp;EOMONTH($D5,300))*-$AG5,0)</f>
        <v>0</v>
      </c>
      <c r="EC179" s="515">
        <f t="shared" si="64"/>
        <v>0</v>
      </c>
      <c r="ED179" s="515">
        <f t="shared" si="64"/>
        <v>0</v>
      </c>
      <c r="EE179" s="515">
        <f t="shared" si="64"/>
        <v>0</v>
      </c>
      <c r="EF179" s="515">
        <f t="shared" si="64"/>
        <v>0</v>
      </c>
      <c r="EG179" s="515">
        <f t="shared" si="64"/>
        <v>0</v>
      </c>
      <c r="EH179" s="515">
        <f t="shared" si="64"/>
        <v>0</v>
      </c>
      <c r="EI179" s="515">
        <f t="shared" si="64"/>
        <v>0</v>
      </c>
      <c r="EJ179" s="515">
        <f t="shared" si="64"/>
        <v>0</v>
      </c>
      <c r="EK179" s="515">
        <f t="shared" si="64"/>
        <v>0</v>
      </c>
      <c r="EL179" s="515">
        <f t="shared" si="64"/>
        <v>0</v>
      </c>
      <c r="EM179" s="515">
        <f t="shared" si="64"/>
        <v>0</v>
      </c>
      <c r="EN179" s="515">
        <f t="shared" si="64"/>
        <v>0</v>
      </c>
      <c r="EO179" s="515">
        <f t="shared" si="64"/>
        <v>0</v>
      </c>
      <c r="EP179" s="515">
        <f t="shared" si="64"/>
        <v>0</v>
      </c>
      <c r="EQ179" s="515">
        <f t="shared" si="64"/>
        <v>0</v>
      </c>
      <c r="ER179" s="515">
        <f t="shared" si="64"/>
        <v>0</v>
      </c>
      <c r="ES179" s="515">
        <f t="shared" si="64"/>
        <v>0</v>
      </c>
      <c r="ET179" s="515">
        <f t="shared" si="64"/>
        <v>0</v>
      </c>
      <c r="EU179" s="515">
        <f t="shared" si="64"/>
        <v>0</v>
      </c>
      <c r="EV179" s="515">
        <f t="shared" si="64"/>
        <v>0</v>
      </c>
      <c r="EW179" s="515">
        <f t="shared" si="64"/>
        <v>0</v>
      </c>
      <c r="EX179" s="515">
        <f t="shared" si="64"/>
        <v>0</v>
      </c>
      <c r="EY179" s="515">
        <f t="shared" si="64"/>
        <v>0</v>
      </c>
      <c r="EZ179" s="515">
        <f t="shared" si="64"/>
        <v>0</v>
      </c>
      <c r="FA179" s="515">
        <f t="shared" si="64"/>
        <v>0</v>
      </c>
      <c r="FB179" s="515">
        <f t="shared" si="64"/>
        <v>0</v>
      </c>
      <c r="FC179" s="515">
        <f t="shared" si="64"/>
        <v>0</v>
      </c>
      <c r="FD179" s="515">
        <f t="shared" si="64"/>
        <v>0</v>
      </c>
      <c r="FE179" s="515">
        <f t="shared" si="64"/>
        <v>0</v>
      </c>
      <c r="FF179" s="515">
        <f t="shared" si="64"/>
        <v>0</v>
      </c>
      <c r="FG179" s="515">
        <f t="shared" si="64"/>
        <v>0</v>
      </c>
      <c r="FH179" s="515">
        <f t="shared" si="64"/>
        <v>0</v>
      </c>
      <c r="FI179" s="515">
        <f t="shared" si="64"/>
        <v>0</v>
      </c>
      <c r="FJ179" s="515">
        <f t="shared" si="64"/>
        <v>0</v>
      </c>
      <c r="FK179" s="515">
        <f t="shared" si="64"/>
        <v>0</v>
      </c>
      <c r="FL179" s="515">
        <f t="shared" si="64"/>
        <v>0</v>
      </c>
      <c r="FM179" s="515">
        <f t="shared" si="64"/>
        <v>0</v>
      </c>
      <c r="FN179" s="515">
        <f t="shared" si="64"/>
        <v>0</v>
      </c>
      <c r="FO179" s="515">
        <f t="shared" si="64"/>
        <v>0</v>
      </c>
      <c r="FP179" s="515">
        <f t="shared" si="64"/>
        <v>0</v>
      </c>
      <c r="FQ179" s="515">
        <f t="shared" si="64"/>
        <v>0</v>
      </c>
      <c r="FR179" s="515">
        <f t="shared" si="64"/>
        <v>0</v>
      </c>
      <c r="FS179" s="515">
        <f t="shared" si="64"/>
        <v>0</v>
      </c>
      <c r="FT179" s="515">
        <f t="shared" si="64"/>
        <v>0</v>
      </c>
      <c r="FU179" s="515">
        <f t="shared" si="64"/>
        <v>0</v>
      </c>
      <c r="FV179" s="515">
        <f t="shared" si="64"/>
        <v>0</v>
      </c>
      <c r="FW179" s="515">
        <f t="shared" si="64"/>
        <v>0</v>
      </c>
      <c r="FX179" s="515">
        <f t="shared" si="64"/>
        <v>0</v>
      </c>
      <c r="FY179" s="515">
        <f t="shared" si="64"/>
        <v>0</v>
      </c>
      <c r="FZ179" s="515">
        <f t="shared" si="64"/>
        <v>0</v>
      </c>
      <c r="GA179" s="515">
        <f t="shared" si="64"/>
        <v>0</v>
      </c>
      <c r="GB179" s="515">
        <f t="shared" si="64"/>
        <v>0</v>
      </c>
      <c r="GC179" s="515">
        <f t="shared" si="64"/>
        <v>0</v>
      </c>
      <c r="GD179" s="515">
        <f t="shared" si="64"/>
        <v>0</v>
      </c>
      <c r="GE179" s="515">
        <f t="shared" si="64"/>
        <v>0</v>
      </c>
      <c r="GF179" s="515">
        <f t="shared" si="64"/>
        <v>0</v>
      </c>
      <c r="GG179" s="515">
        <f t="shared" si="64"/>
        <v>0</v>
      </c>
      <c r="GH179" s="515">
        <f t="shared" si="64"/>
        <v>0</v>
      </c>
      <c r="GI179" s="515">
        <f t="shared" si="64"/>
        <v>0</v>
      </c>
      <c r="GJ179" s="515">
        <f t="shared" si="64"/>
        <v>0</v>
      </c>
      <c r="GK179" s="515">
        <f t="shared" si="64"/>
        <v>0</v>
      </c>
      <c r="GL179" s="515">
        <f t="shared" si="64"/>
        <v>0</v>
      </c>
      <c r="GM179" s="515">
        <f t="shared" si="64"/>
        <v>0</v>
      </c>
      <c r="GN179" s="515">
        <f t="shared" ref="GN179:IY179" si="65">IF(GN$167=EOMONTH($D5,-1),SUMIFS($D170:$NK170,$D$167:$NK$167,"&gt;="&amp;EOMONTH($D5,$S5),$D$167:$NK$167,"&lt;"&amp;EOMONTH($D5,60))*-$AF5+SUMIFS($D170:$NK170,$D$167:$NK$167,"&gt;="&amp;EOMONTH($D5,60),$D$167:$NK$167,"&lt;"&amp;EOMONTH($D5,300))*-$AG5,0)</f>
        <v>0</v>
      </c>
      <c r="GO179" s="515">
        <f t="shared" si="65"/>
        <v>0</v>
      </c>
      <c r="GP179" s="515">
        <f t="shared" si="65"/>
        <v>0</v>
      </c>
      <c r="GQ179" s="515">
        <f t="shared" si="65"/>
        <v>0</v>
      </c>
      <c r="GR179" s="515">
        <f t="shared" si="65"/>
        <v>0</v>
      </c>
      <c r="GS179" s="515">
        <f t="shared" si="65"/>
        <v>0</v>
      </c>
      <c r="GT179" s="515">
        <f t="shared" si="65"/>
        <v>0</v>
      </c>
      <c r="GU179" s="515">
        <f t="shared" si="65"/>
        <v>0</v>
      </c>
      <c r="GV179" s="515">
        <f t="shared" si="65"/>
        <v>0</v>
      </c>
      <c r="GW179" s="515">
        <f t="shared" si="65"/>
        <v>0</v>
      </c>
      <c r="GX179" s="515">
        <f t="shared" si="65"/>
        <v>0</v>
      </c>
      <c r="GY179" s="515">
        <f t="shared" si="65"/>
        <v>0</v>
      </c>
      <c r="GZ179" s="515">
        <f t="shared" si="65"/>
        <v>0</v>
      </c>
      <c r="HA179" s="515">
        <f t="shared" si="65"/>
        <v>0</v>
      </c>
      <c r="HB179" s="515">
        <f t="shared" si="65"/>
        <v>0</v>
      </c>
      <c r="HC179" s="515">
        <f t="shared" si="65"/>
        <v>0</v>
      </c>
      <c r="HD179" s="515">
        <f t="shared" si="65"/>
        <v>0</v>
      </c>
      <c r="HE179" s="515">
        <f t="shared" si="65"/>
        <v>0</v>
      </c>
      <c r="HF179" s="515">
        <f t="shared" si="65"/>
        <v>0</v>
      </c>
      <c r="HG179" s="515">
        <f t="shared" si="65"/>
        <v>0</v>
      </c>
      <c r="HH179" s="515">
        <f t="shared" si="65"/>
        <v>0</v>
      </c>
      <c r="HI179" s="515">
        <f t="shared" si="65"/>
        <v>0</v>
      </c>
      <c r="HJ179" s="515">
        <f t="shared" si="65"/>
        <v>0</v>
      </c>
      <c r="HK179" s="515">
        <f t="shared" si="65"/>
        <v>0</v>
      </c>
      <c r="HL179" s="515">
        <f t="shared" si="65"/>
        <v>0</v>
      </c>
      <c r="HM179" s="515">
        <f t="shared" si="65"/>
        <v>0</v>
      </c>
      <c r="HN179" s="515">
        <f t="shared" si="65"/>
        <v>0</v>
      </c>
      <c r="HO179" s="515">
        <f t="shared" si="65"/>
        <v>0</v>
      </c>
      <c r="HP179" s="515">
        <f t="shared" si="65"/>
        <v>0</v>
      </c>
      <c r="HQ179" s="515">
        <f t="shared" si="65"/>
        <v>0</v>
      </c>
      <c r="HR179" s="515">
        <f t="shared" si="65"/>
        <v>0</v>
      </c>
      <c r="HS179" s="515">
        <f t="shared" si="65"/>
        <v>0</v>
      </c>
      <c r="HT179" s="515">
        <f t="shared" si="65"/>
        <v>0</v>
      </c>
      <c r="HU179" s="515">
        <f t="shared" si="65"/>
        <v>0</v>
      </c>
      <c r="HV179" s="515">
        <f t="shared" si="65"/>
        <v>0</v>
      </c>
      <c r="HW179" s="515">
        <f t="shared" si="65"/>
        <v>0</v>
      </c>
      <c r="HX179" s="515">
        <f t="shared" si="65"/>
        <v>0</v>
      </c>
      <c r="HY179" s="515">
        <f t="shared" si="65"/>
        <v>0</v>
      </c>
      <c r="HZ179" s="515">
        <f t="shared" si="65"/>
        <v>0</v>
      </c>
      <c r="IA179" s="515">
        <f t="shared" si="65"/>
        <v>0</v>
      </c>
      <c r="IB179" s="515">
        <f t="shared" si="65"/>
        <v>0</v>
      </c>
      <c r="IC179" s="515">
        <f t="shared" si="65"/>
        <v>0</v>
      </c>
      <c r="ID179" s="515">
        <f t="shared" si="65"/>
        <v>0</v>
      </c>
      <c r="IE179" s="515">
        <f t="shared" si="65"/>
        <v>0</v>
      </c>
      <c r="IF179" s="515">
        <f t="shared" si="65"/>
        <v>0</v>
      </c>
      <c r="IG179" s="515">
        <f t="shared" si="65"/>
        <v>0</v>
      </c>
      <c r="IH179" s="515">
        <f t="shared" si="65"/>
        <v>0</v>
      </c>
      <c r="II179" s="515">
        <f t="shared" si="65"/>
        <v>0</v>
      </c>
      <c r="IJ179" s="515">
        <f t="shared" si="65"/>
        <v>0</v>
      </c>
      <c r="IK179" s="515">
        <f t="shared" si="65"/>
        <v>0</v>
      </c>
      <c r="IL179" s="515">
        <f t="shared" si="65"/>
        <v>0</v>
      </c>
      <c r="IM179" s="515">
        <f t="shared" si="65"/>
        <v>0</v>
      </c>
      <c r="IN179" s="515">
        <f t="shared" si="65"/>
        <v>0</v>
      </c>
      <c r="IO179" s="515">
        <f t="shared" si="65"/>
        <v>0</v>
      </c>
      <c r="IP179" s="515">
        <f t="shared" si="65"/>
        <v>0</v>
      </c>
      <c r="IQ179" s="515">
        <f t="shared" si="65"/>
        <v>0</v>
      </c>
      <c r="IR179" s="515">
        <f t="shared" si="65"/>
        <v>0</v>
      </c>
      <c r="IS179" s="515">
        <f t="shared" si="65"/>
        <v>0</v>
      </c>
      <c r="IT179" s="515">
        <f t="shared" si="65"/>
        <v>0</v>
      </c>
      <c r="IU179" s="515">
        <f t="shared" si="65"/>
        <v>0</v>
      </c>
      <c r="IV179" s="515">
        <f t="shared" si="65"/>
        <v>0</v>
      </c>
      <c r="IW179" s="515">
        <f t="shared" si="65"/>
        <v>0</v>
      </c>
      <c r="IX179" s="515">
        <f t="shared" si="65"/>
        <v>0</v>
      </c>
      <c r="IY179" s="515">
        <f t="shared" si="65"/>
        <v>0</v>
      </c>
      <c r="IZ179" s="515">
        <f t="shared" ref="IZ179:LK179" si="66">IF(IZ$167=EOMONTH($D5,-1),SUMIFS($D170:$NK170,$D$167:$NK$167,"&gt;="&amp;EOMONTH($D5,$S5),$D$167:$NK$167,"&lt;"&amp;EOMONTH($D5,60))*-$AF5+SUMIFS($D170:$NK170,$D$167:$NK$167,"&gt;="&amp;EOMONTH($D5,60),$D$167:$NK$167,"&lt;"&amp;EOMONTH($D5,300))*-$AG5,0)</f>
        <v>0</v>
      </c>
      <c r="JA179" s="515">
        <f t="shared" si="66"/>
        <v>0</v>
      </c>
      <c r="JB179" s="515">
        <f t="shared" si="66"/>
        <v>0</v>
      </c>
      <c r="JC179" s="515">
        <f t="shared" si="66"/>
        <v>0</v>
      </c>
      <c r="JD179" s="515">
        <f t="shared" si="66"/>
        <v>0</v>
      </c>
      <c r="JE179" s="515">
        <f t="shared" si="66"/>
        <v>0</v>
      </c>
      <c r="JF179" s="515">
        <f t="shared" si="66"/>
        <v>0</v>
      </c>
      <c r="JG179" s="515">
        <f t="shared" si="66"/>
        <v>0</v>
      </c>
      <c r="JH179" s="515">
        <f t="shared" si="66"/>
        <v>0</v>
      </c>
      <c r="JI179" s="515">
        <f t="shared" si="66"/>
        <v>0</v>
      </c>
      <c r="JJ179" s="515">
        <f t="shared" si="66"/>
        <v>0</v>
      </c>
      <c r="JK179" s="515">
        <f t="shared" si="66"/>
        <v>0</v>
      </c>
      <c r="JL179" s="515">
        <f t="shared" si="66"/>
        <v>0</v>
      </c>
      <c r="JM179" s="515">
        <f t="shared" si="66"/>
        <v>0</v>
      </c>
      <c r="JN179" s="515">
        <f t="shared" si="66"/>
        <v>0</v>
      </c>
      <c r="JO179" s="515">
        <f t="shared" si="66"/>
        <v>0</v>
      </c>
      <c r="JP179" s="515">
        <f t="shared" si="66"/>
        <v>0</v>
      </c>
      <c r="JQ179" s="515">
        <f t="shared" si="66"/>
        <v>0</v>
      </c>
      <c r="JR179" s="515">
        <f t="shared" si="66"/>
        <v>0</v>
      </c>
      <c r="JS179" s="515">
        <f t="shared" si="66"/>
        <v>0</v>
      </c>
      <c r="JT179" s="515">
        <f t="shared" si="66"/>
        <v>0</v>
      </c>
      <c r="JU179" s="515">
        <f t="shared" si="66"/>
        <v>0</v>
      </c>
      <c r="JV179" s="515">
        <f t="shared" si="66"/>
        <v>0</v>
      </c>
      <c r="JW179" s="515">
        <f t="shared" si="66"/>
        <v>0</v>
      </c>
      <c r="JX179" s="515">
        <f t="shared" si="66"/>
        <v>0</v>
      </c>
      <c r="JY179" s="515">
        <f t="shared" si="66"/>
        <v>0</v>
      </c>
      <c r="JZ179" s="515">
        <f t="shared" si="66"/>
        <v>0</v>
      </c>
      <c r="KA179" s="515">
        <f t="shared" si="66"/>
        <v>0</v>
      </c>
      <c r="KB179" s="515">
        <f t="shared" si="66"/>
        <v>0</v>
      </c>
      <c r="KC179" s="515">
        <f t="shared" si="66"/>
        <v>0</v>
      </c>
      <c r="KD179" s="515">
        <f t="shared" si="66"/>
        <v>0</v>
      </c>
      <c r="KE179" s="515">
        <f t="shared" si="66"/>
        <v>0</v>
      </c>
      <c r="KF179" s="515">
        <f t="shared" si="66"/>
        <v>0</v>
      </c>
      <c r="KG179" s="515">
        <f t="shared" si="66"/>
        <v>0</v>
      </c>
      <c r="KH179" s="515">
        <f t="shared" si="66"/>
        <v>0</v>
      </c>
      <c r="KI179" s="515">
        <f t="shared" si="66"/>
        <v>0</v>
      </c>
      <c r="KJ179" s="515">
        <f t="shared" si="66"/>
        <v>0</v>
      </c>
      <c r="KK179" s="515">
        <f t="shared" si="66"/>
        <v>0</v>
      </c>
      <c r="KL179" s="515">
        <f t="shared" si="66"/>
        <v>0</v>
      </c>
      <c r="KM179" s="515">
        <f t="shared" si="66"/>
        <v>0</v>
      </c>
      <c r="KN179" s="515">
        <f t="shared" si="66"/>
        <v>0</v>
      </c>
      <c r="KO179" s="515">
        <f t="shared" si="66"/>
        <v>0</v>
      </c>
      <c r="KP179" s="515">
        <f t="shared" si="66"/>
        <v>0</v>
      </c>
      <c r="KQ179" s="515">
        <f t="shared" si="66"/>
        <v>0</v>
      </c>
      <c r="KR179" s="515">
        <f t="shared" si="66"/>
        <v>0</v>
      </c>
      <c r="KS179" s="515">
        <f t="shared" si="66"/>
        <v>0</v>
      </c>
      <c r="KT179" s="515">
        <f t="shared" si="66"/>
        <v>0</v>
      </c>
      <c r="KU179" s="515">
        <f t="shared" si="66"/>
        <v>0</v>
      </c>
      <c r="KV179" s="515">
        <f t="shared" si="66"/>
        <v>0</v>
      </c>
      <c r="KW179" s="515">
        <f t="shared" si="66"/>
        <v>0</v>
      </c>
      <c r="KX179" s="515">
        <f t="shared" si="66"/>
        <v>0</v>
      </c>
      <c r="KY179" s="515">
        <f t="shared" si="66"/>
        <v>0</v>
      </c>
      <c r="KZ179" s="515">
        <f t="shared" si="66"/>
        <v>0</v>
      </c>
      <c r="LA179" s="515">
        <f t="shared" si="66"/>
        <v>0</v>
      </c>
      <c r="LB179" s="515">
        <f t="shared" si="66"/>
        <v>0</v>
      </c>
      <c r="LC179" s="515">
        <f t="shared" si="66"/>
        <v>0</v>
      </c>
      <c r="LD179" s="515">
        <f t="shared" si="66"/>
        <v>0</v>
      </c>
      <c r="LE179" s="515">
        <f t="shared" si="66"/>
        <v>0</v>
      </c>
      <c r="LF179" s="515">
        <f t="shared" si="66"/>
        <v>0</v>
      </c>
      <c r="LG179" s="515">
        <f t="shared" si="66"/>
        <v>0</v>
      </c>
      <c r="LH179" s="515">
        <f t="shared" si="66"/>
        <v>0</v>
      </c>
      <c r="LI179" s="515">
        <f t="shared" si="66"/>
        <v>0</v>
      </c>
      <c r="LJ179" s="515">
        <f t="shared" si="66"/>
        <v>0</v>
      </c>
      <c r="LK179" s="515">
        <f t="shared" si="66"/>
        <v>0</v>
      </c>
      <c r="LL179" s="515">
        <f t="shared" ref="LL179:NK179" si="67">IF(LL$167=EOMONTH($D5,-1),SUMIFS($D170:$NK170,$D$167:$NK$167,"&gt;="&amp;EOMONTH($D5,$S5),$D$167:$NK$167,"&lt;"&amp;EOMONTH($D5,60))*-$AF5+SUMIFS($D170:$NK170,$D$167:$NK$167,"&gt;="&amp;EOMONTH($D5,60),$D$167:$NK$167,"&lt;"&amp;EOMONTH($D5,300))*-$AG5,0)</f>
        <v>0</v>
      </c>
      <c r="LM179" s="515">
        <f t="shared" si="67"/>
        <v>0</v>
      </c>
      <c r="LN179" s="515">
        <f t="shared" si="67"/>
        <v>0</v>
      </c>
      <c r="LO179" s="515">
        <f t="shared" si="67"/>
        <v>0</v>
      </c>
      <c r="LP179" s="515">
        <f t="shared" si="67"/>
        <v>0</v>
      </c>
      <c r="LQ179" s="515">
        <f t="shared" si="67"/>
        <v>0</v>
      </c>
      <c r="LR179" s="515">
        <f t="shared" si="67"/>
        <v>0</v>
      </c>
      <c r="LS179" s="515">
        <f t="shared" si="67"/>
        <v>0</v>
      </c>
      <c r="LT179" s="515">
        <f t="shared" si="67"/>
        <v>0</v>
      </c>
      <c r="LU179" s="515">
        <f t="shared" si="67"/>
        <v>0</v>
      </c>
      <c r="LV179" s="515">
        <f t="shared" si="67"/>
        <v>0</v>
      </c>
      <c r="LW179" s="515">
        <f t="shared" si="67"/>
        <v>0</v>
      </c>
      <c r="LX179" s="515">
        <f t="shared" si="67"/>
        <v>0</v>
      </c>
      <c r="LY179" s="515">
        <f t="shared" si="67"/>
        <v>0</v>
      </c>
      <c r="LZ179" s="515">
        <f t="shared" si="67"/>
        <v>0</v>
      </c>
      <c r="MA179" s="515">
        <f t="shared" si="67"/>
        <v>0</v>
      </c>
      <c r="MB179" s="515">
        <f t="shared" si="67"/>
        <v>0</v>
      </c>
      <c r="MC179" s="515">
        <f t="shared" si="67"/>
        <v>0</v>
      </c>
      <c r="MD179" s="515">
        <f t="shared" si="67"/>
        <v>0</v>
      </c>
      <c r="ME179" s="515">
        <f t="shared" si="67"/>
        <v>0</v>
      </c>
      <c r="MF179" s="515">
        <f t="shared" si="67"/>
        <v>0</v>
      </c>
      <c r="MG179" s="515">
        <f t="shared" si="67"/>
        <v>0</v>
      </c>
      <c r="MH179" s="515">
        <f t="shared" si="67"/>
        <v>0</v>
      </c>
      <c r="MI179" s="515">
        <f t="shared" si="67"/>
        <v>0</v>
      </c>
      <c r="MJ179" s="515">
        <f t="shared" si="67"/>
        <v>0</v>
      </c>
      <c r="MK179" s="515">
        <f t="shared" si="67"/>
        <v>0</v>
      </c>
      <c r="ML179" s="515">
        <f t="shared" si="67"/>
        <v>0</v>
      </c>
      <c r="MM179" s="515">
        <f t="shared" si="67"/>
        <v>0</v>
      </c>
      <c r="MN179" s="515">
        <f t="shared" si="67"/>
        <v>0</v>
      </c>
      <c r="MO179" s="515">
        <f t="shared" si="67"/>
        <v>0</v>
      </c>
      <c r="MP179" s="515">
        <f t="shared" si="67"/>
        <v>0</v>
      </c>
      <c r="MQ179" s="515">
        <f t="shared" si="67"/>
        <v>0</v>
      </c>
      <c r="MR179" s="515">
        <f t="shared" si="67"/>
        <v>0</v>
      </c>
      <c r="MS179" s="515">
        <f t="shared" si="67"/>
        <v>0</v>
      </c>
      <c r="MT179" s="515">
        <f t="shared" si="67"/>
        <v>0</v>
      </c>
      <c r="MU179" s="515">
        <f t="shared" si="67"/>
        <v>0</v>
      </c>
      <c r="MV179" s="515">
        <f t="shared" si="67"/>
        <v>0</v>
      </c>
      <c r="MW179" s="515">
        <f t="shared" si="67"/>
        <v>0</v>
      </c>
      <c r="MX179" s="515">
        <f t="shared" si="67"/>
        <v>0</v>
      </c>
      <c r="MY179" s="515">
        <f t="shared" si="67"/>
        <v>0</v>
      </c>
      <c r="MZ179" s="515">
        <f t="shared" si="67"/>
        <v>0</v>
      </c>
      <c r="NA179" s="515">
        <f t="shared" si="67"/>
        <v>0</v>
      </c>
      <c r="NB179" s="515">
        <f t="shared" si="67"/>
        <v>0</v>
      </c>
      <c r="NC179" s="515">
        <f t="shared" si="67"/>
        <v>0</v>
      </c>
      <c r="ND179" s="515">
        <f t="shared" si="67"/>
        <v>0</v>
      </c>
      <c r="NE179" s="515">
        <f t="shared" si="67"/>
        <v>0</v>
      </c>
      <c r="NF179" s="515">
        <f t="shared" si="67"/>
        <v>0</v>
      </c>
      <c r="NG179" s="515">
        <f t="shared" si="67"/>
        <v>0</v>
      </c>
      <c r="NH179" s="515">
        <f t="shared" si="67"/>
        <v>0</v>
      </c>
      <c r="NI179" s="515">
        <f t="shared" si="67"/>
        <v>0</v>
      </c>
      <c r="NJ179" s="515">
        <f t="shared" si="67"/>
        <v>0</v>
      </c>
      <c r="NK179" s="518">
        <f t="shared" si="67"/>
        <v>0</v>
      </c>
    </row>
    <row r="180" spans="1:375" s="384" customFormat="1" ht="13.8" x14ac:dyDescent="0.3">
      <c r="A180" s="517">
        <f t="shared" si="25"/>
        <v>-65866.5</v>
      </c>
      <c r="B180" s="421" t="s">
        <v>337</v>
      </c>
      <c r="C180" s="514" t="s">
        <v>341</v>
      </c>
      <c r="D180" s="515">
        <f t="shared" ref="D180:BO180" si="68">IF(D$167=EOMONTH($E5,$R5*(1-$O5)),-FV($AE5,ROUNDDOWN(YEARFRAC($D$167,D$167,1),0),,-($AC5*(1-$O5)+$AD5*$O5)*$B5,0),0)</f>
        <v>0</v>
      </c>
      <c r="E180" s="515">
        <f t="shared" si="68"/>
        <v>0</v>
      </c>
      <c r="F180" s="515">
        <f t="shared" si="68"/>
        <v>0</v>
      </c>
      <c r="G180" s="515">
        <f t="shared" si="68"/>
        <v>0</v>
      </c>
      <c r="H180" s="515">
        <f t="shared" si="68"/>
        <v>0</v>
      </c>
      <c r="I180" s="515">
        <f t="shared" si="68"/>
        <v>0</v>
      </c>
      <c r="J180" s="515">
        <f t="shared" si="68"/>
        <v>0</v>
      </c>
      <c r="K180" s="515">
        <f t="shared" si="68"/>
        <v>0</v>
      </c>
      <c r="L180" s="515">
        <f t="shared" si="68"/>
        <v>0</v>
      </c>
      <c r="M180" s="515">
        <f t="shared" si="68"/>
        <v>0</v>
      </c>
      <c r="N180" s="515">
        <f t="shared" si="68"/>
        <v>0</v>
      </c>
      <c r="O180" s="515">
        <f t="shared" si="68"/>
        <v>0</v>
      </c>
      <c r="P180" s="515">
        <f t="shared" si="68"/>
        <v>0</v>
      </c>
      <c r="Q180" s="515">
        <f t="shared" si="68"/>
        <v>0</v>
      </c>
      <c r="R180" s="515">
        <f t="shared" si="68"/>
        <v>0</v>
      </c>
      <c r="S180" s="515">
        <f t="shared" si="68"/>
        <v>0</v>
      </c>
      <c r="T180" s="515">
        <f t="shared" si="68"/>
        <v>0</v>
      </c>
      <c r="U180" s="515">
        <f t="shared" si="68"/>
        <v>0</v>
      </c>
      <c r="V180" s="515">
        <f t="shared" si="68"/>
        <v>0</v>
      </c>
      <c r="W180" s="515">
        <f t="shared" si="68"/>
        <v>0</v>
      </c>
      <c r="X180" s="515">
        <f t="shared" si="68"/>
        <v>0</v>
      </c>
      <c r="Y180" s="515">
        <f t="shared" si="68"/>
        <v>0</v>
      </c>
      <c r="Z180" s="515">
        <f t="shared" si="68"/>
        <v>0</v>
      </c>
      <c r="AA180" s="515">
        <f t="shared" si="68"/>
        <v>0</v>
      </c>
      <c r="AB180" s="515">
        <f t="shared" si="68"/>
        <v>0</v>
      </c>
      <c r="AC180" s="515">
        <f t="shared" si="68"/>
        <v>0</v>
      </c>
      <c r="AD180" s="515">
        <f t="shared" si="68"/>
        <v>0</v>
      </c>
      <c r="AE180" s="515">
        <f t="shared" si="68"/>
        <v>0</v>
      </c>
      <c r="AF180" s="515">
        <f t="shared" si="68"/>
        <v>0</v>
      </c>
      <c r="AG180" s="515">
        <f t="shared" si="68"/>
        <v>0</v>
      </c>
      <c r="AH180" s="515">
        <f t="shared" si="68"/>
        <v>0</v>
      </c>
      <c r="AI180" s="515">
        <f t="shared" si="68"/>
        <v>0</v>
      </c>
      <c r="AJ180" s="515">
        <f t="shared" si="68"/>
        <v>0</v>
      </c>
      <c r="AK180" s="515">
        <f t="shared" si="68"/>
        <v>0</v>
      </c>
      <c r="AL180" s="515">
        <f t="shared" si="68"/>
        <v>0</v>
      </c>
      <c r="AM180" s="515">
        <f t="shared" si="68"/>
        <v>0</v>
      </c>
      <c r="AN180" s="515">
        <f t="shared" si="68"/>
        <v>0</v>
      </c>
      <c r="AO180" s="515">
        <f t="shared" si="68"/>
        <v>0</v>
      </c>
      <c r="AP180" s="515">
        <f t="shared" si="68"/>
        <v>0</v>
      </c>
      <c r="AQ180" s="515">
        <f t="shared" si="68"/>
        <v>0</v>
      </c>
      <c r="AR180" s="515">
        <f t="shared" si="68"/>
        <v>-65866.5</v>
      </c>
      <c r="AS180" s="515">
        <f t="shared" si="68"/>
        <v>0</v>
      </c>
      <c r="AT180" s="515">
        <f t="shared" si="68"/>
        <v>0</v>
      </c>
      <c r="AU180" s="515">
        <f t="shared" si="68"/>
        <v>0</v>
      </c>
      <c r="AV180" s="515">
        <f t="shared" si="68"/>
        <v>0</v>
      </c>
      <c r="AW180" s="515">
        <f t="shared" si="68"/>
        <v>0</v>
      </c>
      <c r="AX180" s="515">
        <f t="shared" si="68"/>
        <v>0</v>
      </c>
      <c r="AY180" s="515">
        <f t="shared" si="68"/>
        <v>0</v>
      </c>
      <c r="AZ180" s="515">
        <f t="shared" si="68"/>
        <v>0</v>
      </c>
      <c r="BA180" s="515">
        <f t="shared" si="68"/>
        <v>0</v>
      </c>
      <c r="BB180" s="515">
        <f t="shared" si="68"/>
        <v>0</v>
      </c>
      <c r="BC180" s="515">
        <f t="shared" si="68"/>
        <v>0</v>
      </c>
      <c r="BD180" s="515">
        <f t="shared" si="68"/>
        <v>0</v>
      </c>
      <c r="BE180" s="515">
        <f t="shared" si="68"/>
        <v>0</v>
      </c>
      <c r="BF180" s="515">
        <f t="shared" si="68"/>
        <v>0</v>
      </c>
      <c r="BG180" s="515">
        <f t="shared" si="68"/>
        <v>0</v>
      </c>
      <c r="BH180" s="515">
        <f t="shared" si="68"/>
        <v>0</v>
      </c>
      <c r="BI180" s="515">
        <f t="shared" si="68"/>
        <v>0</v>
      </c>
      <c r="BJ180" s="515">
        <f t="shared" si="68"/>
        <v>0</v>
      </c>
      <c r="BK180" s="515">
        <f t="shared" si="68"/>
        <v>0</v>
      </c>
      <c r="BL180" s="515">
        <f t="shared" si="68"/>
        <v>0</v>
      </c>
      <c r="BM180" s="515">
        <f t="shared" si="68"/>
        <v>0</v>
      </c>
      <c r="BN180" s="515">
        <f t="shared" si="68"/>
        <v>0</v>
      </c>
      <c r="BO180" s="515">
        <f t="shared" si="68"/>
        <v>0</v>
      </c>
      <c r="BP180" s="515">
        <f t="shared" ref="BP180:EA180" si="69">IF(BP$167=EOMONTH($E5,$R5*(1-$O5)),-FV($AE5,ROUNDDOWN(YEARFRAC($D$167,BP$167,1),0),,-($AC5*(1-$O5)+$AD5*$O5)*$B5,0),0)</f>
        <v>0</v>
      </c>
      <c r="BQ180" s="515">
        <f t="shared" si="69"/>
        <v>0</v>
      </c>
      <c r="BR180" s="515">
        <f t="shared" si="69"/>
        <v>0</v>
      </c>
      <c r="BS180" s="515">
        <f t="shared" si="69"/>
        <v>0</v>
      </c>
      <c r="BT180" s="515">
        <f t="shared" si="69"/>
        <v>0</v>
      </c>
      <c r="BU180" s="515">
        <f t="shared" si="69"/>
        <v>0</v>
      </c>
      <c r="BV180" s="515">
        <f t="shared" si="69"/>
        <v>0</v>
      </c>
      <c r="BW180" s="515">
        <f t="shared" si="69"/>
        <v>0</v>
      </c>
      <c r="BX180" s="515">
        <f t="shared" si="69"/>
        <v>0</v>
      </c>
      <c r="BY180" s="515">
        <f t="shared" si="69"/>
        <v>0</v>
      </c>
      <c r="BZ180" s="515">
        <f t="shared" si="69"/>
        <v>0</v>
      </c>
      <c r="CA180" s="515">
        <f t="shared" si="69"/>
        <v>0</v>
      </c>
      <c r="CB180" s="515">
        <f t="shared" si="69"/>
        <v>0</v>
      </c>
      <c r="CC180" s="515">
        <f t="shared" si="69"/>
        <v>0</v>
      </c>
      <c r="CD180" s="515">
        <f t="shared" si="69"/>
        <v>0</v>
      </c>
      <c r="CE180" s="515">
        <f t="shared" si="69"/>
        <v>0</v>
      </c>
      <c r="CF180" s="515">
        <f t="shared" si="69"/>
        <v>0</v>
      </c>
      <c r="CG180" s="515">
        <f t="shared" si="69"/>
        <v>0</v>
      </c>
      <c r="CH180" s="515">
        <f t="shared" si="69"/>
        <v>0</v>
      </c>
      <c r="CI180" s="515">
        <f t="shared" si="69"/>
        <v>0</v>
      </c>
      <c r="CJ180" s="515">
        <f t="shared" si="69"/>
        <v>0</v>
      </c>
      <c r="CK180" s="515">
        <f t="shared" si="69"/>
        <v>0</v>
      </c>
      <c r="CL180" s="515">
        <f t="shared" si="69"/>
        <v>0</v>
      </c>
      <c r="CM180" s="515">
        <f t="shared" si="69"/>
        <v>0</v>
      </c>
      <c r="CN180" s="515">
        <f t="shared" si="69"/>
        <v>0</v>
      </c>
      <c r="CO180" s="515">
        <f t="shared" si="69"/>
        <v>0</v>
      </c>
      <c r="CP180" s="515">
        <f t="shared" si="69"/>
        <v>0</v>
      </c>
      <c r="CQ180" s="515">
        <f t="shared" si="69"/>
        <v>0</v>
      </c>
      <c r="CR180" s="515">
        <f t="shared" si="69"/>
        <v>0</v>
      </c>
      <c r="CS180" s="515">
        <f t="shared" si="69"/>
        <v>0</v>
      </c>
      <c r="CT180" s="515">
        <f t="shared" si="69"/>
        <v>0</v>
      </c>
      <c r="CU180" s="515">
        <f t="shared" si="69"/>
        <v>0</v>
      </c>
      <c r="CV180" s="515">
        <f t="shared" si="69"/>
        <v>0</v>
      </c>
      <c r="CW180" s="515">
        <f t="shared" si="69"/>
        <v>0</v>
      </c>
      <c r="CX180" s="515">
        <f t="shared" si="69"/>
        <v>0</v>
      </c>
      <c r="CY180" s="515">
        <f t="shared" si="69"/>
        <v>0</v>
      </c>
      <c r="CZ180" s="515">
        <f t="shared" si="69"/>
        <v>0</v>
      </c>
      <c r="DA180" s="515">
        <f t="shared" si="69"/>
        <v>0</v>
      </c>
      <c r="DB180" s="515">
        <f t="shared" si="69"/>
        <v>0</v>
      </c>
      <c r="DC180" s="515">
        <f t="shared" si="69"/>
        <v>0</v>
      </c>
      <c r="DD180" s="515">
        <f t="shared" si="69"/>
        <v>0</v>
      </c>
      <c r="DE180" s="515">
        <f t="shared" si="69"/>
        <v>0</v>
      </c>
      <c r="DF180" s="515">
        <f t="shared" si="69"/>
        <v>0</v>
      </c>
      <c r="DG180" s="515">
        <f t="shared" si="69"/>
        <v>0</v>
      </c>
      <c r="DH180" s="515">
        <f t="shared" si="69"/>
        <v>0</v>
      </c>
      <c r="DI180" s="515">
        <f t="shared" si="69"/>
        <v>0</v>
      </c>
      <c r="DJ180" s="515">
        <f t="shared" si="69"/>
        <v>0</v>
      </c>
      <c r="DK180" s="515">
        <f t="shared" si="69"/>
        <v>0</v>
      </c>
      <c r="DL180" s="515">
        <f t="shared" si="69"/>
        <v>0</v>
      </c>
      <c r="DM180" s="515">
        <f t="shared" si="69"/>
        <v>0</v>
      </c>
      <c r="DN180" s="515">
        <f t="shared" si="69"/>
        <v>0</v>
      </c>
      <c r="DO180" s="515">
        <f t="shared" si="69"/>
        <v>0</v>
      </c>
      <c r="DP180" s="515">
        <f t="shared" si="69"/>
        <v>0</v>
      </c>
      <c r="DQ180" s="515">
        <f t="shared" si="69"/>
        <v>0</v>
      </c>
      <c r="DR180" s="515">
        <f t="shared" si="69"/>
        <v>0</v>
      </c>
      <c r="DS180" s="515">
        <f t="shared" si="69"/>
        <v>0</v>
      </c>
      <c r="DT180" s="515">
        <f t="shared" si="69"/>
        <v>0</v>
      </c>
      <c r="DU180" s="515">
        <f t="shared" si="69"/>
        <v>0</v>
      </c>
      <c r="DV180" s="515">
        <f t="shared" si="69"/>
        <v>0</v>
      </c>
      <c r="DW180" s="515">
        <f t="shared" si="69"/>
        <v>0</v>
      </c>
      <c r="DX180" s="515">
        <f t="shared" si="69"/>
        <v>0</v>
      </c>
      <c r="DY180" s="515">
        <f t="shared" si="69"/>
        <v>0</v>
      </c>
      <c r="DZ180" s="515">
        <f t="shared" si="69"/>
        <v>0</v>
      </c>
      <c r="EA180" s="515">
        <f t="shared" si="69"/>
        <v>0</v>
      </c>
      <c r="EB180" s="515">
        <f t="shared" ref="EB180:GM180" si="70">IF(EB$167=EOMONTH($E5,$R5*(1-$O5)),-FV($AE5,ROUNDDOWN(YEARFRAC($D$167,EB$167,1),0),,-($AC5*(1-$O5)+$AD5*$O5)*$B5,0),0)</f>
        <v>0</v>
      </c>
      <c r="EC180" s="515">
        <f t="shared" si="70"/>
        <v>0</v>
      </c>
      <c r="ED180" s="515">
        <f t="shared" si="70"/>
        <v>0</v>
      </c>
      <c r="EE180" s="515">
        <f t="shared" si="70"/>
        <v>0</v>
      </c>
      <c r="EF180" s="515">
        <f t="shared" si="70"/>
        <v>0</v>
      </c>
      <c r="EG180" s="515">
        <f t="shared" si="70"/>
        <v>0</v>
      </c>
      <c r="EH180" s="515">
        <f t="shared" si="70"/>
        <v>0</v>
      </c>
      <c r="EI180" s="515">
        <f t="shared" si="70"/>
        <v>0</v>
      </c>
      <c r="EJ180" s="515">
        <f t="shared" si="70"/>
        <v>0</v>
      </c>
      <c r="EK180" s="515">
        <f t="shared" si="70"/>
        <v>0</v>
      </c>
      <c r="EL180" s="515">
        <f t="shared" si="70"/>
        <v>0</v>
      </c>
      <c r="EM180" s="515">
        <f t="shared" si="70"/>
        <v>0</v>
      </c>
      <c r="EN180" s="515">
        <f t="shared" si="70"/>
        <v>0</v>
      </c>
      <c r="EO180" s="515">
        <f t="shared" si="70"/>
        <v>0</v>
      </c>
      <c r="EP180" s="515">
        <f t="shared" si="70"/>
        <v>0</v>
      </c>
      <c r="EQ180" s="515">
        <f t="shared" si="70"/>
        <v>0</v>
      </c>
      <c r="ER180" s="515">
        <f t="shared" si="70"/>
        <v>0</v>
      </c>
      <c r="ES180" s="515">
        <f t="shared" si="70"/>
        <v>0</v>
      </c>
      <c r="ET180" s="515">
        <f t="shared" si="70"/>
        <v>0</v>
      </c>
      <c r="EU180" s="515">
        <f t="shared" si="70"/>
        <v>0</v>
      </c>
      <c r="EV180" s="515">
        <f t="shared" si="70"/>
        <v>0</v>
      </c>
      <c r="EW180" s="515">
        <f t="shared" si="70"/>
        <v>0</v>
      </c>
      <c r="EX180" s="515">
        <f t="shared" si="70"/>
        <v>0</v>
      </c>
      <c r="EY180" s="515">
        <f t="shared" si="70"/>
        <v>0</v>
      </c>
      <c r="EZ180" s="515">
        <f t="shared" si="70"/>
        <v>0</v>
      </c>
      <c r="FA180" s="515">
        <f t="shared" si="70"/>
        <v>0</v>
      </c>
      <c r="FB180" s="515">
        <f t="shared" si="70"/>
        <v>0</v>
      </c>
      <c r="FC180" s="515">
        <f t="shared" si="70"/>
        <v>0</v>
      </c>
      <c r="FD180" s="515">
        <f t="shared" si="70"/>
        <v>0</v>
      </c>
      <c r="FE180" s="515">
        <f t="shared" si="70"/>
        <v>0</v>
      </c>
      <c r="FF180" s="515">
        <f t="shared" si="70"/>
        <v>0</v>
      </c>
      <c r="FG180" s="515">
        <f t="shared" si="70"/>
        <v>0</v>
      </c>
      <c r="FH180" s="515">
        <f t="shared" si="70"/>
        <v>0</v>
      </c>
      <c r="FI180" s="515">
        <f t="shared" si="70"/>
        <v>0</v>
      </c>
      <c r="FJ180" s="515">
        <f t="shared" si="70"/>
        <v>0</v>
      </c>
      <c r="FK180" s="515">
        <f t="shared" si="70"/>
        <v>0</v>
      </c>
      <c r="FL180" s="515">
        <f t="shared" si="70"/>
        <v>0</v>
      </c>
      <c r="FM180" s="515">
        <f t="shared" si="70"/>
        <v>0</v>
      </c>
      <c r="FN180" s="515">
        <f t="shared" si="70"/>
        <v>0</v>
      </c>
      <c r="FO180" s="515">
        <f t="shared" si="70"/>
        <v>0</v>
      </c>
      <c r="FP180" s="515">
        <f t="shared" si="70"/>
        <v>0</v>
      </c>
      <c r="FQ180" s="515">
        <f t="shared" si="70"/>
        <v>0</v>
      </c>
      <c r="FR180" s="515">
        <f t="shared" si="70"/>
        <v>0</v>
      </c>
      <c r="FS180" s="515">
        <f t="shared" si="70"/>
        <v>0</v>
      </c>
      <c r="FT180" s="515">
        <f t="shared" si="70"/>
        <v>0</v>
      </c>
      <c r="FU180" s="515">
        <f t="shared" si="70"/>
        <v>0</v>
      </c>
      <c r="FV180" s="515">
        <f t="shared" si="70"/>
        <v>0</v>
      </c>
      <c r="FW180" s="515">
        <f t="shared" si="70"/>
        <v>0</v>
      </c>
      <c r="FX180" s="515">
        <f t="shared" si="70"/>
        <v>0</v>
      </c>
      <c r="FY180" s="515">
        <f t="shared" si="70"/>
        <v>0</v>
      </c>
      <c r="FZ180" s="515">
        <f t="shared" si="70"/>
        <v>0</v>
      </c>
      <c r="GA180" s="515">
        <f t="shared" si="70"/>
        <v>0</v>
      </c>
      <c r="GB180" s="515">
        <f t="shared" si="70"/>
        <v>0</v>
      </c>
      <c r="GC180" s="515">
        <f t="shared" si="70"/>
        <v>0</v>
      </c>
      <c r="GD180" s="515">
        <f t="shared" si="70"/>
        <v>0</v>
      </c>
      <c r="GE180" s="515">
        <f t="shared" si="70"/>
        <v>0</v>
      </c>
      <c r="GF180" s="515">
        <f t="shared" si="70"/>
        <v>0</v>
      </c>
      <c r="GG180" s="515">
        <f t="shared" si="70"/>
        <v>0</v>
      </c>
      <c r="GH180" s="515">
        <f t="shared" si="70"/>
        <v>0</v>
      </c>
      <c r="GI180" s="515">
        <f t="shared" si="70"/>
        <v>0</v>
      </c>
      <c r="GJ180" s="515">
        <f t="shared" si="70"/>
        <v>0</v>
      </c>
      <c r="GK180" s="515">
        <f t="shared" si="70"/>
        <v>0</v>
      </c>
      <c r="GL180" s="515">
        <f t="shared" si="70"/>
        <v>0</v>
      </c>
      <c r="GM180" s="515">
        <f t="shared" si="70"/>
        <v>0</v>
      </c>
      <c r="GN180" s="515">
        <f t="shared" ref="GN180:IY180" si="71">IF(GN$167=EOMONTH($E5,$R5*(1-$O5)),-FV($AE5,ROUNDDOWN(YEARFRAC($D$167,GN$167,1),0),,-($AC5*(1-$O5)+$AD5*$O5)*$B5,0),0)</f>
        <v>0</v>
      </c>
      <c r="GO180" s="515">
        <f t="shared" si="71"/>
        <v>0</v>
      </c>
      <c r="GP180" s="515">
        <f t="shared" si="71"/>
        <v>0</v>
      </c>
      <c r="GQ180" s="515">
        <f t="shared" si="71"/>
        <v>0</v>
      </c>
      <c r="GR180" s="515">
        <f t="shared" si="71"/>
        <v>0</v>
      </c>
      <c r="GS180" s="515">
        <f t="shared" si="71"/>
        <v>0</v>
      </c>
      <c r="GT180" s="515">
        <f t="shared" si="71"/>
        <v>0</v>
      </c>
      <c r="GU180" s="515">
        <f t="shared" si="71"/>
        <v>0</v>
      </c>
      <c r="GV180" s="515">
        <f t="shared" si="71"/>
        <v>0</v>
      </c>
      <c r="GW180" s="515">
        <f t="shared" si="71"/>
        <v>0</v>
      </c>
      <c r="GX180" s="515">
        <f t="shared" si="71"/>
        <v>0</v>
      </c>
      <c r="GY180" s="515">
        <f t="shared" si="71"/>
        <v>0</v>
      </c>
      <c r="GZ180" s="515">
        <f t="shared" si="71"/>
        <v>0</v>
      </c>
      <c r="HA180" s="515">
        <f t="shared" si="71"/>
        <v>0</v>
      </c>
      <c r="HB180" s="515">
        <f t="shared" si="71"/>
        <v>0</v>
      </c>
      <c r="HC180" s="515">
        <f t="shared" si="71"/>
        <v>0</v>
      </c>
      <c r="HD180" s="515">
        <f t="shared" si="71"/>
        <v>0</v>
      </c>
      <c r="HE180" s="515">
        <f t="shared" si="71"/>
        <v>0</v>
      </c>
      <c r="HF180" s="515">
        <f t="shared" si="71"/>
        <v>0</v>
      </c>
      <c r="HG180" s="515">
        <f t="shared" si="71"/>
        <v>0</v>
      </c>
      <c r="HH180" s="515">
        <f t="shared" si="71"/>
        <v>0</v>
      </c>
      <c r="HI180" s="515">
        <f t="shared" si="71"/>
        <v>0</v>
      </c>
      <c r="HJ180" s="515">
        <f t="shared" si="71"/>
        <v>0</v>
      </c>
      <c r="HK180" s="515">
        <f t="shared" si="71"/>
        <v>0</v>
      </c>
      <c r="HL180" s="515">
        <f t="shared" si="71"/>
        <v>0</v>
      </c>
      <c r="HM180" s="515">
        <f t="shared" si="71"/>
        <v>0</v>
      </c>
      <c r="HN180" s="515">
        <f t="shared" si="71"/>
        <v>0</v>
      </c>
      <c r="HO180" s="515">
        <f t="shared" si="71"/>
        <v>0</v>
      </c>
      <c r="HP180" s="515">
        <f t="shared" si="71"/>
        <v>0</v>
      </c>
      <c r="HQ180" s="515">
        <f t="shared" si="71"/>
        <v>0</v>
      </c>
      <c r="HR180" s="515">
        <f t="shared" si="71"/>
        <v>0</v>
      </c>
      <c r="HS180" s="515">
        <f t="shared" si="71"/>
        <v>0</v>
      </c>
      <c r="HT180" s="515">
        <f t="shared" si="71"/>
        <v>0</v>
      </c>
      <c r="HU180" s="515">
        <f t="shared" si="71"/>
        <v>0</v>
      </c>
      <c r="HV180" s="515">
        <f t="shared" si="71"/>
        <v>0</v>
      </c>
      <c r="HW180" s="515">
        <f t="shared" si="71"/>
        <v>0</v>
      </c>
      <c r="HX180" s="515">
        <f t="shared" si="71"/>
        <v>0</v>
      </c>
      <c r="HY180" s="515">
        <f t="shared" si="71"/>
        <v>0</v>
      </c>
      <c r="HZ180" s="515">
        <f t="shared" si="71"/>
        <v>0</v>
      </c>
      <c r="IA180" s="515">
        <f t="shared" si="71"/>
        <v>0</v>
      </c>
      <c r="IB180" s="515">
        <f t="shared" si="71"/>
        <v>0</v>
      </c>
      <c r="IC180" s="515">
        <f t="shared" si="71"/>
        <v>0</v>
      </c>
      <c r="ID180" s="515">
        <f t="shared" si="71"/>
        <v>0</v>
      </c>
      <c r="IE180" s="515">
        <f t="shared" si="71"/>
        <v>0</v>
      </c>
      <c r="IF180" s="515">
        <f t="shared" si="71"/>
        <v>0</v>
      </c>
      <c r="IG180" s="515">
        <f t="shared" si="71"/>
        <v>0</v>
      </c>
      <c r="IH180" s="515">
        <f t="shared" si="71"/>
        <v>0</v>
      </c>
      <c r="II180" s="515">
        <f t="shared" si="71"/>
        <v>0</v>
      </c>
      <c r="IJ180" s="515">
        <f t="shared" si="71"/>
        <v>0</v>
      </c>
      <c r="IK180" s="515">
        <f t="shared" si="71"/>
        <v>0</v>
      </c>
      <c r="IL180" s="515">
        <f t="shared" si="71"/>
        <v>0</v>
      </c>
      <c r="IM180" s="515">
        <f t="shared" si="71"/>
        <v>0</v>
      </c>
      <c r="IN180" s="515">
        <f t="shared" si="71"/>
        <v>0</v>
      </c>
      <c r="IO180" s="515">
        <f t="shared" si="71"/>
        <v>0</v>
      </c>
      <c r="IP180" s="515">
        <f t="shared" si="71"/>
        <v>0</v>
      </c>
      <c r="IQ180" s="515">
        <f t="shared" si="71"/>
        <v>0</v>
      </c>
      <c r="IR180" s="515">
        <f t="shared" si="71"/>
        <v>0</v>
      </c>
      <c r="IS180" s="515">
        <f t="shared" si="71"/>
        <v>0</v>
      </c>
      <c r="IT180" s="515">
        <f t="shared" si="71"/>
        <v>0</v>
      </c>
      <c r="IU180" s="515">
        <f t="shared" si="71"/>
        <v>0</v>
      </c>
      <c r="IV180" s="515">
        <f t="shared" si="71"/>
        <v>0</v>
      </c>
      <c r="IW180" s="515">
        <f t="shared" si="71"/>
        <v>0</v>
      </c>
      <c r="IX180" s="515">
        <f t="shared" si="71"/>
        <v>0</v>
      </c>
      <c r="IY180" s="515">
        <f t="shared" si="71"/>
        <v>0</v>
      </c>
      <c r="IZ180" s="515">
        <f t="shared" ref="IZ180:LK180" si="72">IF(IZ$167=EOMONTH($E5,$R5*(1-$O5)),-FV($AE5,ROUNDDOWN(YEARFRAC($D$167,IZ$167,1),0),,-($AC5*(1-$O5)+$AD5*$O5)*$B5,0),0)</f>
        <v>0</v>
      </c>
      <c r="JA180" s="515">
        <f t="shared" si="72"/>
        <v>0</v>
      </c>
      <c r="JB180" s="515">
        <f t="shared" si="72"/>
        <v>0</v>
      </c>
      <c r="JC180" s="515">
        <f t="shared" si="72"/>
        <v>0</v>
      </c>
      <c r="JD180" s="515">
        <f t="shared" si="72"/>
        <v>0</v>
      </c>
      <c r="JE180" s="515">
        <f t="shared" si="72"/>
        <v>0</v>
      </c>
      <c r="JF180" s="515">
        <f t="shared" si="72"/>
        <v>0</v>
      </c>
      <c r="JG180" s="515">
        <f t="shared" si="72"/>
        <v>0</v>
      </c>
      <c r="JH180" s="515">
        <f t="shared" si="72"/>
        <v>0</v>
      </c>
      <c r="JI180" s="515">
        <f t="shared" si="72"/>
        <v>0</v>
      </c>
      <c r="JJ180" s="515">
        <f t="shared" si="72"/>
        <v>0</v>
      </c>
      <c r="JK180" s="515">
        <f t="shared" si="72"/>
        <v>0</v>
      </c>
      <c r="JL180" s="515">
        <f t="shared" si="72"/>
        <v>0</v>
      </c>
      <c r="JM180" s="515">
        <f t="shared" si="72"/>
        <v>0</v>
      </c>
      <c r="JN180" s="515">
        <f t="shared" si="72"/>
        <v>0</v>
      </c>
      <c r="JO180" s="515">
        <f t="shared" si="72"/>
        <v>0</v>
      </c>
      <c r="JP180" s="515">
        <f t="shared" si="72"/>
        <v>0</v>
      </c>
      <c r="JQ180" s="515">
        <f t="shared" si="72"/>
        <v>0</v>
      </c>
      <c r="JR180" s="515">
        <f t="shared" si="72"/>
        <v>0</v>
      </c>
      <c r="JS180" s="515">
        <f t="shared" si="72"/>
        <v>0</v>
      </c>
      <c r="JT180" s="515">
        <f t="shared" si="72"/>
        <v>0</v>
      </c>
      <c r="JU180" s="515">
        <f t="shared" si="72"/>
        <v>0</v>
      </c>
      <c r="JV180" s="515">
        <f t="shared" si="72"/>
        <v>0</v>
      </c>
      <c r="JW180" s="515">
        <f t="shared" si="72"/>
        <v>0</v>
      </c>
      <c r="JX180" s="515">
        <f t="shared" si="72"/>
        <v>0</v>
      </c>
      <c r="JY180" s="515">
        <f t="shared" si="72"/>
        <v>0</v>
      </c>
      <c r="JZ180" s="515">
        <f t="shared" si="72"/>
        <v>0</v>
      </c>
      <c r="KA180" s="515">
        <f t="shared" si="72"/>
        <v>0</v>
      </c>
      <c r="KB180" s="515">
        <f t="shared" si="72"/>
        <v>0</v>
      </c>
      <c r="KC180" s="515">
        <f t="shared" si="72"/>
        <v>0</v>
      </c>
      <c r="KD180" s="515">
        <f t="shared" si="72"/>
        <v>0</v>
      </c>
      <c r="KE180" s="515">
        <f t="shared" si="72"/>
        <v>0</v>
      </c>
      <c r="KF180" s="515">
        <f t="shared" si="72"/>
        <v>0</v>
      </c>
      <c r="KG180" s="515">
        <f t="shared" si="72"/>
        <v>0</v>
      </c>
      <c r="KH180" s="515">
        <f t="shared" si="72"/>
        <v>0</v>
      </c>
      <c r="KI180" s="515">
        <f t="shared" si="72"/>
        <v>0</v>
      </c>
      <c r="KJ180" s="515">
        <f t="shared" si="72"/>
        <v>0</v>
      </c>
      <c r="KK180" s="515">
        <f t="shared" si="72"/>
        <v>0</v>
      </c>
      <c r="KL180" s="515">
        <f t="shared" si="72"/>
        <v>0</v>
      </c>
      <c r="KM180" s="515">
        <f t="shared" si="72"/>
        <v>0</v>
      </c>
      <c r="KN180" s="515">
        <f t="shared" si="72"/>
        <v>0</v>
      </c>
      <c r="KO180" s="515">
        <f t="shared" si="72"/>
        <v>0</v>
      </c>
      <c r="KP180" s="515">
        <f t="shared" si="72"/>
        <v>0</v>
      </c>
      <c r="KQ180" s="515">
        <f t="shared" si="72"/>
        <v>0</v>
      </c>
      <c r="KR180" s="515">
        <f t="shared" si="72"/>
        <v>0</v>
      </c>
      <c r="KS180" s="515">
        <f t="shared" si="72"/>
        <v>0</v>
      </c>
      <c r="KT180" s="515">
        <f t="shared" si="72"/>
        <v>0</v>
      </c>
      <c r="KU180" s="515">
        <f t="shared" si="72"/>
        <v>0</v>
      </c>
      <c r="KV180" s="515">
        <f t="shared" si="72"/>
        <v>0</v>
      </c>
      <c r="KW180" s="515">
        <f t="shared" si="72"/>
        <v>0</v>
      </c>
      <c r="KX180" s="515">
        <f t="shared" si="72"/>
        <v>0</v>
      </c>
      <c r="KY180" s="515">
        <f t="shared" si="72"/>
        <v>0</v>
      </c>
      <c r="KZ180" s="515">
        <f t="shared" si="72"/>
        <v>0</v>
      </c>
      <c r="LA180" s="515">
        <f t="shared" si="72"/>
        <v>0</v>
      </c>
      <c r="LB180" s="515">
        <f t="shared" si="72"/>
        <v>0</v>
      </c>
      <c r="LC180" s="515">
        <f t="shared" si="72"/>
        <v>0</v>
      </c>
      <c r="LD180" s="515">
        <f t="shared" si="72"/>
        <v>0</v>
      </c>
      <c r="LE180" s="515">
        <f t="shared" si="72"/>
        <v>0</v>
      </c>
      <c r="LF180" s="515">
        <f t="shared" si="72"/>
        <v>0</v>
      </c>
      <c r="LG180" s="515">
        <f t="shared" si="72"/>
        <v>0</v>
      </c>
      <c r="LH180" s="515">
        <f t="shared" si="72"/>
        <v>0</v>
      </c>
      <c r="LI180" s="515">
        <f t="shared" si="72"/>
        <v>0</v>
      </c>
      <c r="LJ180" s="515">
        <f t="shared" si="72"/>
        <v>0</v>
      </c>
      <c r="LK180" s="515">
        <f t="shared" si="72"/>
        <v>0</v>
      </c>
      <c r="LL180" s="515">
        <f t="shared" ref="LL180:NK180" si="73">IF(LL$167=EOMONTH($E5,$R5*(1-$O5)),-FV($AE5,ROUNDDOWN(YEARFRAC($D$167,LL$167,1),0),,-($AC5*(1-$O5)+$AD5*$O5)*$B5,0),0)</f>
        <v>0</v>
      </c>
      <c r="LM180" s="515">
        <f t="shared" si="73"/>
        <v>0</v>
      </c>
      <c r="LN180" s="515">
        <f t="shared" si="73"/>
        <v>0</v>
      </c>
      <c r="LO180" s="515">
        <f t="shared" si="73"/>
        <v>0</v>
      </c>
      <c r="LP180" s="515">
        <f t="shared" si="73"/>
        <v>0</v>
      </c>
      <c r="LQ180" s="515">
        <f t="shared" si="73"/>
        <v>0</v>
      </c>
      <c r="LR180" s="515">
        <f t="shared" si="73"/>
        <v>0</v>
      </c>
      <c r="LS180" s="515">
        <f t="shared" si="73"/>
        <v>0</v>
      </c>
      <c r="LT180" s="515">
        <f t="shared" si="73"/>
        <v>0</v>
      </c>
      <c r="LU180" s="515">
        <f t="shared" si="73"/>
        <v>0</v>
      </c>
      <c r="LV180" s="515">
        <f t="shared" si="73"/>
        <v>0</v>
      </c>
      <c r="LW180" s="515">
        <f t="shared" si="73"/>
        <v>0</v>
      </c>
      <c r="LX180" s="515">
        <f t="shared" si="73"/>
        <v>0</v>
      </c>
      <c r="LY180" s="515">
        <f t="shared" si="73"/>
        <v>0</v>
      </c>
      <c r="LZ180" s="515">
        <f t="shared" si="73"/>
        <v>0</v>
      </c>
      <c r="MA180" s="515">
        <f t="shared" si="73"/>
        <v>0</v>
      </c>
      <c r="MB180" s="515">
        <f t="shared" si="73"/>
        <v>0</v>
      </c>
      <c r="MC180" s="515">
        <f t="shared" si="73"/>
        <v>0</v>
      </c>
      <c r="MD180" s="515">
        <f t="shared" si="73"/>
        <v>0</v>
      </c>
      <c r="ME180" s="515">
        <f t="shared" si="73"/>
        <v>0</v>
      </c>
      <c r="MF180" s="515">
        <f t="shared" si="73"/>
        <v>0</v>
      </c>
      <c r="MG180" s="515">
        <f t="shared" si="73"/>
        <v>0</v>
      </c>
      <c r="MH180" s="515">
        <f t="shared" si="73"/>
        <v>0</v>
      </c>
      <c r="MI180" s="515">
        <f t="shared" si="73"/>
        <v>0</v>
      </c>
      <c r="MJ180" s="515">
        <f t="shared" si="73"/>
        <v>0</v>
      </c>
      <c r="MK180" s="515">
        <f t="shared" si="73"/>
        <v>0</v>
      </c>
      <c r="ML180" s="515">
        <f t="shared" si="73"/>
        <v>0</v>
      </c>
      <c r="MM180" s="515">
        <f t="shared" si="73"/>
        <v>0</v>
      </c>
      <c r="MN180" s="515">
        <f t="shared" si="73"/>
        <v>0</v>
      </c>
      <c r="MO180" s="515">
        <f t="shared" si="73"/>
        <v>0</v>
      </c>
      <c r="MP180" s="515">
        <f t="shared" si="73"/>
        <v>0</v>
      </c>
      <c r="MQ180" s="515">
        <f t="shared" si="73"/>
        <v>0</v>
      </c>
      <c r="MR180" s="515">
        <f t="shared" si="73"/>
        <v>0</v>
      </c>
      <c r="MS180" s="515">
        <f t="shared" si="73"/>
        <v>0</v>
      </c>
      <c r="MT180" s="515">
        <f t="shared" si="73"/>
        <v>0</v>
      </c>
      <c r="MU180" s="515">
        <f t="shared" si="73"/>
        <v>0</v>
      </c>
      <c r="MV180" s="515">
        <f t="shared" si="73"/>
        <v>0</v>
      </c>
      <c r="MW180" s="515">
        <f t="shared" si="73"/>
        <v>0</v>
      </c>
      <c r="MX180" s="515">
        <f t="shared" si="73"/>
        <v>0</v>
      </c>
      <c r="MY180" s="515">
        <f t="shared" si="73"/>
        <v>0</v>
      </c>
      <c r="MZ180" s="515">
        <f t="shared" si="73"/>
        <v>0</v>
      </c>
      <c r="NA180" s="515">
        <f t="shared" si="73"/>
        <v>0</v>
      </c>
      <c r="NB180" s="515">
        <f t="shared" si="73"/>
        <v>0</v>
      </c>
      <c r="NC180" s="515">
        <f t="shared" si="73"/>
        <v>0</v>
      </c>
      <c r="ND180" s="515">
        <f t="shared" si="73"/>
        <v>0</v>
      </c>
      <c r="NE180" s="515">
        <f t="shared" si="73"/>
        <v>0</v>
      </c>
      <c r="NF180" s="515">
        <f t="shared" si="73"/>
        <v>0</v>
      </c>
      <c r="NG180" s="515">
        <f t="shared" si="73"/>
        <v>0</v>
      </c>
      <c r="NH180" s="515">
        <f t="shared" si="73"/>
        <v>0</v>
      </c>
      <c r="NI180" s="515">
        <f t="shared" si="73"/>
        <v>0</v>
      </c>
      <c r="NJ180" s="515">
        <f t="shared" si="73"/>
        <v>0</v>
      </c>
      <c r="NK180" s="518">
        <f t="shared" si="73"/>
        <v>0</v>
      </c>
    </row>
    <row r="181" spans="1:375" s="384" customFormat="1" ht="13.8" x14ac:dyDescent="0.3">
      <c r="A181" s="517">
        <f t="shared" si="25"/>
        <v>-23176.533461464001</v>
      </c>
      <c r="B181" s="421" t="s">
        <v>339</v>
      </c>
      <c r="C181" s="514" t="s">
        <v>342</v>
      </c>
      <c r="D181" s="515">
        <f t="shared" ref="D181:BO181" si="74">IF(D$167=EOMONTH($E5,$R5*(1-$O5)),SUMIFS($D174:$NK174,$D$167:$NK$167,"&gt;"&amp;EOMONTH($E5,$R5*(1-$O5)+$S5*(1-$O5)+$T5*$O5),$D$167:$NK$167,"&lt;="&amp;EOMONTH($E5,$R5*(1-$O5)+60))*-($AF5*(1-$O5)+$AH5*$O5)+SUMIFS($D174:$NK174,$D$167:$NK$167,"&gt;"&amp;EOMONTH($E5,$R5*(1-$O5)+60),$D$167:$NK$167,"&lt;="&amp;EOMONTH($E5,$R5*(1-$O5)+300))*-($AG5*(1-$O5)+$AI5*$O5),0)</f>
        <v>0</v>
      </c>
      <c r="E181" s="515">
        <f t="shared" si="74"/>
        <v>0</v>
      </c>
      <c r="F181" s="515">
        <f t="shared" si="74"/>
        <v>0</v>
      </c>
      <c r="G181" s="515">
        <f t="shared" si="74"/>
        <v>0</v>
      </c>
      <c r="H181" s="515">
        <f t="shared" si="74"/>
        <v>0</v>
      </c>
      <c r="I181" s="515">
        <f t="shared" si="74"/>
        <v>0</v>
      </c>
      <c r="J181" s="515">
        <f t="shared" si="74"/>
        <v>0</v>
      </c>
      <c r="K181" s="515">
        <f t="shared" si="74"/>
        <v>0</v>
      </c>
      <c r="L181" s="515">
        <f t="shared" si="74"/>
        <v>0</v>
      </c>
      <c r="M181" s="515">
        <f t="shared" si="74"/>
        <v>0</v>
      </c>
      <c r="N181" s="515">
        <f t="shared" si="74"/>
        <v>0</v>
      </c>
      <c r="O181" s="515">
        <f t="shared" si="74"/>
        <v>0</v>
      </c>
      <c r="P181" s="515">
        <f t="shared" si="74"/>
        <v>0</v>
      </c>
      <c r="Q181" s="515">
        <f t="shared" si="74"/>
        <v>0</v>
      </c>
      <c r="R181" s="515">
        <f t="shared" si="74"/>
        <v>0</v>
      </c>
      <c r="S181" s="515">
        <f t="shared" si="74"/>
        <v>0</v>
      </c>
      <c r="T181" s="515">
        <f t="shared" si="74"/>
        <v>0</v>
      </c>
      <c r="U181" s="515">
        <f t="shared" si="74"/>
        <v>0</v>
      </c>
      <c r="V181" s="515">
        <f t="shared" si="74"/>
        <v>0</v>
      </c>
      <c r="W181" s="515">
        <f t="shared" si="74"/>
        <v>0</v>
      </c>
      <c r="X181" s="515">
        <f t="shared" si="74"/>
        <v>0</v>
      </c>
      <c r="Y181" s="515">
        <f t="shared" si="74"/>
        <v>0</v>
      </c>
      <c r="Z181" s="515">
        <f t="shared" si="74"/>
        <v>0</v>
      </c>
      <c r="AA181" s="515">
        <f t="shared" si="74"/>
        <v>0</v>
      </c>
      <c r="AB181" s="515">
        <f t="shared" si="74"/>
        <v>0</v>
      </c>
      <c r="AC181" s="515">
        <f t="shared" si="74"/>
        <v>0</v>
      </c>
      <c r="AD181" s="515">
        <f t="shared" si="74"/>
        <v>0</v>
      </c>
      <c r="AE181" s="515">
        <f t="shared" si="74"/>
        <v>0</v>
      </c>
      <c r="AF181" s="515">
        <f t="shared" si="74"/>
        <v>0</v>
      </c>
      <c r="AG181" s="515">
        <f t="shared" si="74"/>
        <v>0</v>
      </c>
      <c r="AH181" s="515">
        <f t="shared" si="74"/>
        <v>0</v>
      </c>
      <c r="AI181" s="515">
        <f t="shared" si="74"/>
        <v>0</v>
      </c>
      <c r="AJ181" s="515">
        <f t="shared" si="74"/>
        <v>0</v>
      </c>
      <c r="AK181" s="515">
        <f t="shared" si="74"/>
        <v>0</v>
      </c>
      <c r="AL181" s="515">
        <f t="shared" si="74"/>
        <v>0</v>
      </c>
      <c r="AM181" s="515">
        <f t="shared" si="74"/>
        <v>0</v>
      </c>
      <c r="AN181" s="515">
        <f t="shared" si="74"/>
        <v>0</v>
      </c>
      <c r="AO181" s="515">
        <f t="shared" si="74"/>
        <v>0</v>
      </c>
      <c r="AP181" s="515">
        <f t="shared" si="74"/>
        <v>0</v>
      </c>
      <c r="AQ181" s="515">
        <f t="shared" si="74"/>
        <v>0</v>
      </c>
      <c r="AR181" s="515">
        <f t="shared" si="74"/>
        <v>-23176.533461464001</v>
      </c>
      <c r="AS181" s="515">
        <f t="shared" si="74"/>
        <v>0</v>
      </c>
      <c r="AT181" s="515">
        <f t="shared" si="74"/>
        <v>0</v>
      </c>
      <c r="AU181" s="515">
        <f t="shared" si="74"/>
        <v>0</v>
      </c>
      <c r="AV181" s="515">
        <f t="shared" si="74"/>
        <v>0</v>
      </c>
      <c r="AW181" s="515">
        <f t="shared" si="74"/>
        <v>0</v>
      </c>
      <c r="AX181" s="515">
        <f t="shared" si="74"/>
        <v>0</v>
      </c>
      <c r="AY181" s="515">
        <f t="shared" si="74"/>
        <v>0</v>
      </c>
      <c r="AZ181" s="515">
        <f t="shared" si="74"/>
        <v>0</v>
      </c>
      <c r="BA181" s="515">
        <f t="shared" si="74"/>
        <v>0</v>
      </c>
      <c r="BB181" s="515">
        <f t="shared" si="74"/>
        <v>0</v>
      </c>
      <c r="BC181" s="515">
        <f t="shared" si="74"/>
        <v>0</v>
      </c>
      <c r="BD181" s="515">
        <f t="shared" si="74"/>
        <v>0</v>
      </c>
      <c r="BE181" s="515">
        <f t="shared" si="74"/>
        <v>0</v>
      </c>
      <c r="BF181" s="515">
        <f t="shared" si="74"/>
        <v>0</v>
      </c>
      <c r="BG181" s="515">
        <f t="shared" si="74"/>
        <v>0</v>
      </c>
      <c r="BH181" s="515">
        <f t="shared" si="74"/>
        <v>0</v>
      </c>
      <c r="BI181" s="515">
        <f t="shared" si="74"/>
        <v>0</v>
      </c>
      <c r="BJ181" s="515">
        <f t="shared" si="74"/>
        <v>0</v>
      </c>
      <c r="BK181" s="515">
        <f t="shared" si="74"/>
        <v>0</v>
      </c>
      <c r="BL181" s="515">
        <f t="shared" si="74"/>
        <v>0</v>
      </c>
      <c r="BM181" s="515">
        <f t="shared" si="74"/>
        <v>0</v>
      </c>
      <c r="BN181" s="515">
        <f t="shared" si="74"/>
        <v>0</v>
      </c>
      <c r="BO181" s="515">
        <f t="shared" si="74"/>
        <v>0</v>
      </c>
      <c r="BP181" s="515">
        <f t="shared" ref="BP181:EA181" si="75">IF(BP$167=EOMONTH($E5,$R5*(1-$O5)),SUMIFS($D174:$NK174,$D$167:$NK$167,"&gt;"&amp;EOMONTH($E5,$R5*(1-$O5)+$S5*(1-$O5)+$T5*$O5),$D$167:$NK$167,"&lt;="&amp;EOMONTH($E5,$R5*(1-$O5)+60))*-($AF5*(1-$O5)+$AH5*$O5)+SUMIFS($D174:$NK174,$D$167:$NK$167,"&gt;"&amp;EOMONTH($E5,$R5*(1-$O5)+60),$D$167:$NK$167,"&lt;="&amp;EOMONTH($E5,$R5*(1-$O5)+300))*-($AG5*(1-$O5)+$AI5*$O5),0)</f>
        <v>0</v>
      </c>
      <c r="BQ181" s="515">
        <f t="shared" si="75"/>
        <v>0</v>
      </c>
      <c r="BR181" s="515">
        <f t="shared" si="75"/>
        <v>0</v>
      </c>
      <c r="BS181" s="515">
        <f t="shared" si="75"/>
        <v>0</v>
      </c>
      <c r="BT181" s="515">
        <f t="shared" si="75"/>
        <v>0</v>
      </c>
      <c r="BU181" s="515">
        <f t="shared" si="75"/>
        <v>0</v>
      </c>
      <c r="BV181" s="515">
        <f t="shared" si="75"/>
        <v>0</v>
      </c>
      <c r="BW181" s="515">
        <f t="shared" si="75"/>
        <v>0</v>
      </c>
      <c r="BX181" s="515">
        <f t="shared" si="75"/>
        <v>0</v>
      </c>
      <c r="BY181" s="515">
        <f t="shared" si="75"/>
        <v>0</v>
      </c>
      <c r="BZ181" s="515">
        <f t="shared" si="75"/>
        <v>0</v>
      </c>
      <c r="CA181" s="515">
        <f t="shared" si="75"/>
        <v>0</v>
      </c>
      <c r="CB181" s="515">
        <f t="shared" si="75"/>
        <v>0</v>
      </c>
      <c r="CC181" s="515">
        <f t="shared" si="75"/>
        <v>0</v>
      </c>
      <c r="CD181" s="515">
        <f t="shared" si="75"/>
        <v>0</v>
      </c>
      <c r="CE181" s="515">
        <f t="shared" si="75"/>
        <v>0</v>
      </c>
      <c r="CF181" s="515">
        <f t="shared" si="75"/>
        <v>0</v>
      </c>
      <c r="CG181" s="515">
        <f t="shared" si="75"/>
        <v>0</v>
      </c>
      <c r="CH181" s="515">
        <f t="shared" si="75"/>
        <v>0</v>
      </c>
      <c r="CI181" s="515">
        <f t="shared" si="75"/>
        <v>0</v>
      </c>
      <c r="CJ181" s="515">
        <f t="shared" si="75"/>
        <v>0</v>
      </c>
      <c r="CK181" s="515">
        <f t="shared" si="75"/>
        <v>0</v>
      </c>
      <c r="CL181" s="515">
        <f t="shared" si="75"/>
        <v>0</v>
      </c>
      <c r="CM181" s="515">
        <f t="shared" si="75"/>
        <v>0</v>
      </c>
      <c r="CN181" s="515">
        <f t="shared" si="75"/>
        <v>0</v>
      </c>
      <c r="CO181" s="515">
        <f t="shared" si="75"/>
        <v>0</v>
      </c>
      <c r="CP181" s="515">
        <f t="shared" si="75"/>
        <v>0</v>
      </c>
      <c r="CQ181" s="515">
        <f t="shared" si="75"/>
        <v>0</v>
      </c>
      <c r="CR181" s="515">
        <f t="shared" si="75"/>
        <v>0</v>
      </c>
      <c r="CS181" s="515">
        <f t="shared" si="75"/>
        <v>0</v>
      </c>
      <c r="CT181" s="515">
        <f t="shared" si="75"/>
        <v>0</v>
      </c>
      <c r="CU181" s="515">
        <f t="shared" si="75"/>
        <v>0</v>
      </c>
      <c r="CV181" s="515">
        <f t="shared" si="75"/>
        <v>0</v>
      </c>
      <c r="CW181" s="515">
        <f t="shared" si="75"/>
        <v>0</v>
      </c>
      <c r="CX181" s="515">
        <f t="shared" si="75"/>
        <v>0</v>
      </c>
      <c r="CY181" s="515">
        <f t="shared" si="75"/>
        <v>0</v>
      </c>
      <c r="CZ181" s="515">
        <f t="shared" si="75"/>
        <v>0</v>
      </c>
      <c r="DA181" s="515">
        <f t="shared" si="75"/>
        <v>0</v>
      </c>
      <c r="DB181" s="515">
        <f t="shared" si="75"/>
        <v>0</v>
      </c>
      <c r="DC181" s="515">
        <f t="shared" si="75"/>
        <v>0</v>
      </c>
      <c r="DD181" s="515">
        <f t="shared" si="75"/>
        <v>0</v>
      </c>
      <c r="DE181" s="515">
        <f t="shared" si="75"/>
        <v>0</v>
      </c>
      <c r="DF181" s="515">
        <f t="shared" si="75"/>
        <v>0</v>
      </c>
      <c r="DG181" s="515">
        <f t="shared" si="75"/>
        <v>0</v>
      </c>
      <c r="DH181" s="515">
        <f t="shared" si="75"/>
        <v>0</v>
      </c>
      <c r="DI181" s="515">
        <f t="shared" si="75"/>
        <v>0</v>
      </c>
      <c r="DJ181" s="515">
        <f t="shared" si="75"/>
        <v>0</v>
      </c>
      <c r="DK181" s="515">
        <f t="shared" si="75"/>
        <v>0</v>
      </c>
      <c r="DL181" s="515">
        <f t="shared" si="75"/>
        <v>0</v>
      </c>
      <c r="DM181" s="515">
        <f t="shared" si="75"/>
        <v>0</v>
      </c>
      <c r="DN181" s="515">
        <f t="shared" si="75"/>
        <v>0</v>
      </c>
      <c r="DO181" s="515">
        <f t="shared" si="75"/>
        <v>0</v>
      </c>
      <c r="DP181" s="515">
        <f t="shared" si="75"/>
        <v>0</v>
      </c>
      <c r="DQ181" s="515">
        <f t="shared" si="75"/>
        <v>0</v>
      </c>
      <c r="DR181" s="515">
        <f t="shared" si="75"/>
        <v>0</v>
      </c>
      <c r="DS181" s="515">
        <f t="shared" si="75"/>
        <v>0</v>
      </c>
      <c r="DT181" s="515">
        <f t="shared" si="75"/>
        <v>0</v>
      </c>
      <c r="DU181" s="515">
        <f t="shared" si="75"/>
        <v>0</v>
      </c>
      <c r="DV181" s="515">
        <f t="shared" si="75"/>
        <v>0</v>
      </c>
      <c r="DW181" s="515">
        <f t="shared" si="75"/>
        <v>0</v>
      </c>
      <c r="DX181" s="515">
        <f t="shared" si="75"/>
        <v>0</v>
      </c>
      <c r="DY181" s="515">
        <f t="shared" si="75"/>
        <v>0</v>
      </c>
      <c r="DZ181" s="515">
        <f t="shared" si="75"/>
        <v>0</v>
      </c>
      <c r="EA181" s="515">
        <f t="shared" si="75"/>
        <v>0</v>
      </c>
      <c r="EB181" s="515">
        <f t="shared" ref="EB181:GM181" si="76">IF(EB$167=EOMONTH($E5,$R5*(1-$O5)),SUMIFS($D174:$NK174,$D$167:$NK$167,"&gt;"&amp;EOMONTH($E5,$R5*(1-$O5)+$S5*(1-$O5)+$T5*$O5),$D$167:$NK$167,"&lt;="&amp;EOMONTH($E5,$R5*(1-$O5)+60))*-($AF5*(1-$O5)+$AH5*$O5)+SUMIFS($D174:$NK174,$D$167:$NK$167,"&gt;"&amp;EOMONTH($E5,$R5*(1-$O5)+60),$D$167:$NK$167,"&lt;="&amp;EOMONTH($E5,$R5*(1-$O5)+300))*-($AG5*(1-$O5)+$AI5*$O5),0)</f>
        <v>0</v>
      </c>
      <c r="EC181" s="515">
        <f t="shared" si="76"/>
        <v>0</v>
      </c>
      <c r="ED181" s="515">
        <f t="shared" si="76"/>
        <v>0</v>
      </c>
      <c r="EE181" s="515">
        <f t="shared" si="76"/>
        <v>0</v>
      </c>
      <c r="EF181" s="515">
        <f t="shared" si="76"/>
        <v>0</v>
      </c>
      <c r="EG181" s="515">
        <f t="shared" si="76"/>
        <v>0</v>
      </c>
      <c r="EH181" s="515">
        <f t="shared" si="76"/>
        <v>0</v>
      </c>
      <c r="EI181" s="515">
        <f t="shared" si="76"/>
        <v>0</v>
      </c>
      <c r="EJ181" s="515">
        <f t="shared" si="76"/>
        <v>0</v>
      </c>
      <c r="EK181" s="515">
        <f t="shared" si="76"/>
        <v>0</v>
      </c>
      <c r="EL181" s="515">
        <f t="shared" si="76"/>
        <v>0</v>
      </c>
      <c r="EM181" s="515">
        <f t="shared" si="76"/>
        <v>0</v>
      </c>
      <c r="EN181" s="515">
        <f t="shared" si="76"/>
        <v>0</v>
      </c>
      <c r="EO181" s="515">
        <f t="shared" si="76"/>
        <v>0</v>
      </c>
      <c r="EP181" s="515">
        <f t="shared" si="76"/>
        <v>0</v>
      </c>
      <c r="EQ181" s="515">
        <f t="shared" si="76"/>
        <v>0</v>
      </c>
      <c r="ER181" s="515">
        <f t="shared" si="76"/>
        <v>0</v>
      </c>
      <c r="ES181" s="515">
        <f t="shared" si="76"/>
        <v>0</v>
      </c>
      <c r="ET181" s="515">
        <f t="shared" si="76"/>
        <v>0</v>
      </c>
      <c r="EU181" s="515">
        <f t="shared" si="76"/>
        <v>0</v>
      </c>
      <c r="EV181" s="515">
        <f t="shared" si="76"/>
        <v>0</v>
      </c>
      <c r="EW181" s="515">
        <f t="shared" si="76"/>
        <v>0</v>
      </c>
      <c r="EX181" s="515">
        <f t="shared" si="76"/>
        <v>0</v>
      </c>
      <c r="EY181" s="515">
        <f t="shared" si="76"/>
        <v>0</v>
      </c>
      <c r="EZ181" s="515">
        <f t="shared" si="76"/>
        <v>0</v>
      </c>
      <c r="FA181" s="515">
        <f t="shared" si="76"/>
        <v>0</v>
      </c>
      <c r="FB181" s="515">
        <f t="shared" si="76"/>
        <v>0</v>
      </c>
      <c r="FC181" s="515">
        <f t="shared" si="76"/>
        <v>0</v>
      </c>
      <c r="FD181" s="515">
        <f t="shared" si="76"/>
        <v>0</v>
      </c>
      <c r="FE181" s="515">
        <f t="shared" si="76"/>
        <v>0</v>
      </c>
      <c r="FF181" s="515">
        <f t="shared" si="76"/>
        <v>0</v>
      </c>
      <c r="FG181" s="515">
        <f t="shared" si="76"/>
        <v>0</v>
      </c>
      <c r="FH181" s="515">
        <f t="shared" si="76"/>
        <v>0</v>
      </c>
      <c r="FI181" s="515">
        <f t="shared" si="76"/>
        <v>0</v>
      </c>
      <c r="FJ181" s="515">
        <f t="shared" si="76"/>
        <v>0</v>
      </c>
      <c r="FK181" s="515">
        <f t="shared" si="76"/>
        <v>0</v>
      </c>
      <c r="FL181" s="515">
        <f t="shared" si="76"/>
        <v>0</v>
      </c>
      <c r="FM181" s="515">
        <f t="shared" si="76"/>
        <v>0</v>
      </c>
      <c r="FN181" s="515">
        <f t="shared" si="76"/>
        <v>0</v>
      </c>
      <c r="FO181" s="515">
        <f t="shared" si="76"/>
        <v>0</v>
      </c>
      <c r="FP181" s="515">
        <f t="shared" si="76"/>
        <v>0</v>
      </c>
      <c r="FQ181" s="515">
        <f t="shared" si="76"/>
        <v>0</v>
      </c>
      <c r="FR181" s="515">
        <f t="shared" si="76"/>
        <v>0</v>
      </c>
      <c r="FS181" s="515">
        <f t="shared" si="76"/>
        <v>0</v>
      </c>
      <c r="FT181" s="515">
        <f t="shared" si="76"/>
        <v>0</v>
      </c>
      <c r="FU181" s="515">
        <f t="shared" si="76"/>
        <v>0</v>
      </c>
      <c r="FV181" s="515">
        <f t="shared" si="76"/>
        <v>0</v>
      </c>
      <c r="FW181" s="515">
        <f t="shared" si="76"/>
        <v>0</v>
      </c>
      <c r="FX181" s="515">
        <f t="shared" si="76"/>
        <v>0</v>
      </c>
      <c r="FY181" s="515">
        <f t="shared" si="76"/>
        <v>0</v>
      </c>
      <c r="FZ181" s="515">
        <f t="shared" si="76"/>
        <v>0</v>
      </c>
      <c r="GA181" s="515">
        <f t="shared" si="76"/>
        <v>0</v>
      </c>
      <c r="GB181" s="515">
        <f t="shared" si="76"/>
        <v>0</v>
      </c>
      <c r="GC181" s="515">
        <f t="shared" si="76"/>
        <v>0</v>
      </c>
      <c r="GD181" s="515">
        <f t="shared" si="76"/>
        <v>0</v>
      </c>
      <c r="GE181" s="515">
        <f t="shared" si="76"/>
        <v>0</v>
      </c>
      <c r="GF181" s="515">
        <f t="shared" si="76"/>
        <v>0</v>
      </c>
      <c r="GG181" s="515">
        <f t="shared" si="76"/>
        <v>0</v>
      </c>
      <c r="GH181" s="515">
        <f t="shared" si="76"/>
        <v>0</v>
      </c>
      <c r="GI181" s="515">
        <f t="shared" si="76"/>
        <v>0</v>
      </c>
      <c r="GJ181" s="515">
        <f t="shared" si="76"/>
        <v>0</v>
      </c>
      <c r="GK181" s="515">
        <f t="shared" si="76"/>
        <v>0</v>
      </c>
      <c r="GL181" s="515">
        <f t="shared" si="76"/>
        <v>0</v>
      </c>
      <c r="GM181" s="515">
        <f t="shared" si="76"/>
        <v>0</v>
      </c>
      <c r="GN181" s="515">
        <f t="shared" ref="GN181:IY181" si="77">IF(GN$167=EOMONTH($E5,$R5*(1-$O5)),SUMIFS($D174:$NK174,$D$167:$NK$167,"&gt;"&amp;EOMONTH($E5,$R5*(1-$O5)+$S5*(1-$O5)+$T5*$O5),$D$167:$NK$167,"&lt;="&amp;EOMONTH($E5,$R5*(1-$O5)+60))*-($AF5*(1-$O5)+$AH5*$O5)+SUMIFS($D174:$NK174,$D$167:$NK$167,"&gt;"&amp;EOMONTH($E5,$R5*(1-$O5)+60),$D$167:$NK$167,"&lt;="&amp;EOMONTH($E5,$R5*(1-$O5)+300))*-($AG5*(1-$O5)+$AI5*$O5),0)</f>
        <v>0</v>
      </c>
      <c r="GO181" s="515">
        <f t="shared" si="77"/>
        <v>0</v>
      </c>
      <c r="GP181" s="515">
        <f t="shared" si="77"/>
        <v>0</v>
      </c>
      <c r="GQ181" s="515">
        <f t="shared" si="77"/>
        <v>0</v>
      </c>
      <c r="GR181" s="515">
        <f t="shared" si="77"/>
        <v>0</v>
      </c>
      <c r="GS181" s="515">
        <f t="shared" si="77"/>
        <v>0</v>
      </c>
      <c r="GT181" s="515">
        <f t="shared" si="77"/>
        <v>0</v>
      </c>
      <c r="GU181" s="515">
        <f t="shared" si="77"/>
        <v>0</v>
      </c>
      <c r="GV181" s="515">
        <f t="shared" si="77"/>
        <v>0</v>
      </c>
      <c r="GW181" s="515">
        <f t="shared" si="77"/>
        <v>0</v>
      </c>
      <c r="GX181" s="515">
        <f t="shared" si="77"/>
        <v>0</v>
      </c>
      <c r="GY181" s="515">
        <f t="shared" si="77"/>
        <v>0</v>
      </c>
      <c r="GZ181" s="515">
        <f t="shared" si="77"/>
        <v>0</v>
      </c>
      <c r="HA181" s="515">
        <f t="shared" si="77"/>
        <v>0</v>
      </c>
      <c r="HB181" s="515">
        <f t="shared" si="77"/>
        <v>0</v>
      </c>
      <c r="HC181" s="515">
        <f t="shared" si="77"/>
        <v>0</v>
      </c>
      <c r="HD181" s="515">
        <f t="shared" si="77"/>
        <v>0</v>
      </c>
      <c r="HE181" s="515">
        <f t="shared" si="77"/>
        <v>0</v>
      </c>
      <c r="HF181" s="515">
        <f t="shared" si="77"/>
        <v>0</v>
      </c>
      <c r="HG181" s="515">
        <f t="shared" si="77"/>
        <v>0</v>
      </c>
      <c r="HH181" s="515">
        <f t="shared" si="77"/>
        <v>0</v>
      </c>
      <c r="HI181" s="515">
        <f t="shared" si="77"/>
        <v>0</v>
      </c>
      <c r="HJ181" s="515">
        <f t="shared" si="77"/>
        <v>0</v>
      </c>
      <c r="HK181" s="515">
        <f t="shared" si="77"/>
        <v>0</v>
      </c>
      <c r="HL181" s="515">
        <f t="shared" si="77"/>
        <v>0</v>
      </c>
      <c r="HM181" s="515">
        <f t="shared" si="77"/>
        <v>0</v>
      </c>
      <c r="HN181" s="515">
        <f t="shared" si="77"/>
        <v>0</v>
      </c>
      <c r="HO181" s="515">
        <f t="shared" si="77"/>
        <v>0</v>
      </c>
      <c r="HP181" s="515">
        <f t="shared" si="77"/>
        <v>0</v>
      </c>
      <c r="HQ181" s="515">
        <f t="shared" si="77"/>
        <v>0</v>
      </c>
      <c r="HR181" s="515">
        <f t="shared" si="77"/>
        <v>0</v>
      </c>
      <c r="HS181" s="515">
        <f t="shared" si="77"/>
        <v>0</v>
      </c>
      <c r="HT181" s="515">
        <f t="shared" si="77"/>
        <v>0</v>
      </c>
      <c r="HU181" s="515">
        <f t="shared" si="77"/>
        <v>0</v>
      </c>
      <c r="HV181" s="515">
        <f t="shared" si="77"/>
        <v>0</v>
      </c>
      <c r="HW181" s="515">
        <f t="shared" si="77"/>
        <v>0</v>
      </c>
      <c r="HX181" s="515">
        <f t="shared" si="77"/>
        <v>0</v>
      </c>
      <c r="HY181" s="515">
        <f t="shared" si="77"/>
        <v>0</v>
      </c>
      <c r="HZ181" s="515">
        <f t="shared" si="77"/>
        <v>0</v>
      </c>
      <c r="IA181" s="515">
        <f t="shared" si="77"/>
        <v>0</v>
      </c>
      <c r="IB181" s="515">
        <f t="shared" si="77"/>
        <v>0</v>
      </c>
      <c r="IC181" s="515">
        <f t="shared" si="77"/>
        <v>0</v>
      </c>
      <c r="ID181" s="515">
        <f t="shared" si="77"/>
        <v>0</v>
      </c>
      <c r="IE181" s="515">
        <f t="shared" si="77"/>
        <v>0</v>
      </c>
      <c r="IF181" s="515">
        <f t="shared" si="77"/>
        <v>0</v>
      </c>
      <c r="IG181" s="515">
        <f t="shared" si="77"/>
        <v>0</v>
      </c>
      <c r="IH181" s="515">
        <f t="shared" si="77"/>
        <v>0</v>
      </c>
      <c r="II181" s="515">
        <f t="shared" si="77"/>
        <v>0</v>
      </c>
      <c r="IJ181" s="515">
        <f t="shared" si="77"/>
        <v>0</v>
      </c>
      <c r="IK181" s="515">
        <f t="shared" si="77"/>
        <v>0</v>
      </c>
      <c r="IL181" s="515">
        <f t="shared" si="77"/>
        <v>0</v>
      </c>
      <c r="IM181" s="515">
        <f t="shared" si="77"/>
        <v>0</v>
      </c>
      <c r="IN181" s="515">
        <f t="shared" si="77"/>
        <v>0</v>
      </c>
      <c r="IO181" s="515">
        <f t="shared" si="77"/>
        <v>0</v>
      </c>
      <c r="IP181" s="515">
        <f t="shared" si="77"/>
        <v>0</v>
      </c>
      <c r="IQ181" s="515">
        <f t="shared" si="77"/>
        <v>0</v>
      </c>
      <c r="IR181" s="515">
        <f t="shared" si="77"/>
        <v>0</v>
      </c>
      <c r="IS181" s="515">
        <f t="shared" si="77"/>
        <v>0</v>
      </c>
      <c r="IT181" s="515">
        <f t="shared" si="77"/>
        <v>0</v>
      </c>
      <c r="IU181" s="515">
        <f t="shared" si="77"/>
        <v>0</v>
      </c>
      <c r="IV181" s="515">
        <f t="shared" si="77"/>
        <v>0</v>
      </c>
      <c r="IW181" s="515">
        <f t="shared" si="77"/>
        <v>0</v>
      </c>
      <c r="IX181" s="515">
        <f t="shared" si="77"/>
        <v>0</v>
      </c>
      <c r="IY181" s="515">
        <f t="shared" si="77"/>
        <v>0</v>
      </c>
      <c r="IZ181" s="515">
        <f t="shared" ref="IZ181:LK181" si="78">IF(IZ$167=EOMONTH($E5,$R5*(1-$O5)),SUMIFS($D174:$NK174,$D$167:$NK$167,"&gt;"&amp;EOMONTH($E5,$R5*(1-$O5)+$S5*(1-$O5)+$T5*$O5),$D$167:$NK$167,"&lt;="&amp;EOMONTH($E5,$R5*(1-$O5)+60))*-($AF5*(1-$O5)+$AH5*$O5)+SUMIFS($D174:$NK174,$D$167:$NK$167,"&gt;"&amp;EOMONTH($E5,$R5*(1-$O5)+60),$D$167:$NK$167,"&lt;="&amp;EOMONTH($E5,$R5*(1-$O5)+300))*-($AG5*(1-$O5)+$AI5*$O5),0)</f>
        <v>0</v>
      </c>
      <c r="JA181" s="515">
        <f t="shared" si="78"/>
        <v>0</v>
      </c>
      <c r="JB181" s="515">
        <f t="shared" si="78"/>
        <v>0</v>
      </c>
      <c r="JC181" s="515">
        <f t="shared" si="78"/>
        <v>0</v>
      </c>
      <c r="JD181" s="515">
        <f t="shared" si="78"/>
        <v>0</v>
      </c>
      <c r="JE181" s="515">
        <f t="shared" si="78"/>
        <v>0</v>
      </c>
      <c r="JF181" s="515">
        <f t="shared" si="78"/>
        <v>0</v>
      </c>
      <c r="JG181" s="515">
        <f t="shared" si="78"/>
        <v>0</v>
      </c>
      <c r="JH181" s="515">
        <f t="shared" si="78"/>
        <v>0</v>
      </c>
      <c r="JI181" s="515">
        <f t="shared" si="78"/>
        <v>0</v>
      </c>
      <c r="JJ181" s="515">
        <f t="shared" si="78"/>
        <v>0</v>
      </c>
      <c r="JK181" s="515">
        <f t="shared" si="78"/>
        <v>0</v>
      </c>
      <c r="JL181" s="515">
        <f t="shared" si="78"/>
        <v>0</v>
      </c>
      <c r="JM181" s="515">
        <f t="shared" si="78"/>
        <v>0</v>
      </c>
      <c r="JN181" s="515">
        <f t="shared" si="78"/>
        <v>0</v>
      </c>
      <c r="JO181" s="515">
        <f t="shared" si="78"/>
        <v>0</v>
      </c>
      <c r="JP181" s="515">
        <f t="shared" si="78"/>
        <v>0</v>
      </c>
      <c r="JQ181" s="515">
        <f t="shared" si="78"/>
        <v>0</v>
      </c>
      <c r="JR181" s="515">
        <f t="shared" si="78"/>
        <v>0</v>
      </c>
      <c r="JS181" s="515">
        <f t="shared" si="78"/>
        <v>0</v>
      </c>
      <c r="JT181" s="515">
        <f t="shared" si="78"/>
        <v>0</v>
      </c>
      <c r="JU181" s="515">
        <f t="shared" si="78"/>
        <v>0</v>
      </c>
      <c r="JV181" s="515">
        <f t="shared" si="78"/>
        <v>0</v>
      </c>
      <c r="JW181" s="515">
        <f t="shared" si="78"/>
        <v>0</v>
      </c>
      <c r="JX181" s="515">
        <f t="shared" si="78"/>
        <v>0</v>
      </c>
      <c r="JY181" s="515">
        <f t="shared" si="78"/>
        <v>0</v>
      </c>
      <c r="JZ181" s="515">
        <f t="shared" si="78"/>
        <v>0</v>
      </c>
      <c r="KA181" s="515">
        <f t="shared" si="78"/>
        <v>0</v>
      </c>
      <c r="KB181" s="515">
        <f t="shared" si="78"/>
        <v>0</v>
      </c>
      <c r="KC181" s="515">
        <f t="shared" si="78"/>
        <v>0</v>
      </c>
      <c r="KD181" s="515">
        <f t="shared" si="78"/>
        <v>0</v>
      </c>
      <c r="KE181" s="515">
        <f t="shared" si="78"/>
        <v>0</v>
      </c>
      <c r="KF181" s="515">
        <f t="shared" si="78"/>
        <v>0</v>
      </c>
      <c r="KG181" s="515">
        <f t="shared" si="78"/>
        <v>0</v>
      </c>
      <c r="KH181" s="515">
        <f t="shared" si="78"/>
        <v>0</v>
      </c>
      <c r="KI181" s="515">
        <f t="shared" si="78"/>
        <v>0</v>
      </c>
      <c r="KJ181" s="515">
        <f t="shared" si="78"/>
        <v>0</v>
      </c>
      <c r="KK181" s="515">
        <f t="shared" si="78"/>
        <v>0</v>
      </c>
      <c r="KL181" s="515">
        <f t="shared" si="78"/>
        <v>0</v>
      </c>
      <c r="KM181" s="515">
        <f t="shared" si="78"/>
        <v>0</v>
      </c>
      <c r="KN181" s="515">
        <f t="shared" si="78"/>
        <v>0</v>
      </c>
      <c r="KO181" s="515">
        <f t="shared" si="78"/>
        <v>0</v>
      </c>
      <c r="KP181" s="515">
        <f t="shared" si="78"/>
        <v>0</v>
      </c>
      <c r="KQ181" s="515">
        <f t="shared" si="78"/>
        <v>0</v>
      </c>
      <c r="KR181" s="515">
        <f t="shared" si="78"/>
        <v>0</v>
      </c>
      <c r="KS181" s="515">
        <f t="shared" si="78"/>
        <v>0</v>
      </c>
      <c r="KT181" s="515">
        <f t="shared" si="78"/>
        <v>0</v>
      </c>
      <c r="KU181" s="515">
        <f t="shared" si="78"/>
        <v>0</v>
      </c>
      <c r="KV181" s="515">
        <f t="shared" si="78"/>
        <v>0</v>
      </c>
      <c r="KW181" s="515">
        <f t="shared" si="78"/>
        <v>0</v>
      </c>
      <c r="KX181" s="515">
        <f t="shared" si="78"/>
        <v>0</v>
      </c>
      <c r="KY181" s="515">
        <f t="shared" si="78"/>
        <v>0</v>
      </c>
      <c r="KZ181" s="515">
        <f t="shared" si="78"/>
        <v>0</v>
      </c>
      <c r="LA181" s="515">
        <f t="shared" si="78"/>
        <v>0</v>
      </c>
      <c r="LB181" s="515">
        <f t="shared" si="78"/>
        <v>0</v>
      </c>
      <c r="LC181" s="515">
        <f t="shared" si="78"/>
        <v>0</v>
      </c>
      <c r="LD181" s="515">
        <f t="shared" si="78"/>
        <v>0</v>
      </c>
      <c r="LE181" s="515">
        <f t="shared" si="78"/>
        <v>0</v>
      </c>
      <c r="LF181" s="515">
        <f t="shared" si="78"/>
        <v>0</v>
      </c>
      <c r="LG181" s="515">
        <f t="shared" si="78"/>
        <v>0</v>
      </c>
      <c r="LH181" s="515">
        <f t="shared" si="78"/>
        <v>0</v>
      </c>
      <c r="LI181" s="515">
        <f t="shared" si="78"/>
        <v>0</v>
      </c>
      <c r="LJ181" s="515">
        <f t="shared" si="78"/>
        <v>0</v>
      </c>
      <c r="LK181" s="515">
        <f t="shared" si="78"/>
        <v>0</v>
      </c>
      <c r="LL181" s="515">
        <f t="shared" ref="LL181:NK181" si="79">IF(LL$167=EOMONTH($E5,$R5*(1-$O5)),SUMIFS($D174:$NK174,$D$167:$NK$167,"&gt;"&amp;EOMONTH($E5,$R5*(1-$O5)+$S5*(1-$O5)+$T5*$O5),$D$167:$NK$167,"&lt;="&amp;EOMONTH($E5,$R5*(1-$O5)+60))*-($AF5*(1-$O5)+$AH5*$O5)+SUMIFS($D174:$NK174,$D$167:$NK$167,"&gt;"&amp;EOMONTH($E5,$R5*(1-$O5)+60),$D$167:$NK$167,"&lt;="&amp;EOMONTH($E5,$R5*(1-$O5)+300))*-($AG5*(1-$O5)+$AI5*$O5),0)</f>
        <v>0</v>
      </c>
      <c r="LM181" s="515">
        <f t="shared" si="79"/>
        <v>0</v>
      </c>
      <c r="LN181" s="515">
        <f t="shared" si="79"/>
        <v>0</v>
      </c>
      <c r="LO181" s="515">
        <f t="shared" si="79"/>
        <v>0</v>
      </c>
      <c r="LP181" s="515">
        <f t="shared" si="79"/>
        <v>0</v>
      </c>
      <c r="LQ181" s="515">
        <f t="shared" si="79"/>
        <v>0</v>
      </c>
      <c r="LR181" s="515">
        <f t="shared" si="79"/>
        <v>0</v>
      </c>
      <c r="LS181" s="515">
        <f t="shared" si="79"/>
        <v>0</v>
      </c>
      <c r="LT181" s="515">
        <f t="shared" si="79"/>
        <v>0</v>
      </c>
      <c r="LU181" s="515">
        <f t="shared" si="79"/>
        <v>0</v>
      </c>
      <c r="LV181" s="515">
        <f t="shared" si="79"/>
        <v>0</v>
      </c>
      <c r="LW181" s="515">
        <f t="shared" si="79"/>
        <v>0</v>
      </c>
      <c r="LX181" s="515">
        <f t="shared" si="79"/>
        <v>0</v>
      </c>
      <c r="LY181" s="515">
        <f t="shared" si="79"/>
        <v>0</v>
      </c>
      <c r="LZ181" s="515">
        <f t="shared" si="79"/>
        <v>0</v>
      </c>
      <c r="MA181" s="515">
        <f t="shared" si="79"/>
        <v>0</v>
      </c>
      <c r="MB181" s="515">
        <f t="shared" si="79"/>
        <v>0</v>
      </c>
      <c r="MC181" s="515">
        <f t="shared" si="79"/>
        <v>0</v>
      </c>
      <c r="MD181" s="515">
        <f t="shared" si="79"/>
        <v>0</v>
      </c>
      <c r="ME181" s="515">
        <f t="shared" si="79"/>
        <v>0</v>
      </c>
      <c r="MF181" s="515">
        <f t="shared" si="79"/>
        <v>0</v>
      </c>
      <c r="MG181" s="515">
        <f t="shared" si="79"/>
        <v>0</v>
      </c>
      <c r="MH181" s="515">
        <f t="shared" si="79"/>
        <v>0</v>
      </c>
      <c r="MI181" s="515">
        <f t="shared" si="79"/>
        <v>0</v>
      </c>
      <c r="MJ181" s="515">
        <f t="shared" si="79"/>
        <v>0</v>
      </c>
      <c r="MK181" s="515">
        <f t="shared" si="79"/>
        <v>0</v>
      </c>
      <c r="ML181" s="515">
        <f t="shared" si="79"/>
        <v>0</v>
      </c>
      <c r="MM181" s="515">
        <f t="shared" si="79"/>
        <v>0</v>
      </c>
      <c r="MN181" s="515">
        <f t="shared" si="79"/>
        <v>0</v>
      </c>
      <c r="MO181" s="515">
        <f t="shared" si="79"/>
        <v>0</v>
      </c>
      <c r="MP181" s="515">
        <f t="shared" si="79"/>
        <v>0</v>
      </c>
      <c r="MQ181" s="515">
        <f t="shared" si="79"/>
        <v>0</v>
      </c>
      <c r="MR181" s="515">
        <f t="shared" si="79"/>
        <v>0</v>
      </c>
      <c r="MS181" s="515">
        <f t="shared" si="79"/>
        <v>0</v>
      </c>
      <c r="MT181" s="515">
        <f t="shared" si="79"/>
        <v>0</v>
      </c>
      <c r="MU181" s="515">
        <f t="shared" si="79"/>
        <v>0</v>
      </c>
      <c r="MV181" s="515">
        <f t="shared" si="79"/>
        <v>0</v>
      </c>
      <c r="MW181" s="515">
        <f t="shared" si="79"/>
        <v>0</v>
      </c>
      <c r="MX181" s="515">
        <f t="shared" si="79"/>
        <v>0</v>
      </c>
      <c r="MY181" s="515">
        <f t="shared" si="79"/>
        <v>0</v>
      </c>
      <c r="MZ181" s="515">
        <f t="shared" si="79"/>
        <v>0</v>
      </c>
      <c r="NA181" s="515">
        <f t="shared" si="79"/>
        <v>0</v>
      </c>
      <c r="NB181" s="515">
        <f t="shared" si="79"/>
        <v>0</v>
      </c>
      <c r="NC181" s="515">
        <f t="shared" si="79"/>
        <v>0</v>
      </c>
      <c r="ND181" s="515">
        <f t="shared" si="79"/>
        <v>0</v>
      </c>
      <c r="NE181" s="515">
        <f t="shared" si="79"/>
        <v>0</v>
      </c>
      <c r="NF181" s="515">
        <f t="shared" si="79"/>
        <v>0</v>
      </c>
      <c r="NG181" s="515">
        <f t="shared" si="79"/>
        <v>0</v>
      </c>
      <c r="NH181" s="515">
        <f t="shared" si="79"/>
        <v>0</v>
      </c>
      <c r="NI181" s="515">
        <f t="shared" si="79"/>
        <v>0</v>
      </c>
      <c r="NJ181" s="515">
        <f t="shared" si="79"/>
        <v>0</v>
      </c>
      <c r="NK181" s="518">
        <f t="shared" si="79"/>
        <v>0</v>
      </c>
    </row>
    <row r="182" spans="1:375" s="384" customFormat="1" ht="13.8" x14ac:dyDescent="0.3">
      <c r="A182" s="519">
        <f t="shared" si="25"/>
        <v>819041.83091413893</v>
      </c>
      <c r="B182" s="523"/>
      <c r="C182" s="520" t="s">
        <v>343</v>
      </c>
      <c r="D182" s="521">
        <f t="shared" ref="D182:BO182" si="80">SUM(D177:D181)</f>
        <v>7927.2355633638408</v>
      </c>
      <c r="E182" s="521">
        <f t="shared" si="80"/>
        <v>7929.7471925412028</v>
      </c>
      <c r="F182" s="521">
        <f t="shared" si="80"/>
        <v>7932.2645062377487</v>
      </c>
      <c r="G182" s="521">
        <f t="shared" si="80"/>
        <v>8139.3126860691364</v>
      </c>
      <c r="H182" s="521">
        <f t="shared" si="80"/>
        <v>8141.84140743014</v>
      </c>
      <c r="I182" s="521">
        <f t="shared" si="80"/>
        <v>8144.3758519947205</v>
      </c>
      <c r="J182" s="521">
        <f t="shared" si="80"/>
        <v>8146.9160327160871</v>
      </c>
      <c r="K182" s="521">
        <f t="shared" si="80"/>
        <v>8149.4619625767664</v>
      </c>
      <c r="L182" s="521">
        <f t="shared" si="80"/>
        <v>8152.0136545886699</v>
      </c>
      <c r="M182" s="521">
        <f t="shared" si="80"/>
        <v>8154.5711217931548</v>
      </c>
      <c r="N182" s="521">
        <f t="shared" si="80"/>
        <v>8157.1343772610981</v>
      </c>
      <c r="O182" s="521">
        <f t="shared" si="80"/>
        <v>8159.7034340929595</v>
      </c>
      <c r="P182" s="521">
        <f t="shared" si="80"/>
        <v>8162.2783054188467</v>
      </c>
      <c r="Q182" s="521">
        <f t="shared" si="80"/>
        <v>8164.859004398586</v>
      </c>
      <c r="R182" s="521">
        <f t="shared" si="80"/>
        <v>8167.4455442217868</v>
      </c>
      <c r="S182" s="521">
        <f t="shared" si="80"/>
        <v>8380.6988619204149</v>
      </c>
      <c r="T182" s="521">
        <f t="shared" si="80"/>
        <v>8383.2971231188458</v>
      </c>
      <c r="U182" s="521">
        <f t="shared" si="80"/>
        <v>8385.9012649089527</v>
      </c>
      <c r="V182" s="521">
        <f t="shared" si="80"/>
        <v>8388.5113006001557</v>
      </c>
      <c r="W182" s="521">
        <f t="shared" si="80"/>
        <v>8391.1272435320043</v>
      </c>
      <c r="X182" s="521">
        <f t="shared" si="80"/>
        <v>8393.7491070742344</v>
      </c>
      <c r="Y182" s="521">
        <f t="shared" si="80"/>
        <v>8396.3769046268426</v>
      </c>
      <c r="Z182" s="521">
        <f t="shared" si="80"/>
        <v>8399.0106496201552</v>
      </c>
      <c r="AA182" s="521">
        <f t="shared" si="80"/>
        <v>8401.650355514892</v>
      </c>
      <c r="AB182" s="521">
        <f t="shared" si="80"/>
        <v>8404.296035802241</v>
      </c>
      <c r="AC182" s="521">
        <f t="shared" si="80"/>
        <v>8406.9477040039237</v>
      </c>
      <c r="AD182" s="521">
        <f t="shared" si="80"/>
        <v>8409.6053736722624</v>
      </c>
      <c r="AE182" s="521">
        <f t="shared" si="80"/>
        <v>8629.2498099171316</v>
      </c>
      <c r="AF182" s="521">
        <f t="shared" si="80"/>
        <v>8631.9195232985221</v>
      </c>
      <c r="AG182" s="521">
        <f t="shared" si="80"/>
        <v>8634.5952789878556</v>
      </c>
      <c r="AH182" s="521">
        <f t="shared" si="80"/>
        <v>8637.2770906605674</v>
      </c>
      <c r="AI182" s="521">
        <f t="shared" si="80"/>
        <v>8639.9649720230409</v>
      </c>
      <c r="AJ182" s="521">
        <f t="shared" si="80"/>
        <v>8642.6589368126824</v>
      </c>
      <c r="AK182" s="521">
        <f t="shared" si="80"/>
        <v>8645.3589987979885</v>
      </c>
      <c r="AL182" s="521">
        <f t="shared" si="80"/>
        <v>8648.0651717786168</v>
      </c>
      <c r="AM182" s="521">
        <f t="shared" si="80"/>
        <v>8650.7774695854587</v>
      </c>
      <c r="AN182" s="521">
        <f t="shared" si="80"/>
        <v>8653.4959060807105</v>
      </c>
      <c r="AO182" s="521">
        <f t="shared" si="80"/>
        <v>8656.2204951579388</v>
      </c>
      <c r="AP182" s="521">
        <f t="shared" si="80"/>
        <v>8658.9512507421568</v>
      </c>
      <c r="AQ182" s="521">
        <f t="shared" si="80"/>
        <v>0</v>
      </c>
      <c r="AR182" s="521">
        <f t="shared" si="80"/>
        <v>-89043.033461464001</v>
      </c>
      <c r="AS182" s="521">
        <f t="shared" si="80"/>
        <v>1217.5081871706882</v>
      </c>
      <c r="AT182" s="521">
        <f t="shared" si="80"/>
        <v>1220.2637486644001</v>
      </c>
      <c r="AU182" s="521">
        <f t="shared" si="80"/>
        <v>9283.6546576868423</v>
      </c>
      <c r="AV182" s="521">
        <f t="shared" si="80"/>
        <v>9286.4227065081996</v>
      </c>
      <c r="AW182" s="521">
        <f t="shared" si="80"/>
        <v>9289.1970201981003</v>
      </c>
      <c r="AX182" s="521">
        <f t="shared" si="80"/>
        <v>9291.977612935696</v>
      </c>
      <c r="AY182" s="521">
        <f t="shared" si="80"/>
        <v>9294.7644989322271</v>
      </c>
      <c r="AZ182" s="521">
        <f t="shared" si="80"/>
        <v>9539.3765657587719</v>
      </c>
      <c r="BA182" s="521">
        <f t="shared" si="80"/>
        <v>9542.1760810356245</v>
      </c>
      <c r="BB182" s="521">
        <f t="shared" si="80"/>
        <v>9544.9819323984084</v>
      </c>
      <c r="BC182" s="521">
        <f t="shared" si="80"/>
        <v>9547.7941341874612</v>
      </c>
      <c r="BD182" s="521">
        <f t="shared" si="80"/>
        <v>9550.6127007755713</v>
      </c>
      <c r="BE182" s="521">
        <f t="shared" si="80"/>
        <v>9553.437646568058</v>
      </c>
      <c r="BF182" s="521">
        <f t="shared" si="80"/>
        <v>9556.2689860028477</v>
      </c>
      <c r="BG182" s="521">
        <f t="shared" si="80"/>
        <v>9559.1067335505377</v>
      </c>
      <c r="BH182" s="521">
        <f t="shared" si="80"/>
        <v>9561.9509037144817</v>
      </c>
      <c r="BI182" s="521">
        <f t="shared" si="80"/>
        <v>9564.8015110308552</v>
      </c>
      <c r="BJ182" s="521">
        <f t="shared" si="80"/>
        <v>9567.6585700687338</v>
      </c>
      <c r="BK182" s="521">
        <f t="shared" si="80"/>
        <v>9570.5220954301694</v>
      </c>
      <c r="BL182" s="521">
        <f t="shared" si="80"/>
        <v>9822.4655412777629</v>
      </c>
      <c r="BM182" s="521">
        <f t="shared" si="80"/>
        <v>9825.3420432247294</v>
      </c>
      <c r="BN182" s="521">
        <f t="shared" si="80"/>
        <v>9828.22505549999</v>
      </c>
      <c r="BO182" s="521">
        <f t="shared" si="80"/>
        <v>9831.1145928382412</v>
      </c>
      <c r="BP182" s="521">
        <f t="shared" ref="BP182:EA182" si="81">SUM(BP177:BP181)</f>
        <v>9834.0106700075248</v>
      </c>
      <c r="BQ182" s="521">
        <f t="shared" si="81"/>
        <v>9836.9133018093053</v>
      </c>
      <c r="BR182" s="521">
        <f t="shared" si="81"/>
        <v>9839.8225030785507</v>
      </c>
      <c r="BS182" s="521">
        <f t="shared" si="81"/>
        <v>9842.7382886838022</v>
      </c>
      <c r="BT182" s="521">
        <f t="shared" si="81"/>
        <v>9845.6606735272544</v>
      </c>
      <c r="BU182" s="521">
        <f t="shared" si="81"/>
        <v>9848.5896725448292</v>
      </c>
      <c r="BV182" s="521">
        <f t="shared" si="81"/>
        <v>9851.5253007062493</v>
      </c>
      <c r="BW182" s="521">
        <f t="shared" si="81"/>
        <v>9854.4675730151248</v>
      </c>
      <c r="BX182" s="521">
        <f t="shared" si="81"/>
        <v>10113.962147222346</v>
      </c>
      <c r="BY182" s="521">
        <f t="shared" si="81"/>
        <v>10116.917752972853</v>
      </c>
      <c r="BZ182" s="521">
        <f t="shared" si="81"/>
        <v>10119.880048085684</v>
      </c>
      <c r="CA182" s="521">
        <f t="shared" si="81"/>
        <v>10122.849047700738</v>
      </c>
      <c r="CB182" s="521">
        <f t="shared" si="81"/>
        <v>10125.824766992177</v>
      </c>
      <c r="CC182" s="521">
        <f t="shared" si="81"/>
        <v>10128.807221168507</v>
      </c>
      <c r="CD182" s="521">
        <f t="shared" si="81"/>
        <v>10131.796425472656</v>
      </c>
      <c r="CE182" s="521">
        <f t="shared" si="81"/>
        <v>10134.792395182052</v>
      </c>
      <c r="CF182" s="521">
        <f t="shared" si="81"/>
        <v>10137.795145608699</v>
      </c>
      <c r="CG182" s="521">
        <f t="shared" si="81"/>
        <v>10140.804692099256</v>
      </c>
      <c r="CH182" s="521">
        <f t="shared" si="81"/>
        <v>10143.821050035116</v>
      </c>
      <c r="CI182" s="521">
        <f t="shared" si="81"/>
        <v>10146.844234832484</v>
      </c>
      <c r="CJ182" s="521">
        <f t="shared" si="81"/>
        <v>10414.11627393719</v>
      </c>
      <c r="CK182" s="521">
        <f t="shared" si="81"/>
        <v>10417.153158845837</v>
      </c>
      <c r="CL182" s="521">
        <f t="shared" si="81"/>
        <v>10420.19691707427</v>
      </c>
      <c r="CM182" s="521">
        <f t="shared" si="81"/>
        <v>10423.247564178737</v>
      </c>
      <c r="CN182" s="521">
        <f t="shared" si="81"/>
        <v>10426.305115750689</v>
      </c>
      <c r="CO182" s="521">
        <f t="shared" si="81"/>
        <v>10429.369587416868</v>
      </c>
      <c r="CP182" s="521">
        <f t="shared" si="81"/>
        <v>10432.440994839382</v>
      </c>
      <c r="CQ182" s="521">
        <f t="shared" si="81"/>
        <v>10435.519353715787</v>
      </c>
      <c r="CR182" s="521">
        <f t="shared" si="81"/>
        <v>10438.604679779168</v>
      </c>
      <c r="CS182" s="521">
        <f t="shared" si="81"/>
        <v>10441.696988798214</v>
      </c>
      <c r="CT182" s="521">
        <f t="shared" si="81"/>
        <v>10444.796296577311</v>
      </c>
      <c r="CU182" s="521">
        <f t="shared" si="81"/>
        <v>10447.902618956607</v>
      </c>
      <c r="CV182" s="521">
        <f t="shared" si="81"/>
        <v>10723.185244166676</v>
      </c>
      <c r="CW182" s="521">
        <f t="shared" si="81"/>
        <v>10726.305643410311</v>
      </c>
      <c r="CX182" s="521">
        <f t="shared" si="81"/>
        <v>10729.433104990027</v>
      </c>
      <c r="CY182" s="521">
        <f t="shared" si="81"/>
        <v>10732.567644889867</v>
      </c>
      <c r="CZ182" s="521">
        <f t="shared" si="81"/>
        <v>10735.709279130047</v>
      </c>
      <c r="DA182" s="521">
        <f t="shared" si="81"/>
        <v>0</v>
      </c>
      <c r="DB182" s="521">
        <f t="shared" si="81"/>
        <v>0</v>
      </c>
      <c r="DC182" s="521">
        <f t="shared" si="81"/>
        <v>0</v>
      </c>
      <c r="DD182" s="521">
        <f t="shared" si="81"/>
        <v>0</v>
      </c>
      <c r="DE182" s="521">
        <f t="shared" si="81"/>
        <v>0</v>
      </c>
      <c r="DF182" s="521">
        <f t="shared" si="81"/>
        <v>0</v>
      </c>
      <c r="DG182" s="521">
        <f t="shared" si="81"/>
        <v>0</v>
      </c>
      <c r="DH182" s="521">
        <f t="shared" si="81"/>
        <v>0</v>
      </c>
      <c r="DI182" s="521">
        <f t="shared" si="81"/>
        <v>0</v>
      </c>
      <c r="DJ182" s="521">
        <f t="shared" si="81"/>
        <v>0</v>
      </c>
      <c r="DK182" s="521">
        <f t="shared" si="81"/>
        <v>0</v>
      </c>
      <c r="DL182" s="521">
        <f t="shared" si="81"/>
        <v>0</v>
      </c>
      <c r="DM182" s="521">
        <f t="shared" si="81"/>
        <v>0</v>
      </c>
      <c r="DN182" s="521">
        <f t="shared" si="81"/>
        <v>0</v>
      </c>
      <c r="DO182" s="521">
        <f t="shared" si="81"/>
        <v>0</v>
      </c>
      <c r="DP182" s="521">
        <f t="shared" si="81"/>
        <v>0</v>
      </c>
      <c r="DQ182" s="521">
        <f t="shared" si="81"/>
        <v>0</v>
      </c>
      <c r="DR182" s="521">
        <f t="shared" si="81"/>
        <v>0</v>
      </c>
      <c r="DS182" s="521">
        <f t="shared" si="81"/>
        <v>0</v>
      </c>
      <c r="DT182" s="521">
        <f t="shared" si="81"/>
        <v>0</v>
      </c>
      <c r="DU182" s="521">
        <f t="shared" si="81"/>
        <v>0</v>
      </c>
      <c r="DV182" s="521">
        <f t="shared" si="81"/>
        <v>0</v>
      </c>
      <c r="DW182" s="521">
        <f t="shared" si="81"/>
        <v>0</v>
      </c>
      <c r="DX182" s="521">
        <f t="shared" si="81"/>
        <v>0</v>
      </c>
      <c r="DY182" s="521">
        <f t="shared" si="81"/>
        <v>0</v>
      </c>
      <c r="DZ182" s="521">
        <f t="shared" si="81"/>
        <v>0</v>
      </c>
      <c r="EA182" s="521">
        <f t="shared" si="81"/>
        <v>0</v>
      </c>
      <c r="EB182" s="521">
        <f t="shared" ref="EB182:GM182" si="82">SUM(EB177:EB181)</f>
        <v>0</v>
      </c>
      <c r="EC182" s="521">
        <f t="shared" si="82"/>
        <v>0</v>
      </c>
      <c r="ED182" s="521">
        <f t="shared" si="82"/>
        <v>0</v>
      </c>
      <c r="EE182" s="521">
        <f t="shared" si="82"/>
        <v>0</v>
      </c>
      <c r="EF182" s="521">
        <f t="shared" si="82"/>
        <v>0</v>
      </c>
      <c r="EG182" s="521">
        <f t="shared" si="82"/>
        <v>0</v>
      </c>
      <c r="EH182" s="521">
        <f t="shared" si="82"/>
        <v>0</v>
      </c>
      <c r="EI182" s="521">
        <f t="shared" si="82"/>
        <v>0</v>
      </c>
      <c r="EJ182" s="521">
        <f t="shared" si="82"/>
        <v>0</v>
      </c>
      <c r="EK182" s="521">
        <f t="shared" si="82"/>
        <v>0</v>
      </c>
      <c r="EL182" s="521">
        <f t="shared" si="82"/>
        <v>0</v>
      </c>
      <c r="EM182" s="521">
        <f t="shared" si="82"/>
        <v>0</v>
      </c>
      <c r="EN182" s="521">
        <f t="shared" si="82"/>
        <v>0</v>
      </c>
      <c r="EO182" s="521">
        <f t="shared" si="82"/>
        <v>0</v>
      </c>
      <c r="EP182" s="521">
        <f t="shared" si="82"/>
        <v>0</v>
      </c>
      <c r="EQ182" s="521">
        <f t="shared" si="82"/>
        <v>0</v>
      </c>
      <c r="ER182" s="521">
        <f t="shared" si="82"/>
        <v>0</v>
      </c>
      <c r="ES182" s="521">
        <f t="shared" si="82"/>
        <v>0</v>
      </c>
      <c r="ET182" s="521">
        <f t="shared" si="82"/>
        <v>0</v>
      </c>
      <c r="EU182" s="521">
        <f t="shared" si="82"/>
        <v>0</v>
      </c>
      <c r="EV182" s="521">
        <f t="shared" si="82"/>
        <v>0</v>
      </c>
      <c r="EW182" s="521">
        <f t="shared" si="82"/>
        <v>0</v>
      </c>
      <c r="EX182" s="521">
        <f t="shared" si="82"/>
        <v>0</v>
      </c>
      <c r="EY182" s="521">
        <f t="shared" si="82"/>
        <v>0</v>
      </c>
      <c r="EZ182" s="521">
        <f t="shared" si="82"/>
        <v>0</v>
      </c>
      <c r="FA182" s="521">
        <f t="shared" si="82"/>
        <v>0</v>
      </c>
      <c r="FB182" s="521">
        <f t="shared" si="82"/>
        <v>0</v>
      </c>
      <c r="FC182" s="521">
        <f t="shared" si="82"/>
        <v>0</v>
      </c>
      <c r="FD182" s="521">
        <f t="shared" si="82"/>
        <v>0</v>
      </c>
      <c r="FE182" s="521">
        <f t="shared" si="82"/>
        <v>0</v>
      </c>
      <c r="FF182" s="521">
        <f t="shared" si="82"/>
        <v>0</v>
      </c>
      <c r="FG182" s="521">
        <f t="shared" si="82"/>
        <v>0</v>
      </c>
      <c r="FH182" s="521">
        <f t="shared" si="82"/>
        <v>0</v>
      </c>
      <c r="FI182" s="521">
        <f t="shared" si="82"/>
        <v>0</v>
      </c>
      <c r="FJ182" s="521">
        <f t="shared" si="82"/>
        <v>0</v>
      </c>
      <c r="FK182" s="521">
        <f t="shared" si="82"/>
        <v>0</v>
      </c>
      <c r="FL182" s="521">
        <f t="shared" si="82"/>
        <v>0</v>
      </c>
      <c r="FM182" s="521">
        <f t="shared" si="82"/>
        <v>0</v>
      </c>
      <c r="FN182" s="521">
        <f t="shared" si="82"/>
        <v>0</v>
      </c>
      <c r="FO182" s="521">
        <f t="shared" si="82"/>
        <v>0</v>
      </c>
      <c r="FP182" s="521">
        <f t="shared" si="82"/>
        <v>0</v>
      </c>
      <c r="FQ182" s="521">
        <f t="shared" si="82"/>
        <v>0</v>
      </c>
      <c r="FR182" s="521">
        <f t="shared" si="82"/>
        <v>0</v>
      </c>
      <c r="FS182" s="521">
        <f t="shared" si="82"/>
        <v>0</v>
      </c>
      <c r="FT182" s="521">
        <f t="shared" si="82"/>
        <v>0</v>
      </c>
      <c r="FU182" s="521">
        <f t="shared" si="82"/>
        <v>0</v>
      </c>
      <c r="FV182" s="521">
        <f t="shared" si="82"/>
        <v>0</v>
      </c>
      <c r="FW182" s="521">
        <f t="shared" si="82"/>
        <v>0</v>
      </c>
      <c r="FX182" s="521">
        <f t="shared" si="82"/>
        <v>0</v>
      </c>
      <c r="FY182" s="521">
        <f t="shared" si="82"/>
        <v>0</v>
      </c>
      <c r="FZ182" s="521">
        <f t="shared" si="82"/>
        <v>0</v>
      </c>
      <c r="GA182" s="521">
        <f t="shared" si="82"/>
        <v>0</v>
      </c>
      <c r="GB182" s="521">
        <f t="shared" si="82"/>
        <v>0</v>
      </c>
      <c r="GC182" s="521">
        <f t="shared" si="82"/>
        <v>0</v>
      </c>
      <c r="GD182" s="521">
        <f t="shared" si="82"/>
        <v>0</v>
      </c>
      <c r="GE182" s="521">
        <f t="shared" si="82"/>
        <v>0</v>
      </c>
      <c r="GF182" s="521">
        <f t="shared" si="82"/>
        <v>0</v>
      </c>
      <c r="GG182" s="521">
        <f t="shared" si="82"/>
        <v>0</v>
      </c>
      <c r="GH182" s="521">
        <f t="shared" si="82"/>
        <v>0</v>
      </c>
      <c r="GI182" s="521">
        <f t="shared" si="82"/>
        <v>0</v>
      </c>
      <c r="GJ182" s="521">
        <f t="shared" si="82"/>
        <v>0</v>
      </c>
      <c r="GK182" s="521">
        <f t="shared" si="82"/>
        <v>0</v>
      </c>
      <c r="GL182" s="521">
        <f t="shared" si="82"/>
        <v>0</v>
      </c>
      <c r="GM182" s="521">
        <f t="shared" si="82"/>
        <v>0</v>
      </c>
      <c r="GN182" s="521">
        <f t="shared" ref="GN182:IY182" si="83">SUM(GN177:GN181)</f>
        <v>0</v>
      </c>
      <c r="GO182" s="521">
        <f t="shared" si="83"/>
        <v>0</v>
      </c>
      <c r="GP182" s="521">
        <f t="shared" si="83"/>
        <v>0</v>
      </c>
      <c r="GQ182" s="521">
        <f t="shared" si="83"/>
        <v>0</v>
      </c>
      <c r="GR182" s="521">
        <f t="shared" si="83"/>
        <v>0</v>
      </c>
      <c r="GS182" s="521">
        <f t="shared" si="83"/>
        <v>0</v>
      </c>
      <c r="GT182" s="521">
        <f t="shared" si="83"/>
        <v>0</v>
      </c>
      <c r="GU182" s="521">
        <f t="shared" si="83"/>
        <v>0</v>
      </c>
      <c r="GV182" s="521">
        <f t="shared" si="83"/>
        <v>0</v>
      </c>
      <c r="GW182" s="521">
        <f t="shared" si="83"/>
        <v>0</v>
      </c>
      <c r="GX182" s="521">
        <f t="shared" si="83"/>
        <v>0</v>
      </c>
      <c r="GY182" s="521">
        <f t="shared" si="83"/>
        <v>0</v>
      </c>
      <c r="GZ182" s="521">
        <f t="shared" si="83"/>
        <v>0</v>
      </c>
      <c r="HA182" s="521">
        <f t="shared" si="83"/>
        <v>0</v>
      </c>
      <c r="HB182" s="521">
        <f t="shared" si="83"/>
        <v>0</v>
      </c>
      <c r="HC182" s="521">
        <f t="shared" si="83"/>
        <v>0</v>
      </c>
      <c r="HD182" s="521">
        <f t="shared" si="83"/>
        <v>0</v>
      </c>
      <c r="HE182" s="521">
        <f t="shared" si="83"/>
        <v>0</v>
      </c>
      <c r="HF182" s="521">
        <f t="shared" si="83"/>
        <v>0</v>
      </c>
      <c r="HG182" s="521">
        <f t="shared" si="83"/>
        <v>0</v>
      </c>
      <c r="HH182" s="521">
        <f t="shared" si="83"/>
        <v>0</v>
      </c>
      <c r="HI182" s="521">
        <f t="shared" si="83"/>
        <v>0</v>
      </c>
      <c r="HJ182" s="521">
        <f t="shared" si="83"/>
        <v>0</v>
      </c>
      <c r="HK182" s="521">
        <f t="shared" si="83"/>
        <v>0</v>
      </c>
      <c r="HL182" s="521">
        <f t="shared" si="83"/>
        <v>0</v>
      </c>
      <c r="HM182" s="521">
        <f t="shared" si="83"/>
        <v>0</v>
      </c>
      <c r="HN182" s="521">
        <f t="shared" si="83"/>
        <v>0</v>
      </c>
      <c r="HO182" s="521">
        <f t="shared" si="83"/>
        <v>0</v>
      </c>
      <c r="HP182" s="521">
        <f t="shared" si="83"/>
        <v>0</v>
      </c>
      <c r="HQ182" s="521">
        <f t="shared" si="83"/>
        <v>0</v>
      </c>
      <c r="HR182" s="521">
        <f t="shared" si="83"/>
        <v>0</v>
      </c>
      <c r="HS182" s="521">
        <f t="shared" si="83"/>
        <v>0</v>
      </c>
      <c r="HT182" s="521">
        <f t="shared" si="83"/>
        <v>0</v>
      </c>
      <c r="HU182" s="521">
        <f t="shared" si="83"/>
        <v>0</v>
      </c>
      <c r="HV182" s="521">
        <f t="shared" si="83"/>
        <v>0</v>
      </c>
      <c r="HW182" s="521">
        <f t="shared" si="83"/>
        <v>0</v>
      </c>
      <c r="HX182" s="521">
        <f t="shared" si="83"/>
        <v>0</v>
      </c>
      <c r="HY182" s="521">
        <f t="shared" si="83"/>
        <v>0</v>
      </c>
      <c r="HZ182" s="521">
        <f t="shared" si="83"/>
        <v>0</v>
      </c>
      <c r="IA182" s="521">
        <f t="shared" si="83"/>
        <v>0</v>
      </c>
      <c r="IB182" s="521">
        <f t="shared" si="83"/>
        <v>0</v>
      </c>
      <c r="IC182" s="521">
        <f t="shared" si="83"/>
        <v>0</v>
      </c>
      <c r="ID182" s="521">
        <f t="shared" si="83"/>
        <v>0</v>
      </c>
      <c r="IE182" s="521">
        <f t="shared" si="83"/>
        <v>0</v>
      </c>
      <c r="IF182" s="521">
        <f t="shared" si="83"/>
        <v>0</v>
      </c>
      <c r="IG182" s="521">
        <f t="shared" si="83"/>
        <v>0</v>
      </c>
      <c r="IH182" s="521">
        <f t="shared" si="83"/>
        <v>0</v>
      </c>
      <c r="II182" s="521">
        <f t="shared" si="83"/>
        <v>0</v>
      </c>
      <c r="IJ182" s="521">
        <f t="shared" si="83"/>
        <v>0</v>
      </c>
      <c r="IK182" s="521">
        <f t="shared" si="83"/>
        <v>0</v>
      </c>
      <c r="IL182" s="521">
        <f t="shared" si="83"/>
        <v>0</v>
      </c>
      <c r="IM182" s="521">
        <f t="shared" si="83"/>
        <v>0</v>
      </c>
      <c r="IN182" s="521">
        <f t="shared" si="83"/>
        <v>0</v>
      </c>
      <c r="IO182" s="521">
        <f t="shared" si="83"/>
        <v>0</v>
      </c>
      <c r="IP182" s="521">
        <f t="shared" si="83"/>
        <v>0</v>
      </c>
      <c r="IQ182" s="521">
        <f t="shared" si="83"/>
        <v>0</v>
      </c>
      <c r="IR182" s="521">
        <f t="shared" si="83"/>
        <v>0</v>
      </c>
      <c r="IS182" s="521">
        <f t="shared" si="83"/>
        <v>0</v>
      </c>
      <c r="IT182" s="521">
        <f t="shared" si="83"/>
        <v>0</v>
      </c>
      <c r="IU182" s="521">
        <f t="shared" si="83"/>
        <v>0</v>
      </c>
      <c r="IV182" s="521">
        <f t="shared" si="83"/>
        <v>0</v>
      </c>
      <c r="IW182" s="521">
        <f t="shared" si="83"/>
        <v>0</v>
      </c>
      <c r="IX182" s="521">
        <f t="shared" si="83"/>
        <v>0</v>
      </c>
      <c r="IY182" s="521">
        <f t="shared" si="83"/>
        <v>0</v>
      </c>
      <c r="IZ182" s="521">
        <f t="shared" ref="IZ182:LK182" si="84">SUM(IZ177:IZ181)</f>
        <v>0</v>
      </c>
      <c r="JA182" s="521">
        <f t="shared" si="84"/>
        <v>0</v>
      </c>
      <c r="JB182" s="521">
        <f t="shared" si="84"/>
        <v>0</v>
      </c>
      <c r="JC182" s="521">
        <f t="shared" si="84"/>
        <v>0</v>
      </c>
      <c r="JD182" s="521">
        <f t="shared" si="84"/>
        <v>0</v>
      </c>
      <c r="JE182" s="521">
        <f t="shared" si="84"/>
        <v>0</v>
      </c>
      <c r="JF182" s="521">
        <f t="shared" si="84"/>
        <v>0</v>
      </c>
      <c r="JG182" s="521">
        <f t="shared" si="84"/>
        <v>0</v>
      </c>
      <c r="JH182" s="521">
        <f t="shared" si="84"/>
        <v>0</v>
      </c>
      <c r="JI182" s="521">
        <f t="shared" si="84"/>
        <v>0</v>
      </c>
      <c r="JJ182" s="521">
        <f t="shared" si="84"/>
        <v>0</v>
      </c>
      <c r="JK182" s="521">
        <f t="shared" si="84"/>
        <v>0</v>
      </c>
      <c r="JL182" s="521">
        <f t="shared" si="84"/>
        <v>0</v>
      </c>
      <c r="JM182" s="521">
        <f t="shared" si="84"/>
        <v>0</v>
      </c>
      <c r="JN182" s="521">
        <f t="shared" si="84"/>
        <v>0</v>
      </c>
      <c r="JO182" s="521">
        <f t="shared" si="84"/>
        <v>0</v>
      </c>
      <c r="JP182" s="521">
        <f t="shared" si="84"/>
        <v>0</v>
      </c>
      <c r="JQ182" s="521">
        <f t="shared" si="84"/>
        <v>0</v>
      </c>
      <c r="JR182" s="521">
        <f t="shared" si="84"/>
        <v>0</v>
      </c>
      <c r="JS182" s="521">
        <f t="shared" si="84"/>
        <v>0</v>
      </c>
      <c r="JT182" s="521">
        <f t="shared" si="84"/>
        <v>0</v>
      </c>
      <c r="JU182" s="521">
        <f t="shared" si="84"/>
        <v>0</v>
      </c>
      <c r="JV182" s="521">
        <f t="shared" si="84"/>
        <v>0</v>
      </c>
      <c r="JW182" s="521">
        <f t="shared" si="84"/>
        <v>0</v>
      </c>
      <c r="JX182" s="521">
        <f t="shared" si="84"/>
        <v>0</v>
      </c>
      <c r="JY182" s="521">
        <f t="shared" si="84"/>
        <v>0</v>
      </c>
      <c r="JZ182" s="521">
        <f t="shared" si="84"/>
        <v>0</v>
      </c>
      <c r="KA182" s="521">
        <f t="shared" si="84"/>
        <v>0</v>
      </c>
      <c r="KB182" s="521">
        <f t="shared" si="84"/>
        <v>0</v>
      </c>
      <c r="KC182" s="521">
        <f t="shared" si="84"/>
        <v>0</v>
      </c>
      <c r="KD182" s="521">
        <f t="shared" si="84"/>
        <v>0</v>
      </c>
      <c r="KE182" s="521">
        <f t="shared" si="84"/>
        <v>0</v>
      </c>
      <c r="KF182" s="521">
        <f t="shared" si="84"/>
        <v>0</v>
      </c>
      <c r="KG182" s="521">
        <f t="shared" si="84"/>
        <v>0</v>
      </c>
      <c r="KH182" s="521">
        <f t="shared" si="84"/>
        <v>0</v>
      </c>
      <c r="KI182" s="521">
        <f t="shared" si="84"/>
        <v>0</v>
      </c>
      <c r="KJ182" s="521">
        <f t="shared" si="84"/>
        <v>0</v>
      </c>
      <c r="KK182" s="521">
        <f t="shared" si="84"/>
        <v>0</v>
      </c>
      <c r="KL182" s="521">
        <f t="shared" si="84"/>
        <v>0</v>
      </c>
      <c r="KM182" s="521">
        <f t="shared" si="84"/>
        <v>0</v>
      </c>
      <c r="KN182" s="521">
        <f t="shared" si="84"/>
        <v>0</v>
      </c>
      <c r="KO182" s="521">
        <f t="shared" si="84"/>
        <v>0</v>
      </c>
      <c r="KP182" s="521">
        <f t="shared" si="84"/>
        <v>0</v>
      </c>
      <c r="KQ182" s="521">
        <f t="shared" si="84"/>
        <v>0</v>
      </c>
      <c r="KR182" s="521">
        <f t="shared" si="84"/>
        <v>0</v>
      </c>
      <c r="KS182" s="521">
        <f t="shared" si="84"/>
        <v>0</v>
      </c>
      <c r="KT182" s="521">
        <f t="shared" si="84"/>
        <v>0</v>
      </c>
      <c r="KU182" s="521">
        <f t="shared" si="84"/>
        <v>0</v>
      </c>
      <c r="KV182" s="521">
        <f t="shared" si="84"/>
        <v>0</v>
      </c>
      <c r="KW182" s="521">
        <f t="shared" si="84"/>
        <v>0</v>
      </c>
      <c r="KX182" s="521">
        <f t="shared" si="84"/>
        <v>0</v>
      </c>
      <c r="KY182" s="521">
        <f t="shared" si="84"/>
        <v>0</v>
      </c>
      <c r="KZ182" s="521">
        <f t="shared" si="84"/>
        <v>0</v>
      </c>
      <c r="LA182" s="521">
        <f t="shared" si="84"/>
        <v>0</v>
      </c>
      <c r="LB182" s="521">
        <f t="shared" si="84"/>
        <v>0</v>
      </c>
      <c r="LC182" s="521">
        <f t="shared" si="84"/>
        <v>0</v>
      </c>
      <c r="LD182" s="521">
        <f t="shared" si="84"/>
        <v>0</v>
      </c>
      <c r="LE182" s="521">
        <f t="shared" si="84"/>
        <v>0</v>
      </c>
      <c r="LF182" s="521">
        <f t="shared" si="84"/>
        <v>0</v>
      </c>
      <c r="LG182" s="521">
        <f t="shared" si="84"/>
        <v>0</v>
      </c>
      <c r="LH182" s="521">
        <f t="shared" si="84"/>
        <v>0</v>
      </c>
      <c r="LI182" s="521">
        <f t="shared" si="84"/>
        <v>0</v>
      </c>
      <c r="LJ182" s="521">
        <f t="shared" si="84"/>
        <v>0</v>
      </c>
      <c r="LK182" s="521">
        <f t="shared" si="84"/>
        <v>0</v>
      </c>
      <c r="LL182" s="521">
        <f t="shared" ref="LL182:NK182" si="85">SUM(LL177:LL181)</f>
        <v>0</v>
      </c>
      <c r="LM182" s="521">
        <f t="shared" si="85"/>
        <v>0</v>
      </c>
      <c r="LN182" s="521">
        <f t="shared" si="85"/>
        <v>0</v>
      </c>
      <c r="LO182" s="521">
        <f t="shared" si="85"/>
        <v>0</v>
      </c>
      <c r="LP182" s="521">
        <f t="shared" si="85"/>
        <v>0</v>
      </c>
      <c r="LQ182" s="521">
        <f t="shared" si="85"/>
        <v>0</v>
      </c>
      <c r="LR182" s="521">
        <f t="shared" si="85"/>
        <v>0</v>
      </c>
      <c r="LS182" s="521">
        <f t="shared" si="85"/>
        <v>0</v>
      </c>
      <c r="LT182" s="521">
        <f t="shared" si="85"/>
        <v>0</v>
      </c>
      <c r="LU182" s="521">
        <f t="shared" si="85"/>
        <v>0</v>
      </c>
      <c r="LV182" s="521">
        <f t="shared" si="85"/>
        <v>0</v>
      </c>
      <c r="LW182" s="521">
        <f t="shared" si="85"/>
        <v>0</v>
      </c>
      <c r="LX182" s="521">
        <f t="shared" si="85"/>
        <v>0</v>
      </c>
      <c r="LY182" s="521">
        <f t="shared" si="85"/>
        <v>0</v>
      </c>
      <c r="LZ182" s="521">
        <f t="shared" si="85"/>
        <v>0</v>
      </c>
      <c r="MA182" s="521">
        <f t="shared" si="85"/>
        <v>0</v>
      </c>
      <c r="MB182" s="521">
        <f t="shared" si="85"/>
        <v>0</v>
      </c>
      <c r="MC182" s="521">
        <f t="shared" si="85"/>
        <v>0</v>
      </c>
      <c r="MD182" s="521">
        <f t="shared" si="85"/>
        <v>0</v>
      </c>
      <c r="ME182" s="521">
        <f t="shared" si="85"/>
        <v>0</v>
      </c>
      <c r="MF182" s="521">
        <f t="shared" si="85"/>
        <v>0</v>
      </c>
      <c r="MG182" s="521">
        <f t="shared" si="85"/>
        <v>0</v>
      </c>
      <c r="MH182" s="521">
        <f t="shared" si="85"/>
        <v>0</v>
      </c>
      <c r="MI182" s="521">
        <f t="shared" si="85"/>
        <v>0</v>
      </c>
      <c r="MJ182" s="521">
        <f t="shared" si="85"/>
        <v>0</v>
      </c>
      <c r="MK182" s="521">
        <f t="shared" si="85"/>
        <v>0</v>
      </c>
      <c r="ML182" s="521">
        <f t="shared" si="85"/>
        <v>0</v>
      </c>
      <c r="MM182" s="521">
        <f t="shared" si="85"/>
        <v>0</v>
      </c>
      <c r="MN182" s="521">
        <f t="shared" si="85"/>
        <v>0</v>
      </c>
      <c r="MO182" s="521">
        <f t="shared" si="85"/>
        <v>0</v>
      </c>
      <c r="MP182" s="521">
        <f t="shared" si="85"/>
        <v>0</v>
      </c>
      <c r="MQ182" s="521">
        <f t="shared" si="85"/>
        <v>0</v>
      </c>
      <c r="MR182" s="521">
        <f t="shared" si="85"/>
        <v>0</v>
      </c>
      <c r="MS182" s="521">
        <f t="shared" si="85"/>
        <v>0</v>
      </c>
      <c r="MT182" s="521">
        <f t="shared" si="85"/>
        <v>0</v>
      </c>
      <c r="MU182" s="521">
        <f t="shared" si="85"/>
        <v>0</v>
      </c>
      <c r="MV182" s="521">
        <f t="shared" si="85"/>
        <v>0</v>
      </c>
      <c r="MW182" s="521">
        <f t="shared" si="85"/>
        <v>0</v>
      </c>
      <c r="MX182" s="521">
        <f t="shared" si="85"/>
        <v>0</v>
      </c>
      <c r="MY182" s="521">
        <f t="shared" si="85"/>
        <v>0</v>
      </c>
      <c r="MZ182" s="521">
        <f t="shared" si="85"/>
        <v>0</v>
      </c>
      <c r="NA182" s="521">
        <f t="shared" si="85"/>
        <v>0</v>
      </c>
      <c r="NB182" s="521">
        <f t="shared" si="85"/>
        <v>0</v>
      </c>
      <c r="NC182" s="521">
        <f t="shared" si="85"/>
        <v>0</v>
      </c>
      <c r="ND182" s="521">
        <f t="shared" si="85"/>
        <v>0</v>
      </c>
      <c r="NE182" s="521">
        <f t="shared" si="85"/>
        <v>0</v>
      </c>
      <c r="NF182" s="521">
        <f t="shared" si="85"/>
        <v>0</v>
      </c>
      <c r="NG182" s="521">
        <f t="shared" si="85"/>
        <v>0</v>
      </c>
      <c r="NH182" s="521">
        <f t="shared" si="85"/>
        <v>0</v>
      </c>
      <c r="NI182" s="521">
        <f t="shared" si="85"/>
        <v>0</v>
      </c>
      <c r="NJ182" s="521">
        <f t="shared" si="85"/>
        <v>0</v>
      </c>
      <c r="NK182" s="522">
        <f t="shared" si="85"/>
        <v>0</v>
      </c>
    </row>
    <row r="183" spans="1:375" s="384" customFormat="1" ht="13.8" x14ac:dyDescent="0.3">
      <c r="C183" s="514"/>
      <c r="D183" s="515"/>
      <c r="E183" s="515"/>
      <c r="F183" s="515"/>
      <c r="G183" s="515"/>
      <c r="H183" s="515"/>
      <c r="I183" s="515"/>
      <c r="J183" s="515"/>
      <c r="K183" s="515"/>
      <c r="L183" s="515"/>
      <c r="M183" s="515"/>
      <c r="N183" s="515"/>
      <c r="O183" s="515"/>
      <c r="P183" s="515"/>
      <c r="Q183" s="515"/>
      <c r="R183" s="515"/>
      <c r="S183" s="515"/>
      <c r="T183" s="515"/>
      <c r="U183" s="515"/>
      <c r="V183" s="515"/>
      <c r="W183" s="515"/>
      <c r="X183" s="515"/>
      <c r="Y183" s="515"/>
      <c r="Z183" s="515"/>
      <c r="AA183" s="515"/>
      <c r="AB183" s="515"/>
      <c r="AC183" s="515"/>
      <c r="AD183" s="515"/>
      <c r="AE183" s="515"/>
      <c r="AF183" s="515"/>
      <c r="AG183" s="515"/>
      <c r="AH183" s="515"/>
      <c r="AI183" s="515"/>
      <c r="AJ183" s="515"/>
      <c r="AK183" s="515"/>
      <c r="AL183" s="515"/>
      <c r="AM183" s="515"/>
      <c r="AN183" s="515"/>
      <c r="AO183" s="515"/>
      <c r="AP183" s="515"/>
      <c r="AQ183" s="515"/>
      <c r="AR183" s="515"/>
      <c r="AS183" s="515"/>
      <c r="AT183" s="515"/>
      <c r="AU183" s="515"/>
      <c r="AV183" s="515"/>
      <c r="AW183" s="515"/>
      <c r="AX183" s="515"/>
      <c r="AY183" s="515"/>
      <c r="AZ183" s="515"/>
      <c r="BA183" s="515"/>
      <c r="BB183" s="515"/>
      <c r="BC183" s="515"/>
      <c r="BD183" s="515"/>
      <c r="BE183" s="515"/>
      <c r="BF183" s="515"/>
      <c r="BG183" s="515"/>
      <c r="BH183" s="515"/>
      <c r="BI183" s="515"/>
      <c r="BJ183" s="515"/>
      <c r="BK183" s="515"/>
      <c r="BL183" s="515"/>
      <c r="BM183" s="515"/>
      <c r="BN183" s="515"/>
      <c r="BO183" s="515"/>
      <c r="BP183" s="515"/>
      <c r="BQ183" s="515"/>
      <c r="BR183" s="515"/>
      <c r="BS183" s="515"/>
      <c r="BT183" s="515"/>
      <c r="BU183" s="515"/>
      <c r="BV183" s="515"/>
      <c r="BW183" s="515"/>
      <c r="BX183" s="515"/>
      <c r="BY183" s="515"/>
      <c r="BZ183" s="515"/>
      <c r="CA183" s="515"/>
      <c r="CB183" s="515"/>
      <c r="CC183" s="515"/>
      <c r="CD183" s="515"/>
      <c r="CE183" s="515"/>
      <c r="CF183" s="515"/>
      <c r="CG183" s="515"/>
      <c r="CH183" s="515"/>
      <c r="CI183" s="515"/>
      <c r="CJ183" s="515"/>
      <c r="CK183" s="515"/>
      <c r="CL183" s="515"/>
      <c r="CM183" s="515"/>
      <c r="CN183" s="515"/>
      <c r="CO183" s="515"/>
      <c r="CP183" s="515"/>
      <c r="CQ183" s="515"/>
      <c r="CR183" s="515"/>
      <c r="CS183" s="515"/>
      <c r="CT183" s="515"/>
      <c r="CU183" s="515"/>
      <c r="CV183" s="515"/>
      <c r="CW183" s="515"/>
      <c r="CX183" s="515"/>
      <c r="CY183" s="515"/>
      <c r="CZ183" s="515"/>
      <c r="DA183" s="515"/>
      <c r="DB183" s="515"/>
      <c r="DC183" s="515"/>
      <c r="DD183" s="515"/>
      <c r="DE183" s="515"/>
      <c r="DF183" s="515"/>
      <c r="DG183" s="515"/>
      <c r="DH183" s="515"/>
      <c r="DI183" s="515"/>
      <c r="DJ183" s="515"/>
      <c r="DK183" s="515"/>
      <c r="DL183" s="515"/>
      <c r="DM183" s="515"/>
      <c r="DN183" s="515"/>
      <c r="DO183" s="515"/>
      <c r="DP183" s="515"/>
      <c r="DQ183" s="515"/>
      <c r="DR183" s="515"/>
      <c r="DS183" s="515"/>
      <c r="DT183" s="515"/>
      <c r="DU183" s="515"/>
      <c r="DV183" s="515"/>
      <c r="DW183" s="515"/>
      <c r="DX183" s="515"/>
      <c r="DY183" s="515"/>
      <c r="DZ183" s="515"/>
      <c r="EA183" s="515"/>
      <c r="EB183" s="515"/>
      <c r="EC183" s="515"/>
      <c r="ED183" s="515"/>
      <c r="EE183" s="515"/>
      <c r="EF183" s="515"/>
      <c r="EG183" s="515"/>
      <c r="EH183" s="515"/>
      <c r="EI183" s="515"/>
      <c r="EJ183" s="515"/>
      <c r="EK183" s="515"/>
      <c r="EL183" s="515"/>
      <c r="EM183" s="515"/>
      <c r="EN183" s="515"/>
      <c r="EO183" s="515"/>
      <c r="EP183" s="515"/>
      <c r="EQ183" s="515"/>
      <c r="ER183" s="515"/>
      <c r="ES183" s="515"/>
      <c r="ET183" s="515"/>
      <c r="EU183" s="515"/>
      <c r="EV183" s="515"/>
      <c r="EW183" s="515"/>
      <c r="EX183" s="515"/>
      <c r="EY183" s="515"/>
      <c r="EZ183" s="515"/>
      <c r="FA183" s="515"/>
      <c r="FB183" s="515"/>
      <c r="FC183" s="515"/>
      <c r="FD183" s="515"/>
      <c r="FE183" s="515"/>
      <c r="FF183" s="515"/>
      <c r="FG183" s="515"/>
      <c r="FH183" s="515"/>
      <c r="FI183" s="515"/>
      <c r="FJ183" s="515"/>
      <c r="FK183" s="515"/>
      <c r="FL183" s="515"/>
      <c r="FM183" s="515"/>
      <c r="FN183" s="515"/>
      <c r="FO183" s="515"/>
      <c r="FP183" s="515"/>
      <c r="FQ183" s="515"/>
      <c r="FR183" s="515"/>
      <c r="FS183" s="515"/>
      <c r="FT183" s="515"/>
      <c r="FU183" s="515"/>
      <c r="FV183" s="515"/>
      <c r="FW183" s="515"/>
      <c r="FX183" s="515"/>
      <c r="FY183" s="515"/>
      <c r="FZ183" s="515"/>
      <c r="GA183" s="515"/>
      <c r="GB183" s="515"/>
      <c r="GC183" s="515"/>
      <c r="GD183" s="515"/>
      <c r="GE183" s="515"/>
      <c r="GF183" s="515"/>
      <c r="GG183" s="515"/>
      <c r="GH183" s="515"/>
      <c r="GI183" s="515"/>
      <c r="GJ183" s="515"/>
      <c r="GK183" s="515"/>
      <c r="GL183" s="515"/>
      <c r="GM183" s="515"/>
      <c r="GN183" s="515"/>
      <c r="GO183" s="515"/>
      <c r="GP183" s="515"/>
      <c r="GQ183" s="515"/>
      <c r="GR183" s="515"/>
      <c r="GS183" s="515"/>
      <c r="GT183" s="515"/>
      <c r="GU183" s="515"/>
      <c r="GV183" s="515"/>
      <c r="GW183" s="515"/>
      <c r="GX183" s="515"/>
      <c r="GY183" s="515"/>
      <c r="GZ183" s="515"/>
      <c r="HA183" s="515"/>
      <c r="HB183" s="515"/>
      <c r="HC183" s="515"/>
      <c r="HD183" s="515"/>
      <c r="HE183" s="515"/>
      <c r="HF183" s="515"/>
      <c r="HG183" s="515"/>
      <c r="HH183" s="515"/>
      <c r="HI183" s="515"/>
      <c r="HJ183" s="515"/>
      <c r="HK183" s="515"/>
      <c r="HL183" s="515"/>
      <c r="HM183" s="515"/>
      <c r="HN183" s="515"/>
      <c r="HO183" s="515"/>
      <c r="HP183" s="515"/>
      <c r="HQ183" s="515"/>
      <c r="HR183" s="515"/>
      <c r="HS183" s="515"/>
      <c r="HT183" s="515"/>
      <c r="HU183" s="515"/>
      <c r="HV183" s="515"/>
      <c r="HW183" s="515"/>
      <c r="HX183" s="515"/>
      <c r="HY183" s="515"/>
      <c r="HZ183" s="515"/>
      <c r="IA183" s="515"/>
      <c r="IB183" s="515"/>
      <c r="IC183" s="515"/>
      <c r="ID183" s="515"/>
      <c r="IE183" s="515"/>
      <c r="IF183" s="515"/>
      <c r="IG183" s="515"/>
      <c r="IH183" s="515"/>
      <c r="II183" s="515"/>
      <c r="IJ183" s="515"/>
      <c r="IK183" s="515"/>
      <c r="IL183" s="515"/>
      <c r="IM183" s="515"/>
      <c r="IN183" s="515"/>
      <c r="IO183" s="515"/>
      <c r="IP183" s="515"/>
      <c r="IQ183" s="515"/>
      <c r="IR183" s="515"/>
      <c r="IS183" s="515"/>
      <c r="IT183" s="515"/>
      <c r="IU183" s="515"/>
      <c r="IV183" s="515"/>
      <c r="IW183" s="515"/>
      <c r="IX183" s="515"/>
      <c r="IY183" s="515"/>
      <c r="IZ183" s="515"/>
      <c r="JA183" s="515"/>
      <c r="JB183" s="515"/>
      <c r="JC183" s="515"/>
      <c r="JD183" s="515"/>
      <c r="JE183" s="515"/>
      <c r="JF183" s="515"/>
      <c r="JG183" s="515"/>
      <c r="JH183" s="515"/>
      <c r="JI183" s="515"/>
      <c r="JJ183" s="515"/>
      <c r="JK183" s="515"/>
      <c r="JL183" s="515"/>
      <c r="JM183" s="515"/>
      <c r="JN183" s="515"/>
      <c r="JO183" s="515"/>
      <c r="JP183" s="515"/>
      <c r="JQ183" s="515"/>
      <c r="JR183" s="515"/>
      <c r="JS183" s="515"/>
      <c r="JT183" s="515"/>
      <c r="JU183" s="515"/>
      <c r="JV183" s="515"/>
      <c r="JW183" s="515"/>
      <c r="JX183" s="515"/>
      <c r="JY183" s="515"/>
      <c r="JZ183" s="515"/>
      <c r="KA183" s="515"/>
      <c r="KB183" s="515"/>
      <c r="KC183" s="515"/>
      <c r="KD183" s="515"/>
      <c r="KE183" s="515"/>
      <c r="KF183" s="515"/>
      <c r="KG183" s="515"/>
      <c r="KH183" s="515"/>
      <c r="KI183" s="515"/>
      <c r="KJ183" s="515"/>
      <c r="KK183" s="515"/>
      <c r="KL183" s="515"/>
      <c r="KM183" s="515"/>
      <c r="KN183" s="515"/>
      <c r="KO183" s="515"/>
      <c r="KP183" s="515"/>
      <c r="KQ183" s="515"/>
      <c r="KR183" s="515"/>
      <c r="KS183" s="515"/>
      <c r="KT183" s="515"/>
      <c r="KU183" s="515"/>
      <c r="KV183" s="515"/>
      <c r="KW183" s="515"/>
      <c r="KX183" s="515"/>
      <c r="KY183" s="515"/>
      <c r="KZ183" s="515"/>
      <c r="LA183" s="515"/>
      <c r="LB183" s="515"/>
      <c r="LC183" s="515"/>
      <c r="LD183" s="515"/>
      <c r="LE183" s="515"/>
      <c r="LF183" s="515"/>
      <c r="LG183" s="515"/>
      <c r="LH183" s="515"/>
      <c r="LI183" s="515"/>
      <c r="LJ183" s="515"/>
      <c r="LK183" s="515"/>
      <c r="LL183" s="515"/>
      <c r="LM183" s="515"/>
      <c r="LN183" s="515"/>
      <c r="LO183" s="515"/>
      <c r="LP183" s="515"/>
      <c r="LQ183" s="515"/>
      <c r="LR183" s="515"/>
      <c r="LS183" s="515"/>
      <c r="LT183" s="515"/>
      <c r="LU183" s="515"/>
      <c r="LV183" s="515"/>
      <c r="LW183" s="515"/>
      <c r="LX183" s="515"/>
      <c r="LY183" s="515"/>
      <c r="LZ183" s="515"/>
      <c r="MA183" s="515"/>
      <c r="MB183" s="515"/>
      <c r="MC183" s="515"/>
      <c r="MD183" s="515"/>
      <c r="ME183" s="515"/>
      <c r="MF183" s="515"/>
      <c r="MG183" s="515"/>
      <c r="MH183" s="515"/>
      <c r="MI183" s="515"/>
      <c r="MJ183" s="515"/>
      <c r="MK183" s="515"/>
      <c r="ML183" s="515"/>
      <c r="MM183" s="515"/>
      <c r="MN183" s="515"/>
      <c r="MO183" s="515"/>
      <c r="MP183" s="515"/>
      <c r="MQ183" s="515"/>
      <c r="MR183" s="515"/>
      <c r="MS183" s="515"/>
      <c r="MT183" s="515"/>
      <c r="MU183" s="515"/>
      <c r="MV183" s="515"/>
      <c r="MW183" s="515"/>
      <c r="MX183" s="515"/>
      <c r="MY183" s="515"/>
      <c r="MZ183" s="515"/>
      <c r="NA183" s="515"/>
      <c r="NB183" s="515"/>
      <c r="NC183" s="515"/>
      <c r="ND183" s="515"/>
      <c r="NE183" s="515"/>
      <c r="NF183" s="515"/>
      <c r="NG183" s="515"/>
      <c r="NH183" s="515"/>
      <c r="NI183" s="515"/>
      <c r="NJ183" s="515"/>
      <c r="NK183" s="515"/>
    </row>
    <row r="184" spans="1:375" s="384" customFormat="1" ht="13.8" x14ac:dyDescent="0.3">
      <c r="A184" s="394"/>
      <c r="B184" s="395"/>
      <c r="C184" s="507" t="s">
        <v>325</v>
      </c>
      <c r="D184" s="395"/>
      <c r="E184" s="395"/>
      <c r="F184" s="395"/>
      <c r="G184" s="395"/>
      <c r="H184" s="395"/>
      <c r="I184" s="395"/>
      <c r="J184" s="395"/>
      <c r="K184" s="395"/>
      <c r="L184" s="395"/>
      <c r="M184" s="395"/>
      <c r="N184" s="395"/>
      <c r="O184" s="395"/>
      <c r="P184" s="395"/>
      <c r="Q184" s="395"/>
      <c r="R184" s="395"/>
      <c r="S184" s="395"/>
      <c r="T184" s="395"/>
      <c r="U184" s="395"/>
      <c r="V184" s="395"/>
      <c r="W184" s="395"/>
      <c r="X184" s="395"/>
      <c r="Y184" s="395"/>
      <c r="Z184" s="395"/>
      <c r="AA184" s="395"/>
      <c r="AB184" s="395"/>
      <c r="AC184" s="395"/>
      <c r="AD184" s="395"/>
      <c r="AE184" s="395"/>
      <c r="AF184" s="395"/>
      <c r="AG184" s="395"/>
      <c r="AH184" s="395"/>
      <c r="AI184" s="395"/>
      <c r="AJ184" s="395"/>
      <c r="AK184" s="395"/>
      <c r="AL184" s="395"/>
      <c r="AM184" s="395"/>
      <c r="AN184" s="395"/>
      <c r="AO184" s="395"/>
      <c r="AP184" s="395"/>
      <c r="AQ184" s="395"/>
      <c r="AR184" s="395"/>
      <c r="AS184" s="395"/>
      <c r="AT184" s="395"/>
      <c r="AU184" s="395"/>
      <c r="AV184" s="395"/>
      <c r="AW184" s="395"/>
      <c r="AX184" s="395"/>
      <c r="AY184" s="395"/>
      <c r="AZ184" s="395"/>
      <c r="BA184" s="395"/>
      <c r="BB184" s="395"/>
      <c r="BC184" s="395"/>
      <c r="BD184" s="395"/>
      <c r="BE184" s="395"/>
      <c r="BF184" s="395"/>
      <c r="BG184" s="395"/>
      <c r="BH184" s="395"/>
      <c r="BI184" s="395"/>
      <c r="BJ184" s="395"/>
      <c r="BK184" s="395"/>
      <c r="BL184" s="395"/>
      <c r="BM184" s="395"/>
      <c r="BN184" s="395"/>
      <c r="BO184" s="395"/>
      <c r="BP184" s="395"/>
      <c r="BQ184" s="395"/>
      <c r="BR184" s="395"/>
      <c r="BS184" s="395"/>
      <c r="BT184" s="395"/>
      <c r="BU184" s="395"/>
      <c r="BV184" s="395"/>
      <c r="BW184" s="395"/>
      <c r="BX184" s="395"/>
      <c r="BY184" s="395"/>
      <c r="BZ184" s="395"/>
      <c r="CA184" s="395"/>
      <c r="CB184" s="395"/>
      <c r="CC184" s="395"/>
      <c r="CD184" s="395"/>
      <c r="CE184" s="395"/>
      <c r="CF184" s="395"/>
      <c r="CG184" s="395"/>
      <c r="CH184" s="395"/>
      <c r="CI184" s="395"/>
      <c r="CJ184" s="395"/>
      <c r="CK184" s="395"/>
      <c r="CL184" s="395"/>
      <c r="CM184" s="395"/>
      <c r="CN184" s="395"/>
      <c r="CO184" s="395"/>
      <c r="CP184" s="395"/>
      <c r="CQ184" s="395"/>
      <c r="CR184" s="395"/>
      <c r="CS184" s="395"/>
      <c r="CT184" s="395"/>
      <c r="CU184" s="395"/>
      <c r="CV184" s="395"/>
      <c r="CW184" s="395"/>
      <c r="CX184" s="395"/>
      <c r="CY184" s="395"/>
      <c r="CZ184" s="395"/>
      <c r="DA184" s="395"/>
      <c r="DB184" s="395"/>
      <c r="DC184" s="395"/>
      <c r="DD184" s="395"/>
      <c r="DE184" s="395"/>
      <c r="DF184" s="395"/>
      <c r="DG184" s="395"/>
      <c r="DH184" s="395"/>
      <c r="DI184" s="395"/>
      <c r="DJ184" s="395"/>
      <c r="DK184" s="395"/>
      <c r="DL184" s="395"/>
      <c r="DM184" s="395"/>
      <c r="DN184" s="395"/>
      <c r="DO184" s="395"/>
      <c r="DP184" s="395"/>
      <c r="DQ184" s="395"/>
      <c r="DR184" s="395"/>
      <c r="DS184" s="395"/>
      <c r="DT184" s="395"/>
      <c r="DU184" s="395"/>
      <c r="DV184" s="395"/>
      <c r="DW184" s="395"/>
      <c r="DX184" s="395"/>
      <c r="DY184" s="395"/>
      <c r="DZ184" s="395"/>
      <c r="EA184" s="395"/>
      <c r="EB184" s="395"/>
      <c r="EC184" s="395"/>
      <c r="ED184" s="395"/>
      <c r="EE184" s="395"/>
      <c r="EF184" s="395"/>
      <c r="EG184" s="395"/>
      <c r="EH184" s="395"/>
      <c r="EI184" s="395"/>
      <c r="EJ184" s="395"/>
      <c r="EK184" s="395"/>
      <c r="EL184" s="395"/>
      <c r="EM184" s="395"/>
      <c r="EN184" s="395"/>
      <c r="EO184" s="395"/>
      <c r="EP184" s="395"/>
      <c r="EQ184" s="395"/>
      <c r="ER184" s="395"/>
      <c r="ES184" s="395"/>
      <c r="ET184" s="395"/>
      <c r="EU184" s="395"/>
      <c r="EV184" s="395"/>
      <c r="EW184" s="395"/>
      <c r="EX184" s="395"/>
      <c r="EY184" s="395"/>
      <c r="EZ184" s="395"/>
      <c r="FA184" s="395"/>
      <c r="FB184" s="395"/>
      <c r="FC184" s="395"/>
      <c r="FD184" s="395"/>
      <c r="FE184" s="395"/>
      <c r="FF184" s="395"/>
      <c r="FG184" s="395"/>
      <c r="FH184" s="395"/>
      <c r="FI184" s="395"/>
      <c r="FJ184" s="395"/>
      <c r="FK184" s="395"/>
      <c r="FL184" s="395"/>
      <c r="FM184" s="395"/>
      <c r="FN184" s="395"/>
      <c r="FO184" s="395"/>
      <c r="FP184" s="395"/>
      <c r="FQ184" s="395"/>
      <c r="FR184" s="395"/>
      <c r="FS184" s="395"/>
      <c r="FT184" s="395"/>
      <c r="FU184" s="395"/>
      <c r="FV184" s="395"/>
      <c r="FW184" s="395"/>
      <c r="FX184" s="395"/>
      <c r="FY184" s="395"/>
      <c r="FZ184" s="395"/>
      <c r="GA184" s="395"/>
      <c r="GB184" s="395"/>
      <c r="GC184" s="395"/>
      <c r="GD184" s="395"/>
      <c r="GE184" s="395"/>
      <c r="GF184" s="395"/>
      <c r="GG184" s="395"/>
      <c r="GH184" s="395"/>
      <c r="GI184" s="395"/>
      <c r="GJ184" s="395"/>
      <c r="GK184" s="395"/>
      <c r="GL184" s="395"/>
      <c r="GM184" s="395"/>
      <c r="GN184" s="395"/>
      <c r="GO184" s="395"/>
      <c r="GP184" s="395"/>
      <c r="GQ184" s="395"/>
      <c r="GR184" s="395"/>
      <c r="GS184" s="395"/>
      <c r="GT184" s="395"/>
      <c r="GU184" s="395"/>
      <c r="GV184" s="395"/>
      <c r="GW184" s="395"/>
      <c r="GX184" s="395"/>
      <c r="GY184" s="395"/>
      <c r="GZ184" s="395"/>
      <c r="HA184" s="395"/>
      <c r="HB184" s="395"/>
      <c r="HC184" s="395"/>
      <c r="HD184" s="395"/>
      <c r="HE184" s="395"/>
      <c r="HF184" s="395"/>
      <c r="HG184" s="395"/>
      <c r="HH184" s="395"/>
      <c r="HI184" s="395"/>
      <c r="HJ184" s="395"/>
      <c r="HK184" s="395"/>
      <c r="HL184" s="395"/>
      <c r="HM184" s="395"/>
      <c r="HN184" s="395"/>
      <c r="HO184" s="395"/>
      <c r="HP184" s="395"/>
      <c r="HQ184" s="395"/>
      <c r="HR184" s="395"/>
      <c r="HS184" s="395"/>
      <c r="HT184" s="395"/>
      <c r="HU184" s="395"/>
      <c r="HV184" s="395"/>
      <c r="HW184" s="395"/>
      <c r="HX184" s="395"/>
      <c r="HY184" s="395"/>
      <c r="HZ184" s="395"/>
      <c r="IA184" s="395"/>
      <c r="IB184" s="395"/>
      <c r="IC184" s="395"/>
      <c r="ID184" s="395"/>
      <c r="IE184" s="395"/>
      <c r="IF184" s="395"/>
      <c r="IG184" s="395"/>
      <c r="IH184" s="395"/>
      <c r="II184" s="395"/>
      <c r="IJ184" s="395"/>
      <c r="IK184" s="395"/>
      <c r="IL184" s="395"/>
      <c r="IM184" s="395"/>
      <c r="IN184" s="395"/>
      <c r="IO184" s="395"/>
      <c r="IP184" s="395"/>
      <c r="IQ184" s="395"/>
      <c r="IR184" s="395"/>
      <c r="IS184" s="395"/>
      <c r="IT184" s="395"/>
      <c r="IU184" s="395"/>
      <c r="IV184" s="395"/>
      <c r="IW184" s="395"/>
      <c r="IX184" s="395"/>
      <c r="IY184" s="395"/>
      <c r="IZ184" s="395"/>
      <c r="JA184" s="395"/>
      <c r="JB184" s="395"/>
      <c r="JC184" s="395"/>
      <c r="JD184" s="395"/>
      <c r="JE184" s="395"/>
      <c r="JF184" s="395"/>
      <c r="JG184" s="395"/>
      <c r="JH184" s="395"/>
      <c r="JI184" s="395"/>
      <c r="JJ184" s="395"/>
      <c r="JK184" s="395"/>
      <c r="JL184" s="395"/>
      <c r="JM184" s="395"/>
      <c r="JN184" s="395"/>
      <c r="JO184" s="395"/>
      <c r="JP184" s="395"/>
      <c r="JQ184" s="395"/>
      <c r="JR184" s="395"/>
      <c r="JS184" s="395"/>
      <c r="JT184" s="395"/>
      <c r="JU184" s="395"/>
      <c r="JV184" s="395"/>
      <c r="JW184" s="395"/>
      <c r="JX184" s="395"/>
      <c r="JY184" s="395"/>
      <c r="JZ184" s="395"/>
      <c r="KA184" s="395"/>
      <c r="KB184" s="395"/>
      <c r="KC184" s="395"/>
      <c r="KD184" s="395"/>
      <c r="KE184" s="395"/>
      <c r="KF184" s="395"/>
      <c r="KG184" s="395"/>
      <c r="KH184" s="395"/>
      <c r="KI184" s="395"/>
      <c r="KJ184" s="395"/>
      <c r="KK184" s="395"/>
      <c r="KL184" s="395"/>
      <c r="KM184" s="395"/>
      <c r="KN184" s="395"/>
      <c r="KO184" s="395"/>
      <c r="KP184" s="395"/>
      <c r="KQ184" s="395"/>
      <c r="KR184" s="395"/>
      <c r="KS184" s="395"/>
      <c r="KT184" s="395"/>
      <c r="KU184" s="395"/>
      <c r="KV184" s="395"/>
      <c r="KW184" s="395"/>
      <c r="KX184" s="395"/>
      <c r="KY184" s="395"/>
      <c r="KZ184" s="395"/>
      <c r="LA184" s="395"/>
      <c r="LB184" s="395"/>
      <c r="LC184" s="395"/>
      <c r="LD184" s="395"/>
      <c r="LE184" s="395"/>
      <c r="LF184" s="395"/>
      <c r="LG184" s="395"/>
      <c r="LH184" s="395"/>
      <c r="LI184" s="395"/>
      <c r="LJ184" s="395"/>
      <c r="LK184" s="395"/>
      <c r="LL184" s="395"/>
      <c r="LM184" s="395"/>
      <c r="LN184" s="395"/>
      <c r="LO184" s="395"/>
      <c r="LP184" s="395"/>
      <c r="LQ184" s="395"/>
      <c r="LR184" s="395"/>
      <c r="LS184" s="395"/>
      <c r="LT184" s="395"/>
      <c r="LU184" s="395"/>
      <c r="LV184" s="395"/>
      <c r="LW184" s="395"/>
      <c r="LX184" s="395"/>
      <c r="LY184" s="395"/>
      <c r="LZ184" s="395"/>
      <c r="MA184" s="395"/>
      <c r="MB184" s="395"/>
      <c r="MC184" s="395"/>
      <c r="MD184" s="395"/>
      <c r="ME184" s="395"/>
      <c r="MF184" s="395"/>
      <c r="MG184" s="395"/>
      <c r="MH184" s="395"/>
      <c r="MI184" s="395"/>
      <c r="MJ184" s="395"/>
      <c r="MK184" s="395"/>
      <c r="ML184" s="395"/>
      <c r="MM184" s="395"/>
      <c r="MN184" s="395"/>
      <c r="MO184" s="395"/>
      <c r="MP184" s="395"/>
      <c r="MQ184" s="395"/>
      <c r="MR184" s="395"/>
      <c r="MS184" s="395"/>
      <c r="MT184" s="395"/>
      <c r="MU184" s="395"/>
      <c r="MV184" s="395"/>
      <c r="MW184" s="395"/>
      <c r="MX184" s="395"/>
      <c r="MY184" s="395"/>
      <c r="MZ184" s="395"/>
      <c r="NA184" s="395"/>
      <c r="NB184" s="395"/>
      <c r="NC184" s="395"/>
      <c r="ND184" s="395"/>
      <c r="NE184" s="395"/>
      <c r="NF184" s="395"/>
      <c r="NG184" s="395"/>
      <c r="NH184" s="395"/>
      <c r="NI184" s="395"/>
      <c r="NJ184" s="395"/>
      <c r="NK184" s="508"/>
    </row>
    <row r="185" spans="1:375" s="384" customFormat="1" ht="13.8" x14ac:dyDescent="0.3">
      <c r="A185" s="432"/>
      <c r="B185" s="509"/>
      <c r="C185" s="510" t="str">
        <f>A21&amp;" / "&amp;C21</f>
        <v>2 / Uptown Veterinary Hospital</v>
      </c>
      <c r="D185" s="511"/>
      <c r="E185" s="511"/>
      <c r="F185" s="511"/>
      <c r="G185" s="511"/>
      <c r="H185" s="511"/>
      <c r="I185" s="511"/>
      <c r="J185" s="511"/>
      <c r="K185" s="511"/>
      <c r="L185" s="511"/>
      <c r="M185" s="511"/>
      <c r="N185" s="511"/>
      <c r="O185" s="511"/>
      <c r="P185" s="511"/>
      <c r="Q185" s="511"/>
      <c r="R185" s="511"/>
      <c r="S185" s="511"/>
      <c r="T185" s="511"/>
      <c r="U185" s="511"/>
      <c r="V185" s="511"/>
      <c r="W185" s="511"/>
      <c r="X185" s="511"/>
      <c r="Y185" s="511"/>
      <c r="Z185" s="511"/>
      <c r="AA185" s="511"/>
      <c r="AB185" s="511"/>
      <c r="AC185" s="511"/>
      <c r="AD185" s="511"/>
      <c r="AE185" s="511"/>
      <c r="AF185" s="511"/>
      <c r="AG185" s="511"/>
      <c r="AH185" s="511"/>
      <c r="AI185" s="511"/>
      <c r="AJ185" s="511"/>
      <c r="AK185" s="511"/>
      <c r="AL185" s="511"/>
      <c r="AM185" s="511"/>
      <c r="AN185" s="511"/>
      <c r="AO185" s="511"/>
      <c r="AP185" s="511"/>
      <c r="AQ185" s="511"/>
      <c r="AR185" s="511"/>
      <c r="AS185" s="511"/>
      <c r="AT185" s="511"/>
      <c r="AU185" s="511"/>
      <c r="AV185" s="511"/>
      <c r="AW185" s="511"/>
      <c r="AX185" s="511"/>
      <c r="AY185" s="511"/>
      <c r="AZ185" s="511"/>
      <c r="BA185" s="511"/>
      <c r="BB185" s="511"/>
      <c r="BC185" s="511"/>
      <c r="BD185" s="511"/>
      <c r="BE185" s="511"/>
      <c r="BF185" s="511"/>
      <c r="BG185" s="511"/>
      <c r="BH185" s="511"/>
      <c r="BI185" s="511"/>
      <c r="BJ185" s="511"/>
      <c r="BK185" s="511"/>
      <c r="BL185" s="511"/>
      <c r="BM185" s="511"/>
      <c r="BN185" s="511"/>
      <c r="BO185" s="511"/>
      <c r="BP185" s="511"/>
      <c r="BQ185" s="511"/>
      <c r="BR185" s="511"/>
      <c r="BS185" s="511"/>
      <c r="BT185" s="511"/>
      <c r="BU185" s="511"/>
      <c r="BV185" s="511"/>
      <c r="BW185" s="511"/>
      <c r="BX185" s="511"/>
      <c r="BY185" s="511"/>
      <c r="BZ185" s="511"/>
      <c r="CA185" s="511"/>
      <c r="CB185" s="511"/>
      <c r="CC185" s="511"/>
      <c r="CD185" s="511"/>
      <c r="CE185" s="511"/>
      <c r="CF185" s="511"/>
      <c r="CG185" s="511"/>
      <c r="CH185" s="511"/>
      <c r="CI185" s="511"/>
      <c r="CJ185" s="511"/>
      <c r="CK185" s="511"/>
      <c r="CL185" s="511"/>
      <c r="CM185" s="511"/>
      <c r="CN185" s="511"/>
      <c r="CO185" s="511"/>
      <c r="CP185" s="511"/>
      <c r="CQ185" s="511"/>
      <c r="CR185" s="511"/>
      <c r="CS185" s="511"/>
      <c r="CT185" s="511"/>
      <c r="CU185" s="511"/>
      <c r="CV185" s="511"/>
      <c r="CW185" s="511"/>
      <c r="CX185" s="511"/>
      <c r="CY185" s="511"/>
      <c r="CZ185" s="511"/>
      <c r="DA185" s="511"/>
      <c r="DB185" s="511"/>
      <c r="DC185" s="511"/>
      <c r="DD185" s="511"/>
      <c r="DE185" s="511"/>
      <c r="DF185" s="511"/>
      <c r="DG185" s="511"/>
      <c r="DH185" s="511"/>
      <c r="DI185" s="511"/>
      <c r="DJ185" s="511"/>
      <c r="DK185" s="511"/>
      <c r="DL185" s="511"/>
      <c r="DM185" s="511"/>
      <c r="DN185" s="511"/>
      <c r="DO185" s="511"/>
      <c r="DP185" s="511"/>
      <c r="DQ185" s="511"/>
      <c r="DR185" s="511"/>
      <c r="DS185" s="511"/>
      <c r="DT185" s="511"/>
      <c r="DU185" s="511"/>
      <c r="DV185" s="511"/>
      <c r="DW185" s="511"/>
      <c r="DX185" s="511"/>
      <c r="DY185" s="511"/>
      <c r="DZ185" s="511"/>
      <c r="EA185" s="511"/>
      <c r="EB185" s="511"/>
      <c r="EC185" s="511"/>
      <c r="ED185" s="511"/>
      <c r="EE185" s="511"/>
      <c r="EF185" s="511"/>
      <c r="EG185" s="511"/>
      <c r="EH185" s="511"/>
      <c r="EI185" s="511"/>
      <c r="EJ185" s="511"/>
      <c r="EK185" s="511"/>
      <c r="EL185" s="511"/>
      <c r="EM185" s="511"/>
      <c r="EN185" s="511"/>
      <c r="EO185" s="511"/>
      <c r="EP185" s="511"/>
      <c r="EQ185" s="511"/>
      <c r="ER185" s="511"/>
      <c r="ES185" s="511"/>
      <c r="ET185" s="511"/>
      <c r="EU185" s="511"/>
      <c r="EV185" s="511"/>
      <c r="EW185" s="511"/>
      <c r="EX185" s="511"/>
      <c r="EY185" s="511"/>
      <c r="EZ185" s="511"/>
      <c r="FA185" s="511"/>
      <c r="FB185" s="511"/>
      <c r="FC185" s="511"/>
      <c r="FD185" s="511"/>
      <c r="FE185" s="511"/>
      <c r="FF185" s="511"/>
      <c r="FG185" s="511"/>
      <c r="FH185" s="511"/>
      <c r="FI185" s="511"/>
      <c r="FJ185" s="511"/>
      <c r="FK185" s="511"/>
      <c r="FL185" s="511"/>
      <c r="FM185" s="511"/>
      <c r="FN185" s="511"/>
      <c r="FO185" s="511"/>
      <c r="FP185" s="511"/>
      <c r="FQ185" s="511"/>
      <c r="FR185" s="511"/>
      <c r="FS185" s="511"/>
      <c r="FT185" s="511"/>
      <c r="FU185" s="511"/>
      <c r="FV185" s="511"/>
      <c r="FW185" s="511"/>
      <c r="FX185" s="511"/>
      <c r="FY185" s="511"/>
      <c r="FZ185" s="511"/>
      <c r="GA185" s="511"/>
      <c r="GB185" s="511"/>
      <c r="GC185" s="511"/>
      <c r="GD185" s="511"/>
      <c r="GE185" s="511"/>
      <c r="GF185" s="511"/>
      <c r="GG185" s="511"/>
      <c r="GH185" s="511"/>
      <c r="GI185" s="511"/>
      <c r="GJ185" s="511"/>
      <c r="GK185" s="511"/>
      <c r="GL185" s="511"/>
      <c r="GM185" s="511"/>
      <c r="GN185" s="511"/>
      <c r="GO185" s="511"/>
      <c r="GP185" s="511"/>
      <c r="GQ185" s="511"/>
      <c r="GR185" s="511"/>
      <c r="GS185" s="511"/>
      <c r="GT185" s="511"/>
      <c r="GU185" s="511"/>
      <c r="GV185" s="511"/>
      <c r="GW185" s="511"/>
      <c r="GX185" s="511"/>
      <c r="GY185" s="511"/>
      <c r="GZ185" s="511"/>
      <c r="HA185" s="511"/>
      <c r="HB185" s="511"/>
      <c r="HC185" s="511"/>
      <c r="HD185" s="511"/>
      <c r="HE185" s="511"/>
      <c r="HF185" s="511"/>
      <c r="HG185" s="511"/>
      <c r="HH185" s="511"/>
      <c r="HI185" s="511"/>
      <c r="HJ185" s="511"/>
      <c r="HK185" s="511"/>
      <c r="HL185" s="511"/>
      <c r="HM185" s="511"/>
      <c r="HN185" s="511"/>
      <c r="HO185" s="511"/>
      <c r="HP185" s="511"/>
      <c r="HQ185" s="511"/>
      <c r="HR185" s="511"/>
      <c r="HS185" s="511"/>
      <c r="HT185" s="511"/>
      <c r="HU185" s="511"/>
      <c r="HV185" s="511"/>
      <c r="HW185" s="511"/>
      <c r="HX185" s="511"/>
      <c r="HY185" s="511"/>
      <c r="HZ185" s="511"/>
      <c r="IA185" s="511"/>
      <c r="IB185" s="511"/>
      <c r="IC185" s="511"/>
      <c r="ID185" s="511"/>
      <c r="IE185" s="511"/>
      <c r="IF185" s="511"/>
      <c r="IG185" s="511"/>
      <c r="IH185" s="511"/>
      <c r="II185" s="511"/>
      <c r="IJ185" s="511"/>
      <c r="IK185" s="511"/>
      <c r="IL185" s="511"/>
      <c r="IM185" s="511"/>
      <c r="IN185" s="511"/>
      <c r="IO185" s="511"/>
      <c r="IP185" s="511"/>
      <c r="IQ185" s="511"/>
      <c r="IR185" s="511"/>
      <c r="IS185" s="511"/>
      <c r="IT185" s="511"/>
      <c r="IU185" s="511"/>
      <c r="IV185" s="511"/>
      <c r="IW185" s="511"/>
      <c r="IX185" s="511"/>
      <c r="IY185" s="511"/>
      <c r="IZ185" s="511"/>
      <c r="JA185" s="511"/>
      <c r="JB185" s="511"/>
      <c r="JC185" s="511"/>
      <c r="JD185" s="511"/>
      <c r="JE185" s="511"/>
      <c r="JF185" s="511"/>
      <c r="JG185" s="511"/>
      <c r="JH185" s="511"/>
      <c r="JI185" s="511"/>
      <c r="JJ185" s="511"/>
      <c r="JK185" s="511"/>
      <c r="JL185" s="511"/>
      <c r="JM185" s="511"/>
      <c r="JN185" s="511"/>
      <c r="JO185" s="511"/>
      <c r="JP185" s="511"/>
      <c r="JQ185" s="511"/>
      <c r="JR185" s="511"/>
      <c r="JS185" s="511"/>
      <c r="JT185" s="511"/>
      <c r="JU185" s="511"/>
      <c r="JV185" s="511"/>
      <c r="JW185" s="511"/>
      <c r="JX185" s="511"/>
      <c r="JY185" s="511"/>
      <c r="JZ185" s="511"/>
      <c r="KA185" s="511"/>
      <c r="KB185" s="511"/>
      <c r="KC185" s="511"/>
      <c r="KD185" s="511"/>
      <c r="KE185" s="511"/>
      <c r="KF185" s="511"/>
      <c r="KG185" s="511"/>
      <c r="KH185" s="511"/>
      <c r="KI185" s="511"/>
      <c r="KJ185" s="511"/>
      <c r="KK185" s="511"/>
      <c r="KL185" s="511"/>
      <c r="KM185" s="511"/>
      <c r="KN185" s="511"/>
      <c r="KO185" s="511"/>
      <c r="KP185" s="511"/>
      <c r="KQ185" s="511"/>
      <c r="KR185" s="511"/>
      <c r="KS185" s="511"/>
      <c r="KT185" s="511"/>
      <c r="KU185" s="511"/>
      <c r="KV185" s="511"/>
      <c r="KW185" s="511"/>
      <c r="KX185" s="511"/>
      <c r="KY185" s="511"/>
      <c r="KZ185" s="511"/>
      <c r="LA185" s="511"/>
      <c r="LB185" s="511"/>
      <c r="LC185" s="511"/>
      <c r="LD185" s="511"/>
      <c r="LE185" s="511"/>
      <c r="LF185" s="511"/>
      <c r="LG185" s="511"/>
      <c r="LH185" s="511"/>
      <c r="LI185" s="511"/>
      <c r="LJ185" s="511"/>
      <c r="LK185" s="511"/>
      <c r="LL185" s="511"/>
      <c r="LM185" s="511"/>
      <c r="LN185" s="511"/>
      <c r="LO185" s="511"/>
      <c r="LP185" s="511"/>
      <c r="LQ185" s="511"/>
      <c r="LR185" s="511"/>
      <c r="LS185" s="511"/>
      <c r="LT185" s="511"/>
      <c r="LU185" s="511"/>
      <c r="LV185" s="511"/>
      <c r="LW185" s="511"/>
      <c r="LX185" s="511"/>
      <c r="LY185" s="511"/>
      <c r="LZ185" s="511"/>
      <c r="MA185" s="511"/>
      <c r="MB185" s="511"/>
      <c r="MC185" s="511"/>
      <c r="MD185" s="511"/>
      <c r="ME185" s="511"/>
      <c r="MF185" s="511"/>
      <c r="MG185" s="511"/>
      <c r="MH185" s="511"/>
      <c r="MI185" s="511"/>
      <c r="MJ185" s="511"/>
      <c r="MK185" s="511"/>
      <c r="ML185" s="511"/>
      <c r="MM185" s="511"/>
      <c r="MN185" s="511"/>
      <c r="MO185" s="511"/>
      <c r="MP185" s="511"/>
      <c r="MQ185" s="511"/>
      <c r="MR185" s="511"/>
      <c r="MS185" s="511"/>
      <c r="MT185" s="511"/>
      <c r="MU185" s="511"/>
      <c r="MV185" s="511"/>
      <c r="MW185" s="511"/>
      <c r="MX185" s="511"/>
      <c r="MY185" s="511"/>
      <c r="MZ185" s="511"/>
      <c r="NA185" s="511"/>
      <c r="NB185" s="511"/>
      <c r="NC185" s="511"/>
      <c r="ND185" s="511"/>
      <c r="NE185" s="511"/>
      <c r="NF185" s="511"/>
      <c r="NG185" s="511"/>
      <c r="NH185" s="511"/>
      <c r="NI185" s="511"/>
      <c r="NJ185" s="511"/>
      <c r="NK185" s="512"/>
    </row>
    <row r="186" spans="1:375" s="384" customFormat="1" ht="13.8" x14ac:dyDescent="0.3">
      <c r="A186" s="513">
        <f t="shared" ref="A186:A198" si="86">SUM(D186:NK186)</f>
        <v>29292.900000000005</v>
      </c>
      <c r="B186" s="421" t="s">
        <v>326</v>
      </c>
      <c r="C186" s="514" t="s">
        <v>327</v>
      </c>
      <c r="D186" s="515">
        <f t="array" ref="D186">IFERROR(INDEX($N21:$N35,MATCH(1,IF($L21:$L35&lt;=D$167,IF($M21:$M35&gt;=D$167,1)),0))*$B21/12,0)</f>
        <v>7323.2250000000013</v>
      </c>
      <c r="E186" s="515">
        <f t="array" ref="E186">IFERROR(INDEX($N21:$N35,MATCH(1,IF($L21:$L35&lt;=E$167,IF($M21:$M35&gt;=E$167,1)),0))*$B21/12,0)</f>
        <v>7323.2250000000013</v>
      </c>
      <c r="F186" s="515">
        <f t="array" ref="F186">IFERROR(INDEX($N21:$N35,MATCH(1,IF($L21:$L35&lt;=F$167,IF($M21:$M35&gt;=F$167,1)),0))*$B21/12,0)</f>
        <v>7323.2250000000013</v>
      </c>
      <c r="G186" s="515">
        <f t="array" ref="G186">IFERROR(INDEX($N21:$N35,MATCH(1,IF($L21:$L35&lt;=G$167,IF($M21:$M35&gt;=G$167,1)),0))*$B21/12,0)</f>
        <v>7323.2250000000013</v>
      </c>
      <c r="H186" s="515">
        <f t="array" ref="H186">IFERROR(INDEX($N21:$N35,MATCH(1,IF($L21:$L35&lt;=H$167,IF($M21:$M35&gt;=H$167,1)),0))*$B21/12,0)</f>
        <v>0</v>
      </c>
      <c r="I186" s="515">
        <f t="array" ref="I186">IFERROR(INDEX($N21:$N35,MATCH(1,IF($L21:$L35&lt;=I$167,IF($M21:$M35&gt;=I$167,1)),0))*$B21/12,0)</f>
        <v>0</v>
      </c>
      <c r="J186" s="515">
        <f t="array" ref="J186">IFERROR(INDEX($N21:$N35,MATCH(1,IF($L21:$L35&lt;=J$167,IF($M21:$M35&gt;=J$167,1)),0))*$B21/12,0)</f>
        <v>0</v>
      </c>
      <c r="K186" s="515">
        <f t="array" ref="K186">IFERROR(INDEX($N21:$N35,MATCH(1,IF($L21:$L35&lt;=K$167,IF($M21:$M35&gt;=K$167,1)),0))*$B21/12,0)</f>
        <v>0</v>
      </c>
      <c r="L186" s="515">
        <f t="array" ref="L186">IFERROR(INDEX($N21:$N35,MATCH(1,IF($L21:$L35&lt;=L$167,IF($M21:$M35&gt;=L$167,1)),0))*$B21/12,0)</f>
        <v>0</v>
      </c>
      <c r="M186" s="515">
        <f t="array" ref="M186">IFERROR(INDEX($N21:$N35,MATCH(1,IF($L21:$L35&lt;=M$167,IF($M21:$M35&gt;=M$167,1)),0))*$B21/12,0)</f>
        <v>0</v>
      </c>
      <c r="N186" s="515">
        <f t="array" ref="N186">IFERROR(INDEX($N21:$N35,MATCH(1,IF($L21:$L35&lt;=N$167,IF($M21:$M35&gt;=N$167,1)),0))*$B21/12,0)</f>
        <v>0</v>
      </c>
      <c r="O186" s="515">
        <f t="array" ref="O186">IFERROR(INDEX($N21:$N35,MATCH(1,IF($L21:$L35&lt;=O$167,IF($M21:$M35&gt;=O$167,1)),0))*$B21/12,0)</f>
        <v>0</v>
      </c>
      <c r="P186" s="515">
        <f t="array" ref="P186">IFERROR(INDEX($N21:$N35,MATCH(1,IF($L21:$L35&lt;=P$167,IF($M21:$M35&gt;=P$167,1)),0))*$B21/12,0)</f>
        <v>0</v>
      </c>
      <c r="Q186" s="515">
        <f t="array" ref="Q186">IFERROR(INDEX($N21:$N35,MATCH(1,IF($L21:$L35&lt;=Q$167,IF($M21:$M35&gt;=Q$167,1)),0))*$B21/12,0)</f>
        <v>0</v>
      </c>
      <c r="R186" s="515">
        <f t="array" ref="R186">IFERROR(INDEX($N21:$N35,MATCH(1,IF($L21:$L35&lt;=R$167,IF($M21:$M35&gt;=R$167,1)),0))*$B21/12,0)</f>
        <v>0</v>
      </c>
      <c r="S186" s="515">
        <f t="array" ref="S186">IFERROR(INDEX($N21:$N35,MATCH(1,IF($L21:$L35&lt;=S$167,IF($M21:$M35&gt;=S$167,1)),0))*$B21/12,0)</f>
        <v>0</v>
      </c>
      <c r="T186" s="515">
        <f t="array" ref="T186">IFERROR(INDEX($N21:$N35,MATCH(1,IF($L21:$L35&lt;=T$167,IF($M21:$M35&gt;=T$167,1)),0))*$B21/12,0)</f>
        <v>0</v>
      </c>
      <c r="U186" s="515">
        <f t="array" ref="U186">IFERROR(INDEX($N21:$N35,MATCH(1,IF($L21:$L35&lt;=U$167,IF($M21:$M35&gt;=U$167,1)),0))*$B21/12,0)</f>
        <v>0</v>
      </c>
      <c r="V186" s="515">
        <f t="array" ref="V186">IFERROR(INDEX($N21:$N35,MATCH(1,IF($L21:$L35&lt;=V$167,IF($M21:$M35&gt;=V$167,1)),0))*$B21/12,0)</f>
        <v>0</v>
      </c>
      <c r="W186" s="515">
        <f t="array" ref="W186">IFERROR(INDEX($N21:$N35,MATCH(1,IF($L21:$L35&lt;=W$167,IF($M21:$M35&gt;=W$167,1)),0))*$B21/12,0)</f>
        <v>0</v>
      </c>
      <c r="X186" s="515">
        <f t="array" ref="X186">IFERROR(INDEX($N21:$N35,MATCH(1,IF($L21:$L35&lt;=X$167,IF($M21:$M35&gt;=X$167,1)),0))*$B21/12,0)</f>
        <v>0</v>
      </c>
      <c r="Y186" s="515">
        <f t="array" ref="Y186">IFERROR(INDEX($N21:$N35,MATCH(1,IF($L21:$L35&lt;=Y$167,IF($M21:$M35&gt;=Y$167,1)),0))*$B21/12,0)</f>
        <v>0</v>
      </c>
      <c r="Z186" s="515">
        <f t="array" ref="Z186">IFERROR(INDEX($N21:$N35,MATCH(1,IF($L21:$L35&lt;=Z$167,IF($M21:$M35&gt;=Z$167,1)),0))*$B21/12,0)</f>
        <v>0</v>
      </c>
      <c r="AA186" s="515">
        <f t="array" ref="AA186">IFERROR(INDEX($N21:$N35,MATCH(1,IF($L21:$L35&lt;=AA$167,IF($M21:$M35&gt;=AA$167,1)),0))*$B21/12,0)</f>
        <v>0</v>
      </c>
      <c r="AB186" s="515">
        <f t="array" ref="AB186">IFERROR(INDEX($N21:$N35,MATCH(1,IF($L21:$L35&lt;=AB$167,IF($M21:$M35&gt;=AB$167,1)),0))*$B21/12,0)</f>
        <v>0</v>
      </c>
      <c r="AC186" s="515">
        <f t="array" ref="AC186">IFERROR(INDEX($N21:$N35,MATCH(1,IF($L21:$L35&lt;=AC$167,IF($M21:$M35&gt;=AC$167,1)),0))*$B21/12,0)</f>
        <v>0</v>
      </c>
      <c r="AD186" s="515">
        <f t="array" ref="AD186">IFERROR(INDEX($N21:$N35,MATCH(1,IF($L21:$L35&lt;=AD$167,IF($M21:$M35&gt;=AD$167,1)),0))*$B21/12,0)</f>
        <v>0</v>
      </c>
      <c r="AE186" s="515">
        <f t="array" ref="AE186">IFERROR(INDEX($N21:$N35,MATCH(1,IF($L21:$L35&lt;=AE$167,IF($M21:$M35&gt;=AE$167,1)),0))*$B21/12,0)</f>
        <v>0</v>
      </c>
      <c r="AF186" s="515">
        <f t="array" ref="AF186">IFERROR(INDEX($N21:$N35,MATCH(1,IF($L21:$L35&lt;=AF$167,IF($M21:$M35&gt;=AF$167,1)),0))*$B21/12,0)</f>
        <v>0</v>
      </c>
      <c r="AG186" s="515">
        <f t="array" ref="AG186">IFERROR(INDEX($N21:$N35,MATCH(1,IF($L21:$L35&lt;=AG$167,IF($M21:$M35&gt;=AG$167,1)),0))*$B21/12,0)</f>
        <v>0</v>
      </c>
      <c r="AH186" s="515">
        <f t="array" ref="AH186">IFERROR(INDEX($N21:$N35,MATCH(1,IF($L21:$L35&lt;=AH$167,IF($M21:$M35&gt;=AH$167,1)),0))*$B21/12,0)</f>
        <v>0</v>
      </c>
      <c r="AI186" s="515">
        <f t="array" ref="AI186">IFERROR(INDEX($N21:$N35,MATCH(1,IF($L21:$L35&lt;=AI$167,IF($M21:$M35&gt;=AI$167,1)),0))*$B21/12,0)</f>
        <v>0</v>
      </c>
      <c r="AJ186" s="515">
        <f t="array" ref="AJ186">IFERROR(INDEX($N21:$N35,MATCH(1,IF($L21:$L35&lt;=AJ$167,IF($M21:$M35&gt;=AJ$167,1)),0))*$B21/12,0)</f>
        <v>0</v>
      </c>
      <c r="AK186" s="515">
        <f t="array" ref="AK186">IFERROR(INDEX($N21:$N35,MATCH(1,IF($L21:$L35&lt;=AK$167,IF($M21:$M35&gt;=AK$167,1)),0))*$B21/12,0)</f>
        <v>0</v>
      </c>
      <c r="AL186" s="515">
        <f t="array" ref="AL186">IFERROR(INDEX($N21:$N35,MATCH(1,IF($L21:$L35&lt;=AL$167,IF($M21:$M35&gt;=AL$167,1)),0))*$B21/12,0)</f>
        <v>0</v>
      </c>
      <c r="AM186" s="515">
        <f t="array" ref="AM186">IFERROR(INDEX($N21:$N35,MATCH(1,IF($L21:$L35&lt;=AM$167,IF($M21:$M35&gt;=AM$167,1)),0))*$B21/12,0)</f>
        <v>0</v>
      </c>
      <c r="AN186" s="515">
        <f t="array" ref="AN186">IFERROR(INDEX($N21:$N35,MATCH(1,IF($L21:$L35&lt;=AN$167,IF($M21:$M35&gt;=AN$167,1)),0))*$B21/12,0)</f>
        <v>0</v>
      </c>
      <c r="AO186" s="515">
        <f t="array" ref="AO186">IFERROR(INDEX($N21:$N35,MATCH(1,IF($L21:$L35&lt;=AO$167,IF($M21:$M35&gt;=AO$167,1)),0))*$B21/12,0)</f>
        <v>0</v>
      </c>
      <c r="AP186" s="515">
        <f t="array" ref="AP186">IFERROR(INDEX($N21:$N35,MATCH(1,IF($L21:$L35&lt;=AP$167,IF($M21:$M35&gt;=AP$167,1)),0))*$B21/12,0)</f>
        <v>0</v>
      </c>
      <c r="AQ186" s="515">
        <f t="array" ref="AQ186">IFERROR(INDEX($N21:$N35,MATCH(1,IF($L21:$L35&lt;=AQ$167,IF($M21:$M35&gt;=AQ$167,1)),0))*$B21/12,0)</f>
        <v>0</v>
      </c>
      <c r="AR186" s="515">
        <f t="array" ref="AR186">IFERROR(INDEX($N21:$N35,MATCH(1,IF($L21:$L35&lt;=AR$167,IF($M21:$M35&gt;=AR$167,1)),0))*$B21/12,0)</f>
        <v>0</v>
      </c>
      <c r="AS186" s="515">
        <f t="array" ref="AS186">IFERROR(INDEX($N21:$N35,MATCH(1,IF($L21:$L35&lt;=AS$167,IF($M21:$M35&gt;=AS$167,1)),0))*$B21/12,0)</f>
        <v>0</v>
      </c>
      <c r="AT186" s="515">
        <f t="array" ref="AT186">IFERROR(INDEX($N21:$N35,MATCH(1,IF($L21:$L35&lt;=AT$167,IF($M21:$M35&gt;=AT$167,1)),0))*$B21/12,0)</f>
        <v>0</v>
      </c>
      <c r="AU186" s="515">
        <f t="array" ref="AU186">IFERROR(INDEX($N21:$N35,MATCH(1,IF($L21:$L35&lt;=AU$167,IF($M21:$M35&gt;=AU$167,1)),0))*$B21/12,0)</f>
        <v>0</v>
      </c>
      <c r="AV186" s="515">
        <f t="array" ref="AV186">IFERROR(INDEX($N21:$N35,MATCH(1,IF($L21:$L35&lt;=AV$167,IF($M21:$M35&gt;=AV$167,1)),0))*$B21/12,0)</f>
        <v>0</v>
      </c>
      <c r="AW186" s="515">
        <f t="array" ref="AW186">IFERROR(INDEX($N21:$N35,MATCH(1,IF($L21:$L35&lt;=AW$167,IF($M21:$M35&gt;=AW$167,1)),0))*$B21/12,0)</f>
        <v>0</v>
      </c>
      <c r="AX186" s="515">
        <f t="array" ref="AX186">IFERROR(INDEX($N21:$N35,MATCH(1,IF($L21:$L35&lt;=AX$167,IF($M21:$M35&gt;=AX$167,1)),0))*$B21/12,0)</f>
        <v>0</v>
      </c>
      <c r="AY186" s="515">
        <f t="array" ref="AY186">IFERROR(INDEX($N21:$N35,MATCH(1,IF($L21:$L35&lt;=AY$167,IF($M21:$M35&gt;=AY$167,1)),0))*$B21/12,0)</f>
        <v>0</v>
      </c>
      <c r="AZ186" s="515">
        <f t="array" ref="AZ186">IFERROR(INDEX($N21:$N35,MATCH(1,IF($L21:$L35&lt;=AZ$167,IF($M21:$M35&gt;=AZ$167,1)),0))*$B21/12,0)</f>
        <v>0</v>
      </c>
      <c r="BA186" s="515">
        <f t="array" ref="BA186">IFERROR(INDEX($N21:$N35,MATCH(1,IF($L21:$L35&lt;=BA$167,IF($M21:$M35&gt;=BA$167,1)),0))*$B21/12,0)</f>
        <v>0</v>
      </c>
      <c r="BB186" s="515">
        <f t="array" ref="BB186">IFERROR(INDEX($N21:$N35,MATCH(1,IF($L21:$L35&lt;=BB$167,IF($M21:$M35&gt;=BB$167,1)),0))*$B21/12,0)</f>
        <v>0</v>
      </c>
      <c r="BC186" s="515">
        <f t="array" ref="BC186">IFERROR(INDEX($N21:$N35,MATCH(1,IF($L21:$L35&lt;=BC$167,IF($M21:$M35&gt;=BC$167,1)),0))*$B21/12,0)</f>
        <v>0</v>
      </c>
      <c r="BD186" s="515">
        <f t="array" ref="BD186">IFERROR(INDEX($N21:$N35,MATCH(1,IF($L21:$L35&lt;=BD$167,IF($M21:$M35&gt;=BD$167,1)),0))*$B21/12,0)</f>
        <v>0</v>
      </c>
      <c r="BE186" s="515">
        <f t="array" ref="BE186">IFERROR(INDEX($N21:$N35,MATCH(1,IF($L21:$L35&lt;=BE$167,IF($M21:$M35&gt;=BE$167,1)),0))*$B21/12,0)</f>
        <v>0</v>
      </c>
      <c r="BF186" s="515">
        <f t="array" ref="BF186">IFERROR(INDEX($N21:$N35,MATCH(1,IF($L21:$L35&lt;=BF$167,IF($M21:$M35&gt;=BF$167,1)),0))*$B21/12,0)</f>
        <v>0</v>
      </c>
      <c r="BG186" s="515">
        <f t="array" ref="BG186">IFERROR(INDEX($N21:$N35,MATCH(1,IF($L21:$L35&lt;=BG$167,IF($M21:$M35&gt;=BG$167,1)),0))*$B21/12,0)</f>
        <v>0</v>
      </c>
      <c r="BH186" s="515">
        <f t="array" ref="BH186">IFERROR(INDEX($N21:$N35,MATCH(1,IF($L21:$L35&lt;=BH$167,IF($M21:$M35&gt;=BH$167,1)),0))*$B21/12,0)</f>
        <v>0</v>
      </c>
      <c r="BI186" s="515">
        <f t="array" ref="BI186">IFERROR(INDEX($N21:$N35,MATCH(1,IF($L21:$L35&lt;=BI$167,IF($M21:$M35&gt;=BI$167,1)),0))*$B21/12,0)</f>
        <v>0</v>
      </c>
      <c r="BJ186" s="515">
        <f t="array" ref="BJ186">IFERROR(INDEX($N21:$N35,MATCH(1,IF($L21:$L35&lt;=BJ$167,IF($M21:$M35&gt;=BJ$167,1)),0))*$B21/12,0)</f>
        <v>0</v>
      </c>
      <c r="BK186" s="515">
        <f t="array" ref="BK186">IFERROR(INDEX($N21:$N35,MATCH(1,IF($L21:$L35&lt;=BK$167,IF($M21:$M35&gt;=BK$167,1)),0))*$B21/12,0)</f>
        <v>0</v>
      </c>
      <c r="BL186" s="515">
        <f t="array" ref="BL186">IFERROR(INDEX($N21:$N35,MATCH(1,IF($L21:$L35&lt;=BL$167,IF($M21:$M35&gt;=BL$167,1)),0))*$B21/12,0)</f>
        <v>0</v>
      </c>
      <c r="BM186" s="515">
        <f t="array" ref="BM186">IFERROR(INDEX($N21:$N35,MATCH(1,IF($L21:$L35&lt;=BM$167,IF($M21:$M35&gt;=BM$167,1)),0))*$B21/12,0)</f>
        <v>0</v>
      </c>
      <c r="BN186" s="515">
        <f t="array" ref="BN186">IFERROR(INDEX($N21:$N35,MATCH(1,IF($L21:$L35&lt;=BN$167,IF($M21:$M35&gt;=BN$167,1)),0))*$B21/12,0)</f>
        <v>0</v>
      </c>
      <c r="BO186" s="515">
        <f t="array" ref="BO186">IFERROR(INDEX($N21:$N35,MATCH(1,IF($L21:$L35&lt;=BO$167,IF($M21:$M35&gt;=BO$167,1)),0))*$B21/12,0)</f>
        <v>0</v>
      </c>
      <c r="BP186" s="515">
        <f t="array" ref="BP186">IFERROR(INDEX($N21:$N35,MATCH(1,IF($L21:$L35&lt;=BP$167,IF($M21:$M35&gt;=BP$167,1)),0))*$B21/12,0)</f>
        <v>0</v>
      </c>
      <c r="BQ186" s="515">
        <f t="array" ref="BQ186">IFERROR(INDEX($N21:$N35,MATCH(1,IF($L21:$L35&lt;=BQ$167,IF($M21:$M35&gt;=BQ$167,1)),0))*$B21/12,0)</f>
        <v>0</v>
      </c>
      <c r="BR186" s="515">
        <f t="array" ref="BR186">IFERROR(INDEX($N21:$N35,MATCH(1,IF($L21:$L35&lt;=BR$167,IF($M21:$M35&gt;=BR$167,1)),0))*$B21/12,0)</f>
        <v>0</v>
      </c>
      <c r="BS186" s="515">
        <f t="array" ref="BS186">IFERROR(INDEX($N21:$N35,MATCH(1,IF($L21:$L35&lt;=BS$167,IF($M21:$M35&gt;=BS$167,1)),0))*$B21/12,0)</f>
        <v>0</v>
      </c>
      <c r="BT186" s="515">
        <f t="array" ref="BT186">IFERROR(INDEX($N21:$N35,MATCH(1,IF($L21:$L35&lt;=BT$167,IF($M21:$M35&gt;=BT$167,1)),0))*$B21/12,0)</f>
        <v>0</v>
      </c>
      <c r="BU186" s="515">
        <f t="array" ref="BU186">IFERROR(INDEX($N21:$N35,MATCH(1,IF($L21:$L35&lt;=BU$167,IF($M21:$M35&gt;=BU$167,1)),0))*$B21/12,0)</f>
        <v>0</v>
      </c>
      <c r="BV186" s="515">
        <f t="array" ref="BV186">IFERROR(INDEX($N21:$N35,MATCH(1,IF($L21:$L35&lt;=BV$167,IF($M21:$M35&gt;=BV$167,1)),0))*$B21/12,0)</f>
        <v>0</v>
      </c>
      <c r="BW186" s="515">
        <f t="array" ref="BW186">IFERROR(INDEX($N21:$N35,MATCH(1,IF($L21:$L35&lt;=BW$167,IF($M21:$M35&gt;=BW$167,1)),0))*$B21/12,0)</f>
        <v>0</v>
      </c>
      <c r="BX186" s="515">
        <f t="array" ref="BX186">IFERROR(INDEX($N21:$N35,MATCH(1,IF($L21:$L35&lt;=BX$167,IF($M21:$M35&gt;=BX$167,1)),0))*$B21/12,0)</f>
        <v>0</v>
      </c>
      <c r="BY186" s="515">
        <f t="array" ref="BY186">IFERROR(INDEX($N21:$N35,MATCH(1,IF($L21:$L35&lt;=BY$167,IF($M21:$M35&gt;=BY$167,1)),0))*$B21/12,0)</f>
        <v>0</v>
      </c>
      <c r="BZ186" s="515">
        <f t="array" ref="BZ186">IFERROR(INDEX($N21:$N35,MATCH(1,IF($L21:$L35&lt;=BZ$167,IF($M21:$M35&gt;=BZ$167,1)),0))*$B21/12,0)</f>
        <v>0</v>
      </c>
      <c r="CA186" s="515">
        <f t="array" ref="CA186">IFERROR(INDEX($N21:$N35,MATCH(1,IF($L21:$L35&lt;=CA$167,IF($M21:$M35&gt;=CA$167,1)),0))*$B21/12,0)</f>
        <v>0</v>
      </c>
      <c r="CB186" s="515">
        <f t="array" ref="CB186">IFERROR(INDEX($N21:$N35,MATCH(1,IF($L21:$L35&lt;=CB$167,IF($M21:$M35&gt;=CB$167,1)),0))*$B21/12,0)</f>
        <v>0</v>
      </c>
      <c r="CC186" s="515">
        <f t="array" ref="CC186">IFERROR(INDEX($N21:$N35,MATCH(1,IF($L21:$L35&lt;=CC$167,IF($M21:$M35&gt;=CC$167,1)),0))*$B21/12,0)</f>
        <v>0</v>
      </c>
      <c r="CD186" s="515">
        <f t="array" ref="CD186">IFERROR(INDEX($N21:$N35,MATCH(1,IF($L21:$L35&lt;=CD$167,IF($M21:$M35&gt;=CD$167,1)),0))*$B21/12,0)</f>
        <v>0</v>
      </c>
      <c r="CE186" s="515">
        <f t="array" ref="CE186">IFERROR(INDEX($N21:$N35,MATCH(1,IF($L21:$L35&lt;=CE$167,IF($M21:$M35&gt;=CE$167,1)),0))*$B21/12,0)</f>
        <v>0</v>
      </c>
      <c r="CF186" s="515">
        <f t="array" ref="CF186">IFERROR(INDEX($N21:$N35,MATCH(1,IF($L21:$L35&lt;=CF$167,IF($M21:$M35&gt;=CF$167,1)),0))*$B21/12,0)</f>
        <v>0</v>
      </c>
      <c r="CG186" s="515">
        <f t="array" ref="CG186">IFERROR(INDEX($N21:$N35,MATCH(1,IF($L21:$L35&lt;=CG$167,IF($M21:$M35&gt;=CG$167,1)),0))*$B21/12,0)</f>
        <v>0</v>
      </c>
      <c r="CH186" s="515">
        <f t="array" ref="CH186">IFERROR(INDEX($N21:$N35,MATCH(1,IF($L21:$L35&lt;=CH$167,IF($M21:$M35&gt;=CH$167,1)),0))*$B21/12,0)</f>
        <v>0</v>
      </c>
      <c r="CI186" s="515">
        <f t="array" ref="CI186">IFERROR(INDEX($N21:$N35,MATCH(1,IF($L21:$L35&lt;=CI$167,IF($M21:$M35&gt;=CI$167,1)),0))*$B21/12,0)</f>
        <v>0</v>
      </c>
      <c r="CJ186" s="515">
        <f t="array" ref="CJ186">IFERROR(INDEX($N21:$N35,MATCH(1,IF($L21:$L35&lt;=CJ$167,IF($M21:$M35&gt;=CJ$167,1)),0))*$B21/12,0)</f>
        <v>0</v>
      </c>
      <c r="CK186" s="515">
        <f t="array" ref="CK186">IFERROR(INDEX($N21:$N35,MATCH(1,IF($L21:$L35&lt;=CK$167,IF($M21:$M35&gt;=CK$167,1)),0))*$B21/12,0)</f>
        <v>0</v>
      </c>
      <c r="CL186" s="515">
        <f t="array" ref="CL186">IFERROR(INDEX($N21:$N35,MATCH(1,IF($L21:$L35&lt;=CL$167,IF($M21:$M35&gt;=CL$167,1)),0))*$B21/12,0)</f>
        <v>0</v>
      </c>
      <c r="CM186" s="515">
        <f t="array" ref="CM186">IFERROR(INDEX($N21:$N35,MATCH(1,IF($L21:$L35&lt;=CM$167,IF($M21:$M35&gt;=CM$167,1)),0))*$B21/12,0)</f>
        <v>0</v>
      </c>
      <c r="CN186" s="515">
        <f t="array" ref="CN186">IFERROR(INDEX($N21:$N35,MATCH(1,IF($L21:$L35&lt;=CN$167,IF($M21:$M35&gt;=CN$167,1)),0))*$B21/12,0)</f>
        <v>0</v>
      </c>
      <c r="CO186" s="515">
        <f t="array" ref="CO186">IFERROR(INDEX($N21:$N35,MATCH(1,IF($L21:$L35&lt;=CO$167,IF($M21:$M35&gt;=CO$167,1)),0))*$B21/12,0)</f>
        <v>0</v>
      </c>
      <c r="CP186" s="515">
        <f t="array" ref="CP186">IFERROR(INDEX($N21:$N35,MATCH(1,IF($L21:$L35&lt;=CP$167,IF($M21:$M35&gt;=CP$167,1)),0))*$B21/12,0)</f>
        <v>0</v>
      </c>
      <c r="CQ186" s="515">
        <f t="array" ref="CQ186">IFERROR(INDEX($N21:$N35,MATCH(1,IF($L21:$L35&lt;=CQ$167,IF($M21:$M35&gt;=CQ$167,1)),0))*$B21/12,0)</f>
        <v>0</v>
      </c>
      <c r="CR186" s="515">
        <f t="array" ref="CR186">IFERROR(INDEX($N21:$N35,MATCH(1,IF($L21:$L35&lt;=CR$167,IF($M21:$M35&gt;=CR$167,1)),0))*$B21/12,0)</f>
        <v>0</v>
      </c>
      <c r="CS186" s="515">
        <f t="array" ref="CS186">IFERROR(INDEX($N21:$N35,MATCH(1,IF($L21:$L35&lt;=CS$167,IF($M21:$M35&gt;=CS$167,1)),0))*$B21/12,0)</f>
        <v>0</v>
      </c>
      <c r="CT186" s="515">
        <f t="array" ref="CT186">IFERROR(INDEX($N21:$N35,MATCH(1,IF($L21:$L35&lt;=CT$167,IF($M21:$M35&gt;=CT$167,1)),0))*$B21/12,0)</f>
        <v>0</v>
      </c>
      <c r="CU186" s="515">
        <f t="array" ref="CU186">IFERROR(INDEX($N21:$N35,MATCH(1,IF($L21:$L35&lt;=CU$167,IF($M21:$M35&gt;=CU$167,1)),0))*$B21/12,0)</f>
        <v>0</v>
      </c>
      <c r="CV186" s="515">
        <f t="array" ref="CV186">IFERROR(INDEX($N21:$N35,MATCH(1,IF($L21:$L35&lt;=CV$167,IF($M21:$M35&gt;=CV$167,1)),0))*$B21/12,0)</f>
        <v>0</v>
      </c>
      <c r="CW186" s="515">
        <f t="array" ref="CW186">IFERROR(INDEX($N21:$N35,MATCH(1,IF($L21:$L35&lt;=CW$167,IF($M21:$M35&gt;=CW$167,1)),0))*$B21/12,0)</f>
        <v>0</v>
      </c>
      <c r="CX186" s="515">
        <f t="array" ref="CX186">IFERROR(INDEX($N21:$N35,MATCH(1,IF($L21:$L35&lt;=CX$167,IF($M21:$M35&gt;=CX$167,1)),0))*$B21/12,0)</f>
        <v>0</v>
      </c>
      <c r="CY186" s="515">
        <f t="array" ref="CY186">IFERROR(INDEX($N21:$N35,MATCH(1,IF($L21:$L35&lt;=CY$167,IF($M21:$M35&gt;=CY$167,1)),0))*$B21/12,0)</f>
        <v>0</v>
      </c>
      <c r="CZ186" s="515">
        <f t="array" ref="CZ186">IFERROR(INDEX($N21:$N35,MATCH(1,IF($L21:$L35&lt;=CZ$167,IF($M21:$M35&gt;=CZ$167,1)),0))*$B21/12,0)</f>
        <v>0</v>
      </c>
      <c r="DA186" s="515">
        <f t="array" ref="DA186">IFERROR(INDEX($N21:$N35,MATCH(1,IF($L21:$L35&lt;=DA$167,IF($M21:$M35&gt;=DA$167,1)),0))*$B21/12,0)</f>
        <v>0</v>
      </c>
      <c r="DB186" s="515">
        <f t="array" ref="DB186">IFERROR(INDEX($N21:$N35,MATCH(1,IF($L21:$L35&lt;=DB$167,IF($M21:$M35&gt;=DB$167,1)),0))*$B21/12,0)</f>
        <v>0</v>
      </c>
      <c r="DC186" s="515">
        <f t="array" ref="DC186">IFERROR(INDEX($N21:$N35,MATCH(1,IF($L21:$L35&lt;=DC$167,IF($M21:$M35&gt;=DC$167,1)),0))*$B21/12,0)</f>
        <v>0</v>
      </c>
      <c r="DD186" s="515">
        <f t="array" ref="DD186">IFERROR(INDEX($N21:$N35,MATCH(1,IF($L21:$L35&lt;=DD$167,IF($M21:$M35&gt;=DD$167,1)),0))*$B21/12,0)</f>
        <v>0</v>
      </c>
      <c r="DE186" s="515">
        <f t="array" ref="DE186">IFERROR(INDEX($N21:$N35,MATCH(1,IF($L21:$L35&lt;=DE$167,IF($M21:$M35&gt;=DE$167,1)),0))*$B21/12,0)</f>
        <v>0</v>
      </c>
      <c r="DF186" s="515">
        <f t="array" ref="DF186">IFERROR(INDEX($N21:$N35,MATCH(1,IF($L21:$L35&lt;=DF$167,IF($M21:$M35&gt;=DF$167,1)),0))*$B21/12,0)</f>
        <v>0</v>
      </c>
      <c r="DG186" s="515">
        <f t="array" ref="DG186">IFERROR(INDEX($N21:$N35,MATCH(1,IF($L21:$L35&lt;=DG$167,IF($M21:$M35&gt;=DG$167,1)),0))*$B21/12,0)</f>
        <v>0</v>
      </c>
      <c r="DH186" s="515">
        <f t="array" ref="DH186">IFERROR(INDEX($N21:$N35,MATCH(1,IF($L21:$L35&lt;=DH$167,IF($M21:$M35&gt;=DH$167,1)),0))*$B21/12,0)</f>
        <v>0</v>
      </c>
      <c r="DI186" s="515">
        <f t="array" ref="DI186">IFERROR(INDEX($N21:$N35,MATCH(1,IF($L21:$L35&lt;=DI$167,IF($M21:$M35&gt;=DI$167,1)),0))*$B21/12,0)</f>
        <v>0</v>
      </c>
      <c r="DJ186" s="515">
        <f t="array" ref="DJ186">IFERROR(INDEX($N21:$N35,MATCH(1,IF($L21:$L35&lt;=DJ$167,IF($M21:$M35&gt;=DJ$167,1)),0))*$B21/12,0)</f>
        <v>0</v>
      </c>
      <c r="DK186" s="515">
        <f t="array" ref="DK186">IFERROR(INDEX($N21:$N35,MATCH(1,IF($L21:$L35&lt;=DK$167,IF($M21:$M35&gt;=DK$167,1)),0))*$B21/12,0)</f>
        <v>0</v>
      </c>
      <c r="DL186" s="515">
        <f t="array" ref="DL186">IFERROR(INDEX($N21:$N35,MATCH(1,IF($L21:$L35&lt;=DL$167,IF($M21:$M35&gt;=DL$167,1)),0))*$B21/12,0)</f>
        <v>0</v>
      </c>
      <c r="DM186" s="515">
        <f t="array" ref="DM186">IFERROR(INDEX($N21:$N35,MATCH(1,IF($L21:$L35&lt;=DM$167,IF($M21:$M35&gt;=DM$167,1)),0))*$B21/12,0)</f>
        <v>0</v>
      </c>
      <c r="DN186" s="515">
        <f t="array" ref="DN186">IFERROR(INDEX($N21:$N35,MATCH(1,IF($L21:$L35&lt;=DN$167,IF($M21:$M35&gt;=DN$167,1)),0))*$B21/12,0)</f>
        <v>0</v>
      </c>
      <c r="DO186" s="515">
        <f t="array" ref="DO186">IFERROR(INDEX($N21:$N35,MATCH(1,IF($L21:$L35&lt;=DO$167,IF($M21:$M35&gt;=DO$167,1)),0))*$B21/12,0)</f>
        <v>0</v>
      </c>
      <c r="DP186" s="515">
        <f t="array" ref="DP186">IFERROR(INDEX($N21:$N35,MATCH(1,IF($L21:$L35&lt;=DP$167,IF($M21:$M35&gt;=DP$167,1)),0))*$B21/12,0)</f>
        <v>0</v>
      </c>
      <c r="DQ186" s="515">
        <f t="array" ref="DQ186">IFERROR(INDEX($N21:$N35,MATCH(1,IF($L21:$L35&lt;=DQ$167,IF($M21:$M35&gt;=DQ$167,1)),0))*$B21/12,0)</f>
        <v>0</v>
      </c>
      <c r="DR186" s="515">
        <f t="array" ref="DR186">IFERROR(INDEX($N21:$N35,MATCH(1,IF($L21:$L35&lt;=DR$167,IF($M21:$M35&gt;=DR$167,1)),0))*$B21/12,0)</f>
        <v>0</v>
      </c>
      <c r="DS186" s="515">
        <f t="array" ref="DS186">IFERROR(INDEX($N21:$N35,MATCH(1,IF($L21:$L35&lt;=DS$167,IF($M21:$M35&gt;=DS$167,1)),0))*$B21/12,0)</f>
        <v>0</v>
      </c>
      <c r="DT186" s="515">
        <f t="array" ref="DT186">IFERROR(INDEX($N21:$N35,MATCH(1,IF($L21:$L35&lt;=DT$167,IF($M21:$M35&gt;=DT$167,1)),0))*$B21/12,0)</f>
        <v>0</v>
      </c>
      <c r="DU186" s="515">
        <f t="array" ref="DU186">IFERROR(INDEX($N21:$N35,MATCH(1,IF($L21:$L35&lt;=DU$167,IF($M21:$M35&gt;=DU$167,1)),0))*$B21/12,0)</f>
        <v>0</v>
      </c>
      <c r="DV186" s="515">
        <f t="array" ref="DV186">IFERROR(INDEX($N21:$N35,MATCH(1,IF($L21:$L35&lt;=DV$167,IF($M21:$M35&gt;=DV$167,1)),0))*$B21/12,0)</f>
        <v>0</v>
      </c>
      <c r="DW186" s="515">
        <f t="array" ref="DW186">IFERROR(INDEX($N21:$N35,MATCH(1,IF($L21:$L35&lt;=DW$167,IF($M21:$M35&gt;=DW$167,1)),0))*$B21/12,0)</f>
        <v>0</v>
      </c>
      <c r="DX186" s="515">
        <f t="array" ref="DX186">IFERROR(INDEX($N21:$N35,MATCH(1,IF($L21:$L35&lt;=DX$167,IF($M21:$M35&gt;=DX$167,1)),0))*$B21/12,0)</f>
        <v>0</v>
      </c>
      <c r="DY186" s="515">
        <f t="array" ref="DY186">IFERROR(INDEX($N21:$N35,MATCH(1,IF($L21:$L35&lt;=DY$167,IF($M21:$M35&gt;=DY$167,1)),0))*$B21/12,0)</f>
        <v>0</v>
      </c>
      <c r="DZ186" s="515">
        <f t="array" ref="DZ186">IFERROR(INDEX($N21:$N35,MATCH(1,IF($L21:$L35&lt;=DZ$167,IF($M21:$M35&gt;=DZ$167,1)),0))*$B21/12,0)</f>
        <v>0</v>
      </c>
      <c r="EA186" s="515">
        <f t="array" ref="EA186">IFERROR(INDEX($N21:$N35,MATCH(1,IF($L21:$L35&lt;=EA$167,IF($M21:$M35&gt;=EA$167,1)),0))*$B21/12,0)</f>
        <v>0</v>
      </c>
      <c r="EB186" s="515">
        <f t="array" ref="EB186">IFERROR(INDEX($N21:$N35,MATCH(1,IF($L21:$L35&lt;=EB$167,IF($M21:$M35&gt;=EB$167,1)),0))*$B21/12,0)</f>
        <v>0</v>
      </c>
      <c r="EC186" s="515">
        <f t="array" ref="EC186">IFERROR(INDEX($N21:$N35,MATCH(1,IF($L21:$L35&lt;=EC$167,IF($M21:$M35&gt;=EC$167,1)),0))*$B21/12,0)</f>
        <v>0</v>
      </c>
      <c r="ED186" s="515">
        <f t="array" ref="ED186">IFERROR(INDEX($N21:$N35,MATCH(1,IF($L21:$L35&lt;=ED$167,IF($M21:$M35&gt;=ED$167,1)),0))*$B21/12,0)</f>
        <v>0</v>
      </c>
      <c r="EE186" s="515">
        <f t="array" ref="EE186">IFERROR(INDEX($N21:$N35,MATCH(1,IF($L21:$L35&lt;=EE$167,IF($M21:$M35&gt;=EE$167,1)),0))*$B21/12,0)</f>
        <v>0</v>
      </c>
      <c r="EF186" s="515">
        <f t="array" ref="EF186">IFERROR(INDEX($N21:$N35,MATCH(1,IF($L21:$L35&lt;=EF$167,IF($M21:$M35&gt;=EF$167,1)),0))*$B21/12,0)</f>
        <v>0</v>
      </c>
      <c r="EG186" s="515">
        <f t="array" ref="EG186">IFERROR(INDEX($N21:$N35,MATCH(1,IF($L21:$L35&lt;=EG$167,IF($M21:$M35&gt;=EG$167,1)),0))*$B21/12,0)</f>
        <v>0</v>
      </c>
      <c r="EH186" s="515">
        <f t="array" ref="EH186">IFERROR(INDEX($N21:$N35,MATCH(1,IF($L21:$L35&lt;=EH$167,IF($M21:$M35&gt;=EH$167,1)),0))*$B21/12,0)</f>
        <v>0</v>
      </c>
      <c r="EI186" s="515">
        <f t="array" ref="EI186">IFERROR(INDEX($N21:$N35,MATCH(1,IF($L21:$L35&lt;=EI$167,IF($M21:$M35&gt;=EI$167,1)),0))*$B21/12,0)</f>
        <v>0</v>
      </c>
      <c r="EJ186" s="515">
        <f t="array" ref="EJ186">IFERROR(INDEX($N21:$N35,MATCH(1,IF($L21:$L35&lt;=EJ$167,IF($M21:$M35&gt;=EJ$167,1)),0))*$B21/12,0)</f>
        <v>0</v>
      </c>
      <c r="EK186" s="515">
        <f t="array" ref="EK186">IFERROR(INDEX($N21:$N35,MATCH(1,IF($L21:$L35&lt;=EK$167,IF($M21:$M35&gt;=EK$167,1)),0))*$B21/12,0)</f>
        <v>0</v>
      </c>
      <c r="EL186" s="515">
        <f t="array" ref="EL186">IFERROR(INDEX($N21:$N35,MATCH(1,IF($L21:$L35&lt;=EL$167,IF($M21:$M35&gt;=EL$167,1)),0))*$B21/12,0)</f>
        <v>0</v>
      </c>
      <c r="EM186" s="515">
        <f t="array" ref="EM186">IFERROR(INDEX($N21:$N35,MATCH(1,IF($L21:$L35&lt;=EM$167,IF($M21:$M35&gt;=EM$167,1)),0))*$B21/12,0)</f>
        <v>0</v>
      </c>
      <c r="EN186" s="515">
        <f t="array" ref="EN186">IFERROR(INDEX($N21:$N35,MATCH(1,IF($L21:$L35&lt;=EN$167,IF($M21:$M35&gt;=EN$167,1)),0))*$B21/12,0)</f>
        <v>0</v>
      </c>
      <c r="EO186" s="515">
        <f t="array" ref="EO186">IFERROR(INDEX($N21:$N35,MATCH(1,IF($L21:$L35&lt;=EO$167,IF($M21:$M35&gt;=EO$167,1)),0))*$B21/12,0)</f>
        <v>0</v>
      </c>
      <c r="EP186" s="515">
        <f t="array" ref="EP186">IFERROR(INDEX($N21:$N35,MATCH(1,IF($L21:$L35&lt;=EP$167,IF($M21:$M35&gt;=EP$167,1)),0))*$B21/12,0)</f>
        <v>0</v>
      </c>
      <c r="EQ186" s="515">
        <f t="array" ref="EQ186">IFERROR(INDEX($N21:$N35,MATCH(1,IF($L21:$L35&lt;=EQ$167,IF($M21:$M35&gt;=EQ$167,1)),0))*$B21/12,0)</f>
        <v>0</v>
      </c>
      <c r="ER186" s="515">
        <f t="array" ref="ER186">IFERROR(INDEX($N21:$N35,MATCH(1,IF($L21:$L35&lt;=ER$167,IF($M21:$M35&gt;=ER$167,1)),0))*$B21/12,0)</f>
        <v>0</v>
      </c>
      <c r="ES186" s="515">
        <f t="array" ref="ES186">IFERROR(INDEX($N21:$N35,MATCH(1,IF($L21:$L35&lt;=ES$167,IF($M21:$M35&gt;=ES$167,1)),0))*$B21/12,0)</f>
        <v>0</v>
      </c>
      <c r="ET186" s="515">
        <f t="array" ref="ET186">IFERROR(INDEX($N21:$N35,MATCH(1,IF($L21:$L35&lt;=ET$167,IF($M21:$M35&gt;=ET$167,1)),0))*$B21/12,0)</f>
        <v>0</v>
      </c>
      <c r="EU186" s="515">
        <f t="array" ref="EU186">IFERROR(INDEX($N21:$N35,MATCH(1,IF($L21:$L35&lt;=EU$167,IF($M21:$M35&gt;=EU$167,1)),0))*$B21/12,0)</f>
        <v>0</v>
      </c>
      <c r="EV186" s="515">
        <f t="array" ref="EV186">IFERROR(INDEX($N21:$N35,MATCH(1,IF($L21:$L35&lt;=EV$167,IF($M21:$M35&gt;=EV$167,1)),0))*$B21/12,0)</f>
        <v>0</v>
      </c>
      <c r="EW186" s="515">
        <f t="array" ref="EW186">IFERROR(INDEX($N21:$N35,MATCH(1,IF($L21:$L35&lt;=EW$167,IF($M21:$M35&gt;=EW$167,1)),0))*$B21/12,0)</f>
        <v>0</v>
      </c>
      <c r="EX186" s="515">
        <f t="array" ref="EX186">IFERROR(INDEX($N21:$N35,MATCH(1,IF($L21:$L35&lt;=EX$167,IF($M21:$M35&gt;=EX$167,1)),0))*$B21/12,0)</f>
        <v>0</v>
      </c>
      <c r="EY186" s="515">
        <f t="array" ref="EY186">IFERROR(INDEX($N21:$N35,MATCH(1,IF($L21:$L35&lt;=EY$167,IF($M21:$M35&gt;=EY$167,1)),0))*$B21/12,0)</f>
        <v>0</v>
      </c>
      <c r="EZ186" s="515">
        <f t="array" ref="EZ186">IFERROR(INDEX($N21:$N35,MATCH(1,IF($L21:$L35&lt;=EZ$167,IF($M21:$M35&gt;=EZ$167,1)),0))*$B21/12,0)</f>
        <v>0</v>
      </c>
      <c r="FA186" s="515">
        <f t="array" ref="FA186">IFERROR(INDEX($N21:$N35,MATCH(1,IF($L21:$L35&lt;=FA$167,IF($M21:$M35&gt;=FA$167,1)),0))*$B21/12,0)</f>
        <v>0</v>
      </c>
      <c r="FB186" s="515">
        <f t="array" ref="FB186">IFERROR(INDEX($N21:$N35,MATCH(1,IF($L21:$L35&lt;=FB$167,IF($M21:$M35&gt;=FB$167,1)),0))*$B21/12,0)</f>
        <v>0</v>
      </c>
      <c r="FC186" s="515">
        <f t="array" ref="FC186">IFERROR(INDEX($N21:$N35,MATCH(1,IF($L21:$L35&lt;=FC$167,IF($M21:$M35&gt;=FC$167,1)),0))*$B21/12,0)</f>
        <v>0</v>
      </c>
      <c r="FD186" s="515">
        <f t="array" ref="FD186">IFERROR(INDEX($N21:$N35,MATCH(1,IF($L21:$L35&lt;=FD$167,IF($M21:$M35&gt;=FD$167,1)),0))*$B21/12,0)</f>
        <v>0</v>
      </c>
      <c r="FE186" s="515">
        <f t="array" ref="FE186">IFERROR(INDEX($N21:$N35,MATCH(1,IF($L21:$L35&lt;=FE$167,IF($M21:$M35&gt;=FE$167,1)),0))*$B21/12,0)</f>
        <v>0</v>
      </c>
      <c r="FF186" s="515">
        <f t="array" ref="FF186">IFERROR(INDEX($N21:$N35,MATCH(1,IF($L21:$L35&lt;=FF$167,IF($M21:$M35&gt;=FF$167,1)),0))*$B21/12,0)</f>
        <v>0</v>
      </c>
      <c r="FG186" s="515">
        <f t="array" ref="FG186">IFERROR(INDEX($N21:$N35,MATCH(1,IF($L21:$L35&lt;=FG$167,IF($M21:$M35&gt;=FG$167,1)),0))*$B21/12,0)</f>
        <v>0</v>
      </c>
      <c r="FH186" s="515">
        <f t="array" ref="FH186">IFERROR(INDEX($N21:$N35,MATCH(1,IF($L21:$L35&lt;=FH$167,IF($M21:$M35&gt;=FH$167,1)),0))*$B21/12,0)</f>
        <v>0</v>
      </c>
      <c r="FI186" s="515">
        <f t="array" ref="FI186">IFERROR(INDEX($N21:$N35,MATCH(1,IF($L21:$L35&lt;=FI$167,IF($M21:$M35&gt;=FI$167,1)),0))*$B21/12,0)</f>
        <v>0</v>
      </c>
      <c r="FJ186" s="515">
        <f t="array" ref="FJ186">IFERROR(INDEX($N21:$N35,MATCH(1,IF($L21:$L35&lt;=FJ$167,IF($M21:$M35&gt;=FJ$167,1)),0))*$B21/12,0)</f>
        <v>0</v>
      </c>
      <c r="FK186" s="515">
        <f t="array" ref="FK186">IFERROR(INDEX($N21:$N35,MATCH(1,IF($L21:$L35&lt;=FK$167,IF($M21:$M35&gt;=FK$167,1)),0))*$B21/12,0)</f>
        <v>0</v>
      </c>
      <c r="FL186" s="515">
        <f t="array" ref="FL186">IFERROR(INDEX($N21:$N35,MATCH(1,IF($L21:$L35&lt;=FL$167,IF($M21:$M35&gt;=FL$167,1)),0))*$B21/12,0)</f>
        <v>0</v>
      </c>
      <c r="FM186" s="515">
        <f t="array" ref="FM186">IFERROR(INDEX($N21:$N35,MATCH(1,IF($L21:$L35&lt;=FM$167,IF($M21:$M35&gt;=FM$167,1)),0))*$B21/12,0)</f>
        <v>0</v>
      </c>
      <c r="FN186" s="515">
        <f t="array" ref="FN186">IFERROR(INDEX($N21:$N35,MATCH(1,IF($L21:$L35&lt;=FN$167,IF($M21:$M35&gt;=FN$167,1)),0))*$B21/12,0)</f>
        <v>0</v>
      </c>
      <c r="FO186" s="515">
        <f t="array" ref="FO186">IFERROR(INDEX($N21:$N35,MATCH(1,IF($L21:$L35&lt;=FO$167,IF($M21:$M35&gt;=FO$167,1)),0))*$B21/12,0)</f>
        <v>0</v>
      </c>
      <c r="FP186" s="515">
        <f t="array" ref="FP186">IFERROR(INDEX($N21:$N35,MATCH(1,IF($L21:$L35&lt;=FP$167,IF($M21:$M35&gt;=FP$167,1)),0))*$B21/12,0)</f>
        <v>0</v>
      </c>
      <c r="FQ186" s="515">
        <f t="array" ref="FQ186">IFERROR(INDEX($N21:$N35,MATCH(1,IF($L21:$L35&lt;=FQ$167,IF($M21:$M35&gt;=FQ$167,1)),0))*$B21/12,0)</f>
        <v>0</v>
      </c>
      <c r="FR186" s="515">
        <f t="array" ref="FR186">IFERROR(INDEX($N21:$N35,MATCH(1,IF($L21:$L35&lt;=FR$167,IF($M21:$M35&gt;=FR$167,1)),0))*$B21/12,0)</f>
        <v>0</v>
      </c>
      <c r="FS186" s="515">
        <f t="array" ref="FS186">IFERROR(INDEX($N21:$N35,MATCH(1,IF($L21:$L35&lt;=FS$167,IF($M21:$M35&gt;=FS$167,1)),0))*$B21/12,0)</f>
        <v>0</v>
      </c>
      <c r="FT186" s="515">
        <f t="array" ref="FT186">IFERROR(INDEX($N21:$N35,MATCH(1,IF($L21:$L35&lt;=FT$167,IF($M21:$M35&gt;=FT$167,1)),0))*$B21/12,0)</f>
        <v>0</v>
      </c>
      <c r="FU186" s="515">
        <f t="array" ref="FU186">IFERROR(INDEX($N21:$N35,MATCH(1,IF($L21:$L35&lt;=FU$167,IF($M21:$M35&gt;=FU$167,1)),0))*$B21/12,0)</f>
        <v>0</v>
      </c>
      <c r="FV186" s="515">
        <f t="array" ref="FV186">IFERROR(INDEX($N21:$N35,MATCH(1,IF($L21:$L35&lt;=FV$167,IF($M21:$M35&gt;=FV$167,1)),0))*$B21/12,0)</f>
        <v>0</v>
      </c>
      <c r="FW186" s="515">
        <f t="array" ref="FW186">IFERROR(INDEX($N21:$N35,MATCH(1,IF($L21:$L35&lt;=FW$167,IF($M21:$M35&gt;=FW$167,1)),0))*$B21/12,0)</f>
        <v>0</v>
      </c>
      <c r="FX186" s="515">
        <f t="array" ref="FX186">IFERROR(INDEX($N21:$N35,MATCH(1,IF($L21:$L35&lt;=FX$167,IF($M21:$M35&gt;=FX$167,1)),0))*$B21/12,0)</f>
        <v>0</v>
      </c>
      <c r="FY186" s="515">
        <f t="array" ref="FY186">IFERROR(INDEX($N21:$N35,MATCH(1,IF($L21:$L35&lt;=FY$167,IF($M21:$M35&gt;=FY$167,1)),0))*$B21/12,0)</f>
        <v>0</v>
      </c>
      <c r="FZ186" s="515">
        <f t="array" ref="FZ186">IFERROR(INDEX($N21:$N35,MATCH(1,IF($L21:$L35&lt;=FZ$167,IF($M21:$M35&gt;=FZ$167,1)),0))*$B21/12,0)</f>
        <v>0</v>
      </c>
      <c r="GA186" s="515">
        <f t="array" ref="GA186">IFERROR(INDEX($N21:$N35,MATCH(1,IF($L21:$L35&lt;=GA$167,IF($M21:$M35&gt;=GA$167,1)),0))*$B21/12,0)</f>
        <v>0</v>
      </c>
      <c r="GB186" s="515">
        <f t="array" ref="GB186">IFERROR(INDEX($N21:$N35,MATCH(1,IF($L21:$L35&lt;=GB$167,IF($M21:$M35&gt;=GB$167,1)),0))*$B21/12,0)</f>
        <v>0</v>
      </c>
      <c r="GC186" s="515">
        <f t="array" ref="GC186">IFERROR(INDEX($N21:$N35,MATCH(1,IF($L21:$L35&lt;=GC$167,IF($M21:$M35&gt;=GC$167,1)),0))*$B21/12,0)</f>
        <v>0</v>
      </c>
      <c r="GD186" s="515">
        <f t="array" ref="GD186">IFERROR(INDEX($N21:$N35,MATCH(1,IF($L21:$L35&lt;=GD$167,IF($M21:$M35&gt;=GD$167,1)),0))*$B21/12,0)</f>
        <v>0</v>
      </c>
      <c r="GE186" s="515">
        <f t="array" ref="GE186">IFERROR(INDEX($N21:$N35,MATCH(1,IF($L21:$L35&lt;=GE$167,IF($M21:$M35&gt;=GE$167,1)),0))*$B21/12,0)</f>
        <v>0</v>
      </c>
      <c r="GF186" s="515">
        <f t="array" ref="GF186">IFERROR(INDEX($N21:$N35,MATCH(1,IF($L21:$L35&lt;=GF$167,IF($M21:$M35&gt;=GF$167,1)),0))*$B21/12,0)</f>
        <v>0</v>
      </c>
      <c r="GG186" s="515">
        <f t="array" ref="GG186">IFERROR(INDEX($N21:$N35,MATCH(1,IF($L21:$L35&lt;=GG$167,IF($M21:$M35&gt;=GG$167,1)),0))*$B21/12,0)</f>
        <v>0</v>
      </c>
      <c r="GH186" s="515">
        <f t="array" ref="GH186">IFERROR(INDEX($N21:$N35,MATCH(1,IF($L21:$L35&lt;=GH$167,IF($M21:$M35&gt;=GH$167,1)),0))*$B21/12,0)</f>
        <v>0</v>
      </c>
      <c r="GI186" s="515">
        <f t="array" ref="GI186">IFERROR(INDEX($N21:$N35,MATCH(1,IF($L21:$L35&lt;=GI$167,IF($M21:$M35&gt;=GI$167,1)),0))*$B21/12,0)</f>
        <v>0</v>
      </c>
      <c r="GJ186" s="515">
        <f t="array" ref="GJ186">IFERROR(INDEX($N21:$N35,MATCH(1,IF($L21:$L35&lt;=GJ$167,IF($M21:$M35&gt;=GJ$167,1)),0))*$B21/12,0)</f>
        <v>0</v>
      </c>
      <c r="GK186" s="515">
        <f t="array" ref="GK186">IFERROR(INDEX($N21:$N35,MATCH(1,IF($L21:$L35&lt;=GK$167,IF($M21:$M35&gt;=GK$167,1)),0))*$B21/12,0)</f>
        <v>0</v>
      </c>
      <c r="GL186" s="515">
        <f t="array" ref="GL186">IFERROR(INDEX($N21:$N35,MATCH(1,IF($L21:$L35&lt;=GL$167,IF($M21:$M35&gt;=GL$167,1)),0))*$B21/12,0)</f>
        <v>0</v>
      </c>
      <c r="GM186" s="515">
        <f t="array" ref="GM186">IFERROR(INDEX($N21:$N35,MATCH(1,IF($L21:$L35&lt;=GM$167,IF($M21:$M35&gt;=GM$167,1)),0))*$B21/12,0)</f>
        <v>0</v>
      </c>
      <c r="GN186" s="515">
        <f t="array" ref="GN186">IFERROR(INDEX($N21:$N35,MATCH(1,IF($L21:$L35&lt;=GN$167,IF($M21:$M35&gt;=GN$167,1)),0))*$B21/12,0)</f>
        <v>0</v>
      </c>
      <c r="GO186" s="515">
        <f t="array" ref="GO186">IFERROR(INDEX($N21:$N35,MATCH(1,IF($L21:$L35&lt;=GO$167,IF($M21:$M35&gt;=GO$167,1)),0))*$B21/12,0)</f>
        <v>0</v>
      </c>
      <c r="GP186" s="515">
        <f t="array" ref="GP186">IFERROR(INDEX($N21:$N35,MATCH(1,IF($L21:$L35&lt;=GP$167,IF($M21:$M35&gt;=GP$167,1)),0))*$B21/12,0)</f>
        <v>0</v>
      </c>
      <c r="GQ186" s="515">
        <f t="array" ref="GQ186">IFERROR(INDEX($N21:$N35,MATCH(1,IF($L21:$L35&lt;=GQ$167,IF($M21:$M35&gt;=GQ$167,1)),0))*$B21/12,0)</f>
        <v>0</v>
      </c>
      <c r="GR186" s="515">
        <f t="array" ref="GR186">IFERROR(INDEX($N21:$N35,MATCH(1,IF($L21:$L35&lt;=GR$167,IF($M21:$M35&gt;=GR$167,1)),0))*$B21/12,0)</f>
        <v>0</v>
      </c>
      <c r="GS186" s="515">
        <f t="array" ref="GS186">IFERROR(INDEX($N21:$N35,MATCH(1,IF($L21:$L35&lt;=GS$167,IF($M21:$M35&gt;=GS$167,1)),0))*$B21/12,0)</f>
        <v>0</v>
      </c>
      <c r="GT186" s="515">
        <f t="array" ref="GT186">IFERROR(INDEX($N21:$N35,MATCH(1,IF($L21:$L35&lt;=GT$167,IF($M21:$M35&gt;=GT$167,1)),0))*$B21/12,0)</f>
        <v>0</v>
      </c>
      <c r="GU186" s="515">
        <f t="array" ref="GU186">IFERROR(INDEX($N21:$N35,MATCH(1,IF($L21:$L35&lt;=GU$167,IF($M21:$M35&gt;=GU$167,1)),0))*$B21/12,0)</f>
        <v>0</v>
      </c>
      <c r="GV186" s="515">
        <f t="array" ref="GV186">IFERROR(INDEX($N21:$N35,MATCH(1,IF($L21:$L35&lt;=GV$167,IF($M21:$M35&gt;=GV$167,1)),0))*$B21/12,0)</f>
        <v>0</v>
      </c>
      <c r="GW186" s="515">
        <f t="array" ref="GW186">IFERROR(INDEX($N21:$N35,MATCH(1,IF($L21:$L35&lt;=GW$167,IF($M21:$M35&gt;=GW$167,1)),0))*$B21/12,0)</f>
        <v>0</v>
      </c>
      <c r="GX186" s="515">
        <f t="array" ref="GX186">IFERROR(INDEX($N21:$N35,MATCH(1,IF($L21:$L35&lt;=GX$167,IF($M21:$M35&gt;=GX$167,1)),0))*$B21/12,0)</f>
        <v>0</v>
      </c>
      <c r="GY186" s="515">
        <f t="array" ref="GY186">IFERROR(INDEX($N21:$N35,MATCH(1,IF($L21:$L35&lt;=GY$167,IF($M21:$M35&gt;=GY$167,1)),0))*$B21/12,0)</f>
        <v>0</v>
      </c>
      <c r="GZ186" s="515">
        <f t="array" ref="GZ186">IFERROR(INDEX($N21:$N35,MATCH(1,IF($L21:$L35&lt;=GZ$167,IF($M21:$M35&gt;=GZ$167,1)),0))*$B21/12,0)</f>
        <v>0</v>
      </c>
      <c r="HA186" s="515">
        <f t="array" ref="HA186">IFERROR(INDEX($N21:$N35,MATCH(1,IF($L21:$L35&lt;=HA$167,IF($M21:$M35&gt;=HA$167,1)),0))*$B21/12,0)</f>
        <v>0</v>
      </c>
      <c r="HB186" s="515">
        <f t="array" ref="HB186">IFERROR(INDEX($N21:$N35,MATCH(1,IF($L21:$L35&lt;=HB$167,IF($M21:$M35&gt;=HB$167,1)),0))*$B21/12,0)</f>
        <v>0</v>
      </c>
      <c r="HC186" s="515">
        <f t="array" ref="HC186">IFERROR(INDEX($N21:$N35,MATCH(1,IF($L21:$L35&lt;=HC$167,IF($M21:$M35&gt;=HC$167,1)),0))*$B21/12,0)</f>
        <v>0</v>
      </c>
      <c r="HD186" s="515">
        <f t="array" ref="HD186">IFERROR(INDEX($N21:$N35,MATCH(1,IF($L21:$L35&lt;=HD$167,IF($M21:$M35&gt;=HD$167,1)),0))*$B21/12,0)</f>
        <v>0</v>
      </c>
      <c r="HE186" s="515">
        <f t="array" ref="HE186">IFERROR(INDEX($N21:$N35,MATCH(1,IF($L21:$L35&lt;=HE$167,IF($M21:$M35&gt;=HE$167,1)),0))*$B21/12,0)</f>
        <v>0</v>
      </c>
      <c r="HF186" s="515">
        <f t="array" ref="HF186">IFERROR(INDEX($N21:$N35,MATCH(1,IF($L21:$L35&lt;=HF$167,IF($M21:$M35&gt;=HF$167,1)),0))*$B21/12,0)</f>
        <v>0</v>
      </c>
      <c r="HG186" s="515">
        <f t="array" ref="HG186">IFERROR(INDEX($N21:$N35,MATCH(1,IF($L21:$L35&lt;=HG$167,IF($M21:$M35&gt;=HG$167,1)),0))*$B21/12,0)</f>
        <v>0</v>
      </c>
      <c r="HH186" s="515">
        <f t="array" ref="HH186">IFERROR(INDEX($N21:$N35,MATCH(1,IF($L21:$L35&lt;=HH$167,IF($M21:$M35&gt;=HH$167,1)),0))*$B21/12,0)</f>
        <v>0</v>
      </c>
      <c r="HI186" s="515">
        <f t="array" ref="HI186">IFERROR(INDEX($N21:$N35,MATCH(1,IF($L21:$L35&lt;=HI$167,IF($M21:$M35&gt;=HI$167,1)),0))*$B21/12,0)</f>
        <v>0</v>
      </c>
      <c r="HJ186" s="515">
        <f t="array" ref="HJ186">IFERROR(INDEX($N21:$N35,MATCH(1,IF($L21:$L35&lt;=HJ$167,IF($M21:$M35&gt;=HJ$167,1)),0))*$B21/12,0)</f>
        <v>0</v>
      </c>
      <c r="HK186" s="515">
        <f t="array" ref="HK186">IFERROR(INDEX($N21:$N35,MATCH(1,IF($L21:$L35&lt;=HK$167,IF($M21:$M35&gt;=HK$167,1)),0))*$B21/12,0)</f>
        <v>0</v>
      </c>
      <c r="HL186" s="515">
        <f t="array" ref="HL186">IFERROR(INDEX($N21:$N35,MATCH(1,IF($L21:$L35&lt;=HL$167,IF($M21:$M35&gt;=HL$167,1)),0))*$B21/12,0)</f>
        <v>0</v>
      </c>
      <c r="HM186" s="515">
        <f t="array" ref="HM186">IFERROR(INDEX($N21:$N35,MATCH(1,IF($L21:$L35&lt;=HM$167,IF($M21:$M35&gt;=HM$167,1)),0))*$B21/12,0)</f>
        <v>0</v>
      </c>
      <c r="HN186" s="515">
        <f t="array" ref="HN186">IFERROR(INDEX($N21:$N35,MATCH(1,IF($L21:$L35&lt;=HN$167,IF($M21:$M35&gt;=HN$167,1)),0))*$B21/12,0)</f>
        <v>0</v>
      </c>
      <c r="HO186" s="515">
        <f t="array" ref="HO186">IFERROR(INDEX($N21:$N35,MATCH(1,IF($L21:$L35&lt;=HO$167,IF($M21:$M35&gt;=HO$167,1)),0))*$B21/12,0)</f>
        <v>0</v>
      </c>
      <c r="HP186" s="515">
        <f t="array" ref="HP186">IFERROR(INDEX($N21:$N35,MATCH(1,IF($L21:$L35&lt;=HP$167,IF($M21:$M35&gt;=HP$167,1)),0))*$B21/12,0)</f>
        <v>0</v>
      </c>
      <c r="HQ186" s="515">
        <f t="array" ref="HQ186">IFERROR(INDEX($N21:$N35,MATCH(1,IF($L21:$L35&lt;=HQ$167,IF($M21:$M35&gt;=HQ$167,1)),0))*$B21/12,0)</f>
        <v>0</v>
      </c>
      <c r="HR186" s="515">
        <f t="array" ref="HR186">IFERROR(INDEX($N21:$N35,MATCH(1,IF($L21:$L35&lt;=HR$167,IF($M21:$M35&gt;=HR$167,1)),0))*$B21/12,0)</f>
        <v>0</v>
      </c>
      <c r="HS186" s="515">
        <f t="array" ref="HS186">IFERROR(INDEX($N21:$N35,MATCH(1,IF($L21:$L35&lt;=HS$167,IF($M21:$M35&gt;=HS$167,1)),0))*$B21/12,0)</f>
        <v>0</v>
      </c>
      <c r="HT186" s="515">
        <f t="array" ref="HT186">IFERROR(INDEX($N21:$N35,MATCH(1,IF($L21:$L35&lt;=HT$167,IF($M21:$M35&gt;=HT$167,1)),0))*$B21/12,0)</f>
        <v>0</v>
      </c>
      <c r="HU186" s="515">
        <f t="array" ref="HU186">IFERROR(INDEX($N21:$N35,MATCH(1,IF($L21:$L35&lt;=HU$167,IF($M21:$M35&gt;=HU$167,1)),0))*$B21/12,0)</f>
        <v>0</v>
      </c>
      <c r="HV186" s="515">
        <f t="array" ref="HV186">IFERROR(INDEX($N21:$N35,MATCH(1,IF($L21:$L35&lt;=HV$167,IF($M21:$M35&gt;=HV$167,1)),0))*$B21/12,0)</f>
        <v>0</v>
      </c>
      <c r="HW186" s="515">
        <f t="array" ref="HW186">IFERROR(INDEX($N21:$N35,MATCH(1,IF($L21:$L35&lt;=HW$167,IF($M21:$M35&gt;=HW$167,1)),0))*$B21/12,0)</f>
        <v>0</v>
      </c>
      <c r="HX186" s="515">
        <f t="array" ref="HX186">IFERROR(INDEX($N21:$N35,MATCH(1,IF($L21:$L35&lt;=HX$167,IF($M21:$M35&gt;=HX$167,1)),0))*$B21/12,0)</f>
        <v>0</v>
      </c>
      <c r="HY186" s="515">
        <f t="array" ref="HY186">IFERROR(INDEX($N21:$N35,MATCH(1,IF($L21:$L35&lt;=HY$167,IF($M21:$M35&gt;=HY$167,1)),0))*$B21/12,0)</f>
        <v>0</v>
      </c>
      <c r="HZ186" s="515">
        <f t="array" ref="HZ186">IFERROR(INDEX($N21:$N35,MATCH(1,IF($L21:$L35&lt;=HZ$167,IF($M21:$M35&gt;=HZ$167,1)),0))*$B21/12,0)</f>
        <v>0</v>
      </c>
      <c r="IA186" s="515">
        <f t="array" ref="IA186">IFERROR(INDEX($N21:$N35,MATCH(1,IF($L21:$L35&lt;=IA$167,IF($M21:$M35&gt;=IA$167,1)),0))*$B21/12,0)</f>
        <v>0</v>
      </c>
      <c r="IB186" s="515">
        <f t="array" ref="IB186">IFERROR(INDEX($N21:$N35,MATCH(1,IF($L21:$L35&lt;=IB$167,IF($M21:$M35&gt;=IB$167,1)),0))*$B21/12,0)</f>
        <v>0</v>
      </c>
      <c r="IC186" s="515">
        <f t="array" ref="IC186">IFERROR(INDEX($N21:$N35,MATCH(1,IF($L21:$L35&lt;=IC$167,IF($M21:$M35&gt;=IC$167,1)),0))*$B21/12,0)</f>
        <v>0</v>
      </c>
      <c r="ID186" s="515">
        <f t="array" ref="ID186">IFERROR(INDEX($N21:$N35,MATCH(1,IF($L21:$L35&lt;=ID$167,IF($M21:$M35&gt;=ID$167,1)),0))*$B21/12,0)</f>
        <v>0</v>
      </c>
      <c r="IE186" s="515">
        <f t="array" ref="IE186">IFERROR(INDEX($N21:$N35,MATCH(1,IF($L21:$L35&lt;=IE$167,IF($M21:$M35&gt;=IE$167,1)),0))*$B21/12,0)</f>
        <v>0</v>
      </c>
      <c r="IF186" s="515">
        <f t="array" ref="IF186">IFERROR(INDEX($N21:$N35,MATCH(1,IF($L21:$L35&lt;=IF$167,IF($M21:$M35&gt;=IF$167,1)),0))*$B21/12,0)</f>
        <v>0</v>
      </c>
      <c r="IG186" s="515">
        <f t="array" ref="IG186">IFERROR(INDEX($N21:$N35,MATCH(1,IF($L21:$L35&lt;=IG$167,IF($M21:$M35&gt;=IG$167,1)),0))*$B21/12,0)</f>
        <v>0</v>
      </c>
      <c r="IH186" s="515">
        <f t="array" ref="IH186">IFERROR(INDEX($N21:$N35,MATCH(1,IF($L21:$L35&lt;=IH$167,IF($M21:$M35&gt;=IH$167,1)),0))*$B21/12,0)</f>
        <v>0</v>
      </c>
      <c r="II186" s="515">
        <f t="array" ref="II186">IFERROR(INDEX($N21:$N35,MATCH(1,IF($L21:$L35&lt;=II$167,IF($M21:$M35&gt;=II$167,1)),0))*$B21/12,0)</f>
        <v>0</v>
      </c>
      <c r="IJ186" s="515">
        <f t="array" ref="IJ186">IFERROR(INDEX($N21:$N35,MATCH(1,IF($L21:$L35&lt;=IJ$167,IF($M21:$M35&gt;=IJ$167,1)),0))*$B21/12,0)</f>
        <v>0</v>
      </c>
      <c r="IK186" s="515">
        <f t="array" ref="IK186">IFERROR(INDEX($N21:$N35,MATCH(1,IF($L21:$L35&lt;=IK$167,IF($M21:$M35&gt;=IK$167,1)),0))*$B21/12,0)</f>
        <v>0</v>
      </c>
      <c r="IL186" s="515">
        <f t="array" ref="IL186">IFERROR(INDEX($N21:$N35,MATCH(1,IF($L21:$L35&lt;=IL$167,IF($M21:$M35&gt;=IL$167,1)),0))*$B21/12,0)</f>
        <v>0</v>
      </c>
      <c r="IM186" s="515">
        <f t="array" ref="IM186">IFERROR(INDEX($N21:$N35,MATCH(1,IF($L21:$L35&lt;=IM$167,IF($M21:$M35&gt;=IM$167,1)),0))*$B21/12,0)</f>
        <v>0</v>
      </c>
      <c r="IN186" s="515">
        <f t="array" ref="IN186">IFERROR(INDEX($N21:$N35,MATCH(1,IF($L21:$L35&lt;=IN$167,IF($M21:$M35&gt;=IN$167,1)),0))*$B21/12,0)</f>
        <v>0</v>
      </c>
      <c r="IO186" s="515">
        <f t="array" ref="IO186">IFERROR(INDEX($N21:$N35,MATCH(1,IF($L21:$L35&lt;=IO$167,IF($M21:$M35&gt;=IO$167,1)),0))*$B21/12,0)</f>
        <v>0</v>
      </c>
      <c r="IP186" s="515">
        <f t="array" ref="IP186">IFERROR(INDEX($N21:$N35,MATCH(1,IF($L21:$L35&lt;=IP$167,IF($M21:$M35&gt;=IP$167,1)),0))*$B21/12,0)</f>
        <v>0</v>
      </c>
      <c r="IQ186" s="515">
        <f t="array" ref="IQ186">IFERROR(INDEX($N21:$N35,MATCH(1,IF($L21:$L35&lt;=IQ$167,IF($M21:$M35&gt;=IQ$167,1)),0))*$B21/12,0)</f>
        <v>0</v>
      </c>
      <c r="IR186" s="515">
        <f t="array" ref="IR186">IFERROR(INDEX($N21:$N35,MATCH(1,IF($L21:$L35&lt;=IR$167,IF($M21:$M35&gt;=IR$167,1)),0))*$B21/12,0)</f>
        <v>0</v>
      </c>
      <c r="IS186" s="515">
        <f t="array" ref="IS186">IFERROR(INDEX($N21:$N35,MATCH(1,IF($L21:$L35&lt;=IS$167,IF($M21:$M35&gt;=IS$167,1)),0))*$B21/12,0)</f>
        <v>0</v>
      </c>
      <c r="IT186" s="515">
        <f t="array" ref="IT186">IFERROR(INDEX($N21:$N35,MATCH(1,IF($L21:$L35&lt;=IT$167,IF($M21:$M35&gt;=IT$167,1)),0))*$B21/12,0)</f>
        <v>0</v>
      </c>
      <c r="IU186" s="515">
        <f t="array" ref="IU186">IFERROR(INDEX($N21:$N35,MATCH(1,IF($L21:$L35&lt;=IU$167,IF($M21:$M35&gt;=IU$167,1)),0))*$B21/12,0)</f>
        <v>0</v>
      </c>
      <c r="IV186" s="515">
        <f t="array" ref="IV186">IFERROR(INDEX($N21:$N35,MATCH(1,IF($L21:$L35&lt;=IV$167,IF($M21:$M35&gt;=IV$167,1)),0))*$B21/12,0)</f>
        <v>0</v>
      </c>
      <c r="IW186" s="515">
        <f t="array" ref="IW186">IFERROR(INDEX($N21:$N35,MATCH(1,IF($L21:$L35&lt;=IW$167,IF($M21:$M35&gt;=IW$167,1)),0))*$B21/12,0)</f>
        <v>0</v>
      </c>
      <c r="IX186" s="515">
        <f t="array" ref="IX186">IFERROR(INDEX($N21:$N35,MATCH(1,IF($L21:$L35&lt;=IX$167,IF($M21:$M35&gt;=IX$167,1)),0))*$B21/12,0)</f>
        <v>0</v>
      </c>
      <c r="IY186" s="515">
        <f t="array" ref="IY186">IFERROR(INDEX($N21:$N35,MATCH(1,IF($L21:$L35&lt;=IY$167,IF($M21:$M35&gt;=IY$167,1)),0))*$B21/12,0)</f>
        <v>0</v>
      </c>
      <c r="IZ186" s="515">
        <f t="array" ref="IZ186">IFERROR(INDEX($N21:$N35,MATCH(1,IF($L21:$L35&lt;=IZ$167,IF($M21:$M35&gt;=IZ$167,1)),0))*$B21/12,0)</f>
        <v>0</v>
      </c>
      <c r="JA186" s="515">
        <f t="array" ref="JA186">IFERROR(INDEX($N21:$N35,MATCH(1,IF($L21:$L35&lt;=JA$167,IF($M21:$M35&gt;=JA$167,1)),0))*$B21/12,0)</f>
        <v>0</v>
      </c>
      <c r="JB186" s="515">
        <f t="array" ref="JB186">IFERROR(INDEX($N21:$N35,MATCH(1,IF($L21:$L35&lt;=JB$167,IF($M21:$M35&gt;=JB$167,1)),0))*$B21/12,0)</f>
        <v>0</v>
      </c>
      <c r="JC186" s="515">
        <f t="array" ref="JC186">IFERROR(INDEX($N21:$N35,MATCH(1,IF($L21:$L35&lt;=JC$167,IF($M21:$M35&gt;=JC$167,1)),0))*$B21/12,0)</f>
        <v>0</v>
      </c>
      <c r="JD186" s="515">
        <f t="array" ref="JD186">IFERROR(INDEX($N21:$N35,MATCH(1,IF($L21:$L35&lt;=JD$167,IF($M21:$M35&gt;=JD$167,1)),0))*$B21/12,0)</f>
        <v>0</v>
      </c>
      <c r="JE186" s="515">
        <f t="array" ref="JE186">IFERROR(INDEX($N21:$N35,MATCH(1,IF($L21:$L35&lt;=JE$167,IF($M21:$M35&gt;=JE$167,1)),0))*$B21/12,0)</f>
        <v>0</v>
      </c>
      <c r="JF186" s="515">
        <f t="array" ref="JF186">IFERROR(INDEX($N21:$N35,MATCH(1,IF($L21:$L35&lt;=JF$167,IF($M21:$M35&gt;=JF$167,1)),0))*$B21/12,0)</f>
        <v>0</v>
      </c>
      <c r="JG186" s="515">
        <f t="array" ref="JG186">IFERROR(INDEX($N21:$N35,MATCH(1,IF($L21:$L35&lt;=JG$167,IF($M21:$M35&gt;=JG$167,1)),0))*$B21/12,0)</f>
        <v>0</v>
      </c>
      <c r="JH186" s="515">
        <f t="array" ref="JH186">IFERROR(INDEX($N21:$N35,MATCH(1,IF($L21:$L35&lt;=JH$167,IF($M21:$M35&gt;=JH$167,1)),0))*$B21/12,0)</f>
        <v>0</v>
      </c>
      <c r="JI186" s="515">
        <f t="array" ref="JI186">IFERROR(INDEX($N21:$N35,MATCH(1,IF($L21:$L35&lt;=JI$167,IF($M21:$M35&gt;=JI$167,1)),0))*$B21/12,0)</f>
        <v>0</v>
      </c>
      <c r="JJ186" s="515">
        <f t="array" ref="JJ186">IFERROR(INDEX($N21:$N35,MATCH(1,IF($L21:$L35&lt;=JJ$167,IF($M21:$M35&gt;=JJ$167,1)),0))*$B21/12,0)</f>
        <v>0</v>
      </c>
      <c r="JK186" s="515">
        <f t="array" ref="JK186">IFERROR(INDEX($N21:$N35,MATCH(1,IF($L21:$L35&lt;=JK$167,IF($M21:$M35&gt;=JK$167,1)),0))*$B21/12,0)</f>
        <v>0</v>
      </c>
      <c r="JL186" s="515">
        <f t="array" ref="JL186">IFERROR(INDEX($N21:$N35,MATCH(1,IF($L21:$L35&lt;=JL$167,IF($M21:$M35&gt;=JL$167,1)),0))*$B21/12,0)</f>
        <v>0</v>
      </c>
      <c r="JM186" s="515">
        <f t="array" ref="JM186">IFERROR(INDEX($N21:$N35,MATCH(1,IF($L21:$L35&lt;=JM$167,IF($M21:$M35&gt;=JM$167,1)),0))*$B21/12,0)</f>
        <v>0</v>
      </c>
      <c r="JN186" s="515">
        <f t="array" ref="JN186">IFERROR(INDEX($N21:$N35,MATCH(1,IF($L21:$L35&lt;=JN$167,IF($M21:$M35&gt;=JN$167,1)),0))*$B21/12,0)</f>
        <v>0</v>
      </c>
      <c r="JO186" s="515">
        <f t="array" ref="JO186">IFERROR(INDEX($N21:$N35,MATCH(1,IF($L21:$L35&lt;=JO$167,IF($M21:$M35&gt;=JO$167,1)),0))*$B21/12,0)</f>
        <v>0</v>
      </c>
      <c r="JP186" s="515">
        <f t="array" ref="JP186">IFERROR(INDEX($N21:$N35,MATCH(1,IF($L21:$L35&lt;=JP$167,IF($M21:$M35&gt;=JP$167,1)),0))*$B21/12,0)</f>
        <v>0</v>
      </c>
      <c r="JQ186" s="515">
        <f t="array" ref="JQ186">IFERROR(INDEX($N21:$N35,MATCH(1,IF($L21:$L35&lt;=JQ$167,IF($M21:$M35&gt;=JQ$167,1)),0))*$B21/12,0)</f>
        <v>0</v>
      </c>
      <c r="JR186" s="515">
        <f t="array" ref="JR186">IFERROR(INDEX($N21:$N35,MATCH(1,IF($L21:$L35&lt;=JR$167,IF($M21:$M35&gt;=JR$167,1)),0))*$B21/12,0)</f>
        <v>0</v>
      </c>
      <c r="JS186" s="515">
        <f t="array" ref="JS186">IFERROR(INDEX($N21:$N35,MATCH(1,IF($L21:$L35&lt;=JS$167,IF($M21:$M35&gt;=JS$167,1)),0))*$B21/12,0)</f>
        <v>0</v>
      </c>
      <c r="JT186" s="515">
        <f t="array" ref="JT186">IFERROR(INDEX($N21:$N35,MATCH(1,IF($L21:$L35&lt;=JT$167,IF($M21:$M35&gt;=JT$167,1)),0))*$B21/12,0)</f>
        <v>0</v>
      </c>
      <c r="JU186" s="515">
        <f t="array" ref="JU186">IFERROR(INDEX($N21:$N35,MATCH(1,IF($L21:$L35&lt;=JU$167,IF($M21:$M35&gt;=JU$167,1)),0))*$B21/12,0)</f>
        <v>0</v>
      </c>
      <c r="JV186" s="515">
        <f t="array" ref="JV186">IFERROR(INDEX($N21:$N35,MATCH(1,IF($L21:$L35&lt;=JV$167,IF($M21:$M35&gt;=JV$167,1)),0))*$B21/12,0)</f>
        <v>0</v>
      </c>
      <c r="JW186" s="515">
        <f t="array" ref="JW186">IFERROR(INDEX($N21:$N35,MATCH(1,IF($L21:$L35&lt;=JW$167,IF($M21:$M35&gt;=JW$167,1)),0))*$B21/12,0)</f>
        <v>0</v>
      </c>
      <c r="JX186" s="515">
        <f t="array" ref="JX186">IFERROR(INDEX($N21:$N35,MATCH(1,IF($L21:$L35&lt;=JX$167,IF($M21:$M35&gt;=JX$167,1)),0))*$B21/12,0)</f>
        <v>0</v>
      </c>
      <c r="JY186" s="515">
        <f t="array" ref="JY186">IFERROR(INDEX($N21:$N35,MATCH(1,IF($L21:$L35&lt;=JY$167,IF($M21:$M35&gt;=JY$167,1)),0))*$B21/12,0)</f>
        <v>0</v>
      </c>
      <c r="JZ186" s="515">
        <f t="array" ref="JZ186">IFERROR(INDEX($N21:$N35,MATCH(1,IF($L21:$L35&lt;=JZ$167,IF($M21:$M35&gt;=JZ$167,1)),0))*$B21/12,0)</f>
        <v>0</v>
      </c>
      <c r="KA186" s="515">
        <f t="array" ref="KA186">IFERROR(INDEX($N21:$N35,MATCH(1,IF($L21:$L35&lt;=KA$167,IF($M21:$M35&gt;=KA$167,1)),0))*$B21/12,0)</f>
        <v>0</v>
      </c>
      <c r="KB186" s="515">
        <f t="array" ref="KB186">IFERROR(INDEX($N21:$N35,MATCH(1,IF($L21:$L35&lt;=KB$167,IF($M21:$M35&gt;=KB$167,1)),0))*$B21/12,0)</f>
        <v>0</v>
      </c>
      <c r="KC186" s="515">
        <f t="array" ref="KC186">IFERROR(INDEX($N21:$N35,MATCH(1,IF($L21:$L35&lt;=KC$167,IF($M21:$M35&gt;=KC$167,1)),0))*$B21/12,0)</f>
        <v>0</v>
      </c>
      <c r="KD186" s="515">
        <f t="array" ref="KD186">IFERROR(INDEX($N21:$N35,MATCH(1,IF($L21:$L35&lt;=KD$167,IF($M21:$M35&gt;=KD$167,1)),0))*$B21/12,0)</f>
        <v>0</v>
      </c>
      <c r="KE186" s="515">
        <f t="array" ref="KE186">IFERROR(INDEX($N21:$N35,MATCH(1,IF($L21:$L35&lt;=KE$167,IF($M21:$M35&gt;=KE$167,1)),0))*$B21/12,0)</f>
        <v>0</v>
      </c>
      <c r="KF186" s="515">
        <f t="array" ref="KF186">IFERROR(INDEX($N21:$N35,MATCH(1,IF($L21:$L35&lt;=KF$167,IF($M21:$M35&gt;=KF$167,1)),0))*$B21/12,0)</f>
        <v>0</v>
      </c>
      <c r="KG186" s="515">
        <f t="array" ref="KG186">IFERROR(INDEX($N21:$N35,MATCH(1,IF($L21:$L35&lt;=KG$167,IF($M21:$M35&gt;=KG$167,1)),0))*$B21/12,0)</f>
        <v>0</v>
      </c>
      <c r="KH186" s="515">
        <f t="array" ref="KH186">IFERROR(INDEX($N21:$N35,MATCH(1,IF($L21:$L35&lt;=KH$167,IF($M21:$M35&gt;=KH$167,1)),0))*$B21/12,0)</f>
        <v>0</v>
      </c>
      <c r="KI186" s="515">
        <f t="array" ref="KI186">IFERROR(INDEX($N21:$N35,MATCH(1,IF($L21:$L35&lt;=KI$167,IF($M21:$M35&gt;=KI$167,1)),0))*$B21/12,0)</f>
        <v>0</v>
      </c>
      <c r="KJ186" s="515">
        <f t="array" ref="KJ186">IFERROR(INDEX($N21:$N35,MATCH(1,IF($L21:$L35&lt;=KJ$167,IF($M21:$M35&gt;=KJ$167,1)),0))*$B21/12,0)</f>
        <v>0</v>
      </c>
      <c r="KK186" s="515">
        <f t="array" ref="KK186">IFERROR(INDEX($N21:$N35,MATCH(1,IF($L21:$L35&lt;=KK$167,IF($M21:$M35&gt;=KK$167,1)),0))*$B21/12,0)</f>
        <v>0</v>
      </c>
      <c r="KL186" s="515">
        <f t="array" ref="KL186">IFERROR(INDEX($N21:$N35,MATCH(1,IF($L21:$L35&lt;=KL$167,IF($M21:$M35&gt;=KL$167,1)),0))*$B21/12,0)</f>
        <v>0</v>
      </c>
      <c r="KM186" s="515">
        <f t="array" ref="KM186">IFERROR(INDEX($N21:$N35,MATCH(1,IF($L21:$L35&lt;=KM$167,IF($M21:$M35&gt;=KM$167,1)),0))*$B21/12,0)</f>
        <v>0</v>
      </c>
      <c r="KN186" s="515">
        <f t="array" ref="KN186">IFERROR(INDEX($N21:$N35,MATCH(1,IF($L21:$L35&lt;=KN$167,IF($M21:$M35&gt;=KN$167,1)),0))*$B21/12,0)</f>
        <v>0</v>
      </c>
      <c r="KO186" s="515">
        <f t="array" ref="KO186">IFERROR(INDEX($N21:$N35,MATCH(1,IF($L21:$L35&lt;=KO$167,IF($M21:$M35&gt;=KO$167,1)),0))*$B21/12,0)</f>
        <v>0</v>
      </c>
      <c r="KP186" s="515">
        <f t="array" ref="KP186">IFERROR(INDEX($N21:$N35,MATCH(1,IF($L21:$L35&lt;=KP$167,IF($M21:$M35&gt;=KP$167,1)),0))*$B21/12,0)</f>
        <v>0</v>
      </c>
      <c r="KQ186" s="515">
        <f t="array" ref="KQ186">IFERROR(INDEX($N21:$N35,MATCH(1,IF($L21:$L35&lt;=KQ$167,IF($M21:$M35&gt;=KQ$167,1)),0))*$B21/12,0)</f>
        <v>0</v>
      </c>
      <c r="KR186" s="515">
        <f t="array" ref="KR186">IFERROR(INDEX($N21:$N35,MATCH(1,IF($L21:$L35&lt;=KR$167,IF($M21:$M35&gt;=KR$167,1)),0))*$B21/12,0)</f>
        <v>0</v>
      </c>
      <c r="KS186" s="515">
        <f t="array" ref="KS186">IFERROR(INDEX($N21:$N35,MATCH(1,IF($L21:$L35&lt;=KS$167,IF($M21:$M35&gt;=KS$167,1)),0))*$B21/12,0)</f>
        <v>0</v>
      </c>
      <c r="KT186" s="515">
        <f t="array" ref="KT186">IFERROR(INDEX($N21:$N35,MATCH(1,IF($L21:$L35&lt;=KT$167,IF($M21:$M35&gt;=KT$167,1)),0))*$B21/12,0)</f>
        <v>0</v>
      </c>
      <c r="KU186" s="515">
        <f t="array" ref="KU186">IFERROR(INDEX($N21:$N35,MATCH(1,IF($L21:$L35&lt;=KU$167,IF($M21:$M35&gt;=KU$167,1)),0))*$B21/12,0)</f>
        <v>0</v>
      </c>
      <c r="KV186" s="515">
        <f t="array" ref="KV186">IFERROR(INDEX($N21:$N35,MATCH(1,IF($L21:$L35&lt;=KV$167,IF($M21:$M35&gt;=KV$167,1)),0))*$B21/12,0)</f>
        <v>0</v>
      </c>
      <c r="KW186" s="515">
        <f t="array" ref="KW186">IFERROR(INDEX($N21:$N35,MATCH(1,IF($L21:$L35&lt;=KW$167,IF($M21:$M35&gt;=KW$167,1)),0))*$B21/12,0)</f>
        <v>0</v>
      </c>
      <c r="KX186" s="515">
        <f t="array" ref="KX186">IFERROR(INDEX($N21:$N35,MATCH(1,IF($L21:$L35&lt;=KX$167,IF($M21:$M35&gt;=KX$167,1)),0))*$B21/12,0)</f>
        <v>0</v>
      </c>
      <c r="KY186" s="515">
        <f t="array" ref="KY186">IFERROR(INDEX($N21:$N35,MATCH(1,IF($L21:$L35&lt;=KY$167,IF($M21:$M35&gt;=KY$167,1)),0))*$B21/12,0)</f>
        <v>0</v>
      </c>
      <c r="KZ186" s="515">
        <f t="array" ref="KZ186">IFERROR(INDEX($N21:$N35,MATCH(1,IF($L21:$L35&lt;=KZ$167,IF($M21:$M35&gt;=KZ$167,1)),0))*$B21/12,0)</f>
        <v>0</v>
      </c>
      <c r="LA186" s="515">
        <f t="array" ref="LA186">IFERROR(INDEX($N21:$N35,MATCH(1,IF($L21:$L35&lt;=LA$167,IF($M21:$M35&gt;=LA$167,1)),0))*$B21/12,0)</f>
        <v>0</v>
      </c>
      <c r="LB186" s="515">
        <f t="array" ref="LB186">IFERROR(INDEX($N21:$N35,MATCH(1,IF($L21:$L35&lt;=LB$167,IF($M21:$M35&gt;=LB$167,1)),0))*$B21/12,0)</f>
        <v>0</v>
      </c>
      <c r="LC186" s="515">
        <f t="array" ref="LC186">IFERROR(INDEX($N21:$N35,MATCH(1,IF($L21:$L35&lt;=LC$167,IF($M21:$M35&gt;=LC$167,1)),0))*$B21/12,0)</f>
        <v>0</v>
      </c>
      <c r="LD186" s="515">
        <f t="array" ref="LD186">IFERROR(INDEX($N21:$N35,MATCH(1,IF($L21:$L35&lt;=LD$167,IF($M21:$M35&gt;=LD$167,1)),0))*$B21/12,0)</f>
        <v>0</v>
      </c>
      <c r="LE186" s="515">
        <f t="array" ref="LE186">IFERROR(INDEX($N21:$N35,MATCH(1,IF($L21:$L35&lt;=LE$167,IF($M21:$M35&gt;=LE$167,1)),0))*$B21/12,0)</f>
        <v>0</v>
      </c>
      <c r="LF186" s="515">
        <f t="array" ref="LF186">IFERROR(INDEX($N21:$N35,MATCH(1,IF($L21:$L35&lt;=LF$167,IF($M21:$M35&gt;=LF$167,1)),0))*$B21/12,0)</f>
        <v>0</v>
      </c>
      <c r="LG186" s="515">
        <f t="array" ref="LG186">IFERROR(INDEX($N21:$N35,MATCH(1,IF($L21:$L35&lt;=LG$167,IF($M21:$M35&gt;=LG$167,1)),0))*$B21/12,0)</f>
        <v>0</v>
      </c>
      <c r="LH186" s="515">
        <f t="array" ref="LH186">IFERROR(INDEX($N21:$N35,MATCH(1,IF($L21:$L35&lt;=LH$167,IF($M21:$M35&gt;=LH$167,1)),0))*$B21/12,0)</f>
        <v>0</v>
      </c>
      <c r="LI186" s="515">
        <f t="array" ref="LI186">IFERROR(INDEX($N21:$N35,MATCH(1,IF($L21:$L35&lt;=LI$167,IF($M21:$M35&gt;=LI$167,1)),0))*$B21/12,0)</f>
        <v>0</v>
      </c>
      <c r="LJ186" s="515">
        <f t="array" ref="LJ186">IFERROR(INDEX($N21:$N35,MATCH(1,IF($L21:$L35&lt;=LJ$167,IF($M21:$M35&gt;=LJ$167,1)),0))*$B21/12,0)</f>
        <v>0</v>
      </c>
      <c r="LK186" s="515">
        <f t="array" ref="LK186">IFERROR(INDEX($N21:$N35,MATCH(1,IF($L21:$L35&lt;=LK$167,IF($M21:$M35&gt;=LK$167,1)),0))*$B21/12,0)</f>
        <v>0</v>
      </c>
      <c r="LL186" s="515">
        <f t="array" ref="LL186">IFERROR(INDEX($N21:$N35,MATCH(1,IF($L21:$L35&lt;=LL$167,IF($M21:$M35&gt;=LL$167,1)),0))*$B21/12,0)</f>
        <v>0</v>
      </c>
      <c r="LM186" s="515">
        <f t="array" ref="LM186">IFERROR(INDEX($N21:$N35,MATCH(1,IF($L21:$L35&lt;=LM$167,IF($M21:$M35&gt;=LM$167,1)),0))*$B21/12,0)</f>
        <v>0</v>
      </c>
      <c r="LN186" s="515">
        <f t="array" ref="LN186">IFERROR(INDEX($N21:$N35,MATCH(1,IF($L21:$L35&lt;=LN$167,IF($M21:$M35&gt;=LN$167,1)),0))*$B21/12,0)</f>
        <v>0</v>
      </c>
      <c r="LO186" s="515">
        <f t="array" ref="LO186">IFERROR(INDEX($N21:$N35,MATCH(1,IF($L21:$L35&lt;=LO$167,IF($M21:$M35&gt;=LO$167,1)),0))*$B21/12,0)</f>
        <v>0</v>
      </c>
      <c r="LP186" s="515">
        <f t="array" ref="LP186">IFERROR(INDEX($N21:$N35,MATCH(1,IF($L21:$L35&lt;=LP$167,IF($M21:$M35&gt;=LP$167,1)),0))*$B21/12,0)</f>
        <v>0</v>
      </c>
      <c r="LQ186" s="515">
        <f t="array" ref="LQ186">IFERROR(INDEX($N21:$N35,MATCH(1,IF($L21:$L35&lt;=LQ$167,IF($M21:$M35&gt;=LQ$167,1)),0))*$B21/12,0)</f>
        <v>0</v>
      </c>
      <c r="LR186" s="515">
        <f t="array" ref="LR186">IFERROR(INDEX($N21:$N35,MATCH(1,IF($L21:$L35&lt;=LR$167,IF($M21:$M35&gt;=LR$167,1)),0))*$B21/12,0)</f>
        <v>0</v>
      </c>
      <c r="LS186" s="515">
        <f t="array" ref="LS186">IFERROR(INDEX($N21:$N35,MATCH(1,IF($L21:$L35&lt;=LS$167,IF($M21:$M35&gt;=LS$167,1)),0))*$B21/12,0)</f>
        <v>0</v>
      </c>
      <c r="LT186" s="515">
        <f t="array" ref="LT186">IFERROR(INDEX($N21:$N35,MATCH(1,IF($L21:$L35&lt;=LT$167,IF($M21:$M35&gt;=LT$167,1)),0))*$B21/12,0)</f>
        <v>0</v>
      </c>
      <c r="LU186" s="515">
        <f t="array" ref="LU186">IFERROR(INDEX($N21:$N35,MATCH(1,IF($L21:$L35&lt;=LU$167,IF($M21:$M35&gt;=LU$167,1)),0))*$B21/12,0)</f>
        <v>0</v>
      </c>
      <c r="LV186" s="515">
        <f t="array" ref="LV186">IFERROR(INDEX($N21:$N35,MATCH(1,IF($L21:$L35&lt;=LV$167,IF($M21:$M35&gt;=LV$167,1)),0))*$B21/12,0)</f>
        <v>0</v>
      </c>
      <c r="LW186" s="515">
        <f t="array" ref="LW186">IFERROR(INDEX($N21:$N35,MATCH(1,IF($L21:$L35&lt;=LW$167,IF($M21:$M35&gt;=LW$167,1)),0))*$B21/12,0)</f>
        <v>0</v>
      </c>
      <c r="LX186" s="515">
        <f t="array" ref="LX186">IFERROR(INDEX($N21:$N35,MATCH(1,IF($L21:$L35&lt;=LX$167,IF($M21:$M35&gt;=LX$167,1)),0))*$B21/12,0)</f>
        <v>0</v>
      </c>
      <c r="LY186" s="515">
        <f t="array" ref="LY186">IFERROR(INDEX($N21:$N35,MATCH(1,IF($L21:$L35&lt;=LY$167,IF($M21:$M35&gt;=LY$167,1)),0))*$B21/12,0)</f>
        <v>0</v>
      </c>
      <c r="LZ186" s="515">
        <f t="array" ref="LZ186">IFERROR(INDEX($N21:$N35,MATCH(1,IF($L21:$L35&lt;=LZ$167,IF($M21:$M35&gt;=LZ$167,1)),0))*$B21/12,0)</f>
        <v>0</v>
      </c>
      <c r="MA186" s="515">
        <f t="array" ref="MA186">IFERROR(INDEX($N21:$N35,MATCH(1,IF($L21:$L35&lt;=MA$167,IF($M21:$M35&gt;=MA$167,1)),0))*$B21/12,0)</f>
        <v>0</v>
      </c>
      <c r="MB186" s="515">
        <f t="array" ref="MB186">IFERROR(INDEX($N21:$N35,MATCH(1,IF($L21:$L35&lt;=MB$167,IF($M21:$M35&gt;=MB$167,1)),0))*$B21/12,0)</f>
        <v>0</v>
      </c>
      <c r="MC186" s="515">
        <f t="array" ref="MC186">IFERROR(INDEX($N21:$N35,MATCH(1,IF($L21:$L35&lt;=MC$167,IF($M21:$M35&gt;=MC$167,1)),0))*$B21/12,0)</f>
        <v>0</v>
      </c>
      <c r="MD186" s="515">
        <f t="array" ref="MD186">IFERROR(INDEX($N21:$N35,MATCH(1,IF($L21:$L35&lt;=MD$167,IF($M21:$M35&gt;=MD$167,1)),0))*$B21/12,0)</f>
        <v>0</v>
      </c>
      <c r="ME186" s="515">
        <f t="array" ref="ME186">IFERROR(INDEX($N21:$N35,MATCH(1,IF($L21:$L35&lt;=ME$167,IF($M21:$M35&gt;=ME$167,1)),0))*$B21/12,0)</f>
        <v>0</v>
      </c>
      <c r="MF186" s="515">
        <f t="array" ref="MF186">IFERROR(INDEX($N21:$N35,MATCH(1,IF($L21:$L35&lt;=MF$167,IF($M21:$M35&gt;=MF$167,1)),0))*$B21/12,0)</f>
        <v>0</v>
      </c>
      <c r="MG186" s="515">
        <f t="array" ref="MG186">IFERROR(INDEX($N21:$N35,MATCH(1,IF($L21:$L35&lt;=MG$167,IF($M21:$M35&gt;=MG$167,1)),0))*$B21/12,0)</f>
        <v>0</v>
      </c>
      <c r="MH186" s="515">
        <f t="array" ref="MH186">IFERROR(INDEX($N21:$N35,MATCH(1,IF($L21:$L35&lt;=MH$167,IF($M21:$M35&gt;=MH$167,1)),0))*$B21/12,0)</f>
        <v>0</v>
      </c>
      <c r="MI186" s="515">
        <f t="array" ref="MI186">IFERROR(INDEX($N21:$N35,MATCH(1,IF($L21:$L35&lt;=MI$167,IF($M21:$M35&gt;=MI$167,1)),0))*$B21/12,0)</f>
        <v>0</v>
      </c>
      <c r="MJ186" s="515">
        <f t="array" ref="MJ186">IFERROR(INDEX($N21:$N35,MATCH(1,IF($L21:$L35&lt;=MJ$167,IF($M21:$M35&gt;=MJ$167,1)),0))*$B21/12,0)</f>
        <v>0</v>
      </c>
      <c r="MK186" s="515">
        <f t="array" ref="MK186">IFERROR(INDEX($N21:$N35,MATCH(1,IF($L21:$L35&lt;=MK$167,IF($M21:$M35&gt;=MK$167,1)),0))*$B21/12,0)</f>
        <v>0</v>
      </c>
      <c r="ML186" s="515">
        <f t="array" ref="ML186">IFERROR(INDEX($N21:$N35,MATCH(1,IF($L21:$L35&lt;=ML$167,IF($M21:$M35&gt;=ML$167,1)),0))*$B21/12,0)</f>
        <v>0</v>
      </c>
      <c r="MM186" s="515">
        <f t="array" ref="MM186">IFERROR(INDEX($N21:$N35,MATCH(1,IF($L21:$L35&lt;=MM$167,IF($M21:$M35&gt;=MM$167,1)),0))*$B21/12,0)</f>
        <v>0</v>
      </c>
      <c r="MN186" s="515">
        <f t="array" ref="MN186">IFERROR(INDEX($N21:$N35,MATCH(1,IF($L21:$L35&lt;=MN$167,IF($M21:$M35&gt;=MN$167,1)),0))*$B21/12,0)</f>
        <v>0</v>
      </c>
      <c r="MO186" s="515">
        <f t="array" ref="MO186">IFERROR(INDEX($N21:$N35,MATCH(1,IF($L21:$L35&lt;=MO$167,IF($M21:$M35&gt;=MO$167,1)),0))*$B21/12,0)</f>
        <v>0</v>
      </c>
      <c r="MP186" s="515">
        <f t="array" ref="MP186">IFERROR(INDEX($N21:$N35,MATCH(1,IF($L21:$L35&lt;=MP$167,IF($M21:$M35&gt;=MP$167,1)),0))*$B21/12,0)</f>
        <v>0</v>
      </c>
      <c r="MQ186" s="515">
        <f t="array" ref="MQ186">IFERROR(INDEX($N21:$N35,MATCH(1,IF($L21:$L35&lt;=MQ$167,IF($M21:$M35&gt;=MQ$167,1)),0))*$B21/12,0)</f>
        <v>0</v>
      </c>
      <c r="MR186" s="515">
        <f t="array" ref="MR186">IFERROR(INDEX($N21:$N35,MATCH(1,IF($L21:$L35&lt;=MR$167,IF($M21:$M35&gt;=MR$167,1)),0))*$B21/12,0)</f>
        <v>0</v>
      </c>
      <c r="MS186" s="515">
        <f t="array" ref="MS186">IFERROR(INDEX($N21:$N35,MATCH(1,IF($L21:$L35&lt;=MS$167,IF($M21:$M35&gt;=MS$167,1)),0))*$B21/12,0)</f>
        <v>0</v>
      </c>
      <c r="MT186" s="515">
        <f t="array" ref="MT186">IFERROR(INDEX($N21:$N35,MATCH(1,IF($L21:$L35&lt;=MT$167,IF($M21:$M35&gt;=MT$167,1)),0))*$B21/12,0)</f>
        <v>0</v>
      </c>
      <c r="MU186" s="515">
        <f t="array" ref="MU186">IFERROR(INDEX($N21:$N35,MATCH(1,IF($L21:$L35&lt;=MU$167,IF($M21:$M35&gt;=MU$167,1)),0))*$B21/12,0)</f>
        <v>0</v>
      </c>
      <c r="MV186" s="515">
        <f t="array" ref="MV186">IFERROR(INDEX($N21:$N35,MATCH(1,IF($L21:$L35&lt;=MV$167,IF($M21:$M35&gt;=MV$167,1)),0))*$B21/12,0)</f>
        <v>0</v>
      </c>
      <c r="MW186" s="515">
        <f t="array" ref="MW186">IFERROR(INDEX($N21:$N35,MATCH(1,IF($L21:$L35&lt;=MW$167,IF($M21:$M35&gt;=MW$167,1)),0))*$B21/12,0)</f>
        <v>0</v>
      </c>
      <c r="MX186" s="515">
        <f t="array" ref="MX186">IFERROR(INDEX($N21:$N35,MATCH(1,IF($L21:$L35&lt;=MX$167,IF($M21:$M35&gt;=MX$167,1)),0))*$B21/12,0)</f>
        <v>0</v>
      </c>
      <c r="MY186" s="515">
        <f t="array" ref="MY186">IFERROR(INDEX($N21:$N35,MATCH(1,IF($L21:$L35&lt;=MY$167,IF($M21:$M35&gt;=MY$167,1)),0))*$B21/12,0)</f>
        <v>0</v>
      </c>
      <c r="MZ186" s="515">
        <f t="array" ref="MZ186">IFERROR(INDEX($N21:$N35,MATCH(1,IF($L21:$L35&lt;=MZ$167,IF($M21:$M35&gt;=MZ$167,1)),0))*$B21/12,0)</f>
        <v>0</v>
      </c>
      <c r="NA186" s="515">
        <f t="array" ref="NA186">IFERROR(INDEX($N21:$N35,MATCH(1,IF($L21:$L35&lt;=NA$167,IF($M21:$M35&gt;=NA$167,1)),0))*$B21/12,0)</f>
        <v>0</v>
      </c>
      <c r="NB186" s="515">
        <f t="array" ref="NB186">IFERROR(INDEX($N21:$N35,MATCH(1,IF($L21:$L35&lt;=NB$167,IF($M21:$M35&gt;=NB$167,1)),0))*$B21/12,0)</f>
        <v>0</v>
      </c>
      <c r="NC186" s="515">
        <f t="array" ref="NC186">IFERROR(INDEX($N21:$N35,MATCH(1,IF($L21:$L35&lt;=NC$167,IF($M21:$M35&gt;=NC$167,1)),0))*$B21/12,0)</f>
        <v>0</v>
      </c>
      <c r="ND186" s="515">
        <f t="array" ref="ND186">IFERROR(INDEX($N21:$N35,MATCH(1,IF($L21:$L35&lt;=ND$167,IF($M21:$M35&gt;=ND$167,1)),0))*$B21/12,0)</f>
        <v>0</v>
      </c>
      <c r="NE186" s="515">
        <f t="array" ref="NE186">IFERROR(INDEX($N21:$N35,MATCH(1,IF($L21:$L35&lt;=NE$167,IF($M21:$M35&gt;=NE$167,1)),0))*$B21/12,0)</f>
        <v>0</v>
      </c>
      <c r="NF186" s="515">
        <f t="array" ref="NF186">IFERROR(INDEX($N21:$N35,MATCH(1,IF($L21:$L35&lt;=NF$167,IF($M21:$M35&gt;=NF$167,1)),0))*$B21/12,0)</f>
        <v>0</v>
      </c>
      <c r="NG186" s="515">
        <f t="array" ref="NG186">IFERROR(INDEX($N21:$N35,MATCH(1,IF($L21:$L35&lt;=NG$167,IF($M21:$M35&gt;=NG$167,1)),0))*$B21/12,0)</f>
        <v>0</v>
      </c>
      <c r="NH186" s="515">
        <f t="array" ref="NH186">IFERROR(INDEX($N21:$N35,MATCH(1,IF($L21:$L35&lt;=NH$167,IF($M21:$M35&gt;=NH$167,1)),0))*$B21/12,0)</f>
        <v>0</v>
      </c>
      <c r="NI186" s="515">
        <f t="array" ref="NI186">IFERROR(INDEX($N21:$N35,MATCH(1,IF($L21:$L35&lt;=NI$167,IF($M21:$M35&gt;=NI$167,1)),0))*$B21/12,0)</f>
        <v>0</v>
      </c>
      <c r="NJ186" s="515">
        <f t="array" ref="NJ186">IFERROR(INDEX($N21:$N35,MATCH(1,IF($L21:$L35&lt;=NJ$167,IF($M21:$M35&gt;=NJ$167,1)),0))*$B21/12,0)</f>
        <v>0</v>
      </c>
      <c r="NK186" s="516">
        <f t="array" ref="NK186">IFERROR(INDEX($N21:$N35,MATCH(1,IF($L21:$L35&lt;=NK$167,IF($M21:$M35&gt;=NK$167,1)),0))*$B21/12,0)</f>
        <v>0</v>
      </c>
    </row>
    <row r="187" spans="1:375" s="384" customFormat="1" ht="13.8" x14ac:dyDescent="0.3">
      <c r="A187" s="517">
        <f t="shared" si="86"/>
        <v>5805.9076054774705</v>
      </c>
      <c r="B187" s="421" t="s">
        <v>315</v>
      </c>
      <c r="C187" s="514" t="s">
        <v>328</v>
      </c>
      <c r="D187" s="515">
        <f>IF(AND(D$167&lt;=$E21,D$167&gt;=EOMONTH($D21,0)),IF($G21="NNN",SUM(Expenses!B$14:B$18)*$F21,IF($G21="FSG",0,IF($G21="MG",SUMPRODUCT(Expenses!B$14:B$18,$I21:$I25)*$F21,MAX((Expenses!B$15-$K21/12)*$J21*$F21,0)+MAX((Expenses!B$14-$K22/12)*$J22*$F21,0)+MAX((Expenses!B$17-$K23/12)*$J23*$F21,0)+MAX((Expenses!B$16-$K24/12)*$J24*$F21,0)+MAX((Expenses!B$18-$K25/12)*$J25*$F21,0)))),0)</f>
        <v>1446.5585375420249</v>
      </c>
      <c r="E187" s="515">
        <f>IF(AND(E$167&lt;=$E21,E$167&gt;=EOMONTH($D21,0)),IF($G21="NNN",SUM(Expenses!C$14:C$18)*$F21,IF($G21="FSG",0,IF($G21="MG",SUMPRODUCT(Expenses!C$14:C$18,$I21:$I25)*$F21,MAX((Expenses!C$15-$K21/12)*$J21*$F21,0)+MAX((Expenses!C$14-$K22/12)*$J22*$F21,0)+MAX((Expenses!C$17-$K23/12)*$J23*$F21,0)+MAX((Expenses!C$16-$K24/12)*$J24*$F21,0)+MAX((Expenses!C$18-$K25/12)*$J25*$F21,0)))),0)</f>
        <v>1449.8325040306725</v>
      </c>
      <c r="F187" s="515">
        <f>IF(AND(F$167&lt;=$E21,F$167&gt;=EOMONTH($D21,0)),IF($G21="NNN",SUM(Expenses!D$14:D$18)*$F21,IF($G21="FSG",0,IF($G21="MG",SUMPRODUCT(Expenses!D$14:D$18,$I21:$I25)*$F21,MAX((Expenses!D$15-$K21/12)*$J21*$F21,0)+MAX((Expenses!D$14-$K22/12)*$J22*$F21,0)+MAX((Expenses!D$17-$K23/12)*$J23*$F21,0)+MAX((Expenses!D$16-$K24/12)*$J24*$F21,0)+MAX((Expenses!D$18-$K25/12)*$J25*$F21,0)))),0)</f>
        <v>1453.1138804210216</v>
      </c>
      <c r="G187" s="515">
        <f>IF(AND(G$167&lt;=$E21,G$167&gt;=EOMONTH($D21,0)),IF($G21="NNN",SUM(Expenses!E$14:E$18)*$F21,IF($G21="FSG",0,IF($G21="MG",SUMPRODUCT(Expenses!E$14:E$18,$I21:$I25)*$F21,MAX((Expenses!E$15-$K21/12)*$J21*$F21,0)+MAX((Expenses!E$14-$K22/12)*$J22*$F21,0)+MAX((Expenses!E$17-$K23/12)*$J23*$F21,0)+MAX((Expenses!E$16-$K24/12)*$J24*$F21,0)+MAX((Expenses!E$18-$K25/12)*$J25*$F21,0)))),0)</f>
        <v>1456.4026834837518</v>
      </c>
      <c r="H187" s="515">
        <f>IF(AND(H$167&lt;=$E21,H$167&gt;=EOMONTH($D21,0)),IF($G21="NNN",SUM(Expenses!F$14:F$18)*$F21,IF($G21="FSG",0,IF($G21="MG",SUMPRODUCT(Expenses!F$14:F$18,$I21:$I25)*$F21,MAX((Expenses!F$15-$K21/12)*$J21*$F21,0)+MAX((Expenses!F$14-$K22/12)*$J22*$F21,0)+MAX((Expenses!F$17-$K23/12)*$J23*$F21,0)+MAX((Expenses!F$16-$K24/12)*$J24*$F21,0)+MAX((Expenses!F$18-$K25/12)*$J25*$F21,0)))),0)</f>
        <v>0</v>
      </c>
      <c r="I187" s="515">
        <f>IF(AND(I$167&lt;=$E21,I$167&gt;=EOMONTH($D21,0)),IF($G21="NNN",SUM(Expenses!G$14:G$18)*$F21,IF($G21="FSG",0,IF($G21="MG",SUMPRODUCT(Expenses!G$14:G$18,$I21:$I25)*$F21,MAX((Expenses!G$15-$K21/12)*$J21*$F21,0)+MAX((Expenses!G$14-$K22/12)*$J22*$F21,0)+MAX((Expenses!G$17-$K23/12)*$J23*$F21,0)+MAX((Expenses!G$16-$K24/12)*$J24*$F21,0)+MAX((Expenses!G$18-$K25/12)*$J25*$F21,0)))),0)</f>
        <v>0</v>
      </c>
      <c r="J187" s="515">
        <f>IF(AND(J$167&lt;=$E21,J$167&gt;=EOMONTH($D21,0)),IF($G21="NNN",SUM(Expenses!H$14:H$18)*$F21,IF($G21="FSG",0,IF($G21="MG",SUMPRODUCT(Expenses!H$14:H$18,$I21:$I25)*$F21,MAX((Expenses!H$15-$K21/12)*$J21*$F21,0)+MAX((Expenses!H$14-$K22/12)*$J22*$F21,0)+MAX((Expenses!H$17-$K23/12)*$J23*$F21,0)+MAX((Expenses!H$16-$K24/12)*$J24*$F21,0)+MAX((Expenses!H$18-$K25/12)*$J25*$F21,0)))),0)</f>
        <v>0</v>
      </c>
      <c r="K187" s="515">
        <f>IF(AND(K$167&lt;=$E21,K$167&gt;=EOMONTH($D21,0)),IF($G21="NNN",SUM(Expenses!I$14:I$18)*$F21,IF($G21="FSG",0,IF($G21="MG",SUMPRODUCT(Expenses!I$14:I$18,$I21:$I25)*$F21,MAX((Expenses!I$15-$K21/12)*$J21*$F21,0)+MAX((Expenses!I$14-$K22/12)*$J22*$F21,0)+MAX((Expenses!I$17-$K23/12)*$J23*$F21,0)+MAX((Expenses!I$16-$K24/12)*$J24*$F21,0)+MAX((Expenses!I$18-$K25/12)*$J25*$F21,0)))),0)</f>
        <v>0</v>
      </c>
      <c r="L187" s="515">
        <f>IF(AND(L$167&lt;=$E21,L$167&gt;=EOMONTH($D21,0)),IF($G21="NNN",SUM(Expenses!J$14:J$18)*$F21,IF($G21="FSG",0,IF($G21="MG",SUMPRODUCT(Expenses!J$14:J$18,$I21:$I25)*$F21,MAX((Expenses!J$15-$K21/12)*$J21*$F21,0)+MAX((Expenses!J$14-$K22/12)*$J22*$F21,0)+MAX((Expenses!J$17-$K23/12)*$J23*$F21,0)+MAX((Expenses!J$16-$K24/12)*$J24*$F21,0)+MAX((Expenses!J$18-$K25/12)*$J25*$F21,0)))),0)</f>
        <v>0</v>
      </c>
      <c r="M187" s="515">
        <f>IF(AND(M$167&lt;=$E21,M$167&gt;=EOMONTH($D21,0)),IF($G21="NNN",SUM(Expenses!K$14:K$18)*$F21,IF($G21="FSG",0,IF($G21="MG",SUMPRODUCT(Expenses!K$14:K$18,$I21:$I25)*$F21,MAX((Expenses!K$15-$K21/12)*$J21*$F21,0)+MAX((Expenses!K$14-$K22/12)*$J22*$F21,0)+MAX((Expenses!K$17-$K23/12)*$J23*$F21,0)+MAX((Expenses!K$16-$K24/12)*$J24*$F21,0)+MAX((Expenses!K$18-$K25/12)*$J25*$F21,0)))),0)</f>
        <v>0</v>
      </c>
      <c r="N187" s="515">
        <f>IF(AND(N$167&lt;=$E21,N$167&gt;=EOMONTH($D21,0)),IF($G21="NNN",SUM(Expenses!L$14:L$18)*$F21,IF($G21="FSG",0,IF($G21="MG",SUMPRODUCT(Expenses!L$14:L$18,$I21:$I25)*$F21,MAX((Expenses!L$15-$K21/12)*$J21*$F21,0)+MAX((Expenses!L$14-$K22/12)*$J22*$F21,0)+MAX((Expenses!L$17-$K23/12)*$J23*$F21,0)+MAX((Expenses!L$16-$K24/12)*$J24*$F21,0)+MAX((Expenses!L$18-$K25/12)*$J25*$F21,0)))),0)</f>
        <v>0</v>
      </c>
      <c r="O187" s="515">
        <f>IF(AND(O$167&lt;=$E21,O$167&gt;=EOMONTH($D21,0)),IF($G21="NNN",SUM(Expenses!M$14:M$18)*$F21,IF($G21="FSG",0,IF($G21="MG",SUMPRODUCT(Expenses!M$14:M$18,$I21:$I25)*$F21,MAX((Expenses!M$15-$K21/12)*$J21*$F21,0)+MAX((Expenses!M$14-$K22/12)*$J22*$F21,0)+MAX((Expenses!M$17-$K23/12)*$J23*$F21,0)+MAX((Expenses!M$16-$K24/12)*$J24*$F21,0)+MAX((Expenses!M$18-$K25/12)*$J25*$F21,0)))),0)</f>
        <v>0</v>
      </c>
      <c r="P187" s="515">
        <f>IF(AND(P$167&lt;=$E21,P$167&gt;=EOMONTH($D21,0)),IF($G21="NNN",SUM(Expenses!N$14:N$18)*$F21,IF($G21="FSG",0,IF($G21="MG",SUMPRODUCT(Expenses!N$14:N$18,$I21:$I25)*$F21,MAX((Expenses!N$15-$K21/12)*$J21*$F21,0)+MAX((Expenses!N$14-$K22/12)*$J22*$F21,0)+MAX((Expenses!N$17-$K23/12)*$J23*$F21,0)+MAX((Expenses!N$16-$K24/12)*$J24*$F21,0)+MAX((Expenses!N$18-$K25/12)*$J25*$F21,0)))),0)</f>
        <v>0</v>
      </c>
      <c r="Q187" s="515">
        <f>IF(AND(Q$167&lt;=$E21,Q$167&gt;=EOMONTH($D21,0)),IF($G21="NNN",SUM(Expenses!O$14:O$18)*$F21,IF($G21="FSG",0,IF($G21="MG",SUMPRODUCT(Expenses!O$14:O$18,$I21:$I25)*$F21,MAX((Expenses!O$15-$K21/12)*$J21*$F21,0)+MAX((Expenses!O$14-$K22/12)*$J22*$F21,0)+MAX((Expenses!O$17-$K23/12)*$J23*$F21,0)+MAX((Expenses!O$16-$K24/12)*$J24*$F21,0)+MAX((Expenses!O$18-$K25/12)*$J25*$F21,0)))),0)</f>
        <v>0</v>
      </c>
      <c r="R187" s="515">
        <f>IF(AND(R$167&lt;=$E21,R$167&gt;=EOMONTH($D21,0)),IF($G21="NNN",SUM(Expenses!P$14:P$18)*$F21,IF($G21="FSG",0,IF($G21="MG",SUMPRODUCT(Expenses!P$14:P$18,$I21:$I25)*$F21,MAX((Expenses!P$15-$K21/12)*$J21*$F21,0)+MAX((Expenses!P$14-$K22/12)*$J22*$F21,0)+MAX((Expenses!P$17-$K23/12)*$J23*$F21,0)+MAX((Expenses!P$16-$K24/12)*$J24*$F21,0)+MAX((Expenses!P$18-$K25/12)*$J25*$F21,0)))),0)</f>
        <v>0</v>
      </c>
      <c r="S187" s="515">
        <f>IF(AND(S$167&lt;=$E21,S$167&gt;=EOMONTH($D21,0)),IF($G21="NNN",SUM(Expenses!Q$14:Q$18)*$F21,IF($G21="FSG",0,IF($G21="MG",SUMPRODUCT(Expenses!Q$14:Q$18,$I21:$I25)*$F21,MAX((Expenses!Q$15-$K21/12)*$J21*$F21,0)+MAX((Expenses!Q$14-$K22/12)*$J22*$F21,0)+MAX((Expenses!Q$17-$K23/12)*$J23*$F21,0)+MAX((Expenses!Q$16-$K24/12)*$J24*$F21,0)+MAX((Expenses!Q$18-$K25/12)*$J25*$F21,0)))),0)</f>
        <v>0</v>
      </c>
      <c r="T187" s="515">
        <f>IF(AND(T$167&lt;=$E21,T$167&gt;=EOMONTH($D21,0)),IF($G21="NNN",SUM(Expenses!R$14:R$18)*$F21,IF($G21="FSG",0,IF($G21="MG",SUMPRODUCT(Expenses!R$14:R$18,$I21:$I25)*$F21,MAX((Expenses!R$15-$K21/12)*$J21*$F21,0)+MAX((Expenses!R$14-$K22/12)*$J22*$F21,0)+MAX((Expenses!R$17-$K23/12)*$J23*$F21,0)+MAX((Expenses!R$16-$K24/12)*$J24*$F21,0)+MAX((Expenses!R$18-$K25/12)*$J25*$F21,0)))),0)</f>
        <v>0</v>
      </c>
      <c r="U187" s="515">
        <f>IF(AND(U$167&lt;=$E21,U$167&gt;=EOMONTH($D21,0)),IF($G21="NNN",SUM(Expenses!S$14:S$18)*$F21,IF($G21="FSG",0,IF($G21="MG",SUMPRODUCT(Expenses!S$14:S$18,$I21:$I25)*$F21,MAX((Expenses!S$15-$K21/12)*$J21*$F21,0)+MAX((Expenses!S$14-$K22/12)*$J22*$F21,0)+MAX((Expenses!S$17-$K23/12)*$J23*$F21,0)+MAX((Expenses!S$16-$K24/12)*$J24*$F21,0)+MAX((Expenses!S$18-$K25/12)*$J25*$F21,0)))),0)</f>
        <v>0</v>
      </c>
      <c r="V187" s="515">
        <f>IF(AND(V$167&lt;=$E21,V$167&gt;=EOMONTH($D21,0)),IF($G21="NNN",SUM(Expenses!T$14:T$18)*$F21,IF($G21="FSG",0,IF($G21="MG",SUMPRODUCT(Expenses!T$14:T$18,$I21:$I25)*$F21,MAX((Expenses!T$15-$K21/12)*$J21*$F21,0)+MAX((Expenses!T$14-$K22/12)*$J22*$F21,0)+MAX((Expenses!T$17-$K23/12)*$J23*$F21,0)+MAX((Expenses!T$16-$K24/12)*$J24*$F21,0)+MAX((Expenses!T$18-$K25/12)*$J25*$F21,0)))),0)</f>
        <v>0</v>
      </c>
      <c r="W187" s="515">
        <f>IF(AND(W$167&lt;=$E21,W$167&gt;=EOMONTH($D21,0)),IF($G21="NNN",SUM(Expenses!U$14:U$18)*$F21,IF($G21="FSG",0,IF($G21="MG",SUMPRODUCT(Expenses!U$14:U$18,$I21:$I25)*$F21,MAX((Expenses!U$15-$K21/12)*$J21*$F21,0)+MAX((Expenses!U$14-$K22/12)*$J22*$F21,0)+MAX((Expenses!U$17-$K23/12)*$J23*$F21,0)+MAX((Expenses!U$16-$K24/12)*$J24*$F21,0)+MAX((Expenses!U$18-$K25/12)*$J25*$F21,0)))),0)</f>
        <v>0</v>
      </c>
      <c r="X187" s="515">
        <f>IF(AND(X$167&lt;=$E21,X$167&gt;=EOMONTH($D21,0)),IF($G21="NNN",SUM(Expenses!V$14:V$18)*$F21,IF($G21="FSG",0,IF($G21="MG",SUMPRODUCT(Expenses!V$14:V$18,$I21:$I25)*$F21,MAX((Expenses!V$15-$K21/12)*$J21*$F21,0)+MAX((Expenses!V$14-$K22/12)*$J22*$F21,0)+MAX((Expenses!V$17-$K23/12)*$J23*$F21,0)+MAX((Expenses!V$16-$K24/12)*$J24*$F21,0)+MAX((Expenses!V$18-$K25/12)*$J25*$F21,0)))),0)</f>
        <v>0</v>
      </c>
      <c r="Y187" s="515">
        <f>IF(AND(Y$167&lt;=$E21,Y$167&gt;=EOMONTH($D21,0)),IF($G21="NNN",SUM(Expenses!W$14:W$18)*$F21,IF($G21="FSG",0,IF($G21="MG",SUMPRODUCT(Expenses!W$14:W$18,$I21:$I25)*$F21,MAX((Expenses!W$15-$K21/12)*$J21*$F21,0)+MAX((Expenses!W$14-$K22/12)*$J22*$F21,0)+MAX((Expenses!W$17-$K23/12)*$J23*$F21,0)+MAX((Expenses!W$16-$K24/12)*$J24*$F21,0)+MAX((Expenses!W$18-$K25/12)*$J25*$F21,0)))),0)</f>
        <v>0</v>
      </c>
      <c r="Z187" s="515">
        <f>IF(AND(Z$167&lt;=$E21,Z$167&gt;=EOMONTH($D21,0)),IF($G21="NNN",SUM(Expenses!X$14:X$18)*$F21,IF($G21="FSG",0,IF($G21="MG",SUMPRODUCT(Expenses!X$14:X$18,$I21:$I25)*$F21,MAX((Expenses!X$15-$K21/12)*$J21*$F21,0)+MAX((Expenses!X$14-$K22/12)*$J22*$F21,0)+MAX((Expenses!X$17-$K23/12)*$J23*$F21,0)+MAX((Expenses!X$16-$K24/12)*$J24*$F21,0)+MAX((Expenses!X$18-$K25/12)*$J25*$F21,0)))),0)</f>
        <v>0</v>
      </c>
      <c r="AA187" s="515">
        <f>IF(AND(AA$167&lt;=$E21,AA$167&gt;=EOMONTH($D21,0)),IF($G21="NNN",SUM(Expenses!Y$14:Y$18)*$F21,IF($G21="FSG",0,IF($G21="MG",SUMPRODUCT(Expenses!Y$14:Y$18,$I21:$I25)*$F21,MAX((Expenses!Y$15-$K21/12)*$J21*$F21,0)+MAX((Expenses!Y$14-$K22/12)*$J22*$F21,0)+MAX((Expenses!Y$17-$K23/12)*$J23*$F21,0)+MAX((Expenses!Y$16-$K24/12)*$J24*$F21,0)+MAX((Expenses!Y$18-$K25/12)*$J25*$F21,0)))),0)</f>
        <v>0</v>
      </c>
      <c r="AB187" s="515">
        <f>IF(AND(AB$167&lt;=$E21,AB$167&gt;=EOMONTH($D21,0)),IF($G21="NNN",SUM(Expenses!Z$14:Z$18)*$F21,IF($G21="FSG",0,IF($G21="MG",SUMPRODUCT(Expenses!Z$14:Z$18,$I21:$I25)*$F21,MAX((Expenses!Z$15-$K21/12)*$J21*$F21,0)+MAX((Expenses!Z$14-$K22/12)*$J22*$F21,0)+MAX((Expenses!Z$17-$K23/12)*$J23*$F21,0)+MAX((Expenses!Z$16-$K24/12)*$J24*$F21,0)+MAX((Expenses!Z$18-$K25/12)*$J25*$F21,0)))),0)</f>
        <v>0</v>
      </c>
      <c r="AC187" s="515">
        <f>IF(AND(AC$167&lt;=$E21,AC$167&gt;=EOMONTH($D21,0)),IF($G21="NNN",SUM(Expenses!AA$14:AA$18)*$F21,IF($G21="FSG",0,IF($G21="MG",SUMPRODUCT(Expenses!AA$14:AA$18,$I21:$I25)*$F21,MAX((Expenses!AA$15-$K21/12)*$J21*$F21,0)+MAX((Expenses!AA$14-$K22/12)*$J22*$F21,0)+MAX((Expenses!AA$17-$K23/12)*$J23*$F21,0)+MAX((Expenses!AA$16-$K24/12)*$J24*$F21,0)+MAX((Expenses!AA$18-$K25/12)*$J25*$F21,0)))),0)</f>
        <v>0</v>
      </c>
      <c r="AD187" s="515">
        <f>IF(AND(AD$167&lt;=$E21,AD$167&gt;=EOMONTH($D21,0)),IF($G21="NNN",SUM(Expenses!AB$14:AB$18)*$F21,IF($G21="FSG",0,IF($G21="MG",SUMPRODUCT(Expenses!AB$14:AB$18,$I21:$I25)*$F21,MAX((Expenses!AB$15-$K21/12)*$J21*$F21,0)+MAX((Expenses!AB$14-$K22/12)*$J22*$F21,0)+MAX((Expenses!AB$17-$K23/12)*$J23*$F21,0)+MAX((Expenses!AB$16-$K24/12)*$J24*$F21,0)+MAX((Expenses!AB$18-$K25/12)*$J25*$F21,0)))),0)</f>
        <v>0</v>
      </c>
      <c r="AE187" s="515">
        <f>IF(AND(AE$167&lt;=$E21,AE$167&gt;=EOMONTH($D21,0)),IF($G21="NNN",SUM(Expenses!AC$14:AC$18)*$F21,IF($G21="FSG",0,IF($G21="MG",SUMPRODUCT(Expenses!AC$14:AC$18,$I21:$I25)*$F21,MAX((Expenses!AC$15-$K21/12)*$J21*$F21,0)+MAX((Expenses!AC$14-$K22/12)*$J22*$F21,0)+MAX((Expenses!AC$17-$K23/12)*$J23*$F21,0)+MAX((Expenses!AC$16-$K24/12)*$J24*$F21,0)+MAX((Expenses!AC$18-$K25/12)*$J25*$F21,0)))),0)</f>
        <v>0</v>
      </c>
      <c r="AF187" s="515">
        <f>IF(AND(AF$167&lt;=$E21,AF$167&gt;=EOMONTH($D21,0)),IF($G21="NNN",SUM(Expenses!AD$14:AD$18)*$F21,IF($G21="FSG",0,IF($G21="MG",SUMPRODUCT(Expenses!AD$14:AD$18,$I21:$I25)*$F21,MAX((Expenses!AD$15-$K21/12)*$J21*$F21,0)+MAX((Expenses!AD$14-$K22/12)*$J22*$F21,0)+MAX((Expenses!AD$17-$K23/12)*$J23*$F21,0)+MAX((Expenses!AD$16-$K24/12)*$J24*$F21,0)+MAX((Expenses!AD$18-$K25/12)*$J25*$F21,0)))),0)</f>
        <v>0</v>
      </c>
      <c r="AG187" s="515">
        <f>IF(AND(AG$167&lt;=$E21,AG$167&gt;=EOMONTH($D21,0)),IF($G21="NNN",SUM(Expenses!AE$14:AE$18)*$F21,IF($G21="FSG",0,IF($G21="MG",SUMPRODUCT(Expenses!AE$14:AE$18,$I21:$I25)*$F21,MAX((Expenses!AE$15-$K21/12)*$J21*$F21,0)+MAX((Expenses!AE$14-$K22/12)*$J22*$F21,0)+MAX((Expenses!AE$17-$K23/12)*$J23*$F21,0)+MAX((Expenses!AE$16-$K24/12)*$J24*$F21,0)+MAX((Expenses!AE$18-$K25/12)*$J25*$F21,0)))),0)</f>
        <v>0</v>
      </c>
      <c r="AH187" s="515">
        <f>IF(AND(AH$167&lt;=$E21,AH$167&gt;=EOMONTH($D21,0)),IF($G21="NNN",SUM(Expenses!AF$14:AF$18)*$F21,IF($G21="FSG",0,IF($G21="MG",SUMPRODUCT(Expenses!AF$14:AF$18,$I21:$I25)*$F21,MAX((Expenses!AF$15-$K21/12)*$J21*$F21,0)+MAX((Expenses!AF$14-$K22/12)*$J22*$F21,0)+MAX((Expenses!AF$17-$K23/12)*$J23*$F21,0)+MAX((Expenses!AF$16-$K24/12)*$J24*$F21,0)+MAX((Expenses!AF$18-$K25/12)*$J25*$F21,0)))),0)</f>
        <v>0</v>
      </c>
      <c r="AI187" s="515">
        <f>IF(AND(AI$167&lt;=$E21,AI$167&gt;=EOMONTH($D21,0)),IF($G21="NNN",SUM(Expenses!AG$14:AG$18)*$F21,IF($G21="FSG",0,IF($G21="MG",SUMPRODUCT(Expenses!AG$14:AG$18,$I21:$I25)*$F21,MAX((Expenses!AG$15-$K21/12)*$J21*$F21,0)+MAX((Expenses!AG$14-$K22/12)*$J22*$F21,0)+MAX((Expenses!AG$17-$K23/12)*$J23*$F21,0)+MAX((Expenses!AG$16-$K24/12)*$J24*$F21,0)+MAX((Expenses!AG$18-$K25/12)*$J25*$F21,0)))),0)</f>
        <v>0</v>
      </c>
      <c r="AJ187" s="515">
        <f>IF(AND(AJ$167&lt;=$E21,AJ$167&gt;=EOMONTH($D21,0)),IF($G21="NNN",SUM(Expenses!AH$14:AH$18)*$F21,IF($G21="FSG",0,IF($G21="MG",SUMPRODUCT(Expenses!AH$14:AH$18,$I21:$I25)*$F21,MAX((Expenses!AH$15-$K21/12)*$J21*$F21,0)+MAX((Expenses!AH$14-$K22/12)*$J22*$F21,0)+MAX((Expenses!AH$17-$K23/12)*$J23*$F21,0)+MAX((Expenses!AH$16-$K24/12)*$J24*$F21,0)+MAX((Expenses!AH$18-$K25/12)*$J25*$F21,0)))),0)</f>
        <v>0</v>
      </c>
      <c r="AK187" s="515">
        <f>IF(AND(AK$167&lt;=$E21,AK$167&gt;=EOMONTH($D21,0)),IF($G21="NNN",SUM(Expenses!AI$14:AI$18)*$F21,IF($G21="FSG",0,IF($G21="MG",SUMPRODUCT(Expenses!AI$14:AI$18,$I21:$I25)*$F21,MAX((Expenses!AI$15-$K21/12)*$J21*$F21,0)+MAX((Expenses!AI$14-$K22/12)*$J22*$F21,0)+MAX((Expenses!AI$17-$K23/12)*$J23*$F21,0)+MAX((Expenses!AI$16-$K24/12)*$J24*$F21,0)+MAX((Expenses!AI$18-$K25/12)*$J25*$F21,0)))),0)</f>
        <v>0</v>
      </c>
      <c r="AL187" s="515">
        <f>IF(AND(AL$167&lt;=$E21,AL$167&gt;=EOMONTH($D21,0)),IF($G21="NNN",SUM(Expenses!AJ$14:AJ$18)*$F21,IF($G21="FSG",0,IF($G21="MG",SUMPRODUCT(Expenses!AJ$14:AJ$18,$I21:$I25)*$F21,MAX((Expenses!AJ$15-$K21/12)*$J21*$F21,0)+MAX((Expenses!AJ$14-$K22/12)*$J22*$F21,0)+MAX((Expenses!AJ$17-$K23/12)*$J23*$F21,0)+MAX((Expenses!AJ$16-$K24/12)*$J24*$F21,0)+MAX((Expenses!AJ$18-$K25/12)*$J25*$F21,0)))),0)</f>
        <v>0</v>
      </c>
      <c r="AM187" s="515">
        <f>IF(AND(AM$167&lt;=$E21,AM$167&gt;=EOMONTH($D21,0)),IF($G21="NNN",SUM(Expenses!AK$14:AK$18)*$F21,IF($G21="FSG",0,IF($G21="MG",SUMPRODUCT(Expenses!AK$14:AK$18,$I21:$I25)*$F21,MAX((Expenses!AK$15-$K21/12)*$J21*$F21,0)+MAX((Expenses!AK$14-$K22/12)*$J22*$F21,0)+MAX((Expenses!AK$17-$K23/12)*$J23*$F21,0)+MAX((Expenses!AK$16-$K24/12)*$J24*$F21,0)+MAX((Expenses!AK$18-$K25/12)*$J25*$F21,0)))),0)</f>
        <v>0</v>
      </c>
      <c r="AN187" s="515">
        <f>IF(AND(AN$167&lt;=$E21,AN$167&gt;=EOMONTH($D21,0)),IF($G21="NNN",SUM(Expenses!AL$14:AL$18)*$F21,IF($G21="FSG",0,IF($G21="MG",SUMPRODUCT(Expenses!AL$14:AL$18,$I21:$I25)*$F21,MAX((Expenses!AL$15-$K21/12)*$J21*$F21,0)+MAX((Expenses!AL$14-$K22/12)*$J22*$F21,0)+MAX((Expenses!AL$17-$K23/12)*$J23*$F21,0)+MAX((Expenses!AL$16-$K24/12)*$J24*$F21,0)+MAX((Expenses!AL$18-$K25/12)*$J25*$F21,0)))),0)</f>
        <v>0</v>
      </c>
      <c r="AO187" s="515">
        <f>IF(AND(AO$167&lt;=$E21,AO$167&gt;=EOMONTH($D21,0)),IF($G21="NNN",SUM(Expenses!AM$14:AM$18)*$F21,IF($G21="FSG",0,IF($G21="MG",SUMPRODUCT(Expenses!AM$14:AM$18,$I21:$I25)*$F21,MAX((Expenses!AM$15-$K21/12)*$J21*$F21,0)+MAX((Expenses!AM$14-$K22/12)*$J22*$F21,0)+MAX((Expenses!AM$17-$K23/12)*$J23*$F21,0)+MAX((Expenses!AM$16-$K24/12)*$J24*$F21,0)+MAX((Expenses!AM$18-$K25/12)*$J25*$F21,0)))),0)</f>
        <v>0</v>
      </c>
      <c r="AP187" s="515">
        <f>IF(AND(AP$167&lt;=$E21,AP$167&gt;=EOMONTH($D21,0)),IF($G21="NNN",SUM(Expenses!AN$14:AN$18)*$F21,IF($G21="FSG",0,IF($G21="MG",SUMPRODUCT(Expenses!AN$14:AN$18,$I21:$I25)*$F21,MAX((Expenses!AN$15-$K21/12)*$J21*$F21,0)+MAX((Expenses!AN$14-$K22/12)*$J22*$F21,0)+MAX((Expenses!AN$17-$K23/12)*$J23*$F21,0)+MAX((Expenses!AN$16-$K24/12)*$J24*$F21,0)+MAX((Expenses!AN$18-$K25/12)*$J25*$F21,0)))),0)</f>
        <v>0</v>
      </c>
      <c r="AQ187" s="515">
        <f>IF(AND(AQ$167&lt;=$E21,AQ$167&gt;=EOMONTH($D21,0)),IF($G21="NNN",SUM(Expenses!AO$14:AO$18)*$F21,IF($G21="FSG",0,IF($G21="MG",SUMPRODUCT(Expenses!AO$14:AO$18,$I21:$I25)*$F21,MAX((Expenses!AO$15-$K21/12)*$J21*$F21,0)+MAX((Expenses!AO$14-$K22/12)*$J22*$F21,0)+MAX((Expenses!AO$17-$K23/12)*$J23*$F21,0)+MAX((Expenses!AO$16-$K24/12)*$J24*$F21,0)+MAX((Expenses!AO$18-$K25/12)*$J25*$F21,0)))),0)</f>
        <v>0</v>
      </c>
      <c r="AR187" s="515">
        <f>IF(AND(AR$167&lt;=$E21,AR$167&gt;=EOMONTH($D21,0)),IF($G21="NNN",SUM(Expenses!AP$14:AP$18)*$F21,IF($G21="FSG",0,IF($G21="MG",SUMPRODUCT(Expenses!AP$14:AP$18,$I21:$I25)*$F21,MAX((Expenses!AP$15-$K21/12)*$J21*$F21,0)+MAX((Expenses!AP$14-$K22/12)*$J22*$F21,0)+MAX((Expenses!AP$17-$K23/12)*$J23*$F21,0)+MAX((Expenses!AP$16-$K24/12)*$J24*$F21,0)+MAX((Expenses!AP$18-$K25/12)*$J25*$F21,0)))),0)</f>
        <v>0</v>
      </c>
      <c r="AS187" s="515">
        <f>IF(AND(AS$167&lt;=$E21,AS$167&gt;=EOMONTH($D21,0)),IF($G21="NNN",SUM(Expenses!AQ$14:AQ$18)*$F21,IF($G21="FSG",0,IF($G21="MG",SUMPRODUCT(Expenses!AQ$14:AQ$18,$I21:$I25)*$F21,MAX((Expenses!AQ$15-$K21/12)*$J21*$F21,0)+MAX((Expenses!AQ$14-$K22/12)*$J22*$F21,0)+MAX((Expenses!AQ$17-$K23/12)*$J23*$F21,0)+MAX((Expenses!AQ$16-$K24/12)*$J24*$F21,0)+MAX((Expenses!AQ$18-$K25/12)*$J25*$F21,0)))),0)</f>
        <v>0</v>
      </c>
      <c r="AT187" s="515">
        <f>IF(AND(AT$167&lt;=$E21,AT$167&gt;=EOMONTH($D21,0)),IF($G21="NNN",SUM(Expenses!AR$14:AR$18)*$F21,IF($G21="FSG",0,IF($G21="MG",SUMPRODUCT(Expenses!AR$14:AR$18,$I21:$I25)*$F21,MAX((Expenses!AR$15-$K21/12)*$J21*$F21,0)+MAX((Expenses!AR$14-$K22/12)*$J22*$F21,0)+MAX((Expenses!AR$17-$K23/12)*$J23*$F21,0)+MAX((Expenses!AR$16-$K24/12)*$J24*$F21,0)+MAX((Expenses!AR$18-$K25/12)*$J25*$F21,0)))),0)</f>
        <v>0</v>
      </c>
      <c r="AU187" s="515">
        <f>IF(AND(AU$167&lt;=$E21,AU$167&gt;=EOMONTH($D21,0)),IF($G21="NNN",SUM(Expenses!AS$14:AS$18)*$F21,IF($G21="FSG",0,IF($G21="MG",SUMPRODUCT(Expenses!AS$14:AS$18,$I21:$I25)*$F21,MAX((Expenses!AS$15-$K21/12)*$J21*$F21,0)+MAX((Expenses!AS$14-$K22/12)*$J22*$F21,0)+MAX((Expenses!AS$17-$K23/12)*$J23*$F21,0)+MAX((Expenses!AS$16-$K24/12)*$J24*$F21,0)+MAX((Expenses!AS$18-$K25/12)*$J25*$F21,0)))),0)</f>
        <v>0</v>
      </c>
      <c r="AV187" s="515">
        <f>IF(AND(AV$167&lt;=$E21,AV$167&gt;=EOMONTH($D21,0)),IF($G21="NNN",SUM(Expenses!AT$14:AT$18)*$F21,IF($G21="FSG",0,IF($G21="MG",SUMPRODUCT(Expenses!AT$14:AT$18,$I21:$I25)*$F21,MAX((Expenses!AT$15-$K21/12)*$J21*$F21,0)+MAX((Expenses!AT$14-$K22/12)*$J22*$F21,0)+MAX((Expenses!AT$17-$K23/12)*$J23*$F21,0)+MAX((Expenses!AT$16-$K24/12)*$J24*$F21,0)+MAX((Expenses!AT$18-$K25/12)*$J25*$F21,0)))),0)</f>
        <v>0</v>
      </c>
      <c r="AW187" s="515">
        <f>IF(AND(AW$167&lt;=$E21,AW$167&gt;=EOMONTH($D21,0)),IF($G21="NNN",SUM(Expenses!AU$14:AU$18)*$F21,IF($G21="FSG",0,IF($G21="MG",SUMPRODUCT(Expenses!AU$14:AU$18,$I21:$I25)*$F21,MAX((Expenses!AU$15-$K21/12)*$J21*$F21,0)+MAX((Expenses!AU$14-$K22/12)*$J22*$F21,0)+MAX((Expenses!AU$17-$K23/12)*$J23*$F21,0)+MAX((Expenses!AU$16-$K24/12)*$J24*$F21,0)+MAX((Expenses!AU$18-$K25/12)*$J25*$F21,0)))),0)</f>
        <v>0</v>
      </c>
      <c r="AX187" s="515">
        <f>IF(AND(AX$167&lt;=$E21,AX$167&gt;=EOMONTH($D21,0)),IF($G21="NNN",SUM(Expenses!AV$14:AV$18)*$F21,IF($G21="FSG",0,IF($G21="MG",SUMPRODUCT(Expenses!AV$14:AV$18,$I21:$I25)*$F21,MAX((Expenses!AV$15-$K21/12)*$J21*$F21,0)+MAX((Expenses!AV$14-$K22/12)*$J22*$F21,0)+MAX((Expenses!AV$17-$K23/12)*$J23*$F21,0)+MAX((Expenses!AV$16-$K24/12)*$J24*$F21,0)+MAX((Expenses!AV$18-$K25/12)*$J25*$F21,0)))),0)</f>
        <v>0</v>
      </c>
      <c r="AY187" s="515">
        <f>IF(AND(AY$167&lt;=$E21,AY$167&gt;=EOMONTH($D21,0)),IF($G21="NNN",SUM(Expenses!AW$14:AW$18)*$F21,IF($G21="FSG",0,IF($G21="MG",SUMPRODUCT(Expenses!AW$14:AW$18,$I21:$I25)*$F21,MAX((Expenses!AW$15-$K21/12)*$J21*$F21,0)+MAX((Expenses!AW$14-$K22/12)*$J22*$F21,0)+MAX((Expenses!AW$17-$K23/12)*$J23*$F21,0)+MAX((Expenses!AW$16-$K24/12)*$J24*$F21,0)+MAX((Expenses!AW$18-$K25/12)*$J25*$F21,0)))),0)</f>
        <v>0</v>
      </c>
      <c r="AZ187" s="515">
        <f>IF(AND(AZ$167&lt;=$E21,AZ$167&gt;=EOMONTH($D21,0)),IF($G21="NNN",SUM(Expenses!AX$14:AX$18)*$F21,IF($G21="FSG",0,IF($G21="MG",SUMPRODUCT(Expenses!AX$14:AX$18,$I21:$I25)*$F21,MAX((Expenses!AX$15-$K21/12)*$J21*$F21,0)+MAX((Expenses!AX$14-$K22/12)*$J22*$F21,0)+MAX((Expenses!AX$17-$K23/12)*$J23*$F21,0)+MAX((Expenses!AX$16-$K24/12)*$J24*$F21,0)+MAX((Expenses!AX$18-$K25/12)*$J25*$F21,0)))),0)</f>
        <v>0</v>
      </c>
      <c r="BA187" s="515">
        <f>IF(AND(BA$167&lt;=$E21,BA$167&gt;=EOMONTH($D21,0)),IF($G21="NNN",SUM(Expenses!AY$14:AY$18)*$F21,IF($G21="FSG",0,IF($G21="MG",SUMPRODUCT(Expenses!AY$14:AY$18,$I21:$I25)*$F21,MAX((Expenses!AY$15-$K21/12)*$J21*$F21,0)+MAX((Expenses!AY$14-$K22/12)*$J22*$F21,0)+MAX((Expenses!AY$17-$K23/12)*$J23*$F21,0)+MAX((Expenses!AY$16-$K24/12)*$J24*$F21,0)+MAX((Expenses!AY$18-$K25/12)*$J25*$F21,0)))),0)</f>
        <v>0</v>
      </c>
      <c r="BB187" s="515">
        <f>IF(AND(BB$167&lt;=$E21,BB$167&gt;=EOMONTH($D21,0)),IF($G21="NNN",SUM(Expenses!AZ$14:AZ$18)*$F21,IF($G21="FSG",0,IF($G21="MG",SUMPRODUCT(Expenses!AZ$14:AZ$18,$I21:$I25)*$F21,MAX((Expenses!AZ$15-$K21/12)*$J21*$F21,0)+MAX((Expenses!AZ$14-$K22/12)*$J22*$F21,0)+MAX((Expenses!AZ$17-$K23/12)*$J23*$F21,0)+MAX((Expenses!AZ$16-$K24/12)*$J24*$F21,0)+MAX((Expenses!AZ$18-$K25/12)*$J25*$F21,0)))),0)</f>
        <v>0</v>
      </c>
      <c r="BC187" s="515">
        <f>IF(AND(BC$167&lt;=$E21,BC$167&gt;=EOMONTH($D21,0)),IF($G21="NNN",SUM(Expenses!BA$14:BA$18)*$F21,IF($G21="FSG",0,IF($G21="MG",SUMPRODUCT(Expenses!BA$14:BA$18,$I21:$I25)*$F21,MAX((Expenses!BA$15-$K21/12)*$J21*$F21,0)+MAX((Expenses!BA$14-$K22/12)*$J22*$F21,0)+MAX((Expenses!BA$17-$K23/12)*$J23*$F21,0)+MAX((Expenses!BA$16-$K24/12)*$J24*$F21,0)+MAX((Expenses!BA$18-$K25/12)*$J25*$F21,0)))),0)</f>
        <v>0</v>
      </c>
      <c r="BD187" s="515">
        <f>IF(AND(BD$167&lt;=$E21,BD$167&gt;=EOMONTH($D21,0)),IF($G21="NNN",SUM(Expenses!BB$14:BB$18)*$F21,IF($G21="FSG",0,IF($G21="MG",SUMPRODUCT(Expenses!BB$14:BB$18,$I21:$I25)*$F21,MAX((Expenses!BB$15-$K21/12)*$J21*$F21,0)+MAX((Expenses!BB$14-$K22/12)*$J22*$F21,0)+MAX((Expenses!BB$17-$K23/12)*$J23*$F21,0)+MAX((Expenses!BB$16-$K24/12)*$J24*$F21,0)+MAX((Expenses!BB$18-$K25/12)*$J25*$F21,0)))),0)</f>
        <v>0</v>
      </c>
      <c r="BE187" s="515">
        <f>IF(AND(BE$167&lt;=$E21,BE$167&gt;=EOMONTH($D21,0)),IF($G21="NNN",SUM(Expenses!BC$14:BC$18)*$F21,IF($G21="FSG",0,IF($G21="MG",SUMPRODUCT(Expenses!BC$14:BC$18,$I21:$I25)*$F21,MAX((Expenses!BC$15-$K21/12)*$J21*$F21,0)+MAX((Expenses!BC$14-$K22/12)*$J22*$F21,0)+MAX((Expenses!BC$17-$K23/12)*$J23*$F21,0)+MAX((Expenses!BC$16-$K24/12)*$J24*$F21,0)+MAX((Expenses!BC$18-$K25/12)*$J25*$F21,0)))),0)</f>
        <v>0</v>
      </c>
      <c r="BF187" s="515">
        <f>IF(AND(BF$167&lt;=$E21,BF$167&gt;=EOMONTH($D21,0)),IF($G21="NNN",SUM(Expenses!BD$14:BD$18)*$F21,IF($G21="FSG",0,IF($G21="MG",SUMPRODUCT(Expenses!BD$14:BD$18,$I21:$I25)*$F21,MAX((Expenses!BD$15-$K21/12)*$J21*$F21,0)+MAX((Expenses!BD$14-$K22/12)*$J22*$F21,0)+MAX((Expenses!BD$17-$K23/12)*$J23*$F21,0)+MAX((Expenses!BD$16-$K24/12)*$J24*$F21,0)+MAX((Expenses!BD$18-$K25/12)*$J25*$F21,0)))),0)</f>
        <v>0</v>
      </c>
      <c r="BG187" s="515">
        <f>IF(AND(BG$167&lt;=$E21,BG$167&gt;=EOMONTH($D21,0)),IF($G21="NNN",SUM(Expenses!BE$14:BE$18)*$F21,IF($G21="FSG",0,IF($G21="MG",SUMPRODUCT(Expenses!BE$14:BE$18,$I21:$I25)*$F21,MAX((Expenses!BE$15-$K21/12)*$J21*$F21,0)+MAX((Expenses!BE$14-$K22/12)*$J22*$F21,0)+MAX((Expenses!BE$17-$K23/12)*$J23*$F21,0)+MAX((Expenses!BE$16-$K24/12)*$J24*$F21,0)+MAX((Expenses!BE$18-$K25/12)*$J25*$F21,0)))),0)</f>
        <v>0</v>
      </c>
      <c r="BH187" s="515">
        <f>IF(AND(BH$167&lt;=$E21,BH$167&gt;=EOMONTH($D21,0)),IF($G21="NNN",SUM(Expenses!BF$14:BF$18)*$F21,IF($G21="FSG",0,IF($G21="MG",SUMPRODUCT(Expenses!BF$14:BF$18,$I21:$I25)*$F21,MAX((Expenses!BF$15-$K21/12)*$J21*$F21,0)+MAX((Expenses!BF$14-$K22/12)*$J22*$F21,0)+MAX((Expenses!BF$17-$K23/12)*$J23*$F21,0)+MAX((Expenses!BF$16-$K24/12)*$J24*$F21,0)+MAX((Expenses!BF$18-$K25/12)*$J25*$F21,0)))),0)</f>
        <v>0</v>
      </c>
      <c r="BI187" s="515">
        <f>IF(AND(BI$167&lt;=$E21,BI$167&gt;=EOMONTH($D21,0)),IF($G21="NNN",SUM(Expenses!BG$14:BG$18)*$F21,IF($G21="FSG",0,IF($G21="MG",SUMPRODUCT(Expenses!BG$14:BG$18,$I21:$I25)*$F21,MAX((Expenses!BG$15-$K21/12)*$J21*$F21,0)+MAX((Expenses!BG$14-$K22/12)*$J22*$F21,0)+MAX((Expenses!BG$17-$K23/12)*$J23*$F21,0)+MAX((Expenses!BG$16-$K24/12)*$J24*$F21,0)+MAX((Expenses!BG$18-$K25/12)*$J25*$F21,0)))),0)</f>
        <v>0</v>
      </c>
      <c r="BJ187" s="515">
        <f>IF(AND(BJ$167&lt;=$E21,BJ$167&gt;=EOMONTH($D21,0)),IF($G21="NNN",SUM(Expenses!BH$14:BH$18)*$F21,IF($G21="FSG",0,IF($G21="MG",SUMPRODUCT(Expenses!BH$14:BH$18,$I21:$I25)*$F21,MAX((Expenses!BH$15-$K21/12)*$J21*$F21,0)+MAX((Expenses!BH$14-$K22/12)*$J22*$F21,0)+MAX((Expenses!BH$17-$K23/12)*$J23*$F21,0)+MAX((Expenses!BH$16-$K24/12)*$J24*$F21,0)+MAX((Expenses!BH$18-$K25/12)*$J25*$F21,0)))),0)</f>
        <v>0</v>
      </c>
      <c r="BK187" s="515">
        <f>IF(AND(BK$167&lt;=$E21,BK$167&gt;=EOMONTH($D21,0)),IF($G21="NNN",SUM(Expenses!BI$14:BI$18)*$F21,IF($G21="FSG",0,IF($G21="MG",SUMPRODUCT(Expenses!BI$14:BI$18,$I21:$I25)*$F21,MAX((Expenses!BI$15-$K21/12)*$J21*$F21,0)+MAX((Expenses!BI$14-$K22/12)*$J22*$F21,0)+MAX((Expenses!BI$17-$K23/12)*$J23*$F21,0)+MAX((Expenses!BI$16-$K24/12)*$J24*$F21,0)+MAX((Expenses!BI$18-$K25/12)*$J25*$F21,0)))),0)</f>
        <v>0</v>
      </c>
      <c r="BL187" s="515">
        <f>IF(AND(BL$167&lt;=$E21,BL$167&gt;=EOMONTH($D21,0)),IF($G21="NNN",SUM(Expenses!BJ$14:BJ$18)*$F21,IF($G21="FSG",0,IF($G21="MG",SUMPRODUCT(Expenses!BJ$14:BJ$18,$I21:$I25)*$F21,MAX((Expenses!BJ$15-$K21/12)*$J21*$F21,0)+MAX((Expenses!BJ$14-$K22/12)*$J22*$F21,0)+MAX((Expenses!BJ$17-$K23/12)*$J23*$F21,0)+MAX((Expenses!BJ$16-$K24/12)*$J24*$F21,0)+MAX((Expenses!BJ$18-$K25/12)*$J25*$F21,0)))),0)</f>
        <v>0</v>
      </c>
      <c r="BM187" s="515">
        <f>IF(AND(BM$167&lt;=$E21,BM$167&gt;=EOMONTH($D21,0)),IF($G21="NNN",SUM(Expenses!BK$14:BK$18)*$F21,IF($G21="FSG",0,IF($G21="MG",SUMPRODUCT(Expenses!BK$14:BK$18,$I21:$I25)*$F21,MAX((Expenses!BK$15-$K21/12)*$J21*$F21,0)+MAX((Expenses!BK$14-$K22/12)*$J22*$F21,0)+MAX((Expenses!BK$17-$K23/12)*$J23*$F21,0)+MAX((Expenses!BK$16-$K24/12)*$J24*$F21,0)+MAX((Expenses!BK$18-$K25/12)*$J25*$F21,0)))),0)</f>
        <v>0</v>
      </c>
      <c r="BN187" s="515">
        <f>IF(AND(BN$167&lt;=$E21,BN$167&gt;=EOMONTH($D21,0)),IF($G21="NNN",SUM(Expenses!BL$14:BL$18)*$F21,IF($G21="FSG",0,IF($G21="MG",SUMPRODUCT(Expenses!BL$14:BL$18,$I21:$I25)*$F21,MAX((Expenses!BL$15-$K21/12)*$J21*$F21,0)+MAX((Expenses!BL$14-$K22/12)*$J22*$F21,0)+MAX((Expenses!BL$17-$K23/12)*$J23*$F21,0)+MAX((Expenses!BL$16-$K24/12)*$J24*$F21,0)+MAX((Expenses!BL$18-$K25/12)*$J25*$F21,0)))),0)</f>
        <v>0</v>
      </c>
      <c r="BO187" s="515">
        <f>IF(AND(BO$167&lt;=$E21,BO$167&gt;=EOMONTH($D21,0)),IF($G21="NNN",SUM(Expenses!BM$14:BM$18)*$F21,IF($G21="FSG",0,IF($G21="MG",SUMPRODUCT(Expenses!BM$14:BM$18,$I21:$I25)*$F21,MAX((Expenses!BM$15-$K21/12)*$J21*$F21,0)+MAX((Expenses!BM$14-$K22/12)*$J22*$F21,0)+MAX((Expenses!BM$17-$K23/12)*$J23*$F21,0)+MAX((Expenses!BM$16-$K24/12)*$J24*$F21,0)+MAX((Expenses!BM$18-$K25/12)*$J25*$F21,0)))),0)</f>
        <v>0</v>
      </c>
      <c r="BP187" s="515">
        <f>IF(AND(BP$167&lt;=$E21,BP$167&gt;=EOMONTH($D21,0)),IF($G21="NNN",SUM(Expenses!BN$14:BN$18)*$F21,IF($G21="FSG",0,IF($G21="MG",SUMPRODUCT(Expenses!BN$14:BN$18,$I21:$I25)*$F21,MAX((Expenses!BN$15-$K21/12)*$J21*$F21,0)+MAX((Expenses!BN$14-$K22/12)*$J22*$F21,0)+MAX((Expenses!BN$17-$K23/12)*$J23*$F21,0)+MAX((Expenses!BN$16-$K24/12)*$J24*$F21,0)+MAX((Expenses!BN$18-$K25/12)*$J25*$F21,0)))),0)</f>
        <v>0</v>
      </c>
      <c r="BQ187" s="515">
        <f>IF(AND(BQ$167&lt;=$E21,BQ$167&gt;=EOMONTH($D21,0)),IF($G21="NNN",SUM(Expenses!BO$14:BO$18)*$F21,IF($G21="FSG",0,IF($G21="MG",SUMPRODUCT(Expenses!BO$14:BO$18,$I21:$I25)*$F21,MAX((Expenses!BO$15-$K21/12)*$J21*$F21,0)+MAX((Expenses!BO$14-$K22/12)*$J22*$F21,0)+MAX((Expenses!BO$17-$K23/12)*$J23*$F21,0)+MAX((Expenses!BO$16-$K24/12)*$J24*$F21,0)+MAX((Expenses!BO$18-$K25/12)*$J25*$F21,0)))),0)</f>
        <v>0</v>
      </c>
      <c r="BR187" s="515">
        <f>IF(AND(BR$167&lt;=$E21,BR$167&gt;=EOMONTH($D21,0)),IF($G21="NNN",SUM(Expenses!BP$14:BP$18)*$F21,IF($G21="FSG",0,IF($G21="MG",SUMPRODUCT(Expenses!BP$14:BP$18,$I21:$I25)*$F21,MAX((Expenses!BP$15-$K21/12)*$J21*$F21,0)+MAX((Expenses!BP$14-$K22/12)*$J22*$F21,0)+MAX((Expenses!BP$17-$K23/12)*$J23*$F21,0)+MAX((Expenses!BP$16-$K24/12)*$J24*$F21,0)+MAX((Expenses!BP$18-$K25/12)*$J25*$F21,0)))),0)</f>
        <v>0</v>
      </c>
      <c r="BS187" s="515">
        <f>IF(AND(BS$167&lt;=$E21,BS$167&gt;=EOMONTH($D21,0)),IF($G21="NNN",SUM(Expenses!BQ$14:BQ$18)*$F21,IF($G21="FSG",0,IF($G21="MG",SUMPRODUCT(Expenses!BQ$14:BQ$18,$I21:$I25)*$F21,MAX((Expenses!BQ$15-$K21/12)*$J21*$F21,0)+MAX((Expenses!BQ$14-$K22/12)*$J22*$F21,0)+MAX((Expenses!BQ$17-$K23/12)*$J23*$F21,0)+MAX((Expenses!BQ$16-$K24/12)*$J24*$F21,0)+MAX((Expenses!BQ$18-$K25/12)*$J25*$F21,0)))),0)</f>
        <v>0</v>
      </c>
      <c r="BT187" s="515">
        <f>IF(AND(BT$167&lt;=$E21,BT$167&gt;=EOMONTH($D21,0)),IF($G21="NNN",SUM(Expenses!BR$14:BR$18)*$F21,IF($G21="FSG",0,IF($G21="MG",SUMPRODUCT(Expenses!BR$14:BR$18,$I21:$I25)*$F21,MAX((Expenses!BR$15-$K21/12)*$J21*$F21,0)+MAX((Expenses!BR$14-$K22/12)*$J22*$F21,0)+MAX((Expenses!BR$17-$K23/12)*$J23*$F21,0)+MAX((Expenses!BR$16-$K24/12)*$J24*$F21,0)+MAX((Expenses!BR$18-$K25/12)*$J25*$F21,0)))),0)</f>
        <v>0</v>
      </c>
      <c r="BU187" s="515">
        <f>IF(AND(BU$167&lt;=$E21,BU$167&gt;=EOMONTH($D21,0)),IF($G21="NNN",SUM(Expenses!BS$14:BS$18)*$F21,IF($G21="FSG",0,IF($G21="MG",SUMPRODUCT(Expenses!BS$14:BS$18,$I21:$I25)*$F21,MAX((Expenses!BS$15-$K21/12)*$J21*$F21,0)+MAX((Expenses!BS$14-$K22/12)*$J22*$F21,0)+MAX((Expenses!BS$17-$K23/12)*$J23*$F21,0)+MAX((Expenses!BS$16-$K24/12)*$J24*$F21,0)+MAX((Expenses!BS$18-$K25/12)*$J25*$F21,0)))),0)</f>
        <v>0</v>
      </c>
      <c r="BV187" s="515">
        <f>IF(AND(BV$167&lt;=$E21,BV$167&gt;=EOMONTH($D21,0)),IF($G21="NNN",SUM(Expenses!BT$14:BT$18)*$F21,IF($G21="FSG",0,IF($G21="MG",SUMPRODUCT(Expenses!BT$14:BT$18,$I21:$I25)*$F21,MAX((Expenses!BT$15-$K21/12)*$J21*$F21,0)+MAX((Expenses!BT$14-$K22/12)*$J22*$F21,0)+MAX((Expenses!BT$17-$K23/12)*$J23*$F21,0)+MAX((Expenses!BT$16-$K24/12)*$J24*$F21,0)+MAX((Expenses!BT$18-$K25/12)*$J25*$F21,0)))),0)</f>
        <v>0</v>
      </c>
      <c r="BW187" s="515">
        <f>IF(AND(BW$167&lt;=$E21,BW$167&gt;=EOMONTH($D21,0)),IF($G21="NNN",SUM(Expenses!BU$14:BU$18)*$F21,IF($G21="FSG",0,IF($G21="MG",SUMPRODUCT(Expenses!BU$14:BU$18,$I21:$I25)*$F21,MAX((Expenses!BU$15-$K21/12)*$J21*$F21,0)+MAX((Expenses!BU$14-$K22/12)*$J22*$F21,0)+MAX((Expenses!BU$17-$K23/12)*$J23*$F21,0)+MAX((Expenses!BU$16-$K24/12)*$J24*$F21,0)+MAX((Expenses!BU$18-$K25/12)*$J25*$F21,0)))),0)</f>
        <v>0</v>
      </c>
      <c r="BX187" s="515">
        <f>IF(AND(BX$167&lt;=$E21,BX$167&gt;=EOMONTH($D21,0)),IF($G21="NNN",SUM(Expenses!BV$14:BV$18)*$F21,IF($G21="FSG",0,IF($G21="MG",SUMPRODUCT(Expenses!BV$14:BV$18,$I21:$I25)*$F21,MAX((Expenses!BV$15-$K21/12)*$J21*$F21,0)+MAX((Expenses!BV$14-$K22/12)*$J22*$F21,0)+MAX((Expenses!BV$17-$K23/12)*$J23*$F21,0)+MAX((Expenses!BV$16-$K24/12)*$J24*$F21,0)+MAX((Expenses!BV$18-$K25/12)*$J25*$F21,0)))),0)</f>
        <v>0</v>
      </c>
      <c r="BY187" s="515">
        <f>IF(AND(BY$167&lt;=$E21,BY$167&gt;=EOMONTH($D21,0)),IF($G21="NNN",SUM(Expenses!BW$14:BW$18)*$F21,IF($G21="FSG",0,IF($G21="MG",SUMPRODUCT(Expenses!BW$14:BW$18,$I21:$I25)*$F21,MAX((Expenses!BW$15-$K21/12)*$J21*$F21,0)+MAX((Expenses!BW$14-$K22/12)*$J22*$F21,0)+MAX((Expenses!BW$17-$K23/12)*$J23*$F21,0)+MAX((Expenses!BW$16-$K24/12)*$J24*$F21,0)+MAX((Expenses!BW$18-$K25/12)*$J25*$F21,0)))),0)</f>
        <v>0</v>
      </c>
      <c r="BZ187" s="515">
        <f>IF(AND(BZ$167&lt;=$E21,BZ$167&gt;=EOMONTH($D21,0)),IF($G21="NNN",SUM(Expenses!BX$14:BX$18)*$F21,IF($G21="FSG",0,IF($G21="MG",SUMPRODUCT(Expenses!BX$14:BX$18,$I21:$I25)*$F21,MAX((Expenses!BX$15-$K21/12)*$J21*$F21,0)+MAX((Expenses!BX$14-$K22/12)*$J22*$F21,0)+MAX((Expenses!BX$17-$K23/12)*$J23*$F21,0)+MAX((Expenses!BX$16-$K24/12)*$J24*$F21,0)+MAX((Expenses!BX$18-$K25/12)*$J25*$F21,0)))),0)</f>
        <v>0</v>
      </c>
      <c r="CA187" s="515">
        <f>IF(AND(CA$167&lt;=$E21,CA$167&gt;=EOMONTH($D21,0)),IF($G21="NNN",SUM(Expenses!BY$14:BY$18)*$F21,IF($G21="FSG",0,IF($G21="MG",SUMPRODUCT(Expenses!BY$14:BY$18,$I21:$I25)*$F21,MAX((Expenses!BY$15-$K21/12)*$J21*$F21,0)+MAX((Expenses!BY$14-$K22/12)*$J22*$F21,0)+MAX((Expenses!BY$17-$K23/12)*$J23*$F21,0)+MAX((Expenses!BY$16-$K24/12)*$J24*$F21,0)+MAX((Expenses!BY$18-$K25/12)*$J25*$F21,0)))),0)</f>
        <v>0</v>
      </c>
      <c r="CB187" s="515">
        <f>IF(AND(CB$167&lt;=$E21,CB$167&gt;=EOMONTH($D21,0)),IF($G21="NNN",SUM(Expenses!BZ$14:BZ$18)*$F21,IF($G21="FSG",0,IF($G21="MG",SUMPRODUCT(Expenses!BZ$14:BZ$18,$I21:$I25)*$F21,MAX((Expenses!BZ$15-$K21/12)*$J21*$F21,0)+MAX((Expenses!BZ$14-$K22/12)*$J22*$F21,0)+MAX((Expenses!BZ$17-$K23/12)*$J23*$F21,0)+MAX((Expenses!BZ$16-$K24/12)*$J24*$F21,0)+MAX((Expenses!BZ$18-$K25/12)*$J25*$F21,0)))),0)</f>
        <v>0</v>
      </c>
      <c r="CC187" s="515">
        <f>IF(AND(CC$167&lt;=$E21,CC$167&gt;=EOMONTH($D21,0)),IF($G21="NNN",SUM(Expenses!CA$14:CA$18)*$F21,IF($G21="FSG",0,IF($G21="MG",SUMPRODUCT(Expenses!CA$14:CA$18,$I21:$I25)*$F21,MAX((Expenses!CA$15-$K21/12)*$J21*$F21,0)+MAX((Expenses!CA$14-$K22/12)*$J22*$F21,0)+MAX((Expenses!CA$17-$K23/12)*$J23*$F21,0)+MAX((Expenses!CA$16-$K24/12)*$J24*$F21,0)+MAX((Expenses!CA$18-$K25/12)*$J25*$F21,0)))),0)</f>
        <v>0</v>
      </c>
      <c r="CD187" s="515">
        <f>IF(AND(CD$167&lt;=$E21,CD$167&gt;=EOMONTH($D21,0)),IF($G21="NNN",SUM(Expenses!CB$14:CB$18)*$F21,IF($G21="FSG",0,IF($G21="MG",SUMPRODUCT(Expenses!CB$14:CB$18,$I21:$I25)*$F21,MAX((Expenses!CB$15-$K21/12)*$J21*$F21,0)+MAX((Expenses!CB$14-$K22/12)*$J22*$F21,0)+MAX((Expenses!CB$17-$K23/12)*$J23*$F21,0)+MAX((Expenses!CB$16-$K24/12)*$J24*$F21,0)+MAX((Expenses!CB$18-$K25/12)*$J25*$F21,0)))),0)</f>
        <v>0</v>
      </c>
      <c r="CE187" s="515">
        <f>IF(AND(CE$167&lt;=$E21,CE$167&gt;=EOMONTH($D21,0)),IF($G21="NNN",SUM(Expenses!CC$14:CC$18)*$F21,IF($G21="FSG",0,IF($G21="MG",SUMPRODUCT(Expenses!CC$14:CC$18,$I21:$I25)*$F21,MAX((Expenses!CC$15-$K21/12)*$J21*$F21,0)+MAX((Expenses!CC$14-$K22/12)*$J22*$F21,0)+MAX((Expenses!CC$17-$K23/12)*$J23*$F21,0)+MAX((Expenses!CC$16-$K24/12)*$J24*$F21,0)+MAX((Expenses!CC$18-$K25/12)*$J25*$F21,0)))),0)</f>
        <v>0</v>
      </c>
      <c r="CF187" s="515">
        <f>IF(AND(CF$167&lt;=$E21,CF$167&gt;=EOMONTH($D21,0)),IF($G21="NNN",SUM(Expenses!CD$14:CD$18)*$F21,IF($G21="FSG",0,IF($G21="MG",SUMPRODUCT(Expenses!CD$14:CD$18,$I21:$I25)*$F21,MAX((Expenses!CD$15-$K21/12)*$J21*$F21,0)+MAX((Expenses!CD$14-$K22/12)*$J22*$F21,0)+MAX((Expenses!CD$17-$K23/12)*$J23*$F21,0)+MAX((Expenses!CD$16-$K24/12)*$J24*$F21,0)+MAX((Expenses!CD$18-$K25/12)*$J25*$F21,0)))),0)</f>
        <v>0</v>
      </c>
      <c r="CG187" s="515">
        <f>IF(AND(CG$167&lt;=$E21,CG$167&gt;=EOMONTH($D21,0)),IF($G21="NNN",SUM(Expenses!CE$14:CE$18)*$F21,IF($G21="FSG",0,IF($G21="MG",SUMPRODUCT(Expenses!CE$14:CE$18,$I21:$I25)*$F21,MAX((Expenses!CE$15-$K21/12)*$J21*$F21,0)+MAX((Expenses!CE$14-$K22/12)*$J22*$F21,0)+MAX((Expenses!CE$17-$K23/12)*$J23*$F21,0)+MAX((Expenses!CE$16-$K24/12)*$J24*$F21,0)+MAX((Expenses!CE$18-$K25/12)*$J25*$F21,0)))),0)</f>
        <v>0</v>
      </c>
      <c r="CH187" s="515">
        <f>IF(AND(CH$167&lt;=$E21,CH$167&gt;=EOMONTH($D21,0)),IF($G21="NNN",SUM(Expenses!CF$14:CF$18)*$F21,IF($G21="FSG",0,IF($G21="MG",SUMPRODUCT(Expenses!CF$14:CF$18,$I21:$I25)*$F21,MAX((Expenses!CF$15-$K21/12)*$J21*$F21,0)+MAX((Expenses!CF$14-$K22/12)*$J22*$F21,0)+MAX((Expenses!CF$17-$K23/12)*$J23*$F21,0)+MAX((Expenses!CF$16-$K24/12)*$J24*$F21,0)+MAX((Expenses!CF$18-$K25/12)*$J25*$F21,0)))),0)</f>
        <v>0</v>
      </c>
      <c r="CI187" s="515">
        <f>IF(AND(CI$167&lt;=$E21,CI$167&gt;=EOMONTH($D21,0)),IF($G21="NNN",SUM(Expenses!CG$14:CG$18)*$F21,IF($G21="FSG",0,IF($G21="MG",SUMPRODUCT(Expenses!CG$14:CG$18,$I21:$I25)*$F21,MAX((Expenses!CG$15-$K21/12)*$J21*$F21,0)+MAX((Expenses!CG$14-$K22/12)*$J22*$F21,0)+MAX((Expenses!CG$17-$K23/12)*$J23*$F21,0)+MAX((Expenses!CG$16-$K24/12)*$J24*$F21,0)+MAX((Expenses!CG$18-$K25/12)*$J25*$F21,0)))),0)</f>
        <v>0</v>
      </c>
      <c r="CJ187" s="515">
        <f>IF(AND(CJ$167&lt;=$E21,CJ$167&gt;=EOMONTH($D21,0)),IF($G21="NNN",SUM(Expenses!CH$14:CH$18)*$F21,IF($G21="FSG",0,IF($G21="MG",SUMPRODUCT(Expenses!CH$14:CH$18,$I21:$I25)*$F21,MAX((Expenses!CH$15-$K21/12)*$J21*$F21,0)+MAX((Expenses!CH$14-$K22/12)*$J22*$F21,0)+MAX((Expenses!CH$17-$K23/12)*$J23*$F21,0)+MAX((Expenses!CH$16-$K24/12)*$J24*$F21,0)+MAX((Expenses!CH$18-$K25/12)*$J25*$F21,0)))),0)</f>
        <v>0</v>
      </c>
      <c r="CK187" s="515">
        <f>IF(AND(CK$167&lt;=$E21,CK$167&gt;=EOMONTH($D21,0)),IF($G21="NNN",SUM(Expenses!CI$14:CI$18)*$F21,IF($G21="FSG",0,IF($G21="MG",SUMPRODUCT(Expenses!CI$14:CI$18,$I21:$I25)*$F21,MAX((Expenses!CI$15-$K21/12)*$J21*$F21,0)+MAX((Expenses!CI$14-$K22/12)*$J22*$F21,0)+MAX((Expenses!CI$17-$K23/12)*$J23*$F21,0)+MAX((Expenses!CI$16-$K24/12)*$J24*$F21,0)+MAX((Expenses!CI$18-$K25/12)*$J25*$F21,0)))),0)</f>
        <v>0</v>
      </c>
      <c r="CL187" s="515">
        <f>IF(AND(CL$167&lt;=$E21,CL$167&gt;=EOMONTH($D21,0)),IF($G21="NNN",SUM(Expenses!CJ$14:CJ$18)*$F21,IF($G21="FSG",0,IF($G21="MG",SUMPRODUCT(Expenses!CJ$14:CJ$18,$I21:$I25)*$F21,MAX((Expenses!CJ$15-$K21/12)*$J21*$F21,0)+MAX((Expenses!CJ$14-$K22/12)*$J22*$F21,0)+MAX((Expenses!CJ$17-$K23/12)*$J23*$F21,0)+MAX((Expenses!CJ$16-$K24/12)*$J24*$F21,0)+MAX((Expenses!CJ$18-$K25/12)*$J25*$F21,0)))),0)</f>
        <v>0</v>
      </c>
      <c r="CM187" s="515">
        <f>IF(AND(CM$167&lt;=$E21,CM$167&gt;=EOMONTH($D21,0)),IF($G21="NNN",SUM(Expenses!CK$14:CK$18)*$F21,IF($G21="FSG",0,IF($G21="MG",SUMPRODUCT(Expenses!CK$14:CK$18,$I21:$I25)*$F21,MAX((Expenses!CK$15-$K21/12)*$J21*$F21,0)+MAX((Expenses!CK$14-$K22/12)*$J22*$F21,0)+MAX((Expenses!CK$17-$K23/12)*$J23*$F21,0)+MAX((Expenses!CK$16-$K24/12)*$J24*$F21,0)+MAX((Expenses!CK$18-$K25/12)*$J25*$F21,0)))),0)</f>
        <v>0</v>
      </c>
      <c r="CN187" s="515">
        <f>IF(AND(CN$167&lt;=$E21,CN$167&gt;=EOMONTH($D21,0)),IF($G21="NNN",SUM(Expenses!CL$14:CL$18)*$F21,IF($G21="FSG",0,IF($G21="MG",SUMPRODUCT(Expenses!CL$14:CL$18,$I21:$I25)*$F21,MAX((Expenses!CL$15-$K21/12)*$J21*$F21,0)+MAX((Expenses!CL$14-$K22/12)*$J22*$F21,0)+MAX((Expenses!CL$17-$K23/12)*$J23*$F21,0)+MAX((Expenses!CL$16-$K24/12)*$J24*$F21,0)+MAX((Expenses!CL$18-$K25/12)*$J25*$F21,0)))),0)</f>
        <v>0</v>
      </c>
      <c r="CO187" s="515">
        <f>IF(AND(CO$167&lt;=$E21,CO$167&gt;=EOMONTH($D21,0)),IF($G21="NNN",SUM(Expenses!CM$14:CM$18)*$F21,IF($G21="FSG",0,IF($G21="MG",SUMPRODUCT(Expenses!CM$14:CM$18,$I21:$I25)*$F21,MAX((Expenses!CM$15-$K21/12)*$J21*$F21,0)+MAX((Expenses!CM$14-$K22/12)*$J22*$F21,0)+MAX((Expenses!CM$17-$K23/12)*$J23*$F21,0)+MAX((Expenses!CM$16-$K24/12)*$J24*$F21,0)+MAX((Expenses!CM$18-$K25/12)*$J25*$F21,0)))),0)</f>
        <v>0</v>
      </c>
      <c r="CP187" s="515">
        <f>IF(AND(CP$167&lt;=$E21,CP$167&gt;=EOMONTH($D21,0)),IF($G21="NNN",SUM(Expenses!CN$14:CN$18)*$F21,IF($G21="FSG",0,IF($G21="MG",SUMPRODUCT(Expenses!CN$14:CN$18,$I21:$I25)*$F21,MAX((Expenses!CN$15-$K21/12)*$J21*$F21,0)+MAX((Expenses!CN$14-$K22/12)*$J22*$F21,0)+MAX((Expenses!CN$17-$K23/12)*$J23*$F21,0)+MAX((Expenses!CN$16-$K24/12)*$J24*$F21,0)+MAX((Expenses!CN$18-$K25/12)*$J25*$F21,0)))),0)</f>
        <v>0</v>
      </c>
      <c r="CQ187" s="515">
        <f>IF(AND(CQ$167&lt;=$E21,CQ$167&gt;=EOMONTH($D21,0)),IF($G21="NNN",SUM(Expenses!CO$14:CO$18)*$F21,IF($G21="FSG",0,IF($G21="MG",SUMPRODUCT(Expenses!CO$14:CO$18,$I21:$I25)*$F21,MAX((Expenses!CO$15-$K21/12)*$J21*$F21,0)+MAX((Expenses!CO$14-$K22/12)*$J22*$F21,0)+MAX((Expenses!CO$17-$K23/12)*$J23*$F21,0)+MAX((Expenses!CO$16-$K24/12)*$J24*$F21,0)+MAX((Expenses!CO$18-$K25/12)*$J25*$F21,0)))),0)</f>
        <v>0</v>
      </c>
      <c r="CR187" s="515">
        <f>IF(AND(CR$167&lt;=$E21,CR$167&gt;=EOMONTH($D21,0)),IF($G21="NNN",SUM(Expenses!CP$14:CP$18)*$F21,IF($G21="FSG",0,IF($G21="MG",SUMPRODUCT(Expenses!CP$14:CP$18,$I21:$I25)*$F21,MAX((Expenses!CP$15-$K21/12)*$J21*$F21,0)+MAX((Expenses!CP$14-$K22/12)*$J22*$F21,0)+MAX((Expenses!CP$17-$K23/12)*$J23*$F21,0)+MAX((Expenses!CP$16-$K24/12)*$J24*$F21,0)+MAX((Expenses!CP$18-$K25/12)*$J25*$F21,0)))),0)</f>
        <v>0</v>
      </c>
      <c r="CS187" s="515">
        <f>IF(AND(CS$167&lt;=$E21,CS$167&gt;=EOMONTH($D21,0)),IF($G21="NNN",SUM(Expenses!CQ$14:CQ$18)*$F21,IF($G21="FSG",0,IF($G21="MG",SUMPRODUCT(Expenses!CQ$14:CQ$18,$I21:$I25)*$F21,MAX((Expenses!CQ$15-$K21/12)*$J21*$F21,0)+MAX((Expenses!CQ$14-$K22/12)*$J22*$F21,0)+MAX((Expenses!CQ$17-$K23/12)*$J23*$F21,0)+MAX((Expenses!CQ$16-$K24/12)*$J24*$F21,0)+MAX((Expenses!CQ$18-$K25/12)*$J25*$F21,0)))),0)</f>
        <v>0</v>
      </c>
      <c r="CT187" s="515">
        <f>IF(AND(CT$167&lt;=$E21,CT$167&gt;=EOMONTH($D21,0)),IF($G21="NNN",SUM(Expenses!CR$14:CR$18)*$F21,IF($G21="FSG",0,IF($G21="MG",SUMPRODUCT(Expenses!CR$14:CR$18,$I21:$I25)*$F21,MAX((Expenses!CR$15-$K21/12)*$J21*$F21,0)+MAX((Expenses!CR$14-$K22/12)*$J22*$F21,0)+MAX((Expenses!CR$17-$K23/12)*$J23*$F21,0)+MAX((Expenses!CR$16-$K24/12)*$J24*$F21,0)+MAX((Expenses!CR$18-$K25/12)*$J25*$F21,0)))),0)</f>
        <v>0</v>
      </c>
      <c r="CU187" s="515">
        <f>IF(AND(CU$167&lt;=$E21,CU$167&gt;=EOMONTH($D21,0)),IF($G21="NNN",SUM(Expenses!CS$14:CS$18)*$F21,IF($G21="FSG",0,IF($G21="MG",SUMPRODUCT(Expenses!CS$14:CS$18,$I21:$I25)*$F21,MAX((Expenses!CS$15-$K21/12)*$J21*$F21,0)+MAX((Expenses!CS$14-$K22/12)*$J22*$F21,0)+MAX((Expenses!CS$17-$K23/12)*$J23*$F21,0)+MAX((Expenses!CS$16-$K24/12)*$J24*$F21,0)+MAX((Expenses!CS$18-$K25/12)*$J25*$F21,0)))),0)</f>
        <v>0</v>
      </c>
      <c r="CV187" s="515">
        <f>IF(AND(CV$167&lt;=$E21,CV$167&gt;=EOMONTH($D21,0)),IF($G21="NNN",SUM(Expenses!CT$14:CT$18)*$F21,IF($G21="FSG",0,IF($G21="MG",SUMPRODUCT(Expenses!CT$14:CT$18,$I21:$I25)*$F21,MAX((Expenses!CT$15-$K21/12)*$J21*$F21,0)+MAX((Expenses!CT$14-$K22/12)*$J22*$F21,0)+MAX((Expenses!CT$17-$K23/12)*$J23*$F21,0)+MAX((Expenses!CT$16-$K24/12)*$J24*$F21,0)+MAX((Expenses!CT$18-$K25/12)*$J25*$F21,0)))),0)</f>
        <v>0</v>
      </c>
      <c r="CW187" s="515">
        <f>IF(AND(CW$167&lt;=$E21,CW$167&gt;=EOMONTH($D21,0)),IF($G21="NNN",SUM(Expenses!CU$14:CU$18)*$F21,IF($G21="FSG",0,IF($G21="MG",SUMPRODUCT(Expenses!CU$14:CU$18,$I21:$I25)*$F21,MAX((Expenses!CU$15-$K21/12)*$J21*$F21,0)+MAX((Expenses!CU$14-$K22/12)*$J22*$F21,0)+MAX((Expenses!CU$17-$K23/12)*$J23*$F21,0)+MAX((Expenses!CU$16-$K24/12)*$J24*$F21,0)+MAX((Expenses!CU$18-$K25/12)*$J25*$F21,0)))),0)</f>
        <v>0</v>
      </c>
      <c r="CX187" s="515">
        <f>IF(AND(CX$167&lt;=$E21,CX$167&gt;=EOMONTH($D21,0)),IF($G21="NNN",SUM(Expenses!CV$14:CV$18)*$F21,IF($G21="FSG",0,IF($G21="MG",SUMPRODUCT(Expenses!CV$14:CV$18,$I21:$I25)*$F21,MAX((Expenses!CV$15-$K21/12)*$J21*$F21,0)+MAX((Expenses!CV$14-$K22/12)*$J22*$F21,0)+MAX((Expenses!CV$17-$K23/12)*$J23*$F21,0)+MAX((Expenses!CV$16-$K24/12)*$J24*$F21,0)+MAX((Expenses!CV$18-$K25/12)*$J25*$F21,0)))),0)</f>
        <v>0</v>
      </c>
      <c r="CY187" s="515">
        <f>IF(AND(CY$167&lt;=$E21,CY$167&gt;=EOMONTH($D21,0)),IF($G21="NNN",SUM(Expenses!CW$14:CW$18)*$F21,IF($G21="FSG",0,IF($G21="MG",SUMPRODUCT(Expenses!CW$14:CW$18,$I21:$I25)*$F21,MAX((Expenses!CW$15-$K21/12)*$J21*$F21,0)+MAX((Expenses!CW$14-$K22/12)*$J22*$F21,0)+MAX((Expenses!CW$17-$K23/12)*$J23*$F21,0)+MAX((Expenses!CW$16-$K24/12)*$J24*$F21,0)+MAX((Expenses!CW$18-$K25/12)*$J25*$F21,0)))),0)</f>
        <v>0</v>
      </c>
      <c r="CZ187" s="515">
        <f>IF(AND(CZ$167&lt;=$E21,CZ$167&gt;=EOMONTH($D21,0)),IF($G21="NNN",SUM(Expenses!CX$14:CX$18)*$F21,IF($G21="FSG",0,IF($G21="MG",SUMPRODUCT(Expenses!CX$14:CX$18,$I21:$I25)*$F21,MAX((Expenses!CX$15-$K21/12)*$J21*$F21,0)+MAX((Expenses!CX$14-$K22/12)*$J22*$F21,0)+MAX((Expenses!CX$17-$K23/12)*$J23*$F21,0)+MAX((Expenses!CX$16-$K24/12)*$J24*$F21,0)+MAX((Expenses!CX$18-$K25/12)*$J25*$F21,0)))),0)</f>
        <v>0</v>
      </c>
      <c r="DA187" s="515">
        <f>IF(AND(DA$167&lt;=$E21,DA$167&gt;=EOMONTH($D21,0)),IF($G21="NNN",SUM(Expenses!CY$14:CY$18)*$F21,IF($G21="FSG",0,IF($G21="MG",SUMPRODUCT(Expenses!CY$14:CY$18,$I21:$I25)*$F21,MAX((Expenses!CY$15-$K21/12)*$J21*$F21,0)+MAX((Expenses!CY$14-$K22/12)*$J22*$F21,0)+MAX((Expenses!CY$17-$K23/12)*$J23*$F21,0)+MAX((Expenses!CY$16-$K24/12)*$J24*$F21,0)+MAX((Expenses!CY$18-$K25/12)*$J25*$F21,0)))),0)</f>
        <v>0</v>
      </c>
      <c r="DB187" s="515">
        <f>IF(AND(DB$167&lt;=$E21,DB$167&gt;=EOMONTH($D21,0)),IF($G21="NNN",SUM(Expenses!CZ$14:CZ$18)*$F21,IF($G21="FSG",0,IF($G21="MG",SUMPRODUCT(Expenses!CZ$14:CZ$18,$I21:$I25)*$F21,MAX((Expenses!CZ$15-$K21/12)*$J21*$F21,0)+MAX((Expenses!CZ$14-$K22/12)*$J22*$F21,0)+MAX((Expenses!CZ$17-$K23/12)*$J23*$F21,0)+MAX((Expenses!CZ$16-$K24/12)*$J24*$F21,0)+MAX((Expenses!CZ$18-$K25/12)*$J25*$F21,0)))),0)</f>
        <v>0</v>
      </c>
      <c r="DC187" s="515">
        <f>IF(AND(DC$167&lt;=$E21,DC$167&gt;=EOMONTH($D21,0)),IF($G21="NNN",SUM(Expenses!DA$14:DA$18)*$F21,IF($G21="FSG",0,IF($G21="MG",SUMPRODUCT(Expenses!DA$14:DA$18,$I21:$I25)*$F21,MAX((Expenses!DA$15-$K21/12)*$J21*$F21,0)+MAX((Expenses!DA$14-$K22/12)*$J22*$F21,0)+MAX((Expenses!DA$17-$K23/12)*$J23*$F21,0)+MAX((Expenses!DA$16-$K24/12)*$J24*$F21,0)+MAX((Expenses!DA$18-$K25/12)*$J25*$F21,0)))),0)</f>
        <v>0</v>
      </c>
      <c r="DD187" s="515">
        <f>IF(AND(DD$167&lt;=$E21,DD$167&gt;=EOMONTH($D21,0)),IF($G21="NNN",SUM(Expenses!DB$14:DB$18)*$F21,IF($G21="FSG",0,IF($G21="MG",SUMPRODUCT(Expenses!DB$14:DB$18,$I21:$I25)*$F21,MAX((Expenses!DB$15-$K21/12)*$J21*$F21,0)+MAX((Expenses!DB$14-$K22/12)*$J22*$F21,0)+MAX((Expenses!DB$17-$K23/12)*$J23*$F21,0)+MAX((Expenses!DB$16-$K24/12)*$J24*$F21,0)+MAX((Expenses!DB$18-$K25/12)*$J25*$F21,0)))),0)</f>
        <v>0</v>
      </c>
      <c r="DE187" s="515">
        <f>IF(AND(DE$167&lt;=$E21,DE$167&gt;=EOMONTH($D21,0)),IF($G21="NNN",SUM(Expenses!DC$14:DC$18)*$F21,IF($G21="FSG",0,IF($G21="MG",SUMPRODUCT(Expenses!DC$14:DC$18,$I21:$I25)*$F21,MAX((Expenses!DC$15-$K21/12)*$J21*$F21,0)+MAX((Expenses!DC$14-$K22/12)*$J22*$F21,0)+MAX((Expenses!DC$17-$K23/12)*$J23*$F21,0)+MAX((Expenses!DC$16-$K24/12)*$J24*$F21,0)+MAX((Expenses!DC$18-$K25/12)*$J25*$F21,0)))),0)</f>
        <v>0</v>
      </c>
      <c r="DF187" s="515">
        <f>IF(AND(DF$167&lt;=$E21,DF$167&gt;=EOMONTH($D21,0)),IF($G21="NNN",SUM(Expenses!DD$14:DD$18)*$F21,IF($G21="FSG",0,IF($G21="MG",SUMPRODUCT(Expenses!DD$14:DD$18,$I21:$I25)*$F21,MAX((Expenses!DD$15-$K21/12)*$J21*$F21,0)+MAX((Expenses!DD$14-$K22/12)*$J22*$F21,0)+MAX((Expenses!DD$17-$K23/12)*$J23*$F21,0)+MAX((Expenses!DD$16-$K24/12)*$J24*$F21,0)+MAX((Expenses!DD$18-$K25/12)*$J25*$F21,0)))),0)</f>
        <v>0</v>
      </c>
      <c r="DG187" s="515">
        <f>IF(AND(DG$167&lt;=$E21,DG$167&gt;=EOMONTH($D21,0)),IF($G21="NNN",SUM(Expenses!DE$14:DE$18)*$F21,IF($G21="FSG",0,IF($G21="MG",SUMPRODUCT(Expenses!DE$14:DE$18,$I21:$I25)*$F21,MAX((Expenses!DE$15-$K21/12)*$J21*$F21,0)+MAX((Expenses!DE$14-$K22/12)*$J22*$F21,0)+MAX((Expenses!DE$17-$K23/12)*$J23*$F21,0)+MAX((Expenses!DE$16-$K24/12)*$J24*$F21,0)+MAX((Expenses!DE$18-$K25/12)*$J25*$F21,0)))),0)</f>
        <v>0</v>
      </c>
      <c r="DH187" s="515">
        <f>IF(AND(DH$167&lt;=$E21,DH$167&gt;=EOMONTH($D21,0)),IF($G21="NNN",SUM(Expenses!DF$14:DF$18)*$F21,IF($G21="FSG",0,IF($G21="MG",SUMPRODUCT(Expenses!DF$14:DF$18,$I21:$I25)*$F21,MAX((Expenses!DF$15-$K21/12)*$J21*$F21,0)+MAX((Expenses!DF$14-$K22/12)*$J22*$F21,0)+MAX((Expenses!DF$17-$K23/12)*$J23*$F21,0)+MAX((Expenses!DF$16-$K24/12)*$J24*$F21,0)+MAX((Expenses!DF$18-$K25/12)*$J25*$F21,0)))),0)</f>
        <v>0</v>
      </c>
      <c r="DI187" s="515">
        <f>IF(AND(DI$167&lt;=$E21,DI$167&gt;=EOMONTH($D21,0)),IF($G21="NNN",SUM(Expenses!DG$14:DG$18)*$F21,IF($G21="FSG",0,IF($G21="MG",SUMPRODUCT(Expenses!DG$14:DG$18,$I21:$I25)*$F21,MAX((Expenses!DG$15-$K21/12)*$J21*$F21,0)+MAX((Expenses!DG$14-$K22/12)*$J22*$F21,0)+MAX((Expenses!DG$17-$K23/12)*$J23*$F21,0)+MAX((Expenses!DG$16-$K24/12)*$J24*$F21,0)+MAX((Expenses!DG$18-$K25/12)*$J25*$F21,0)))),0)</f>
        <v>0</v>
      </c>
      <c r="DJ187" s="515">
        <f>IF(AND(DJ$167&lt;=$E21,DJ$167&gt;=EOMONTH($D21,0)),IF($G21="NNN",SUM(Expenses!DH$14:DH$18)*$F21,IF($G21="FSG",0,IF($G21="MG",SUMPRODUCT(Expenses!DH$14:DH$18,$I21:$I25)*$F21,MAX((Expenses!DH$15-$K21/12)*$J21*$F21,0)+MAX((Expenses!DH$14-$K22/12)*$J22*$F21,0)+MAX((Expenses!DH$17-$K23/12)*$J23*$F21,0)+MAX((Expenses!DH$16-$K24/12)*$J24*$F21,0)+MAX((Expenses!DH$18-$K25/12)*$J25*$F21,0)))),0)</f>
        <v>0</v>
      </c>
      <c r="DK187" s="515">
        <f>IF(AND(DK$167&lt;=$E21,DK$167&gt;=EOMONTH($D21,0)),IF($G21="NNN",SUM(Expenses!DI$14:DI$18)*$F21,IF($G21="FSG",0,IF($G21="MG",SUMPRODUCT(Expenses!DI$14:DI$18,$I21:$I25)*$F21,MAX((Expenses!DI$15-$K21/12)*$J21*$F21,0)+MAX((Expenses!DI$14-$K22/12)*$J22*$F21,0)+MAX((Expenses!DI$17-$K23/12)*$J23*$F21,0)+MAX((Expenses!DI$16-$K24/12)*$J24*$F21,0)+MAX((Expenses!DI$18-$K25/12)*$J25*$F21,0)))),0)</f>
        <v>0</v>
      </c>
      <c r="DL187" s="515">
        <f>IF(AND(DL$167&lt;=$E21,DL$167&gt;=EOMONTH($D21,0)),IF($G21="NNN",SUM(Expenses!DJ$14:DJ$18)*$F21,IF($G21="FSG",0,IF($G21="MG",SUMPRODUCT(Expenses!DJ$14:DJ$18,$I21:$I25)*$F21,MAX((Expenses!DJ$15-$K21/12)*$J21*$F21,0)+MAX((Expenses!DJ$14-$K22/12)*$J22*$F21,0)+MAX((Expenses!DJ$17-$K23/12)*$J23*$F21,0)+MAX((Expenses!DJ$16-$K24/12)*$J24*$F21,0)+MAX((Expenses!DJ$18-$K25/12)*$J25*$F21,0)))),0)</f>
        <v>0</v>
      </c>
      <c r="DM187" s="515">
        <f>IF(AND(DM$167&lt;=$E21,DM$167&gt;=EOMONTH($D21,0)),IF($G21="NNN",SUM(Expenses!DK$14:DK$18)*$F21,IF($G21="FSG",0,IF($G21="MG",SUMPRODUCT(Expenses!DK$14:DK$18,$I21:$I25)*$F21,MAX((Expenses!DK$15-$K21/12)*$J21*$F21,0)+MAX((Expenses!DK$14-$K22/12)*$J22*$F21,0)+MAX((Expenses!DK$17-$K23/12)*$J23*$F21,0)+MAX((Expenses!DK$16-$K24/12)*$J24*$F21,0)+MAX((Expenses!DK$18-$K25/12)*$J25*$F21,0)))),0)</f>
        <v>0</v>
      </c>
      <c r="DN187" s="515">
        <f>IF(AND(DN$167&lt;=$E21,DN$167&gt;=EOMONTH($D21,0)),IF($G21="NNN",SUM(Expenses!DL$14:DL$18)*$F21,IF($G21="FSG",0,IF($G21="MG",SUMPRODUCT(Expenses!DL$14:DL$18,$I21:$I25)*$F21,MAX((Expenses!DL$15-$K21/12)*$J21*$F21,0)+MAX((Expenses!DL$14-$K22/12)*$J22*$F21,0)+MAX((Expenses!DL$17-$K23/12)*$J23*$F21,0)+MAX((Expenses!DL$16-$K24/12)*$J24*$F21,0)+MAX((Expenses!DL$18-$K25/12)*$J25*$F21,0)))),0)</f>
        <v>0</v>
      </c>
      <c r="DO187" s="515">
        <f>IF(AND(DO$167&lt;=$E21,DO$167&gt;=EOMONTH($D21,0)),IF($G21="NNN",SUM(Expenses!DM$14:DM$18)*$F21,IF($G21="FSG",0,IF($G21="MG",SUMPRODUCT(Expenses!DM$14:DM$18,$I21:$I25)*$F21,MAX((Expenses!DM$15-$K21/12)*$J21*$F21,0)+MAX((Expenses!DM$14-$K22/12)*$J22*$F21,0)+MAX((Expenses!DM$17-$K23/12)*$J23*$F21,0)+MAX((Expenses!DM$16-$K24/12)*$J24*$F21,0)+MAX((Expenses!DM$18-$K25/12)*$J25*$F21,0)))),0)</f>
        <v>0</v>
      </c>
      <c r="DP187" s="515">
        <f>IF(AND(DP$167&lt;=$E21,DP$167&gt;=EOMONTH($D21,0)),IF($G21="NNN",SUM(Expenses!DN$14:DN$18)*$F21,IF($G21="FSG",0,IF($G21="MG",SUMPRODUCT(Expenses!DN$14:DN$18,$I21:$I25)*$F21,MAX((Expenses!DN$15-$K21/12)*$J21*$F21,0)+MAX((Expenses!DN$14-$K22/12)*$J22*$F21,0)+MAX((Expenses!DN$17-$K23/12)*$J23*$F21,0)+MAX((Expenses!DN$16-$K24/12)*$J24*$F21,0)+MAX((Expenses!DN$18-$K25/12)*$J25*$F21,0)))),0)</f>
        <v>0</v>
      </c>
      <c r="DQ187" s="515">
        <f>IF(AND(DQ$167&lt;=$E21,DQ$167&gt;=EOMONTH($D21,0)),IF($G21="NNN",SUM(Expenses!DO$14:DO$18)*$F21,IF($G21="FSG",0,IF($G21="MG",SUMPRODUCT(Expenses!DO$14:DO$18,$I21:$I25)*$F21,MAX((Expenses!DO$15-$K21/12)*$J21*$F21,0)+MAX((Expenses!DO$14-$K22/12)*$J22*$F21,0)+MAX((Expenses!DO$17-$K23/12)*$J23*$F21,0)+MAX((Expenses!DO$16-$K24/12)*$J24*$F21,0)+MAX((Expenses!DO$18-$K25/12)*$J25*$F21,0)))),0)</f>
        <v>0</v>
      </c>
      <c r="DR187" s="515">
        <f>IF(AND(DR$167&lt;=$E21,DR$167&gt;=EOMONTH($D21,0)),IF($G21="NNN",SUM(Expenses!DP$14:DP$18)*$F21,IF($G21="FSG",0,IF($G21="MG",SUMPRODUCT(Expenses!DP$14:DP$18,$I21:$I25)*$F21,MAX((Expenses!DP$15-$K21/12)*$J21*$F21,0)+MAX((Expenses!DP$14-$K22/12)*$J22*$F21,0)+MAX((Expenses!DP$17-$K23/12)*$J23*$F21,0)+MAX((Expenses!DP$16-$K24/12)*$J24*$F21,0)+MAX((Expenses!DP$18-$K25/12)*$J25*$F21,0)))),0)</f>
        <v>0</v>
      </c>
      <c r="DS187" s="515">
        <f>IF(AND(DS$167&lt;=$E21,DS$167&gt;=EOMONTH($D21,0)),IF($G21="NNN",SUM(Expenses!DQ$14:DQ$18)*$F21,IF($G21="FSG",0,IF($G21="MG",SUMPRODUCT(Expenses!DQ$14:DQ$18,$I21:$I25)*$F21,MAX((Expenses!DQ$15-$K21/12)*$J21*$F21,0)+MAX((Expenses!DQ$14-$K22/12)*$J22*$F21,0)+MAX((Expenses!DQ$17-$K23/12)*$J23*$F21,0)+MAX((Expenses!DQ$16-$K24/12)*$J24*$F21,0)+MAX((Expenses!DQ$18-$K25/12)*$J25*$F21,0)))),0)</f>
        <v>0</v>
      </c>
      <c r="DT187" s="515">
        <f>IF(AND(DT$167&lt;=$E21,DT$167&gt;=EOMONTH($D21,0)),IF($G21="NNN",SUM(Expenses!DR$14:DR$18)*$F21,IF($G21="FSG",0,IF($G21="MG",SUMPRODUCT(Expenses!DR$14:DR$18,$I21:$I25)*$F21,MAX((Expenses!DR$15-$K21/12)*$J21*$F21,0)+MAX((Expenses!DR$14-$K22/12)*$J22*$F21,0)+MAX((Expenses!DR$17-$K23/12)*$J23*$F21,0)+MAX((Expenses!DR$16-$K24/12)*$J24*$F21,0)+MAX((Expenses!DR$18-$K25/12)*$J25*$F21,0)))),0)</f>
        <v>0</v>
      </c>
      <c r="DU187" s="515">
        <f>IF(AND(DU$167&lt;=$E21,DU$167&gt;=EOMONTH($D21,0)),IF($G21="NNN",SUM(Expenses!DS$14:DS$18)*$F21,IF($G21="FSG",0,IF($G21="MG",SUMPRODUCT(Expenses!DS$14:DS$18,$I21:$I25)*$F21,MAX((Expenses!DS$15-$K21/12)*$J21*$F21,0)+MAX((Expenses!DS$14-$K22/12)*$J22*$F21,0)+MAX((Expenses!DS$17-$K23/12)*$J23*$F21,0)+MAX((Expenses!DS$16-$K24/12)*$J24*$F21,0)+MAX((Expenses!DS$18-$K25/12)*$J25*$F21,0)))),0)</f>
        <v>0</v>
      </c>
      <c r="DV187" s="515">
        <f>IF(AND(DV$167&lt;=$E21,DV$167&gt;=EOMONTH($D21,0)),IF($G21="NNN",SUM(Expenses!DT$14:DT$18)*$F21,IF($G21="FSG",0,IF($G21="MG",SUMPRODUCT(Expenses!DT$14:DT$18,$I21:$I25)*$F21,MAX((Expenses!DT$15-$K21/12)*$J21*$F21,0)+MAX((Expenses!DT$14-$K22/12)*$J22*$F21,0)+MAX((Expenses!DT$17-$K23/12)*$J23*$F21,0)+MAX((Expenses!DT$16-$K24/12)*$J24*$F21,0)+MAX((Expenses!DT$18-$K25/12)*$J25*$F21,0)))),0)</f>
        <v>0</v>
      </c>
      <c r="DW187" s="515">
        <f>IF(AND(DW$167&lt;=$E21,DW$167&gt;=EOMONTH($D21,0)),IF($G21="NNN",SUM(Expenses!DU$14:DU$18)*$F21,IF($G21="FSG",0,IF($G21="MG",SUMPRODUCT(Expenses!DU$14:DU$18,$I21:$I25)*$F21,MAX((Expenses!DU$15-$K21/12)*$J21*$F21,0)+MAX((Expenses!DU$14-$K22/12)*$J22*$F21,0)+MAX((Expenses!DU$17-$K23/12)*$J23*$F21,0)+MAX((Expenses!DU$16-$K24/12)*$J24*$F21,0)+MAX((Expenses!DU$18-$K25/12)*$J25*$F21,0)))),0)</f>
        <v>0</v>
      </c>
      <c r="DX187" s="515">
        <f>IF(AND(DX$167&lt;=$E21,DX$167&gt;=EOMONTH($D21,0)),IF($G21="NNN",SUM(Expenses!DV$14:DV$18)*$F21,IF($G21="FSG",0,IF($G21="MG",SUMPRODUCT(Expenses!DV$14:DV$18,$I21:$I25)*$F21,MAX((Expenses!DV$15-$K21/12)*$J21*$F21,0)+MAX((Expenses!DV$14-$K22/12)*$J22*$F21,0)+MAX((Expenses!DV$17-$K23/12)*$J23*$F21,0)+MAX((Expenses!DV$16-$K24/12)*$J24*$F21,0)+MAX((Expenses!DV$18-$K25/12)*$J25*$F21,0)))),0)</f>
        <v>0</v>
      </c>
      <c r="DY187" s="515">
        <f>IF(AND(DY$167&lt;=$E21,DY$167&gt;=EOMONTH($D21,0)),IF($G21="NNN",SUM(Expenses!DW$14:DW$18)*$F21,IF($G21="FSG",0,IF($G21="MG",SUMPRODUCT(Expenses!DW$14:DW$18,$I21:$I25)*$F21,MAX((Expenses!DW$15-$K21/12)*$J21*$F21,0)+MAX((Expenses!DW$14-$K22/12)*$J22*$F21,0)+MAX((Expenses!DW$17-$K23/12)*$J23*$F21,0)+MAX((Expenses!DW$16-$K24/12)*$J24*$F21,0)+MAX((Expenses!DW$18-$K25/12)*$J25*$F21,0)))),0)</f>
        <v>0</v>
      </c>
      <c r="DZ187" s="515">
        <f>IF(AND(DZ$167&lt;=$E21,DZ$167&gt;=EOMONTH($D21,0)),IF($G21="NNN",SUM(Expenses!DX$14:DX$18)*$F21,IF($G21="FSG",0,IF($G21="MG",SUMPRODUCT(Expenses!DX$14:DX$18,$I21:$I25)*$F21,MAX((Expenses!DX$15-$K21/12)*$J21*$F21,0)+MAX((Expenses!DX$14-$K22/12)*$J22*$F21,0)+MAX((Expenses!DX$17-$K23/12)*$J23*$F21,0)+MAX((Expenses!DX$16-$K24/12)*$J24*$F21,0)+MAX((Expenses!DX$18-$K25/12)*$J25*$F21,0)))),0)</f>
        <v>0</v>
      </c>
      <c r="EA187" s="515">
        <f>IF(AND(EA$167&lt;=$E21,EA$167&gt;=EOMONTH($D21,0)),IF($G21="NNN",SUM(Expenses!DY$14:DY$18)*$F21,IF($G21="FSG",0,IF($G21="MG",SUMPRODUCT(Expenses!DY$14:DY$18,$I21:$I25)*$F21,MAX((Expenses!DY$15-$K21/12)*$J21*$F21,0)+MAX((Expenses!DY$14-$K22/12)*$J22*$F21,0)+MAX((Expenses!DY$17-$K23/12)*$J23*$F21,0)+MAX((Expenses!DY$16-$K24/12)*$J24*$F21,0)+MAX((Expenses!DY$18-$K25/12)*$J25*$F21,0)))),0)</f>
        <v>0</v>
      </c>
      <c r="EB187" s="515">
        <f>IF(AND(EB$167&lt;=$E21,EB$167&gt;=EOMONTH($D21,0)),IF($G21="NNN",SUM(Expenses!DZ$14:DZ$18)*$F21,IF($G21="FSG",0,IF($G21="MG",SUMPRODUCT(Expenses!DZ$14:DZ$18,$I21:$I25)*$F21,MAX((Expenses!DZ$15-$K21/12)*$J21*$F21,0)+MAX((Expenses!DZ$14-$K22/12)*$J22*$F21,0)+MAX((Expenses!DZ$17-$K23/12)*$J23*$F21,0)+MAX((Expenses!DZ$16-$K24/12)*$J24*$F21,0)+MAX((Expenses!DZ$18-$K25/12)*$J25*$F21,0)))),0)</f>
        <v>0</v>
      </c>
      <c r="EC187" s="515">
        <f>IF(AND(EC$167&lt;=$E21,EC$167&gt;=EOMONTH($D21,0)),IF($G21="NNN",SUM(Expenses!EA$14:EA$18)*$F21,IF($G21="FSG",0,IF($G21="MG",SUMPRODUCT(Expenses!EA$14:EA$18,$I21:$I25)*$F21,MAX((Expenses!EA$15-$K21/12)*$J21*$F21,0)+MAX((Expenses!EA$14-$K22/12)*$J22*$F21,0)+MAX((Expenses!EA$17-$K23/12)*$J23*$F21,0)+MAX((Expenses!EA$16-$K24/12)*$J24*$F21,0)+MAX((Expenses!EA$18-$K25/12)*$J25*$F21,0)))),0)</f>
        <v>0</v>
      </c>
      <c r="ED187" s="515">
        <f>IF(AND(ED$167&lt;=$E21,ED$167&gt;=EOMONTH($D21,0)),IF($G21="NNN",SUM(Expenses!EB$14:EB$18)*$F21,IF($G21="FSG",0,IF($G21="MG",SUMPRODUCT(Expenses!EB$14:EB$18,$I21:$I25)*$F21,MAX((Expenses!EB$15-$K21/12)*$J21*$F21,0)+MAX((Expenses!EB$14-$K22/12)*$J22*$F21,0)+MAX((Expenses!EB$17-$K23/12)*$J23*$F21,0)+MAX((Expenses!EB$16-$K24/12)*$J24*$F21,0)+MAX((Expenses!EB$18-$K25/12)*$J25*$F21,0)))),0)</f>
        <v>0</v>
      </c>
      <c r="EE187" s="515">
        <f>IF(AND(EE$167&lt;=$E21,EE$167&gt;=EOMONTH($D21,0)),IF($G21="NNN",SUM(Expenses!EC$14:EC$18)*$F21,IF($G21="FSG",0,IF($G21="MG",SUMPRODUCT(Expenses!EC$14:EC$18,$I21:$I25)*$F21,MAX((Expenses!EC$15-$K21/12)*$J21*$F21,0)+MAX((Expenses!EC$14-$K22/12)*$J22*$F21,0)+MAX((Expenses!EC$17-$K23/12)*$J23*$F21,0)+MAX((Expenses!EC$16-$K24/12)*$J24*$F21,0)+MAX((Expenses!EC$18-$K25/12)*$J25*$F21,0)))),0)</f>
        <v>0</v>
      </c>
      <c r="EF187" s="515">
        <f>IF(AND(EF$167&lt;=$E21,EF$167&gt;=EOMONTH($D21,0)),IF($G21="NNN",SUM(Expenses!ED$14:ED$18)*$F21,IF($G21="FSG",0,IF($G21="MG",SUMPRODUCT(Expenses!ED$14:ED$18,$I21:$I25)*$F21,MAX((Expenses!ED$15-$K21/12)*$J21*$F21,0)+MAX((Expenses!ED$14-$K22/12)*$J22*$F21,0)+MAX((Expenses!ED$17-$K23/12)*$J23*$F21,0)+MAX((Expenses!ED$16-$K24/12)*$J24*$F21,0)+MAX((Expenses!ED$18-$K25/12)*$J25*$F21,0)))),0)</f>
        <v>0</v>
      </c>
      <c r="EG187" s="515">
        <f>IF(AND(EG$167&lt;=$E21,EG$167&gt;=EOMONTH($D21,0)),IF($G21="NNN",SUM(Expenses!EE$14:EE$18)*$F21,IF($G21="FSG",0,IF($G21="MG",SUMPRODUCT(Expenses!EE$14:EE$18,$I21:$I25)*$F21,MAX((Expenses!EE$15-$K21/12)*$J21*$F21,0)+MAX((Expenses!EE$14-$K22/12)*$J22*$F21,0)+MAX((Expenses!EE$17-$K23/12)*$J23*$F21,0)+MAX((Expenses!EE$16-$K24/12)*$J24*$F21,0)+MAX((Expenses!EE$18-$K25/12)*$J25*$F21,0)))),0)</f>
        <v>0</v>
      </c>
      <c r="EH187" s="515">
        <f>IF(AND(EH$167&lt;=$E21,EH$167&gt;=EOMONTH($D21,0)),IF($G21="NNN",SUM(Expenses!EF$14:EF$18)*$F21,IF($G21="FSG",0,IF($G21="MG",SUMPRODUCT(Expenses!EF$14:EF$18,$I21:$I25)*$F21,MAX((Expenses!EF$15-$K21/12)*$J21*$F21,0)+MAX((Expenses!EF$14-$K22/12)*$J22*$F21,0)+MAX((Expenses!EF$17-$K23/12)*$J23*$F21,0)+MAX((Expenses!EF$16-$K24/12)*$J24*$F21,0)+MAX((Expenses!EF$18-$K25/12)*$J25*$F21,0)))),0)</f>
        <v>0</v>
      </c>
      <c r="EI187" s="515">
        <f>IF(AND(EI$167&lt;=$E21,EI$167&gt;=EOMONTH($D21,0)),IF($G21="NNN",SUM(Expenses!EG$14:EG$18)*$F21,IF($G21="FSG",0,IF($G21="MG",SUMPRODUCT(Expenses!EG$14:EG$18,$I21:$I25)*$F21,MAX((Expenses!EG$15-$K21/12)*$J21*$F21,0)+MAX((Expenses!EG$14-$K22/12)*$J22*$F21,0)+MAX((Expenses!EG$17-$K23/12)*$J23*$F21,0)+MAX((Expenses!EG$16-$K24/12)*$J24*$F21,0)+MAX((Expenses!EG$18-$K25/12)*$J25*$F21,0)))),0)</f>
        <v>0</v>
      </c>
      <c r="EJ187" s="515">
        <f>IF(AND(EJ$167&lt;=$E21,EJ$167&gt;=EOMONTH($D21,0)),IF($G21="NNN",SUM(Expenses!EH$14:EH$18)*$F21,IF($G21="FSG",0,IF($G21="MG",SUMPRODUCT(Expenses!EH$14:EH$18,$I21:$I25)*$F21,MAX((Expenses!EH$15-$K21/12)*$J21*$F21,0)+MAX((Expenses!EH$14-$K22/12)*$J22*$F21,0)+MAX((Expenses!EH$17-$K23/12)*$J23*$F21,0)+MAX((Expenses!EH$16-$K24/12)*$J24*$F21,0)+MAX((Expenses!EH$18-$K25/12)*$J25*$F21,0)))),0)</f>
        <v>0</v>
      </c>
      <c r="EK187" s="515">
        <f>IF(AND(EK$167&lt;=$E21,EK$167&gt;=EOMONTH($D21,0)),IF($G21="NNN",SUM(Expenses!EI$14:EI$18)*$F21,IF($G21="FSG",0,IF($G21="MG",SUMPRODUCT(Expenses!EI$14:EI$18,$I21:$I25)*$F21,MAX((Expenses!EI$15-$K21/12)*$J21*$F21,0)+MAX((Expenses!EI$14-$K22/12)*$J22*$F21,0)+MAX((Expenses!EI$17-$K23/12)*$J23*$F21,0)+MAX((Expenses!EI$16-$K24/12)*$J24*$F21,0)+MAX((Expenses!EI$18-$K25/12)*$J25*$F21,0)))),0)</f>
        <v>0</v>
      </c>
      <c r="EL187" s="515">
        <f>IF(AND(EL$167&lt;=$E21,EL$167&gt;=EOMONTH($D21,0)),IF($G21="NNN",SUM(Expenses!EJ$14:EJ$18)*$F21,IF($G21="FSG",0,IF($G21="MG",SUMPRODUCT(Expenses!EJ$14:EJ$18,$I21:$I25)*$F21,MAX((Expenses!EJ$15-$K21/12)*$J21*$F21,0)+MAX((Expenses!EJ$14-$K22/12)*$J22*$F21,0)+MAX((Expenses!EJ$17-$K23/12)*$J23*$F21,0)+MAX((Expenses!EJ$16-$K24/12)*$J24*$F21,0)+MAX((Expenses!EJ$18-$K25/12)*$J25*$F21,0)))),0)</f>
        <v>0</v>
      </c>
      <c r="EM187" s="515">
        <f>IF(AND(EM$167&lt;=$E21,EM$167&gt;=EOMONTH($D21,0)),IF($G21="NNN",SUM(Expenses!EK$14:EK$18)*$F21,IF($G21="FSG",0,IF($G21="MG",SUMPRODUCT(Expenses!EK$14:EK$18,$I21:$I25)*$F21,MAX((Expenses!EK$15-$K21/12)*$J21*$F21,0)+MAX((Expenses!EK$14-$K22/12)*$J22*$F21,0)+MAX((Expenses!EK$17-$K23/12)*$J23*$F21,0)+MAX((Expenses!EK$16-$K24/12)*$J24*$F21,0)+MAX((Expenses!EK$18-$K25/12)*$J25*$F21,0)))),0)</f>
        <v>0</v>
      </c>
      <c r="EN187" s="515">
        <f>IF(AND(EN$167&lt;=$E21,EN$167&gt;=EOMONTH($D21,0)),IF($G21="NNN",SUM(Expenses!EL$14:EL$18)*$F21,IF($G21="FSG",0,IF($G21="MG",SUMPRODUCT(Expenses!EL$14:EL$18,$I21:$I25)*$F21,MAX((Expenses!EL$15-$K21/12)*$J21*$F21,0)+MAX((Expenses!EL$14-$K22/12)*$J22*$F21,0)+MAX((Expenses!EL$17-$K23/12)*$J23*$F21,0)+MAX((Expenses!EL$16-$K24/12)*$J24*$F21,0)+MAX((Expenses!EL$18-$K25/12)*$J25*$F21,0)))),0)</f>
        <v>0</v>
      </c>
      <c r="EO187" s="515">
        <f>IF(AND(EO$167&lt;=$E21,EO$167&gt;=EOMONTH($D21,0)),IF($G21="NNN",SUM(Expenses!EM$14:EM$18)*$F21,IF($G21="FSG",0,IF($G21="MG",SUMPRODUCT(Expenses!EM$14:EM$18,$I21:$I25)*$F21,MAX((Expenses!EM$15-$K21/12)*$J21*$F21,0)+MAX((Expenses!EM$14-$K22/12)*$J22*$F21,0)+MAX((Expenses!EM$17-$K23/12)*$J23*$F21,0)+MAX((Expenses!EM$16-$K24/12)*$J24*$F21,0)+MAX((Expenses!EM$18-$K25/12)*$J25*$F21,0)))),0)</f>
        <v>0</v>
      </c>
      <c r="EP187" s="515">
        <f>IF(AND(EP$167&lt;=$E21,EP$167&gt;=EOMONTH($D21,0)),IF($G21="NNN",SUM(Expenses!EN$14:EN$18)*$F21,IF($G21="FSG",0,IF($G21="MG",SUMPRODUCT(Expenses!EN$14:EN$18,$I21:$I25)*$F21,MAX((Expenses!EN$15-$K21/12)*$J21*$F21,0)+MAX((Expenses!EN$14-$K22/12)*$J22*$F21,0)+MAX((Expenses!EN$17-$K23/12)*$J23*$F21,0)+MAX((Expenses!EN$16-$K24/12)*$J24*$F21,0)+MAX((Expenses!EN$18-$K25/12)*$J25*$F21,0)))),0)</f>
        <v>0</v>
      </c>
      <c r="EQ187" s="515">
        <f>IF(AND(EQ$167&lt;=$E21,EQ$167&gt;=EOMONTH($D21,0)),IF($G21="NNN",SUM(Expenses!EO$14:EO$18)*$F21,IF($G21="FSG",0,IF($G21="MG",SUMPRODUCT(Expenses!EO$14:EO$18,$I21:$I25)*$F21,MAX((Expenses!EO$15-$K21/12)*$J21*$F21,0)+MAX((Expenses!EO$14-$K22/12)*$J22*$F21,0)+MAX((Expenses!EO$17-$K23/12)*$J23*$F21,0)+MAX((Expenses!EO$16-$K24/12)*$J24*$F21,0)+MAX((Expenses!EO$18-$K25/12)*$J25*$F21,0)))),0)</f>
        <v>0</v>
      </c>
      <c r="ER187" s="515">
        <f>IF(AND(ER$167&lt;=$E21,ER$167&gt;=EOMONTH($D21,0)),IF($G21="NNN",SUM(Expenses!EP$14:EP$18)*$F21,IF($G21="FSG",0,IF($G21="MG",SUMPRODUCT(Expenses!EP$14:EP$18,$I21:$I25)*$F21,MAX((Expenses!EP$15-$K21/12)*$J21*$F21,0)+MAX((Expenses!EP$14-$K22/12)*$J22*$F21,0)+MAX((Expenses!EP$17-$K23/12)*$J23*$F21,0)+MAX((Expenses!EP$16-$K24/12)*$J24*$F21,0)+MAX((Expenses!EP$18-$K25/12)*$J25*$F21,0)))),0)</f>
        <v>0</v>
      </c>
      <c r="ES187" s="515">
        <f>IF(AND(ES$167&lt;=$E21,ES$167&gt;=EOMONTH($D21,0)),IF($G21="NNN",SUM(Expenses!EQ$14:EQ$18)*$F21,IF($G21="FSG",0,IF($G21="MG",SUMPRODUCT(Expenses!EQ$14:EQ$18,$I21:$I25)*$F21,MAX((Expenses!EQ$15-$K21/12)*$J21*$F21,0)+MAX((Expenses!EQ$14-$K22/12)*$J22*$F21,0)+MAX((Expenses!EQ$17-$K23/12)*$J23*$F21,0)+MAX((Expenses!EQ$16-$K24/12)*$J24*$F21,0)+MAX((Expenses!EQ$18-$K25/12)*$J25*$F21,0)))),0)</f>
        <v>0</v>
      </c>
      <c r="ET187" s="515">
        <f>IF(AND(ET$167&lt;=$E21,ET$167&gt;=EOMONTH($D21,0)),IF($G21="NNN",SUM(Expenses!ER$14:ER$18)*$F21,IF($G21="FSG",0,IF($G21="MG",SUMPRODUCT(Expenses!ER$14:ER$18,$I21:$I25)*$F21,MAX((Expenses!ER$15-$K21/12)*$J21*$F21,0)+MAX((Expenses!ER$14-$K22/12)*$J22*$F21,0)+MAX((Expenses!ER$17-$K23/12)*$J23*$F21,0)+MAX((Expenses!ER$16-$K24/12)*$J24*$F21,0)+MAX((Expenses!ER$18-$K25/12)*$J25*$F21,0)))),0)</f>
        <v>0</v>
      </c>
      <c r="EU187" s="515">
        <f>IF(AND(EU$167&lt;=$E21,EU$167&gt;=EOMONTH($D21,0)),IF($G21="NNN",SUM(Expenses!ES$14:ES$18)*$F21,IF($G21="FSG",0,IF($G21="MG",SUMPRODUCT(Expenses!ES$14:ES$18,$I21:$I25)*$F21,MAX((Expenses!ES$15-$K21/12)*$J21*$F21,0)+MAX((Expenses!ES$14-$K22/12)*$J22*$F21,0)+MAX((Expenses!ES$17-$K23/12)*$J23*$F21,0)+MAX((Expenses!ES$16-$K24/12)*$J24*$F21,0)+MAX((Expenses!ES$18-$K25/12)*$J25*$F21,0)))),0)</f>
        <v>0</v>
      </c>
      <c r="EV187" s="515">
        <f>IF(AND(EV$167&lt;=$E21,EV$167&gt;=EOMONTH($D21,0)),IF($G21="NNN",SUM(Expenses!ET$14:ET$18)*$F21,IF($G21="FSG",0,IF($G21="MG",SUMPRODUCT(Expenses!ET$14:ET$18,$I21:$I25)*$F21,MAX((Expenses!ET$15-$K21/12)*$J21*$F21,0)+MAX((Expenses!ET$14-$K22/12)*$J22*$F21,0)+MAX((Expenses!ET$17-$K23/12)*$J23*$F21,0)+MAX((Expenses!ET$16-$K24/12)*$J24*$F21,0)+MAX((Expenses!ET$18-$K25/12)*$J25*$F21,0)))),0)</f>
        <v>0</v>
      </c>
      <c r="EW187" s="515">
        <f>IF(AND(EW$167&lt;=$E21,EW$167&gt;=EOMONTH($D21,0)),IF($G21="NNN",SUM(Expenses!EU$14:EU$18)*$F21,IF($G21="FSG",0,IF($G21="MG",SUMPRODUCT(Expenses!EU$14:EU$18,$I21:$I25)*$F21,MAX((Expenses!EU$15-$K21/12)*$J21*$F21,0)+MAX((Expenses!EU$14-$K22/12)*$J22*$F21,0)+MAX((Expenses!EU$17-$K23/12)*$J23*$F21,0)+MAX((Expenses!EU$16-$K24/12)*$J24*$F21,0)+MAX((Expenses!EU$18-$K25/12)*$J25*$F21,0)))),0)</f>
        <v>0</v>
      </c>
      <c r="EX187" s="515">
        <f>IF(AND(EX$167&lt;=$E21,EX$167&gt;=EOMONTH($D21,0)),IF($G21="NNN",SUM(Expenses!EV$14:EV$18)*$F21,IF($G21="FSG",0,IF($G21="MG",SUMPRODUCT(Expenses!EV$14:EV$18,$I21:$I25)*$F21,MAX((Expenses!EV$15-$K21/12)*$J21*$F21,0)+MAX((Expenses!EV$14-$K22/12)*$J22*$F21,0)+MAX((Expenses!EV$17-$K23/12)*$J23*$F21,0)+MAX((Expenses!EV$16-$K24/12)*$J24*$F21,0)+MAX((Expenses!EV$18-$K25/12)*$J25*$F21,0)))),0)</f>
        <v>0</v>
      </c>
      <c r="EY187" s="515">
        <f>IF(AND(EY$167&lt;=$E21,EY$167&gt;=EOMONTH($D21,0)),IF($G21="NNN",SUM(Expenses!EW$14:EW$18)*$F21,IF($G21="FSG",0,IF($G21="MG",SUMPRODUCT(Expenses!EW$14:EW$18,$I21:$I25)*$F21,MAX((Expenses!EW$15-$K21/12)*$J21*$F21,0)+MAX((Expenses!EW$14-$K22/12)*$J22*$F21,0)+MAX((Expenses!EW$17-$K23/12)*$J23*$F21,0)+MAX((Expenses!EW$16-$K24/12)*$J24*$F21,0)+MAX((Expenses!EW$18-$K25/12)*$J25*$F21,0)))),0)</f>
        <v>0</v>
      </c>
      <c r="EZ187" s="515">
        <f>IF(AND(EZ$167&lt;=$E21,EZ$167&gt;=EOMONTH($D21,0)),IF($G21="NNN",SUM(Expenses!EX$14:EX$18)*$F21,IF($G21="FSG",0,IF($G21="MG",SUMPRODUCT(Expenses!EX$14:EX$18,$I21:$I25)*$F21,MAX((Expenses!EX$15-$K21/12)*$J21*$F21,0)+MAX((Expenses!EX$14-$K22/12)*$J22*$F21,0)+MAX((Expenses!EX$17-$K23/12)*$J23*$F21,0)+MAX((Expenses!EX$16-$K24/12)*$J24*$F21,0)+MAX((Expenses!EX$18-$K25/12)*$J25*$F21,0)))),0)</f>
        <v>0</v>
      </c>
      <c r="FA187" s="515">
        <f>IF(AND(FA$167&lt;=$E21,FA$167&gt;=EOMONTH($D21,0)),IF($G21="NNN",SUM(Expenses!EY$14:EY$18)*$F21,IF($G21="FSG",0,IF($G21="MG",SUMPRODUCT(Expenses!EY$14:EY$18,$I21:$I25)*$F21,MAX((Expenses!EY$15-$K21/12)*$J21*$F21,0)+MAX((Expenses!EY$14-$K22/12)*$J22*$F21,0)+MAX((Expenses!EY$17-$K23/12)*$J23*$F21,0)+MAX((Expenses!EY$16-$K24/12)*$J24*$F21,0)+MAX((Expenses!EY$18-$K25/12)*$J25*$F21,0)))),0)</f>
        <v>0</v>
      </c>
      <c r="FB187" s="515">
        <f>IF(AND(FB$167&lt;=$E21,FB$167&gt;=EOMONTH($D21,0)),IF($G21="NNN",SUM(Expenses!EZ$14:EZ$18)*$F21,IF($G21="FSG",0,IF($G21="MG",SUMPRODUCT(Expenses!EZ$14:EZ$18,$I21:$I25)*$F21,MAX((Expenses!EZ$15-$K21/12)*$J21*$F21,0)+MAX((Expenses!EZ$14-$K22/12)*$J22*$F21,0)+MAX((Expenses!EZ$17-$K23/12)*$J23*$F21,0)+MAX((Expenses!EZ$16-$K24/12)*$J24*$F21,0)+MAX((Expenses!EZ$18-$K25/12)*$J25*$F21,0)))),0)</f>
        <v>0</v>
      </c>
      <c r="FC187" s="515">
        <f>IF(AND(FC$167&lt;=$E21,FC$167&gt;=EOMONTH($D21,0)),IF($G21="NNN",SUM(Expenses!FA$14:FA$18)*$F21,IF($G21="FSG",0,IF($G21="MG",SUMPRODUCT(Expenses!FA$14:FA$18,$I21:$I25)*$F21,MAX((Expenses!FA$15-$K21/12)*$J21*$F21,0)+MAX((Expenses!FA$14-$K22/12)*$J22*$F21,0)+MAX((Expenses!FA$17-$K23/12)*$J23*$F21,0)+MAX((Expenses!FA$16-$K24/12)*$J24*$F21,0)+MAX((Expenses!FA$18-$K25/12)*$J25*$F21,0)))),0)</f>
        <v>0</v>
      </c>
      <c r="FD187" s="515">
        <f>IF(AND(FD$167&lt;=$E21,FD$167&gt;=EOMONTH($D21,0)),IF($G21="NNN",SUM(Expenses!FB$14:FB$18)*$F21,IF($G21="FSG",0,IF($G21="MG",SUMPRODUCT(Expenses!FB$14:FB$18,$I21:$I25)*$F21,MAX((Expenses!FB$15-$K21/12)*$J21*$F21,0)+MAX((Expenses!FB$14-$K22/12)*$J22*$F21,0)+MAX((Expenses!FB$17-$K23/12)*$J23*$F21,0)+MAX((Expenses!FB$16-$K24/12)*$J24*$F21,0)+MAX((Expenses!FB$18-$K25/12)*$J25*$F21,0)))),0)</f>
        <v>0</v>
      </c>
      <c r="FE187" s="515">
        <f>IF(AND(FE$167&lt;=$E21,FE$167&gt;=EOMONTH($D21,0)),IF($G21="NNN",SUM(Expenses!FC$14:FC$18)*$F21,IF($G21="FSG",0,IF($G21="MG",SUMPRODUCT(Expenses!FC$14:FC$18,$I21:$I25)*$F21,MAX((Expenses!FC$15-$K21/12)*$J21*$F21,0)+MAX((Expenses!FC$14-$K22/12)*$J22*$F21,0)+MAX((Expenses!FC$17-$K23/12)*$J23*$F21,0)+MAX((Expenses!FC$16-$K24/12)*$J24*$F21,0)+MAX((Expenses!FC$18-$K25/12)*$J25*$F21,0)))),0)</f>
        <v>0</v>
      </c>
      <c r="FF187" s="515">
        <f>IF(AND(FF$167&lt;=$E21,FF$167&gt;=EOMONTH($D21,0)),IF($G21="NNN",SUM(Expenses!FD$14:FD$18)*$F21,IF($G21="FSG",0,IF($G21="MG",SUMPRODUCT(Expenses!FD$14:FD$18,$I21:$I25)*$F21,MAX((Expenses!FD$15-$K21/12)*$J21*$F21,0)+MAX((Expenses!FD$14-$K22/12)*$J22*$F21,0)+MAX((Expenses!FD$17-$K23/12)*$J23*$F21,0)+MAX((Expenses!FD$16-$K24/12)*$J24*$F21,0)+MAX((Expenses!FD$18-$K25/12)*$J25*$F21,0)))),0)</f>
        <v>0</v>
      </c>
      <c r="FG187" s="515">
        <f>IF(AND(FG$167&lt;=$E21,FG$167&gt;=EOMONTH($D21,0)),IF($G21="NNN",SUM(Expenses!FE$14:FE$18)*$F21,IF($G21="FSG",0,IF($G21="MG",SUMPRODUCT(Expenses!FE$14:FE$18,$I21:$I25)*$F21,MAX((Expenses!FE$15-$K21/12)*$J21*$F21,0)+MAX((Expenses!FE$14-$K22/12)*$J22*$F21,0)+MAX((Expenses!FE$17-$K23/12)*$J23*$F21,0)+MAX((Expenses!FE$16-$K24/12)*$J24*$F21,0)+MAX((Expenses!FE$18-$K25/12)*$J25*$F21,0)))),0)</f>
        <v>0</v>
      </c>
      <c r="FH187" s="515">
        <f>IF(AND(FH$167&lt;=$E21,FH$167&gt;=EOMONTH($D21,0)),IF($G21="NNN",SUM(Expenses!FF$14:FF$18)*$F21,IF($G21="FSG",0,IF($G21="MG",SUMPRODUCT(Expenses!FF$14:FF$18,$I21:$I25)*$F21,MAX((Expenses!FF$15-$K21/12)*$J21*$F21,0)+MAX((Expenses!FF$14-$K22/12)*$J22*$F21,0)+MAX((Expenses!FF$17-$K23/12)*$J23*$F21,0)+MAX((Expenses!FF$16-$K24/12)*$J24*$F21,0)+MAX((Expenses!FF$18-$K25/12)*$J25*$F21,0)))),0)</f>
        <v>0</v>
      </c>
      <c r="FI187" s="515">
        <f>IF(AND(FI$167&lt;=$E21,FI$167&gt;=EOMONTH($D21,0)),IF($G21="NNN",SUM(Expenses!FG$14:FG$18)*$F21,IF($G21="FSG",0,IF($G21="MG",SUMPRODUCT(Expenses!FG$14:FG$18,$I21:$I25)*$F21,MAX((Expenses!FG$15-$K21/12)*$J21*$F21,0)+MAX((Expenses!FG$14-$K22/12)*$J22*$F21,0)+MAX((Expenses!FG$17-$K23/12)*$J23*$F21,0)+MAX((Expenses!FG$16-$K24/12)*$J24*$F21,0)+MAX((Expenses!FG$18-$K25/12)*$J25*$F21,0)))),0)</f>
        <v>0</v>
      </c>
      <c r="FJ187" s="515">
        <f>IF(AND(FJ$167&lt;=$E21,FJ$167&gt;=EOMONTH($D21,0)),IF($G21="NNN",SUM(Expenses!FH$14:FH$18)*$F21,IF($G21="FSG",0,IF($G21="MG",SUMPRODUCT(Expenses!FH$14:FH$18,$I21:$I25)*$F21,MAX((Expenses!FH$15-$K21/12)*$J21*$F21,0)+MAX((Expenses!FH$14-$K22/12)*$J22*$F21,0)+MAX((Expenses!FH$17-$K23/12)*$J23*$F21,0)+MAX((Expenses!FH$16-$K24/12)*$J24*$F21,0)+MAX((Expenses!FH$18-$K25/12)*$J25*$F21,0)))),0)</f>
        <v>0</v>
      </c>
      <c r="FK187" s="515">
        <f>IF(AND(FK$167&lt;=$E21,FK$167&gt;=EOMONTH($D21,0)),IF($G21="NNN",SUM(Expenses!FI$14:FI$18)*$F21,IF($G21="FSG",0,IF($G21="MG",SUMPRODUCT(Expenses!FI$14:FI$18,$I21:$I25)*$F21,MAX((Expenses!FI$15-$K21/12)*$J21*$F21,0)+MAX((Expenses!FI$14-$K22/12)*$J22*$F21,0)+MAX((Expenses!FI$17-$K23/12)*$J23*$F21,0)+MAX((Expenses!FI$16-$K24/12)*$J24*$F21,0)+MAX((Expenses!FI$18-$K25/12)*$J25*$F21,0)))),0)</f>
        <v>0</v>
      </c>
      <c r="FL187" s="515">
        <f>IF(AND(FL$167&lt;=$E21,FL$167&gt;=EOMONTH($D21,0)),IF($G21="NNN",SUM(Expenses!FJ$14:FJ$18)*$F21,IF($G21="FSG",0,IF($G21="MG",SUMPRODUCT(Expenses!FJ$14:FJ$18,$I21:$I25)*$F21,MAX((Expenses!FJ$15-$K21/12)*$J21*$F21,0)+MAX((Expenses!FJ$14-$K22/12)*$J22*$F21,0)+MAX((Expenses!FJ$17-$K23/12)*$J23*$F21,0)+MAX((Expenses!FJ$16-$K24/12)*$J24*$F21,0)+MAX((Expenses!FJ$18-$K25/12)*$J25*$F21,0)))),0)</f>
        <v>0</v>
      </c>
      <c r="FM187" s="515">
        <f>IF(AND(FM$167&lt;=$E21,FM$167&gt;=EOMONTH($D21,0)),IF($G21="NNN",SUM(Expenses!FK$14:FK$18)*$F21,IF($G21="FSG",0,IF($G21="MG",SUMPRODUCT(Expenses!FK$14:FK$18,$I21:$I25)*$F21,MAX((Expenses!FK$15-$K21/12)*$J21*$F21,0)+MAX((Expenses!FK$14-$K22/12)*$J22*$F21,0)+MAX((Expenses!FK$17-$K23/12)*$J23*$F21,0)+MAX((Expenses!FK$16-$K24/12)*$J24*$F21,0)+MAX((Expenses!FK$18-$K25/12)*$J25*$F21,0)))),0)</f>
        <v>0</v>
      </c>
      <c r="FN187" s="515">
        <f>IF(AND(FN$167&lt;=$E21,FN$167&gt;=EOMONTH($D21,0)),IF($G21="NNN",SUM(Expenses!FL$14:FL$18)*$F21,IF($G21="FSG",0,IF($G21="MG",SUMPRODUCT(Expenses!FL$14:FL$18,$I21:$I25)*$F21,MAX((Expenses!FL$15-$K21/12)*$J21*$F21,0)+MAX((Expenses!FL$14-$K22/12)*$J22*$F21,0)+MAX((Expenses!FL$17-$K23/12)*$J23*$F21,0)+MAX((Expenses!FL$16-$K24/12)*$J24*$F21,0)+MAX((Expenses!FL$18-$K25/12)*$J25*$F21,0)))),0)</f>
        <v>0</v>
      </c>
      <c r="FO187" s="515">
        <f>IF(AND(FO$167&lt;=$E21,FO$167&gt;=EOMONTH($D21,0)),IF($G21="NNN",SUM(Expenses!FM$14:FM$18)*$F21,IF($G21="FSG",0,IF($G21="MG",SUMPRODUCT(Expenses!FM$14:FM$18,$I21:$I25)*$F21,MAX((Expenses!FM$15-$K21/12)*$J21*$F21,0)+MAX((Expenses!FM$14-$K22/12)*$J22*$F21,0)+MAX((Expenses!FM$17-$K23/12)*$J23*$F21,0)+MAX((Expenses!FM$16-$K24/12)*$J24*$F21,0)+MAX((Expenses!FM$18-$K25/12)*$J25*$F21,0)))),0)</f>
        <v>0</v>
      </c>
      <c r="FP187" s="515">
        <f>IF(AND(FP$167&lt;=$E21,FP$167&gt;=EOMONTH($D21,0)),IF($G21="NNN",SUM(Expenses!FN$14:FN$18)*$F21,IF($G21="FSG",0,IF($G21="MG",SUMPRODUCT(Expenses!FN$14:FN$18,$I21:$I25)*$F21,MAX((Expenses!FN$15-$K21/12)*$J21*$F21,0)+MAX((Expenses!FN$14-$K22/12)*$J22*$F21,0)+MAX((Expenses!FN$17-$K23/12)*$J23*$F21,0)+MAX((Expenses!FN$16-$K24/12)*$J24*$F21,0)+MAX((Expenses!FN$18-$K25/12)*$J25*$F21,0)))),0)</f>
        <v>0</v>
      </c>
      <c r="FQ187" s="515">
        <f>IF(AND(FQ$167&lt;=$E21,FQ$167&gt;=EOMONTH($D21,0)),IF($G21="NNN",SUM(Expenses!FO$14:FO$18)*$F21,IF($G21="FSG",0,IF($G21="MG",SUMPRODUCT(Expenses!FO$14:FO$18,$I21:$I25)*$F21,MAX((Expenses!FO$15-$K21/12)*$J21*$F21,0)+MAX((Expenses!FO$14-$K22/12)*$J22*$F21,0)+MAX((Expenses!FO$17-$K23/12)*$J23*$F21,0)+MAX((Expenses!FO$16-$K24/12)*$J24*$F21,0)+MAX((Expenses!FO$18-$K25/12)*$J25*$F21,0)))),0)</f>
        <v>0</v>
      </c>
      <c r="FR187" s="515">
        <f>IF(AND(FR$167&lt;=$E21,FR$167&gt;=EOMONTH($D21,0)),IF($G21="NNN",SUM(Expenses!FP$14:FP$18)*$F21,IF($G21="FSG",0,IF($G21="MG",SUMPRODUCT(Expenses!FP$14:FP$18,$I21:$I25)*$F21,MAX((Expenses!FP$15-$K21/12)*$J21*$F21,0)+MAX((Expenses!FP$14-$K22/12)*$J22*$F21,0)+MAX((Expenses!FP$17-$K23/12)*$J23*$F21,0)+MAX((Expenses!FP$16-$K24/12)*$J24*$F21,0)+MAX((Expenses!FP$18-$K25/12)*$J25*$F21,0)))),0)</f>
        <v>0</v>
      </c>
      <c r="FS187" s="515">
        <f>IF(AND(FS$167&lt;=$E21,FS$167&gt;=EOMONTH($D21,0)),IF($G21="NNN",SUM(Expenses!FQ$14:FQ$18)*$F21,IF($G21="FSG",0,IF($G21="MG",SUMPRODUCT(Expenses!FQ$14:FQ$18,$I21:$I25)*$F21,MAX((Expenses!FQ$15-$K21/12)*$J21*$F21,0)+MAX((Expenses!FQ$14-$K22/12)*$J22*$F21,0)+MAX((Expenses!FQ$17-$K23/12)*$J23*$F21,0)+MAX((Expenses!FQ$16-$K24/12)*$J24*$F21,0)+MAX((Expenses!FQ$18-$K25/12)*$J25*$F21,0)))),0)</f>
        <v>0</v>
      </c>
      <c r="FT187" s="515">
        <f>IF(AND(FT$167&lt;=$E21,FT$167&gt;=EOMONTH($D21,0)),IF($G21="NNN",SUM(Expenses!FR$14:FR$18)*$F21,IF($G21="FSG",0,IF($G21="MG",SUMPRODUCT(Expenses!FR$14:FR$18,$I21:$I25)*$F21,MAX((Expenses!FR$15-$K21/12)*$J21*$F21,0)+MAX((Expenses!FR$14-$K22/12)*$J22*$F21,0)+MAX((Expenses!FR$17-$K23/12)*$J23*$F21,0)+MAX((Expenses!FR$16-$K24/12)*$J24*$F21,0)+MAX((Expenses!FR$18-$K25/12)*$J25*$F21,0)))),0)</f>
        <v>0</v>
      </c>
      <c r="FU187" s="515">
        <f>IF(AND(FU$167&lt;=$E21,FU$167&gt;=EOMONTH($D21,0)),IF($G21="NNN",SUM(Expenses!FS$14:FS$18)*$F21,IF($G21="FSG",0,IF($G21="MG",SUMPRODUCT(Expenses!FS$14:FS$18,$I21:$I25)*$F21,MAX((Expenses!FS$15-$K21/12)*$J21*$F21,0)+MAX((Expenses!FS$14-$K22/12)*$J22*$F21,0)+MAX((Expenses!FS$17-$K23/12)*$J23*$F21,0)+MAX((Expenses!FS$16-$K24/12)*$J24*$F21,0)+MAX((Expenses!FS$18-$K25/12)*$J25*$F21,0)))),0)</f>
        <v>0</v>
      </c>
      <c r="FV187" s="515">
        <f>IF(AND(FV$167&lt;=$E21,FV$167&gt;=EOMONTH($D21,0)),IF($G21="NNN",SUM(Expenses!FT$14:FT$18)*$F21,IF($G21="FSG",0,IF($G21="MG",SUMPRODUCT(Expenses!FT$14:FT$18,$I21:$I25)*$F21,MAX((Expenses!FT$15-$K21/12)*$J21*$F21,0)+MAX((Expenses!FT$14-$K22/12)*$J22*$F21,0)+MAX((Expenses!FT$17-$K23/12)*$J23*$F21,0)+MAX((Expenses!FT$16-$K24/12)*$J24*$F21,0)+MAX((Expenses!FT$18-$K25/12)*$J25*$F21,0)))),0)</f>
        <v>0</v>
      </c>
      <c r="FW187" s="515">
        <f>IF(AND(FW$167&lt;=$E21,FW$167&gt;=EOMONTH($D21,0)),IF($G21="NNN",SUM(Expenses!FU$14:FU$18)*$F21,IF($G21="FSG",0,IF($G21="MG",SUMPRODUCT(Expenses!FU$14:FU$18,$I21:$I25)*$F21,MAX((Expenses!FU$15-$K21/12)*$J21*$F21,0)+MAX((Expenses!FU$14-$K22/12)*$J22*$F21,0)+MAX((Expenses!FU$17-$K23/12)*$J23*$F21,0)+MAX((Expenses!FU$16-$K24/12)*$J24*$F21,0)+MAX((Expenses!FU$18-$K25/12)*$J25*$F21,0)))),0)</f>
        <v>0</v>
      </c>
      <c r="FX187" s="515">
        <f>IF(AND(FX$167&lt;=$E21,FX$167&gt;=EOMONTH($D21,0)),IF($G21="NNN",SUM(Expenses!FV$14:FV$18)*$F21,IF($G21="FSG",0,IF($G21="MG",SUMPRODUCT(Expenses!FV$14:FV$18,$I21:$I25)*$F21,MAX((Expenses!FV$15-$K21/12)*$J21*$F21,0)+MAX((Expenses!FV$14-$K22/12)*$J22*$F21,0)+MAX((Expenses!FV$17-$K23/12)*$J23*$F21,0)+MAX((Expenses!FV$16-$K24/12)*$J24*$F21,0)+MAX((Expenses!FV$18-$K25/12)*$J25*$F21,0)))),0)</f>
        <v>0</v>
      </c>
      <c r="FY187" s="515">
        <f>IF(AND(FY$167&lt;=$E21,FY$167&gt;=EOMONTH($D21,0)),IF($G21="NNN",SUM(Expenses!FW$14:FW$18)*$F21,IF($G21="FSG",0,IF($G21="MG",SUMPRODUCT(Expenses!FW$14:FW$18,$I21:$I25)*$F21,MAX((Expenses!FW$15-$K21/12)*$J21*$F21,0)+MAX((Expenses!FW$14-$K22/12)*$J22*$F21,0)+MAX((Expenses!FW$17-$K23/12)*$J23*$F21,0)+MAX((Expenses!FW$16-$K24/12)*$J24*$F21,0)+MAX((Expenses!FW$18-$K25/12)*$J25*$F21,0)))),0)</f>
        <v>0</v>
      </c>
      <c r="FZ187" s="515">
        <f>IF(AND(FZ$167&lt;=$E21,FZ$167&gt;=EOMONTH($D21,0)),IF($G21="NNN",SUM(Expenses!FX$14:FX$18)*$F21,IF($G21="FSG",0,IF($G21="MG",SUMPRODUCT(Expenses!FX$14:FX$18,$I21:$I25)*$F21,MAX((Expenses!FX$15-$K21/12)*$J21*$F21,0)+MAX((Expenses!FX$14-$K22/12)*$J22*$F21,0)+MAX((Expenses!FX$17-$K23/12)*$J23*$F21,0)+MAX((Expenses!FX$16-$K24/12)*$J24*$F21,0)+MAX((Expenses!FX$18-$K25/12)*$J25*$F21,0)))),0)</f>
        <v>0</v>
      </c>
      <c r="GA187" s="515">
        <f>IF(AND(GA$167&lt;=$E21,GA$167&gt;=EOMONTH($D21,0)),IF($G21="NNN",SUM(Expenses!FY$14:FY$18)*$F21,IF($G21="FSG",0,IF($G21="MG",SUMPRODUCT(Expenses!FY$14:FY$18,$I21:$I25)*$F21,MAX((Expenses!FY$15-$K21/12)*$J21*$F21,0)+MAX((Expenses!FY$14-$K22/12)*$J22*$F21,0)+MAX((Expenses!FY$17-$K23/12)*$J23*$F21,0)+MAX((Expenses!FY$16-$K24/12)*$J24*$F21,0)+MAX((Expenses!FY$18-$K25/12)*$J25*$F21,0)))),0)</f>
        <v>0</v>
      </c>
      <c r="GB187" s="515">
        <f>IF(AND(GB$167&lt;=$E21,GB$167&gt;=EOMONTH($D21,0)),IF($G21="NNN",SUM(Expenses!FZ$14:FZ$18)*$F21,IF($G21="FSG",0,IF($G21="MG",SUMPRODUCT(Expenses!FZ$14:FZ$18,$I21:$I25)*$F21,MAX((Expenses!FZ$15-$K21/12)*$J21*$F21,0)+MAX((Expenses!FZ$14-$K22/12)*$J22*$F21,0)+MAX((Expenses!FZ$17-$K23/12)*$J23*$F21,0)+MAX((Expenses!FZ$16-$K24/12)*$J24*$F21,0)+MAX((Expenses!FZ$18-$K25/12)*$J25*$F21,0)))),0)</f>
        <v>0</v>
      </c>
      <c r="GC187" s="515">
        <f>IF(AND(GC$167&lt;=$E21,GC$167&gt;=EOMONTH($D21,0)),IF($G21="NNN",SUM(Expenses!GA$14:GA$18)*$F21,IF($G21="FSG",0,IF($G21="MG",SUMPRODUCT(Expenses!GA$14:GA$18,$I21:$I25)*$F21,MAX((Expenses!GA$15-$K21/12)*$J21*$F21,0)+MAX((Expenses!GA$14-$K22/12)*$J22*$F21,0)+MAX((Expenses!GA$17-$K23/12)*$J23*$F21,0)+MAX((Expenses!GA$16-$K24/12)*$J24*$F21,0)+MAX((Expenses!GA$18-$K25/12)*$J25*$F21,0)))),0)</f>
        <v>0</v>
      </c>
      <c r="GD187" s="515">
        <f>IF(AND(GD$167&lt;=$E21,GD$167&gt;=EOMONTH($D21,0)),IF($G21="NNN",SUM(Expenses!GB$14:GB$18)*$F21,IF($G21="FSG",0,IF($G21="MG",SUMPRODUCT(Expenses!GB$14:GB$18,$I21:$I25)*$F21,MAX((Expenses!GB$15-$K21/12)*$J21*$F21,0)+MAX((Expenses!GB$14-$K22/12)*$J22*$F21,0)+MAX((Expenses!GB$17-$K23/12)*$J23*$F21,0)+MAX((Expenses!GB$16-$K24/12)*$J24*$F21,0)+MAX((Expenses!GB$18-$K25/12)*$J25*$F21,0)))),0)</f>
        <v>0</v>
      </c>
      <c r="GE187" s="515">
        <f>IF(AND(GE$167&lt;=$E21,GE$167&gt;=EOMONTH($D21,0)),IF($G21="NNN",SUM(Expenses!GC$14:GC$18)*$F21,IF($G21="FSG",0,IF($G21="MG",SUMPRODUCT(Expenses!GC$14:GC$18,$I21:$I25)*$F21,MAX((Expenses!GC$15-$K21/12)*$J21*$F21,0)+MAX((Expenses!GC$14-$K22/12)*$J22*$F21,0)+MAX((Expenses!GC$17-$K23/12)*$J23*$F21,0)+MAX((Expenses!GC$16-$K24/12)*$J24*$F21,0)+MAX((Expenses!GC$18-$K25/12)*$J25*$F21,0)))),0)</f>
        <v>0</v>
      </c>
      <c r="GF187" s="515">
        <f>IF(AND(GF$167&lt;=$E21,GF$167&gt;=EOMONTH($D21,0)),IF($G21="NNN",SUM(Expenses!GD$14:GD$18)*$F21,IF($G21="FSG",0,IF($G21="MG",SUMPRODUCT(Expenses!GD$14:GD$18,$I21:$I25)*$F21,MAX((Expenses!GD$15-$K21/12)*$J21*$F21,0)+MAX((Expenses!GD$14-$K22/12)*$J22*$F21,0)+MAX((Expenses!GD$17-$K23/12)*$J23*$F21,0)+MAX((Expenses!GD$16-$K24/12)*$J24*$F21,0)+MAX((Expenses!GD$18-$K25/12)*$J25*$F21,0)))),0)</f>
        <v>0</v>
      </c>
      <c r="GG187" s="515">
        <f>IF(AND(GG$167&lt;=$E21,GG$167&gt;=EOMONTH($D21,0)),IF($G21="NNN",SUM(Expenses!GE$14:GE$18)*$F21,IF($G21="FSG",0,IF($G21="MG",SUMPRODUCT(Expenses!GE$14:GE$18,$I21:$I25)*$F21,MAX((Expenses!GE$15-$K21/12)*$J21*$F21,0)+MAX((Expenses!GE$14-$K22/12)*$J22*$F21,0)+MAX((Expenses!GE$17-$K23/12)*$J23*$F21,0)+MAX((Expenses!GE$16-$K24/12)*$J24*$F21,0)+MAX((Expenses!GE$18-$K25/12)*$J25*$F21,0)))),0)</f>
        <v>0</v>
      </c>
      <c r="GH187" s="515">
        <f>IF(AND(GH$167&lt;=$E21,GH$167&gt;=EOMONTH($D21,0)),IF($G21="NNN",SUM(Expenses!GF$14:GF$18)*$F21,IF($G21="FSG",0,IF($G21="MG",SUMPRODUCT(Expenses!GF$14:GF$18,$I21:$I25)*$F21,MAX((Expenses!GF$15-$K21/12)*$J21*$F21,0)+MAX((Expenses!GF$14-$K22/12)*$J22*$F21,0)+MAX((Expenses!GF$17-$K23/12)*$J23*$F21,0)+MAX((Expenses!GF$16-$K24/12)*$J24*$F21,0)+MAX((Expenses!GF$18-$K25/12)*$J25*$F21,0)))),0)</f>
        <v>0</v>
      </c>
      <c r="GI187" s="515">
        <f>IF(AND(GI$167&lt;=$E21,GI$167&gt;=EOMONTH($D21,0)),IF($G21="NNN",SUM(Expenses!GG$14:GG$18)*$F21,IF($G21="FSG",0,IF($G21="MG",SUMPRODUCT(Expenses!GG$14:GG$18,$I21:$I25)*$F21,MAX((Expenses!GG$15-$K21/12)*$J21*$F21,0)+MAX((Expenses!GG$14-$K22/12)*$J22*$F21,0)+MAX((Expenses!GG$17-$K23/12)*$J23*$F21,0)+MAX((Expenses!GG$16-$K24/12)*$J24*$F21,0)+MAX((Expenses!GG$18-$K25/12)*$J25*$F21,0)))),0)</f>
        <v>0</v>
      </c>
      <c r="GJ187" s="515">
        <f>IF(AND(GJ$167&lt;=$E21,GJ$167&gt;=EOMONTH($D21,0)),IF($G21="NNN",SUM(Expenses!GH$14:GH$18)*$F21,IF($G21="FSG",0,IF($G21="MG",SUMPRODUCT(Expenses!GH$14:GH$18,$I21:$I25)*$F21,MAX((Expenses!GH$15-$K21/12)*$J21*$F21,0)+MAX((Expenses!GH$14-$K22/12)*$J22*$F21,0)+MAX((Expenses!GH$17-$K23/12)*$J23*$F21,0)+MAX((Expenses!GH$16-$K24/12)*$J24*$F21,0)+MAX((Expenses!GH$18-$K25/12)*$J25*$F21,0)))),0)</f>
        <v>0</v>
      </c>
      <c r="GK187" s="515">
        <f>IF(AND(GK$167&lt;=$E21,GK$167&gt;=EOMONTH($D21,0)),IF($G21="NNN",SUM(Expenses!GI$14:GI$18)*$F21,IF($G21="FSG",0,IF($G21="MG",SUMPRODUCT(Expenses!GI$14:GI$18,$I21:$I25)*$F21,MAX((Expenses!GI$15-$K21/12)*$J21*$F21,0)+MAX((Expenses!GI$14-$K22/12)*$J22*$F21,0)+MAX((Expenses!GI$17-$K23/12)*$J23*$F21,0)+MAX((Expenses!GI$16-$K24/12)*$J24*$F21,0)+MAX((Expenses!GI$18-$K25/12)*$J25*$F21,0)))),0)</f>
        <v>0</v>
      </c>
      <c r="GL187" s="515">
        <f>IF(AND(GL$167&lt;=$E21,GL$167&gt;=EOMONTH($D21,0)),IF($G21="NNN",SUM(Expenses!GJ$14:GJ$18)*$F21,IF($G21="FSG",0,IF($G21="MG",SUMPRODUCT(Expenses!GJ$14:GJ$18,$I21:$I25)*$F21,MAX((Expenses!GJ$15-$K21/12)*$J21*$F21,0)+MAX((Expenses!GJ$14-$K22/12)*$J22*$F21,0)+MAX((Expenses!GJ$17-$K23/12)*$J23*$F21,0)+MAX((Expenses!GJ$16-$K24/12)*$J24*$F21,0)+MAX((Expenses!GJ$18-$K25/12)*$J25*$F21,0)))),0)</f>
        <v>0</v>
      </c>
      <c r="GM187" s="515">
        <f>IF(AND(GM$167&lt;=$E21,GM$167&gt;=EOMONTH($D21,0)),IF($G21="NNN",SUM(Expenses!GK$14:GK$18)*$F21,IF($G21="FSG",0,IF($G21="MG",SUMPRODUCT(Expenses!GK$14:GK$18,$I21:$I25)*$F21,MAX((Expenses!GK$15-$K21/12)*$J21*$F21,0)+MAX((Expenses!GK$14-$K22/12)*$J22*$F21,0)+MAX((Expenses!GK$17-$K23/12)*$J23*$F21,0)+MAX((Expenses!GK$16-$K24/12)*$J24*$F21,0)+MAX((Expenses!GK$18-$K25/12)*$J25*$F21,0)))),0)</f>
        <v>0</v>
      </c>
      <c r="GN187" s="515">
        <f>IF(AND(GN$167&lt;=$E21,GN$167&gt;=EOMONTH($D21,0)),IF($G21="NNN",SUM(Expenses!GL$14:GL$18)*$F21,IF($G21="FSG",0,IF($G21="MG",SUMPRODUCT(Expenses!GL$14:GL$18,$I21:$I25)*$F21,MAX((Expenses!GL$15-$K21/12)*$J21*$F21,0)+MAX((Expenses!GL$14-$K22/12)*$J22*$F21,0)+MAX((Expenses!GL$17-$K23/12)*$J23*$F21,0)+MAX((Expenses!GL$16-$K24/12)*$J24*$F21,0)+MAX((Expenses!GL$18-$K25/12)*$J25*$F21,0)))),0)</f>
        <v>0</v>
      </c>
      <c r="GO187" s="515">
        <f>IF(AND(GO$167&lt;=$E21,GO$167&gt;=EOMONTH($D21,0)),IF($G21="NNN",SUM(Expenses!GM$14:GM$18)*$F21,IF($G21="FSG",0,IF($G21="MG",SUMPRODUCT(Expenses!GM$14:GM$18,$I21:$I25)*$F21,MAX((Expenses!GM$15-$K21/12)*$J21*$F21,0)+MAX((Expenses!GM$14-$K22/12)*$J22*$F21,0)+MAX((Expenses!GM$17-$K23/12)*$J23*$F21,0)+MAX((Expenses!GM$16-$K24/12)*$J24*$F21,0)+MAX((Expenses!GM$18-$K25/12)*$J25*$F21,0)))),0)</f>
        <v>0</v>
      </c>
      <c r="GP187" s="515">
        <f>IF(AND(GP$167&lt;=$E21,GP$167&gt;=EOMONTH($D21,0)),IF($G21="NNN",SUM(Expenses!GN$14:GN$18)*$F21,IF($G21="FSG",0,IF($G21="MG",SUMPRODUCT(Expenses!GN$14:GN$18,$I21:$I25)*$F21,MAX((Expenses!GN$15-$K21/12)*$J21*$F21,0)+MAX((Expenses!GN$14-$K22/12)*$J22*$F21,0)+MAX((Expenses!GN$17-$K23/12)*$J23*$F21,0)+MAX((Expenses!GN$16-$K24/12)*$J24*$F21,0)+MAX((Expenses!GN$18-$K25/12)*$J25*$F21,0)))),0)</f>
        <v>0</v>
      </c>
      <c r="GQ187" s="515">
        <f>IF(AND(GQ$167&lt;=$E21,GQ$167&gt;=EOMONTH($D21,0)),IF($G21="NNN",SUM(Expenses!GO$14:GO$18)*$F21,IF($G21="FSG",0,IF($G21="MG",SUMPRODUCT(Expenses!GO$14:GO$18,$I21:$I25)*$F21,MAX((Expenses!GO$15-$K21/12)*$J21*$F21,0)+MAX((Expenses!GO$14-$K22/12)*$J22*$F21,0)+MAX((Expenses!GO$17-$K23/12)*$J23*$F21,0)+MAX((Expenses!GO$16-$K24/12)*$J24*$F21,0)+MAX((Expenses!GO$18-$K25/12)*$J25*$F21,0)))),0)</f>
        <v>0</v>
      </c>
      <c r="GR187" s="515">
        <f>IF(AND(GR$167&lt;=$E21,GR$167&gt;=EOMONTH($D21,0)),IF($G21="NNN",SUM(Expenses!GP$14:GP$18)*$F21,IF($G21="FSG",0,IF($G21="MG",SUMPRODUCT(Expenses!GP$14:GP$18,$I21:$I25)*$F21,MAX((Expenses!GP$15-$K21/12)*$J21*$F21,0)+MAX((Expenses!GP$14-$K22/12)*$J22*$F21,0)+MAX((Expenses!GP$17-$K23/12)*$J23*$F21,0)+MAX((Expenses!GP$16-$K24/12)*$J24*$F21,0)+MAX((Expenses!GP$18-$K25/12)*$J25*$F21,0)))),0)</f>
        <v>0</v>
      </c>
      <c r="GS187" s="515">
        <f>IF(AND(GS$167&lt;=$E21,GS$167&gt;=EOMONTH($D21,0)),IF($G21="NNN",SUM(Expenses!GQ$14:GQ$18)*$F21,IF($G21="FSG",0,IF($G21="MG",SUMPRODUCT(Expenses!GQ$14:GQ$18,$I21:$I25)*$F21,MAX((Expenses!GQ$15-$K21/12)*$J21*$F21,0)+MAX((Expenses!GQ$14-$K22/12)*$J22*$F21,0)+MAX((Expenses!GQ$17-$K23/12)*$J23*$F21,0)+MAX((Expenses!GQ$16-$K24/12)*$J24*$F21,0)+MAX((Expenses!GQ$18-$K25/12)*$J25*$F21,0)))),0)</f>
        <v>0</v>
      </c>
      <c r="GT187" s="515">
        <f>IF(AND(GT$167&lt;=$E21,GT$167&gt;=EOMONTH($D21,0)),IF($G21="NNN",SUM(Expenses!GR$14:GR$18)*$F21,IF($G21="FSG",0,IF($G21="MG",SUMPRODUCT(Expenses!GR$14:GR$18,$I21:$I25)*$F21,MAX((Expenses!GR$15-$K21/12)*$J21*$F21,0)+MAX((Expenses!GR$14-$K22/12)*$J22*$F21,0)+MAX((Expenses!GR$17-$K23/12)*$J23*$F21,0)+MAX((Expenses!GR$16-$K24/12)*$J24*$F21,0)+MAX((Expenses!GR$18-$K25/12)*$J25*$F21,0)))),0)</f>
        <v>0</v>
      </c>
      <c r="GU187" s="515">
        <f>IF(AND(GU$167&lt;=$E21,GU$167&gt;=EOMONTH($D21,0)),IF($G21="NNN",SUM(Expenses!GS$14:GS$18)*$F21,IF($G21="FSG",0,IF($G21="MG",SUMPRODUCT(Expenses!GS$14:GS$18,$I21:$I25)*$F21,MAX((Expenses!GS$15-$K21/12)*$J21*$F21,0)+MAX((Expenses!GS$14-$K22/12)*$J22*$F21,0)+MAX((Expenses!GS$17-$K23/12)*$J23*$F21,0)+MAX((Expenses!GS$16-$K24/12)*$J24*$F21,0)+MAX((Expenses!GS$18-$K25/12)*$J25*$F21,0)))),0)</f>
        <v>0</v>
      </c>
      <c r="GV187" s="515">
        <f>IF(AND(GV$167&lt;=$E21,GV$167&gt;=EOMONTH($D21,0)),IF($G21="NNN",SUM(Expenses!GT$14:GT$18)*$F21,IF($G21="FSG",0,IF($G21="MG",SUMPRODUCT(Expenses!GT$14:GT$18,$I21:$I25)*$F21,MAX((Expenses!GT$15-$K21/12)*$J21*$F21,0)+MAX((Expenses!GT$14-$K22/12)*$J22*$F21,0)+MAX((Expenses!GT$17-$K23/12)*$J23*$F21,0)+MAX((Expenses!GT$16-$K24/12)*$J24*$F21,0)+MAX((Expenses!GT$18-$K25/12)*$J25*$F21,0)))),0)</f>
        <v>0</v>
      </c>
      <c r="GW187" s="515">
        <f>IF(AND(GW$167&lt;=$E21,GW$167&gt;=EOMONTH($D21,0)),IF($G21="NNN",SUM(Expenses!GU$14:GU$18)*$F21,IF($G21="FSG",0,IF($G21="MG",SUMPRODUCT(Expenses!GU$14:GU$18,$I21:$I25)*$F21,MAX((Expenses!GU$15-$K21/12)*$J21*$F21,0)+MAX((Expenses!GU$14-$K22/12)*$J22*$F21,0)+MAX((Expenses!GU$17-$K23/12)*$J23*$F21,0)+MAX((Expenses!GU$16-$K24/12)*$J24*$F21,0)+MAX((Expenses!GU$18-$K25/12)*$J25*$F21,0)))),0)</f>
        <v>0</v>
      </c>
      <c r="GX187" s="515">
        <f>IF(AND(GX$167&lt;=$E21,GX$167&gt;=EOMONTH($D21,0)),IF($G21="NNN",SUM(Expenses!GV$14:GV$18)*$F21,IF($G21="FSG",0,IF($G21="MG",SUMPRODUCT(Expenses!GV$14:GV$18,$I21:$I25)*$F21,MAX((Expenses!GV$15-$K21/12)*$J21*$F21,0)+MAX((Expenses!GV$14-$K22/12)*$J22*$F21,0)+MAX((Expenses!GV$17-$K23/12)*$J23*$F21,0)+MAX((Expenses!GV$16-$K24/12)*$J24*$F21,0)+MAX((Expenses!GV$18-$K25/12)*$J25*$F21,0)))),0)</f>
        <v>0</v>
      </c>
      <c r="GY187" s="515">
        <f>IF(AND(GY$167&lt;=$E21,GY$167&gt;=EOMONTH($D21,0)),IF($G21="NNN",SUM(Expenses!GW$14:GW$18)*$F21,IF($G21="FSG",0,IF($G21="MG",SUMPRODUCT(Expenses!GW$14:GW$18,$I21:$I25)*$F21,MAX((Expenses!GW$15-$K21/12)*$J21*$F21,0)+MAX((Expenses!GW$14-$K22/12)*$J22*$F21,0)+MAX((Expenses!GW$17-$K23/12)*$J23*$F21,0)+MAX((Expenses!GW$16-$K24/12)*$J24*$F21,0)+MAX((Expenses!GW$18-$K25/12)*$J25*$F21,0)))),0)</f>
        <v>0</v>
      </c>
      <c r="GZ187" s="515">
        <f>IF(AND(GZ$167&lt;=$E21,GZ$167&gt;=EOMONTH($D21,0)),IF($G21="NNN",SUM(Expenses!GX$14:GX$18)*$F21,IF($G21="FSG",0,IF($G21="MG",SUMPRODUCT(Expenses!GX$14:GX$18,$I21:$I25)*$F21,MAX((Expenses!GX$15-$K21/12)*$J21*$F21,0)+MAX((Expenses!GX$14-$K22/12)*$J22*$F21,0)+MAX((Expenses!GX$17-$K23/12)*$J23*$F21,0)+MAX((Expenses!GX$16-$K24/12)*$J24*$F21,0)+MAX((Expenses!GX$18-$K25/12)*$J25*$F21,0)))),0)</f>
        <v>0</v>
      </c>
      <c r="HA187" s="515">
        <f>IF(AND(HA$167&lt;=$E21,HA$167&gt;=EOMONTH($D21,0)),IF($G21="NNN",SUM(Expenses!GY$14:GY$18)*$F21,IF($G21="FSG",0,IF($G21="MG",SUMPRODUCT(Expenses!GY$14:GY$18,$I21:$I25)*$F21,MAX((Expenses!GY$15-$K21/12)*$J21*$F21,0)+MAX((Expenses!GY$14-$K22/12)*$J22*$F21,0)+MAX((Expenses!GY$17-$K23/12)*$J23*$F21,0)+MAX((Expenses!GY$16-$K24/12)*$J24*$F21,0)+MAX((Expenses!GY$18-$K25/12)*$J25*$F21,0)))),0)</f>
        <v>0</v>
      </c>
      <c r="HB187" s="515">
        <f>IF(AND(HB$167&lt;=$E21,HB$167&gt;=EOMONTH($D21,0)),IF($G21="NNN",SUM(Expenses!GZ$14:GZ$18)*$F21,IF($G21="FSG",0,IF($G21="MG",SUMPRODUCT(Expenses!GZ$14:GZ$18,$I21:$I25)*$F21,MAX((Expenses!GZ$15-$K21/12)*$J21*$F21,0)+MAX((Expenses!GZ$14-$K22/12)*$J22*$F21,0)+MAX((Expenses!GZ$17-$K23/12)*$J23*$F21,0)+MAX((Expenses!GZ$16-$K24/12)*$J24*$F21,0)+MAX((Expenses!GZ$18-$K25/12)*$J25*$F21,0)))),0)</f>
        <v>0</v>
      </c>
      <c r="HC187" s="515">
        <f>IF(AND(HC$167&lt;=$E21,HC$167&gt;=EOMONTH($D21,0)),IF($G21="NNN",SUM(Expenses!HA$14:HA$18)*$F21,IF($G21="FSG",0,IF($G21="MG",SUMPRODUCT(Expenses!HA$14:HA$18,$I21:$I25)*$F21,MAX((Expenses!HA$15-$K21/12)*$J21*$F21,0)+MAX((Expenses!HA$14-$K22/12)*$J22*$F21,0)+MAX((Expenses!HA$17-$K23/12)*$J23*$F21,0)+MAX((Expenses!HA$16-$K24/12)*$J24*$F21,0)+MAX((Expenses!HA$18-$K25/12)*$J25*$F21,0)))),0)</f>
        <v>0</v>
      </c>
      <c r="HD187" s="515">
        <f>IF(AND(HD$167&lt;=$E21,HD$167&gt;=EOMONTH($D21,0)),IF($G21="NNN",SUM(Expenses!HB$14:HB$18)*$F21,IF($G21="FSG",0,IF($G21="MG",SUMPRODUCT(Expenses!HB$14:HB$18,$I21:$I25)*$F21,MAX((Expenses!HB$15-$K21/12)*$J21*$F21,0)+MAX((Expenses!HB$14-$K22/12)*$J22*$F21,0)+MAX((Expenses!HB$17-$K23/12)*$J23*$F21,0)+MAX((Expenses!HB$16-$K24/12)*$J24*$F21,0)+MAX((Expenses!HB$18-$K25/12)*$J25*$F21,0)))),0)</f>
        <v>0</v>
      </c>
      <c r="HE187" s="515">
        <f>IF(AND(HE$167&lt;=$E21,HE$167&gt;=EOMONTH($D21,0)),IF($G21="NNN",SUM(Expenses!HC$14:HC$18)*$F21,IF($G21="FSG",0,IF($G21="MG",SUMPRODUCT(Expenses!HC$14:HC$18,$I21:$I25)*$F21,MAX((Expenses!HC$15-$K21/12)*$J21*$F21,0)+MAX((Expenses!HC$14-$K22/12)*$J22*$F21,0)+MAX((Expenses!HC$17-$K23/12)*$J23*$F21,0)+MAX((Expenses!HC$16-$K24/12)*$J24*$F21,0)+MAX((Expenses!HC$18-$K25/12)*$J25*$F21,0)))),0)</f>
        <v>0</v>
      </c>
      <c r="HF187" s="515">
        <f>IF(AND(HF$167&lt;=$E21,HF$167&gt;=EOMONTH($D21,0)),IF($G21="NNN",SUM(Expenses!HD$14:HD$18)*$F21,IF($G21="FSG",0,IF($G21="MG",SUMPRODUCT(Expenses!HD$14:HD$18,$I21:$I25)*$F21,MAX((Expenses!HD$15-$K21/12)*$J21*$F21,0)+MAX((Expenses!HD$14-$K22/12)*$J22*$F21,0)+MAX((Expenses!HD$17-$K23/12)*$J23*$F21,0)+MAX((Expenses!HD$16-$K24/12)*$J24*$F21,0)+MAX((Expenses!HD$18-$K25/12)*$J25*$F21,0)))),0)</f>
        <v>0</v>
      </c>
      <c r="HG187" s="515">
        <f>IF(AND(HG$167&lt;=$E21,HG$167&gt;=EOMONTH($D21,0)),IF($G21="NNN",SUM(Expenses!HE$14:HE$18)*$F21,IF($G21="FSG",0,IF($G21="MG",SUMPRODUCT(Expenses!HE$14:HE$18,$I21:$I25)*$F21,MAX((Expenses!HE$15-$K21/12)*$J21*$F21,0)+MAX((Expenses!HE$14-$K22/12)*$J22*$F21,0)+MAX((Expenses!HE$17-$K23/12)*$J23*$F21,0)+MAX((Expenses!HE$16-$K24/12)*$J24*$F21,0)+MAX((Expenses!HE$18-$K25/12)*$J25*$F21,0)))),0)</f>
        <v>0</v>
      </c>
      <c r="HH187" s="515">
        <f>IF(AND(HH$167&lt;=$E21,HH$167&gt;=EOMONTH($D21,0)),IF($G21="NNN",SUM(Expenses!HF$14:HF$18)*$F21,IF($G21="FSG",0,IF($G21="MG",SUMPRODUCT(Expenses!HF$14:HF$18,$I21:$I25)*$F21,MAX((Expenses!HF$15-$K21/12)*$J21*$F21,0)+MAX((Expenses!HF$14-$K22/12)*$J22*$F21,0)+MAX((Expenses!HF$17-$K23/12)*$J23*$F21,0)+MAX((Expenses!HF$16-$K24/12)*$J24*$F21,0)+MAX((Expenses!HF$18-$K25/12)*$J25*$F21,0)))),0)</f>
        <v>0</v>
      </c>
      <c r="HI187" s="515">
        <f>IF(AND(HI$167&lt;=$E21,HI$167&gt;=EOMONTH($D21,0)),IF($G21="NNN",SUM(Expenses!HG$14:HG$18)*$F21,IF($G21="FSG",0,IF($G21="MG",SUMPRODUCT(Expenses!HG$14:HG$18,$I21:$I25)*$F21,MAX((Expenses!HG$15-$K21/12)*$J21*$F21,0)+MAX((Expenses!HG$14-$K22/12)*$J22*$F21,0)+MAX((Expenses!HG$17-$K23/12)*$J23*$F21,0)+MAX((Expenses!HG$16-$K24/12)*$J24*$F21,0)+MAX((Expenses!HG$18-$K25/12)*$J25*$F21,0)))),0)</f>
        <v>0</v>
      </c>
      <c r="HJ187" s="515">
        <f>IF(AND(HJ$167&lt;=$E21,HJ$167&gt;=EOMONTH($D21,0)),IF($G21="NNN",SUM(Expenses!HH$14:HH$18)*$F21,IF($G21="FSG",0,IF($G21="MG",SUMPRODUCT(Expenses!HH$14:HH$18,$I21:$I25)*$F21,MAX((Expenses!HH$15-$K21/12)*$J21*$F21,0)+MAX((Expenses!HH$14-$K22/12)*$J22*$F21,0)+MAX((Expenses!HH$17-$K23/12)*$J23*$F21,0)+MAX((Expenses!HH$16-$K24/12)*$J24*$F21,0)+MAX((Expenses!HH$18-$K25/12)*$J25*$F21,0)))),0)</f>
        <v>0</v>
      </c>
      <c r="HK187" s="515">
        <f>IF(AND(HK$167&lt;=$E21,HK$167&gt;=EOMONTH($D21,0)),IF($G21="NNN",SUM(Expenses!HI$14:HI$18)*$F21,IF($G21="FSG",0,IF($G21="MG",SUMPRODUCT(Expenses!HI$14:HI$18,$I21:$I25)*$F21,MAX((Expenses!HI$15-$K21/12)*$J21*$F21,0)+MAX((Expenses!HI$14-$K22/12)*$J22*$F21,0)+MAX((Expenses!HI$17-$K23/12)*$J23*$F21,0)+MAX((Expenses!HI$16-$K24/12)*$J24*$F21,0)+MAX((Expenses!HI$18-$K25/12)*$J25*$F21,0)))),0)</f>
        <v>0</v>
      </c>
      <c r="HL187" s="515">
        <f>IF(AND(HL$167&lt;=$E21,HL$167&gt;=EOMONTH($D21,0)),IF($G21="NNN",SUM(Expenses!HJ$14:HJ$18)*$F21,IF($G21="FSG",0,IF($G21="MG",SUMPRODUCT(Expenses!HJ$14:HJ$18,$I21:$I25)*$F21,MAX((Expenses!HJ$15-$K21/12)*$J21*$F21,0)+MAX((Expenses!HJ$14-$K22/12)*$J22*$F21,0)+MAX((Expenses!HJ$17-$K23/12)*$J23*$F21,0)+MAX((Expenses!HJ$16-$K24/12)*$J24*$F21,0)+MAX((Expenses!HJ$18-$K25/12)*$J25*$F21,0)))),0)</f>
        <v>0</v>
      </c>
      <c r="HM187" s="515">
        <f>IF(AND(HM$167&lt;=$E21,HM$167&gt;=EOMONTH($D21,0)),IF($G21="NNN",SUM(Expenses!HK$14:HK$18)*$F21,IF($G21="FSG",0,IF($G21="MG",SUMPRODUCT(Expenses!HK$14:HK$18,$I21:$I25)*$F21,MAX((Expenses!HK$15-$K21/12)*$J21*$F21,0)+MAX((Expenses!HK$14-$K22/12)*$J22*$F21,0)+MAX((Expenses!HK$17-$K23/12)*$J23*$F21,0)+MAX((Expenses!HK$16-$K24/12)*$J24*$F21,0)+MAX((Expenses!HK$18-$K25/12)*$J25*$F21,0)))),0)</f>
        <v>0</v>
      </c>
      <c r="HN187" s="515">
        <f>IF(AND(HN$167&lt;=$E21,HN$167&gt;=EOMONTH($D21,0)),IF($G21="NNN",SUM(Expenses!HL$14:HL$18)*$F21,IF($G21="FSG",0,IF($G21="MG",SUMPRODUCT(Expenses!HL$14:HL$18,$I21:$I25)*$F21,MAX((Expenses!HL$15-$K21/12)*$J21*$F21,0)+MAX((Expenses!HL$14-$K22/12)*$J22*$F21,0)+MAX((Expenses!HL$17-$K23/12)*$J23*$F21,0)+MAX((Expenses!HL$16-$K24/12)*$J24*$F21,0)+MAX((Expenses!HL$18-$K25/12)*$J25*$F21,0)))),0)</f>
        <v>0</v>
      </c>
      <c r="HO187" s="515">
        <f>IF(AND(HO$167&lt;=$E21,HO$167&gt;=EOMONTH($D21,0)),IF($G21="NNN",SUM(Expenses!HM$14:HM$18)*$F21,IF($G21="FSG",0,IF($G21="MG",SUMPRODUCT(Expenses!HM$14:HM$18,$I21:$I25)*$F21,MAX((Expenses!HM$15-$K21/12)*$J21*$F21,0)+MAX((Expenses!HM$14-$K22/12)*$J22*$F21,0)+MAX((Expenses!HM$17-$K23/12)*$J23*$F21,0)+MAX((Expenses!HM$16-$K24/12)*$J24*$F21,0)+MAX((Expenses!HM$18-$K25/12)*$J25*$F21,0)))),0)</f>
        <v>0</v>
      </c>
      <c r="HP187" s="515">
        <f>IF(AND(HP$167&lt;=$E21,HP$167&gt;=EOMONTH($D21,0)),IF($G21="NNN",SUM(Expenses!HN$14:HN$18)*$F21,IF($G21="FSG",0,IF($G21="MG",SUMPRODUCT(Expenses!HN$14:HN$18,$I21:$I25)*$F21,MAX((Expenses!HN$15-$K21/12)*$J21*$F21,0)+MAX((Expenses!HN$14-$K22/12)*$J22*$F21,0)+MAX((Expenses!HN$17-$K23/12)*$J23*$F21,0)+MAX((Expenses!HN$16-$K24/12)*$J24*$F21,0)+MAX((Expenses!HN$18-$K25/12)*$J25*$F21,0)))),0)</f>
        <v>0</v>
      </c>
      <c r="HQ187" s="515">
        <f>IF(AND(HQ$167&lt;=$E21,HQ$167&gt;=EOMONTH($D21,0)),IF($G21="NNN",SUM(Expenses!HO$14:HO$18)*$F21,IF($G21="FSG",0,IF($G21="MG",SUMPRODUCT(Expenses!HO$14:HO$18,$I21:$I25)*$F21,MAX((Expenses!HO$15-$K21/12)*$J21*$F21,0)+MAX((Expenses!HO$14-$K22/12)*$J22*$F21,0)+MAX((Expenses!HO$17-$K23/12)*$J23*$F21,0)+MAX((Expenses!HO$16-$K24/12)*$J24*$F21,0)+MAX((Expenses!HO$18-$K25/12)*$J25*$F21,0)))),0)</f>
        <v>0</v>
      </c>
      <c r="HR187" s="515">
        <f>IF(AND(HR$167&lt;=$E21,HR$167&gt;=EOMONTH($D21,0)),IF($G21="NNN",SUM(Expenses!HP$14:HP$18)*$F21,IF($G21="FSG",0,IF($G21="MG",SUMPRODUCT(Expenses!HP$14:HP$18,$I21:$I25)*$F21,MAX((Expenses!HP$15-$K21/12)*$J21*$F21,0)+MAX((Expenses!HP$14-$K22/12)*$J22*$F21,0)+MAX((Expenses!HP$17-$K23/12)*$J23*$F21,0)+MAX((Expenses!HP$16-$K24/12)*$J24*$F21,0)+MAX((Expenses!HP$18-$K25/12)*$J25*$F21,0)))),0)</f>
        <v>0</v>
      </c>
      <c r="HS187" s="515">
        <f>IF(AND(HS$167&lt;=$E21,HS$167&gt;=EOMONTH($D21,0)),IF($G21="NNN",SUM(Expenses!HQ$14:HQ$18)*$F21,IF($G21="FSG",0,IF($G21="MG",SUMPRODUCT(Expenses!HQ$14:HQ$18,$I21:$I25)*$F21,MAX((Expenses!HQ$15-$K21/12)*$J21*$F21,0)+MAX((Expenses!HQ$14-$K22/12)*$J22*$F21,0)+MAX((Expenses!HQ$17-$K23/12)*$J23*$F21,0)+MAX((Expenses!HQ$16-$K24/12)*$J24*$F21,0)+MAX((Expenses!HQ$18-$K25/12)*$J25*$F21,0)))),0)</f>
        <v>0</v>
      </c>
      <c r="HT187" s="515">
        <f>IF(AND(HT$167&lt;=$E21,HT$167&gt;=EOMONTH($D21,0)),IF($G21="NNN",SUM(Expenses!HR$14:HR$18)*$F21,IF($G21="FSG",0,IF($G21="MG",SUMPRODUCT(Expenses!HR$14:HR$18,$I21:$I25)*$F21,MAX((Expenses!HR$15-$K21/12)*$J21*$F21,0)+MAX((Expenses!HR$14-$K22/12)*$J22*$F21,0)+MAX((Expenses!HR$17-$K23/12)*$J23*$F21,0)+MAX((Expenses!HR$16-$K24/12)*$J24*$F21,0)+MAX((Expenses!HR$18-$K25/12)*$J25*$F21,0)))),0)</f>
        <v>0</v>
      </c>
      <c r="HU187" s="515">
        <f>IF(AND(HU$167&lt;=$E21,HU$167&gt;=EOMONTH($D21,0)),IF($G21="NNN",SUM(Expenses!HS$14:HS$18)*$F21,IF($G21="FSG",0,IF($G21="MG",SUMPRODUCT(Expenses!HS$14:HS$18,$I21:$I25)*$F21,MAX((Expenses!HS$15-$K21/12)*$J21*$F21,0)+MAX((Expenses!HS$14-$K22/12)*$J22*$F21,0)+MAX((Expenses!HS$17-$K23/12)*$J23*$F21,0)+MAX((Expenses!HS$16-$K24/12)*$J24*$F21,0)+MAX((Expenses!HS$18-$K25/12)*$J25*$F21,0)))),0)</f>
        <v>0</v>
      </c>
      <c r="HV187" s="515">
        <f>IF(AND(HV$167&lt;=$E21,HV$167&gt;=EOMONTH($D21,0)),IF($G21="NNN",SUM(Expenses!HT$14:HT$18)*$F21,IF($G21="FSG",0,IF($G21="MG",SUMPRODUCT(Expenses!HT$14:HT$18,$I21:$I25)*$F21,MAX((Expenses!HT$15-$K21/12)*$J21*$F21,0)+MAX((Expenses!HT$14-$K22/12)*$J22*$F21,0)+MAX((Expenses!HT$17-$K23/12)*$J23*$F21,0)+MAX((Expenses!HT$16-$K24/12)*$J24*$F21,0)+MAX((Expenses!HT$18-$K25/12)*$J25*$F21,0)))),0)</f>
        <v>0</v>
      </c>
      <c r="HW187" s="515">
        <f>IF(AND(HW$167&lt;=$E21,HW$167&gt;=EOMONTH($D21,0)),IF($G21="NNN",SUM(Expenses!HU$14:HU$18)*$F21,IF($G21="FSG",0,IF($G21="MG",SUMPRODUCT(Expenses!HU$14:HU$18,$I21:$I25)*$F21,MAX((Expenses!HU$15-$K21/12)*$J21*$F21,0)+MAX((Expenses!HU$14-$K22/12)*$J22*$F21,0)+MAX((Expenses!HU$17-$K23/12)*$J23*$F21,0)+MAX((Expenses!HU$16-$K24/12)*$J24*$F21,0)+MAX((Expenses!HU$18-$K25/12)*$J25*$F21,0)))),0)</f>
        <v>0</v>
      </c>
      <c r="HX187" s="515">
        <f>IF(AND(HX$167&lt;=$E21,HX$167&gt;=EOMONTH($D21,0)),IF($G21="NNN",SUM(Expenses!HV$14:HV$18)*$F21,IF($G21="FSG",0,IF($G21="MG",SUMPRODUCT(Expenses!HV$14:HV$18,$I21:$I25)*$F21,MAX((Expenses!HV$15-$K21/12)*$J21*$F21,0)+MAX((Expenses!HV$14-$K22/12)*$J22*$F21,0)+MAX((Expenses!HV$17-$K23/12)*$J23*$F21,0)+MAX((Expenses!HV$16-$K24/12)*$J24*$F21,0)+MAX((Expenses!HV$18-$K25/12)*$J25*$F21,0)))),0)</f>
        <v>0</v>
      </c>
      <c r="HY187" s="515">
        <f>IF(AND(HY$167&lt;=$E21,HY$167&gt;=EOMONTH($D21,0)),IF($G21="NNN",SUM(Expenses!HW$14:HW$18)*$F21,IF($G21="FSG",0,IF($G21="MG",SUMPRODUCT(Expenses!HW$14:HW$18,$I21:$I25)*$F21,MAX((Expenses!HW$15-$K21/12)*$J21*$F21,0)+MAX((Expenses!HW$14-$K22/12)*$J22*$F21,0)+MAX((Expenses!HW$17-$K23/12)*$J23*$F21,0)+MAX((Expenses!HW$16-$K24/12)*$J24*$F21,0)+MAX((Expenses!HW$18-$K25/12)*$J25*$F21,0)))),0)</f>
        <v>0</v>
      </c>
      <c r="HZ187" s="515">
        <f>IF(AND(HZ$167&lt;=$E21,HZ$167&gt;=EOMONTH($D21,0)),IF($G21="NNN",SUM(Expenses!HX$14:HX$18)*$F21,IF($G21="FSG",0,IF($G21="MG",SUMPRODUCT(Expenses!HX$14:HX$18,$I21:$I25)*$F21,MAX((Expenses!HX$15-$K21/12)*$J21*$F21,0)+MAX((Expenses!HX$14-$K22/12)*$J22*$F21,0)+MAX((Expenses!HX$17-$K23/12)*$J23*$F21,0)+MAX((Expenses!HX$16-$K24/12)*$J24*$F21,0)+MAX((Expenses!HX$18-$K25/12)*$J25*$F21,0)))),0)</f>
        <v>0</v>
      </c>
      <c r="IA187" s="515">
        <f>IF(AND(IA$167&lt;=$E21,IA$167&gt;=EOMONTH($D21,0)),IF($G21="NNN",SUM(Expenses!HY$14:HY$18)*$F21,IF($G21="FSG",0,IF($G21="MG",SUMPRODUCT(Expenses!HY$14:HY$18,$I21:$I25)*$F21,MAX((Expenses!HY$15-$K21/12)*$J21*$F21,0)+MAX((Expenses!HY$14-$K22/12)*$J22*$F21,0)+MAX((Expenses!HY$17-$K23/12)*$J23*$F21,0)+MAX((Expenses!HY$16-$K24/12)*$J24*$F21,0)+MAX((Expenses!HY$18-$K25/12)*$J25*$F21,0)))),0)</f>
        <v>0</v>
      </c>
      <c r="IB187" s="515">
        <f>IF(AND(IB$167&lt;=$E21,IB$167&gt;=EOMONTH($D21,0)),IF($G21="NNN",SUM(Expenses!HZ$14:HZ$18)*$F21,IF($G21="FSG",0,IF($G21="MG",SUMPRODUCT(Expenses!HZ$14:HZ$18,$I21:$I25)*$F21,MAX((Expenses!HZ$15-$K21/12)*$J21*$F21,0)+MAX((Expenses!HZ$14-$K22/12)*$J22*$F21,0)+MAX((Expenses!HZ$17-$K23/12)*$J23*$F21,0)+MAX((Expenses!HZ$16-$K24/12)*$J24*$F21,0)+MAX((Expenses!HZ$18-$K25/12)*$J25*$F21,0)))),0)</f>
        <v>0</v>
      </c>
      <c r="IC187" s="515">
        <f>IF(AND(IC$167&lt;=$E21,IC$167&gt;=EOMONTH($D21,0)),IF($G21="NNN",SUM(Expenses!IA$14:IA$18)*$F21,IF($G21="FSG",0,IF($G21="MG",SUMPRODUCT(Expenses!IA$14:IA$18,$I21:$I25)*$F21,MAX((Expenses!IA$15-$K21/12)*$J21*$F21,0)+MAX((Expenses!IA$14-$K22/12)*$J22*$F21,0)+MAX((Expenses!IA$17-$K23/12)*$J23*$F21,0)+MAX((Expenses!IA$16-$K24/12)*$J24*$F21,0)+MAX((Expenses!IA$18-$K25/12)*$J25*$F21,0)))),0)</f>
        <v>0</v>
      </c>
      <c r="ID187" s="515">
        <f>IF(AND(ID$167&lt;=$E21,ID$167&gt;=EOMONTH($D21,0)),IF($G21="NNN",SUM(Expenses!IB$14:IB$18)*$F21,IF($G21="FSG",0,IF($G21="MG",SUMPRODUCT(Expenses!IB$14:IB$18,$I21:$I25)*$F21,MAX((Expenses!IB$15-$K21/12)*$J21*$F21,0)+MAX((Expenses!IB$14-$K22/12)*$J22*$F21,0)+MAX((Expenses!IB$17-$K23/12)*$J23*$F21,0)+MAX((Expenses!IB$16-$K24/12)*$J24*$F21,0)+MAX((Expenses!IB$18-$K25/12)*$J25*$F21,0)))),0)</f>
        <v>0</v>
      </c>
      <c r="IE187" s="515">
        <f>IF(AND(IE$167&lt;=$E21,IE$167&gt;=EOMONTH($D21,0)),IF($G21="NNN",SUM(Expenses!IC$14:IC$18)*$F21,IF($G21="FSG",0,IF($G21="MG",SUMPRODUCT(Expenses!IC$14:IC$18,$I21:$I25)*$F21,MAX((Expenses!IC$15-$K21/12)*$J21*$F21,0)+MAX((Expenses!IC$14-$K22/12)*$J22*$F21,0)+MAX((Expenses!IC$17-$K23/12)*$J23*$F21,0)+MAX((Expenses!IC$16-$K24/12)*$J24*$F21,0)+MAX((Expenses!IC$18-$K25/12)*$J25*$F21,0)))),0)</f>
        <v>0</v>
      </c>
      <c r="IF187" s="515">
        <f>IF(AND(IF$167&lt;=$E21,IF$167&gt;=EOMONTH($D21,0)),IF($G21="NNN",SUM(Expenses!ID$14:ID$18)*$F21,IF($G21="FSG",0,IF($G21="MG",SUMPRODUCT(Expenses!ID$14:ID$18,$I21:$I25)*$F21,MAX((Expenses!ID$15-$K21/12)*$J21*$F21,0)+MAX((Expenses!ID$14-$K22/12)*$J22*$F21,0)+MAX((Expenses!ID$17-$K23/12)*$J23*$F21,0)+MAX((Expenses!ID$16-$K24/12)*$J24*$F21,0)+MAX((Expenses!ID$18-$K25/12)*$J25*$F21,0)))),0)</f>
        <v>0</v>
      </c>
      <c r="IG187" s="515">
        <f>IF(AND(IG$167&lt;=$E21,IG$167&gt;=EOMONTH($D21,0)),IF($G21="NNN",SUM(Expenses!IE$14:IE$18)*$F21,IF($G21="FSG",0,IF($G21="MG",SUMPRODUCT(Expenses!IE$14:IE$18,$I21:$I25)*$F21,MAX((Expenses!IE$15-$K21/12)*$J21*$F21,0)+MAX((Expenses!IE$14-$K22/12)*$J22*$F21,0)+MAX((Expenses!IE$17-$K23/12)*$J23*$F21,0)+MAX((Expenses!IE$16-$K24/12)*$J24*$F21,0)+MAX((Expenses!IE$18-$K25/12)*$J25*$F21,0)))),0)</f>
        <v>0</v>
      </c>
      <c r="IH187" s="515">
        <f>IF(AND(IH$167&lt;=$E21,IH$167&gt;=EOMONTH($D21,0)),IF($G21="NNN",SUM(Expenses!IF$14:IF$18)*$F21,IF($G21="FSG",0,IF($G21="MG",SUMPRODUCT(Expenses!IF$14:IF$18,$I21:$I25)*$F21,MAX((Expenses!IF$15-$K21/12)*$J21*$F21,0)+MAX((Expenses!IF$14-$K22/12)*$J22*$F21,0)+MAX((Expenses!IF$17-$K23/12)*$J23*$F21,0)+MAX((Expenses!IF$16-$K24/12)*$J24*$F21,0)+MAX((Expenses!IF$18-$K25/12)*$J25*$F21,0)))),0)</f>
        <v>0</v>
      </c>
      <c r="II187" s="515">
        <f>IF(AND(II$167&lt;=$E21,II$167&gt;=EOMONTH($D21,0)),IF($G21="NNN",SUM(Expenses!IG$14:IG$18)*$F21,IF($G21="FSG",0,IF($G21="MG",SUMPRODUCT(Expenses!IG$14:IG$18,$I21:$I25)*$F21,MAX((Expenses!IG$15-$K21/12)*$J21*$F21,0)+MAX((Expenses!IG$14-$K22/12)*$J22*$F21,0)+MAX((Expenses!IG$17-$K23/12)*$J23*$F21,0)+MAX((Expenses!IG$16-$K24/12)*$J24*$F21,0)+MAX((Expenses!IG$18-$K25/12)*$J25*$F21,0)))),0)</f>
        <v>0</v>
      </c>
      <c r="IJ187" s="515">
        <f>IF(AND(IJ$167&lt;=$E21,IJ$167&gt;=EOMONTH($D21,0)),IF($G21="NNN",SUM(Expenses!IH$14:IH$18)*$F21,IF($G21="FSG",0,IF($G21="MG",SUMPRODUCT(Expenses!IH$14:IH$18,$I21:$I25)*$F21,MAX((Expenses!IH$15-$K21/12)*$J21*$F21,0)+MAX((Expenses!IH$14-$K22/12)*$J22*$F21,0)+MAX((Expenses!IH$17-$K23/12)*$J23*$F21,0)+MAX((Expenses!IH$16-$K24/12)*$J24*$F21,0)+MAX((Expenses!IH$18-$K25/12)*$J25*$F21,0)))),0)</f>
        <v>0</v>
      </c>
      <c r="IK187" s="515">
        <f>IF(AND(IK$167&lt;=$E21,IK$167&gt;=EOMONTH($D21,0)),IF($G21="NNN",SUM(Expenses!II$14:II$18)*$F21,IF($G21="FSG",0,IF($G21="MG",SUMPRODUCT(Expenses!II$14:II$18,$I21:$I25)*$F21,MAX((Expenses!II$15-$K21/12)*$J21*$F21,0)+MAX((Expenses!II$14-$K22/12)*$J22*$F21,0)+MAX((Expenses!II$17-$K23/12)*$J23*$F21,0)+MAX((Expenses!II$16-$K24/12)*$J24*$F21,0)+MAX((Expenses!II$18-$K25/12)*$J25*$F21,0)))),0)</f>
        <v>0</v>
      </c>
      <c r="IL187" s="515">
        <f>IF(AND(IL$167&lt;=$E21,IL$167&gt;=EOMONTH($D21,0)),IF($G21="NNN",SUM(Expenses!IJ$14:IJ$18)*$F21,IF($G21="FSG",0,IF($G21="MG",SUMPRODUCT(Expenses!IJ$14:IJ$18,$I21:$I25)*$F21,MAX((Expenses!IJ$15-$K21/12)*$J21*$F21,0)+MAX((Expenses!IJ$14-$K22/12)*$J22*$F21,0)+MAX((Expenses!IJ$17-$K23/12)*$J23*$F21,0)+MAX((Expenses!IJ$16-$K24/12)*$J24*$F21,0)+MAX((Expenses!IJ$18-$K25/12)*$J25*$F21,0)))),0)</f>
        <v>0</v>
      </c>
      <c r="IM187" s="515">
        <f>IF(AND(IM$167&lt;=$E21,IM$167&gt;=EOMONTH($D21,0)),IF($G21="NNN",SUM(Expenses!IK$14:IK$18)*$F21,IF($G21="FSG",0,IF($G21="MG",SUMPRODUCT(Expenses!IK$14:IK$18,$I21:$I25)*$F21,MAX((Expenses!IK$15-$K21/12)*$J21*$F21,0)+MAX((Expenses!IK$14-$K22/12)*$J22*$F21,0)+MAX((Expenses!IK$17-$K23/12)*$J23*$F21,0)+MAX((Expenses!IK$16-$K24/12)*$J24*$F21,0)+MAX((Expenses!IK$18-$K25/12)*$J25*$F21,0)))),0)</f>
        <v>0</v>
      </c>
      <c r="IN187" s="515">
        <f>IF(AND(IN$167&lt;=$E21,IN$167&gt;=EOMONTH($D21,0)),IF($G21="NNN",SUM(Expenses!IL$14:IL$18)*$F21,IF($G21="FSG",0,IF($G21="MG",SUMPRODUCT(Expenses!IL$14:IL$18,$I21:$I25)*$F21,MAX((Expenses!IL$15-$K21/12)*$J21*$F21,0)+MAX((Expenses!IL$14-$K22/12)*$J22*$F21,0)+MAX((Expenses!IL$17-$K23/12)*$J23*$F21,0)+MAX((Expenses!IL$16-$K24/12)*$J24*$F21,0)+MAX((Expenses!IL$18-$K25/12)*$J25*$F21,0)))),0)</f>
        <v>0</v>
      </c>
      <c r="IO187" s="515">
        <f>IF(AND(IO$167&lt;=$E21,IO$167&gt;=EOMONTH($D21,0)),IF($G21="NNN",SUM(Expenses!IM$14:IM$18)*$F21,IF($G21="FSG",0,IF($G21="MG",SUMPRODUCT(Expenses!IM$14:IM$18,$I21:$I25)*$F21,MAX((Expenses!IM$15-$K21/12)*$J21*$F21,0)+MAX((Expenses!IM$14-$K22/12)*$J22*$F21,0)+MAX((Expenses!IM$17-$K23/12)*$J23*$F21,0)+MAX((Expenses!IM$16-$K24/12)*$J24*$F21,0)+MAX((Expenses!IM$18-$K25/12)*$J25*$F21,0)))),0)</f>
        <v>0</v>
      </c>
      <c r="IP187" s="515">
        <f>IF(AND(IP$167&lt;=$E21,IP$167&gt;=EOMONTH($D21,0)),IF($G21="NNN",SUM(Expenses!IN$14:IN$18)*$F21,IF($G21="FSG",0,IF($G21="MG",SUMPRODUCT(Expenses!IN$14:IN$18,$I21:$I25)*$F21,MAX((Expenses!IN$15-$K21/12)*$J21*$F21,0)+MAX((Expenses!IN$14-$K22/12)*$J22*$F21,0)+MAX((Expenses!IN$17-$K23/12)*$J23*$F21,0)+MAX((Expenses!IN$16-$K24/12)*$J24*$F21,0)+MAX((Expenses!IN$18-$K25/12)*$J25*$F21,0)))),0)</f>
        <v>0</v>
      </c>
      <c r="IQ187" s="515">
        <f>IF(AND(IQ$167&lt;=$E21,IQ$167&gt;=EOMONTH($D21,0)),IF($G21="NNN",SUM(Expenses!IO$14:IO$18)*$F21,IF($G21="FSG",0,IF($G21="MG",SUMPRODUCT(Expenses!IO$14:IO$18,$I21:$I25)*$F21,MAX((Expenses!IO$15-$K21/12)*$J21*$F21,0)+MAX((Expenses!IO$14-$K22/12)*$J22*$F21,0)+MAX((Expenses!IO$17-$K23/12)*$J23*$F21,0)+MAX((Expenses!IO$16-$K24/12)*$J24*$F21,0)+MAX((Expenses!IO$18-$K25/12)*$J25*$F21,0)))),0)</f>
        <v>0</v>
      </c>
      <c r="IR187" s="515">
        <f>IF(AND(IR$167&lt;=$E21,IR$167&gt;=EOMONTH($D21,0)),IF($G21="NNN",SUM(Expenses!IP$14:IP$18)*$F21,IF($G21="FSG",0,IF($G21="MG",SUMPRODUCT(Expenses!IP$14:IP$18,$I21:$I25)*$F21,MAX((Expenses!IP$15-$K21/12)*$J21*$F21,0)+MAX((Expenses!IP$14-$K22/12)*$J22*$F21,0)+MAX((Expenses!IP$17-$K23/12)*$J23*$F21,0)+MAX((Expenses!IP$16-$K24/12)*$J24*$F21,0)+MAX((Expenses!IP$18-$K25/12)*$J25*$F21,0)))),0)</f>
        <v>0</v>
      </c>
      <c r="IS187" s="515">
        <f>IF(AND(IS$167&lt;=$E21,IS$167&gt;=EOMONTH($D21,0)),IF($G21="NNN",SUM(Expenses!IQ$14:IQ$18)*$F21,IF($G21="FSG",0,IF($G21="MG",SUMPRODUCT(Expenses!IQ$14:IQ$18,$I21:$I25)*$F21,MAX((Expenses!IQ$15-$K21/12)*$J21*$F21,0)+MAX((Expenses!IQ$14-$K22/12)*$J22*$F21,0)+MAX((Expenses!IQ$17-$K23/12)*$J23*$F21,0)+MAX((Expenses!IQ$16-$K24/12)*$J24*$F21,0)+MAX((Expenses!IQ$18-$K25/12)*$J25*$F21,0)))),0)</f>
        <v>0</v>
      </c>
      <c r="IT187" s="515">
        <f>IF(AND(IT$167&lt;=$E21,IT$167&gt;=EOMONTH($D21,0)),IF($G21="NNN",SUM(Expenses!IR$14:IR$18)*$F21,IF($G21="FSG",0,IF($G21="MG",SUMPRODUCT(Expenses!IR$14:IR$18,$I21:$I25)*$F21,MAX((Expenses!IR$15-$K21/12)*$J21*$F21,0)+MAX((Expenses!IR$14-$K22/12)*$J22*$F21,0)+MAX((Expenses!IR$17-$K23/12)*$J23*$F21,0)+MAX((Expenses!IR$16-$K24/12)*$J24*$F21,0)+MAX((Expenses!IR$18-$K25/12)*$J25*$F21,0)))),0)</f>
        <v>0</v>
      </c>
      <c r="IU187" s="515">
        <f>IF(AND(IU$167&lt;=$E21,IU$167&gt;=EOMONTH($D21,0)),IF($G21="NNN",SUM(Expenses!IS$14:IS$18)*$F21,IF($G21="FSG",0,IF($G21="MG",SUMPRODUCT(Expenses!IS$14:IS$18,$I21:$I25)*$F21,MAX((Expenses!IS$15-$K21/12)*$J21*$F21,0)+MAX((Expenses!IS$14-$K22/12)*$J22*$F21,0)+MAX((Expenses!IS$17-$K23/12)*$J23*$F21,0)+MAX((Expenses!IS$16-$K24/12)*$J24*$F21,0)+MAX((Expenses!IS$18-$K25/12)*$J25*$F21,0)))),0)</f>
        <v>0</v>
      </c>
      <c r="IV187" s="515">
        <f>IF(AND(IV$167&lt;=$E21,IV$167&gt;=EOMONTH($D21,0)),IF($G21="NNN",SUM(Expenses!IT$14:IT$18)*$F21,IF($G21="FSG",0,IF($G21="MG",SUMPRODUCT(Expenses!IT$14:IT$18,$I21:$I25)*$F21,MAX((Expenses!IT$15-$K21/12)*$J21*$F21,0)+MAX((Expenses!IT$14-$K22/12)*$J22*$F21,0)+MAX((Expenses!IT$17-$K23/12)*$J23*$F21,0)+MAX((Expenses!IT$16-$K24/12)*$J24*$F21,0)+MAX((Expenses!IT$18-$K25/12)*$J25*$F21,0)))),0)</f>
        <v>0</v>
      </c>
      <c r="IW187" s="515">
        <f>IF(AND(IW$167&lt;=$E21,IW$167&gt;=EOMONTH($D21,0)),IF($G21="NNN",SUM(Expenses!IU$14:IU$18)*$F21,IF($G21="FSG",0,IF($G21="MG",SUMPRODUCT(Expenses!IU$14:IU$18,$I21:$I25)*$F21,MAX((Expenses!IU$15-$K21/12)*$J21*$F21,0)+MAX((Expenses!IU$14-$K22/12)*$J22*$F21,0)+MAX((Expenses!IU$17-$K23/12)*$J23*$F21,0)+MAX((Expenses!IU$16-$K24/12)*$J24*$F21,0)+MAX((Expenses!IU$18-$K25/12)*$J25*$F21,0)))),0)</f>
        <v>0</v>
      </c>
      <c r="IX187" s="515">
        <f>IF(AND(IX$167&lt;=$E21,IX$167&gt;=EOMONTH($D21,0)),IF($G21="NNN",SUM(Expenses!IV$14:IV$18)*$F21,IF($G21="FSG",0,IF($G21="MG",SUMPRODUCT(Expenses!IV$14:IV$18,$I21:$I25)*$F21,MAX((Expenses!IV$15-$K21/12)*$J21*$F21,0)+MAX((Expenses!IV$14-$K22/12)*$J22*$F21,0)+MAX((Expenses!IV$17-$K23/12)*$J23*$F21,0)+MAX((Expenses!IV$16-$K24/12)*$J24*$F21,0)+MAX((Expenses!IV$18-$K25/12)*$J25*$F21,0)))),0)</f>
        <v>0</v>
      </c>
      <c r="IY187" s="515">
        <f>IF(AND(IY$167&lt;=$E21,IY$167&gt;=EOMONTH($D21,0)),IF($G21="NNN",SUM(Expenses!IW$14:IW$18)*$F21,IF($G21="FSG",0,IF($G21="MG",SUMPRODUCT(Expenses!IW$14:IW$18,$I21:$I25)*$F21,MAX((Expenses!IW$15-$K21/12)*$J21*$F21,0)+MAX((Expenses!IW$14-$K22/12)*$J22*$F21,0)+MAX((Expenses!IW$17-$K23/12)*$J23*$F21,0)+MAX((Expenses!IW$16-$K24/12)*$J24*$F21,0)+MAX((Expenses!IW$18-$K25/12)*$J25*$F21,0)))),0)</f>
        <v>0</v>
      </c>
      <c r="IZ187" s="515">
        <f>IF(AND(IZ$167&lt;=$E21,IZ$167&gt;=EOMONTH($D21,0)),IF($G21="NNN",SUM(Expenses!IX$14:IX$18)*$F21,IF($G21="FSG",0,IF($G21="MG",SUMPRODUCT(Expenses!IX$14:IX$18,$I21:$I25)*$F21,MAX((Expenses!IX$15-$K21/12)*$J21*$F21,0)+MAX((Expenses!IX$14-$K22/12)*$J22*$F21,0)+MAX((Expenses!IX$17-$K23/12)*$J23*$F21,0)+MAX((Expenses!IX$16-$K24/12)*$J24*$F21,0)+MAX((Expenses!IX$18-$K25/12)*$J25*$F21,0)))),0)</f>
        <v>0</v>
      </c>
      <c r="JA187" s="515">
        <f>IF(AND(JA$167&lt;=$E21,JA$167&gt;=EOMONTH($D21,0)),IF($G21="NNN",SUM(Expenses!IY$14:IY$18)*$F21,IF($G21="FSG",0,IF($G21="MG",SUMPRODUCT(Expenses!IY$14:IY$18,$I21:$I25)*$F21,MAX((Expenses!IY$15-$K21/12)*$J21*$F21,0)+MAX((Expenses!IY$14-$K22/12)*$J22*$F21,0)+MAX((Expenses!IY$17-$K23/12)*$J23*$F21,0)+MAX((Expenses!IY$16-$K24/12)*$J24*$F21,0)+MAX((Expenses!IY$18-$K25/12)*$J25*$F21,0)))),0)</f>
        <v>0</v>
      </c>
      <c r="JB187" s="515">
        <f>IF(AND(JB$167&lt;=$E21,JB$167&gt;=EOMONTH($D21,0)),IF($G21="NNN",SUM(Expenses!IZ$14:IZ$18)*$F21,IF($G21="FSG",0,IF($G21="MG",SUMPRODUCT(Expenses!IZ$14:IZ$18,$I21:$I25)*$F21,MAX((Expenses!IZ$15-$K21/12)*$J21*$F21,0)+MAX((Expenses!IZ$14-$K22/12)*$J22*$F21,0)+MAX((Expenses!IZ$17-$K23/12)*$J23*$F21,0)+MAX((Expenses!IZ$16-$K24/12)*$J24*$F21,0)+MAX((Expenses!IZ$18-$K25/12)*$J25*$F21,0)))),0)</f>
        <v>0</v>
      </c>
      <c r="JC187" s="515">
        <f>IF(AND(JC$167&lt;=$E21,JC$167&gt;=EOMONTH($D21,0)),IF($G21="NNN",SUM(Expenses!JA$14:JA$18)*$F21,IF($G21="FSG",0,IF($G21="MG",SUMPRODUCT(Expenses!JA$14:JA$18,$I21:$I25)*$F21,MAX((Expenses!JA$15-$K21/12)*$J21*$F21,0)+MAX((Expenses!JA$14-$K22/12)*$J22*$F21,0)+MAX((Expenses!JA$17-$K23/12)*$J23*$F21,0)+MAX((Expenses!JA$16-$K24/12)*$J24*$F21,0)+MAX((Expenses!JA$18-$K25/12)*$J25*$F21,0)))),0)</f>
        <v>0</v>
      </c>
      <c r="JD187" s="515">
        <f>IF(AND(JD$167&lt;=$E21,JD$167&gt;=EOMONTH($D21,0)),IF($G21="NNN",SUM(Expenses!JB$14:JB$18)*$F21,IF($G21="FSG",0,IF($G21="MG",SUMPRODUCT(Expenses!JB$14:JB$18,$I21:$I25)*$F21,MAX((Expenses!JB$15-$K21/12)*$J21*$F21,0)+MAX((Expenses!JB$14-$K22/12)*$J22*$F21,0)+MAX((Expenses!JB$17-$K23/12)*$J23*$F21,0)+MAX((Expenses!JB$16-$K24/12)*$J24*$F21,0)+MAX((Expenses!JB$18-$K25/12)*$J25*$F21,0)))),0)</f>
        <v>0</v>
      </c>
      <c r="JE187" s="515">
        <f>IF(AND(JE$167&lt;=$E21,JE$167&gt;=EOMONTH($D21,0)),IF($G21="NNN",SUM(Expenses!JC$14:JC$18)*$F21,IF($G21="FSG",0,IF($G21="MG",SUMPRODUCT(Expenses!JC$14:JC$18,$I21:$I25)*$F21,MAX((Expenses!JC$15-$K21/12)*$J21*$F21,0)+MAX((Expenses!JC$14-$K22/12)*$J22*$F21,0)+MAX((Expenses!JC$17-$K23/12)*$J23*$F21,0)+MAX((Expenses!JC$16-$K24/12)*$J24*$F21,0)+MAX((Expenses!JC$18-$K25/12)*$J25*$F21,0)))),0)</f>
        <v>0</v>
      </c>
      <c r="JF187" s="515">
        <f>IF(AND(JF$167&lt;=$E21,JF$167&gt;=EOMONTH($D21,0)),IF($G21="NNN",SUM(Expenses!JD$14:JD$18)*$F21,IF($G21="FSG",0,IF($G21="MG",SUMPRODUCT(Expenses!JD$14:JD$18,$I21:$I25)*$F21,MAX((Expenses!JD$15-$K21/12)*$J21*$F21,0)+MAX((Expenses!JD$14-$K22/12)*$J22*$F21,0)+MAX((Expenses!JD$17-$K23/12)*$J23*$F21,0)+MAX((Expenses!JD$16-$K24/12)*$J24*$F21,0)+MAX((Expenses!JD$18-$K25/12)*$J25*$F21,0)))),0)</f>
        <v>0</v>
      </c>
      <c r="JG187" s="515">
        <f>IF(AND(JG$167&lt;=$E21,JG$167&gt;=EOMONTH($D21,0)),IF($G21="NNN",SUM(Expenses!JE$14:JE$18)*$F21,IF($G21="FSG",0,IF($G21="MG",SUMPRODUCT(Expenses!JE$14:JE$18,$I21:$I25)*$F21,MAX((Expenses!JE$15-$K21/12)*$J21*$F21,0)+MAX((Expenses!JE$14-$K22/12)*$J22*$F21,0)+MAX((Expenses!JE$17-$K23/12)*$J23*$F21,0)+MAX((Expenses!JE$16-$K24/12)*$J24*$F21,0)+MAX((Expenses!JE$18-$K25/12)*$J25*$F21,0)))),0)</f>
        <v>0</v>
      </c>
      <c r="JH187" s="515">
        <f>IF(AND(JH$167&lt;=$E21,JH$167&gt;=EOMONTH($D21,0)),IF($G21="NNN",SUM(Expenses!JF$14:JF$18)*$F21,IF($G21="FSG",0,IF($G21="MG",SUMPRODUCT(Expenses!JF$14:JF$18,$I21:$I25)*$F21,MAX((Expenses!JF$15-$K21/12)*$J21*$F21,0)+MAX((Expenses!JF$14-$K22/12)*$J22*$F21,0)+MAX((Expenses!JF$17-$K23/12)*$J23*$F21,0)+MAX((Expenses!JF$16-$K24/12)*$J24*$F21,0)+MAX((Expenses!JF$18-$K25/12)*$J25*$F21,0)))),0)</f>
        <v>0</v>
      </c>
      <c r="JI187" s="515">
        <f>IF(AND(JI$167&lt;=$E21,JI$167&gt;=EOMONTH($D21,0)),IF($G21="NNN",SUM(Expenses!JG$14:JG$18)*$F21,IF($G21="FSG",0,IF($G21="MG",SUMPRODUCT(Expenses!JG$14:JG$18,$I21:$I25)*$F21,MAX((Expenses!JG$15-$K21/12)*$J21*$F21,0)+MAX((Expenses!JG$14-$K22/12)*$J22*$F21,0)+MAX((Expenses!JG$17-$K23/12)*$J23*$F21,0)+MAX((Expenses!JG$16-$K24/12)*$J24*$F21,0)+MAX((Expenses!JG$18-$K25/12)*$J25*$F21,0)))),0)</f>
        <v>0</v>
      </c>
      <c r="JJ187" s="515">
        <f>IF(AND(JJ$167&lt;=$E21,JJ$167&gt;=EOMONTH($D21,0)),IF($G21="NNN",SUM(Expenses!JH$14:JH$18)*$F21,IF($G21="FSG",0,IF($G21="MG",SUMPRODUCT(Expenses!JH$14:JH$18,$I21:$I25)*$F21,MAX((Expenses!JH$15-$K21/12)*$J21*$F21,0)+MAX((Expenses!JH$14-$K22/12)*$J22*$F21,0)+MAX((Expenses!JH$17-$K23/12)*$J23*$F21,0)+MAX((Expenses!JH$16-$K24/12)*$J24*$F21,0)+MAX((Expenses!JH$18-$K25/12)*$J25*$F21,0)))),0)</f>
        <v>0</v>
      </c>
      <c r="JK187" s="515">
        <f>IF(AND(JK$167&lt;=$E21,JK$167&gt;=EOMONTH($D21,0)),IF($G21="NNN",SUM(Expenses!JI$14:JI$18)*$F21,IF($G21="FSG",0,IF($G21="MG",SUMPRODUCT(Expenses!JI$14:JI$18,$I21:$I25)*$F21,MAX((Expenses!JI$15-$K21/12)*$J21*$F21,0)+MAX((Expenses!JI$14-$K22/12)*$J22*$F21,0)+MAX((Expenses!JI$17-$K23/12)*$J23*$F21,0)+MAX((Expenses!JI$16-$K24/12)*$J24*$F21,0)+MAX((Expenses!JI$18-$K25/12)*$J25*$F21,0)))),0)</f>
        <v>0</v>
      </c>
      <c r="JL187" s="515">
        <f>IF(AND(JL$167&lt;=$E21,JL$167&gt;=EOMONTH($D21,0)),IF($G21="NNN",SUM(Expenses!JJ$14:JJ$18)*$F21,IF($G21="FSG",0,IF($G21="MG",SUMPRODUCT(Expenses!JJ$14:JJ$18,$I21:$I25)*$F21,MAX((Expenses!JJ$15-$K21/12)*$J21*$F21,0)+MAX((Expenses!JJ$14-$K22/12)*$J22*$F21,0)+MAX((Expenses!JJ$17-$K23/12)*$J23*$F21,0)+MAX((Expenses!JJ$16-$K24/12)*$J24*$F21,0)+MAX((Expenses!JJ$18-$K25/12)*$J25*$F21,0)))),0)</f>
        <v>0</v>
      </c>
      <c r="JM187" s="515">
        <f>IF(AND(JM$167&lt;=$E21,JM$167&gt;=EOMONTH($D21,0)),IF($G21="NNN",SUM(Expenses!JK$14:JK$18)*$F21,IF($G21="FSG",0,IF($G21="MG",SUMPRODUCT(Expenses!JK$14:JK$18,$I21:$I25)*$F21,MAX((Expenses!JK$15-$K21/12)*$J21*$F21,0)+MAX((Expenses!JK$14-$K22/12)*$J22*$F21,0)+MAX((Expenses!JK$17-$K23/12)*$J23*$F21,0)+MAX((Expenses!JK$16-$K24/12)*$J24*$F21,0)+MAX((Expenses!JK$18-$K25/12)*$J25*$F21,0)))),0)</f>
        <v>0</v>
      </c>
      <c r="JN187" s="515">
        <f>IF(AND(JN$167&lt;=$E21,JN$167&gt;=EOMONTH($D21,0)),IF($G21="NNN",SUM(Expenses!JL$14:JL$18)*$F21,IF($G21="FSG",0,IF($G21="MG",SUMPRODUCT(Expenses!JL$14:JL$18,$I21:$I25)*$F21,MAX((Expenses!JL$15-$K21/12)*$J21*$F21,0)+MAX((Expenses!JL$14-$K22/12)*$J22*$F21,0)+MAX((Expenses!JL$17-$K23/12)*$J23*$F21,0)+MAX((Expenses!JL$16-$K24/12)*$J24*$F21,0)+MAX((Expenses!JL$18-$K25/12)*$J25*$F21,0)))),0)</f>
        <v>0</v>
      </c>
      <c r="JO187" s="515">
        <f>IF(AND(JO$167&lt;=$E21,JO$167&gt;=EOMONTH($D21,0)),IF($G21="NNN",SUM(Expenses!JM$14:JM$18)*$F21,IF($G21="FSG",0,IF($G21="MG",SUMPRODUCT(Expenses!JM$14:JM$18,$I21:$I25)*$F21,MAX((Expenses!JM$15-$K21/12)*$J21*$F21,0)+MAX((Expenses!JM$14-$K22/12)*$J22*$F21,0)+MAX((Expenses!JM$17-$K23/12)*$J23*$F21,0)+MAX((Expenses!JM$16-$K24/12)*$J24*$F21,0)+MAX((Expenses!JM$18-$K25/12)*$J25*$F21,0)))),0)</f>
        <v>0</v>
      </c>
      <c r="JP187" s="515">
        <f>IF(AND(JP$167&lt;=$E21,JP$167&gt;=EOMONTH($D21,0)),IF($G21="NNN",SUM(Expenses!JN$14:JN$18)*$F21,IF($G21="FSG",0,IF($G21="MG",SUMPRODUCT(Expenses!JN$14:JN$18,$I21:$I25)*$F21,MAX((Expenses!JN$15-$K21/12)*$J21*$F21,0)+MAX((Expenses!JN$14-$K22/12)*$J22*$F21,0)+MAX((Expenses!JN$17-$K23/12)*$J23*$F21,0)+MAX((Expenses!JN$16-$K24/12)*$J24*$F21,0)+MAX((Expenses!JN$18-$K25/12)*$J25*$F21,0)))),0)</f>
        <v>0</v>
      </c>
      <c r="JQ187" s="515">
        <f>IF(AND(JQ$167&lt;=$E21,JQ$167&gt;=EOMONTH($D21,0)),IF($G21="NNN",SUM(Expenses!JO$14:JO$18)*$F21,IF($G21="FSG",0,IF($G21="MG",SUMPRODUCT(Expenses!JO$14:JO$18,$I21:$I25)*$F21,MAX((Expenses!JO$15-$K21/12)*$J21*$F21,0)+MAX((Expenses!JO$14-$K22/12)*$J22*$F21,0)+MAX((Expenses!JO$17-$K23/12)*$J23*$F21,0)+MAX((Expenses!JO$16-$K24/12)*$J24*$F21,0)+MAX((Expenses!JO$18-$K25/12)*$J25*$F21,0)))),0)</f>
        <v>0</v>
      </c>
      <c r="JR187" s="515">
        <f>IF(AND(JR$167&lt;=$E21,JR$167&gt;=EOMONTH($D21,0)),IF($G21="NNN",SUM(Expenses!JP$14:JP$18)*$F21,IF($G21="FSG",0,IF($G21="MG",SUMPRODUCT(Expenses!JP$14:JP$18,$I21:$I25)*$F21,MAX((Expenses!JP$15-$K21/12)*$J21*$F21,0)+MAX((Expenses!JP$14-$K22/12)*$J22*$F21,0)+MAX((Expenses!JP$17-$K23/12)*$J23*$F21,0)+MAX((Expenses!JP$16-$K24/12)*$J24*$F21,0)+MAX((Expenses!JP$18-$K25/12)*$J25*$F21,0)))),0)</f>
        <v>0</v>
      </c>
      <c r="JS187" s="515">
        <f>IF(AND(JS$167&lt;=$E21,JS$167&gt;=EOMONTH($D21,0)),IF($G21="NNN",SUM(Expenses!JQ$14:JQ$18)*$F21,IF($G21="FSG",0,IF($G21="MG",SUMPRODUCT(Expenses!JQ$14:JQ$18,$I21:$I25)*$F21,MAX((Expenses!JQ$15-$K21/12)*$J21*$F21,0)+MAX((Expenses!JQ$14-$K22/12)*$J22*$F21,0)+MAX((Expenses!JQ$17-$K23/12)*$J23*$F21,0)+MAX((Expenses!JQ$16-$K24/12)*$J24*$F21,0)+MAX((Expenses!JQ$18-$K25/12)*$J25*$F21,0)))),0)</f>
        <v>0</v>
      </c>
      <c r="JT187" s="515">
        <f>IF(AND(JT$167&lt;=$E21,JT$167&gt;=EOMONTH($D21,0)),IF($G21="NNN",SUM(Expenses!JR$14:JR$18)*$F21,IF($G21="FSG",0,IF($G21="MG",SUMPRODUCT(Expenses!JR$14:JR$18,$I21:$I25)*$F21,MAX((Expenses!JR$15-$K21/12)*$J21*$F21,0)+MAX((Expenses!JR$14-$K22/12)*$J22*$F21,0)+MAX((Expenses!JR$17-$K23/12)*$J23*$F21,0)+MAX((Expenses!JR$16-$K24/12)*$J24*$F21,0)+MAX((Expenses!JR$18-$K25/12)*$J25*$F21,0)))),0)</f>
        <v>0</v>
      </c>
      <c r="JU187" s="515">
        <f>IF(AND(JU$167&lt;=$E21,JU$167&gt;=EOMONTH($D21,0)),IF($G21="NNN",SUM(Expenses!JS$14:JS$18)*$F21,IF($G21="FSG",0,IF($G21="MG",SUMPRODUCT(Expenses!JS$14:JS$18,$I21:$I25)*$F21,MAX((Expenses!JS$15-$K21/12)*$J21*$F21,0)+MAX((Expenses!JS$14-$K22/12)*$J22*$F21,0)+MAX((Expenses!JS$17-$K23/12)*$J23*$F21,0)+MAX((Expenses!JS$16-$K24/12)*$J24*$F21,0)+MAX((Expenses!JS$18-$K25/12)*$J25*$F21,0)))),0)</f>
        <v>0</v>
      </c>
      <c r="JV187" s="515">
        <f>IF(AND(JV$167&lt;=$E21,JV$167&gt;=EOMONTH($D21,0)),IF($G21="NNN",SUM(Expenses!JT$14:JT$18)*$F21,IF($G21="FSG",0,IF($G21="MG",SUMPRODUCT(Expenses!JT$14:JT$18,$I21:$I25)*$F21,MAX((Expenses!JT$15-$K21/12)*$J21*$F21,0)+MAX((Expenses!JT$14-$K22/12)*$J22*$F21,0)+MAX((Expenses!JT$17-$K23/12)*$J23*$F21,0)+MAX((Expenses!JT$16-$K24/12)*$J24*$F21,0)+MAX((Expenses!JT$18-$K25/12)*$J25*$F21,0)))),0)</f>
        <v>0</v>
      </c>
      <c r="JW187" s="515">
        <f>IF(AND(JW$167&lt;=$E21,JW$167&gt;=EOMONTH($D21,0)),IF($G21="NNN",SUM(Expenses!JU$14:JU$18)*$F21,IF($G21="FSG",0,IF($G21="MG",SUMPRODUCT(Expenses!JU$14:JU$18,$I21:$I25)*$F21,MAX((Expenses!JU$15-$K21/12)*$J21*$F21,0)+MAX((Expenses!JU$14-$K22/12)*$J22*$F21,0)+MAX((Expenses!JU$17-$K23/12)*$J23*$F21,0)+MAX((Expenses!JU$16-$K24/12)*$J24*$F21,0)+MAX((Expenses!JU$18-$K25/12)*$J25*$F21,0)))),0)</f>
        <v>0</v>
      </c>
      <c r="JX187" s="515">
        <f>IF(AND(JX$167&lt;=$E21,JX$167&gt;=EOMONTH($D21,0)),IF($G21="NNN",SUM(Expenses!JV$14:JV$18)*$F21,IF($G21="FSG",0,IF($G21="MG",SUMPRODUCT(Expenses!JV$14:JV$18,$I21:$I25)*$F21,MAX((Expenses!JV$15-$K21/12)*$J21*$F21,0)+MAX((Expenses!JV$14-$K22/12)*$J22*$F21,0)+MAX((Expenses!JV$17-$K23/12)*$J23*$F21,0)+MAX((Expenses!JV$16-$K24/12)*$J24*$F21,0)+MAX((Expenses!JV$18-$K25/12)*$J25*$F21,0)))),0)</f>
        <v>0</v>
      </c>
      <c r="JY187" s="515">
        <f>IF(AND(JY$167&lt;=$E21,JY$167&gt;=EOMONTH($D21,0)),IF($G21="NNN",SUM(Expenses!JW$14:JW$18)*$F21,IF($G21="FSG",0,IF($G21="MG",SUMPRODUCT(Expenses!JW$14:JW$18,$I21:$I25)*$F21,MAX((Expenses!JW$15-$K21/12)*$J21*$F21,0)+MAX((Expenses!JW$14-$K22/12)*$J22*$F21,0)+MAX((Expenses!JW$17-$K23/12)*$J23*$F21,0)+MAX((Expenses!JW$16-$K24/12)*$J24*$F21,0)+MAX((Expenses!JW$18-$K25/12)*$J25*$F21,0)))),0)</f>
        <v>0</v>
      </c>
      <c r="JZ187" s="515">
        <f>IF(AND(JZ$167&lt;=$E21,JZ$167&gt;=EOMONTH($D21,0)),IF($G21="NNN",SUM(Expenses!JX$14:JX$18)*$F21,IF($G21="FSG",0,IF($G21="MG",SUMPRODUCT(Expenses!JX$14:JX$18,$I21:$I25)*$F21,MAX((Expenses!JX$15-$K21/12)*$J21*$F21,0)+MAX((Expenses!JX$14-$K22/12)*$J22*$F21,0)+MAX((Expenses!JX$17-$K23/12)*$J23*$F21,0)+MAX((Expenses!JX$16-$K24/12)*$J24*$F21,0)+MAX((Expenses!JX$18-$K25/12)*$J25*$F21,0)))),0)</f>
        <v>0</v>
      </c>
      <c r="KA187" s="515">
        <f>IF(AND(KA$167&lt;=$E21,KA$167&gt;=EOMONTH($D21,0)),IF($G21="NNN",SUM(Expenses!JY$14:JY$18)*$F21,IF($G21="FSG",0,IF($G21="MG",SUMPRODUCT(Expenses!JY$14:JY$18,$I21:$I25)*$F21,MAX((Expenses!JY$15-$K21/12)*$J21*$F21,0)+MAX((Expenses!JY$14-$K22/12)*$J22*$F21,0)+MAX((Expenses!JY$17-$K23/12)*$J23*$F21,0)+MAX((Expenses!JY$16-$K24/12)*$J24*$F21,0)+MAX((Expenses!JY$18-$K25/12)*$J25*$F21,0)))),0)</f>
        <v>0</v>
      </c>
      <c r="KB187" s="515">
        <f>IF(AND(KB$167&lt;=$E21,KB$167&gt;=EOMONTH($D21,0)),IF($G21="NNN",SUM(Expenses!JZ$14:JZ$18)*$F21,IF($G21="FSG",0,IF($G21="MG",SUMPRODUCT(Expenses!JZ$14:JZ$18,$I21:$I25)*$F21,MAX((Expenses!JZ$15-$K21/12)*$J21*$F21,0)+MAX((Expenses!JZ$14-$K22/12)*$J22*$F21,0)+MAX((Expenses!JZ$17-$K23/12)*$J23*$F21,0)+MAX((Expenses!JZ$16-$K24/12)*$J24*$F21,0)+MAX((Expenses!JZ$18-$K25/12)*$J25*$F21,0)))),0)</f>
        <v>0</v>
      </c>
      <c r="KC187" s="515">
        <f>IF(AND(KC$167&lt;=$E21,KC$167&gt;=EOMONTH($D21,0)),IF($G21="NNN",SUM(Expenses!KA$14:KA$18)*$F21,IF($G21="FSG",0,IF($G21="MG",SUMPRODUCT(Expenses!KA$14:KA$18,$I21:$I25)*$F21,MAX((Expenses!KA$15-$K21/12)*$J21*$F21,0)+MAX((Expenses!KA$14-$K22/12)*$J22*$F21,0)+MAX((Expenses!KA$17-$K23/12)*$J23*$F21,0)+MAX((Expenses!KA$16-$K24/12)*$J24*$F21,0)+MAX((Expenses!KA$18-$K25/12)*$J25*$F21,0)))),0)</f>
        <v>0</v>
      </c>
      <c r="KD187" s="515">
        <f>IF(AND(KD$167&lt;=$E21,KD$167&gt;=EOMONTH($D21,0)),IF($G21="NNN",SUM(Expenses!KB$14:KB$18)*$F21,IF($G21="FSG",0,IF($G21="MG",SUMPRODUCT(Expenses!KB$14:KB$18,$I21:$I25)*$F21,MAX((Expenses!KB$15-$K21/12)*$J21*$F21,0)+MAX((Expenses!KB$14-$K22/12)*$J22*$F21,0)+MAX((Expenses!KB$17-$K23/12)*$J23*$F21,0)+MAX((Expenses!KB$16-$K24/12)*$J24*$F21,0)+MAX((Expenses!KB$18-$K25/12)*$J25*$F21,0)))),0)</f>
        <v>0</v>
      </c>
      <c r="KE187" s="515">
        <f>IF(AND(KE$167&lt;=$E21,KE$167&gt;=EOMONTH($D21,0)),IF($G21="NNN",SUM(Expenses!KC$14:KC$18)*$F21,IF($G21="FSG",0,IF($G21="MG",SUMPRODUCT(Expenses!KC$14:KC$18,$I21:$I25)*$F21,MAX((Expenses!KC$15-$K21/12)*$J21*$F21,0)+MAX((Expenses!KC$14-$K22/12)*$J22*$F21,0)+MAX((Expenses!KC$17-$K23/12)*$J23*$F21,0)+MAX((Expenses!KC$16-$K24/12)*$J24*$F21,0)+MAX((Expenses!KC$18-$K25/12)*$J25*$F21,0)))),0)</f>
        <v>0</v>
      </c>
      <c r="KF187" s="515">
        <f>IF(AND(KF$167&lt;=$E21,KF$167&gt;=EOMONTH($D21,0)),IF($G21="NNN",SUM(Expenses!KD$14:KD$18)*$F21,IF($G21="FSG",0,IF($G21="MG",SUMPRODUCT(Expenses!KD$14:KD$18,$I21:$I25)*$F21,MAX((Expenses!KD$15-$K21/12)*$J21*$F21,0)+MAX((Expenses!KD$14-$K22/12)*$J22*$F21,0)+MAX((Expenses!KD$17-$K23/12)*$J23*$F21,0)+MAX((Expenses!KD$16-$K24/12)*$J24*$F21,0)+MAX((Expenses!KD$18-$K25/12)*$J25*$F21,0)))),0)</f>
        <v>0</v>
      </c>
      <c r="KG187" s="515">
        <f>IF(AND(KG$167&lt;=$E21,KG$167&gt;=EOMONTH($D21,0)),IF($G21="NNN",SUM(Expenses!KE$14:KE$18)*$F21,IF($G21="FSG",0,IF($G21="MG",SUMPRODUCT(Expenses!KE$14:KE$18,$I21:$I25)*$F21,MAX((Expenses!KE$15-$K21/12)*$J21*$F21,0)+MAX((Expenses!KE$14-$K22/12)*$J22*$F21,0)+MAX((Expenses!KE$17-$K23/12)*$J23*$F21,0)+MAX((Expenses!KE$16-$K24/12)*$J24*$F21,0)+MAX((Expenses!KE$18-$K25/12)*$J25*$F21,0)))),0)</f>
        <v>0</v>
      </c>
      <c r="KH187" s="515">
        <f>IF(AND(KH$167&lt;=$E21,KH$167&gt;=EOMONTH($D21,0)),IF($G21="NNN",SUM(Expenses!KF$14:KF$18)*$F21,IF($G21="FSG",0,IF($G21="MG",SUMPRODUCT(Expenses!KF$14:KF$18,$I21:$I25)*$F21,MAX((Expenses!KF$15-$K21/12)*$J21*$F21,0)+MAX((Expenses!KF$14-$K22/12)*$J22*$F21,0)+MAX((Expenses!KF$17-$K23/12)*$J23*$F21,0)+MAX((Expenses!KF$16-$K24/12)*$J24*$F21,0)+MAX((Expenses!KF$18-$K25/12)*$J25*$F21,0)))),0)</f>
        <v>0</v>
      </c>
      <c r="KI187" s="515">
        <f>IF(AND(KI$167&lt;=$E21,KI$167&gt;=EOMONTH($D21,0)),IF($G21="NNN",SUM(Expenses!KG$14:KG$18)*$F21,IF($G21="FSG",0,IF($G21="MG",SUMPRODUCT(Expenses!KG$14:KG$18,$I21:$I25)*$F21,MAX((Expenses!KG$15-$K21/12)*$J21*$F21,0)+MAX((Expenses!KG$14-$K22/12)*$J22*$F21,0)+MAX((Expenses!KG$17-$K23/12)*$J23*$F21,0)+MAX((Expenses!KG$16-$K24/12)*$J24*$F21,0)+MAX((Expenses!KG$18-$K25/12)*$J25*$F21,0)))),0)</f>
        <v>0</v>
      </c>
      <c r="KJ187" s="515">
        <f>IF(AND(KJ$167&lt;=$E21,KJ$167&gt;=EOMONTH($D21,0)),IF($G21="NNN",SUM(Expenses!KH$14:KH$18)*$F21,IF($G21="FSG",0,IF($G21="MG",SUMPRODUCT(Expenses!KH$14:KH$18,$I21:$I25)*$F21,MAX((Expenses!KH$15-$K21/12)*$J21*$F21,0)+MAX((Expenses!KH$14-$K22/12)*$J22*$F21,0)+MAX((Expenses!KH$17-$K23/12)*$J23*$F21,0)+MAX((Expenses!KH$16-$K24/12)*$J24*$F21,0)+MAX((Expenses!KH$18-$K25/12)*$J25*$F21,0)))),0)</f>
        <v>0</v>
      </c>
      <c r="KK187" s="515">
        <f>IF(AND(KK$167&lt;=$E21,KK$167&gt;=EOMONTH($D21,0)),IF($G21="NNN",SUM(Expenses!KI$14:KI$18)*$F21,IF($G21="FSG",0,IF($G21="MG",SUMPRODUCT(Expenses!KI$14:KI$18,$I21:$I25)*$F21,MAX((Expenses!KI$15-$K21/12)*$J21*$F21,0)+MAX((Expenses!KI$14-$K22/12)*$J22*$F21,0)+MAX((Expenses!KI$17-$K23/12)*$J23*$F21,0)+MAX((Expenses!KI$16-$K24/12)*$J24*$F21,0)+MAX((Expenses!KI$18-$K25/12)*$J25*$F21,0)))),0)</f>
        <v>0</v>
      </c>
      <c r="KL187" s="515">
        <f>IF(AND(KL$167&lt;=$E21,KL$167&gt;=EOMONTH($D21,0)),IF($G21="NNN",SUM(Expenses!KJ$14:KJ$18)*$F21,IF($G21="FSG",0,IF($G21="MG",SUMPRODUCT(Expenses!KJ$14:KJ$18,$I21:$I25)*$F21,MAX((Expenses!KJ$15-$K21/12)*$J21*$F21,0)+MAX((Expenses!KJ$14-$K22/12)*$J22*$F21,0)+MAX((Expenses!KJ$17-$K23/12)*$J23*$F21,0)+MAX((Expenses!KJ$16-$K24/12)*$J24*$F21,0)+MAX((Expenses!KJ$18-$K25/12)*$J25*$F21,0)))),0)</f>
        <v>0</v>
      </c>
      <c r="KM187" s="515">
        <f>IF(AND(KM$167&lt;=$E21,KM$167&gt;=EOMONTH($D21,0)),IF($G21="NNN",SUM(Expenses!KK$14:KK$18)*$F21,IF($G21="FSG",0,IF($G21="MG",SUMPRODUCT(Expenses!KK$14:KK$18,$I21:$I25)*$F21,MAX((Expenses!KK$15-$K21/12)*$J21*$F21,0)+MAX((Expenses!KK$14-$K22/12)*$J22*$F21,0)+MAX((Expenses!KK$17-$K23/12)*$J23*$F21,0)+MAX((Expenses!KK$16-$K24/12)*$J24*$F21,0)+MAX((Expenses!KK$18-$K25/12)*$J25*$F21,0)))),0)</f>
        <v>0</v>
      </c>
      <c r="KN187" s="515">
        <f>IF(AND(KN$167&lt;=$E21,KN$167&gt;=EOMONTH($D21,0)),IF($G21="NNN",SUM(Expenses!KL$14:KL$18)*$F21,IF($G21="FSG",0,IF($G21="MG",SUMPRODUCT(Expenses!KL$14:KL$18,$I21:$I25)*$F21,MAX((Expenses!KL$15-$K21/12)*$J21*$F21,0)+MAX((Expenses!KL$14-$K22/12)*$J22*$F21,0)+MAX((Expenses!KL$17-$K23/12)*$J23*$F21,0)+MAX((Expenses!KL$16-$K24/12)*$J24*$F21,0)+MAX((Expenses!KL$18-$K25/12)*$J25*$F21,0)))),0)</f>
        <v>0</v>
      </c>
      <c r="KO187" s="515">
        <f>IF(AND(KO$167&lt;=$E21,KO$167&gt;=EOMONTH($D21,0)),IF($G21="NNN",SUM(Expenses!KM$14:KM$18)*$F21,IF($G21="FSG",0,IF($G21="MG",SUMPRODUCT(Expenses!KM$14:KM$18,$I21:$I25)*$F21,MAX((Expenses!KM$15-$K21/12)*$J21*$F21,0)+MAX((Expenses!KM$14-$K22/12)*$J22*$F21,0)+MAX((Expenses!KM$17-$K23/12)*$J23*$F21,0)+MAX((Expenses!KM$16-$K24/12)*$J24*$F21,0)+MAX((Expenses!KM$18-$K25/12)*$J25*$F21,0)))),0)</f>
        <v>0</v>
      </c>
      <c r="KP187" s="515">
        <f>IF(AND(KP$167&lt;=$E21,KP$167&gt;=EOMONTH($D21,0)),IF($G21="NNN",SUM(Expenses!KN$14:KN$18)*$F21,IF($G21="FSG",0,IF($G21="MG",SUMPRODUCT(Expenses!KN$14:KN$18,$I21:$I25)*$F21,MAX((Expenses!KN$15-$K21/12)*$J21*$F21,0)+MAX((Expenses!KN$14-$K22/12)*$J22*$F21,0)+MAX((Expenses!KN$17-$K23/12)*$J23*$F21,0)+MAX((Expenses!KN$16-$K24/12)*$J24*$F21,0)+MAX((Expenses!KN$18-$K25/12)*$J25*$F21,0)))),0)</f>
        <v>0</v>
      </c>
      <c r="KQ187" s="515">
        <f>IF(AND(KQ$167&lt;=$E21,KQ$167&gt;=EOMONTH($D21,0)),IF($G21="NNN",SUM(Expenses!KO$14:KO$18)*$F21,IF($G21="FSG",0,IF($G21="MG",SUMPRODUCT(Expenses!KO$14:KO$18,$I21:$I25)*$F21,MAX((Expenses!KO$15-$K21/12)*$J21*$F21,0)+MAX((Expenses!KO$14-$K22/12)*$J22*$F21,0)+MAX((Expenses!KO$17-$K23/12)*$J23*$F21,0)+MAX((Expenses!KO$16-$K24/12)*$J24*$F21,0)+MAX((Expenses!KO$18-$K25/12)*$J25*$F21,0)))),0)</f>
        <v>0</v>
      </c>
      <c r="KR187" s="515">
        <f>IF(AND(KR$167&lt;=$E21,KR$167&gt;=EOMONTH($D21,0)),IF($G21="NNN",SUM(Expenses!KP$14:KP$18)*$F21,IF($G21="FSG",0,IF($G21="MG",SUMPRODUCT(Expenses!KP$14:KP$18,$I21:$I25)*$F21,MAX((Expenses!KP$15-$K21/12)*$J21*$F21,0)+MAX((Expenses!KP$14-$K22/12)*$J22*$F21,0)+MAX((Expenses!KP$17-$K23/12)*$J23*$F21,0)+MAX((Expenses!KP$16-$K24/12)*$J24*$F21,0)+MAX((Expenses!KP$18-$K25/12)*$J25*$F21,0)))),0)</f>
        <v>0</v>
      </c>
      <c r="KS187" s="515">
        <f>IF(AND(KS$167&lt;=$E21,KS$167&gt;=EOMONTH($D21,0)),IF($G21="NNN",SUM(Expenses!KQ$14:KQ$18)*$F21,IF($G21="FSG",0,IF($G21="MG",SUMPRODUCT(Expenses!KQ$14:KQ$18,$I21:$I25)*$F21,MAX((Expenses!KQ$15-$K21/12)*$J21*$F21,0)+MAX((Expenses!KQ$14-$K22/12)*$J22*$F21,0)+MAX((Expenses!KQ$17-$K23/12)*$J23*$F21,0)+MAX((Expenses!KQ$16-$K24/12)*$J24*$F21,0)+MAX((Expenses!KQ$18-$K25/12)*$J25*$F21,0)))),0)</f>
        <v>0</v>
      </c>
      <c r="KT187" s="515">
        <f>IF(AND(KT$167&lt;=$E21,KT$167&gt;=EOMONTH($D21,0)),IF($G21="NNN",SUM(Expenses!KR$14:KR$18)*$F21,IF($G21="FSG",0,IF($G21="MG",SUMPRODUCT(Expenses!KR$14:KR$18,$I21:$I25)*$F21,MAX((Expenses!KR$15-$K21/12)*$J21*$F21,0)+MAX((Expenses!KR$14-$K22/12)*$J22*$F21,0)+MAX((Expenses!KR$17-$K23/12)*$J23*$F21,0)+MAX((Expenses!KR$16-$K24/12)*$J24*$F21,0)+MAX((Expenses!KR$18-$K25/12)*$J25*$F21,0)))),0)</f>
        <v>0</v>
      </c>
      <c r="KU187" s="515">
        <f>IF(AND(KU$167&lt;=$E21,KU$167&gt;=EOMONTH($D21,0)),IF($G21="NNN",SUM(Expenses!KS$14:KS$18)*$F21,IF($G21="FSG",0,IF($G21="MG",SUMPRODUCT(Expenses!KS$14:KS$18,$I21:$I25)*$F21,MAX((Expenses!KS$15-$K21/12)*$J21*$F21,0)+MAX((Expenses!KS$14-$K22/12)*$J22*$F21,0)+MAX((Expenses!KS$17-$K23/12)*$J23*$F21,0)+MAX((Expenses!KS$16-$K24/12)*$J24*$F21,0)+MAX((Expenses!KS$18-$K25/12)*$J25*$F21,0)))),0)</f>
        <v>0</v>
      </c>
      <c r="KV187" s="515">
        <f>IF(AND(KV$167&lt;=$E21,KV$167&gt;=EOMONTH($D21,0)),IF($G21="NNN",SUM(Expenses!KT$14:KT$18)*$F21,IF($G21="FSG",0,IF($G21="MG",SUMPRODUCT(Expenses!KT$14:KT$18,$I21:$I25)*$F21,MAX((Expenses!KT$15-$K21/12)*$J21*$F21,0)+MAX((Expenses!KT$14-$K22/12)*$J22*$F21,0)+MAX((Expenses!KT$17-$K23/12)*$J23*$F21,0)+MAX((Expenses!KT$16-$K24/12)*$J24*$F21,0)+MAX((Expenses!KT$18-$K25/12)*$J25*$F21,0)))),0)</f>
        <v>0</v>
      </c>
      <c r="KW187" s="515">
        <f>IF(AND(KW$167&lt;=$E21,KW$167&gt;=EOMONTH($D21,0)),IF($G21="NNN",SUM(Expenses!KU$14:KU$18)*$F21,IF($G21="FSG",0,IF($G21="MG",SUMPRODUCT(Expenses!KU$14:KU$18,$I21:$I25)*$F21,MAX((Expenses!KU$15-$K21/12)*$J21*$F21,0)+MAX((Expenses!KU$14-$K22/12)*$J22*$F21,0)+MAX((Expenses!KU$17-$K23/12)*$J23*$F21,0)+MAX((Expenses!KU$16-$K24/12)*$J24*$F21,0)+MAX((Expenses!KU$18-$K25/12)*$J25*$F21,0)))),0)</f>
        <v>0</v>
      </c>
      <c r="KX187" s="515">
        <f>IF(AND(KX$167&lt;=$E21,KX$167&gt;=EOMONTH($D21,0)),IF($G21="NNN",SUM(Expenses!KV$14:KV$18)*$F21,IF($G21="FSG",0,IF($G21="MG",SUMPRODUCT(Expenses!KV$14:KV$18,$I21:$I25)*$F21,MAX((Expenses!KV$15-$K21/12)*$J21*$F21,0)+MAX((Expenses!KV$14-$K22/12)*$J22*$F21,0)+MAX((Expenses!KV$17-$K23/12)*$J23*$F21,0)+MAX((Expenses!KV$16-$K24/12)*$J24*$F21,0)+MAX((Expenses!KV$18-$K25/12)*$J25*$F21,0)))),0)</f>
        <v>0</v>
      </c>
      <c r="KY187" s="515">
        <f>IF(AND(KY$167&lt;=$E21,KY$167&gt;=EOMONTH($D21,0)),IF($G21="NNN",SUM(Expenses!KW$14:KW$18)*$F21,IF($G21="FSG",0,IF($G21="MG",SUMPRODUCT(Expenses!KW$14:KW$18,$I21:$I25)*$F21,MAX((Expenses!KW$15-$K21/12)*$J21*$F21,0)+MAX((Expenses!KW$14-$K22/12)*$J22*$F21,0)+MAX((Expenses!KW$17-$K23/12)*$J23*$F21,0)+MAX((Expenses!KW$16-$K24/12)*$J24*$F21,0)+MAX((Expenses!KW$18-$K25/12)*$J25*$F21,0)))),0)</f>
        <v>0</v>
      </c>
      <c r="KZ187" s="515">
        <f>IF(AND(KZ$167&lt;=$E21,KZ$167&gt;=EOMONTH($D21,0)),IF($G21="NNN",SUM(Expenses!KX$14:KX$18)*$F21,IF($G21="FSG",0,IF($G21="MG",SUMPRODUCT(Expenses!KX$14:KX$18,$I21:$I25)*$F21,MAX((Expenses!KX$15-$K21/12)*$J21*$F21,0)+MAX((Expenses!KX$14-$K22/12)*$J22*$F21,0)+MAX((Expenses!KX$17-$K23/12)*$J23*$F21,0)+MAX((Expenses!KX$16-$K24/12)*$J24*$F21,0)+MAX((Expenses!KX$18-$K25/12)*$J25*$F21,0)))),0)</f>
        <v>0</v>
      </c>
      <c r="LA187" s="515">
        <f>IF(AND(LA$167&lt;=$E21,LA$167&gt;=EOMONTH($D21,0)),IF($G21="NNN",SUM(Expenses!KY$14:KY$18)*$F21,IF($G21="FSG",0,IF($G21="MG",SUMPRODUCT(Expenses!KY$14:KY$18,$I21:$I25)*$F21,MAX((Expenses!KY$15-$K21/12)*$J21*$F21,0)+MAX((Expenses!KY$14-$K22/12)*$J22*$F21,0)+MAX((Expenses!KY$17-$K23/12)*$J23*$F21,0)+MAX((Expenses!KY$16-$K24/12)*$J24*$F21,0)+MAX((Expenses!KY$18-$K25/12)*$J25*$F21,0)))),0)</f>
        <v>0</v>
      </c>
      <c r="LB187" s="515">
        <f>IF(AND(LB$167&lt;=$E21,LB$167&gt;=EOMONTH($D21,0)),IF($G21="NNN",SUM(Expenses!KZ$14:KZ$18)*$F21,IF($G21="FSG",0,IF($G21="MG",SUMPRODUCT(Expenses!KZ$14:KZ$18,$I21:$I25)*$F21,MAX((Expenses!KZ$15-$K21/12)*$J21*$F21,0)+MAX((Expenses!KZ$14-$K22/12)*$J22*$F21,0)+MAX((Expenses!KZ$17-$K23/12)*$J23*$F21,0)+MAX((Expenses!KZ$16-$K24/12)*$J24*$F21,0)+MAX((Expenses!KZ$18-$K25/12)*$J25*$F21,0)))),0)</f>
        <v>0</v>
      </c>
      <c r="LC187" s="515">
        <f>IF(AND(LC$167&lt;=$E21,LC$167&gt;=EOMONTH($D21,0)),IF($G21="NNN",SUM(Expenses!LA$14:LA$18)*$F21,IF($G21="FSG",0,IF($G21="MG",SUMPRODUCT(Expenses!LA$14:LA$18,$I21:$I25)*$F21,MAX((Expenses!LA$15-$K21/12)*$J21*$F21,0)+MAX((Expenses!LA$14-$K22/12)*$J22*$F21,0)+MAX((Expenses!LA$17-$K23/12)*$J23*$F21,0)+MAX((Expenses!LA$16-$K24/12)*$J24*$F21,0)+MAX((Expenses!LA$18-$K25/12)*$J25*$F21,0)))),0)</f>
        <v>0</v>
      </c>
      <c r="LD187" s="515">
        <f>IF(AND(LD$167&lt;=$E21,LD$167&gt;=EOMONTH($D21,0)),IF($G21="NNN",SUM(Expenses!LB$14:LB$18)*$F21,IF($G21="FSG",0,IF($G21="MG",SUMPRODUCT(Expenses!LB$14:LB$18,$I21:$I25)*$F21,MAX((Expenses!LB$15-$K21/12)*$J21*$F21,0)+MAX((Expenses!LB$14-$K22/12)*$J22*$F21,0)+MAX((Expenses!LB$17-$K23/12)*$J23*$F21,0)+MAX((Expenses!LB$16-$K24/12)*$J24*$F21,0)+MAX((Expenses!LB$18-$K25/12)*$J25*$F21,0)))),0)</f>
        <v>0</v>
      </c>
      <c r="LE187" s="515">
        <f>IF(AND(LE$167&lt;=$E21,LE$167&gt;=EOMONTH($D21,0)),IF($G21="NNN",SUM(Expenses!LC$14:LC$18)*$F21,IF($G21="FSG",0,IF($G21="MG",SUMPRODUCT(Expenses!LC$14:LC$18,$I21:$I25)*$F21,MAX((Expenses!LC$15-$K21/12)*$J21*$F21,0)+MAX((Expenses!LC$14-$K22/12)*$J22*$F21,0)+MAX((Expenses!LC$17-$K23/12)*$J23*$F21,0)+MAX((Expenses!LC$16-$K24/12)*$J24*$F21,0)+MAX((Expenses!LC$18-$K25/12)*$J25*$F21,0)))),0)</f>
        <v>0</v>
      </c>
      <c r="LF187" s="515">
        <f>IF(AND(LF$167&lt;=$E21,LF$167&gt;=EOMONTH($D21,0)),IF($G21="NNN",SUM(Expenses!LD$14:LD$18)*$F21,IF($G21="FSG",0,IF($G21="MG",SUMPRODUCT(Expenses!LD$14:LD$18,$I21:$I25)*$F21,MAX((Expenses!LD$15-$K21/12)*$J21*$F21,0)+MAX((Expenses!LD$14-$K22/12)*$J22*$F21,0)+MAX((Expenses!LD$17-$K23/12)*$J23*$F21,0)+MAX((Expenses!LD$16-$K24/12)*$J24*$F21,0)+MAX((Expenses!LD$18-$K25/12)*$J25*$F21,0)))),0)</f>
        <v>0</v>
      </c>
      <c r="LG187" s="515">
        <f>IF(AND(LG$167&lt;=$E21,LG$167&gt;=EOMONTH($D21,0)),IF($G21="NNN",SUM(Expenses!LE$14:LE$18)*$F21,IF($G21="FSG",0,IF($G21="MG",SUMPRODUCT(Expenses!LE$14:LE$18,$I21:$I25)*$F21,MAX((Expenses!LE$15-$K21/12)*$J21*$F21,0)+MAX((Expenses!LE$14-$K22/12)*$J22*$F21,0)+MAX((Expenses!LE$17-$K23/12)*$J23*$F21,0)+MAX((Expenses!LE$16-$K24/12)*$J24*$F21,0)+MAX((Expenses!LE$18-$K25/12)*$J25*$F21,0)))),0)</f>
        <v>0</v>
      </c>
      <c r="LH187" s="515">
        <f>IF(AND(LH$167&lt;=$E21,LH$167&gt;=EOMONTH($D21,0)),IF($G21="NNN",SUM(Expenses!LF$14:LF$18)*$F21,IF($G21="FSG",0,IF($G21="MG",SUMPRODUCT(Expenses!LF$14:LF$18,$I21:$I25)*$F21,MAX((Expenses!LF$15-$K21/12)*$J21*$F21,0)+MAX((Expenses!LF$14-$K22/12)*$J22*$F21,0)+MAX((Expenses!LF$17-$K23/12)*$J23*$F21,0)+MAX((Expenses!LF$16-$K24/12)*$J24*$F21,0)+MAX((Expenses!LF$18-$K25/12)*$J25*$F21,0)))),0)</f>
        <v>0</v>
      </c>
      <c r="LI187" s="515">
        <f>IF(AND(LI$167&lt;=$E21,LI$167&gt;=EOMONTH($D21,0)),IF($G21="NNN",SUM(Expenses!LG$14:LG$18)*$F21,IF($G21="FSG",0,IF($G21="MG",SUMPRODUCT(Expenses!LG$14:LG$18,$I21:$I25)*$F21,MAX((Expenses!LG$15-$K21/12)*$J21*$F21,0)+MAX((Expenses!LG$14-$K22/12)*$J22*$F21,0)+MAX((Expenses!LG$17-$K23/12)*$J23*$F21,0)+MAX((Expenses!LG$16-$K24/12)*$J24*$F21,0)+MAX((Expenses!LG$18-$K25/12)*$J25*$F21,0)))),0)</f>
        <v>0</v>
      </c>
      <c r="LJ187" s="515">
        <f>IF(AND(LJ$167&lt;=$E21,LJ$167&gt;=EOMONTH($D21,0)),IF($G21="NNN",SUM(Expenses!LH$14:LH$18)*$F21,IF($G21="FSG",0,IF($G21="MG",SUMPRODUCT(Expenses!LH$14:LH$18,$I21:$I25)*$F21,MAX((Expenses!LH$15-$K21/12)*$J21*$F21,0)+MAX((Expenses!LH$14-$K22/12)*$J22*$F21,0)+MAX((Expenses!LH$17-$K23/12)*$J23*$F21,0)+MAX((Expenses!LH$16-$K24/12)*$J24*$F21,0)+MAX((Expenses!LH$18-$K25/12)*$J25*$F21,0)))),0)</f>
        <v>0</v>
      </c>
      <c r="LK187" s="515">
        <f>IF(AND(LK$167&lt;=$E21,LK$167&gt;=EOMONTH($D21,0)),IF($G21="NNN",SUM(Expenses!LI$14:LI$18)*$F21,IF($G21="FSG",0,IF($G21="MG",SUMPRODUCT(Expenses!LI$14:LI$18,$I21:$I25)*$F21,MAX((Expenses!LI$15-$K21/12)*$J21*$F21,0)+MAX((Expenses!LI$14-$K22/12)*$J22*$F21,0)+MAX((Expenses!LI$17-$K23/12)*$J23*$F21,0)+MAX((Expenses!LI$16-$K24/12)*$J24*$F21,0)+MAX((Expenses!LI$18-$K25/12)*$J25*$F21,0)))),0)</f>
        <v>0</v>
      </c>
      <c r="LL187" s="515">
        <f>IF(AND(LL$167&lt;=$E21,LL$167&gt;=EOMONTH($D21,0)),IF($G21="NNN",SUM(Expenses!LJ$14:LJ$18)*$F21,IF($G21="FSG",0,IF($G21="MG",SUMPRODUCT(Expenses!LJ$14:LJ$18,$I21:$I25)*$F21,MAX((Expenses!LJ$15-$K21/12)*$J21*$F21,0)+MAX((Expenses!LJ$14-$K22/12)*$J22*$F21,0)+MAX((Expenses!LJ$17-$K23/12)*$J23*$F21,0)+MAX((Expenses!LJ$16-$K24/12)*$J24*$F21,0)+MAX((Expenses!LJ$18-$K25/12)*$J25*$F21,0)))),0)</f>
        <v>0</v>
      </c>
      <c r="LM187" s="515">
        <f>IF(AND(LM$167&lt;=$E21,LM$167&gt;=EOMONTH($D21,0)),IF($G21="NNN",SUM(Expenses!LK$14:LK$18)*$F21,IF($G21="FSG",0,IF($G21="MG",SUMPRODUCT(Expenses!LK$14:LK$18,$I21:$I25)*$F21,MAX((Expenses!LK$15-$K21/12)*$J21*$F21,0)+MAX((Expenses!LK$14-$K22/12)*$J22*$F21,0)+MAX((Expenses!LK$17-$K23/12)*$J23*$F21,0)+MAX((Expenses!LK$16-$K24/12)*$J24*$F21,0)+MAX((Expenses!LK$18-$K25/12)*$J25*$F21,0)))),0)</f>
        <v>0</v>
      </c>
      <c r="LN187" s="515">
        <f>IF(AND(LN$167&lt;=$E21,LN$167&gt;=EOMONTH($D21,0)),IF($G21="NNN",SUM(Expenses!LL$14:LL$18)*$F21,IF($G21="FSG",0,IF($G21="MG",SUMPRODUCT(Expenses!LL$14:LL$18,$I21:$I25)*$F21,MAX((Expenses!LL$15-$K21/12)*$J21*$F21,0)+MAX((Expenses!LL$14-$K22/12)*$J22*$F21,0)+MAX((Expenses!LL$17-$K23/12)*$J23*$F21,0)+MAX((Expenses!LL$16-$K24/12)*$J24*$F21,0)+MAX((Expenses!LL$18-$K25/12)*$J25*$F21,0)))),0)</f>
        <v>0</v>
      </c>
      <c r="LO187" s="515">
        <f>IF(AND(LO$167&lt;=$E21,LO$167&gt;=EOMONTH($D21,0)),IF($G21="NNN",SUM(Expenses!LM$14:LM$18)*$F21,IF($G21="FSG",0,IF($G21="MG",SUMPRODUCT(Expenses!LM$14:LM$18,$I21:$I25)*$F21,MAX((Expenses!LM$15-$K21/12)*$J21*$F21,0)+MAX((Expenses!LM$14-$K22/12)*$J22*$F21,0)+MAX((Expenses!LM$17-$K23/12)*$J23*$F21,0)+MAX((Expenses!LM$16-$K24/12)*$J24*$F21,0)+MAX((Expenses!LM$18-$K25/12)*$J25*$F21,0)))),0)</f>
        <v>0</v>
      </c>
      <c r="LP187" s="515">
        <f>IF(AND(LP$167&lt;=$E21,LP$167&gt;=EOMONTH($D21,0)),IF($G21="NNN",SUM(Expenses!LN$14:LN$18)*$F21,IF($G21="FSG",0,IF($G21="MG",SUMPRODUCT(Expenses!LN$14:LN$18,$I21:$I25)*$F21,MAX((Expenses!LN$15-$K21/12)*$J21*$F21,0)+MAX((Expenses!LN$14-$K22/12)*$J22*$F21,0)+MAX((Expenses!LN$17-$K23/12)*$J23*$F21,0)+MAX((Expenses!LN$16-$K24/12)*$J24*$F21,0)+MAX((Expenses!LN$18-$K25/12)*$J25*$F21,0)))),0)</f>
        <v>0</v>
      </c>
      <c r="LQ187" s="515">
        <f>IF(AND(LQ$167&lt;=$E21,LQ$167&gt;=EOMONTH($D21,0)),IF($G21="NNN",SUM(Expenses!LO$14:LO$18)*$F21,IF($G21="FSG",0,IF($G21="MG",SUMPRODUCT(Expenses!LO$14:LO$18,$I21:$I25)*$F21,MAX((Expenses!LO$15-$K21/12)*$J21*$F21,0)+MAX((Expenses!LO$14-$K22/12)*$J22*$F21,0)+MAX((Expenses!LO$17-$K23/12)*$J23*$F21,0)+MAX((Expenses!LO$16-$K24/12)*$J24*$F21,0)+MAX((Expenses!LO$18-$K25/12)*$J25*$F21,0)))),0)</f>
        <v>0</v>
      </c>
      <c r="LR187" s="515">
        <f>IF(AND(LR$167&lt;=$E21,LR$167&gt;=EOMONTH($D21,0)),IF($G21="NNN",SUM(Expenses!LP$14:LP$18)*$F21,IF($G21="FSG",0,IF($G21="MG",SUMPRODUCT(Expenses!LP$14:LP$18,$I21:$I25)*$F21,MAX((Expenses!LP$15-$K21/12)*$J21*$F21,0)+MAX((Expenses!LP$14-$K22/12)*$J22*$F21,0)+MAX((Expenses!LP$17-$K23/12)*$J23*$F21,0)+MAX((Expenses!LP$16-$K24/12)*$J24*$F21,0)+MAX((Expenses!LP$18-$K25/12)*$J25*$F21,0)))),0)</f>
        <v>0</v>
      </c>
      <c r="LS187" s="515">
        <f>IF(AND(LS$167&lt;=$E21,LS$167&gt;=EOMONTH($D21,0)),IF($G21="NNN",SUM(Expenses!LQ$14:LQ$18)*$F21,IF($G21="FSG",0,IF($G21="MG",SUMPRODUCT(Expenses!LQ$14:LQ$18,$I21:$I25)*$F21,MAX((Expenses!LQ$15-$K21/12)*$J21*$F21,0)+MAX((Expenses!LQ$14-$K22/12)*$J22*$F21,0)+MAX((Expenses!LQ$17-$K23/12)*$J23*$F21,0)+MAX((Expenses!LQ$16-$K24/12)*$J24*$F21,0)+MAX((Expenses!LQ$18-$K25/12)*$J25*$F21,0)))),0)</f>
        <v>0</v>
      </c>
      <c r="LT187" s="515">
        <f>IF(AND(LT$167&lt;=$E21,LT$167&gt;=EOMONTH($D21,0)),IF($G21="NNN",SUM(Expenses!LR$14:LR$18)*$F21,IF($G21="FSG",0,IF($G21="MG",SUMPRODUCT(Expenses!LR$14:LR$18,$I21:$I25)*$F21,MAX((Expenses!LR$15-$K21/12)*$J21*$F21,0)+MAX((Expenses!LR$14-$K22/12)*$J22*$F21,0)+MAX((Expenses!LR$17-$K23/12)*$J23*$F21,0)+MAX((Expenses!LR$16-$K24/12)*$J24*$F21,0)+MAX((Expenses!LR$18-$K25/12)*$J25*$F21,0)))),0)</f>
        <v>0</v>
      </c>
      <c r="LU187" s="515">
        <f>IF(AND(LU$167&lt;=$E21,LU$167&gt;=EOMONTH($D21,0)),IF($G21="NNN",SUM(Expenses!LS$14:LS$18)*$F21,IF($G21="FSG",0,IF($G21="MG",SUMPRODUCT(Expenses!LS$14:LS$18,$I21:$I25)*$F21,MAX((Expenses!LS$15-$K21/12)*$J21*$F21,0)+MAX((Expenses!LS$14-$K22/12)*$J22*$F21,0)+MAX((Expenses!LS$17-$K23/12)*$J23*$F21,0)+MAX((Expenses!LS$16-$K24/12)*$J24*$F21,0)+MAX((Expenses!LS$18-$K25/12)*$J25*$F21,0)))),0)</f>
        <v>0</v>
      </c>
      <c r="LV187" s="515">
        <f>IF(AND(LV$167&lt;=$E21,LV$167&gt;=EOMONTH($D21,0)),IF($G21="NNN",SUM(Expenses!LT$14:LT$18)*$F21,IF($G21="FSG",0,IF($G21="MG",SUMPRODUCT(Expenses!LT$14:LT$18,$I21:$I25)*$F21,MAX((Expenses!LT$15-$K21/12)*$J21*$F21,0)+MAX((Expenses!LT$14-$K22/12)*$J22*$F21,0)+MAX((Expenses!LT$17-$K23/12)*$J23*$F21,0)+MAX((Expenses!LT$16-$K24/12)*$J24*$F21,0)+MAX((Expenses!LT$18-$K25/12)*$J25*$F21,0)))),0)</f>
        <v>0</v>
      </c>
      <c r="LW187" s="515">
        <f>IF(AND(LW$167&lt;=$E21,LW$167&gt;=EOMONTH($D21,0)),IF($G21="NNN",SUM(Expenses!LU$14:LU$18)*$F21,IF($G21="FSG",0,IF($G21="MG",SUMPRODUCT(Expenses!LU$14:LU$18,$I21:$I25)*$F21,MAX((Expenses!LU$15-$K21/12)*$J21*$F21,0)+MAX((Expenses!LU$14-$K22/12)*$J22*$F21,0)+MAX((Expenses!LU$17-$K23/12)*$J23*$F21,0)+MAX((Expenses!LU$16-$K24/12)*$J24*$F21,0)+MAX((Expenses!LU$18-$K25/12)*$J25*$F21,0)))),0)</f>
        <v>0</v>
      </c>
      <c r="LX187" s="515">
        <f>IF(AND(LX$167&lt;=$E21,LX$167&gt;=EOMONTH($D21,0)),IF($G21="NNN",SUM(Expenses!LV$14:LV$18)*$F21,IF($G21="FSG",0,IF($G21="MG",SUMPRODUCT(Expenses!LV$14:LV$18,$I21:$I25)*$F21,MAX((Expenses!LV$15-$K21/12)*$J21*$F21,0)+MAX((Expenses!LV$14-$K22/12)*$J22*$F21,0)+MAX((Expenses!LV$17-$K23/12)*$J23*$F21,0)+MAX((Expenses!LV$16-$K24/12)*$J24*$F21,0)+MAX((Expenses!LV$18-$K25/12)*$J25*$F21,0)))),0)</f>
        <v>0</v>
      </c>
      <c r="LY187" s="515">
        <f>IF(AND(LY$167&lt;=$E21,LY$167&gt;=EOMONTH($D21,0)),IF($G21="NNN",SUM(Expenses!LW$14:LW$18)*$F21,IF($G21="FSG",0,IF($G21="MG",SUMPRODUCT(Expenses!LW$14:LW$18,$I21:$I25)*$F21,MAX((Expenses!LW$15-$K21/12)*$J21*$F21,0)+MAX((Expenses!LW$14-$K22/12)*$J22*$F21,0)+MAX((Expenses!LW$17-$K23/12)*$J23*$F21,0)+MAX((Expenses!LW$16-$K24/12)*$J24*$F21,0)+MAX((Expenses!LW$18-$K25/12)*$J25*$F21,0)))),0)</f>
        <v>0</v>
      </c>
      <c r="LZ187" s="515">
        <f>IF(AND(LZ$167&lt;=$E21,LZ$167&gt;=EOMONTH($D21,0)),IF($G21="NNN",SUM(Expenses!LX$14:LX$18)*$F21,IF($G21="FSG",0,IF($G21="MG",SUMPRODUCT(Expenses!LX$14:LX$18,$I21:$I25)*$F21,MAX((Expenses!LX$15-$K21/12)*$J21*$F21,0)+MAX((Expenses!LX$14-$K22/12)*$J22*$F21,0)+MAX((Expenses!LX$17-$K23/12)*$J23*$F21,0)+MAX((Expenses!LX$16-$K24/12)*$J24*$F21,0)+MAX((Expenses!LX$18-$K25/12)*$J25*$F21,0)))),0)</f>
        <v>0</v>
      </c>
      <c r="MA187" s="515">
        <f>IF(AND(MA$167&lt;=$E21,MA$167&gt;=EOMONTH($D21,0)),IF($G21="NNN",SUM(Expenses!LY$14:LY$18)*$F21,IF($G21="FSG",0,IF($G21="MG",SUMPRODUCT(Expenses!LY$14:LY$18,$I21:$I25)*$F21,MAX((Expenses!LY$15-$K21/12)*$J21*$F21,0)+MAX((Expenses!LY$14-$K22/12)*$J22*$F21,0)+MAX((Expenses!LY$17-$K23/12)*$J23*$F21,0)+MAX((Expenses!LY$16-$K24/12)*$J24*$F21,0)+MAX((Expenses!LY$18-$K25/12)*$J25*$F21,0)))),0)</f>
        <v>0</v>
      </c>
      <c r="MB187" s="515">
        <f>IF(AND(MB$167&lt;=$E21,MB$167&gt;=EOMONTH($D21,0)),IF($G21="NNN",SUM(Expenses!LZ$14:LZ$18)*$F21,IF($G21="FSG",0,IF($G21="MG",SUMPRODUCT(Expenses!LZ$14:LZ$18,$I21:$I25)*$F21,MAX((Expenses!LZ$15-$K21/12)*$J21*$F21,0)+MAX((Expenses!LZ$14-$K22/12)*$J22*$F21,0)+MAX((Expenses!LZ$17-$K23/12)*$J23*$F21,0)+MAX((Expenses!LZ$16-$K24/12)*$J24*$F21,0)+MAX((Expenses!LZ$18-$K25/12)*$J25*$F21,0)))),0)</f>
        <v>0</v>
      </c>
      <c r="MC187" s="515">
        <f>IF(AND(MC$167&lt;=$E21,MC$167&gt;=EOMONTH($D21,0)),IF($G21="NNN",SUM(Expenses!MA$14:MA$18)*$F21,IF($G21="FSG",0,IF($G21="MG",SUMPRODUCT(Expenses!MA$14:MA$18,$I21:$I25)*$F21,MAX((Expenses!MA$15-$K21/12)*$J21*$F21,0)+MAX((Expenses!MA$14-$K22/12)*$J22*$F21,0)+MAX((Expenses!MA$17-$K23/12)*$J23*$F21,0)+MAX((Expenses!MA$16-$K24/12)*$J24*$F21,0)+MAX((Expenses!MA$18-$K25/12)*$J25*$F21,0)))),0)</f>
        <v>0</v>
      </c>
      <c r="MD187" s="515">
        <f>IF(AND(MD$167&lt;=$E21,MD$167&gt;=EOMONTH($D21,0)),IF($G21="NNN",SUM(Expenses!MB$14:MB$18)*$F21,IF($G21="FSG",0,IF($G21="MG",SUMPRODUCT(Expenses!MB$14:MB$18,$I21:$I25)*$F21,MAX((Expenses!MB$15-$K21/12)*$J21*$F21,0)+MAX((Expenses!MB$14-$K22/12)*$J22*$F21,0)+MAX((Expenses!MB$17-$K23/12)*$J23*$F21,0)+MAX((Expenses!MB$16-$K24/12)*$J24*$F21,0)+MAX((Expenses!MB$18-$K25/12)*$J25*$F21,0)))),0)</f>
        <v>0</v>
      </c>
      <c r="ME187" s="515">
        <f>IF(AND(ME$167&lt;=$E21,ME$167&gt;=EOMONTH($D21,0)),IF($G21="NNN",SUM(Expenses!MC$14:MC$18)*$F21,IF($G21="FSG",0,IF($G21="MG",SUMPRODUCT(Expenses!MC$14:MC$18,$I21:$I25)*$F21,MAX((Expenses!MC$15-$K21/12)*$J21*$F21,0)+MAX((Expenses!MC$14-$K22/12)*$J22*$F21,0)+MAX((Expenses!MC$17-$K23/12)*$J23*$F21,0)+MAX((Expenses!MC$16-$K24/12)*$J24*$F21,0)+MAX((Expenses!MC$18-$K25/12)*$J25*$F21,0)))),0)</f>
        <v>0</v>
      </c>
      <c r="MF187" s="515">
        <f>IF(AND(MF$167&lt;=$E21,MF$167&gt;=EOMONTH($D21,0)),IF($G21="NNN",SUM(Expenses!MD$14:MD$18)*$F21,IF($G21="FSG",0,IF($G21="MG",SUMPRODUCT(Expenses!MD$14:MD$18,$I21:$I25)*$F21,MAX((Expenses!MD$15-$K21/12)*$J21*$F21,0)+MAX((Expenses!MD$14-$K22/12)*$J22*$F21,0)+MAX((Expenses!MD$17-$K23/12)*$J23*$F21,0)+MAX((Expenses!MD$16-$K24/12)*$J24*$F21,0)+MAX((Expenses!MD$18-$K25/12)*$J25*$F21,0)))),0)</f>
        <v>0</v>
      </c>
      <c r="MG187" s="515">
        <f>IF(AND(MG$167&lt;=$E21,MG$167&gt;=EOMONTH($D21,0)),IF($G21="NNN",SUM(Expenses!ME$14:ME$18)*$F21,IF($G21="FSG",0,IF($G21="MG",SUMPRODUCT(Expenses!ME$14:ME$18,$I21:$I25)*$F21,MAX((Expenses!ME$15-$K21/12)*$J21*$F21,0)+MAX((Expenses!ME$14-$K22/12)*$J22*$F21,0)+MAX((Expenses!ME$17-$K23/12)*$J23*$F21,0)+MAX((Expenses!ME$16-$K24/12)*$J24*$F21,0)+MAX((Expenses!ME$18-$K25/12)*$J25*$F21,0)))),0)</f>
        <v>0</v>
      </c>
      <c r="MH187" s="515">
        <f>IF(AND(MH$167&lt;=$E21,MH$167&gt;=EOMONTH($D21,0)),IF($G21="NNN",SUM(Expenses!MF$14:MF$18)*$F21,IF($G21="FSG",0,IF($G21="MG",SUMPRODUCT(Expenses!MF$14:MF$18,$I21:$I25)*$F21,MAX((Expenses!MF$15-$K21/12)*$J21*$F21,0)+MAX((Expenses!MF$14-$K22/12)*$J22*$F21,0)+MAX((Expenses!MF$17-$K23/12)*$J23*$F21,0)+MAX((Expenses!MF$16-$K24/12)*$J24*$F21,0)+MAX((Expenses!MF$18-$K25/12)*$J25*$F21,0)))),0)</f>
        <v>0</v>
      </c>
      <c r="MI187" s="515">
        <f>IF(AND(MI$167&lt;=$E21,MI$167&gt;=EOMONTH($D21,0)),IF($G21="NNN",SUM(Expenses!MG$14:MG$18)*$F21,IF($G21="FSG",0,IF($G21="MG",SUMPRODUCT(Expenses!MG$14:MG$18,$I21:$I25)*$F21,MAX((Expenses!MG$15-$K21/12)*$J21*$F21,0)+MAX((Expenses!MG$14-$K22/12)*$J22*$F21,0)+MAX((Expenses!MG$17-$K23/12)*$J23*$F21,0)+MAX((Expenses!MG$16-$K24/12)*$J24*$F21,0)+MAX((Expenses!MG$18-$K25/12)*$J25*$F21,0)))),0)</f>
        <v>0</v>
      </c>
      <c r="MJ187" s="515">
        <f>IF(AND(MJ$167&lt;=$E21,MJ$167&gt;=EOMONTH($D21,0)),IF($G21="NNN",SUM(Expenses!MH$14:MH$18)*$F21,IF($G21="FSG",0,IF($G21="MG",SUMPRODUCT(Expenses!MH$14:MH$18,$I21:$I25)*$F21,MAX((Expenses!MH$15-$K21/12)*$J21*$F21,0)+MAX((Expenses!MH$14-$K22/12)*$J22*$F21,0)+MAX((Expenses!MH$17-$K23/12)*$J23*$F21,0)+MAX((Expenses!MH$16-$K24/12)*$J24*$F21,0)+MAX((Expenses!MH$18-$K25/12)*$J25*$F21,0)))),0)</f>
        <v>0</v>
      </c>
      <c r="MK187" s="515">
        <f>IF(AND(MK$167&lt;=$E21,MK$167&gt;=EOMONTH($D21,0)),IF($G21="NNN",SUM(Expenses!MI$14:MI$18)*$F21,IF($G21="FSG",0,IF($G21="MG",SUMPRODUCT(Expenses!MI$14:MI$18,$I21:$I25)*$F21,MAX((Expenses!MI$15-$K21/12)*$J21*$F21,0)+MAX((Expenses!MI$14-$K22/12)*$J22*$F21,0)+MAX((Expenses!MI$17-$K23/12)*$J23*$F21,0)+MAX((Expenses!MI$16-$K24/12)*$J24*$F21,0)+MAX((Expenses!MI$18-$K25/12)*$J25*$F21,0)))),0)</f>
        <v>0</v>
      </c>
      <c r="ML187" s="515">
        <f>IF(AND(ML$167&lt;=$E21,ML$167&gt;=EOMONTH($D21,0)),IF($G21="NNN",SUM(Expenses!MJ$14:MJ$18)*$F21,IF($G21="FSG",0,IF($G21="MG",SUMPRODUCT(Expenses!MJ$14:MJ$18,$I21:$I25)*$F21,MAX((Expenses!MJ$15-$K21/12)*$J21*$F21,0)+MAX((Expenses!MJ$14-$K22/12)*$J22*$F21,0)+MAX((Expenses!MJ$17-$K23/12)*$J23*$F21,0)+MAX((Expenses!MJ$16-$K24/12)*$J24*$F21,0)+MAX((Expenses!MJ$18-$K25/12)*$J25*$F21,0)))),0)</f>
        <v>0</v>
      </c>
      <c r="MM187" s="515">
        <f>IF(AND(MM$167&lt;=$E21,MM$167&gt;=EOMONTH($D21,0)),IF($G21="NNN",SUM(Expenses!MK$14:MK$18)*$F21,IF($G21="FSG",0,IF($G21="MG",SUMPRODUCT(Expenses!MK$14:MK$18,$I21:$I25)*$F21,MAX((Expenses!MK$15-$K21/12)*$J21*$F21,0)+MAX((Expenses!MK$14-$K22/12)*$J22*$F21,0)+MAX((Expenses!MK$17-$K23/12)*$J23*$F21,0)+MAX((Expenses!MK$16-$K24/12)*$J24*$F21,0)+MAX((Expenses!MK$18-$K25/12)*$J25*$F21,0)))),0)</f>
        <v>0</v>
      </c>
      <c r="MN187" s="515">
        <f>IF(AND(MN$167&lt;=$E21,MN$167&gt;=EOMONTH($D21,0)),IF($G21="NNN",SUM(Expenses!ML$14:ML$18)*$F21,IF($G21="FSG",0,IF($G21="MG",SUMPRODUCT(Expenses!ML$14:ML$18,$I21:$I25)*$F21,MAX((Expenses!ML$15-$K21/12)*$J21*$F21,0)+MAX((Expenses!ML$14-$K22/12)*$J22*$F21,0)+MAX((Expenses!ML$17-$K23/12)*$J23*$F21,0)+MAX((Expenses!ML$16-$K24/12)*$J24*$F21,0)+MAX((Expenses!ML$18-$K25/12)*$J25*$F21,0)))),0)</f>
        <v>0</v>
      </c>
      <c r="MO187" s="515">
        <f>IF(AND(MO$167&lt;=$E21,MO$167&gt;=EOMONTH($D21,0)),IF($G21="NNN",SUM(Expenses!MM$14:MM$18)*$F21,IF($G21="FSG",0,IF($G21="MG",SUMPRODUCT(Expenses!MM$14:MM$18,$I21:$I25)*$F21,MAX((Expenses!MM$15-$K21/12)*$J21*$F21,0)+MAX((Expenses!MM$14-$K22/12)*$J22*$F21,0)+MAX((Expenses!MM$17-$K23/12)*$J23*$F21,0)+MAX((Expenses!MM$16-$K24/12)*$J24*$F21,0)+MAX((Expenses!MM$18-$K25/12)*$J25*$F21,0)))),0)</f>
        <v>0</v>
      </c>
      <c r="MP187" s="515">
        <f>IF(AND(MP$167&lt;=$E21,MP$167&gt;=EOMONTH($D21,0)),IF($G21="NNN",SUM(Expenses!MN$14:MN$18)*$F21,IF($G21="FSG",0,IF($G21="MG",SUMPRODUCT(Expenses!MN$14:MN$18,$I21:$I25)*$F21,MAX((Expenses!MN$15-$K21/12)*$J21*$F21,0)+MAX((Expenses!MN$14-$K22/12)*$J22*$F21,0)+MAX((Expenses!MN$17-$K23/12)*$J23*$F21,0)+MAX((Expenses!MN$16-$K24/12)*$J24*$F21,0)+MAX((Expenses!MN$18-$K25/12)*$J25*$F21,0)))),0)</f>
        <v>0</v>
      </c>
      <c r="MQ187" s="515">
        <f>IF(AND(MQ$167&lt;=$E21,MQ$167&gt;=EOMONTH($D21,0)),IF($G21="NNN",SUM(Expenses!MO$14:MO$18)*$F21,IF($G21="FSG",0,IF($G21="MG",SUMPRODUCT(Expenses!MO$14:MO$18,$I21:$I25)*$F21,MAX((Expenses!MO$15-$K21/12)*$J21*$F21,0)+MAX((Expenses!MO$14-$K22/12)*$J22*$F21,0)+MAX((Expenses!MO$17-$K23/12)*$J23*$F21,0)+MAX((Expenses!MO$16-$K24/12)*$J24*$F21,0)+MAX((Expenses!MO$18-$K25/12)*$J25*$F21,0)))),0)</f>
        <v>0</v>
      </c>
      <c r="MR187" s="515">
        <f>IF(AND(MR$167&lt;=$E21,MR$167&gt;=EOMONTH($D21,0)),IF($G21="NNN",SUM(Expenses!MP$14:MP$18)*$F21,IF($G21="FSG",0,IF($G21="MG",SUMPRODUCT(Expenses!MP$14:MP$18,$I21:$I25)*$F21,MAX((Expenses!MP$15-$K21/12)*$J21*$F21,0)+MAX((Expenses!MP$14-$K22/12)*$J22*$F21,0)+MAX((Expenses!MP$17-$K23/12)*$J23*$F21,0)+MAX((Expenses!MP$16-$K24/12)*$J24*$F21,0)+MAX((Expenses!MP$18-$K25/12)*$J25*$F21,0)))),0)</f>
        <v>0</v>
      </c>
      <c r="MS187" s="515">
        <f>IF(AND(MS$167&lt;=$E21,MS$167&gt;=EOMONTH($D21,0)),IF($G21="NNN",SUM(Expenses!MQ$14:MQ$18)*$F21,IF($G21="FSG",0,IF($G21="MG",SUMPRODUCT(Expenses!MQ$14:MQ$18,$I21:$I25)*$F21,MAX((Expenses!MQ$15-$K21/12)*$J21*$F21,0)+MAX((Expenses!MQ$14-$K22/12)*$J22*$F21,0)+MAX((Expenses!MQ$17-$K23/12)*$J23*$F21,0)+MAX((Expenses!MQ$16-$K24/12)*$J24*$F21,0)+MAX((Expenses!MQ$18-$K25/12)*$J25*$F21,0)))),0)</f>
        <v>0</v>
      </c>
      <c r="MT187" s="515">
        <f>IF(AND(MT$167&lt;=$E21,MT$167&gt;=EOMONTH($D21,0)),IF($G21="NNN",SUM(Expenses!MR$14:MR$18)*$F21,IF($G21="FSG",0,IF($G21="MG",SUMPRODUCT(Expenses!MR$14:MR$18,$I21:$I25)*$F21,MAX((Expenses!MR$15-$K21/12)*$J21*$F21,0)+MAX((Expenses!MR$14-$K22/12)*$J22*$F21,0)+MAX((Expenses!MR$17-$K23/12)*$J23*$F21,0)+MAX((Expenses!MR$16-$K24/12)*$J24*$F21,0)+MAX((Expenses!MR$18-$K25/12)*$J25*$F21,0)))),0)</f>
        <v>0</v>
      </c>
      <c r="MU187" s="515">
        <f>IF(AND(MU$167&lt;=$E21,MU$167&gt;=EOMONTH($D21,0)),IF($G21="NNN",SUM(Expenses!MS$14:MS$18)*$F21,IF($G21="FSG",0,IF($G21="MG",SUMPRODUCT(Expenses!MS$14:MS$18,$I21:$I25)*$F21,MAX((Expenses!MS$15-$K21/12)*$J21*$F21,0)+MAX((Expenses!MS$14-$K22/12)*$J22*$F21,0)+MAX((Expenses!MS$17-$K23/12)*$J23*$F21,0)+MAX((Expenses!MS$16-$K24/12)*$J24*$F21,0)+MAX((Expenses!MS$18-$K25/12)*$J25*$F21,0)))),0)</f>
        <v>0</v>
      </c>
      <c r="MV187" s="515">
        <f>IF(AND(MV$167&lt;=$E21,MV$167&gt;=EOMONTH($D21,0)),IF($G21="NNN",SUM(Expenses!MT$14:MT$18)*$F21,IF($G21="FSG",0,IF($G21="MG",SUMPRODUCT(Expenses!MT$14:MT$18,$I21:$I25)*$F21,MAX((Expenses!MT$15-$K21/12)*$J21*$F21,0)+MAX((Expenses!MT$14-$K22/12)*$J22*$F21,0)+MAX((Expenses!MT$17-$K23/12)*$J23*$F21,0)+MAX((Expenses!MT$16-$K24/12)*$J24*$F21,0)+MAX((Expenses!MT$18-$K25/12)*$J25*$F21,0)))),0)</f>
        <v>0</v>
      </c>
      <c r="MW187" s="515">
        <f>IF(AND(MW$167&lt;=$E21,MW$167&gt;=EOMONTH($D21,0)),IF($G21="NNN",SUM(Expenses!MU$14:MU$18)*$F21,IF($G21="FSG",0,IF($G21="MG",SUMPRODUCT(Expenses!MU$14:MU$18,$I21:$I25)*$F21,MAX((Expenses!MU$15-$K21/12)*$J21*$F21,0)+MAX((Expenses!MU$14-$K22/12)*$J22*$F21,0)+MAX((Expenses!MU$17-$K23/12)*$J23*$F21,0)+MAX((Expenses!MU$16-$K24/12)*$J24*$F21,0)+MAX((Expenses!MU$18-$K25/12)*$J25*$F21,0)))),0)</f>
        <v>0</v>
      </c>
      <c r="MX187" s="515">
        <f>IF(AND(MX$167&lt;=$E21,MX$167&gt;=EOMONTH($D21,0)),IF($G21="NNN",SUM(Expenses!MV$14:MV$18)*$F21,IF($G21="FSG",0,IF($G21="MG",SUMPRODUCT(Expenses!MV$14:MV$18,$I21:$I25)*$F21,MAX((Expenses!MV$15-$K21/12)*$J21*$F21,0)+MAX((Expenses!MV$14-$K22/12)*$J22*$F21,0)+MAX((Expenses!MV$17-$K23/12)*$J23*$F21,0)+MAX((Expenses!MV$16-$K24/12)*$J24*$F21,0)+MAX((Expenses!MV$18-$K25/12)*$J25*$F21,0)))),0)</f>
        <v>0</v>
      </c>
      <c r="MY187" s="515">
        <f>IF(AND(MY$167&lt;=$E21,MY$167&gt;=EOMONTH($D21,0)),IF($G21="NNN",SUM(Expenses!MW$14:MW$18)*$F21,IF($G21="FSG",0,IF($G21="MG",SUMPRODUCT(Expenses!MW$14:MW$18,$I21:$I25)*$F21,MAX((Expenses!MW$15-$K21/12)*$J21*$F21,0)+MAX((Expenses!MW$14-$K22/12)*$J22*$F21,0)+MAX((Expenses!MW$17-$K23/12)*$J23*$F21,0)+MAX((Expenses!MW$16-$K24/12)*$J24*$F21,0)+MAX((Expenses!MW$18-$K25/12)*$J25*$F21,0)))),0)</f>
        <v>0</v>
      </c>
      <c r="MZ187" s="515">
        <f>IF(AND(MZ$167&lt;=$E21,MZ$167&gt;=EOMONTH($D21,0)),IF($G21="NNN",SUM(Expenses!MX$14:MX$18)*$F21,IF($G21="FSG",0,IF($G21="MG",SUMPRODUCT(Expenses!MX$14:MX$18,$I21:$I25)*$F21,MAX((Expenses!MX$15-$K21/12)*$J21*$F21,0)+MAX((Expenses!MX$14-$K22/12)*$J22*$F21,0)+MAX((Expenses!MX$17-$K23/12)*$J23*$F21,0)+MAX((Expenses!MX$16-$K24/12)*$J24*$F21,0)+MAX((Expenses!MX$18-$K25/12)*$J25*$F21,0)))),0)</f>
        <v>0</v>
      </c>
      <c r="NA187" s="515">
        <f>IF(AND(NA$167&lt;=$E21,NA$167&gt;=EOMONTH($D21,0)),IF($G21="NNN",SUM(Expenses!MY$14:MY$18)*$F21,IF($G21="FSG",0,IF($G21="MG",SUMPRODUCT(Expenses!MY$14:MY$18,$I21:$I25)*$F21,MAX((Expenses!MY$15-$K21/12)*$J21*$F21,0)+MAX((Expenses!MY$14-$K22/12)*$J22*$F21,0)+MAX((Expenses!MY$17-$K23/12)*$J23*$F21,0)+MAX((Expenses!MY$16-$K24/12)*$J24*$F21,0)+MAX((Expenses!MY$18-$K25/12)*$J25*$F21,0)))),0)</f>
        <v>0</v>
      </c>
      <c r="NB187" s="515">
        <f>IF(AND(NB$167&lt;=$E21,NB$167&gt;=EOMONTH($D21,0)),IF($G21="NNN",SUM(Expenses!MZ$14:MZ$18)*$F21,IF($G21="FSG",0,IF($G21="MG",SUMPRODUCT(Expenses!MZ$14:MZ$18,$I21:$I25)*$F21,MAX((Expenses!MZ$15-$K21/12)*$J21*$F21,0)+MAX((Expenses!MZ$14-$K22/12)*$J22*$F21,0)+MAX((Expenses!MZ$17-$K23/12)*$J23*$F21,0)+MAX((Expenses!MZ$16-$K24/12)*$J24*$F21,0)+MAX((Expenses!MZ$18-$K25/12)*$J25*$F21,0)))),0)</f>
        <v>0</v>
      </c>
      <c r="NC187" s="515">
        <f>IF(AND(NC$167&lt;=$E21,NC$167&gt;=EOMONTH($D21,0)),IF($G21="NNN",SUM(Expenses!NA$14:NA$18)*$F21,IF($G21="FSG",0,IF($G21="MG",SUMPRODUCT(Expenses!NA$14:NA$18,$I21:$I25)*$F21,MAX((Expenses!NA$15-$K21/12)*$J21*$F21,0)+MAX((Expenses!NA$14-$K22/12)*$J22*$F21,0)+MAX((Expenses!NA$17-$K23/12)*$J23*$F21,0)+MAX((Expenses!NA$16-$K24/12)*$J24*$F21,0)+MAX((Expenses!NA$18-$K25/12)*$J25*$F21,0)))),0)</f>
        <v>0</v>
      </c>
      <c r="ND187" s="515">
        <f>IF(AND(ND$167&lt;=$E21,ND$167&gt;=EOMONTH($D21,0)),IF($G21="NNN",SUM(Expenses!NB$14:NB$18)*$F21,IF($G21="FSG",0,IF($G21="MG",SUMPRODUCT(Expenses!NB$14:NB$18,$I21:$I25)*$F21,MAX((Expenses!NB$15-$K21/12)*$J21*$F21,0)+MAX((Expenses!NB$14-$K22/12)*$J22*$F21,0)+MAX((Expenses!NB$17-$K23/12)*$J23*$F21,0)+MAX((Expenses!NB$16-$K24/12)*$J24*$F21,0)+MAX((Expenses!NB$18-$K25/12)*$J25*$F21,0)))),0)</f>
        <v>0</v>
      </c>
      <c r="NE187" s="515">
        <f>IF(AND(NE$167&lt;=$E21,NE$167&gt;=EOMONTH($D21,0)),IF($G21="NNN",SUM(Expenses!NC$14:NC$18)*$F21,IF($G21="FSG",0,IF($G21="MG",SUMPRODUCT(Expenses!NC$14:NC$18,$I21:$I25)*$F21,MAX((Expenses!NC$15-$K21/12)*$J21*$F21,0)+MAX((Expenses!NC$14-$K22/12)*$J22*$F21,0)+MAX((Expenses!NC$17-$K23/12)*$J23*$F21,0)+MAX((Expenses!NC$16-$K24/12)*$J24*$F21,0)+MAX((Expenses!NC$18-$K25/12)*$J25*$F21,0)))),0)</f>
        <v>0</v>
      </c>
      <c r="NF187" s="515">
        <f>IF(AND(NF$167&lt;=$E21,NF$167&gt;=EOMONTH($D21,0)),IF($G21="NNN",SUM(Expenses!ND$14:ND$18)*$F21,IF($G21="FSG",0,IF($G21="MG",SUMPRODUCT(Expenses!ND$14:ND$18,$I21:$I25)*$F21,MAX((Expenses!ND$15-$K21/12)*$J21*$F21,0)+MAX((Expenses!ND$14-$K22/12)*$J22*$F21,0)+MAX((Expenses!ND$17-$K23/12)*$J23*$F21,0)+MAX((Expenses!ND$16-$K24/12)*$J24*$F21,0)+MAX((Expenses!ND$18-$K25/12)*$J25*$F21,0)))),0)</f>
        <v>0</v>
      </c>
      <c r="NG187" s="515">
        <f>IF(AND(NG$167&lt;=$E21,NG$167&gt;=EOMONTH($D21,0)),IF($G21="NNN",SUM(Expenses!NE$14:NE$18)*$F21,IF($G21="FSG",0,IF($G21="MG",SUMPRODUCT(Expenses!NE$14:NE$18,$I21:$I25)*$F21,MAX((Expenses!NE$15-$K21/12)*$J21*$F21,0)+MAX((Expenses!NE$14-$K22/12)*$J22*$F21,0)+MAX((Expenses!NE$17-$K23/12)*$J23*$F21,0)+MAX((Expenses!NE$16-$K24/12)*$J24*$F21,0)+MAX((Expenses!NE$18-$K25/12)*$J25*$F21,0)))),0)</f>
        <v>0</v>
      </c>
      <c r="NH187" s="515">
        <f>IF(AND(NH$167&lt;=$E21,NH$167&gt;=EOMONTH($D21,0)),IF($G21="NNN",SUM(Expenses!NF$14:NF$18)*$F21,IF($G21="FSG",0,IF($G21="MG",SUMPRODUCT(Expenses!NF$14:NF$18,$I21:$I25)*$F21,MAX((Expenses!NF$15-$K21/12)*$J21*$F21,0)+MAX((Expenses!NF$14-$K22/12)*$J22*$F21,0)+MAX((Expenses!NF$17-$K23/12)*$J23*$F21,0)+MAX((Expenses!NF$16-$K24/12)*$J24*$F21,0)+MAX((Expenses!NF$18-$K25/12)*$J25*$F21,0)))),0)</f>
        <v>0</v>
      </c>
      <c r="NI187" s="515">
        <f>IF(AND(NI$167&lt;=$E21,NI$167&gt;=EOMONTH($D21,0)),IF($G21="NNN",SUM(Expenses!NG$14:NG$18)*$F21,IF($G21="FSG",0,IF($G21="MG",SUMPRODUCT(Expenses!NG$14:NG$18,$I21:$I25)*$F21,MAX((Expenses!NG$15-$K21/12)*$J21*$F21,0)+MAX((Expenses!NG$14-$K22/12)*$J22*$F21,0)+MAX((Expenses!NG$17-$K23/12)*$J23*$F21,0)+MAX((Expenses!NG$16-$K24/12)*$J24*$F21,0)+MAX((Expenses!NG$18-$K25/12)*$J25*$F21,0)))),0)</f>
        <v>0</v>
      </c>
      <c r="NJ187" s="515">
        <f>IF(AND(NJ$167&lt;=$E21,NJ$167&gt;=EOMONTH($D21,0)),IF($G21="NNN",SUM(Expenses!NH$14:NH$18)*$F21,IF($G21="FSG",0,IF($G21="MG",SUMPRODUCT(Expenses!NH$14:NH$18,$I21:$I25)*$F21,MAX((Expenses!NH$15-$K21/12)*$J21*$F21,0)+MAX((Expenses!NH$14-$K22/12)*$J22*$F21,0)+MAX((Expenses!NH$17-$K23/12)*$J23*$F21,0)+MAX((Expenses!NH$16-$K24/12)*$J24*$F21,0)+MAX((Expenses!NH$18-$K25/12)*$J25*$F21,0)))),0)</f>
        <v>0</v>
      </c>
      <c r="NK187" s="518">
        <f>IF(AND(NK$167&lt;=$E21,NK$167&gt;=EOMONTH($D21,0)),IF($G21="NNN",SUM(Expenses!NI$14:NI$18)*$F21,IF($G21="FSG",0,IF($G21="MG",SUMPRODUCT(Expenses!NI$14:NI$18,$I21:$I25)*$F21,MAX((Expenses!NI$15-$K21/12)*$J21*$F21,0)+MAX((Expenses!NI$14-$K22/12)*$J22*$F21,0)+MAX((Expenses!NI$17-$K23/12)*$J23*$F21,0)+MAX((Expenses!NI$16-$K24/12)*$J24*$F21,0)+MAX((Expenses!NI$18-$K25/12)*$J25*$F21,0)))),0)</f>
        <v>0</v>
      </c>
    </row>
    <row r="188" spans="1:375" s="384" customFormat="1" ht="13.8" x14ac:dyDescent="0.3">
      <c r="A188" s="517">
        <f t="shared" si="86"/>
        <v>0</v>
      </c>
      <c r="B188" s="421" t="s">
        <v>329</v>
      </c>
      <c r="C188" s="514" t="s">
        <v>330</v>
      </c>
      <c r="D188" s="515">
        <f t="shared" ref="D188:BO188" si="87">IF(OR($AL21=0,D$167&gt;$E21,D$167&lt;EOMONTH($D21,0)),0,IF(((($AJ21*((1+$AN21)^(D$165-1))/12))-(D186/$AM21))*$AM21&lt;0,0,((($AJ21*((1+$AN21)^(D$165-1))/12))-(D186/$AM21))*$AM21))</f>
        <v>0</v>
      </c>
      <c r="E188" s="515">
        <f t="shared" si="87"/>
        <v>0</v>
      </c>
      <c r="F188" s="515">
        <f t="shared" si="87"/>
        <v>0</v>
      </c>
      <c r="G188" s="515">
        <f t="shared" si="87"/>
        <v>0</v>
      </c>
      <c r="H188" s="515">
        <f t="shared" si="87"/>
        <v>0</v>
      </c>
      <c r="I188" s="515">
        <f t="shared" si="87"/>
        <v>0</v>
      </c>
      <c r="J188" s="515">
        <f t="shared" si="87"/>
        <v>0</v>
      </c>
      <c r="K188" s="515">
        <f t="shared" si="87"/>
        <v>0</v>
      </c>
      <c r="L188" s="515">
        <f t="shared" si="87"/>
        <v>0</v>
      </c>
      <c r="M188" s="515">
        <f t="shared" si="87"/>
        <v>0</v>
      </c>
      <c r="N188" s="515">
        <f t="shared" si="87"/>
        <v>0</v>
      </c>
      <c r="O188" s="515">
        <f t="shared" si="87"/>
        <v>0</v>
      </c>
      <c r="P188" s="515">
        <f t="shared" si="87"/>
        <v>0</v>
      </c>
      <c r="Q188" s="515">
        <f t="shared" si="87"/>
        <v>0</v>
      </c>
      <c r="R188" s="515">
        <f t="shared" si="87"/>
        <v>0</v>
      </c>
      <c r="S188" s="515">
        <f t="shared" si="87"/>
        <v>0</v>
      </c>
      <c r="T188" s="515">
        <f t="shared" si="87"/>
        <v>0</v>
      </c>
      <c r="U188" s="515">
        <f t="shared" si="87"/>
        <v>0</v>
      </c>
      <c r="V188" s="515">
        <f t="shared" si="87"/>
        <v>0</v>
      </c>
      <c r="W188" s="515">
        <f t="shared" si="87"/>
        <v>0</v>
      </c>
      <c r="X188" s="515">
        <f t="shared" si="87"/>
        <v>0</v>
      </c>
      <c r="Y188" s="515">
        <f t="shared" si="87"/>
        <v>0</v>
      </c>
      <c r="Z188" s="515">
        <f t="shared" si="87"/>
        <v>0</v>
      </c>
      <c r="AA188" s="515">
        <f t="shared" si="87"/>
        <v>0</v>
      </c>
      <c r="AB188" s="515">
        <f t="shared" si="87"/>
        <v>0</v>
      </c>
      <c r="AC188" s="515">
        <f t="shared" si="87"/>
        <v>0</v>
      </c>
      <c r="AD188" s="515">
        <f t="shared" si="87"/>
        <v>0</v>
      </c>
      <c r="AE188" s="515">
        <f t="shared" si="87"/>
        <v>0</v>
      </c>
      <c r="AF188" s="515">
        <f t="shared" si="87"/>
        <v>0</v>
      </c>
      <c r="AG188" s="515">
        <f t="shared" si="87"/>
        <v>0</v>
      </c>
      <c r="AH188" s="515">
        <f t="shared" si="87"/>
        <v>0</v>
      </c>
      <c r="AI188" s="515">
        <f t="shared" si="87"/>
        <v>0</v>
      </c>
      <c r="AJ188" s="515">
        <f t="shared" si="87"/>
        <v>0</v>
      </c>
      <c r="AK188" s="515">
        <f t="shared" si="87"/>
        <v>0</v>
      </c>
      <c r="AL188" s="515">
        <f t="shared" si="87"/>
        <v>0</v>
      </c>
      <c r="AM188" s="515">
        <f t="shared" si="87"/>
        <v>0</v>
      </c>
      <c r="AN188" s="515">
        <f t="shared" si="87"/>
        <v>0</v>
      </c>
      <c r="AO188" s="515">
        <f t="shared" si="87"/>
        <v>0</v>
      </c>
      <c r="AP188" s="515">
        <f t="shared" si="87"/>
        <v>0</v>
      </c>
      <c r="AQ188" s="515">
        <f t="shared" si="87"/>
        <v>0</v>
      </c>
      <c r="AR188" s="515">
        <f t="shared" si="87"/>
        <v>0</v>
      </c>
      <c r="AS188" s="515">
        <f t="shared" si="87"/>
        <v>0</v>
      </c>
      <c r="AT188" s="515">
        <f t="shared" si="87"/>
        <v>0</v>
      </c>
      <c r="AU188" s="515">
        <f t="shared" si="87"/>
        <v>0</v>
      </c>
      <c r="AV188" s="515">
        <f t="shared" si="87"/>
        <v>0</v>
      </c>
      <c r="AW188" s="515">
        <f t="shared" si="87"/>
        <v>0</v>
      </c>
      <c r="AX188" s="515">
        <f t="shared" si="87"/>
        <v>0</v>
      </c>
      <c r="AY188" s="515">
        <f t="shared" si="87"/>
        <v>0</v>
      </c>
      <c r="AZ188" s="515">
        <f t="shared" si="87"/>
        <v>0</v>
      </c>
      <c r="BA188" s="515">
        <f t="shared" si="87"/>
        <v>0</v>
      </c>
      <c r="BB188" s="515">
        <f t="shared" si="87"/>
        <v>0</v>
      </c>
      <c r="BC188" s="515">
        <f t="shared" si="87"/>
        <v>0</v>
      </c>
      <c r="BD188" s="515">
        <f t="shared" si="87"/>
        <v>0</v>
      </c>
      <c r="BE188" s="515">
        <f t="shared" si="87"/>
        <v>0</v>
      </c>
      <c r="BF188" s="515">
        <f t="shared" si="87"/>
        <v>0</v>
      </c>
      <c r="BG188" s="515">
        <f t="shared" si="87"/>
        <v>0</v>
      </c>
      <c r="BH188" s="515">
        <f t="shared" si="87"/>
        <v>0</v>
      </c>
      <c r="BI188" s="515">
        <f t="shared" si="87"/>
        <v>0</v>
      </c>
      <c r="BJ188" s="515">
        <f t="shared" si="87"/>
        <v>0</v>
      </c>
      <c r="BK188" s="515">
        <f t="shared" si="87"/>
        <v>0</v>
      </c>
      <c r="BL188" s="515">
        <f t="shared" si="87"/>
        <v>0</v>
      </c>
      <c r="BM188" s="515">
        <f t="shared" si="87"/>
        <v>0</v>
      </c>
      <c r="BN188" s="515">
        <f t="shared" si="87"/>
        <v>0</v>
      </c>
      <c r="BO188" s="515">
        <f t="shared" si="87"/>
        <v>0</v>
      </c>
      <c r="BP188" s="515">
        <f t="shared" ref="BP188:EA188" si="88">IF(OR($AL21=0,BP$167&gt;$E21,BP$167&lt;EOMONTH($D21,0)),0,IF(((($AJ21*((1+$AN21)^(BP$165-1))/12))-(BP186/$AM21))*$AM21&lt;0,0,((($AJ21*((1+$AN21)^(BP$165-1))/12))-(BP186/$AM21))*$AM21))</f>
        <v>0</v>
      </c>
      <c r="BQ188" s="515">
        <f t="shared" si="88"/>
        <v>0</v>
      </c>
      <c r="BR188" s="515">
        <f t="shared" si="88"/>
        <v>0</v>
      </c>
      <c r="BS188" s="515">
        <f t="shared" si="88"/>
        <v>0</v>
      </c>
      <c r="BT188" s="515">
        <f t="shared" si="88"/>
        <v>0</v>
      </c>
      <c r="BU188" s="515">
        <f t="shared" si="88"/>
        <v>0</v>
      </c>
      <c r="BV188" s="515">
        <f t="shared" si="88"/>
        <v>0</v>
      </c>
      <c r="BW188" s="515">
        <f t="shared" si="88"/>
        <v>0</v>
      </c>
      <c r="BX188" s="515">
        <f t="shared" si="88"/>
        <v>0</v>
      </c>
      <c r="BY188" s="515">
        <f t="shared" si="88"/>
        <v>0</v>
      </c>
      <c r="BZ188" s="515">
        <f t="shared" si="88"/>
        <v>0</v>
      </c>
      <c r="CA188" s="515">
        <f t="shared" si="88"/>
        <v>0</v>
      </c>
      <c r="CB188" s="515">
        <f t="shared" si="88"/>
        <v>0</v>
      </c>
      <c r="CC188" s="515">
        <f t="shared" si="88"/>
        <v>0</v>
      </c>
      <c r="CD188" s="515">
        <f t="shared" si="88"/>
        <v>0</v>
      </c>
      <c r="CE188" s="515">
        <f t="shared" si="88"/>
        <v>0</v>
      </c>
      <c r="CF188" s="515">
        <f t="shared" si="88"/>
        <v>0</v>
      </c>
      <c r="CG188" s="515">
        <f t="shared" si="88"/>
        <v>0</v>
      </c>
      <c r="CH188" s="515">
        <f t="shared" si="88"/>
        <v>0</v>
      </c>
      <c r="CI188" s="515">
        <f t="shared" si="88"/>
        <v>0</v>
      </c>
      <c r="CJ188" s="515">
        <f t="shared" si="88"/>
        <v>0</v>
      </c>
      <c r="CK188" s="515">
        <f t="shared" si="88"/>
        <v>0</v>
      </c>
      <c r="CL188" s="515">
        <f t="shared" si="88"/>
        <v>0</v>
      </c>
      <c r="CM188" s="515">
        <f t="shared" si="88"/>
        <v>0</v>
      </c>
      <c r="CN188" s="515">
        <f t="shared" si="88"/>
        <v>0</v>
      </c>
      <c r="CO188" s="515">
        <f t="shared" si="88"/>
        <v>0</v>
      </c>
      <c r="CP188" s="515">
        <f t="shared" si="88"/>
        <v>0</v>
      </c>
      <c r="CQ188" s="515">
        <f t="shared" si="88"/>
        <v>0</v>
      </c>
      <c r="CR188" s="515">
        <f t="shared" si="88"/>
        <v>0</v>
      </c>
      <c r="CS188" s="515">
        <f t="shared" si="88"/>
        <v>0</v>
      </c>
      <c r="CT188" s="515">
        <f t="shared" si="88"/>
        <v>0</v>
      </c>
      <c r="CU188" s="515">
        <f t="shared" si="88"/>
        <v>0</v>
      </c>
      <c r="CV188" s="515">
        <f t="shared" si="88"/>
        <v>0</v>
      </c>
      <c r="CW188" s="515">
        <f t="shared" si="88"/>
        <v>0</v>
      </c>
      <c r="CX188" s="515">
        <f t="shared" si="88"/>
        <v>0</v>
      </c>
      <c r="CY188" s="515">
        <f t="shared" si="88"/>
        <v>0</v>
      </c>
      <c r="CZ188" s="515">
        <f t="shared" si="88"/>
        <v>0</v>
      </c>
      <c r="DA188" s="515">
        <f t="shared" si="88"/>
        <v>0</v>
      </c>
      <c r="DB188" s="515">
        <f t="shared" si="88"/>
        <v>0</v>
      </c>
      <c r="DC188" s="515">
        <f t="shared" si="88"/>
        <v>0</v>
      </c>
      <c r="DD188" s="515">
        <f t="shared" si="88"/>
        <v>0</v>
      </c>
      <c r="DE188" s="515">
        <f t="shared" si="88"/>
        <v>0</v>
      </c>
      <c r="DF188" s="515">
        <f t="shared" si="88"/>
        <v>0</v>
      </c>
      <c r="DG188" s="515">
        <f t="shared" si="88"/>
        <v>0</v>
      </c>
      <c r="DH188" s="515">
        <f t="shared" si="88"/>
        <v>0</v>
      </c>
      <c r="DI188" s="515">
        <f t="shared" si="88"/>
        <v>0</v>
      </c>
      <c r="DJ188" s="515">
        <f t="shared" si="88"/>
        <v>0</v>
      </c>
      <c r="DK188" s="515">
        <f t="shared" si="88"/>
        <v>0</v>
      </c>
      <c r="DL188" s="515">
        <f t="shared" si="88"/>
        <v>0</v>
      </c>
      <c r="DM188" s="515">
        <f t="shared" si="88"/>
        <v>0</v>
      </c>
      <c r="DN188" s="515">
        <f t="shared" si="88"/>
        <v>0</v>
      </c>
      <c r="DO188" s="515">
        <f t="shared" si="88"/>
        <v>0</v>
      </c>
      <c r="DP188" s="515">
        <f t="shared" si="88"/>
        <v>0</v>
      </c>
      <c r="DQ188" s="515">
        <f t="shared" si="88"/>
        <v>0</v>
      </c>
      <c r="DR188" s="515">
        <f t="shared" si="88"/>
        <v>0</v>
      </c>
      <c r="DS188" s="515">
        <f t="shared" si="88"/>
        <v>0</v>
      </c>
      <c r="DT188" s="515">
        <f t="shared" si="88"/>
        <v>0</v>
      </c>
      <c r="DU188" s="515">
        <f t="shared" si="88"/>
        <v>0</v>
      </c>
      <c r="DV188" s="515">
        <f t="shared" si="88"/>
        <v>0</v>
      </c>
      <c r="DW188" s="515">
        <f t="shared" si="88"/>
        <v>0</v>
      </c>
      <c r="DX188" s="515">
        <f t="shared" si="88"/>
        <v>0</v>
      </c>
      <c r="DY188" s="515">
        <f t="shared" si="88"/>
        <v>0</v>
      </c>
      <c r="DZ188" s="515">
        <f t="shared" si="88"/>
        <v>0</v>
      </c>
      <c r="EA188" s="515">
        <f t="shared" si="88"/>
        <v>0</v>
      </c>
      <c r="EB188" s="515">
        <f t="shared" ref="EB188:GM188" si="89">IF(OR($AL21=0,EB$167&gt;$E21,EB$167&lt;EOMONTH($D21,0)),0,IF(((($AJ21*((1+$AN21)^(EB$165-1))/12))-(EB186/$AM21))*$AM21&lt;0,0,((($AJ21*((1+$AN21)^(EB$165-1))/12))-(EB186/$AM21))*$AM21))</f>
        <v>0</v>
      </c>
      <c r="EC188" s="515">
        <f t="shared" si="89"/>
        <v>0</v>
      </c>
      <c r="ED188" s="515">
        <f t="shared" si="89"/>
        <v>0</v>
      </c>
      <c r="EE188" s="515">
        <f t="shared" si="89"/>
        <v>0</v>
      </c>
      <c r="EF188" s="515">
        <f t="shared" si="89"/>
        <v>0</v>
      </c>
      <c r="EG188" s="515">
        <f t="shared" si="89"/>
        <v>0</v>
      </c>
      <c r="EH188" s="515">
        <f t="shared" si="89"/>
        <v>0</v>
      </c>
      <c r="EI188" s="515">
        <f t="shared" si="89"/>
        <v>0</v>
      </c>
      <c r="EJ188" s="515">
        <f t="shared" si="89"/>
        <v>0</v>
      </c>
      <c r="EK188" s="515">
        <f t="shared" si="89"/>
        <v>0</v>
      </c>
      <c r="EL188" s="515">
        <f t="shared" si="89"/>
        <v>0</v>
      </c>
      <c r="EM188" s="515">
        <f t="shared" si="89"/>
        <v>0</v>
      </c>
      <c r="EN188" s="515">
        <f t="shared" si="89"/>
        <v>0</v>
      </c>
      <c r="EO188" s="515">
        <f t="shared" si="89"/>
        <v>0</v>
      </c>
      <c r="EP188" s="515">
        <f t="shared" si="89"/>
        <v>0</v>
      </c>
      <c r="EQ188" s="515">
        <f t="shared" si="89"/>
        <v>0</v>
      </c>
      <c r="ER188" s="515">
        <f t="shared" si="89"/>
        <v>0</v>
      </c>
      <c r="ES188" s="515">
        <f t="shared" si="89"/>
        <v>0</v>
      </c>
      <c r="ET188" s="515">
        <f t="shared" si="89"/>
        <v>0</v>
      </c>
      <c r="EU188" s="515">
        <f t="shared" si="89"/>
        <v>0</v>
      </c>
      <c r="EV188" s="515">
        <f t="shared" si="89"/>
        <v>0</v>
      </c>
      <c r="EW188" s="515">
        <f t="shared" si="89"/>
        <v>0</v>
      </c>
      <c r="EX188" s="515">
        <f t="shared" si="89"/>
        <v>0</v>
      </c>
      <c r="EY188" s="515">
        <f t="shared" si="89"/>
        <v>0</v>
      </c>
      <c r="EZ188" s="515">
        <f t="shared" si="89"/>
        <v>0</v>
      </c>
      <c r="FA188" s="515">
        <f t="shared" si="89"/>
        <v>0</v>
      </c>
      <c r="FB188" s="515">
        <f t="shared" si="89"/>
        <v>0</v>
      </c>
      <c r="FC188" s="515">
        <f t="shared" si="89"/>
        <v>0</v>
      </c>
      <c r="FD188" s="515">
        <f t="shared" si="89"/>
        <v>0</v>
      </c>
      <c r="FE188" s="515">
        <f t="shared" si="89"/>
        <v>0</v>
      </c>
      <c r="FF188" s="515">
        <f t="shared" si="89"/>
        <v>0</v>
      </c>
      <c r="FG188" s="515">
        <f t="shared" si="89"/>
        <v>0</v>
      </c>
      <c r="FH188" s="515">
        <f t="shared" si="89"/>
        <v>0</v>
      </c>
      <c r="FI188" s="515">
        <f t="shared" si="89"/>
        <v>0</v>
      </c>
      <c r="FJ188" s="515">
        <f t="shared" si="89"/>
        <v>0</v>
      </c>
      <c r="FK188" s="515">
        <f t="shared" si="89"/>
        <v>0</v>
      </c>
      <c r="FL188" s="515">
        <f t="shared" si="89"/>
        <v>0</v>
      </c>
      <c r="FM188" s="515">
        <f t="shared" si="89"/>
        <v>0</v>
      </c>
      <c r="FN188" s="515">
        <f t="shared" si="89"/>
        <v>0</v>
      </c>
      <c r="FO188" s="515">
        <f t="shared" si="89"/>
        <v>0</v>
      </c>
      <c r="FP188" s="515">
        <f t="shared" si="89"/>
        <v>0</v>
      </c>
      <c r="FQ188" s="515">
        <f t="shared" si="89"/>
        <v>0</v>
      </c>
      <c r="FR188" s="515">
        <f t="shared" si="89"/>
        <v>0</v>
      </c>
      <c r="FS188" s="515">
        <f t="shared" si="89"/>
        <v>0</v>
      </c>
      <c r="FT188" s="515">
        <f t="shared" si="89"/>
        <v>0</v>
      </c>
      <c r="FU188" s="515">
        <f t="shared" si="89"/>
        <v>0</v>
      </c>
      <c r="FV188" s="515">
        <f t="shared" si="89"/>
        <v>0</v>
      </c>
      <c r="FW188" s="515">
        <f t="shared" si="89"/>
        <v>0</v>
      </c>
      <c r="FX188" s="515">
        <f t="shared" si="89"/>
        <v>0</v>
      </c>
      <c r="FY188" s="515">
        <f t="shared" si="89"/>
        <v>0</v>
      </c>
      <c r="FZ188" s="515">
        <f t="shared" si="89"/>
        <v>0</v>
      </c>
      <c r="GA188" s="515">
        <f t="shared" si="89"/>
        <v>0</v>
      </c>
      <c r="GB188" s="515">
        <f t="shared" si="89"/>
        <v>0</v>
      </c>
      <c r="GC188" s="515">
        <f t="shared" si="89"/>
        <v>0</v>
      </c>
      <c r="GD188" s="515">
        <f t="shared" si="89"/>
        <v>0</v>
      </c>
      <c r="GE188" s="515">
        <f t="shared" si="89"/>
        <v>0</v>
      </c>
      <c r="GF188" s="515">
        <f t="shared" si="89"/>
        <v>0</v>
      </c>
      <c r="GG188" s="515">
        <f t="shared" si="89"/>
        <v>0</v>
      </c>
      <c r="GH188" s="515">
        <f t="shared" si="89"/>
        <v>0</v>
      </c>
      <c r="GI188" s="515">
        <f t="shared" si="89"/>
        <v>0</v>
      </c>
      <c r="GJ188" s="515">
        <f t="shared" si="89"/>
        <v>0</v>
      </c>
      <c r="GK188" s="515">
        <f t="shared" si="89"/>
        <v>0</v>
      </c>
      <c r="GL188" s="515">
        <f t="shared" si="89"/>
        <v>0</v>
      </c>
      <c r="GM188" s="515">
        <f t="shared" si="89"/>
        <v>0</v>
      </c>
      <c r="GN188" s="515">
        <f t="shared" ref="GN188:IY188" si="90">IF(OR($AL21=0,GN$167&gt;$E21,GN$167&lt;EOMONTH($D21,0)),0,IF(((($AJ21*((1+$AN21)^(GN$165-1))/12))-(GN186/$AM21))*$AM21&lt;0,0,((($AJ21*((1+$AN21)^(GN$165-1))/12))-(GN186/$AM21))*$AM21))</f>
        <v>0</v>
      </c>
      <c r="GO188" s="515">
        <f t="shared" si="90"/>
        <v>0</v>
      </c>
      <c r="GP188" s="515">
        <f t="shared" si="90"/>
        <v>0</v>
      </c>
      <c r="GQ188" s="515">
        <f t="shared" si="90"/>
        <v>0</v>
      </c>
      <c r="GR188" s="515">
        <f t="shared" si="90"/>
        <v>0</v>
      </c>
      <c r="GS188" s="515">
        <f t="shared" si="90"/>
        <v>0</v>
      </c>
      <c r="GT188" s="515">
        <f t="shared" si="90"/>
        <v>0</v>
      </c>
      <c r="GU188" s="515">
        <f t="shared" si="90"/>
        <v>0</v>
      </c>
      <c r="GV188" s="515">
        <f t="shared" si="90"/>
        <v>0</v>
      </c>
      <c r="GW188" s="515">
        <f t="shared" si="90"/>
        <v>0</v>
      </c>
      <c r="GX188" s="515">
        <f t="shared" si="90"/>
        <v>0</v>
      </c>
      <c r="GY188" s="515">
        <f t="shared" si="90"/>
        <v>0</v>
      </c>
      <c r="GZ188" s="515">
        <f t="shared" si="90"/>
        <v>0</v>
      </c>
      <c r="HA188" s="515">
        <f t="shared" si="90"/>
        <v>0</v>
      </c>
      <c r="HB188" s="515">
        <f t="shared" si="90"/>
        <v>0</v>
      </c>
      <c r="HC188" s="515">
        <f t="shared" si="90"/>
        <v>0</v>
      </c>
      <c r="HD188" s="515">
        <f t="shared" si="90"/>
        <v>0</v>
      </c>
      <c r="HE188" s="515">
        <f t="shared" si="90"/>
        <v>0</v>
      </c>
      <c r="HF188" s="515">
        <f t="shared" si="90"/>
        <v>0</v>
      </c>
      <c r="HG188" s="515">
        <f t="shared" si="90"/>
        <v>0</v>
      </c>
      <c r="HH188" s="515">
        <f t="shared" si="90"/>
        <v>0</v>
      </c>
      <c r="HI188" s="515">
        <f t="shared" si="90"/>
        <v>0</v>
      </c>
      <c r="HJ188" s="515">
        <f t="shared" si="90"/>
        <v>0</v>
      </c>
      <c r="HK188" s="515">
        <f t="shared" si="90"/>
        <v>0</v>
      </c>
      <c r="HL188" s="515">
        <f t="shared" si="90"/>
        <v>0</v>
      </c>
      <c r="HM188" s="515">
        <f t="shared" si="90"/>
        <v>0</v>
      </c>
      <c r="HN188" s="515">
        <f t="shared" si="90"/>
        <v>0</v>
      </c>
      <c r="HO188" s="515">
        <f t="shared" si="90"/>
        <v>0</v>
      </c>
      <c r="HP188" s="515">
        <f t="shared" si="90"/>
        <v>0</v>
      </c>
      <c r="HQ188" s="515">
        <f t="shared" si="90"/>
        <v>0</v>
      </c>
      <c r="HR188" s="515">
        <f t="shared" si="90"/>
        <v>0</v>
      </c>
      <c r="HS188" s="515">
        <f t="shared" si="90"/>
        <v>0</v>
      </c>
      <c r="HT188" s="515">
        <f t="shared" si="90"/>
        <v>0</v>
      </c>
      <c r="HU188" s="515">
        <f t="shared" si="90"/>
        <v>0</v>
      </c>
      <c r="HV188" s="515">
        <f t="shared" si="90"/>
        <v>0</v>
      </c>
      <c r="HW188" s="515">
        <f t="shared" si="90"/>
        <v>0</v>
      </c>
      <c r="HX188" s="515">
        <f t="shared" si="90"/>
        <v>0</v>
      </c>
      <c r="HY188" s="515">
        <f t="shared" si="90"/>
        <v>0</v>
      </c>
      <c r="HZ188" s="515">
        <f t="shared" si="90"/>
        <v>0</v>
      </c>
      <c r="IA188" s="515">
        <f t="shared" si="90"/>
        <v>0</v>
      </c>
      <c r="IB188" s="515">
        <f t="shared" si="90"/>
        <v>0</v>
      </c>
      <c r="IC188" s="515">
        <f t="shared" si="90"/>
        <v>0</v>
      </c>
      <c r="ID188" s="515">
        <f t="shared" si="90"/>
        <v>0</v>
      </c>
      <c r="IE188" s="515">
        <f t="shared" si="90"/>
        <v>0</v>
      </c>
      <c r="IF188" s="515">
        <f t="shared" si="90"/>
        <v>0</v>
      </c>
      <c r="IG188" s="515">
        <f t="shared" si="90"/>
        <v>0</v>
      </c>
      <c r="IH188" s="515">
        <f t="shared" si="90"/>
        <v>0</v>
      </c>
      <c r="II188" s="515">
        <f t="shared" si="90"/>
        <v>0</v>
      </c>
      <c r="IJ188" s="515">
        <f t="shared" si="90"/>
        <v>0</v>
      </c>
      <c r="IK188" s="515">
        <f t="shared" si="90"/>
        <v>0</v>
      </c>
      <c r="IL188" s="515">
        <f t="shared" si="90"/>
        <v>0</v>
      </c>
      <c r="IM188" s="515">
        <f t="shared" si="90"/>
        <v>0</v>
      </c>
      <c r="IN188" s="515">
        <f t="shared" si="90"/>
        <v>0</v>
      </c>
      <c r="IO188" s="515">
        <f t="shared" si="90"/>
        <v>0</v>
      </c>
      <c r="IP188" s="515">
        <f t="shared" si="90"/>
        <v>0</v>
      </c>
      <c r="IQ188" s="515">
        <f t="shared" si="90"/>
        <v>0</v>
      </c>
      <c r="IR188" s="515">
        <f t="shared" si="90"/>
        <v>0</v>
      </c>
      <c r="IS188" s="515">
        <f t="shared" si="90"/>
        <v>0</v>
      </c>
      <c r="IT188" s="515">
        <f t="shared" si="90"/>
        <v>0</v>
      </c>
      <c r="IU188" s="515">
        <f t="shared" si="90"/>
        <v>0</v>
      </c>
      <c r="IV188" s="515">
        <f t="shared" si="90"/>
        <v>0</v>
      </c>
      <c r="IW188" s="515">
        <f t="shared" si="90"/>
        <v>0</v>
      </c>
      <c r="IX188" s="515">
        <f t="shared" si="90"/>
        <v>0</v>
      </c>
      <c r="IY188" s="515">
        <f t="shared" si="90"/>
        <v>0</v>
      </c>
      <c r="IZ188" s="515">
        <f t="shared" ref="IZ188:LK188" si="91">IF(OR($AL21=0,IZ$167&gt;$E21,IZ$167&lt;EOMONTH($D21,0)),0,IF(((($AJ21*((1+$AN21)^(IZ$165-1))/12))-(IZ186/$AM21))*$AM21&lt;0,0,((($AJ21*((1+$AN21)^(IZ$165-1))/12))-(IZ186/$AM21))*$AM21))</f>
        <v>0</v>
      </c>
      <c r="JA188" s="515">
        <f t="shared" si="91"/>
        <v>0</v>
      </c>
      <c r="JB188" s="515">
        <f t="shared" si="91"/>
        <v>0</v>
      </c>
      <c r="JC188" s="515">
        <f t="shared" si="91"/>
        <v>0</v>
      </c>
      <c r="JD188" s="515">
        <f t="shared" si="91"/>
        <v>0</v>
      </c>
      <c r="JE188" s="515">
        <f t="shared" si="91"/>
        <v>0</v>
      </c>
      <c r="JF188" s="515">
        <f t="shared" si="91"/>
        <v>0</v>
      </c>
      <c r="JG188" s="515">
        <f t="shared" si="91"/>
        <v>0</v>
      </c>
      <c r="JH188" s="515">
        <f t="shared" si="91"/>
        <v>0</v>
      </c>
      <c r="JI188" s="515">
        <f t="shared" si="91"/>
        <v>0</v>
      </c>
      <c r="JJ188" s="515">
        <f t="shared" si="91"/>
        <v>0</v>
      </c>
      <c r="JK188" s="515">
        <f t="shared" si="91"/>
        <v>0</v>
      </c>
      <c r="JL188" s="515">
        <f t="shared" si="91"/>
        <v>0</v>
      </c>
      <c r="JM188" s="515">
        <f t="shared" si="91"/>
        <v>0</v>
      </c>
      <c r="JN188" s="515">
        <f t="shared" si="91"/>
        <v>0</v>
      </c>
      <c r="JO188" s="515">
        <f t="shared" si="91"/>
        <v>0</v>
      </c>
      <c r="JP188" s="515">
        <f t="shared" si="91"/>
        <v>0</v>
      </c>
      <c r="JQ188" s="515">
        <f t="shared" si="91"/>
        <v>0</v>
      </c>
      <c r="JR188" s="515">
        <f t="shared" si="91"/>
        <v>0</v>
      </c>
      <c r="JS188" s="515">
        <f t="shared" si="91"/>
        <v>0</v>
      </c>
      <c r="JT188" s="515">
        <f t="shared" si="91"/>
        <v>0</v>
      </c>
      <c r="JU188" s="515">
        <f t="shared" si="91"/>
        <v>0</v>
      </c>
      <c r="JV188" s="515">
        <f t="shared" si="91"/>
        <v>0</v>
      </c>
      <c r="JW188" s="515">
        <f t="shared" si="91"/>
        <v>0</v>
      </c>
      <c r="JX188" s="515">
        <f t="shared" si="91"/>
        <v>0</v>
      </c>
      <c r="JY188" s="515">
        <f t="shared" si="91"/>
        <v>0</v>
      </c>
      <c r="JZ188" s="515">
        <f t="shared" si="91"/>
        <v>0</v>
      </c>
      <c r="KA188" s="515">
        <f t="shared" si="91"/>
        <v>0</v>
      </c>
      <c r="KB188" s="515">
        <f t="shared" si="91"/>
        <v>0</v>
      </c>
      <c r="KC188" s="515">
        <f t="shared" si="91"/>
        <v>0</v>
      </c>
      <c r="KD188" s="515">
        <f t="shared" si="91"/>
        <v>0</v>
      </c>
      <c r="KE188" s="515">
        <f t="shared" si="91"/>
        <v>0</v>
      </c>
      <c r="KF188" s="515">
        <f t="shared" si="91"/>
        <v>0</v>
      </c>
      <c r="KG188" s="515">
        <f t="shared" si="91"/>
        <v>0</v>
      </c>
      <c r="KH188" s="515">
        <f t="shared" si="91"/>
        <v>0</v>
      </c>
      <c r="KI188" s="515">
        <f t="shared" si="91"/>
        <v>0</v>
      </c>
      <c r="KJ188" s="515">
        <f t="shared" si="91"/>
        <v>0</v>
      </c>
      <c r="KK188" s="515">
        <f t="shared" si="91"/>
        <v>0</v>
      </c>
      <c r="KL188" s="515">
        <f t="shared" si="91"/>
        <v>0</v>
      </c>
      <c r="KM188" s="515">
        <f t="shared" si="91"/>
        <v>0</v>
      </c>
      <c r="KN188" s="515">
        <f t="shared" si="91"/>
        <v>0</v>
      </c>
      <c r="KO188" s="515">
        <f t="shared" si="91"/>
        <v>0</v>
      </c>
      <c r="KP188" s="515">
        <f t="shared" si="91"/>
        <v>0</v>
      </c>
      <c r="KQ188" s="515">
        <f t="shared" si="91"/>
        <v>0</v>
      </c>
      <c r="KR188" s="515">
        <f t="shared" si="91"/>
        <v>0</v>
      </c>
      <c r="KS188" s="515">
        <f t="shared" si="91"/>
        <v>0</v>
      </c>
      <c r="KT188" s="515">
        <f t="shared" si="91"/>
        <v>0</v>
      </c>
      <c r="KU188" s="515">
        <f t="shared" si="91"/>
        <v>0</v>
      </c>
      <c r="KV188" s="515">
        <f t="shared" si="91"/>
        <v>0</v>
      </c>
      <c r="KW188" s="515">
        <f t="shared" si="91"/>
        <v>0</v>
      </c>
      <c r="KX188" s="515">
        <f t="shared" si="91"/>
        <v>0</v>
      </c>
      <c r="KY188" s="515">
        <f t="shared" si="91"/>
        <v>0</v>
      </c>
      <c r="KZ188" s="515">
        <f t="shared" si="91"/>
        <v>0</v>
      </c>
      <c r="LA188" s="515">
        <f t="shared" si="91"/>
        <v>0</v>
      </c>
      <c r="LB188" s="515">
        <f t="shared" si="91"/>
        <v>0</v>
      </c>
      <c r="LC188" s="515">
        <f t="shared" si="91"/>
        <v>0</v>
      </c>
      <c r="LD188" s="515">
        <f t="shared" si="91"/>
        <v>0</v>
      </c>
      <c r="LE188" s="515">
        <f t="shared" si="91"/>
        <v>0</v>
      </c>
      <c r="LF188" s="515">
        <f t="shared" si="91"/>
        <v>0</v>
      </c>
      <c r="LG188" s="515">
        <f t="shared" si="91"/>
        <v>0</v>
      </c>
      <c r="LH188" s="515">
        <f t="shared" si="91"/>
        <v>0</v>
      </c>
      <c r="LI188" s="515">
        <f t="shared" si="91"/>
        <v>0</v>
      </c>
      <c r="LJ188" s="515">
        <f t="shared" si="91"/>
        <v>0</v>
      </c>
      <c r="LK188" s="515">
        <f t="shared" si="91"/>
        <v>0</v>
      </c>
      <c r="LL188" s="515">
        <f t="shared" ref="LL188:NK188" si="92">IF(OR($AL21=0,LL$167&gt;$E21,LL$167&lt;EOMONTH($D21,0)),0,IF(((($AJ21*((1+$AN21)^(LL$165-1))/12))-(LL186/$AM21))*$AM21&lt;0,0,((($AJ21*((1+$AN21)^(LL$165-1))/12))-(LL186/$AM21))*$AM21))</f>
        <v>0</v>
      </c>
      <c r="LM188" s="515">
        <f t="shared" si="92"/>
        <v>0</v>
      </c>
      <c r="LN188" s="515">
        <f t="shared" si="92"/>
        <v>0</v>
      </c>
      <c r="LO188" s="515">
        <f t="shared" si="92"/>
        <v>0</v>
      </c>
      <c r="LP188" s="515">
        <f t="shared" si="92"/>
        <v>0</v>
      </c>
      <c r="LQ188" s="515">
        <f t="shared" si="92"/>
        <v>0</v>
      </c>
      <c r="LR188" s="515">
        <f t="shared" si="92"/>
        <v>0</v>
      </c>
      <c r="LS188" s="515">
        <f t="shared" si="92"/>
        <v>0</v>
      </c>
      <c r="LT188" s="515">
        <f t="shared" si="92"/>
        <v>0</v>
      </c>
      <c r="LU188" s="515">
        <f t="shared" si="92"/>
        <v>0</v>
      </c>
      <c r="LV188" s="515">
        <f t="shared" si="92"/>
        <v>0</v>
      </c>
      <c r="LW188" s="515">
        <f t="shared" si="92"/>
        <v>0</v>
      </c>
      <c r="LX188" s="515">
        <f t="shared" si="92"/>
        <v>0</v>
      </c>
      <c r="LY188" s="515">
        <f t="shared" si="92"/>
        <v>0</v>
      </c>
      <c r="LZ188" s="515">
        <f t="shared" si="92"/>
        <v>0</v>
      </c>
      <c r="MA188" s="515">
        <f t="shared" si="92"/>
        <v>0</v>
      </c>
      <c r="MB188" s="515">
        <f t="shared" si="92"/>
        <v>0</v>
      </c>
      <c r="MC188" s="515">
        <f t="shared" si="92"/>
        <v>0</v>
      </c>
      <c r="MD188" s="515">
        <f t="shared" si="92"/>
        <v>0</v>
      </c>
      <c r="ME188" s="515">
        <f t="shared" si="92"/>
        <v>0</v>
      </c>
      <c r="MF188" s="515">
        <f t="shared" si="92"/>
        <v>0</v>
      </c>
      <c r="MG188" s="515">
        <f t="shared" si="92"/>
        <v>0</v>
      </c>
      <c r="MH188" s="515">
        <f t="shared" si="92"/>
        <v>0</v>
      </c>
      <c r="MI188" s="515">
        <f t="shared" si="92"/>
        <v>0</v>
      </c>
      <c r="MJ188" s="515">
        <f t="shared" si="92"/>
        <v>0</v>
      </c>
      <c r="MK188" s="515">
        <f t="shared" si="92"/>
        <v>0</v>
      </c>
      <c r="ML188" s="515">
        <f t="shared" si="92"/>
        <v>0</v>
      </c>
      <c r="MM188" s="515">
        <f t="shared" si="92"/>
        <v>0</v>
      </c>
      <c r="MN188" s="515">
        <f t="shared" si="92"/>
        <v>0</v>
      </c>
      <c r="MO188" s="515">
        <f t="shared" si="92"/>
        <v>0</v>
      </c>
      <c r="MP188" s="515">
        <f t="shared" si="92"/>
        <v>0</v>
      </c>
      <c r="MQ188" s="515">
        <f t="shared" si="92"/>
        <v>0</v>
      </c>
      <c r="MR188" s="515">
        <f t="shared" si="92"/>
        <v>0</v>
      </c>
      <c r="MS188" s="515">
        <f t="shared" si="92"/>
        <v>0</v>
      </c>
      <c r="MT188" s="515">
        <f t="shared" si="92"/>
        <v>0</v>
      </c>
      <c r="MU188" s="515">
        <f t="shared" si="92"/>
        <v>0</v>
      </c>
      <c r="MV188" s="515">
        <f t="shared" si="92"/>
        <v>0</v>
      </c>
      <c r="MW188" s="515">
        <f t="shared" si="92"/>
        <v>0</v>
      </c>
      <c r="MX188" s="515">
        <f t="shared" si="92"/>
        <v>0</v>
      </c>
      <c r="MY188" s="515">
        <f t="shared" si="92"/>
        <v>0</v>
      </c>
      <c r="MZ188" s="515">
        <f t="shared" si="92"/>
        <v>0</v>
      </c>
      <c r="NA188" s="515">
        <f t="shared" si="92"/>
        <v>0</v>
      </c>
      <c r="NB188" s="515">
        <f t="shared" si="92"/>
        <v>0</v>
      </c>
      <c r="NC188" s="515">
        <f t="shared" si="92"/>
        <v>0</v>
      </c>
      <c r="ND188" s="515">
        <f t="shared" si="92"/>
        <v>0</v>
      </c>
      <c r="NE188" s="515">
        <f t="shared" si="92"/>
        <v>0</v>
      </c>
      <c r="NF188" s="515">
        <f t="shared" si="92"/>
        <v>0</v>
      </c>
      <c r="NG188" s="515">
        <f t="shared" si="92"/>
        <v>0</v>
      </c>
      <c r="NH188" s="515">
        <f t="shared" si="92"/>
        <v>0</v>
      </c>
      <c r="NI188" s="515">
        <f t="shared" si="92"/>
        <v>0</v>
      </c>
      <c r="NJ188" s="515">
        <f t="shared" si="92"/>
        <v>0</v>
      </c>
      <c r="NK188" s="518">
        <f t="shared" si="92"/>
        <v>0</v>
      </c>
    </row>
    <row r="189" spans="1:375" s="384" customFormat="1" ht="13.8" x14ac:dyDescent="0.3">
      <c r="A189" s="517">
        <f t="shared" si="86"/>
        <v>0</v>
      </c>
      <c r="B189" s="421" t="s">
        <v>331</v>
      </c>
      <c r="C189" s="514" t="s">
        <v>332</v>
      </c>
      <c r="D189" s="515">
        <f t="shared" ref="D189:BO189" si="93">IF(AND(D$167&gt;=EOMONTH($D21,0),D$167&lt;EOMONTH($D21,$S21)),-D186,0)</f>
        <v>0</v>
      </c>
      <c r="E189" s="515">
        <f t="shared" si="93"/>
        <v>0</v>
      </c>
      <c r="F189" s="515">
        <f t="shared" si="93"/>
        <v>0</v>
      </c>
      <c r="G189" s="515">
        <f t="shared" si="93"/>
        <v>0</v>
      </c>
      <c r="H189" s="515">
        <f t="shared" si="93"/>
        <v>0</v>
      </c>
      <c r="I189" s="515">
        <f t="shared" si="93"/>
        <v>0</v>
      </c>
      <c r="J189" s="515">
        <f t="shared" si="93"/>
        <v>0</v>
      </c>
      <c r="K189" s="515">
        <f t="shared" si="93"/>
        <v>0</v>
      </c>
      <c r="L189" s="515">
        <f t="shared" si="93"/>
        <v>0</v>
      </c>
      <c r="M189" s="515">
        <f t="shared" si="93"/>
        <v>0</v>
      </c>
      <c r="N189" s="515">
        <f t="shared" si="93"/>
        <v>0</v>
      </c>
      <c r="O189" s="515">
        <f t="shared" si="93"/>
        <v>0</v>
      </c>
      <c r="P189" s="515">
        <f t="shared" si="93"/>
        <v>0</v>
      </c>
      <c r="Q189" s="515">
        <f t="shared" si="93"/>
        <v>0</v>
      </c>
      <c r="R189" s="515">
        <f t="shared" si="93"/>
        <v>0</v>
      </c>
      <c r="S189" s="515">
        <f t="shared" si="93"/>
        <v>0</v>
      </c>
      <c r="T189" s="515">
        <f t="shared" si="93"/>
        <v>0</v>
      </c>
      <c r="U189" s="515">
        <f t="shared" si="93"/>
        <v>0</v>
      </c>
      <c r="V189" s="515">
        <f t="shared" si="93"/>
        <v>0</v>
      </c>
      <c r="W189" s="515">
        <f t="shared" si="93"/>
        <v>0</v>
      </c>
      <c r="X189" s="515">
        <f t="shared" si="93"/>
        <v>0</v>
      </c>
      <c r="Y189" s="515">
        <f t="shared" si="93"/>
        <v>0</v>
      </c>
      <c r="Z189" s="515">
        <f t="shared" si="93"/>
        <v>0</v>
      </c>
      <c r="AA189" s="515">
        <f t="shared" si="93"/>
        <v>0</v>
      </c>
      <c r="AB189" s="515">
        <f t="shared" si="93"/>
        <v>0</v>
      </c>
      <c r="AC189" s="515">
        <f t="shared" si="93"/>
        <v>0</v>
      </c>
      <c r="AD189" s="515">
        <f t="shared" si="93"/>
        <v>0</v>
      </c>
      <c r="AE189" s="515">
        <f t="shared" si="93"/>
        <v>0</v>
      </c>
      <c r="AF189" s="515">
        <f t="shared" si="93"/>
        <v>0</v>
      </c>
      <c r="AG189" s="515">
        <f t="shared" si="93"/>
        <v>0</v>
      </c>
      <c r="AH189" s="515">
        <f t="shared" si="93"/>
        <v>0</v>
      </c>
      <c r="AI189" s="515">
        <f t="shared" si="93"/>
        <v>0</v>
      </c>
      <c r="AJ189" s="515">
        <f t="shared" si="93"/>
        <v>0</v>
      </c>
      <c r="AK189" s="515">
        <f t="shared" si="93"/>
        <v>0</v>
      </c>
      <c r="AL189" s="515">
        <f t="shared" si="93"/>
        <v>0</v>
      </c>
      <c r="AM189" s="515">
        <f t="shared" si="93"/>
        <v>0</v>
      </c>
      <c r="AN189" s="515">
        <f t="shared" si="93"/>
        <v>0</v>
      </c>
      <c r="AO189" s="515">
        <f t="shared" si="93"/>
        <v>0</v>
      </c>
      <c r="AP189" s="515">
        <f t="shared" si="93"/>
        <v>0</v>
      </c>
      <c r="AQ189" s="515">
        <f t="shared" si="93"/>
        <v>0</v>
      </c>
      <c r="AR189" s="515">
        <f t="shared" si="93"/>
        <v>0</v>
      </c>
      <c r="AS189" s="515">
        <f t="shared" si="93"/>
        <v>0</v>
      </c>
      <c r="AT189" s="515">
        <f t="shared" si="93"/>
        <v>0</v>
      </c>
      <c r="AU189" s="515">
        <f t="shared" si="93"/>
        <v>0</v>
      </c>
      <c r="AV189" s="515">
        <f t="shared" si="93"/>
        <v>0</v>
      </c>
      <c r="AW189" s="515">
        <f t="shared" si="93"/>
        <v>0</v>
      </c>
      <c r="AX189" s="515">
        <f t="shared" si="93"/>
        <v>0</v>
      </c>
      <c r="AY189" s="515">
        <f t="shared" si="93"/>
        <v>0</v>
      </c>
      <c r="AZ189" s="515">
        <f t="shared" si="93"/>
        <v>0</v>
      </c>
      <c r="BA189" s="515">
        <f t="shared" si="93"/>
        <v>0</v>
      </c>
      <c r="BB189" s="515">
        <f t="shared" si="93"/>
        <v>0</v>
      </c>
      <c r="BC189" s="515">
        <f t="shared" si="93"/>
        <v>0</v>
      </c>
      <c r="BD189" s="515">
        <f t="shared" si="93"/>
        <v>0</v>
      </c>
      <c r="BE189" s="515">
        <f t="shared" si="93"/>
        <v>0</v>
      </c>
      <c r="BF189" s="515">
        <f t="shared" si="93"/>
        <v>0</v>
      </c>
      <c r="BG189" s="515">
        <f t="shared" si="93"/>
        <v>0</v>
      </c>
      <c r="BH189" s="515">
        <f t="shared" si="93"/>
        <v>0</v>
      </c>
      <c r="BI189" s="515">
        <f t="shared" si="93"/>
        <v>0</v>
      </c>
      <c r="BJ189" s="515">
        <f t="shared" si="93"/>
        <v>0</v>
      </c>
      <c r="BK189" s="515">
        <f t="shared" si="93"/>
        <v>0</v>
      </c>
      <c r="BL189" s="515">
        <f t="shared" si="93"/>
        <v>0</v>
      </c>
      <c r="BM189" s="515">
        <f t="shared" si="93"/>
        <v>0</v>
      </c>
      <c r="BN189" s="515">
        <f t="shared" si="93"/>
        <v>0</v>
      </c>
      <c r="BO189" s="515">
        <f t="shared" si="93"/>
        <v>0</v>
      </c>
      <c r="BP189" s="515">
        <f t="shared" ref="BP189:EA189" si="94">IF(AND(BP$167&gt;=EOMONTH($D21,0),BP$167&lt;EOMONTH($D21,$S21)),-BP186,0)</f>
        <v>0</v>
      </c>
      <c r="BQ189" s="515">
        <f t="shared" si="94"/>
        <v>0</v>
      </c>
      <c r="BR189" s="515">
        <f t="shared" si="94"/>
        <v>0</v>
      </c>
      <c r="BS189" s="515">
        <f t="shared" si="94"/>
        <v>0</v>
      </c>
      <c r="BT189" s="515">
        <f t="shared" si="94"/>
        <v>0</v>
      </c>
      <c r="BU189" s="515">
        <f t="shared" si="94"/>
        <v>0</v>
      </c>
      <c r="BV189" s="515">
        <f t="shared" si="94"/>
        <v>0</v>
      </c>
      <c r="BW189" s="515">
        <f t="shared" si="94"/>
        <v>0</v>
      </c>
      <c r="BX189" s="515">
        <f t="shared" si="94"/>
        <v>0</v>
      </c>
      <c r="BY189" s="515">
        <f t="shared" si="94"/>
        <v>0</v>
      </c>
      <c r="BZ189" s="515">
        <f t="shared" si="94"/>
        <v>0</v>
      </c>
      <c r="CA189" s="515">
        <f t="shared" si="94"/>
        <v>0</v>
      </c>
      <c r="CB189" s="515">
        <f t="shared" si="94"/>
        <v>0</v>
      </c>
      <c r="CC189" s="515">
        <f t="shared" si="94"/>
        <v>0</v>
      </c>
      <c r="CD189" s="515">
        <f t="shared" si="94"/>
        <v>0</v>
      </c>
      <c r="CE189" s="515">
        <f t="shared" si="94"/>
        <v>0</v>
      </c>
      <c r="CF189" s="515">
        <f t="shared" si="94"/>
        <v>0</v>
      </c>
      <c r="CG189" s="515">
        <f t="shared" si="94"/>
        <v>0</v>
      </c>
      <c r="CH189" s="515">
        <f t="shared" si="94"/>
        <v>0</v>
      </c>
      <c r="CI189" s="515">
        <f t="shared" si="94"/>
        <v>0</v>
      </c>
      <c r="CJ189" s="515">
        <f t="shared" si="94"/>
        <v>0</v>
      </c>
      <c r="CK189" s="515">
        <f t="shared" si="94"/>
        <v>0</v>
      </c>
      <c r="CL189" s="515">
        <f t="shared" si="94"/>
        <v>0</v>
      </c>
      <c r="CM189" s="515">
        <f t="shared" si="94"/>
        <v>0</v>
      </c>
      <c r="CN189" s="515">
        <f t="shared" si="94"/>
        <v>0</v>
      </c>
      <c r="CO189" s="515">
        <f t="shared" si="94"/>
        <v>0</v>
      </c>
      <c r="CP189" s="515">
        <f t="shared" si="94"/>
        <v>0</v>
      </c>
      <c r="CQ189" s="515">
        <f t="shared" si="94"/>
        <v>0</v>
      </c>
      <c r="CR189" s="515">
        <f t="shared" si="94"/>
        <v>0</v>
      </c>
      <c r="CS189" s="515">
        <f t="shared" si="94"/>
        <v>0</v>
      </c>
      <c r="CT189" s="515">
        <f t="shared" si="94"/>
        <v>0</v>
      </c>
      <c r="CU189" s="515">
        <f t="shared" si="94"/>
        <v>0</v>
      </c>
      <c r="CV189" s="515">
        <f t="shared" si="94"/>
        <v>0</v>
      </c>
      <c r="CW189" s="515">
        <f t="shared" si="94"/>
        <v>0</v>
      </c>
      <c r="CX189" s="515">
        <f t="shared" si="94"/>
        <v>0</v>
      </c>
      <c r="CY189" s="515">
        <f t="shared" si="94"/>
        <v>0</v>
      </c>
      <c r="CZ189" s="515">
        <f t="shared" si="94"/>
        <v>0</v>
      </c>
      <c r="DA189" s="515">
        <f t="shared" si="94"/>
        <v>0</v>
      </c>
      <c r="DB189" s="515">
        <f t="shared" si="94"/>
        <v>0</v>
      </c>
      <c r="DC189" s="515">
        <f t="shared" si="94"/>
        <v>0</v>
      </c>
      <c r="DD189" s="515">
        <f t="shared" si="94"/>
        <v>0</v>
      </c>
      <c r="DE189" s="515">
        <f t="shared" si="94"/>
        <v>0</v>
      </c>
      <c r="DF189" s="515">
        <f t="shared" si="94"/>
        <v>0</v>
      </c>
      <c r="DG189" s="515">
        <f t="shared" si="94"/>
        <v>0</v>
      </c>
      <c r="DH189" s="515">
        <f t="shared" si="94"/>
        <v>0</v>
      </c>
      <c r="DI189" s="515">
        <f t="shared" si="94"/>
        <v>0</v>
      </c>
      <c r="DJ189" s="515">
        <f t="shared" si="94"/>
        <v>0</v>
      </c>
      <c r="DK189" s="515">
        <f t="shared" si="94"/>
        <v>0</v>
      </c>
      <c r="DL189" s="515">
        <f t="shared" si="94"/>
        <v>0</v>
      </c>
      <c r="DM189" s="515">
        <f t="shared" si="94"/>
        <v>0</v>
      </c>
      <c r="DN189" s="515">
        <f t="shared" si="94"/>
        <v>0</v>
      </c>
      <c r="DO189" s="515">
        <f t="shared" si="94"/>
        <v>0</v>
      </c>
      <c r="DP189" s="515">
        <f t="shared" si="94"/>
        <v>0</v>
      </c>
      <c r="DQ189" s="515">
        <f t="shared" si="94"/>
        <v>0</v>
      </c>
      <c r="DR189" s="515">
        <f t="shared" si="94"/>
        <v>0</v>
      </c>
      <c r="DS189" s="515">
        <f t="shared" si="94"/>
        <v>0</v>
      </c>
      <c r="DT189" s="515">
        <f t="shared" si="94"/>
        <v>0</v>
      </c>
      <c r="DU189" s="515">
        <f t="shared" si="94"/>
        <v>0</v>
      </c>
      <c r="DV189" s="515">
        <f t="shared" si="94"/>
        <v>0</v>
      </c>
      <c r="DW189" s="515">
        <f t="shared" si="94"/>
        <v>0</v>
      </c>
      <c r="DX189" s="515">
        <f t="shared" si="94"/>
        <v>0</v>
      </c>
      <c r="DY189" s="515">
        <f t="shared" si="94"/>
        <v>0</v>
      </c>
      <c r="DZ189" s="515">
        <f t="shared" si="94"/>
        <v>0</v>
      </c>
      <c r="EA189" s="515">
        <f t="shared" si="94"/>
        <v>0</v>
      </c>
      <c r="EB189" s="515">
        <f t="shared" ref="EB189:GM189" si="95">IF(AND(EB$167&gt;=EOMONTH($D21,0),EB$167&lt;EOMONTH($D21,$S21)),-EB186,0)</f>
        <v>0</v>
      </c>
      <c r="EC189" s="515">
        <f t="shared" si="95"/>
        <v>0</v>
      </c>
      <c r="ED189" s="515">
        <f t="shared" si="95"/>
        <v>0</v>
      </c>
      <c r="EE189" s="515">
        <f t="shared" si="95"/>
        <v>0</v>
      </c>
      <c r="EF189" s="515">
        <f t="shared" si="95"/>
        <v>0</v>
      </c>
      <c r="EG189" s="515">
        <f t="shared" si="95"/>
        <v>0</v>
      </c>
      <c r="EH189" s="515">
        <f t="shared" si="95"/>
        <v>0</v>
      </c>
      <c r="EI189" s="515">
        <f t="shared" si="95"/>
        <v>0</v>
      </c>
      <c r="EJ189" s="515">
        <f t="shared" si="95"/>
        <v>0</v>
      </c>
      <c r="EK189" s="515">
        <f t="shared" si="95"/>
        <v>0</v>
      </c>
      <c r="EL189" s="515">
        <f t="shared" si="95"/>
        <v>0</v>
      </c>
      <c r="EM189" s="515">
        <f t="shared" si="95"/>
        <v>0</v>
      </c>
      <c r="EN189" s="515">
        <f t="shared" si="95"/>
        <v>0</v>
      </c>
      <c r="EO189" s="515">
        <f t="shared" si="95"/>
        <v>0</v>
      </c>
      <c r="EP189" s="515">
        <f t="shared" si="95"/>
        <v>0</v>
      </c>
      <c r="EQ189" s="515">
        <f t="shared" si="95"/>
        <v>0</v>
      </c>
      <c r="ER189" s="515">
        <f t="shared" si="95"/>
        <v>0</v>
      </c>
      <c r="ES189" s="515">
        <f t="shared" si="95"/>
        <v>0</v>
      </c>
      <c r="ET189" s="515">
        <f t="shared" si="95"/>
        <v>0</v>
      </c>
      <c r="EU189" s="515">
        <f t="shared" si="95"/>
        <v>0</v>
      </c>
      <c r="EV189" s="515">
        <f t="shared" si="95"/>
        <v>0</v>
      </c>
      <c r="EW189" s="515">
        <f t="shared" si="95"/>
        <v>0</v>
      </c>
      <c r="EX189" s="515">
        <f t="shared" si="95"/>
        <v>0</v>
      </c>
      <c r="EY189" s="515">
        <f t="shared" si="95"/>
        <v>0</v>
      </c>
      <c r="EZ189" s="515">
        <f t="shared" si="95"/>
        <v>0</v>
      </c>
      <c r="FA189" s="515">
        <f t="shared" si="95"/>
        <v>0</v>
      </c>
      <c r="FB189" s="515">
        <f t="shared" si="95"/>
        <v>0</v>
      </c>
      <c r="FC189" s="515">
        <f t="shared" si="95"/>
        <v>0</v>
      </c>
      <c r="FD189" s="515">
        <f t="shared" si="95"/>
        <v>0</v>
      </c>
      <c r="FE189" s="515">
        <f t="shared" si="95"/>
        <v>0</v>
      </c>
      <c r="FF189" s="515">
        <f t="shared" si="95"/>
        <v>0</v>
      </c>
      <c r="FG189" s="515">
        <f t="shared" si="95"/>
        <v>0</v>
      </c>
      <c r="FH189" s="515">
        <f t="shared" si="95"/>
        <v>0</v>
      </c>
      <c r="FI189" s="515">
        <f t="shared" si="95"/>
        <v>0</v>
      </c>
      <c r="FJ189" s="515">
        <f t="shared" si="95"/>
        <v>0</v>
      </c>
      <c r="FK189" s="515">
        <f t="shared" si="95"/>
        <v>0</v>
      </c>
      <c r="FL189" s="515">
        <f t="shared" si="95"/>
        <v>0</v>
      </c>
      <c r="FM189" s="515">
        <f t="shared" si="95"/>
        <v>0</v>
      </c>
      <c r="FN189" s="515">
        <f t="shared" si="95"/>
        <v>0</v>
      </c>
      <c r="FO189" s="515">
        <f t="shared" si="95"/>
        <v>0</v>
      </c>
      <c r="FP189" s="515">
        <f t="shared" si="95"/>
        <v>0</v>
      </c>
      <c r="FQ189" s="515">
        <f t="shared" si="95"/>
        <v>0</v>
      </c>
      <c r="FR189" s="515">
        <f t="shared" si="95"/>
        <v>0</v>
      </c>
      <c r="FS189" s="515">
        <f t="shared" si="95"/>
        <v>0</v>
      </c>
      <c r="FT189" s="515">
        <f t="shared" si="95"/>
        <v>0</v>
      </c>
      <c r="FU189" s="515">
        <f t="shared" si="95"/>
        <v>0</v>
      </c>
      <c r="FV189" s="515">
        <f t="shared" si="95"/>
        <v>0</v>
      </c>
      <c r="FW189" s="515">
        <f t="shared" si="95"/>
        <v>0</v>
      </c>
      <c r="FX189" s="515">
        <f t="shared" si="95"/>
        <v>0</v>
      </c>
      <c r="FY189" s="515">
        <f t="shared" si="95"/>
        <v>0</v>
      </c>
      <c r="FZ189" s="515">
        <f t="shared" si="95"/>
        <v>0</v>
      </c>
      <c r="GA189" s="515">
        <f t="shared" si="95"/>
        <v>0</v>
      </c>
      <c r="GB189" s="515">
        <f t="shared" si="95"/>
        <v>0</v>
      </c>
      <c r="GC189" s="515">
        <f t="shared" si="95"/>
        <v>0</v>
      </c>
      <c r="GD189" s="515">
        <f t="shared" si="95"/>
        <v>0</v>
      </c>
      <c r="GE189" s="515">
        <f t="shared" si="95"/>
        <v>0</v>
      </c>
      <c r="GF189" s="515">
        <f t="shared" si="95"/>
        <v>0</v>
      </c>
      <c r="GG189" s="515">
        <f t="shared" si="95"/>
        <v>0</v>
      </c>
      <c r="GH189" s="515">
        <f t="shared" si="95"/>
        <v>0</v>
      </c>
      <c r="GI189" s="515">
        <f t="shared" si="95"/>
        <v>0</v>
      </c>
      <c r="GJ189" s="515">
        <f t="shared" si="95"/>
        <v>0</v>
      </c>
      <c r="GK189" s="515">
        <f t="shared" si="95"/>
        <v>0</v>
      </c>
      <c r="GL189" s="515">
        <f t="shared" si="95"/>
        <v>0</v>
      </c>
      <c r="GM189" s="515">
        <f t="shared" si="95"/>
        <v>0</v>
      </c>
      <c r="GN189" s="515">
        <f t="shared" ref="GN189:IY189" si="96">IF(AND(GN$167&gt;=EOMONTH($D21,0),GN$167&lt;EOMONTH($D21,$S21)),-GN186,0)</f>
        <v>0</v>
      </c>
      <c r="GO189" s="515">
        <f t="shared" si="96"/>
        <v>0</v>
      </c>
      <c r="GP189" s="515">
        <f t="shared" si="96"/>
        <v>0</v>
      </c>
      <c r="GQ189" s="515">
        <f t="shared" si="96"/>
        <v>0</v>
      </c>
      <c r="GR189" s="515">
        <f t="shared" si="96"/>
        <v>0</v>
      </c>
      <c r="GS189" s="515">
        <f t="shared" si="96"/>
        <v>0</v>
      </c>
      <c r="GT189" s="515">
        <f t="shared" si="96"/>
        <v>0</v>
      </c>
      <c r="GU189" s="515">
        <f t="shared" si="96"/>
        <v>0</v>
      </c>
      <c r="GV189" s="515">
        <f t="shared" si="96"/>
        <v>0</v>
      </c>
      <c r="GW189" s="515">
        <f t="shared" si="96"/>
        <v>0</v>
      </c>
      <c r="GX189" s="515">
        <f t="shared" si="96"/>
        <v>0</v>
      </c>
      <c r="GY189" s="515">
        <f t="shared" si="96"/>
        <v>0</v>
      </c>
      <c r="GZ189" s="515">
        <f t="shared" si="96"/>
        <v>0</v>
      </c>
      <c r="HA189" s="515">
        <f t="shared" si="96"/>
        <v>0</v>
      </c>
      <c r="HB189" s="515">
        <f t="shared" si="96"/>
        <v>0</v>
      </c>
      <c r="HC189" s="515">
        <f t="shared" si="96"/>
        <v>0</v>
      </c>
      <c r="HD189" s="515">
        <f t="shared" si="96"/>
        <v>0</v>
      </c>
      <c r="HE189" s="515">
        <f t="shared" si="96"/>
        <v>0</v>
      </c>
      <c r="HF189" s="515">
        <f t="shared" si="96"/>
        <v>0</v>
      </c>
      <c r="HG189" s="515">
        <f t="shared" si="96"/>
        <v>0</v>
      </c>
      <c r="HH189" s="515">
        <f t="shared" si="96"/>
        <v>0</v>
      </c>
      <c r="HI189" s="515">
        <f t="shared" si="96"/>
        <v>0</v>
      </c>
      <c r="HJ189" s="515">
        <f t="shared" si="96"/>
        <v>0</v>
      </c>
      <c r="HK189" s="515">
        <f t="shared" si="96"/>
        <v>0</v>
      </c>
      <c r="HL189" s="515">
        <f t="shared" si="96"/>
        <v>0</v>
      </c>
      <c r="HM189" s="515">
        <f t="shared" si="96"/>
        <v>0</v>
      </c>
      <c r="HN189" s="515">
        <f t="shared" si="96"/>
        <v>0</v>
      </c>
      <c r="HO189" s="515">
        <f t="shared" si="96"/>
        <v>0</v>
      </c>
      <c r="HP189" s="515">
        <f t="shared" si="96"/>
        <v>0</v>
      </c>
      <c r="HQ189" s="515">
        <f t="shared" si="96"/>
        <v>0</v>
      </c>
      <c r="HR189" s="515">
        <f t="shared" si="96"/>
        <v>0</v>
      </c>
      <c r="HS189" s="515">
        <f t="shared" si="96"/>
        <v>0</v>
      </c>
      <c r="HT189" s="515">
        <f t="shared" si="96"/>
        <v>0</v>
      </c>
      <c r="HU189" s="515">
        <f t="shared" si="96"/>
        <v>0</v>
      </c>
      <c r="HV189" s="515">
        <f t="shared" si="96"/>
        <v>0</v>
      </c>
      <c r="HW189" s="515">
        <f t="shared" si="96"/>
        <v>0</v>
      </c>
      <c r="HX189" s="515">
        <f t="shared" si="96"/>
        <v>0</v>
      </c>
      <c r="HY189" s="515">
        <f t="shared" si="96"/>
        <v>0</v>
      </c>
      <c r="HZ189" s="515">
        <f t="shared" si="96"/>
        <v>0</v>
      </c>
      <c r="IA189" s="515">
        <f t="shared" si="96"/>
        <v>0</v>
      </c>
      <c r="IB189" s="515">
        <f t="shared" si="96"/>
        <v>0</v>
      </c>
      <c r="IC189" s="515">
        <f t="shared" si="96"/>
        <v>0</v>
      </c>
      <c r="ID189" s="515">
        <f t="shared" si="96"/>
        <v>0</v>
      </c>
      <c r="IE189" s="515">
        <f t="shared" si="96"/>
        <v>0</v>
      </c>
      <c r="IF189" s="515">
        <f t="shared" si="96"/>
        <v>0</v>
      </c>
      <c r="IG189" s="515">
        <f t="shared" si="96"/>
        <v>0</v>
      </c>
      <c r="IH189" s="515">
        <f t="shared" si="96"/>
        <v>0</v>
      </c>
      <c r="II189" s="515">
        <f t="shared" si="96"/>
        <v>0</v>
      </c>
      <c r="IJ189" s="515">
        <f t="shared" si="96"/>
        <v>0</v>
      </c>
      <c r="IK189" s="515">
        <f t="shared" si="96"/>
        <v>0</v>
      </c>
      <c r="IL189" s="515">
        <f t="shared" si="96"/>
        <v>0</v>
      </c>
      <c r="IM189" s="515">
        <f t="shared" si="96"/>
        <v>0</v>
      </c>
      <c r="IN189" s="515">
        <f t="shared" si="96"/>
        <v>0</v>
      </c>
      <c r="IO189" s="515">
        <f t="shared" si="96"/>
        <v>0</v>
      </c>
      <c r="IP189" s="515">
        <f t="shared" si="96"/>
        <v>0</v>
      </c>
      <c r="IQ189" s="515">
        <f t="shared" si="96"/>
        <v>0</v>
      </c>
      <c r="IR189" s="515">
        <f t="shared" si="96"/>
        <v>0</v>
      </c>
      <c r="IS189" s="515">
        <f t="shared" si="96"/>
        <v>0</v>
      </c>
      <c r="IT189" s="515">
        <f t="shared" si="96"/>
        <v>0</v>
      </c>
      <c r="IU189" s="515">
        <f t="shared" si="96"/>
        <v>0</v>
      </c>
      <c r="IV189" s="515">
        <f t="shared" si="96"/>
        <v>0</v>
      </c>
      <c r="IW189" s="515">
        <f t="shared" si="96"/>
        <v>0</v>
      </c>
      <c r="IX189" s="515">
        <f t="shared" si="96"/>
        <v>0</v>
      </c>
      <c r="IY189" s="515">
        <f t="shared" si="96"/>
        <v>0</v>
      </c>
      <c r="IZ189" s="515">
        <f t="shared" ref="IZ189:LK189" si="97">IF(AND(IZ$167&gt;=EOMONTH($D21,0),IZ$167&lt;EOMONTH($D21,$S21)),-IZ186,0)</f>
        <v>0</v>
      </c>
      <c r="JA189" s="515">
        <f t="shared" si="97"/>
        <v>0</v>
      </c>
      <c r="JB189" s="515">
        <f t="shared" si="97"/>
        <v>0</v>
      </c>
      <c r="JC189" s="515">
        <f t="shared" si="97"/>
        <v>0</v>
      </c>
      <c r="JD189" s="515">
        <f t="shared" si="97"/>
        <v>0</v>
      </c>
      <c r="JE189" s="515">
        <f t="shared" si="97"/>
        <v>0</v>
      </c>
      <c r="JF189" s="515">
        <f t="shared" si="97"/>
        <v>0</v>
      </c>
      <c r="JG189" s="515">
        <f t="shared" si="97"/>
        <v>0</v>
      </c>
      <c r="JH189" s="515">
        <f t="shared" si="97"/>
        <v>0</v>
      </c>
      <c r="JI189" s="515">
        <f t="shared" si="97"/>
        <v>0</v>
      </c>
      <c r="JJ189" s="515">
        <f t="shared" si="97"/>
        <v>0</v>
      </c>
      <c r="JK189" s="515">
        <f t="shared" si="97"/>
        <v>0</v>
      </c>
      <c r="JL189" s="515">
        <f t="shared" si="97"/>
        <v>0</v>
      </c>
      <c r="JM189" s="515">
        <f t="shared" si="97"/>
        <v>0</v>
      </c>
      <c r="JN189" s="515">
        <f t="shared" si="97"/>
        <v>0</v>
      </c>
      <c r="JO189" s="515">
        <f t="shared" si="97"/>
        <v>0</v>
      </c>
      <c r="JP189" s="515">
        <f t="shared" si="97"/>
        <v>0</v>
      </c>
      <c r="JQ189" s="515">
        <f t="shared" si="97"/>
        <v>0</v>
      </c>
      <c r="JR189" s="515">
        <f t="shared" si="97"/>
        <v>0</v>
      </c>
      <c r="JS189" s="515">
        <f t="shared" si="97"/>
        <v>0</v>
      </c>
      <c r="JT189" s="515">
        <f t="shared" si="97"/>
        <v>0</v>
      </c>
      <c r="JU189" s="515">
        <f t="shared" si="97"/>
        <v>0</v>
      </c>
      <c r="JV189" s="515">
        <f t="shared" si="97"/>
        <v>0</v>
      </c>
      <c r="JW189" s="515">
        <f t="shared" si="97"/>
        <v>0</v>
      </c>
      <c r="JX189" s="515">
        <f t="shared" si="97"/>
        <v>0</v>
      </c>
      <c r="JY189" s="515">
        <f t="shared" si="97"/>
        <v>0</v>
      </c>
      <c r="JZ189" s="515">
        <f t="shared" si="97"/>
        <v>0</v>
      </c>
      <c r="KA189" s="515">
        <f t="shared" si="97"/>
        <v>0</v>
      </c>
      <c r="KB189" s="515">
        <f t="shared" si="97"/>
        <v>0</v>
      </c>
      <c r="KC189" s="515">
        <f t="shared" si="97"/>
        <v>0</v>
      </c>
      <c r="KD189" s="515">
        <f t="shared" si="97"/>
        <v>0</v>
      </c>
      <c r="KE189" s="515">
        <f t="shared" si="97"/>
        <v>0</v>
      </c>
      <c r="KF189" s="515">
        <f t="shared" si="97"/>
        <v>0</v>
      </c>
      <c r="KG189" s="515">
        <f t="shared" si="97"/>
        <v>0</v>
      </c>
      <c r="KH189" s="515">
        <f t="shared" si="97"/>
        <v>0</v>
      </c>
      <c r="KI189" s="515">
        <f t="shared" si="97"/>
        <v>0</v>
      </c>
      <c r="KJ189" s="515">
        <f t="shared" si="97"/>
        <v>0</v>
      </c>
      <c r="KK189" s="515">
        <f t="shared" si="97"/>
        <v>0</v>
      </c>
      <c r="KL189" s="515">
        <f t="shared" si="97"/>
        <v>0</v>
      </c>
      <c r="KM189" s="515">
        <f t="shared" si="97"/>
        <v>0</v>
      </c>
      <c r="KN189" s="515">
        <f t="shared" si="97"/>
        <v>0</v>
      </c>
      <c r="KO189" s="515">
        <f t="shared" si="97"/>
        <v>0</v>
      </c>
      <c r="KP189" s="515">
        <f t="shared" si="97"/>
        <v>0</v>
      </c>
      <c r="KQ189" s="515">
        <f t="shared" si="97"/>
        <v>0</v>
      </c>
      <c r="KR189" s="515">
        <f t="shared" si="97"/>
        <v>0</v>
      </c>
      <c r="KS189" s="515">
        <f t="shared" si="97"/>
        <v>0</v>
      </c>
      <c r="KT189" s="515">
        <f t="shared" si="97"/>
        <v>0</v>
      </c>
      <c r="KU189" s="515">
        <f t="shared" si="97"/>
        <v>0</v>
      </c>
      <c r="KV189" s="515">
        <f t="shared" si="97"/>
        <v>0</v>
      </c>
      <c r="KW189" s="515">
        <f t="shared" si="97"/>
        <v>0</v>
      </c>
      <c r="KX189" s="515">
        <f t="shared" si="97"/>
        <v>0</v>
      </c>
      <c r="KY189" s="515">
        <f t="shared" si="97"/>
        <v>0</v>
      </c>
      <c r="KZ189" s="515">
        <f t="shared" si="97"/>
        <v>0</v>
      </c>
      <c r="LA189" s="515">
        <f t="shared" si="97"/>
        <v>0</v>
      </c>
      <c r="LB189" s="515">
        <f t="shared" si="97"/>
        <v>0</v>
      </c>
      <c r="LC189" s="515">
        <f t="shared" si="97"/>
        <v>0</v>
      </c>
      <c r="LD189" s="515">
        <f t="shared" si="97"/>
        <v>0</v>
      </c>
      <c r="LE189" s="515">
        <f t="shared" si="97"/>
        <v>0</v>
      </c>
      <c r="LF189" s="515">
        <f t="shared" si="97"/>
        <v>0</v>
      </c>
      <c r="LG189" s="515">
        <f t="shared" si="97"/>
        <v>0</v>
      </c>
      <c r="LH189" s="515">
        <f t="shared" si="97"/>
        <v>0</v>
      </c>
      <c r="LI189" s="515">
        <f t="shared" si="97"/>
        <v>0</v>
      </c>
      <c r="LJ189" s="515">
        <f t="shared" si="97"/>
        <v>0</v>
      </c>
      <c r="LK189" s="515">
        <f t="shared" si="97"/>
        <v>0</v>
      </c>
      <c r="LL189" s="515">
        <f t="shared" ref="LL189:NK189" si="98">IF(AND(LL$167&gt;=EOMONTH($D21,0),LL$167&lt;EOMONTH($D21,$S21)),-LL186,0)</f>
        <v>0</v>
      </c>
      <c r="LM189" s="515">
        <f t="shared" si="98"/>
        <v>0</v>
      </c>
      <c r="LN189" s="515">
        <f t="shared" si="98"/>
        <v>0</v>
      </c>
      <c r="LO189" s="515">
        <f t="shared" si="98"/>
        <v>0</v>
      </c>
      <c r="LP189" s="515">
        <f t="shared" si="98"/>
        <v>0</v>
      </c>
      <c r="LQ189" s="515">
        <f t="shared" si="98"/>
        <v>0</v>
      </c>
      <c r="LR189" s="515">
        <f t="shared" si="98"/>
        <v>0</v>
      </c>
      <c r="LS189" s="515">
        <f t="shared" si="98"/>
        <v>0</v>
      </c>
      <c r="LT189" s="515">
        <f t="shared" si="98"/>
        <v>0</v>
      </c>
      <c r="LU189" s="515">
        <f t="shared" si="98"/>
        <v>0</v>
      </c>
      <c r="LV189" s="515">
        <f t="shared" si="98"/>
        <v>0</v>
      </c>
      <c r="LW189" s="515">
        <f t="shared" si="98"/>
        <v>0</v>
      </c>
      <c r="LX189" s="515">
        <f t="shared" si="98"/>
        <v>0</v>
      </c>
      <c r="LY189" s="515">
        <f t="shared" si="98"/>
        <v>0</v>
      </c>
      <c r="LZ189" s="515">
        <f t="shared" si="98"/>
        <v>0</v>
      </c>
      <c r="MA189" s="515">
        <f t="shared" si="98"/>
        <v>0</v>
      </c>
      <c r="MB189" s="515">
        <f t="shared" si="98"/>
        <v>0</v>
      </c>
      <c r="MC189" s="515">
        <f t="shared" si="98"/>
        <v>0</v>
      </c>
      <c r="MD189" s="515">
        <f t="shared" si="98"/>
        <v>0</v>
      </c>
      <c r="ME189" s="515">
        <f t="shared" si="98"/>
        <v>0</v>
      </c>
      <c r="MF189" s="515">
        <f t="shared" si="98"/>
        <v>0</v>
      </c>
      <c r="MG189" s="515">
        <f t="shared" si="98"/>
        <v>0</v>
      </c>
      <c r="MH189" s="515">
        <f t="shared" si="98"/>
        <v>0</v>
      </c>
      <c r="MI189" s="515">
        <f t="shared" si="98"/>
        <v>0</v>
      </c>
      <c r="MJ189" s="515">
        <f t="shared" si="98"/>
        <v>0</v>
      </c>
      <c r="MK189" s="515">
        <f t="shared" si="98"/>
        <v>0</v>
      </c>
      <c r="ML189" s="515">
        <f t="shared" si="98"/>
        <v>0</v>
      </c>
      <c r="MM189" s="515">
        <f t="shared" si="98"/>
        <v>0</v>
      </c>
      <c r="MN189" s="515">
        <f t="shared" si="98"/>
        <v>0</v>
      </c>
      <c r="MO189" s="515">
        <f t="shared" si="98"/>
        <v>0</v>
      </c>
      <c r="MP189" s="515">
        <f t="shared" si="98"/>
        <v>0</v>
      </c>
      <c r="MQ189" s="515">
        <f t="shared" si="98"/>
        <v>0</v>
      </c>
      <c r="MR189" s="515">
        <f t="shared" si="98"/>
        <v>0</v>
      </c>
      <c r="MS189" s="515">
        <f t="shared" si="98"/>
        <v>0</v>
      </c>
      <c r="MT189" s="515">
        <f t="shared" si="98"/>
        <v>0</v>
      </c>
      <c r="MU189" s="515">
        <f t="shared" si="98"/>
        <v>0</v>
      </c>
      <c r="MV189" s="515">
        <f t="shared" si="98"/>
        <v>0</v>
      </c>
      <c r="MW189" s="515">
        <f t="shared" si="98"/>
        <v>0</v>
      </c>
      <c r="MX189" s="515">
        <f t="shared" si="98"/>
        <v>0</v>
      </c>
      <c r="MY189" s="515">
        <f t="shared" si="98"/>
        <v>0</v>
      </c>
      <c r="MZ189" s="515">
        <f t="shared" si="98"/>
        <v>0</v>
      </c>
      <c r="NA189" s="515">
        <f t="shared" si="98"/>
        <v>0</v>
      </c>
      <c r="NB189" s="515">
        <f t="shared" si="98"/>
        <v>0</v>
      </c>
      <c r="NC189" s="515">
        <f t="shared" si="98"/>
        <v>0</v>
      </c>
      <c r="ND189" s="515">
        <f t="shared" si="98"/>
        <v>0</v>
      </c>
      <c r="NE189" s="515">
        <f t="shared" si="98"/>
        <v>0</v>
      </c>
      <c r="NF189" s="515">
        <f t="shared" si="98"/>
        <v>0</v>
      </c>
      <c r="NG189" s="515">
        <f t="shared" si="98"/>
        <v>0</v>
      </c>
      <c r="NH189" s="515">
        <f t="shared" si="98"/>
        <v>0</v>
      </c>
      <c r="NI189" s="515">
        <f t="shared" si="98"/>
        <v>0</v>
      </c>
      <c r="NJ189" s="515">
        <f t="shared" si="98"/>
        <v>0</v>
      </c>
      <c r="NK189" s="518">
        <f t="shared" si="98"/>
        <v>0</v>
      </c>
    </row>
    <row r="190" spans="1:375" s="384" customFormat="1" ht="13.8" x14ac:dyDescent="0.3">
      <c r="A190" s="517">
        <f t="shared" si="86"/>
        <v>621794.81750365277</v>
      </c>
      <c r="B190" s="421" t="s">
        <v>326</v>
      </c>
      <c r="C190" s="514" t="s">
        <v>333</v>
      </c>
      <c r="D190" s="515">
        <f t="shared" ref="D190:BO190" si="99">IF(OR(D$167&lt;=EOMONTH($E21,$R21*(1-$O21)),D$167&gt;EOMONTH($E21,$P21*12*(1-$O21)+$Q21*12*$O21+$R21*(1-$O21))),0,FV($W21,ROUNDDOWN(YEARFRAC($D$167,D$167,1),0),,-($U21*(1-$O21)+$V21*$O21)*$B21/12,0))</f>
        <v>0</v>
      </c>
      <c r="E190" s="515">
        <f t="shared" si="99"/>
        <v>0</v>
      </c>
      <c r="F190" s="515">
        <f t="shared" si="99"/>
        <v>0</v>
      </c>
      <c r="G190" s="515">
        <f t="shared" si="99"/>
        <v>0</v>
      </c>
      <c r="H190" s="515">
        <f t="shared" si="99"/>
        <v>0</v>
      </c>
      <c r="I190" s="515">
        <f t="shared" si="99"/>
        <v>0</v>
      </c>
      <c r="J190" s="515">
        <f t="shared" si="99"/>
        <v>9615.5908333333336</v>
      </c>
      <c r="K190" s="515">
        <f t="shared" si="99"/>
        <v>9615.5908333333336</v>
      </c>
      <c r="L190" s="515">
        <f t="shared" si="99"/>
        <v>9615.5908333333336</v>
      </c>
      <c r="M190" s="515">
        <f t="shared" si="99"/>
        <v>9615.5908333333336</v>
      </c>
      <c r="N190" s="515">
        <f t="shared" si="99"/>
        <v>9615.5908333333336</v>
      </c>
      <c r="O190" s="515">
        <f t="shared" si="99"/>
        <v>9615.5908333333336</v>
      </c>
      <c r="P190" s="515">
        <f t="shared" si="99"/>
        <v>9904.0585583333341</v>
      </c>
      <c r="Q190" s="515">
        <f t="shared" si="99"/>
        <v>9904.0585583333341</v>
      </c>
      <c r="R190" s="515">
        <f t="shared" si="99"/>
        <v>9904.0585583333341</v>
      </c>
      <c r="S190" s="515">
        <f t="shared" si="99"/>
        <v>9904.0585583333341</v>
      </c>
      <c r="T190" s="515">
        <f t="shared" si="99"/>
        <v>9904.0585583333341</v>
      </c>
      <c r="U190" s="515">
        <f t="shared" si="99"/>
        <v>9904.0585583333341</v>
      </c>
      <c r="V190" s="515">
        <f t="shared" si="99"/>
        <v>9904.0585583333341</v>
      </c>
      <c r="W190" s="515">
        <f t="shared" si="99"/>
        <v>9904.0585583333341</v>
      </c>
      <c r="X190" s="515">
        <f t="shared" si="99"/>
        <v>9904.0585583333341</v>
      </c>
      <c r="Y190" s="515">
        <f t="shared" si="99"/>
        <v>9904.0585583333341</v>
      </c>
      <c r="Z190" s="515">
        <f t="shared" si="99"/>
        <v>9904.0585583333341</v>
      </c>
      <c r="AA190" s="515">
        <f t="shared" si="99"/>
        <v>9904.0585583333341</v>
      </c>
      <c r="AB190" s="515">
        <f t="shared" si="99"/>
        <v>10201.180315083333</v>
      </c>
      <c r="AC190" s="515">
        <f t="shared" si="99"/>
        <v>10201.180315083333</v>
      </c>
      <c r="AD190" s="515">
        <f t="shared" si="99"/>
        <v>10201.180315083333</v>
      </c>
      <c r="AE190" s="515">
        <f t="shared" si="99"/>
        <v>10201.180315083333</v>
      </c>
      <c r="AF190" s="515">
        <f t="shared" si="99"/>
        <v>10201.180315083333</v>
      </c>
      <c r="AG190" s="515">
        <f t="shared" si="99"/>
        <v>10201.180315083333</v>
      </c>
      <c r="AH190" s="515">
        <f t="shared" si="99"/>
        <v>10201.180315083333</v>
      </c>
      <c r="AI190" s="515">
        <f t="shared" si="99"/>
        <v>10201.180315083333</v>
      </c>
      <c r="AJ190" s="515">
        <f t="shared" si="99"/>
        <v>10201.180315083333</v>
      </c>
      <c r="AK190" s="515">
        <f t="shared" si="99"/>
        <v>10201.180315083333</v>
      </c>
      <c r="AL190" s="515">
        <f t="shared" si="99"/>
        <v>10201.180315083333</v>
      </c>
      <c r="AM190" s="515">
        <f t="shared" si="99"/>
        <v>10201.180315083333</v>
      </c>
      <c r="AN190" s="515">
        <f t="shared" si="99"/>
        <v>10507.215724535834</v>
      </c>
      <c r="AO190" s="515">
        <f t="shared" si="99"/>
        <v>10507.215724535834</v>
      </c>
      <c r="AP190" s="515">
        <f t="shared" si="99"/>
        <v>10507.215724535834</v>
      </c>
      <c r="AQ190" s="515">
        <f t="shared" si="99"/>
        <v>10507.215724535834</v>
      </c>
      <c r="AR190" s="515">
        <f t="shared" si="99"/>
        <v>10507.215724535834</v>
      </c>
      <c r="AS190" s="515">
        <f t="shared" si="99"/>
        <v>10507.215724535834</v>
      </c>
      <c r="AT190" s="515">
        <f t="shared" si="99"/>
        <v>10507.215724535834</v>
      </c>
      <c r="AU190" s="515">
        <f t="shared" si="99"/>
        <v>10507.215724535834</v>
      </c>
      <c r="AV190" s="515">
        <f t="shared" si="99"/>
        <v>10507.215724535834</v>
      </c>
      <c r="AW190" s="515">
        <f t="shared" si="99"/>
        <v>10507.215724535834</v>
      </c>
      <c r="AX190" s="515">
        <f t="shared" si="99"/>
        <v>10507.215724535834</v>
      </c>
      <c r="AY190" s="515">
        <f t="shared" si="99"/>
        <v>10507.215724535834</v>
      </c>
      <c r="AZ190" s="515">
        <f t="shared" si="99"/>
        <v>10822.432196271908</v>
      </c>
      <c r="BA190" s="515">
        <f t="shared" si="99"/>
        <v>10822.432196271908</v>
      </c>
      <c r="BB190" s="515">
        <f t="shared" si="99"/>
        <v>10822.432196271908</v>
      </c>
      <c r="BC190" s="515">
        <f t="shared" si="99"/>
        <v>10822.432196271908</v>
      </c>
      <c r="BD190" s="515">
        <f t="shared" si="99"/>
        <v>10822.432196271908</v>
      </c>
      <c r="BE190" s="515">
        <f t="shared" si="99"/>
        <v>10822.432196271908</v>
      </c>
      <c r="BF190" s="515">
        <f t="shared" si="99"/>
        <v>10822.432196271908</v>
      </c>
      <c r="BG190" s="515">
        <f t="shared" si="99"/>
        <v>10822.432196271908</v>
      </c>
      <c r="BH190" s="515">
        <f t="shared" si="99"/>
        <v>10822.432196271908</v>
      </c>
      <c r="BI190" s="515">
        <f t="shared" si="99"/>
        <v>10822.432196271908</v>
      </c>
      <c r="BJ190" s="515">
        <f t="shared" si="99"/>
        <v>10822.432196271908</v>
      </c>
      <c r="BK190" s="515">
        <f t="shared" si="99"/>
        <v>10822.432196271908</v>
      </c>
      <c r="BL190" s="515">
        <f t="shared" si="99"/>
        <v>11147.105162160064</v>
      </c>
      <c r="BM190" s="515">
        <f t="shared" si="99"/>
        <v>11147.105162160064</v>
      </c>
      <c r="BN190" s="515">
        <f t="shared" si="99"/>
        <v>11147.105162160064</v>
      </c>
      <c r="BO190" s="515">
        <f t="shared" si="99"/>
        <v>11147.105162160064</v>
      </c>
      <c r="BP190" s="515">
        <f t="shared" ref="BP190:EA190" si="100">IF(OR(BP$167&lt;=EOMONTH($E21,$R21*(1-$O21)),BP$167&gt;EOMONTH($E21,$P21*12*(1-$O21)+$Q21*12*$O21+$R21*(1-$O21))),0,FV($W21,ROUNDDOWN(YEARFRAC($D$167,BP$167,1),0),,-($U21*(1-$O21)+$V21*$O21)*$B21/12,0))</f>
        <v>11147.105162160064</v>
      </c>
      <c r="BQ190" s="515">
        <f t="shared" si="100"/>
        <v>11147.105162160064</v>
      </c>
      <c r="BR190" s="515">
        <f t="shared" si="100"/>
        <v>0</v>
      </c>
      <c r="BS190" s="515">
        <f t="shared" si="100"/>
        <v>0</v>
      </c>
      <c r="BT190" s="515">
        <f t="shared" si="100"/>
        <v>0</v>
      </c>
      <c r="BU190" s="515">
        <f t="shared" si="100"/>
        <v>0</v>
      </c>
      <c r="BV190" s="515">
        <f t="shared" si="100"/>
        <v>0</v>
      </c>
      <c r="BW190" s="515">
        <f t="shared" si="100"/>
        <v>0</v>
      </c>
      <c r="BX190" s="515">
        <f t="shared" si="100"/>
        <v>0</v>
      </c>
      <c r="BY190" s="515">
        <f t="shared" si="100"/>
        <v>0</v>
      </c>
      <c r="BZ190" s="515">
        <f t="shared" si="100"/>
        <v>0</v>
      </c>
      <c r="CA190" s="515">
        <f t="shared" si="100"/>
        <v>0</v>
      </c>
      <c r="CB190" s="515">
        <f t="shared" si="100"/>
        <v>0</v>
      </c>
      <c r="CC190" s="515">
        <f t="shared" si="100"/>
        <v>0</v>
      </c>
      <c r="CD190" s="515">
        <f t="shared" si="100"/>
        <v>0</v>
      </c>
      <c r="CE190" s="515">
        <f t="shared" si="100"/>
        <v>0</v>
      </c>
      <c r="CF190" s="515">
        <f t="shared" si="100"/>
        <v>0</v>
      </c>
      <c r="CG190" s="515">
        <f t="shared" si="100"/>
        <v>0</v>
      </c>
      <c r="CH190" s="515">
        <f t="shared" si="100"/>
        <v>0</v>
      </c>
      <c r="CI190" s="515">
        <f t="shared" si="100"/>
        <v>0</v>
      </c>
      <c r="CJ190" s="515">
        <f t="shared" si="100"/>
        <v>0</v>
      </c>
      <c r="CK190" s="515">
        <f t="shared" si="100"/>
        <v>0</v>
      </c>
      <c r="CL190" s="515">
        <f t="shared" si="100"/>
        <v>0</v>
      </c>
      <c r="CM190" s="515">
        <f t="shared" si="100"/>
        <v>0</v>
      </c>
      <c r="CN190" s="515">
        <f t="shared" si="100"/>
        <v>0</v>
      </c>
      <c r="CO190" s="515">
        <f t="shared" si="100"/>
        <v>0</v>
      </c>
      <c r="CP190" s="515">
        <f t="shared" si="100"/>
        <v>0</v>
      </c>
      <c r="CQ190" s="515">
        <f t="shared" si="100"/>
        <v>0</v>
      </c>
      <c r="CR190" s="515">
        <f t="shared" si="100"/>
        <v>0</v>
      </c>
      <c r="CS190" s="515">
        <f t="shared" si="100"/>
        <v>0</v>
      </c>
      <c r="CT190" s="515">
        <f t="shared" si="100"/>
        <v>0</v>
      </c>
      <c r="CU190" s="515">
        <f t="shared" si="100"/>
        <v>0</v>
      </c>
      <c r="CV190" s="515">
        <f t="shared" si="100"/>
        <v>0</v>
      </c>
      <c r="CW190" s="515">
        <f t="shared" si="100"/>
        <v>0</v>
      </c>
      <c r="CX190" s="515">
        <f t="shared" si="100"/>
        <v>0</v>
      </c>
      <c r="CY190" s="515">
        <f t="shared" si="100"/>
        <v>0</v>
      </c>
      <c r="CZ190" s="515">
        <f t="shared" si="100"/>
        <v>0</v>
      </c>
      <c r="DA190" s="515">
        <f t="shared" si="100"/>
        <v>0</v>
      </c>
      <c r="DB190" s="515">
        <f t="shared" si="100"/>
        <v>0</v>
      </c>
      <c r="DC190" s="515">
        <f t="shared" si="100"/>
        <v>0</v>
      </c>
      <c r="DD190" s="515">
        <f t="shared" si="100"/>
        <v>0</v>
      </c>
      <c r="DE190" s="515">
        <f t="shared" si="100"/>
        <v>0</v>
      </c>
      <c r="DF190" s="515">
        <f t="shared" si="100"/>
        <v>0</v>
      </c>
      <c r="DG190" s="515">
        <f t="shared" si="100"/>
        <v>0</v>
      </c>
      <c r="DH190" s="515">
        <f t="shared" si="100"/>
        <v>0</v>
      </c>
      <c r="DI190" s="515">
        <f t="shared" si="100"/>
        <v>0</v>
      </c>
      <c r="DJ190" s="515">
        <f t="shared" si="100"/>
        <v>0</v>
      </c>
      <c r="DK190" s="515">
        <f t="shared" si="100"/>
        <v>0</v>
      </c>
      <c r="DL190" s="515">
        <f t="shared" si="100"/>
        <v>0</v>
      </c>
      <c r="DM190" s="515">
        <f t="shared" si="100"/>
        <v>0</v>
      </c>
      <c r="DN190" s="515">
        <f t="shared" si="100"/>
        <v>0</v>
      </c>
      <c r="DO190" s="515">
        <f t="shared" si="100"/>
        <v>0</v>
      </c>
      <c r="DP190" s="515">
        <f t="shared" si="100"/>
        <v>0</v>
      </c>
      <c r="DQ190" s="515">
        <f t="shared" si="100"/>
        <v>0</v>
      </c>
      <c r="DR190" s="515">
        <f t="shared" si="100"/>
        <v>0</v>
      </c>
      <c r="DS190" s="515">
        <f t="shared" si="100"/>
        <v>0</v>
      </c>
      <c r="DT190" s="515">
        <f t="shared" si="100"/>
        <v>0</v>
      </c>
      <c r="DU190" s="515">
        <f t="shared" si="100"/>
        <v>0</v>
      </c>
      <c r="DV190" s="515">
        <f t="shared" si="100"/>
        <v>0</v>
      </c>
      <c r="DW190" s="515">
        <f t="shared" si="100"/>
        <v>0</v>
      </c>
      <c r="DX190" s="515">
        <f t="shared" si="100"/>
        <v>0</v>
      </c>
      <c r="DY190" s="515">
        <f t="shared" si="100"/>
        <v>0</v>
      </c>
      <c r="DZ190" s="515">
        <f t="shared" si="100"/>
        <v>0</v>
      </c>
      <c r="EA190" s="515">
        <f t="shared" si="100"/>
        <v>0</v>
      </c>
      <c r="EB190" s="515">
        <f t="shared" ref="EB190:GM190" si="101">IF(OR(EB$167&lt;=EOMONTH($E21,$R21*(1-$O21)),EB$167&gt;EOMONTH($E21,$P21*12*(1-$O21)+$Q21*12*$O21+$R21*(1-$O21))),0,FV($W21,ROUNDDOWN(YEARFRAC($D$167,EB$167,1),0),,-($U21*(1-$O21)+$V21*$O21)*$B21/12,0))</f>
        <v>0</v>
      </c>
      <c r="EC190" s="515">
        <f t="shared" si="101"/>
        <v>0</v>
      </c>
      <c r="ED190" s="515">
        <f t="shared" si="101"/>
        <v>0</v>
      </c>
      <c r="EE190" s="515">
        <f t="shared" si="101"/>
        <v>0</v>
      </c>
      <c r="EF190" s="515">
        <f t="shared" si="101"/>
        <v>0</v>
      </c>
      <c r="EG190" s="515">
        <f t="shared" si="101"/>
        <v>0</v>
      </c>
      <c r="EH190" s="515">
        <f t="shared" si="101"/>
        <v>0</v>
      </c>
      <c r="EI190" s="515">
        <f t="shared" si="101"/>
        <v>0</v>
      </c>
      <c r="EJ190" s="515">
        <f t="shared" si="101"/>
        <v>0</v>
      </c>
      <c r="EK190" s="515">
        <f t="shared" si="101"/>
        <v>0</v>
      </c>
      <c r="EL190" s="515">
        <f t="shared" si="101"/>
        <v>0</v>
      </c>
      <c r="EM190" s="515">
        <f t="shared" si="101"/>
        <v>0</v>
      </c>
      <c r="EN190" s="515">
        <f t="shared" si="101"/>
        <v>0</v>
      </c>
      <c r="EO190" s="515">
        <f t="shared" si="101"/>
        <v>0</v>
      </c>
      <c r="EP190" s="515">
        <f t="shared" si="101"/>
        <v>0</v>
      </c>
      <c r="EQ190" s="515">
        <f t="shared" si="101"/>
        <v>0</v>
      </c>
      <c r="ER190" s="515">
        <f t="shared" si="101"/>
        <v>0</v>
      </c>
      <c r="ES190" s="515">
        <f t="shared" si="101"/>
        <v>0</v>
      </c>
      <c r="ET190" s="515">
        <f t="shared" si="101"/>
        <v>0</v>
      </c>
      <c r="EU190" s="515">
        <f t="shared" si="101"/>
        <v>0</v>
      </c>
      <c r="EV190" s="515">
        <f t="shared" si="101"/>
        <v>0</v>
      </c>
      <c r="EW190" s="515">
        <f t="shared" si="101"/>
        <v>0</v>
      </c>
      <c r="EX190" s="515">
        <f t="shared" si="101"/>
        <v>0</v>
      </c>
      <c r="EY190" s="515">
        <f t="shared" si="101"/>
        <v>0</v>
      </c>
      <c r="EZ190" s="515">
        <f t="shared" si="101"/>
        <v>0</v>
      </c>
      <c r="FA190" s="515">
        <f t="shared" si="101"/>
        <v>0</v>
      </c>
      <c r="FB190" s="515">
        <f t="shared" si="101"/>
        <v>0</v>
      </c>
      <c r="FC190" s="515">
        <f t="shared" si="101"/>
        <v>0</v>
      </c>
      <c r="FD190" s="515">
        <f t="shared" si="101"/>
        <v>0</v>
      </c>
      <c r="FE190" s="515">
        <f t="shared" si="101"/>
        <v>0</v>
      </c>
      <c r="FF190" s="515">
        <f t="shared" si="101"/>
        <v>0</v>
      </c>
      <c r="FG190" s="515">
        <f t="shared" si="101"/>
        <v>0</v>
      </c>
      <c r="FH190" s="515">
        <f t="shared" si="101"/>
        <v>0</v>
      </c>
      <c r="FI190" s="515">
        <f t="shared" si="101"/>
        <v>0</v>
      </c>
      <c r="FJ190" s="515">
        <f t="shared" si="101"/>
        <v>0</v>
      </c>
      <c r="FK190" s="515">
        <f t="shared" si="101"/>
        <v>0</v>
      </c>
      <c r="FL190" s="515">
        <f t="shared" si="101"/>
        <v>0</v>
      </c>
      <c r="FM190" s="515">
        <f t="shared" si="101"/>
        <v>0</v>
      </c>
      <c r="FN190" s="515">
        <f t="shared" si="101"/>
        <v>0</v>
      </c>
      <c r="FO190" s="515">
        <f t="shared" si="101"/>
        <v>0</v>
      </c>
      <c r="FP190" s="515">
        <f t="shared" si="101"/>
        <v>0</v>
      </c>
      <c r="FQ190" s="515">
        <f t="shared" si="101"/>
        <v>0</v>
      </c>
      <c r="FR190" s="515">
        <f t="shared" si="101"/>
        <v>0</v>
      </c>
      <c r="FS190" s="515">
        <f t="shared" si="101"/>
        <v>0</v>
      </c>
      <c r="FT190" s="515">
        <f t="shared" si="101"/>
        <v>0</v>
      </c>
      <c r="FU190" s="515">
        <f t="shared" si="101"/>
        <v>0</v>
      </c>
      <c r="FV190" s="515">
        <f t="shared" si="101"/>
        <v>0</v>
      </c>
      <c r="FW190" s="515">
        <f t="shared" si="101"/>
        <v>0</v>
      </c>
      <c r="FX190" s="515">
        <f t="shared" si="101"/>
        <v>0</v>
      </c>
      <c r="FY190" s="515">
        <f t="shared" si="101"/>
        <v>0</v>
      </c>
      <c r="FZ190" s="515">
        <f t="shared" si="101"/>
        <v>0</v>
      </c>
      <c r="GA190" s="515">
        <f t="shared" si="101"/>
        <v>0</v>
      </c>
      <c r="GB190" s="515">
        <f t="shared" si="101"/>
        <v>0</v>
      </c>
      <c r="GC190" s="515">
        <f t="shared" si="101"/>
        <v>0</v>
      </c>
      <c r="GD190" s="515">
        <f t="shared" si="101"/>
        <v>0</v>
      </c>
      <c r="GE190" s="515">
        <f t="shared" si="101"/>
        <v>0</v>
      </c>
      <c r="GF190" s="515">
        <f t="shared" si="101"/>
        <v>0</v>
      </c>
      <c r="GG190" s="515">
        <f t="shared" si="101"/>
        <v>0</v>
      </c>
      <c r="GH190" s="515">
        <f t="shared" si="101"/>
        <v>0</v>
      </c>
      <c r="GI190" s="515">
        <f t="shared" si="101"/>
        <v>0</v>
      </c>
      <c r="GJ190" s="515">
        <f t="shared" si="101"/>
        <v>0</v>
      </c>
      <c r="GK190" s="515">
        <f t="shared" si="101"/>
        <v>0</v>
      </c>
      <c r="GL190" s="515">
        <f t="shared" si="101"/>
        <v>0</v>
      </c>
      <c r="GM190" s="515">
        <f t="shared" si="101"/>
        <v>0</v>
      </c>
      <c r="GN190" s="515">
        <f t="shared" ref="GN190:IY190" si="102">IF(OR(GN$167&lt;=EOMONTH($E21,$R21*(1-$O21)),GN$167&gt;EOMONTH($E21,$P21*12*(1-$O21)+$Q21*12*$O21+$R21*(1-$O21))),0,FV($W21,ROUNDDOWN(YEARFRAC($D$167,GN$167,1),0),,-($U21*(1-$O21)+$V21*$O21)*$B21/12,0))</f>
        <v>0</v>
      </c>
      <c r="GO190" s="515">
        <f t="shared" si="102"/>
        <v>0</v>
      </c>
      <c r="GP190" s="515">
        <f t="shared" si="102"/>
        <v>0</v>
      </c>
      <c r="GQ190" s="515">
        <f t="shared" si="102"/>
        <v>0</v>
      </c>
      <c r="GR190" s="515">
        <f t="shared" si="102"/>
        <v>0</v>
      </c>
      <c r="GS190" s="515">
        <f t="shared" si="102"/>
        <v>0</v>
      </c>
      <c r="GT190" s="515">
        <f t="shared" si="102"/>
        <v>0</v>
      </c>
      <c r="GU190" s="515">
        <f t="shared" si="102"/>
        <v>0</v>
      </c>
      <c r="GV190" s="515">
        <f t="shared" si="102"/>
        <v>0</v>
      </c>
      <c r="GW190" s="515">
        <f t="shared" si="102"/>
        <v>0</v>
      </c>
      <c r="GX190" s="515">
        <f t="shared" si="102"/>
        <v>0</v>
      </c>
      <c r="GY190" s="515">
        <f t="shared" si="102"/>
        <v>0</v>
      </c>
      <c r="GZ190" s="515">
        <f t="shared" si="102"/>
        <v>0</v>
      </c>
      <c r="HA190" s="515">
        <f t="shared" si="102"/>
        <v>0</v>
      </c>
      <c r="HB190" s="515">
        <f t="shared" si="102"/>
        <v>0</v>
      </c>
      <c r="HC190" s="515">
        <f t="shared" si="102"/>
        <v>0</v>
      </c>
      <c r="HD190" s="515">
        <f t="shared" si="102"/>
        <v>0</v>
      </c>
      <c r="HE190" s="515">
        <f t="shared" si="102"/>
        <v>0</v>
      </c>
      <c r="HF190" s="515">
        <f t="shared" si="102"/>
        <v>0</v>
      </c>
      <c r="HG190" s="515">
        <f t="shared" si="102"/>
        <v>0</v>
      </c>
      <c r="HH190" s="515">
        <f t="shared" si="102"/>
        <v>0</v>
      </c>
      <c r="HI190" s="515">
        <f t="shared" si="102"/>
        <v>0</v>
      </c>
      <c r="HJ190" s="515">
        <f t="shared" si="102"/>
        <v>0</v>
      </c>
      <c r="HK190" s="515">
        <f t="shared" si="102"/>
        <v>0</v>
      </c>
      <c r="HL190" s="515">
        <f t="shared" si="102"/>
        <v>0</v>
      </c>
      <c r="HM190" s="515">
        <f t="shared" si="102"/>
        <v>0</v>
      </c>
      <c r="HN190" s="515">
        <f t="shared" si="102"/>
        <v>0</v>
      </c>
      <c r="HO190" s="515">
        <f t="shared" si="102"/>
        <v>0</v>
      </c>
      <c r="HP190" s="515">
        <f t="shared" si="102"/>
        <v>0</v>
      </c>
      <c r="HQ190" s="515">
        <f t="shared" si="102"/>
        <v>0</v>
      </c>
      <c r="HR190" s="515">
        <f t="shared" si="102"/>
        <v>0</v>
      </c>
      <c r="HS190" s="515">
        <f t="shared" si="102"/>
        <v>0</v>
      </c>
      <c r="HT190" s="515">
        <f t="shared" si="102"/>
        <v>0</v>
      </c>
      <c r="HU190" s="515">
        <f t="shared" si="102"/>
        <v>0</v>
      </c>
      <c r="HV190" s="515">
        <f t="shared" si="102"/>
        <v>0</v>
      </c>
      <c r="HW190" s="515">
        <f t="shared" si="102"/>
        <v>0</v>
      </c>
      <c r="HX190" s="515">
        <f t="shared" si="102"/>
        <v>0</v>
      </c>
      <c r="HY190" s="515">
        <f t="shared" si="102"/>
        <v>0</v>
      </c>
      <c r="HZ190" s="515">
        <f t="shared" si="102"/>
        <v>0</v>
      </c>
      <c r="IA190" s="515">
        <f t="shared" si="102"/>
        <v>0</v>
      </c>
      <c r="IB190" s="515">
        <f t="shared" si="102"/>
        <v>0</v>
      </c>
      <c r="IC190" s="515">
        <f t="shared" si="102"/>
        <v>0</v>
      </c>
      <c r="ID190" s="515">
        <f t="shared" si="102"/>
        <v>0</v>
      </c>
      <c r="IE190" s="515">
        <f t="shared" si="102"/>
        <v>0</v>
      </c>
      <c r="IF190" s="515">
        <f t="shared" si="102"/>
        <v>0</v>
      </c>
      <c r="IG190" s="515">
        <f t="shared" si="102"/>
        <v>0</v>
      </c>
      <c r="IH190" s="515">
        <f t="shared" si="102"/>
        <v>0</v>
      </c>
      <c r="II190" s="515">
        <f t="shared" si="102"/>
        <v>0</v>
      </c>
      <c r="IJ190" s="515">
        <f t="shared" si="102"/>
        <v>0</v>
      </c>
      <c r="IK190" s="515">
        <f t="shared" si="102"/>
        <v>0</v>
      </c>
      <c r="IL190" s="515">
        <f t="shared" si="102"/>
        <v>0</v>
      </c>
      <c r="IM190" s="515">
        <f t="shared" si="102"/>
        <v>0</v>
      </c>
      <c r="IN190" s="515">
        <f t="shared" si="102"/>
        <v>0</v>
      </c>
      <c r="IO190" s="515">
        <f t="shared" si="102"/>
        <v>0</v>
      </c>
      <c r="IP190" s="515">
        <f t="shared" si="102"/>
        <v>0</v>
      </c>
      <c r="IQ190" s="515">
        <f t="shared" si="102"/>
        <v>0</v>
      </c>
      <c r="IR190" s="515">
        <f t="shared" si="102"/>
        <v>0</v>
      </c>
      <c r="IS190" s="515">
        <f t="shared" si="102"/>
        <v>0</v>
      </c>
      <c r="IT190" s="515">
        <f t="shared" si="102"/>
        <v>0</v>
      </c>
      <c r="IU190" s="515">
        <f t="shared" si="102"/>
        <v>0</v>
      </c>
      <c r="IV190" s="515">
        <f t="shared" si="102"/>
        <v>0</v>
      </c>
      <c r="IW190" s="515">
        <f t="shared" si="102"/>
        <v>0</v>
      </c>
      <c r="IX190" s="515">
        <f t="shared" si="102"/>
        <v>0</v>
      </c>
      <c r="IY190" s="515">
        <f t="shared" si="102"/>
        <v>0</v>
      </c>
      <c r="IZ190" s="515">
        <f t="shared" ref="IZ190:LK190" si="103">IF(OR(IZ$167&lt;=EOMONTH($E21,$R21*(1-$O21)),IZ$167&gt;EOMONTH($E21,$P21*12*(1-$O21)+$Q21*12*$O21+$R21*(1-$O21))),0,FV($W21,ROUNDDOWN(YEARFRAC($D$167,IZ$167,1),0),,-($U21*(1-$O21)+$V21*$O21)*$B21/12,0))</f>
        <v>0</v>
      </c>
      <c r="JA190" s="515">
        <f t="shared" si="103"/>
        <v>0</v>
      </c>
      <c r="JB190" s="515">
        <f t="shared" si="103"/>
        <v>0</v>
      </c>
      <c r="JC190" s="515">
        <f t="shared" si="103"/>
        <v>0</v>
      </c>
      <c r="JD190" s="515">
        <f t="shared" si="103"/>
        <v>0</v>
      </c>
      <c r="JE190" s="515">
        <f t="shared" si="103"/>
        <v>0</v>
      </c>
      <c r="JF190" s="515">
        <f t="shared" si="103"/>
        <v>0</v>
      </c>
      <c r="JG190" s="515">
        <f t="shared" si="103"/>
        <v>0</v>
      </c>
      <c r="JH190" s="515">
        <f t="shared" si="103"/>
        <v>0</v>
      </c>
      <c r="JI190" s="515">
        <f t="shared" si="103"/>
        <v>0</v>
      </c>
      <c r="JJ190" s="515">
        <f t="shared" si="103"/>
        <v>0</v>
      </c>
      <c r="JK190" s="515">
        <f t="shared" si="103"/>
        <v>0</v>
      </c>
      <c r="JL190" s="515">
        <f t="shared" si="103"/>
        <v>0</v>
      </c>
      <c r="JM190" s="515">
        <f t="shared" si="103"/>
        <v>0</v>
      </c>
      <c r="JN190" s="515">
        <f t="shared" si="103"/>
        <v>0</v>
      </c>
      <c r="JO190" s="515">
        <f t="shared" si="103"/>
        <v>0</v>
      </c>
      <c r="JP190" s="515">
        <f t="shared" si="103"/>
        <v>0</v>
      </c>
      <c r="JQ190" s="515">
        <f t="shared" si="103"/>
        <v>0</v>
      </c>
      <c r="JR190" s="515">
        <f t="shared" si="103"/>
        <v>0</v>
      </c>
      <c r="JS190" s="515">
        <f t="shared" si="103"/>
        <v>0</v>
      </c>
      <c r="JT190" s="515">
        <f t="shared" si="103"/>
        <v>0</v>
      </c>
      <c r="JU190" s="515">
        <f t="shared" si="103"/>
        <v>0</v>
      </c>
      <c r="JV190" s="515">
        <f t="shared" si="103"/>
        <v>0</v>
      </c>
      <c r="JW190" s="515">
        <f t="shared" si="103"/>
        <v>0</v>
      </c>
      <c r="JX190" s="515">
        <f t="shared" si="103"/>
        <v>0</v>
      </c>
      <c r="JY190" s="515">
        <f t="shared" si="103"/>
        <v>0</v>
      </c>
      <c r="JZ190" s="515">
        <f t="shared" si="103"/>
        <v>0</v>
      </c>
      <c r="KA190" s="515">
        <f t="shared" si="103"/>
        <v>0</v>
      </c>
      <c r="KB190" s="515">
        <f t="shared" si="103"/>
        <v>0</v>
      </c>
      <c r="KC190" s="515">
        <f t="shared" si="103"/>
        <v>0</v>
      </c>
      <c r="KD190" s="515">
        <f t="shared" si="103"/>
        <v>0</v>
      </c>
      <c r="KE190" s="515">
        <f t="shared" si="103"/>
        <v>0</v>
      </c>
      <c r="KF190" s="515">
        <f t="shared" si="103"/>
        <v>0</v>
      </c>
      <c r="KG190" s="515">
        <f t="shared" si="103"/>
        <v>0</v>
      </c>
      <c r="KH190" s="515">
        <f t="shared" si="103"/>
        <v>0</v>
      </c>
      <c r="KI190" s="515">
        <f t="shared" si="103"/>
        <v>0</v>
      </c>
      <c r="KJ190" s="515">
        <f t="shared" si="103"/>
        <v>0</v>
      </c>
      <c r="KK190" s="515">
        <f t="shared" si="103"/>
        <v>0</v>
      </c>
      <c r="KL190" s="515">
        <f t="shared" si="103"/>
        <v>0</v>
      </c>
      <c r="KM190" s="515">
        <f t="shared" si="103"/>
        <v>0</v>
      </c>
      <c r="KN190" s="515">
        <f t="shared" si="103"/>
        <v>0</v>
      </c>
      <c r="KO190" s="515">
        <f t="shared" si="103"/>
        <v>0</v>
      </c>
      <c r="KP190" s="515">
        <f t="shared" si="103"/>
        <v>0</v>
      </c>
      <c r="KQ190" s="515">
        <f t="shared" si="103"/>
        <v>0</v>
      </c>
      <c r="KR190" s="515">
        <f t="shared" si="103"/>
        <v>0</v>
      </c>
      <c r="KS190" s="515">
        <f t="shared" si="103"/>
        <v>0</v>
      </c>
      <c r="KT190" s="515">
        <f t="shared" si="103"/>
        <v>0</v>
      </c>
      <c r="KU190" s="515">
        <f t="shared" si="103"/>
        <v>0</v>
      </c>
      <c r="KV190" s="515">
        <f t="shared" si="103"/>
        <v>0</v>
      </c>
      <c r="KW190" s="515">
        <f t="shared" si="103"/>
        <v>0</v>
      </c>
      <c r="KX190" s="515">
        <f t="shared" si="103"/>
        <v>0</v>
      </c>
      <c r="KY190" s="515">
        <f t="shared" si="103"/>
        <v>0</v>
      </c>
      <c r="KZ190" s="515">
        <f t="shared" si="103"/>
        <v>0</v>
      </c>
      <c r="LA190" s="515">
        <f t="shared" si="103"/>
        <v>0</v>
      </c>
      <c r="LB190" s="515">
        <f t="shared" si="103"/>
        <v>0</v>
      </c>
      <c r="LC190" s="515">
        <f t="shared" si="103"/>
        <v>0</v>
      </c>
      <c r="LD190" s="515">
        <f t="shared" si="103"/>
        <v>0</v>
      </c>
      <c r="LE190" s="515">
        <f t="shared" si="103"/>
        <v>0</v>
      </c>
      <c r="LF190" s="515">
        <f t="shared" si="103"/>
        <v>0</v>
      </c>
      <c r="LG190" s="515">
        <f t="shared" si="103"/>
        <v>0</v>
      </c>
      <c r="LH190" s="515">
        <f t="shared" si="103"/>
        <v>0</v>
      </c>
      <c r="LI190" s="515">
        <f t="shared" si="103"/>
        <v>0</v>
      </c>
      <c r="LJ190" s="515">
        <f t="shared" si="103"/>
        <v>0</v>
      </c>
      <c r="LK190" s="515">
        <f t="shared" si="103"/>
        <v>0</v>
      </c>
      <c r="LL190" s="515">
        <f t="shared" ref="LL190:NK190" si="104">IF(OR(LL$167&lt;=EOMONTH($E21,$R21*(1-$O21)),LL$167&gt;EOMONTH($E21,$P21*12*(1-$O21)+$Q21*12*$O21+$R21*(1-$O21))),0,FV($W21,ROUNDDOWN(YEARFRAC($D$167,LL$167,1),0),,-($U21*(1-$O21)+$V21*$O21)*$B21/12,0))</f>
        <v>0</v>
      </c>
      <c r="LM190" s="515">
        <f t="shared" si="104"/>
        <v>0</v>
      </c>
      <c r="LN190" s="515">
        <f t="shared" si="104"/>
        <v>0</v>
      </c>
      <c r="LO190" s="515">
        <f t="shared" si="104"/>
        <v>0</v>
      </c>
      <c r="LP190" s="515">
        <f t="shared" si="104"/>
        <v>0</v>
      </c>
      <c r="LQ190" s="515">
        <f t="shared" si="104"/>
        <v>0</v>
      </c>
      <c r="LR190" s="515">
        <f t="shared" si="104"/>
        <v>0</v>
      </c>
      <c r="LS190" s="515">
        <f t="shared" si="104"/>
        <v>0</v>
      </c>
      <c r="LT190" s="515">
        <f t="shared" si="104"/>
        <v>0</v>
      </c>
      <c r="LU190" s="515">
        <f t="shared" si="104"/>
        <v>0</v>
      </c>
      <c r="LV190" s="515">
        <f t="shared" si="104"/>
        <v>0</v>
      </c>
      <c r="LW190" s="515">
        <f t="shared" si="104"/>
        <v>0</v>
      </c>
      <c r="LX190" s="515">
        <f t="shared" si="104"/>
        <v>0</v>
      </c>
      <c r="LY190" s="515">
        <f t="shared" si="104"/>
        <v>0</v>
      </c>
      <c r="LZ190" s="515">
        <f t="shared" si="104"/>
        <v>0</v>
      </c>
      <c r="MA190" s="515">
        <f t="shared" si="104"/>
        <v>0</v>
      </c>
      <c r="MB190" s="515">
        <f t="shared" si="104"/>
        <v>0</v>
      </c>
      <c r="MC190" s="515">
        <f t="shared" si="104"/>
        <v>0</v>
      </c>
      <c r="MD190" s="515">
        <f t="shared" si="104"/>
        <v>0</v>
      </c>
      <c r="ME190" s="515">
        <f t="shared" si="104"/>
        <v>0</v>
      </c>
      <c r="MF190" s="515">
        <f t="shared" si="104"/>
        <v>0</v>
      </c>
      <c r="MG190" s="515">
        <f t="shared" si="104"/>
        <v>0</v>
      </c>
      <c r="MH190" s="515">
        <f t="shared" si="104"/>
        <v>0</v>
      </c>
      <c r="MI190" s="515">
        <f t="shared" si="104"/>
        <v>0</v>
      </c>
      <c r="MJ190" s="515">
        <f t="shared" si="104"/>
        <v>0</v>
      </c>
      <c r="MK190" s="515">
        <f t="shared" si="104"/>
        <v>0</v>
      </c>
      <c r="ML190" s="515">
        <f t="shared" si="104"/>
        <v>0</v>
      </c>
      <c r="MM190" s="515">
        <f t="shared" si="104"/>
        <v>0</v>
      </c>
      <c r="MN190" s="515">
        <f t="shared" si="104"/>
        <v>0</v>
      </c>
      <c r="MO190" s="515">
        <f t="shared" si="104"/>
        <v>0</v>
      </c>
      <c r="MP190" s="515">
        <f t="shared" si="104"/>
        <v>0</v>
      </c>
      <c r="MQ190" s="515">
        <f t="shared" si="104"/>
        <v>0</v>
      </c>
      <c r="MR190" s="515">
        <f t="shared" si="104"/>
        <v>0</v>
      </c>
      <c r="MS190" s="515">
        <f t="shared" si="104"/>
        <v>0</v>
      </c>
      <c r="MT190" s="515">
        <f t="shared" si="104"/>
        <v>0</v>
      </c>
      <c r="MU190" s="515">
        <f t="shared" si="104"/>
        <v>0</v>
      </c>
      <c r="MV190" s="515">
        <f t="shared" si="104"/>
        <v>0</v>
      </c>
      <c r="MW190" s="515">
        <f t="shared" si="104"/>
        <v>0</v>
      </c>
      <c r="MX190" s="515">
        <f t="shared" si="104"/>
        <v>0</v>
      </c>
      <c r="MY190" s="515">
        <f t="shared" si="104"/>
        <v>0</v>
      </c>
      <c r="MZ190" s="515">
        <f t="shared" si="104"/>
        <v>0</v>
      </c>
      <c r="NA190" s="515">
        <f t="shared" si="104"/>
        <v>0</v>
      </c>
      <c r="NB190" s="515">
        <f t="shared" si="104"/>
        <v>0</v>
      </c>
      <c r="NC190" s="515">
        <f t="shared" si="104"/>
        <v>0</v>
      </c>
      <c r="ND190" s="515">
        <f t="shared" si="104"/>
        <v>0</v>
      </c>
      <c r="NE190" s="515">
        <f t="shared" si="104"/>
        <v>0</v>
      </c>
      <c r="NF190" s="515">
        <f t="shared" si="104"/>
        <v>0</v>
      </c>
      <c r="NG190" s="515">
        <f t="shared" si="104"/>
        <v>0</v>
      </c>
      <c r="NH190" s="515">
        <f t="shared" si="104"/>
        <v>0</v>
      </c>
      <c r="NI190" s="515">
        <f t="shared" si="104"/>
        <v>0</v>
      </c>
      <c r="NJ190" s="515">
        <f t="shared" si="104"/>
        <v>0</v>
      </c>
      <c r="NK190" s="518">
        <f t="shared" si="104"/>
        <v>0</v>
      </c>
    </row>
    <row r="191" spans="1:375" s="384" customFormat="1" ht="13.8" x14ac:dyDescent="0.3">
      <c r="A191" s="517">
        <f t="shared" si="86"/>
        <v>-19231.181666666667</v>
      </c>
      <c r="B191" s="421" t="s">
        <v>331</v>
      </c>
      <c r="C191" s="514" t="s">
        <v>334</v>
      </c>
      <c r="D191" s="515">
        <f t="shared" ref="D191:BO191" si="105">IF(AND(D$167&gt;EOMONTH($E21,$R21*(1-$O21)),D$167&lt;=EOMONTH($E21,$R21*(1-$O21)+$S21*(1-$O21)+$T21*$O21)),-D190,0)</f>
        <v>0</v>
      </c>
      <c r="E191" s="515">
        <f t="shared" si="105"/>
        <v>0</v>
      </c>
      <c r="F191" s="515">
        <f t="shared" si="105"/>
        <v>0</v>
      </c>
      <c r="G191" s="515">
        <f t="shared" si="105"/>
        <v>0</v>
      </c>
      <c r="H191" s="515">
        <f t="shared" si="105"/>
        <v>0</v>
      </c>
      <c r="I191" s="515">
        <f t="shared" si="105"/>
        <v>0</v>
      </c>
      <c r="J191" s="515">
        <f t="shared" si="105"/>
        <v>-9615.5908333333336</v>
      </c>
      <c r="K191" s="515">
        <f t="shared" si="105"/>
        <v>-9615.5908333333336</v>
      </c>
      <c r="L191" s="515">
        <f t="shared" si="105"/>
        <v>0</v>
      </c>
      <c r="M191" s="515">
        <f t="shared" si="105"/>
        <v>0</v>
      </c>
      <c r="N191" s="515">
        <f t="shared" si="105"/>
        <v>0</v>
      </c>
      <c r="O191" s="515">
        <f t="shared" si="105"/>
        <v>0</v>
      </c>
      <c r="P191" s="515">
        <f t="shared" si="105"/>
        <v>0</v>
      </c>
      <c r="Q191" s="515">
        <f t="shared" si="105"/>
        <v>0</v>
      </c>
      <c r="R191" s="515">
        <f t="shared" si="105"/>
        <v>0</v>
      </c>
      <c r="S191" s="515">
        <f t="shared" si="105"/>
        <v>0</v>
      </c>
      <c r="T191" s="515">
        <f t="shared" si="105"/>
        <v>0</v>
      </c>
      <c r="U191" s="515">
        <f t="shared" si="105"/>
        <v>0</v>
      </c>
      <c r="V191" s="515">
        <f t="shared" si="105"/>
        <v>0</v>
      </c>
      <c r="W191" s="515">
        <f t="shared" si="105"/>
        <v>0</v>
      </c>
      <c r="X191" s="515">
        <f t="shared" si="105"/>
        <v>0</v>
      </c>
      <c r="Y191" s="515">
        <f t="shared" si="105"/>
        <v>0</v>
      </c>
      <c r="Z191" s="515">
        <f t="shared" si="105"/>
        <v>0</v>
      </c>
      <c r="AA191" s="515">
        <f t="shared" si="105"/>
        <v>0</v>
      </c>
      <c r="AB191" s="515">
        <f t="shared" si="105"/>
        <v>0</v>
      </c>
      <c r="AC191" s="515">
        <f t="shared" si="105"/>
        <v>0</v>
      </c>
      <c r="AD191" s="515">
        <f t="shared" si="105"/>
        <v>0</v>
      </c>
      <c r="AE191" s="515">
        <f t="shared" si="105"/>
        <v>0</v>
      </c>
      <c r="AF191" s="515">
        <f t="shared" si="105"/>
        <v>0</v>
      </c>
      <c r="AG191" s="515">
        <f t="shared" si="105"/>
        <v>0</v>
      </c>
      <c r="AH191" s="515">
        <f t="shared" si="105"/>
        <v>0</v>
      </c>
      <c r="AI191" s="515">
        <f t="shared" si="105"/>
        <v>0</v>
      </c>
      <c r="AJ191" s="515">
        <f t="shared" si="105"/>
        <v>0</v>
      </c>
      <c r="AK191" s="515">
        <f t="shared" si="105"/>
        <v>0</v>
      </c>
      <c r="AL191" s="515">
        <f t="shared" si="105"/>
        <v>0</v>
      </c>
      <c r="AM191" s="515">
        <f t="shared" si="105"/>
        <v>0</v>
      </c>
      <c r="AN191" s="515">
        <f t="shared" si="105"/>
        <v>0</v>
      </c>
      <c r="AO191" s="515">
        <f t="shared" si="105"/>
        <v>0</v>
      </c>
      <c r="AP191" s="515">
        <f t="shared" si="105"/>
        <v>0</v>
      </c>
      <c r="AQ191" s="515">
        <f t="shared" si="105"/>
        <v>0</v>
      </c>
      <c r="AR191" s="515">
        <f t="shared" si="105"/>
        <v>0</v>
      </c>
      <c r="AS191" s="515">
        <f t="shared" si="105"/>
        <v>0</v>
      </c>
      <c r="AT191" s="515">
        <f t="shared" si="105"/>
        <v>0</v>
      </c>
      <c r="AU191" s="515">
        <f t="shared" si="105"/>
        <v>0</v>
      </c>
      <c r="AV191" s="515">
        <f t="shared" si="105"/>
        <v>0</v>
      </c>
      <c r="AW191" s="515">
        <f t="shared" si="105"/>
        <v>0</v>
      </c>
      <c r="AX191" s="515">
        <f t="shared" si="105"/>
        <v>0</v>
      </c>
      <c r="AY191" s="515">
        <f t="shared" si="105"/>
        <v>0</v>
      </c>
      <c r="AZ191" s="515">
        <f t="shared" si="105"/>
        <v>0</v>
      </c>
      <c r="BA191" s="515">
        <f t="shared" si="105"/>
        <v>0</v>
      </c>
      <c r="BB191" s="515">
        <f t="shared" si="105"/>
        <v>0</v>
      </c>
      <c r="BC191" s="515">
        <f t="shared" si="105"/>
        <v>0</v>
      </c>
      <c r="BD191" s="515">
        <f t="shared" si="105"/>
        <v>0</v>
      </c>
      <c r="BE191" s="515">
        <f t="shared" si="105"/>
        <v>0</v>
      </c>
      <c r="BF191" s="515">
        <f t="shared" si="105"/>
        <v>0</v>
      </c>
      <c r="BG191" s="515">
        <f t="shared" si="105"/>
        <v>0</v>
      </c>
      <c r="BH191" s="515">
        <f t="shared" si="105"/>
        <v>0</v>
      </c>
      <c r="BI191" s="515">
        <f t="shared" si="105"/>
        <v>0</v>
      </c>
      <c r="BJ191" s="515">
        <f t="shared" si="105"/>
        <v>0</v>
      </c>
      <c r="BK191" s="515">
        <f t="shared" si="105"/>
        <v>0</v>
      </c>
      <c r="BL191" s="515">
        <f t="shared" si="105"/>
        <v>0</v>
      </c>
      <c r="BM191" s="515">
        <f t="shared" si="105"/>
        <v>0</v>
      </c>
      <c r="BN191" s="515">
        <f t="shared" si="105"/>
        <v>0</v>
      </c>
      <c r="BO191" s="515">
        <f t="shared" si="105"/>
        <v>0</v>
      </c>
      <c r="BP191" s="515">
        <f t="shared" ref="BP191:EA191" si="106">IF(AND(BP$167&gt;EOMONTH($E21,$R21*(1-$O21)),BP$167&lt;=EOMONTH($E21,$R21*(1-$O21)+$S21*(1-$O21)+$T21*$O21)),-BP190,0)</f>
        <v>0</v>
      </c>
      <c r="BQ191" s="515">
        <f t="shared" si="106"/>
        <v>0</v>
      </c>
      <c r="BR191" s="515">
        <f t="shared" si="106"/>
        <v>0</v>
      </c>
      <c r="BS191" s="515">
        <f t="shared" si="106"/>
        <v>0</v>
      </c>
      <c r="BT191" s="515">
        <f t="shared" si="106"/>
        <v>0</v>
      </c>
      <c r="BU191" s="515">
        <f t="shared" si="106"/>
        <v>0</v>
      </c>
      <c r="BV191" s="515">
        <f t="shared" si="106"/>
        <v>0</v>
      </c>
      <c r="BW191" s="515">
        <f t="shared" si="106"/>
        <v>0</v>
      </c>
      <c r="BX191" s="515">
        <f t="shared" si="106"/>
        <v>0</v>
      </c>
      <c r="BY191" s="515">
        <f t="shared" si="106"/>
        <v>0</v>
      </c>
      <c r="BZ191" s="515">
        <f t="shared" si="106"/>
        <v>0</v>
      </c>
      <c r="CA191" s="515">
        <f t="shared" si="106"/>
        <v>0</v>
      </c>
      <c r="CB191" s="515">
        <f t="shared" si="106"/>
        <v>0</v>
      </c>
      <c r="CC191" s="515">
        <f t="shared" si="106"/>
        <v>0</v>
      </c>
      <c r="CD191" s="515">
        <f t="shared" si="106"/>
        <v>0</v>
      </c>
      <c r="CE191" s="515">
        <f t="shared" si="106"/>
        <v>0</v>
      </c>
      <c r="CF191" s="515">
        <f t="shared" si="106"/>
        <v>0</v>
      </c>
      <c r="CG191" s="515">
        <f t="shared" si="106"/>
        <v>0</v>
      </c>
      <c r="CH191" s="515">
        <f t="shared" si="106"/>
        <v>0</v>
      </c>
      <c r="CI191" s="515">
        <f t="shared" si="106"/>
        <v>0</v>
      </c>
      <c r="CJ191" s="515">
        <f t="shared" si="106"/>
        <v>0</v>
      </c>
      <c r="CK191" s="515">
        <f t="shared" si="106"/>
        <v>0</v>
      </c>
      <c r="CL191" s="515">
        <f t="shared" si="106"/>
        <v>0</v>
      </c>
      <c r="CM191" s="515">
        <f t="shared" si="106"/>
        <v>0</v>
      </c>
      <c r="CN191" s="515">
        <f t="shared" si="106"/>
        <v>0</v>
      </c>
      <c r="CO191" s="515">
        <f t="shared" si="106"/>
        <v>0</v>
      </c>
      <c r="CP191" s="515">
        <f t="shared" si="106"/>
        <v>0</v>
      </c>
      <c r="CQ191" s="515">
        <f t="shared" si="106"/>
        <v>0</v>
      </c>
      <c r="CR191" s="515">
        <f t="shared" si="106"/>
        <v>0</v>
      </c>
      <c r="CS191" s="515">
        <f t="shared" si="106"/>
        <v>0</v>
      </c>
      <c r="CT191" s="515">
        <f t="shared" si="106"/>
        <v>0</v>
      </c>
      <c r="CU191" s="515">
        <f t="shared" si="106"/>
        <v>0</v>
      </c>
      <c r="CV191" s="515">
        <f t="shared" si="106"/>
        <v>0</v>
      </c>
      <c r="CW191" s="515">
        <f t="shared" si="106"/>
        <v>0</v>
      </c>
      <c r="CX191" s="515">
        <f t="shared" si="106"/>
        <v>0</v>
      </c>
      <c r="CY191" s="515">
        <f t="shared" si="106"/>
        <v>0</v>
      </c>
      <c r="CZ191" s="515">
        <f t="shared" si="106"/>
        <v>0</v>
      </c>
      <c r="DA191" s="515">
        <f t="shared" si="106"/>
        <v>0</v>
      </c>
      <c r="DB191" s="515">
        <f t="shared" si="106"/>
        <v>0</v>
      </c>
      <c r="DC191" s="515">
        <f t="shared" si="106"/>
        <v>0</v>
      </c>
      <c r="DD191" s="515">
        <f t="shared" si="106"/>
        <v>0</v>
      </c>
      <c r="DE191" s="515">
        <f t="shared" si="106"/>
        <v>0</v>
      </c>
      <c r="DF191" s="515">
        <f t="shared" si="106"/>
        <v>0</v>
      </c>
      <c r="DG191" s="515">
        <f t="shared" si="106"/>
        <v>0</v>
      </c>
      <c r="DH191" s="515">
        <f t="shared" si="106"/>
        <v>0</v>
      </c>
      <c r="DI191" s="515">
        <f t="shared" si="106"/>
        <v>0</v>
      </c>
      <c r="DJ191" s="515">
        <f t="shared" si="106"/>
        <v>0</v>
      </c>
      <c r="DK191" s="515">
        <f t="shared" si="106"/>
        <v>0</v>
      </c>
      <c r="DL191" s="515">
        <f t="shared" si="106"/>
        <v>0</v>
      </c>
      <c r="DM191" s="515">
        <f t="shared" si="106"/>
        <v>0</v>
      </c>
      <c r="DN191" s="515">
        <f t="shared" si="106"/>
        <v>0</v>
      </c>
      <c r="DO191" s="515">
        <f t="shared" si="106"/>
        <v>0</v>
      </c>
      <c r="DP191" s="515">
        <f t="shared" si="106"/>
        <v>0</v>
      </c>
      <c r="DQ191" s="515">
        <f t="shared" si="106"/>
        <v>0</v>
      </c>
      <c r="DR191" s="515">
        <f t="shared" si="106"/>
        <v>0</v>
      </c>
      <c r="DS191" s="515">
        <f t="shared" si="106"/>
        <v>0</v>
      </c>
      <c r="DT191" s="515">
        <f t="shared" si="106"/>
        <v>0</v>
      </c>
      <c r="DU191" s="515">
        <f t="shared" si="106"/>
        <v>0</v>
      </c>
      <c r="DV191" s="515">
        <f t="shared" si="106"/>
        <v>0</v>
      </c>
      <c r="DW191" s="515">
        <f t="shared" si="106"/>
        <v>0</v>
      </c>
      <c r="DX191" s="515">
        <f t="shared" si="106"/>
        <v>0</v>
      </c>
      <c r="DY191" s="515">
        <f t="shared" si="106"/>
        <v>0</v>
      </c>
      <c r="DZ191" s="515">
        <f t="shared" si="106"/>
        <v>0</v>
      </c>
      <c r="EA191" s="515">
        <f t="shared" si="106"/>
        <v>0</v>
      </c>
      <c r="EB191" s="515">
        <f t="shared" ref="EB191:GM191" si="107">IF(AND(EB$167&gt;EOMONTH($E21,$R21*(1-$O21)),EB$167&lt;=EOMONTH($E21,$R21*(1-$O21)+$S21*(1-$O21)+$T21*$O21)),-EB190,0)</f>
        <v>0</v>
      </c>
      <c r="EC191" s="515">
        <f t="shared" si="107"/>
        <v>0</v>
      </c>
      <c r="ED191" s="515">
        <f t="shared" si="107"/>
        <v>0</v>
      </c>
      <c r="EE191" s="515">
        <f t="shared" si="107"/>
        <v>0</v>
      </c>
      <c r="EF191" s="515">
        <f t="shared" si="107"/>
        <v>0</v>
      </c>
      <c r="EG191" s="515">
        <f t="shared" si="107"/>
        <v>0</v>
      </c>
      <c r="EH191" s="515">
        <f t="shared" si="107"/>
        <v>0</v>
      </c>
      <c r="EI191" s="515">
        <f t="shared" si="107"/>
        <v>0</v>
      </c>
      <c r="EJ191" s="515">
        <f t="shared" si="107"/>
        <v>0</v>
      </c>
      <c r="EK191" s="515">
        <f t="shared" si="107"/>
        <v>0</v>
      </c>
      <c r="EL191" s="515">
        <f t="shared" si="107"/>
        <v>0</v>
      </c>
      <c r="EM191" s="515">
        <f t="shared" si="107"/>
        <v>0</v>
      </c>
      <c r="EN191" s="515">
        <f t="shared" si="107"/>
        <v>0</v>
      </c>
      <c r="EO191" s="515">
        <f t="shared" si="107"/>
        <v>0</v>
      </c>
      <c r="EP191" s="515">
        <f t="shared" si="107"/>
        <v>0</v>
      </c>
      <c r="EQ191" s="515">
        <f t="shared" si="107"/>
        <v>0</v>
      </c>
      <c r="ER191" s="515">
        <f t="shared" si="107"/>
        <v>0</v>
      </c>
      <c r="ES191" s="515">
        <f t="shared" si="107"/>
        <v>0</v>
      </c>
      <c r="ET191" s="515">
        <f t="shared" si="107"/>
        <v>0</v>
      </c>
      <c r="EU191" s="515">
        <f t="shared" si="107"/>
        <v>0</v>
      </c>
      <c r="EV191" s="515">
        <f t="shared" si="107"/>
        <v>0</v>
      </c>
      <c r="EW191" s="515">
        <f t="shared" si="107"/>
        <v>0</v>
      </c>
      <c r="EX191" s="515">
        <f t="shared" si="107"/>
        <v>0</v>
      </c>
      <c r="EY191" s="515">
        <f t="shared" si="107"/>
        <v>0</v>
      </c>
      <c r="EZ191" s="515">
        <f t="shared" si="107"/>
        <v>0</v>
      </c>
      <c r="FA191" s="515">
        <f t="shared" si="107"/>
        <v>0</v>
      </c>
      <c r="FB191" s="515">
        <f t="shared" si="107"/>
        <v>0</v>
      </c>
      <c r="FC191" s="515">
        <f t="shared" si="107"/>
        <v>0</v>
      </c>
      <c r="FD191" s="515">
        <f t="shared" si="107"/>
        <v>0</v>
      </c>
      <c r="FE191" s="515">
        <f t="shared" si="107"/>
        <v>0</v>
      </c>
      <c r="FF191" s="515">
        <f t="shared" si="107"/>
        <v>0</v>
      </c>
      <c r="FG191" s="515">
        <f t="shared" si="107"/>
        <v>0</v>
      </c>
      <c r="FH191" s="515">
        <f t="shared" si="107"/>
        <v>0</v>
      </c>
      <c r="FI191" s="515">
        <f t="shared" si="107"/>
        <v>0</v>
      </c>
      <c r="FJ191" s="515">
        <f t="shared" si="107"/>
        <v>0</v>
      </c>
      <c r="FK191" s="515">
        <f t="shared" si="107"/>
        <v>0</v>
      </c>
      <c r="FL191" s="515">
        <f t="shared" si="107"/>
        <v>0</v>
      </c>
      <c r="FM191" s="515">
        <f t="shared" si="107"/>
        <v>0</v>
      </c>
      <c r="FN191" s="515">
        <f t="shared" si="107"/>
        <v>0</v>
      </c>
      <c r="FO191" s="515">
        <f t="shared" si="107"/>
        <v>0</v>
      </c>
      <c r="FP191" s="515">
        <f t="shared" si="107"/>
        <v>0</v>
      </c>
      <c r="FQ191" s="515">
        <f t="shared" si="107"/>
        <v>0</v>
      </c>
      <c r="FR191" s="515">
        <f t="shared" si="107"/>
        <v>0</v>
      </c>
      <c r="FS191" s="515">
        <f t="shared" si="107"/>
        <v>0</v>
      </c>
      <c r="FT191" s="515">
        <f t="shared" si="107"/>
        <v>0</v>
      </c>
      <c r="FU191" s="515">
        <f t="shared" si="107"/>
        <v>0</v>
      </c>
      <c r="FV191" s="515">
        <f t="shared" si="107"/>
        <v>0</v>
      </c>
      <c r="FW191" s="515">
        <f t="shared" si="107"/>
        <v>0</v>
      </c>
      <c r="FX191" s="515">
        <f t="shared" si="107"/>
        <v>0</v>
      </c>
      <c r="FY191" s="515">
        <f t="shared" si="107"/>
        <v>0</v>
      </c>
      <c r="FZ191" s="515">
        <f t="shared" si="107"/>
        <v>0</v>
      </c>
      <c r="GA191" s="515">
        <f t="shared" si="107"/>
        <v>0</v>
      </c>
      <c r="GB191" s="515">
        <f t="shared" si="107"/>
        <v>0</v>
      </c>
      <c r="GC191" s="515">
        <f t="shared" si="107"/>
        <v>0</v>
      </c>
      <c r="GD191" s="515">
        <f t="shared" si="107"/>
        <v>0</v>
      </c>
      <c r="GE191" s="515">
        <f t="shared" si="107"/>
        <v>0</v>
      </c>
      <c r="GF191" s="515">
        <f t="shared" si="107"/>
        <v>0</v>
      </c>
      <c r="GG191" s="515">
        <f t="shared" si="107"/>
        <v>0</v>
      </c>
      <c r="GH191" s="515">
        <f t="shared" si="107"/>
        <v>0</v>
      </c>
      <c r="GI191" s="515">
        <f t="shared" si="107"/>
        <v>0</v>
      </c>
      <c r="GJ191" s="515">
        <f t="shared" si="107"/>
        <v>0</v>
      </c>
      <c r="GK191" s="515">
        <f t="shared" si="107"/>
        <v>0</v>
      </c>
      <c r="GL191" s="515">
        <f t="shared" si="107"/>
        <v>0</v>
      </c>
      <c r="GM191" s="515">
        <f t="shared" si="107"/>
        <v>0</v>
      </c>
      <c r="GN191" s="515">
        <f t="shared" ref="GN191:IY191" si="108">IF(AND(GN$167&gt;EOMONTH($E21,$R21*(1-$O21)),GN$167&lt;=EOMONTH($E21,$R21*(1-$O21)+$S21*(1-$O21)+$T21*$O21)),-GN190,0)</f>
        <v>0</v>
      </c>
      <c r="GO191" s="515">
        <f t="shared" si="108"/>
        <v>0</v>
      </c>
      <c r="GP191" s="515">
        <f t="shared" si="108"/>
        <v>0</v>
      </c>
      <c r="GQ191" s="515">
        <f t="shared" si="108"/>
        <v>0</v>
      </c>
      <c r="GR191" s="515">
        <f t="shared" si="108"/>
        <v>0</v>
      </c>
      <c r="GS191" s="515">
        <f t="shared" si="108"/>
        <v>0</v>
      </c>
      <c r="GT191" s="515">
        <f t="shared" si="108"/>
        <v>0</v>
      </c>
      <c r="GU191" s="515">
        <f t="shared" si="108"/>
        <v>0</v>
      </c>
      <c r="GV191" s="515">
        <f t="shared" si="108"/>
        <v>0</v>
      </c>
      <c r="GW191" s="515">
        <f t="shared" si="108"/>
        <v>0</v>
      </c>
      <c r="GX191" s="515">
        <f t="shared" si="108"/>
        <v>0</v>
      </c>
      <c r="GY191" s="515">
        <f t="shared" si="108"/>
        <v>0</v>
      </c>
      <c r="GZ191" s="515">
        <f t="shared" si="108"/>
        <v>0</v>
      </c>
      <c r="HA191" s="515">
        <f t="shared" si="108"/>
        <v>0</v>
      </c>
      <c r="HB191" s="515">
        <f t="shared" si="108"/>
        <v>0</v>
      </c>
      <c r="HC191" s="515">
        <f t="shared" si="108"/>
        <v>0</v>
      </c>
      <c r="HD191" s="515">
        <f t="shared" si="108"/>
        <v>0</v>
      </c>
      <c r="HE191" s="515">
        <f t="shared" si="108"/>
        <v>0</v>
      </c>
      <c r="HF191" s="515">
        <f t="shared" si="108"/>
        <v>0</v>
      </c>
      <c r="HG191" s="515">
        <f t="shared" si="108"/>
        <v>0</v>
      </c>
      <c r="HH191" s="515">
        <f t="shared" si="108"/>
        <v>0</v>
      </c>
      <c r="HI191" s="515">
        <f t="shared" si="108"/>
        <v>0</v>
      </c>
      <c r="HJ191" s="515">
        <f t="shared" si="108"/>
        <v>0</v>
      </c>
      <c r="HK191" s="515">
        <f t="shared" si="108"/>
        <v>0</v>
      </c>
      <c r="HL191" s="515">
        <f t="shared" si="108"/>
        <v>0</v>
      </c>
      <c r="HM191" s="515">
        <f t="shared" si="108"/>
        <v>0</v>
      </c>
      <c r="HN191" s="515">
        <f t="shared" si="108"/>
        <v>0</v>
      </c>
      <c r="HO191" s="515">
        <f t="shared" si="108"/>
        <v>0</v>
      </c>
      <c r="HP191" s="515">
        <f t="shared" si="108"/>
        <v>0</v>
      </c>
      <c r="HQ191" s="515">
        <f t="shared" si="108"/>
        <v>0</v>
      </c>
      <c r="HR191" s="515">
        <f t="shared" si="108"/>
        <v>0</v>
      </c>
      <c r="HS191" s="515">
        <f t="shared" si="108"/>
        <v>0</v>
      </c>
      <c r="HT191" s="515">
        <f t="shared" si="108"/>
        <v>0</v>
      </c>
      <c r="HU191" s="515">
        <f t="shared" si="108"/>
        <v>0</v>
      </c>
      <c r="HV191" s="515">
        <f t="shared" si="108"/>
        <v>0</v>
      </c>
      <c r="HW191" s="515">
        <f t="shared" si="108"/>
        <v>0</v>
      </c>
      <c r="HX191" s="515">
        <f t="shared" si="108"/>
        <v>0</v>
      </c>
      <c r="HY191" s="515">
        <f t="shared" si="108"/>
        <v>0</v>
      </c>
      <c r="HZ191" s="515">
        <f t="shared" si="108"/>
        <v>0</v>
      </c>
      <c r="IA191" s="515">
        <f t="shared" si="108"/>
        <v>0</v>
      </c>
      <c r="IB191" s="515">
        <f t="shared" si="108"/>
        <v>0</v>
      </c>
      <c r="IC191" s="515">
        <f t="shared" si="108"/>
        <v>0</v>
      </c>
      <c r="ID191" s="515">
        <f t="shared" si="108"/>
        <v>0</v>
      </c>
      <c r="IE191" s="515">
        <f t="shared" si="108"/>
        <v>0</v>
      </c>
      <c r="IF191" s="515">
        <f t="shared" si="108"/>
        <v>0</v>
      </c>
      <c r="IG191" s="515">
        <f t="shared" si="108"/>
        <v>0</v>
      </c>
      <c r="IH191" s="515">
        <f t="shared" si="108"/>
        <v>0</v>
      </c>
      <c r="II191" s="515">
        <f t="shared" si="108"/>
        <v>0</v>
      </c>
      <c r="IJ191" s="515">
        <f t="shared" si="108"/>
        <v>0</v>
      </c>
      <c r="IK191" s="515">
        <f t="shared" si="108"/>
        <v>0</v>
      </c>
      <c r="IL191" s="515">
        <f t="shared" si="108"/>
        <v>0</v>
      </c>
      <c r="IM191" s="515">
        <f t="shared" si="108"/>
        <v>0</v>
      </c>
      <c r="IN191" s="515">
        <f t="shared" si="108"/>
        <v>0</v>
      </c>
      <c r="IO191" s="515">
        <f t="shared" si="108"/>
        <v>0</v>
      </c>
      <c r="IP191" s="515">
        <f t="shared" si="108"/>
        <v>0</v>
      </c>
      <c r="IQ191" s="515">
        <f t="shared" si="108"/>
        <v>0</v>
      </c>
      <c r="IR191" s="515">
        <f t="shared" si="108"/>
        <v>0</v>
      </c>
      <c r="IS191" s="515">
        <f t="shared" si="108"/>
        <v>0</v>
      </c>
      <c r="IT191" s="515">
        <f t="shared" si="108"/>
        <v>0</v>
      </c>
      <c r="IU191" s="515">
        <f t="shared" si="108"/>
        <v>0</v>
      </c>
      <c r="IV191" s="515">
        <f t="shared" si="108"/>
        <v>0</v>
      </c>
      <c r="IW191" s="515">
        <f t="shared" si="108"/>
        <v>0</v>
      </c>
      <c r="IX191" s="515">
        <f t="shared" si="108"/>
        <v>0</v>
      </c>
      <c r="IY191" s="515">
        <f t="shared" si="108"/>
        <v>0</v>
      </c>
      <c r="IZ191" s="515">
        <f t="shared" ref="IZ191:LK191" si="109">IF(AND(IZ$167&gt;EOMONTH($E21,$R21*(1-$O21)),IZ$167&lt;=EOMONTH($E21,$R21*(1-$O21)+$S21*(1-$O21)+$T21*$O21)),-IZ190,0)</f>
        <v>0</v>
      </c>
      <c r="JA191" s="515">
        <f t="shared" si="109"/>
        <v>0</v>
      </c>
      <c r="JB191" s="515">
        <f t="shared" si="109"/>
        <v>0</v>
      </c>
      <c r="JC191" s="515">
        <f t="shared" si="109"/>
        <v>0</v>
      </c>
      <c r="JD191" s="515">
        <f t="shared" si="109"/>
        <v>0</v>
      </c>
      <c r="JE191" s="515">
        <f t="shared" si="109"/>
        <v>0</v>
      </c>
      <c r="JF191" s="515">
        <f t="shared" si="109"/>
        <v>0</v>
      </c>
      <c r="JG191" s="515">
        <f t="shared" si="109"/>
        <v>0</v>
      </c>
      <c r="JH191" s="515">
        <f t="shared" si="109"/>
        <v>0</v>
      </c>
      <c r="JI191" s="515">
        <f t="shared" si="109"/>
        <v>0</v>
      </c>
      <c r="JJ191" s="515">
        <f t="shared" si="109"/>
        <v>0</v>
      </c>
      <c r="JK191" s="515">
        <f t="shared" si="109"/>
        <v>0</v>
      </c>
      <c r="JL191" s="515">
        <f t="shared" si="109"/>
        <v>0</v>
      </c>
      <c r="JM191" s="515">
        <f t="shared" si="109"/>
        <v>0</v>
      </c>
      <c r="JN191" s="515">
        <f t="shared" si="109"/>
        <v>0</v>
      </c>
      <c r="JO191" s="515">
        <f t="shared" si="109"/>
        <v>0</v>
      </c>
      <c r="JP191" s="515">
        <f t="shared" si="109"/>
        <v>0</v>
      </c>
      <c r="JQ191" s="515">
        <f t="shared" si="109"/>
        <v>0</v>
      </c>
      <c r="JR191" s="515">
        <f t="shared" si="109"/>
        <v>0</v>
      </c>
      <c r="JS191" s="515">
        <f t="shared" si="109"/>
        <v>0</v>
      </c>
      <c r="JT191" s="515">
        <f t="shared" si="109"/>
        <v>0</v>
      </c>
      <c r="JU191" s="515">
        <f t="shared" si="109"/>
        <v>0</v>
      </c>
      <c r="JV191" s="515">
        <f t="shared" si="109"/>
        <v>0</v>
      </c>
      <c r="JW191" s="515">
        <f t="shared" si="109"/>
        <v>0</v>
      </c>
      <c r="JX191" s="515">
        <f t="shared" si="109"/>
        <v>0</v>
      </c>
      <c r="JY191" s="515">
        <f t="shared" si="109"/>
        <v>0</v>
      </c>
      <c r="JZ191" s="515">
        <f t="shared" si="109"/>
        <v>0</v>
      </c>
      <c r="KA191" s="515">
        <f t="shared" si="109"/>
        <v>0</v>
      </c>
      <c r="KB191" s="515">
        <f t="shared" si="109"/>
        <v>0</v>
      </c>
      <c r="KC191" s="515">
        <f t="shared" si="109"/>
        <v>0</v>
      </c>
      <c r="KD191" s="515">
        <f t="shared" si="109"/>
        <v>0</v>
      </c>
      <c r="KE191" s="515">
        <f t="shared" si="109"/>
        <v>0</v>
      </c>
      <c r="KF191" s="515">
        <f t="shared" si="109"/>
        <v>0</v>
      </c>
      <c r="KG191" s="515">
        <f t="shared" si="109"/>
        <v>0</v>
      </c>
      <c r="KH191" s="515">
        <f t="shared" si="109"/>
        <v>0</v>
      </c>
      <c r="KI191" s="515">
        <f t="shared" si="109"/>
        <v>0</v>
      </c>
      <c r="KJ191" s="515">
        <f t="shared" si="109"/>
        <v>0</v>
      </c>
      <c r="KK191" s="515">
        <f t="shared" si="109"/>
        <v>0</v>
      </c>
      <c r="KL191" s="515">
        <f t="shared" si="109"/>
        <v>0</v>
      </c>
      <c r="KM191" s="515">
        <f t="shared" si="109"/>
        <v>0</v>
      </c>
      <c r="KN191" s="515">
        <f t="shared" si="109"/>
        <v>0</v>
      </c>
      <c r="KO191" s="515">
        <f t="shared" si="109"/>
        <v>0</v>
      </c>
      <c r="KP191" s="515">
        <f t="shared" si="109"/>
        <v>0</v>
      </c>
      <c r="KQ191" s="515">
        <f t="shared" si="109"/>
        <v>0</v>
      </c>
      <c r="KR191" s="515">
        <f t="shared" si="109"/>
        <v>0</v>
      </c>
      <c r="KS191" s="515">
        <f t="shared" si="109"/>
        <v>0</v>
      </c>
      <c r="KT191" s="515">
        <f t="shared" si="109"/>
        <v>0</v>
      </c>
      <c r="KU191" s="515">
        <f t="shared" si="109"/>
        <v>0</v>
      </c>
      <c r="KV191" s="515">
        <f t="shared" si="109"/>
        <v>0</v>
      </c>
      <c r="KW191" s="515">
        <f t="shared" si="109"/>
        <v>0</v>
      </c>
      <c r="KX191" s="515">
        <f t="shared" si="109"/>
        <v>0</v>
      </c>
      <c r="KY191" s="515">
        <f t="shared" si="109"/>
        <v>0</v>
      </c>
      <c r="KZ191" s="515">
        <f t="shared" si="109"/>
        <v>0</v>
      </c>
      <c r="LA191" s="515">
        <f t="shared" si="109"/>
        <v>0</v>
      </c>
      <c r="LB191" s="515">
        <f t="shared" si="109"/>
        <v>0</v>
      </c>
      <c r="LC191" s="515">
        <f t="shared" si="109"/>
        <v>0</v>
      </c>
      <c r="LD191" s="515">
        <f t="shared" si="109"/>
        <v>0</v>
      </c>
      <c r="LE191" s="515">
        <f t="shared" si="109"/>
        <v>0</v>
      </c>
      <c r="LF191" s="515">
        <f t="shared" si="109"/>
        <v>0</v>
      </c>
      <c r="LG191" s="515">
        <f t="shared" si="109"/>
        <v>0</v>
      </c>
      <c r="LH191" s="515">
        <f t="shared" si="109"/>
        <v>0</v>
      </c>
      <c r="LI191" s="515">
        <f t="shared" si="109"/>
        <v>0</v>
      </c>
      <c r="LJ191" s="515">
        <f t="shared" si="109"/>
        <v>0</v>
      </c>
      <c r="LK191" s="515">
        <f t="shared" si="109"/>
        <v>0</v>
      </c>
      <c r="LL191" s="515">
        <f t="shared" ref="LL191:NK191" si="110">IF(AND(LL$167&gt;EOMONTH($E21,$R21*(1-$O21)),LL$167&lt;=EOMONTH($E21,$R21*(1-$O21)+$S21*(1-$O21)+$T21*$O21)),-LL190,0)</f>
        <v>0</v>
      </c>
      <c r="LM191" s="515">
        <f t="shared" si="110"/>
        <v>0</v>
      </c>
      <c r="LN191" s="515">
        <f t="shared" si="110"/>
        <v>0</v>
      </c>
      <c r="LO191" s="515">
        <f t="shared" si="110"/>
        <v>0</v>
      </c>
      <c r="LP191" s="515">
        <f t="shared" si="110"/>
        <v>0</v>
      </c>
      <c r="LQ191" s="515">
        <f t="shared" si="110"/>
        <v>0</v>
      </c>
      <c r="LR191" s="515">
        <f t="shared" si="110"/>
        <v>0</v>
      </c>
      <c r="LS191" s="515">
        <f t="shared" si="110"/>
        <v>0</v>
      </c>
      <c r="LT191" s="515">
        <f t="shared" si="110"/>
        <v>0</v>
      </c>
      <c r="LU191" s="515">
        <f t="shared" si="110"/>
        <v>0</v>
      </c>
      <c r="LV191" s="515">
        <f t="shared" si="110"/>
        <v>0</v>
      </c>
      <c r="LW191" s="515">
        <f t="shared" si="110"/>
        <v>0</v>
      </c>
      <c r="LX191" s="515">
        <f t="shared" si="110"/>
        <v>0</v>
      </c>
      <c r="LY191" s="515">
        <f t="shared" si="110"/>
        <v>0</v>
      </c>
      <c r="LZ191" s="515">
        <f t="shared" si="110"/>
        <v>0</v>
      </c>
      <c r="MA191" s="515">
        <f t="shared" si="110"/>
        <v>0</v>
      </c>
      <c r="MB191" s="515">
        <f t="shared" si="110"/>
        <v>0</v>
      </c>
      <c r="MC191" s="515">
        <f t="shared" si="110"/>
        <v>0</v>
      </c>
      <c r="MD191" s="515">
        <f t="shared" si="110"/>
        <v>0</v>
      </c>
      <c r="ME191" s="515">
        <f t="shared" si="110"/>
        <v>0</v>
      </c>
      <c r="MF191" s="515">
        <f t="shared" si="110"/>
        <v>0</v>
      </c>
      <c r="MG191" s="515">
        <f t="shared" si="110"/>
        <v>0</v>
      </c>
      <c r="MH191" s="515">
        <f t="shared" si="110"/>
        <v>0</v>
      </c>
      <c r="MI191" s="515">
        <f t="shared" si="110"/>
        <v>0</v>
      </c>
      <c r="MJ191" s="515">
        <f t="shared" si="110"/>
        <v>0</v>
      </c>
      <c r="MK191" s="515">
        <f t="shared" si="110"/>
        <v>0</v>
      </c>
      <c r="ML191" s="515">
        <f t="shared" si="110"/>
        <v>0</v>
      </c>
      <c r="MM191" s="515">
        <f t="shared" si="110"/>
        <v>0</v>
      </c>
      <c r="MN191" s="515">
        <f t="shared" si="110"/>
        <v>0</v>
      </c>
      <c r="MO191" s="515">
        <f t="shared" si="110"/>
        <v>0</v>
      </c>
      <c r="MP191" s="515">
        <f t="shared" si="110"/>
        <v>0</v>
      </c>
      <c r="MQ191" s="515">
        <f t="shared" si="110"/>
        <v>0</v>
      </c>
      <c r="MR191" s="515">
        <f t="shared" si="110"/>
        <v>0</v>
      </c>
      <c r="MS191" s="515">
        <f t="shared" si="110"/>
        <v>0</v>
      </c>
      <c r="MT191" s="515">
        <f t="shared" si="110"/>
        <v>0</v>
      </c>
      <c r="MU191" s="515">
        <f t="shared" si="110"/>
        <v>0</v>
      </c>
      <c r="MV191" s="515">
        <f t="shared" si="110"/>
        <v>0</v>
      </c>
      <c r="MW191" s="515">
        <f t="shared" si="110"/>
        <v>0</v>
      </c>
      <c r="MX191" s="515">
        <f t="shared" si="110"/>
        <v>0</v>
      </c>
      <c r="MY191" s="515">
        <f t="shared" si="110"/>
        <v>0</v>
      </c>
      <c r="MZ191" s="515">
        <f t="shared" si="110"/>
        <v>0</v>
      </c>
      <c r="NA191" s="515">
        <f t="shared" si="110"/>
        <v>0</v>
      </c>
      <c r="NB191" s="515">
        <f t="shared" si="110"/>
        <v>0</v>
      </c>
      <c r="NC191" s="515">
        <f t="shared" si="110"/>
        <v>0</v>
      </c>
      <c r="ND191" s="515">
        <f t="shared" si="110"/>
        <v>0</v>
      </c>
      <c r="NE191" s="515">
        <f t="shared" si="110"/>
        <v>0</v>
      </c>
      <c r="NF191" s="515">
        <f t="shared" si="110"/>
        <v>0</v>
      </c>
      <c r="NG191" s="515">
        <f t="shared" si="110"/>
        <v>0</v>
      </c>
      <c r="NH191" s="515">
        <f t="shared" si="110"/>
        <v>0</v>
      </c>
      <c r="NI191" s="515">
        <f t="shared" si="110"/>
        <v>0</v>
      </c>
      <c r="NJ191" s="515">
        <f t="shared" si="110"/>
        <v>0</v>
      </c>
      <c r="NK191" s="518">
        <f t="shared" si="110"/>
        <v>0</v>
      </c>
    </row>
    <row r="192" spans="1:375" s="384" customFormat="1" ht="13.8" x14ac:dyDescent="0.3">
      <c r="A192" s="517">
        <f t="shared" si="86"/>
        <v>94118.423665631621</v>
      </c>
      <c r="B192" s="421" t="s">
        <v>315</v>
      </c>
      <c r="C192" s="514" t="s">
        <v>335</v>
      </c>
      <c r="D192" s="515">
        <f>IF(OR(D$167&lt;=EOMONTH($E21,$R21*(1-$O21)),D$167&gt;EOMONTH($E21,$P21*12*(1-$O21)+$Q21*12*$O21+$R21*(1-$O21))),0,IF($X21="NNN",SUM(Expenses!B$14:B$18)*$F21,IF($X21="FSG",0,IF($X21="MG",SUMPRODUCT(Expenses!B$14:B$18,$Z21:$Z25)*$F21,MAX((Expenses!B$15-$AB21/12)*$AA21*$F21,0)+MAX((Expenses!B$14-$AB22/12)*$AA22*$F21,0)+MAX((Expenses!B$17-$AB23/12)*$AA23*$F21,0)+MAX((Expenses!B$16-$AB24/12)*$AA24*$F21,0)+MAX((Expenses!B$18-$AB25/12)*$AA25*$F21,0)))))</f>
        <v>0</v>
      </c>
      <c r="E192" s="515">
        <f>IF(OR(E$167&lt;=EOMONTH($E21,$R21*(1-$O21)),E$167&gt;EOMONTH($E21,$P21*12*(1-$O21)+$Q21*12*$O21+$R21*(1-$O21))),0,IF($X21="NNN",SUM(Expenses!C$14:C$18)*$F21,IF($X21="FSG",0,IF($X21="MG",SUMPRODUCT(Expenses!C$14:C$18,$Z21:$Z25)*$F21,MAX((Expenses!C$15-$AB21/12)*$AA21*$F21,0)+MAX((Expenses!C$14-$AB22/12)*$AA22*$F21,0)+MAX((Expenses!C$17-$AB23/12)*$AA23*$F21,0)+MAX((Expenses!C$16-$AB24/12)*$AA24*$F21,0)+MAX((Expenses!C$18-$AB25/12)*$AA25*$F21,0)))))</f>
        <v>0</v>
      </c>
      <c r="F192" s="515">
        <f>IF(OR(F$167&lt;=EOMONTH($E21,$R21*(1-$O21)),F$167&gt;EOMONTH($E21,$P21*12*(1-$O21)+$Q21*12*$O21+$R21*(1-$O21))),0,IF($X21="NNN",SUM(Expenses!D$14:D$18)*$F21,IF($X21="FSG",0,IF($X21="MG",SUMPRODUCT(Expenses!D$14:D$18,$Z21:$Z25)*$F21,MAX((Expenses!D$15-$AB21/12)*$AA21*$F21,0)+MAX((Expenses!D$14-$AB22/12)*$AA22*$F21,0)+MAX((Expenses!D$17-$AB23/12)*$AA23*$F21,0)+MAX((Expenses!D$16-$AB24/12)*$AA24*$F21,0)+MAX((Expenses!D$18-$AB25/12)*$AA25*$F21,0)))))</f>
        <v>0</v>
      </c>
      <c r="G192" s="515">
        <f>IF(OR(G$167&lt;=EOMONTH($E21,$R21*(1-$O21)),G$167&gt;EOMONTH($E21,$P21*12*(1-$O21)+$Q21*12*$O21+$R21*(1-$O21))),0,IF($X21="NNN",SUM(Expenses!E$14:E$18)*$F21,IF($X21="FSG",0,IF($X21="MG",SUMPRODUCT(Expenses!E$14:E$18,$Z21:$Z25)*$F21,MAX((Expenses!E$15-$AB21/12)*$AA21*$F21,0)+MAX((Expenses!E$14-$AB22/12)*$AA22*$F21,0)+MAX((Expenses!E$17-$AB23/12)*$AA23*$F21,0)+MAX((Expenses!E$16-$AB24/12)*$AA24*$F21,0)+MAX((Expenses!E$18-$AB25/12)*$AA25*$F21,0)))))</f>
        <v>0</v>
      </c>
      <c r="H192" s="515">
        <f>IF(OR(H$167&lt;=EOMONTH($E21,$R21*(1-$O21)),H$167&gt;EOMONTH($E21,$P21*12*(1-$O21)+$Q21*12*$O21+$R21*(1-$O21))),0,IF($X21="NNN",SUM(Expenses!F$14:F$18)*$F21,IF($X21="FSG",0,IF($X21="MG",SUMPRODUCT(Expenses!F$14:F$18,$Z21:$Z25)*$F21,MAX((Expenses!F$15-$AB21/12)*$AA21*$F21,0)+MAX((Expenses!F$14-$AB22/12)*$AA22*$F21,0)+MAX((Expenses!F$17-$AB23/12)*$AA23*$F21,0)+MAX((Expenses!F$16-$AB24/12)*$AA24*$F21,0)+MAX((Expenses!F$18-$AB25/12)*$AA25*$F21,0)))))</f>
        <v>0</v>
      </c>
      <c r="I192" s="515">
        <f>IF(OR(I$167&lt;=EOMONTH($E21,$R21*(1-$O21)),I$167&gt;EOMONTH($E21,$P21*12*(1-$O21)+$Q21*12*$O21+$R21*(1-$O21))),0,IF($X21="NNN",SUM(Expenses!G$14:G$18)*$F21,IF($X21="FSG",0,IF($X21="MG",SUMPRODUCT(Expenses!G$14:G$18,$Z21:$Z25)*$F21,MAX((Expenses!G$15-$AB21/12)*$AA21*$F21,0)+MAX((Expenses!G$14-$AB22/12)*$AA22*$F21,0)+MAX((Expenses!G$17-$AB23/12)*$AA23*$F21,0)+MAX((Expenses!G$16-$AB24/12)*$AA24*$F21,0)+MAX((Expenses!G$18-$AB25/12)*$AA25*$F21,0)))))</f>
        <v>0</v>
      </c>
      <c r="J192" s="515">
        <f>IF(OR(J$167&lt;=EOMONTH($E21,$R21*(1-$O21)),J$167&gt;EOMONTH($E21,$P21*12*(1-$O21)+$Q21*12*$O21+$R21*(1-$O21))),0,IF($X21="NNN",SUM(Expenses!H$14:H$18)*$F21,IF($X21="FSG",0,IF($X21="MG",SUMPRODUCT(Expenses!H$14:H$18,$Z21:$Z25)*$F21,MAX((Expenses!H$15-$AB21/12)*$AA21*$F21,0)+MAX((Expenses!H$14-$AB22/12)*$AA22*$F21,0)+MAX((Expenses!H$17-$AB23/12)*$AA23*$F21,0)+MAX((Expenses!H$16-$AB24/12)*$AA24*$F21,0)+MAX((Expenses!H$18-$AB25/12)*$AA25*$F21,0)))))</f>
        <v>1466.3138209828942</v>
      </c>
      <c r="K192" s="515">
        <f>IF(OR(K$167&lt;=EOMONTH($E21,$R21*(1-$O21)),K$167&gt;EOMONTH($E21,$P21*12*(1-$O21)+$Q21*12*$O21+$R21*(1-$O21))),0,IF($X21="NNN",SUM(Expenses!I$14:I$18)*$F21,IF($X21="FSG",0,IF($X21="MG",SUMPRODUCT(Expenses!I$14:I$18,$Z21:$Z25)*$F21,MAX((Expenses!I$15-$AB21/12)*$AA21*$F21,0)+MAX((Expenses!I$14-$AB22/12)*$AA22*$F21,0)+MAX((Expenses!I$17-$AB23/12)*$AA23*$F21,0)+MAX((Expenses!I$16-$AB24/12)*$AA24*$F21,0)+MAX((Expenses!I$18-$AB25/12)*$AA25*$F21,0)))))</f>
        <v>1469.6324992023708</v>
      </c>
      <c r="L192" s="515">
        <f>IF(OR(L$167&lt;=EOMONTH($E21,$R21*(1-$O21)),L$167&gt;EOMONTH($E21,$P21*12*(1-$O21)+$Q21*12*$O21+$R21*(1-$O21))),0,IF($X21="NNN",SUM(Expenses!J$14:J$18)*$F21,IF($X21="FSG",0,IF($X21="MG",SUMPRODUCT(Expenses!J$14:J$18,$Z21:$Z25)*$F21,MAX((Expenses!J$15-$AB21/12)*$AA21*$F21,0)+MAX((Expenses!J$14-$AB22/12)*$AA22*$F21,0)+MAX((Expenses!J$17-$AB23/12)*$AA23*$F21,0)+MAX((Expenses!J$16-$AB24/12)*$AA24*$F21,0)+MAX((Expenses!J$18-$AB25/12)*$AA25*$F21,0)))))</f>
        <v>1472.9586885186993</v>
      </c>
      <c r="M192" s="515">
        <f>IF(OR(M$167&lt;=EOMONTH($E21,$R21*(1-$O21)),M$167&gt;EOMONTH($E21,$P21*12*(1-$O21)+$Q21*12*$O21+$R21*(1-$O21))),0,IF($X21="NNN",SUM(Expenses!K$14:K$18)*$F21,IF($X21="FSG",0,IF($X21="MG",SUMPRODUCT(Expenses!K$14:K$18,$Z21:$Z25)*$F21,MAX((Expenses!K$15-$AB21/12)*$AA21*$F21,0)+MAX((Expenses!K$14-$AB22/12)*$AA22*$F21,0)+MAX((Expenses!K$17-$AB23/12)*$AA23*$F21,0)+MAX((Expenses!K$16-$AB24/12)*$AA24*$F21,0)+MAX((Expenses!K$18-$AB25/12)*$AA25*$F21,0)))))</f>
        <v>1476.2924059315922</v>
      </c>
      <c r="N192" s="515">
        <f>IF(OR(N$167&lt;=EOMONTH($E21,$R21*(1-$O21)),N$167&gt;EOMONTH($E21,$P21*12*(1-$O21)+$Q21*12*$O21+$R21*(1-$O21))),0,IF($X21="NNN",SUM(Expenses!L$14:L$18)*$F21,IF($X21="FSG",0,IF($X21="MG",SUMPRODUCT(Expenses!L$14:L$18,$Z21:$Z25)*$F21,MAX((Expenses!L$15-$AB21/12)*$AA21*$F21,0)+MAX((Expenses!L$14-$AB22/12)*$AA22*$F21,0)+MAX((Expenses!L$17-$AB23/12)*$AA23*$F21,0)+MAX((Expenses!L$16-$AB24/12)*$AA24*$F21,0)+MAX((Expenses!L$18-$AB25/12)*$AA25*$F21,0)))))</f>
        <v>1479.6336684792368</v>
      </c>
      <c r="O192" s="515">
        <f>IF(OR(O$167&lt;=EOMONTH($E21,$R21*(1-$O21)),O$167&gt;EOMONTH($E21,$P21*12*(1-$O21)+$Q21*12*$O21+$R21*(1-$O21))),0,IF($X21="NNN",SUM(Expenses!M$14:M$18)*$F21,IF($X21="FSG",0,IF($X21="MG",SUMPRODUCT(Expenses!M$14:M$18,$Z21:$Z25)*$F21,MAX((Expenses!M$15-$AB21/12)*$AA21*$F21,0)+MAX((Expenses!M$14-$AB22/12)*$AA22*$F21,0)+MAX((Expenses!M$17-$AB23/12)*$AA23*$F21,0)+MAX((Expenses!M$16-$AB24/12)*$AA24*$F21,0)+MAX((Expenses!M$18-$AB25/12)*$AA25*$F21,0)))))</f>
        <v>1482.9824932383835</v>
      </c>
      <c r="P192" s="515">
        <f>IF(OR(P$167&lt;=EOMONTH($E21,$R21*(1-$O21)),P$167&gt;EOMONTH($E21,$P21*12*(1-$O21)+$Q21*12*$O21+$R21*(1-$O21))),0,IF($X21="NNN",SUM(Expenses!N$14:N$18)*$F21,IF($X21="FSG",0,IF($X21="MG",SUMPRODUCT(Expenses!N$14:N$18,$Z21:$Z25)*$F21,MAX((Expenses!N$15-$AB21/12)*$AA21*$F21,0)+MAX((Expenses!N$14-$AB22/12)*$AA22*$F21,0)+MAX((Expenses!N$17-$AB23/12)*$AA23*$F21,0)+MAX((Expenses!N$16-$AB24/12)*$AA24*$F21,0)+MAX((Expenses!N$18-$AB25/12)*$AA25*$F21,0)))))</f>
        <v>1486.3388973244312</v>
      </c>
      <c r="Q192" s="515">
        <f>IF(OR(Q$167&lt;=EOMONTH($E21,$R21*(1-$O21)),Q$167&gt;EOMONTH($E21,$P21*12*(1-$O21)+$Q21*12*$O21+$R21*(1-$O21))),0,IF($X21="NNN",SUM(Expenses!O$14:O$18)*$F21,IF($X21="FSG",0,IF($X21="MG",SUMPRODUCT(Expenses!O$14:O$18,$Z21:$Z25)*$F21,MAX((Expenses!O$15-$AB21/12)*$AA21*$F21,0)+MAX((Expenses!O$14-$AB22/12)*$AA22*$F21,0)+MAX((Expenses!O$17-$AB23/12)*$AA23*$F21,0)+MAX((Expenses!O$16-$AB24/12)*$AA24*$F21,0)+MAX((Expenses!O$18-$AB25/12)*$AA25*$F21,0)))))</f>
        <v>1489.7028978915166</v>
      </c>
      <c r="R192" s="515">
        <f>IF(OR(R$167&lt;=EOMONTH($E21,$R21*(1-$O21)),R$167&gt;EOMONTH($E21,$P21*12*(1-$O21)+$Q21*12*$O21+$R21*(1-$O21))),0,IF($X21="NNN",SUM(Expenses!P$14:P$18)*$F21,IF($X21="FSG",0,IF($X21="MG",SUMPRODUCT(Expenses!P$14:P$18,$Z21:$Z25)*$F21,MAX((Expenses!P$15-$AB21/12)*$AA21*$F21,0)+MAX((Expenses!P$14-$AB22/12)*$AA22*$F21,0)+MAX((Expenses!P$17-$AB23/12)*$AA23*$F21,0)+MAX((Expenses!P$16-$AB24/12)*$AA24*$F21,0)+MAX((Expenses!P$18-$AB25/12)*$AA25*$F21,0)))))</f>
        <v>1493.0745121326004</v>
      </c>
      <c r="S192" s="515">
        <f>IF(OR(S$167&lt;=EOMONTH($E21,$R21*(1-$O21)),S$167&gt;EOMONTH($E21,$P21*12*(1-$O21)+$Q21*12*$O21+$R21*(1-$O21))),0,IF($X21="NNN",SUM(Expenses!Q$14:Q$18)*$F21,IF($X21="FSG",0,IF($X21="MG",SUMPRODUCT(Expenses!Q$14:Q$18,$Z21:$Z25)*$F21,MAX((Expenses!Q$15-$AB21/12)*$AA21*$F21,0)+MAX((Expenses!Q$14-$AB22/12)*$AA22*$F21,0)+MAX((Expenses!Q$17-$AB23/12)*$AA23*$F21,0)+MAX((Expenses!Q$16-$AB24/12)*$AA24*$F21,0)+MAX((Expenses!Q$18-$AB25/12)*$AA25*$F21,0)))))</f>
        <v>1496.4537572795559</v>
      </c>
      <c r="T192" s="515">
        <f>IF(OR(T$167&lt;=EOMONTH($E21,$R21*(1-$O21)),T$167&gt;EOMONTH($E21,$P21*12*(1-$O21)+$Q21*12*$O21+$R21*(1-$O21))),0,IF($X21="NNN",SUM(Expenses!R$14:R$18)*$F21,IF($X21="FSG",0,IF($X21="MG",SUMPRODUCT(Expenses!R$14:R$18,$Z21:$Z25)*$F21,MAX((Expenses!R$15-$AB21/12)*$AA21*$F21,0)+MAX((Expenses!R$14-$AB22/12)*$AA22*$F21,0)+MAX((Expenses!R$17-$AB23/12)*$AA23*$F21,0)+MAX((Expenses!R$16-$AB24/12)*$AA24*$F21,0)+MAX((Expenses!R$18-$AB25/12)*$AA25*$F21,0)))))</f>
        <v>1499.8406506032572</v>
      </c>
      <c r="U192" s="515">
        <f>IF(OR(U$167&lt;=EOMONTH($E21,$R21*(1-$O21)),U$167&gt;EOMONTH($E21,$P21*12*(1-$O21)+$Q21*12*$O21+$R21*(1-$O21))),0,IF($X21="NNN",SUM(Expenses!S$14:S$18)*$F21,IF($X21="FSG",0,IF($X21="MG",SUMPRODUCT(Expenses!S$14:S$18,$Z21:$Z25)*$F21,MAX((Expenses!S$15-$AB21/12)*$AA21*$F21,0)+MAX((Expenses!S$14-$AB22/12)*$AA22*$F21,0)+MAX((Expenses!S$17-$AB23/12)*$AA23*$F21,0)+MAX((Expenses!S$16-$AB24/12)*$AA24*$F21,0)+MAX((Expenses!S$18-$AB25/12)*$AA25*$F21,0)))))</f>
        <v>1503.2352094136668</v>
      </c>
      <c r="V192" s="515">
        <f>IF(OR(V$167&lt;=EOMONTH($E21,$R21*(1-$O21)),V$167&gt;EOMONTH($E21,$P21*12*(1-$O21)+$Q21*12*$O21+$R21*(1-$O21))),0,IF($X21="NNN",SUM(Expenses!T$14:T$18)*$F21,IF($X21="FSG",0,IF($X21="MG",SUMPRODUCT(Expenses!T$14:T$18,$Z21:$Z25)*$F21,MAX((Expenses!T$15-$AB21/12)*$AA21*$F21,0)+MAX((Expenses!T$14-$AB22/12)*$AA22*$F21,0)+MAX((Expenses!T$17-$AB23/12)*$AA23*$F21,0)+MAX((Expenses!T$16-$AB24/12)*$AA24*$F21,0)+MAX((Expenses!T$18-$AB25/12)*$AA25*$F21,0)))))</f>
        <v>1506.6374510599248</v>
      </c>
      <c r="W192" s="515">
        <f>IF(OR(W$167&lt;=EOMONTH($E21,$R21*(1-$O21)),W$167&gt;EOMONTH($E21,$P21*12*(1-$O21)+$Q21*12*$O21+$R21*(1-$O21))),0,IF($X21="NNN",SUM(Expenses!U$14:U$18)*$F21,IF($X21="FSG",0,IF($X21="MG",SUMPRODUCT(Expenses!U$14:U$18,$Z21:$Z25)*$F21,MAX((Expenses!U$15-$AB21/12)*$AA21*$F21,0)+MAX((Expenses!U$14-$AB22/12)*$AA22*$F21,0)+MAX((Expenses!U$17-$AB23/12)*$AA23*$F21,0)+MAX((Expenses!U$16-$AB24/12)*$AA24*$F21,0)+MAX((Expenses!U$18-$AB25/12)*$AA25*$F21,0)))))</f>
        <v>1510.0473929304371</v>
      </c>
      <c r="X192" s="515">
        <f>IF(OR(X$167&lt;=EOMONTH($E21,$R21*(1-$O21)),X$167&gt;EOMONTH($E21,$P21*12*(1-$O21)+$Q21*12*$O21+$R21*(1-$O21))),0,IF($X21="NNN",SUM(Expenses!V$14:V$18)*$F21,IF($X21="FSG",0,IF($X21="MG",SUMPRODUCT(Expenses!V$14:V$18,$Z21:$Z25)*$F21,MAX((Expenses!V$15-$AB21/12)*$AA21*$F21,0)+MAX((Expenses!V$14-$AB22/12)*$AA22*$F21,0)+MAX((Expenses!V$17-$AB23/12)*$AA23*$F21,0)+MAX((Expenses!V$16-$AB24/12)*$AA24*$F21,0)+MAX((Expenses!V$18-$AB25/12)*$AA25*$F21,0)))))</f>
        <v>1513.4650524529645</v>
      </c>
      <c r="Y192" s="515">
        <f>IF(OR(Y$167&lt;=EOMONTH($E21,$R21*(1-$O21)),Y$167&gt;EOMONTH($E21,$P21*12*(1-$O21)+$Q21*12*$O21+$R21*(1-$O21))),0,IF($X21="NNN",SUM(Expenses!W$14:W$18)*$F21,IF($X21="FSG",0,IF($X21="MG",SUMPRODUCT(Expenses!W$14:W$18,$Z21:$Z25)*$F21,MAX((Expenses!W$15-$AB21/12)*$AA21*$F21,0)+MAX((Expenses!W$14-$AB22/12)*$AA22*$F21,0)+MAX((Expenses!W$17-$AB23/12)*$AA23*$F21,0)+MAX((Expenses!W$16-$AB24/12)*$AA24*$F21,0)+MAX((Expenses!W$18-$AB25/12)*$AA25*$F21,0)))))</f>
        <v>1516.8904470947118</v>
      </c>
      <c r="Z192" s="515">
        <f>IF(OR(Z$167&lt;=EOMONTH($E21,$R21*(1-$O21)),Z$167&gt;EOMONTH($E21,$P21*12*(1-$O21)+$Q21*12*$O21+$R21*(1-$O21))),0,IF($X21="NNN",SUM(Expenses!X$14:X$18)*$F21,IF($X21="FSG",0,IF($X21="MG",SUMPRODUCT(Expenses!X$14:X$18,$Z21:$Z25)*$F21,MAX((Expenses!X$15-$AB21/12)*$AA21*$F21,0)+MAX((Expenses!X$14-$AB22/12)*$AA22*$F21,0)+MAX((Expenses!X$17-$AB23/12)*$AA23*$F21,0)+MAX((Expenses!X$16-$AB24/12)*$AA24*$F21,0)+MAX((Expenses!X$18-$AB25/12)*$AA25*$F21,0)))))</f>
        <v>1520.3235943624168</v>
      </c>
      <c r="AA192" s="515">
        <f>IF(OR(AA$167&lt;=EOMONTH($E21,$R21*(1-$O21)),AA$167&gt;EOMONTH($E21,$P21*12*(1-$O21)+$Q21*12*$O21+$R21*(1-$O21))),0,IF($X21="NNN",SUM(Expenses!Y$14:Y$18)*$F21,IF($X21="FSG",0,IF($X21="MG",SUMPRODUCT(Expenses!Y$14:Y$18,$Z21:$Z25)*$F21,MAX((Expenses!Y$15-$AB21/12)*$AA21*$F21,0)+MAX((Expenses!Y$14-$AB22/12)*$AA22*$F21,0)+MAX((Expenses!Y$17-$AB23/12)*$AA23*$F21,0)+MAX((Expenses!Y$16-$AB24/12)*$AA24*$F21,0)+MAX((Expenses!Y$18-$AB25/12)*$AA25*$F21,0)))))</f>
        <v>1523.76451180244</v>
      </c>
      <c r="AB192" s="515">
        <f>IF(OR(AB$167&lt;=EOMONTH($E21,$R21*(1-$O21)),AB$167&gt;EOMONTH($E21,$P21*12*(1-$O21)+$Q21*12*$O21+$R21*(1-$O21))),0,IF($X21="NNN",SUM(Expenses!Z$14:Z$18)*$F21,IF($X21="FSG",0,IF($X21="MG",SUMPRODUCT(Expenses!Z$14:Z$18,$Z21:$Z25)*$F21,MAX((Expenses!Z$15-$AB21/12)*$AA21*$F21,0)+MAX((Expenses!Z$14-$AB22/12)*$AA22*$F21,0)+MAX((Expenses!Z$17-$AB23/12)*$AA23*$F21,0)+MAX((Expenses!Z$16-$AB24/12)*$AA24*$F21,0)+MAX((Expenses!Z$18-$AB25/12)*$AA25*$F21,0)))))</f>
        <v>1527.2132170008542</v>
      </c>
      <c r="AC192" s="515">
        <f>IF(OR(AC$167&lt;=EOMONTH($E21,$R21*(1-$O21)),AC$167&gt;EOMONTH($E21,$P21*12*(1-$O21)+$Q21*12*$O21+$R21*(1-$O21))),0,IF($X21="NNN",SUM(Expenses!AA$14:AA$18)*$F21,IF($X21="FSG",0,IF($X21="MG",SUMPRODUCT(Expenses!AA$14:AA$18,$Z21:$Z25)*$F21,MAX((Expenses!AA$15-$AB21/12)*$AA21*$F21,0)+MAX((Expenses!AA$14-$AB22/12)*$AA22*$F21,0)+MAX((Expenses!AA$17-$AB23/12)*$AA23*$F21,0)+MAX((Expenses!AA$16-$AB24/12)*$AA24*$F21,0)+MAX((Expenses!AA$18-$AB25/12)*$AA25*$F21,0)))))</f>
        <v>1530.6697275835345</v>
      </c>
      <c r="AD192" s="515">
        <f>IF(OR(AD$167&lt;=EOMONTH($E21,$R21*(1-$O21)),AD$167&gt;EOMONTH($E21,$P21*12*(1-$O21)+$Q21*12*$O21+$R21*(1-$O21))),0,IF($X21="NNN",SUM(Expenses!AB$14:AB$18)*$F21,IF($X21="FSG",0,IF($X21="MG",SUMPRODUCT(Expenses!AB$14:AB$18,$Z21:$Z25)*$F21,MAX((Expenses!AB$15-$AB21/12)*$AA21*$F21,0)+MAX((Expenses!AB$14-$AB22/12)*$AA22*$F21,0)+MAX((Expenses!AB$17-$AB23/12)*$AA23*$F21,0)+MAX((Expenses!AB$16-$AB24/12)*$AA24*$F21,0)+MAX((Expenses!AB$18-$AB25/12)*$AA25*$F21,0)))))</f>
        <v>1534.134061216248</v>
      </c>
      <c r="AE192" s="515">
        <f>IF(OR(AE$167&lt;=EOMONTH($E21,$R21*(1-$O21)),AE$167&gt;EOMONTH($E21,$P21*12*(1-$O21)+$Q21*12*$O21+$R21*(1-$O21))),0,IF($X21="NNN",SUM(Expenses!AC$14:AC$18)*$F21,IF($X21="FSG",0,IF($X21="MG",SUMPRODUCT(Expenses!AC$14:AC$18,$Z21:$Z25)*$F21,MAX((Expenses!AC$15-$AB21/12)*$AA21*$F21,0)+MAX((Expenses!AC$14-$AB22/12)*$AA22*$F21,0)+MAX((Expenses!AC$17-$AB23/12)*$AA23*$F21,0)+MAX((Expenses!AC$16-$AB24/12)*$AA24*$F21,0)+MAX((Expenses!AC$18-$AB25/12)*$AA25*$F21,0)))))</f>
        <v>1537.6062356047448</v>
      </c>
      <c r="AF192" s="515">
        <f>IF(OR(AF$167&lt;=EOMONTH($E21,$R21*(1-$O21)),AF$167&gt;EOMONTH($E21,$P21*12*(1-$O21)+$Q21*12*$O21+$R21*(1-$O21))),0,IF($X21="NNN",SUM(Expenses!AD$14:AD$18)*$F21,IF($X21="FSG",0,IF($X21="MG",SUMPRODUCT(Expenses!AD$14:AD$18,$Z21:$Z25)*$F21,MAX((Expenses!AD$15-$AB21/12)*$AA21*$F21,0)+MAX((Expenses!AD$14-$AB22/12)*$AA22*$F21,0)+MAX((Expenses!AD$17-$AB23/12)*$AA23*$F21,0)+MAX((Expenses!AD$16-$AB24/12)*$AA24*$F21,0)+MAX((Expenses!AD$18-$AB25/12)*$AA25*$F21,0)))))</f>
        <v>1541.0862684948479</v>
      </c>
      <c r="AG192" s="515">
        <f>IF(OR(AG$167&lt;=EOMONTH($E21,$R21*(1-$O21)),AG$167&gt;EOMONTH($E21,$P21*12*(1-$O21)+$Q21*12*$O21+$R21*(1-$O21))),0,IF($X21="NNN",SUM(Expenses!AE$14:AE$18)*$F21,IF($X21="FSG",0,IF($X21="MG",SUMPRODUCT(Expenses!AE$14:AE$18,$Z21:$Z25)*$F21,MAX((Expenses!AE$15-$AB21/12)*$AA21*$F21,0)+MAX((Expenses!AE$14-$AB22/12)*$AA22*$F21,0)+MAX((Expenses!AE$17-$AB23/12)*$AA23*$F21,0)+MAX((Expenses!AE$16-$AB24/12)*$AA24*$F21,0)+MAX((Expenses!AE$18-$AB25/12)*$AA25*$F21,0)))))</f>
        <v>1544.5741776725438</v>
      </c>
      <c r="AH192" s="515">
        <f>IF(OR(AH$167&lt;=EOMONTH($E21,$R21*(1-$O21)),AH$167&gt;EOMONTH($E21,$P21*12*(1-$O21)+$Q21*12*$O21+$R21*(1-$O21))),0,IF($X21="NNN",SUM(Expenses!AF$14:AF$18)*$F21,IF($X21="FSG",0,IF($X21="MG",SUMPRODUCT(Expenses!AF$14:AF$18,$Z21:$Z25)*$F21,MAX((Expenses!AF$15-$AB21/12)*$AA21*$F21,0)+MAX((Expenses!AF$14-$AB22/12)*$AA22*$F21,0)+MAX((Expenses!AF$17-$AB23/12)*$AA23*$F21,0)+MAX((Expenses!AF$16-$AB24/12)*$AA24*$F21,0)+MAX((Expenses!AF$18-$AB25/12)*$AA25*$F21,0)))))</f>
        <v>1548.0699809640737</v>
      </c>
      <c r="AI192" s="515">
        <f>IF(OR(AI$167&lt;=EOMONTH($E21,$R21*(1-$O21)),AI$167&gt;EOMONTH($E21,$P21*12*(1-$O21)+$Q21*12*$O21+$R21*(1-$O21))),0,IF($X21="NNN",SUM(Expenses!AG$14:AG$18)*$F21,IF($X21="FSG",0,IF($X21="MG",SUMPRODUCT(Expenses!AG$14:AG$18,$Z21:$Z25)*$F21,MAX((Expenses!AG$15-$AB21/12)*$AA21*$F21,0)+MAX((Expenses!AG$14-$AB22/12)*$AA22*$F21,0)+MAX((Expenses!AG$17-$AB23/12)*$AA23*$F21,0)+MAX((Expenses!AG$16-$AB24/12)*$AA24*$F21,0)+MAX((Expenses!AG$18-$AB25/12)*$AA25*$F21,0)))))</f>
        <v>1551.5736962360252</v>
      </c>
      <c r="AJ192" s="515">
        <f>IF(OR(AJ$167&lt;=EOMONTH($E21,$R21*(1-$O21)),AJ$167&gt;EOMONTH($E21,$P21*12*(1-$O21)+$Q21*12*$O21+$R21*(1-$O21))),0,IF($X21="NNN",SUM(Expenses!AH$14:AH$18)*$F21,IF($X21="FSG",0,IF($X21="MG",SUMPRODUCT(Expenses!AH$14:AH$18,$Z21:$Z25)*$F21,MAX((Expenses!AH$15-$AB21/12)*$AA21*$F21,0)+MAX((Expenses!AH$14-$AB22/12)*$AA22*$F21,0)+MAX((Expenses!AH$17-$AB23/12)*$AA23*$F21,0)+MAX((Expenses!AH$16-$AB24/12)*$AA24*$F21,0)+MAX((Expenses!AH$18-$AB25/12)*$AA25*$F21,0)))))</f>
        <v>1555.0853413954221</v>
      </c>
      <c r="AK192" s="515">
        <f>IF(OR(AK$167&lt;=EOMONTH($E21,$R21*(1-$O21)),AK$167&gt;EOMONTH($E21,$P21*12*(1-$O21)+$Q21*12*$O21+$R21*(1-$O21))),0,IF($X21="NNN",SUM(Expenses!AI$14:AI$18)*$F21,IF($X21="FSG",0,IF($X21="MG",SUMPRODUCT(Expenses!AI$14:AI$18,$Z21:$Z25)*$F21,MAX((Expenses!AI$15-$AB21/12)*$AA21*$F21,0)+MAX((Expenses!AI$14-$AB22/12)*$AA22*$F21,0)+MAX((Expenses!AI$17-$AB23/12)*$AA23*$F21,0)+MAX((Expenses!AI$16-$AB24/12)*$AA24*$F21,0)+MAX((Expenses!AI$18-$AB25/12)*$AA25*$F21,0)))))</f>
        <v>1558.6049343898173</v>
      </c>
      <c r="AL192" s="515">
        <f>IF(OR(AL$167&lt;=EOMONTH($E21,$R21*(1-$O21)),AL$167&gt;EOMONTH($E21,$P21*12*(1-$O21)+$Q21*12*$O21+$R21*(1-$O21))),0,IF($X21="NNN",SUM(Expenses!AJ$14:AJ$18)*$F21,IF($X21="FSG",0,IF($X21="MG",SUMPRODUCT(Expenses!AJ$14:AJ$18,$Z21:$Z25)*$F21,MAX((Expenses!AJ$15-$AB21/12)*$AA21*$F21,0)+MAX((Expenses!AJ$14-$AB22/12)*$AA22*$F21,0)+MAX((Expenses!AJ$17-$AB23/12)*$AA23*$F21,0)+MAX((Expenses!AJ$16-$AB24/12)*$AA24*$F21,0)+MAX((Expenses!AJ$18-$AB25/12)*$AA25*$F21,0)))))</f>
        <v>1562.1324932073844</v>
      </c>
      <c r="AM192" s="515">
        <f>IF(OR(AM$167&lt;=EOMONTH($E21,$R21*(1-$O21)),AM$167&gt;EOMONTH($E21,$P21*12*(1-$O21)+$Q21*12*$O21+$R21*(1-$O21))),0,IF($X21="NNN",SUM(Expenses!AK$14:AK$18)*$F21,IF($X21="FSG",0,IF($X21="MG",SUMPRODUCT(Expenses!AK$14:AK$18,$Z21:$Z25)*$F21,MAX((Expenses!AK$15-$AB21/12)*$AA21*$F21,0)+MAX((Expenses!AK$14-$AB22/12)*$AA22*$F21,0)+MAX((Expenses!AK$17-$AB23/12)*$AA23*$F21,0)+MAX((Expenses!AK$16-$AB24/12)*$AA24*$F21,0)+MAX((Expenses!AK$18-$AB25/12)*$AA25*$F21,0)))))</f>
        <v>1565.6680358770082</v>
      </c>
      <c r="AN192" s="515">
        <f>IF(OR(AN$167&lt;=EOMONTH($E21,$R21*(1-$O21)),AN$167&gt;EOMONTH($E21,$P21*12*(1-$O21)+$Q21*12*$O21+$R21*(1-$O21))),0,IF($X21="NNN",SUM(Expenses!AL$14:AL$18)*$F21,IF($X21="FSG",0,IF($X21="MG",SUMPRODUCT(Expenses!AL$14:AL$18,$Z21:$Z25)*$F21,MAX((Expenses!AL$15-$AB21/12)*$AA21*$F21,0)+MAX((Expenses!AL$14-$AB22/12)*$AA22*$F21,0)+MAX((Expenses!AL$17-$AB23/12)*$AA23*$F21,0)+MAX((Expenses!AL$16-$AB24/12)*$AA24*$F21,0)+MAX((Expenses!AL$18-$AB25/12)*$AA25*$F21,0)))))</f>
        <v>1569.2115804683788</v>
      </c>
      <c r="AO192" s="515">
        <f>IF(OR(AO$167&lt;=EOMONTH($E21,$R21*(1-$O21)),AO$167&gt;EOMONTH($E21,$P21*12*(1-$O21)+$Q21*12*$O21+$R21*(1-$O21))),0,IF($X21="NNN",SUM(Expenses!AM$14:AM$18)*$F21,IF($X21="FSG",0,IF($X21="MG",SUMPRODUCT(Expenses!AM$14:AM$18,$Z21:$Z25)*$F21,MAX((Expenses!AM$15-$AB21/12)*$AA21*$F21,0)+MAX((Expenses!AM$14-$AB22/12)*$AA22*$F21,0)+MAX((Expenses!AM$17-$AB23/12)*$AA23*$F21,0)+MAX((Expenses!AM$16-$AB24/12)*$AA24*$F21,0)+MAX((Expenses!AM$18-$AB25/12)*$AA25*$F21,0)))))</f>
        <v>1572.7631450920828</v>
      </c>
      <c r="AP192" s="515">
        <f>IF(OR(AP$167&lt;=EOMONTH($E21,$R21*(1-$O21)),AP$167&gt;EOMONTH($E21,$P21*12*(1-$O21)+$Q21*12*$O21+$R21*(1-$O21))),0,IF($X21="NNN",SUM(Expenses!AN$14:AN$18)*$F21,IF($X21="FSG",0,IF($X21="MG",SUMPRODUCT(Expenses!AN$14:AN$18,$Z21:$Z25)*$F21,MAX((Expenses!AN$15-$AB21/12)*$AA21*$F21,0)+MAX((Expenses!AN$14-$AB22/12)*$AA22*$F21,0)+MAX((Expenses!AN$17-$AB23/12)*$AA23*$F21,0)+MAX((Expenses!AN$16-$AB24/12)*$AA24*$F21,0)+MAX((Expenses!AN$18-$AB25/12)*$AA25*$F21,0)))))</f>
        <v>1576.322747899696</v>
      </c>
      <c r="AQ192" s="515">
        <f>IF(OR(AQ$167&lt;=EOMONTH($E21,$R21*(1-$O21)),AQ$167&gt;EOMONTH($E21,$P21*12*(1-$O21)+$Q21*12*$O21+$R21*(1-$O21))),0,IF($X21="NNN",SUM(Expenses!AO$14:AO$18)*$F21,IF($X21="FSG",0,IF($X21="MG",SUMPRODUCT(Expenses!AO$14:AO$18,$Z21:$Z25)*$F21,MAX((Expenses!AO$15-$AB21/12)*$AA21*$F21,0)+MAX((Expenses!AO$14-$AB22/12)*$AA22*$F21,0)+MAX((Expenses!AO$17-$AB23/12)*$AA23*$F21,0)+MAX((Expenses!AO$16-$AB24/12)*$AA24*$F21,0)+MAX((Expenses!AO$18-$AB25/12)*$AA25*$F21,0)))))</f>
        <v>1579.8904070838764</v>
      </c>
      <c r="AR192" s="515">
        <f>IF(OR(AR$167&lt;=EOMONTH($E21,$R21*(1-$O21)),AR$167&gt;EOMONTH($E21,$P21*12*(1-$O21)+$Q21*12*$O21+$R21*(1-$O21))),0,IF($X21="NNN",SUM(Expenses!AP$14:AP$18)*$F21,IF($X21="FSG",0,IF($X21="MG",SUMPRODUCT(Expenses!AP$14:AP$18,$Z21:$Z25)*$F21,MAX((Expenses!AP$15-$AB21/12)*$AA21*$F21,0)+MAX((Expenses!AP$14-$AB22/12)*$AA22*$F21,0)+MAX((Expenses!AP$17-$AB23/12)*$AA23*$F21,0)+MAX((Expenses!AP$16-$AB24/12)*$AA24*$F21,0)+MAX((Expenses!AP$18-$AB25/12)*$AA25*$F21,0)))))</f>
        <v>1583.4661408784571</v>
      </c>
      <c r="AS192" s="515">
        <f>IF(OR(AS$167&lt;=EOMONTH($E21,$R21*(1-$O21)),AS$167&gt;EOMONTH($E21,$P21*12*(1-$O21)+$Q21*12*$O21+$R21*(1-$O21))),0,IF($X21="NNN",SUM(Expenses!AQ$14:AQ$18)*$F21,IF($X21="FSG",0,IF($X21="MG",SUMPRODUCT(Expenses!AQ$14:AQ$18,$Z21:$Z25)*$F21,MAX((Expenses!AQ$15-$AB21/12)*$AA21*$F21,0)+MAX((Expenses!AQ$14-$AB22/12)*$AA22*$F21,0)+MAX((Expenses!AQ$17-$AB23/12)*$AA23*$F21,0)+MAX((Expenses!AQ$16-$AB24/12)*$AA24*$F21,0)+MAX((Expenses!AQ$18-$AB25/12)*$AA25*$F21,0)))))</f>
        <v>1587.0499675585395</v>
      </c>
      <c r="AT192" s="515">
        <f>IF(OR(AT$167&lt;=EOMONTH($E21,$R21*(1-$O21)),AT$167&gt;EOMONTH($E21,$P21*12*(1-$O21)+$Q21*12*$O21+$R21*(1-$O21))),0,IF($X21="NNN",SUM(Expenses!AR$14:AR$18)*$F21,IF($X21="FSG",0,IF($X21="MG",SUMPRODUCT(Expenses!AR$14:AR$18,$Z21:$Z25)*$F21,MAX((Expenses!AR$15-$AB21/12)*$AA21*$F21,0)+MAX((Expenses!AR$14-$AB22/12)*$AA22*$F21,0)+MAX((Expenses!AR$17-$AB23/12)*$AA23*$F21,0)+MAX((Expenses!AR$16-$AB24/12)*$AA24*$F21,0)+MAX((Expenses!AR$18-$AB25/12)*$AA25*$F21,0)))))</f>
        <v>1590.6419054405867</v>
      </c>
      <c r="AU192" s="515">
        <f>IF(OR(AU$167&lt;=EOMONTH($E21,$R21*(1-$O21)),AU$167&gt;EOMONTH($E21,$P21*12*(1-$O21)+$Q21*12*$O21+$R21*(1-$O21))),0,IF($X21="NNN",SUM(Expenses!AS$14:AS$18)*$F21,IF($X21="FSG",0,IF($X21="MG",SUMPRODUCT(Expenses!AS$14:AS$18,$Z21:$Z25)*$F21,MAX((Expenses!AS$15-$AB21/12)*$AA21*$F21,0)+MAX((Expenses!AS$14-$AB22/12)*$AA22*$F21,0)+MAX((Expenses!AS$17-$AB23/12)*$AA23*$F21,0)+MAX((Expenses!AS$16-$AB24/12)*$AA24*$F21,0)+MAX((Expenses!AS$18-$AB25/12)*$AA25*$F21,0)))))</f>
        <v>1594.2419728825168</v>
      </c>
      <c r="AV192" s="515">
        <f>IF(OR(AV$167&lt;=EOMONTH($E21,$R21*(1-$O21)),AV$167&gt;EOMONTH($E21,$P21*12*(1-$O21)+$Q21*12*$O21+$R21*(1-$O21))),0,IF($X21="NNN",SUM(Expenses!AT$14:AT$18)*$F21,IF($X21="FSG",0,IF($X21="MG",SUMPRODUCT(Expenses!AT$14:AT$18,$Z21:$Z25)*$F21,MAX((Expenses!AT$15-$AB21/12)*$AA21*$F21,0)+MAX((Expenses!AT$14-$AB22/12)*$AA22*$F21,0)+MAX((Expenses!AT$17-$AB23/12)*$AA23*$F21,0)+MAX((Expenses!AT$16-$AB24/12)*$AA24*$F21,0)+MAX((Expenses!AT$18-$AB25/12)*$AA25*$F21,0)))))</f>
        <v>1597.850188283797</v>
      </c>
      <c r="AW192" s="515">
        <f>IF(OR(AW$167&lt;=EOMONTH($E21,$R21*(1-$O21)),AW$167&gt;EOMONTH($E21,$P21*12*(1-$O21)+$Q21*12*$O21+$R21*(1-$O21))),0,IF($X21="NNN",SUM(Expenses!AU$14:AU$18)*$F21,IF($X21="FSG",0,IF($X21="MG",SUMPRODUCT(Expenses!AU$14:AU$18,$Z21:$Z25)*$F21,MAX((Expenses!AU$15-$AB21/12)*$AA21*$F21,0)+MAX((Expenses!AU$14-$AB22/12)*$AA22*$F21,0)+MAX((Expenses!AU$17-$AB23/12)*$AA23*$F21,0)+MAX((Expenses!AU$16-$AB24/12)*$AA24*$F21,0)+MAX((Expenses!AU$18-$AB25/12)*$AA25*$F21,0)))))</f>
        <v>1601.4665700855385</v>
      </c>
      <c r="AX192" s="515">
        <f>IF(OR(AX$167&lt;=EOMONTH($E21,$R21*(1-$O21)),AX$167&gt;EOMONTH($E21,$P21*12*(1-$O21)+$Q21*12*$O21+$R21*(1-$O21))),0,IF($X21="NNN",SUM(Expenses!AV$14:AV$18)*$F21,IF($X21="FSG",0,IF($X21="MG",SUMPRODUCT(Expenses!AV$14:AV$18,$Z21:$Z25)*$F21,MAX((Expenses!AV$15-$AB21/12)*$AA21*$F21,0)+MAX((Expenses!AV$14-$AB22/12)*$AA22*$F21,0)+MAX((Expenses!AV$17-$AB23/12)*$AA23*$F21,0)+MAX((Expenses!AV$16-$AB24/12)*$AA24*$F21,0)+MAX((Expenses!AV$18-$AB25/12)*$AA25*$F21,0)))))</f>
        <v>1605.0911367705885</v>
      </c>
      <c r="AY192" s="515">
        <f>IF(OR(AY$167&lt;=EOMONTH($E21,$R21*(1-$O21)),AY$167&gt;EOMONTH($E21,$P21*12*(1-$O21)+$Q21*12*$O21+$R21*(1-$O21))),0,IF($X21="NNN",SUM(Expenses!AW$14:AW$18)*$F21,IF($X21="FSG",0,IF($X21="MG",SUMPRODUCT(Expenses!AW$14:AW$18,$Z21:$Z25)*$F21,MAX((Expenses!AW$15-$AB21/12)*$AA21*$F21,0)+MAX((Expenses!AW$14-$AB22/12)*$AA22*$F21,0)+MAX((Expenses!AW$17-$AB23/12)*$AA23*$F21,0)+MAX((Expenses!AW$16-$AB24/12)*$AA24*$F21,0)+MAX((Expenses!AW$18-$AB25/12)*$AA25*$F21,0)))))</f>
        <v>1608.7239068636268</v>
      </c>
      <c r="AZ192" s="515">
        <f>IF(OR(AZ$167&lt;=EOMONTH($E21,$R21*(1-$O21)),AZ$167&gt;EOMONTH($E21,$P21*12*(1-$O21)+$Q21*12*$O21+$R21*(1-$O21))),0,IF($X21="NNN",SUM(Expenses!AX$14:AX$18)*$F21,IF($X21="FSG",0,IF($X21="MG",SUMPRODUCT(Expenses!AX$14:AX$18,$Z21:$Z25)*$F21,MAX((Expenses!AX$15-$AB21/12)*$AA21*$F21,0)+MAX((Expenses!AX$14-$AB22/12)*$AA22*$F21,0)+MAX((Expenses!AX$17-$AB23/12)*$AA23*$F21,0)+MAX((Expenses!AX$16-$AB24/12)*$AA24*$F21,0)+MAX((Expenses!AX$18-$AB25/12)*$AA25*$F21,0)))))</f>
        <v>1612.3648989312601</v>
      </c>
      <c r="BA192" s="515">
        <f>IF(OR(BA$167&lt;=EOMONTH($E21,$R21*(1-$O21)),BA$167&gt;EOMONTH($E21,$P21*12*(1-$O21)+$Q21*12*$O21+$R21*(1-$O21))),0,IF($X21="NNN",SUM(Expenses!AY$14:AY$18)*$F21,IF($X21="FSG",0,IF($X21="MG",SUMPRODUCT(Expenses!AY$14:AY$18,$Z21:$Z25)*$F21,MAX((Expenses!AY$15-$AB21/12)*$AA21*$F21,0)+MAX((Expenses!AY$14-$AB22/12)*$AA22*$F21,0)+MAX((Expenses!AY$17-$AB23/12)*$AA23*$F21,0)+MAX((Expenses!AY$16-$AB24/12)*$AA24*$F21,0)+MAX((Expenses!AY$18-$AB25/12)*$AA25*$F21,0)))))</f>
        <v>1616.0141315821161</v>
      </c>
      <c r="BB192" s="515">
        <f>IF(OR(BB$167&lt;=EOMONTH($E21,$R21*(1-$O21)),BB$167&gt;EOMONTH($E21,$P21*12*(1-$O21)+$Q21*12*$O21+$R21*(1-$O21))),0,IF($X21="NNN",SUM(Expenses!AZ$14:AZ$18)*$F21,IF($X21="FSG",0,IF($X21="MG",SUMPRODUCT(Expenses!AZ$14:AZ$18,$Z21:$Z25)*$F21,MAX((Expenses!AZ$15-$AB21/12)*$AA21*$F21,0)+MAX((Expenses!AZ$14-$AB22/12)*$AA22*$F21,0)+MAX((Expenses!AZ$17-$AB23/12)*$AA23*$F21,0)+MAX((Expenses!AZ$16-$AB24/12)*$AA24*$F21,0)+MAX((Expenses!AZ$18-$AB25/12)*$AA25*$F21,0)))))</f>
        <v>1619.6716234669384</v>
      </c>
      <c r="BC192" s="515">
        <f>IF(OR(BC$167&lt;=EOMONTH($E21,$R21*(1-$O21)),BC$167&gt;EOMONTH($E21,$P21*12*(1-$O21)+$Q21*12*$O21+$R21*(1-$O21))),0,IF($X21="NNN",SUM(Expenses!BA$14:BA$18)*$F21,IF($X21="FSG",0,IF($X21="MG",SUMPRODUCT(Expenses!BA$14:BA$18,$Z21:$Z25)*$F21,MAX((Expenses!BA$15-$AB21/12)*$AA21*$F21,0)+MAX((Expenses!BA$14-$AB22/12)*$AA22*$F21,0)+MAX((Expenses!BA$17-$AB23/12)*$AA23*$F21,0)+MAX((Expenses!BA$16-$AB24/12)*$AA24*$F21,0)+MAX((Expenses!BA$18-$AB25/12)*$AA25*$F21,0)))))</f>
        <v>1623.337393278684</v>
      </c>
      <c r="BD192" s="515">
        <f>IF(OR(BD$167&lt;=EOMONTH($E21,$R21*(1-$O21)),BD$167&gt;EOMONTH($E21,$P21*12*(1-$O21)+$Q21*12*$O21+$R21*(1-$O21))),0,IF($X21="NNN",SUM(Expenses!BB$14:BB$18)*$F21,IF($X21="FSG",0,IF($X21="MG",SUMPRODUCT(Expenses!BB$14:BB$18,$Z21:$Z25)*$F21,MAX((Expenses!BB$15-$AB21/12)*$AA21*$F21,0)+MAX((Expenses!BB$14-$AB22/12)*$AA22*$F21,0)+MAX((Expenses!BB$17-$AB23/12)*$AA23*$F21,0)+MAX((Expenses!BB$16-$AB24/12)*$AA24*$F21,0)+MAX((Expenses!BB$18-$AB25/12)*$AA25*$F21,0)))))</f>
        <v>1627.0114597526156</v>
      </c>
      <c r="BE192" s="515">
        <f>IF(OR(BE$167&lt;=EOMONTH($E21,$R21*(1-$O21)),BE$167&gt;EOMONTH($E21,$P21*12*(1-$O21)+$Q21*12*$O21+$R21*(1-$O21))),0,IF($X21="NNN",SUM(Expenses!BC$14:BC$18)*$F21,IF($X21="FSG",0,IF($X21="MG",SUMPRODUCT(Expenses!BC$14:BC$18,$Z21:$Z25)*$F21,MAX((Expenses!BC$15-$AB21/12)*$AA21*$F21,0)+MAX((Expenses!BC$14-$AB22/12)*$AA22*$F21,0)+MAX((Expenses!BC$17-$AB23/12)*$AA23*$F21,0)+MAX((Expenses!BC$16-$AB24/12)*$AA24*$F21,0)+MAX((Expenses!BC$18-$AB25/12)*$AA25*$F21,0)))))</f>
        <v>1630.6938416664002</v>
      </c>
      <c r="BF192" s="515">
        <f>IF(OR(BF$167&lt;=EOMONTH($E21,$R21*(1-$O21)),BF$167&gt;EOMONTH($E21,$P21*12*(1-$O21)+$Q21*12*$O21+$R21*(1-$O21))),0,IF($X21="NNN",SUM(Expenses!BD$14:BD$18)*$F21,IF($X21="FSG",0,IF($X21="MG",SUMPRODUCT(Expenses!BD$14:BD$18,$Z21:$Z25)*$F21,MAX((Expenses!BD$15-$AB21/12)*$AA21*$F21,0)+MAX((Expenses!BD$14-$AB22/12)*$AA22*$F21,0)+MAX((Expenses!BD$17-$AB23/12)*$AA23*$F21,0)+MAX((Expenses!BD$16-$AB24/12)*$AA24*$F21,0)+MAX((Expenses!BD$18-$AB25/12)*$AA25*$F21,0)))))</f>
        <v>1634.3845578402036</v>
      </c>
      <c r="BG192" s="515">
        <f>IF(OR(BG$167&lt;=EOMONTH($E21,$R21*(1-$O21)),BG$167&gt;EOMONTH($E21,$P21*12*(1-$O21)+$Q21*12*$O21+$R21*(1-$O21))),0,IF($X21="NNN",SUM(Expenses!BE$14:BE$18)*$F21,IF($X21="FSG",0,IF($X21="MG",SUMPRODUCT(Expenses!BE$14:BE$18,$Z21:$Z25)*$F21,MAX((Expenses!BE$15-$AB21/12)*$AA21*$F21,0)+MAX((Expenses!BE$14-$AB22/12)*$AA22*$F21,0)+MAX((Expenses!BE$17-$AB23/12)*$AA23*$F21,0)+MAX((Expenses!BE$16-$AB24/12)*$AA24*$F21,0)+MAX((Expenses!BE$18-$AB25/12)*$AA25*$F21,0)))))</f>
        <v>1638.0836271367866</v>
      </c>
      <c r="BH192" s="515">
        <f>IF(OR(BH$167&lt;=EOMONTH($E21,$R21*(1-$O21)),BH$167&gt;EOMONTH($E21,$P21*12*(1-$O21)+$Q21*12*$O21+$R21*(1-$O21))),0,IF($X21="NNN",SUM(Expenses!BF$14:BF$18)*$F21,IF($X21="FSG",0,IF($X21="MG",SUMPRODUCT(Expenses!BF$14:BF$18,$Z21:$Z25)*$F21,MAX((Expenses!BF$15-$AB21/12)*$AA21*$F21,0)+MAX((Expenses!BF$14-$AB22/12)*$AA22*$F21,0)+MAX((Expenses!BF$17-$AB23/12)*$AA23*$F21,0)+MAX((Expenses!BF$16-$AB24/12)*$AA24*$F21,0)+MAX((Expenses!BF$18-$AB25/12)*$AA25*$F21,0)))))</f>
        <v>1641.7910684616022</v>
      </c>
      <c r="BI192" s="515">
        <f>IF(OR(BI$167&lt;=EOMONTH($E21,$R21*(1-$O21)),BI$167&gt;EOMONTH($E21,$P21*12*(1-$O21)+$Q21*12*$O21+$R21*(1-$O21))),0,IF($X21="NNN",SUM(Expenses!BG$14:BG$18)*$F21,IF($X21="FSG",0,IF($X21="MG",SUMPRODUCT(Expenses!BG$14:BG$18,$Z21:$Z25)*$F21,MAX((Expenses!BG$15-$AB21/12)*$AA21*$F21,0)+MAX((Expenses!BG$14-$AB22/12)*$AA22*$F21,0)+MAX((Expenses!BG$17-$AB23/12)*$AA23*$F21,0)+MAX((Expenses!BG$16-$AB24/12)*$AA24*$F21,0)+MAX((Expenses!BG$18-$AB25/12)*$AA25*$F21,0)))))</f>
        <v>1645.5069007628913</v>
      </c>
      <c r="BJ192" s="515">
        <f>IF(OR(BJ$167&lt;=EOMONTH($E21,$R21*(1-$O21)),BJ$167&gt;EOMONTH($E21,$P21*12*(1-$O21)+$Q21*12*$O21+$R21*(1-$O21))),0,IF($X21="NNN",SUM(Expenses!BH$14:BH$18)*$F21,IF($X21="FSG",0,IF($X21="MG",SUMPRODUCT(Expenses!BH$14:BH$18,$Z21:$Z25)*$F21,MAX((Expenses!BH$15-$AB21/12)*$AA21*$F21,0)+MAX((Expenses!BH$14-$AB22/12)*$AA22*$F21,0)+MAX((Expenses!BH$17-$AB23/12)*$AA23*$F21,0)+MAX((Expenses!BH$16-$AB24/12)*$AA24*$F21,0)+MAX((Expenses!BH$18-$AB25/12)*$AA25*$F21,0)))))</f>
        <v>1649.23114303178</v>
      </c>
      <c r="BK192" s="515">
        <f>IF(OR(BK$167&lt;=EOMONTH($E21,$R21*(1-$O21)),BK$167&gt;EOMONTH($E21,$P21*12*(1-$O21)+$Q21*12*$O21+$R21*(1-$O21))),0,IF($X21="NNN",SUM(Expenses!BI$14:BI$18)*$F21,IF($X21="FSG",0,IF($X21="MG",SUMPRODUCT(Expenses!BI$14:BI$18,$Z21:$Z25)*$F21,MAX((Expenses!BI$15-$AB21/12)*$AA21*$F21,0)+MAX((Expenses!BI$14-$AB22/12)*$AA22*$F21,0)+MAX((Expenses!BI$17-$AB23/12)*$AA23*$F21,0)+MAX((Expenses!BI$16-$AB24/12)*$AA24*$F21,0)+MAX((Expenses!BI$18-$AB25/12)*$AA25*$F21,0)))))</f>
        <v>1652.9638143023772</v>
      </c>
      <c r="BL192" s="515">
        <f>IF(OR(BL$167&lt;=EOMONTH($E21,$R21*(1-$O21)),BL$167&gt;EOMONTH($E21,$P21*12*(1-$O21)+$Q21*12*$O21+$R21*(1-$O21))),0,IF($X21="NNN",SUM(Expenses!BJ$14:BJ$18)*$F21,IF($X21="FSG",0,IF($X21="MG",SUMPRODUCT(Expenses!BJ$14:BJ$18,$Z21:$Z25)*$F21,MAX((Expenses!BJ$15-$AB21/12)*$AA21*$F21,0)+MAX((Expenses!BJ$14-$AB22/12)*$AA22*$F21,0)+MAX((Expenses!BJ$17-$AB23/12)*$AA23*$F21,0)+MAX((Expenses!BJ$16-$AB24/12)*$AA24*$F21,0)+MAX((Expenses!BJ$18-$AB25/12)*$AA25*$F21,0)))))</f>
        <v>1656.7049336518705</v>
      </c>
      <c r="BM192" s="515">
        <f>IF(OR(BM$167&lt;=EOMONTH($E21,$R21*(1-$O21)),BM$167&gt;EOMONTH($E21,$P21*12*(1-$O21)+$Q21*12*$O21+$R21*(1-$O21))),0,IF($X21="NNN",SUM(Expenses!BK$14:BK$18)*$F21,IF($X21="FSG",0,IF($X21="MG",SUMPRODUCT(Expenses!BK$14:BK$18,$Z21:$Z25)*$F21,MAX((Expenses!BK$15-$AB21/12)*$AA21*$F21,0)+MAX((Expenses!BK$14-$AB22/12)*$AA22*$F21,0)+MAX((Expenses!BK$17-$AB23/12)*$AA23*$F21,0)+MAX((Expenses!BK$16-$AB24/12)*$AA24*$F21,0)+MAX((Expenses!BK$18-$AB25/12)*$AA25*$F21,0)))))</f>
        <v>1660.4545202006248</v>
      </c>
      <c r="BN192" s="515">
        <f>IF(OR(BN$167&lt;=EOMONTH($E21,$R21*(1-$O21)),BN$167&gt;EOMONTH($E21,$P21*12*(1-$O21)+$Q21*12*$O21+$R21*(1-$O21))),0,IF($X21="NNN",SUM(Expenses!BL$14:BL$18)*$F21,IF($X21="FSG",0,IF($X21="MG",SUMPRODUCT(Expenses!BL$14:BL$18,$Z21:$Z25)*$F21,MAX((Expenses!BL$15-$AB21/12)*$AA21*$F21,0)+MAX((Expenses!BL$14-$AB22/12)*$AA22*$F21,0)+MAX((Expenses!BL$17-$AB23/12)*$AA23*$F21,0)+MAX((Expenses!BL$16-$AB24/12)*$AA24*$F21,0)+MAX((Expenses!BL$18-$AB25/12)*$AA25*$F21,0)))))</f>
        <v>1664.2125931122798</v>
      </c>
      <c r="BO192" s="515">
        <f>IF(OR(BO$167&lt;=EOMONTH($E21,$R21*(1-$O21)),BO$167&gt;EOMONTH($E21,$P21*12*(1-$O21)+$Q21*12*$O21+$R21*(1-$O21))),0,IF($X21="NNN",SUM(Expenses!BM$14:BM$18)*$F21,IF($X21="FSG",0,IF($X21="MG",SUMPRODUCT(Expenses!BM$14:BM$18,$Z21:$Z25)*$F21,MAX((Expenses!BM$15-$AB21/12)*$AA21*$F21,0)+MAX((Expenses!BM$14-$AB22/12)*$AA22*$F21,0)+MAX((Expenses!BM$17-$AB23/12)*$AA23*$F21,0)+MAX((Expenses!BM$16-$AB24/12)*$AA24*$F21,0)+MAX((Expenses!BM$18-$AB25/12)*$AA25*$F21,0)))))</f>
        <v>1667.9791715938484</v>
      </c>
      <c r="BP192" s="515">
        <f>IF(OR(BP$167&lt;=EOMONTH($E21,$R21*(1-$O21)),BP$167&gt;EOMONTH($E21,$P21*12*(1-$O21)+$Q21*12*$O21+$R21*(1-$O21))),0,IF($X21="NNN",SUM(Expenses!BN$14:BN$18)*$F21,IF($X21="FSG",0,IF($X21="MG",SUMPRODUCT(Expenses!BN$14:BN$18,$Z21:$Z25)*$F21,MAX((Expenses!BN$15-$AB21/12)*$AA21*$F21,0)+MAX((Expenses!BN$14-$AB22/12)*$AA22*$F21,0)+MAX((Expenses!BN$17-$AB23/12)*$AA23*$F21,0)+MAX((Expenses!BN$16-$AB24/12)*$AA24*$F21,0)+MAX((Expenses!BN$18-$AB25/12)*$AA25*$F21,0)))))</f>
        <v>1671.7542748958133</v>
      </c>
      <c r="BQ192" s="515">
        <f>IF(OR(BQ$167&lt;=EOMONTH($E21,$R21*(1-$O21)),BQ$167&gt;EOMONTH($E21,$P21*12*(1-$O21)+$Q21*12*$O21+$R21*(1-$O21))),0,IF($X21="NNN",SUM(Expenses!BO$14:BO$18)*$F21,IF($X21="FSG",0,IF($X21="MG",SUMPRODUCT(Expenses!BO$14:BO$18,$Z21:$Z25)*$F21,MAX((Expenses!BO$15-$AB21/12)*$AA21*$F21,0)+MAX((Expenses!BO$14-$AB22/12)*$AA22*$F21,0)+MAX((Expenses!BO$17-$AB23/12)*$AA23*$F21,0)+MAX((Expenses!BO$16-$AB24/12)*$AA24*$F21,0)+MAX((Expenses!BO$18-$AB25/12)*$AA25*$F21,0)))))</f>
        <v>1675.537922312227</v>
      </c>
      <c r="BR192" s="515">
        <f>IF(OR(BR$167&lt;=EOMONTH($E21,$R21*(1-$O21)),BR$167&gt;EOMONTH($E21,$P21*12*(1-$O21)+$Q21*12*$O21+$R21*(1-$O21))),0,IF($X21="NNN",SUM(Expenses!BP$14:BP$18)*$F21,IF($X21="FSG",0,IF($X21="MG",SUMPRODUCT(Expenses!BP$14:BP$18,$Z21:$Z25)*$F21,MAX((Expenses!BP$15-$AB21/12)*$AA21*$F21,0)+MAX((Expenses!BP$14-$AB22/12)*$AA22*$F21,0)+MAX((Expenses!BP$17-$AB23/12)*$AA23*$F21,0)+MAX((Expenses!BP$16-$AB24/12)*$AA24*$F21,0)+MAX((Expenses!BP$18-$AB25/12)*$AA25*$F21,0)))))</f>
        <v>0</v>
      </c>
      <c r="BS192" s="515">
        <f>IF(OR(BS$167&lt;=EOMONTH($E21,$R21*(1-$O21)),BS$167&gt;EOMONTH($E21,$P21*12*(1-$O21)+$Q21*12*$O21+$R21*(1-$O21))),0,IF($X21="NNN",SUM(Expenses!BQ$14:BQ$18)*$F21,IF($X21="FSG",0,IF($X21="MG",SUMPRODUCT(Expenses!BQ$14:BQ$18,$Z21:$Z25)*$F21,MAX((Expenses!BQ$15-$AB21/12)*$AA21*$F21,0)+MAX((Expenses!BQ$14-$AB22/12)*$AA22*$F21,0)+MAX((Expenses!BQ$17-$AB23/12)*$AA23*$F21,0)+MAX((Expenses!BQ$16-$AB24/12)*$AA24*$F21,0)+MAX((Expenses!BQ$18-$AB25/12)*$AA25*$F21,0)))))</f>
        <v>0</v>
      </c>
      <c r="BT192" s="515">
        <f>IF(OR(BT$167&lt;=EOMONTH($E21,$R21*(1-$O21)),BT$167&gt;EOMONTH($E21,$P21*12*(1-$O21)+$Q21*12*$O21+$R21*(1-$O21))),0,IF($X21="NNN",SUM(Expenses!BR$14:BR$18)*$F21,IF($X21="FSG",0,IF($X21="MG",SUMPRODUCT(Expenses!BR$14:BR$18,$Z21:$Z25)*$F21,MAX((Expenses!BR$15-$AB21/12)*$AA21*$F21,0)+MAX((Expenses!BR$14-$AB22/12)*$AA22*$F21,0)+MAX((Expenses!BR$17-$AB23/12)*$AA23*$F21,0)+MAX((Expenses!BR$16-$AB24/12)*$AA24*$F21,0)+MAX((Expenses!BR$18-$AB25/12)*$AA25*$F21,0)))))</f>
        <v>0</v>
      </c>
      <c r="BU192" s="515">
        <f>IF(OR(BU$167&lt;=EOMONTH($E21,$R21*(1-$O21)),BU$167&gt;EOMONTH($E21,$P21*12*(1-$O21)+$Q21*12*$O21+$R21*(1-$O21))),0,IF($X21="NNN",SUM(Expenses!BS$14:BS$18)*$F21,IF($X21="FSG",0,IF($X21="MG",SUMPRODUCT(Expenses!BS$14:BS$18,$Z21:$Z25)*$F21,MAX((Expenses!BS$15-$AB21/12)*$AA21*$F21,0)+MAX((Expenses!BS$14-$AB22/12)*$AA22*$F21,0)+MAX((Expenses!BS$17-$AB23/12)*$AA23*$F21,0)+MAX((Expenses!BS$16-$AB24/12)*$AA24*$F21,0)+MAX((Expenses!BS$18-$AB25/12)*$AA25*$F21,0)))))</f>
        <v>0</v>
      </c>
      <c r="BV192" s="515">
        <f>IF(OR(BV$167&lt;=EOMONTH($E21,$R21*(1-$O21)),BV$167&gt;EOMONTH($E21,$P21*12*(1-$O21)+$Q21*12*$O21+$R21*(1-$O21))),0,IF($X21="NNN",SUM(Expenses!BT$14:BT$18)*$F21,IF($X21="FSG",0,IF($X21="MG",SUMPRODUCT(Expenses!BT$14:BT$18,$Z21:$Z25)*$F21,MAX((Expenses!BT$15-$AB21/12)*$AA21*$F21,0)+MAX((Expenses!BT$14-$AB22/12)*$AA22*$F21,0)+MAX((Expenses!BT$17-$AB23/12)*$AA23*$F21,0)+MAX((Expenses!BT$16-$AB24/12)*$AA24*$F21,0)+MAX((Expenses!BT$18-$AB25/12)*$AA25*$F21,0)))))</f>
        <v>0</v>
      </c>
      <c r="BW192" s="515">
        <f>IF(OR(BW$167&lt;=EOMONTH($E21,$R21*(1-$O21)),BW$167&gt;EOMONTH($E21,$P21*12*(1-$O21)+$Q21*12*$O21+$R21*(1-$O21))),0,IF($X21="NNN",SUM(Expenses!BU$14:BU$18)*$F21,IF($X21="FSG",0,IF($X21="MG",SUMPRODUCT(Expenses!BU$14:BU$18,$Z21:$Z25)*$F21,MAX((Expenses!BU$15-$AB21/12)*$AA21*$F21,0)+MAX((Expenses!BU$14-$AB22/12)*$AA22*$F21,0)+MAX((Expenses!BU$17-$AB23/12)*$AA23*$F21,0)+MAX((Expenses!BU$16-$AB24/12)*$AA24*$F21,0)+MAX((Expenses!BU$18-$AB25/12)*$AA25*$F21,0)))))</f>
        <v>0</v>
      </c>
      <c r="BX192" s="515">
        <f>IF(OR(BX$167&lt;=EOMONTH($E21,$R21*(1-$O21)),BX$167&gt;EOMONTH($E21,$P21*12*(1-$O21)+$Q21*12*$O21+$R21*(1-$O21))),0,IF($X21="NNN",SUM(Expenses!BV$14:BV$18)*$F21,IF($X21="FSG",0,IF($X21="MG",SUMPRODUCT(Expenses!BV$14:BV$18,$Z21:$Z25)*$F21,MAX((Expenses!BV$15-$AB21/12)*$AA21*$F21,0)+MAX((Expenses!BV$14-$AB22/12)*$AA22*$F21,0)+MAX((Expenses!BV$17-$AB23/12)*$AA23*$F21,0)+MAX((Expenses!BV$16-$AB24/12)*$AA24*$F21,0)+MAX((Expenses!BV$18-$AB25/12)*$AA25*$F21,0)))))</f>
        <v>0</v>
      </c>
      <c r="BY192" s="515">
        <f>IF(OR(BY$167&lt;=EOMONTH($E21,$R21*(1-$O21)),BY$167&gt;EOMONTH($E21,$P21*12*(1-$O21)+$Q21*12*$O21+$R21*(1-$O21))),0,IF($X21="NNN",SUM(Expenses!BW$14:BW$18)*$F21,IF($X21="FSG",0,IF($X21="MG",SUMPRODUCT(Expenses!BW$14:BW$18,$Z21:$Z25)*$F21,MAX((Expenses!BW$15-$AB21/12)*$AA21*$F21,0)+MAX((Expenses!BW$14-$AB22/12)*$AA22*$F21,0)+MAX((Expenses!BW$17-$AB23/12)*$AA23*$F21,0)+MAX((Expenses!BW$16-$AB24/12)*$AA24*$F21,0)+MAX((Expenses!BW$18-$AB25/12)*$AA25*$F21,0)))))</f>
        <v>0</v>
      </c>
      <c r="BZ192" s="515">
        <f>IF(OR(BZ$167&lt;=EOMONTH($E21,$R21*(1-$O21)),BZ$167&gt;EOMONTH($E21,$P21*12*(1-$O21)+$Q21*12*$O21+$R21*(1-$O21))),0,IF($X21="NNN",SUM(Expenses!BX$14:BX$18)*$F21,IF($X21="FSG",0,IF($X21="MG",SUMPRODUCT(Expenses!BX$14:BX$18,$Z21:$Z25)*$F21,MAX((Expenses!BX$15-$AB21/12)*$AA21*$F21,0)+MAX((Expenses!BX$14-$AB22/12)*$AA22*$F21,0)+MAX((Expenses!BX$17-$AB23/12)*$AA23*$F21,0)+MAX((Expenses!BX$16-$AB24/12)*$AA24*$F21,0)+MAX((Expenses!BX$18-$AB25/12)*$AA25*$F21,0)))))</f>
        <v>0</v>
      </c>
      <c r="CA192" s="515">
        <f>IF(OR(CA$167&lt;=EOMONTH($E21,$R21*(1-$O21)),CA$167&gt;EOMONTH($E21,$P21*12*(1-$O21)+$Q21*12*$O21+$R21*(1-$O21))),0,IF($X21="NNN",SUM(Expenses!BY$14:BY$18)*$F21,IF($X21="FSG",0,IF($X21="MG",SUMPRODUCT(Expenses!BY$14:BY$18,$Z21:$Z25)*$F21,MAX((Expenses!BY$15-$AB21/12)*$AA21*$F21,0)+MAX((Expenses!BY$14-$AB22/12)*$AA22*$F21,0)+MAX((Expenses!BY$17-$AB23/12)*$AA23*$F21,0)+MAX((Expenses!BY$16-$AB24/12)*$AA24*$F21,0)+MAX((Expenses!BY$18-$AB25/12)*$AA25*$F21,0)))))</f>
        <v>0</v>
      </c>
      <c r="CB192" s="515">
        <f>IF(OR(CB$167&lt;=EOMONTH($E21,$R21*(1-$O21)),CB$167&gt;EOMONTH($E21,$P21*12*(1-$O21)+$Q21*12*$O21+$R21*(1-$O21))),0,IF($X21="NNN",SUM(Expenses!BZ$14:BZ$18)*$F21,IF($X21="FSG",0,IF($X21="MG",SUMPRODUCT(Expenses!BZ$14:BZ$18,$Z21:$Z25)*$F21,MAX((Expenses!BZ$15-$AB21/12)*$AA21*$F21,0)+MAX((Expenses!BZ$14-$AB22/12)*$AA22*$F21,0)+MAX((Expenses!BZ$17-$AB23/12)*$AA23*$F21,0)+MAX((Expenses!BZ$16-$AB24/12)*$AA24*$F21,0)+MAX((Expenses!BZ$18-$AB25/12)*$AA25*$F21,0)))))</f>
        <v>0</v>
      </c>
      <c r="CC192" s="515">
        <f>IF(OR(CC$167&lt;=EOMONTH($E21,$R21*(1-$O21)),CC$167&gt;EOMONTH($E21,$P21*12*(1-$O21)+$Q21*12*$O21+$R21*(1-$O21))),0,IF($X21="NNN",SUM(Expenses!CA$14:CA$18)*$F21,IF($X21="FSG",0,IF($X21="MG",SUMPRODUCT(Expenses!CA$14:CA$18,$Z21:$Z25)*$F21,MAX((Expenses!CA$15-$AB21/12)*$AA21*$F21,0)+MAX((Expenses!CA$14-$AB22/12)*$AA22*$F21,0)+MAX((Expenses!CA$17-$AB23/12)*$AA23*$F21,0)+MAX((Expenses!CA$16-$AB24/12)*$AA24*$F21,0)+MAX((Expenses!CA$18-$AB25/12)*$AA25*$F21,0)))))</f>
        <v>0</v>
      </c>
      <c r="CD192" s="515">
        <f>IF(OR(CD$167&lt;=EOMONTH($E21,$R21*(1-$O21)),CD$167&gt;EOMONTH($E21,$P21*12*(1-$O21)+$Q21*12*$O21+$R21*(1-$O21))),0,IF($X21="NNN",SUM(Expenses!CB$14:CB$18)*$F21,IF($X21="FSG",0,IF($X21="MG",SUMPRODUCT(Expenses!CB$14:CB$18,$Z21:$Z25)*$F21,MAX((Expenses!CB$15-$AB21/12)*$AA21*$F21,0)+MAX((Expenses!CB$14-$AB22/12)*$AA22*$F21,0)+MAX((Expenses!CB$17-$AB23/12)*$AA23*$F21,0)+MAX((Expenses!CB$16-$AB24/12)*$AA24*$F21,0)+MAX((Expenses!CB$18-$AB25/12)*$AA25*$F21,0)))))</f>
        <v>0</v>
      </c>
      <c r="CE192" s="515">
        <f>IF(OR(CE$167&lt;=EOMONTH($E21,$R21*(1-$O21)),CE$167&gt;EOMONTH($E21,$P21*12*(1-$O21)+$Q21*12*$O21+$R21*(1-$O21))),0,IF($X21="NNN",SUM(Expenses!CC$14:CC$18)*$F21,IF($X21="FSG",0,IF($X21="MG",SUMPRODUCT(Expenses!CC$14:CC$18,$Z21:$Z25)*$F21,MAX((Expenses!CC$15-$AB21/12)*$AA21*$F21,0)+MAX((Expenses!CC$14-$AB22/12)*$AA22*$F21,0)+MAX((Expenses!CC$17-$AB23/12)*$AA23*$F21,0)+MAX((Expenses!CC$16-$AB24/12)*$AA24*$F21,0)+MAX((Expenses!CC$18-$AB25/12)*$AA25*$F21,0)))))</f>
        <v>0</v>
      </c>
      <c r="CF192" s="515">
        <f>IF(OR(CF$167&lt;=EOMONTH($E21,$R21*(1-$O21)),CF$167&gt;EOMONTH($E21,$P21*12*(1-$O21)+$Q21*12*$O21+$R21*(1-$O21))),0,IF($X21="NNN",SUM(Expenses!CD$14:CD$18)*$F21,IF($X21="FSG",0,IF($X21="MG",SUMPRODUCT(Expenses!CD$14:CD$18,$Z21:$Z25)*$F21,MAX((Expenses!CD$15-$AB21/12)*$AA21*$F21,0)+MAX((Expenses!CD$14-$AB22/12)*$AA22*$F21,0)+MAX((Expenses!CD$17-$AB23/12)*$AA23*$F21,0)+MAX((Expenses!CD$16-$AB24/12)*$AA24*$F21,0)+MAX((Expenses!CD$18-$AB25/12)*$AA25*$F21,0)))))</f>
        <v>0</v>
      </c>
      <c r="CG192" s="515">
        <f>IF(OR(CG$167&lt;=EOMONTH($E21,$R21*(1-$O21)),CG$167&gt;EOMONTH($E21,$P21*12*(1-$O21)+$Q21*12*$O21+$R21*(1-$O21))),0,IF($X21="NNN",SUM(Expenses!CE$14:CE$18)*$F21,IF($X21="FSG",0,IF($X21="MG",SUMPRODUCT(Expenses!CE$14:CE$18,$Z21:$Z25)*$F21,MAX((Expenses!CE$15-$AB21/12)*$AA21*$F21,0)+MAX((Expenses!CE$14-$AB22/12)*$AA22*$F21,0)+MAX((Expenses!CE$17-$AB23/12)*$AA23*$F21,0)+MAX((Expenses!CE$16-$AB24/12)*$AA24*$F21,0)+MAX((Expenses!CE$18-$AB25/12)*$AA25*$F21,0)))))</f>
        <v>0</v>
      </c>
      <c r="CH192" s="515">
        <f>IF(OR(CH$167&lt;=EOMONTH($E21,$R21*(1-$O21)),CH$167&gt;EOMONTH($E21,$P21*12*(1-$O21)+$Q21*12*$O21+$R21*(1-$O21))),0,IF($X21="NNN",SUM(Expenses!CF$14:CF$18)*$F21,IF($X21="FSG",0,IF($X21="MG",SUMPRODUCT(Expenses!CF$14:CF$18,$Z21:$Z25)*$F21,MAX((Expenses!CF$15-$AB21/12)*$AA21*$F21,0)+MAX((Expenses!CF$14-$AB22/12)*$AA22*$F21,0)+MAX((Expenses!CF$17-$AB23/12)*$AA23*$F21,0)+MAX((Expenses!CF$16-$AB24/12)*$AA24*$F21,0)+MAX((Expenses!CF$18-$AB25/12)*$AA25*$F21,0)))))</f>
        <v>0</v>
      </c>
      <c r="CI192" s="515">
        <f>IF(OR(CI$167&lt;=EOMONTH($E21,$R21*(1-$O21)),CI$167&gt;EOMONTH($E21,$P21*12*(1-$O21)+$Q21*12*$O21+$R21*(1-$O21))),0,IF($X21="NNN",SUM(Expenses!CG$14:CG$18)*$F21,IF($X21="FSG",0,IF($X21="MG",SUMPRODUCT(Expenses!CG$14:CG$18,$Z21:$Z25)*$F21,MAX((Expenses!CG$15-$AB21/12)*$AA21*$F21,0)+MAX((Expenses!CG$14-$AB22/12)*$AA22*$F21,0)+MAX((Expenses!CG$17-$AB23/12)*$AA23*$F21,0)+MAX((Expenses!CG$16-$AB24/12)*$AA24*$F21,0)+MAX((Expenses!CG$18-$AB25/12)*$AA25*$F21,0)))))</f>
        <v>0</v>
      </c>
      <c r="CJ192" s="515">
        <f>IF(OR(CJ$167&lt;=EOMONTH($E21,$R21*(1-$O21)),CJ$167&gt;EOMONTH($E21,$P21*12*(1-$O21)+$Q21*12*$O21+$R21*(1-$O21))),0,IF($X21="NNN",SUM(Expenses!CH$14:CH$18)*$F21,IF($X21="FSG",0,IF($X21="MG",SUMPRODUCT(Expenses!CH$14:CH$18,$Z21:$Z25)*$F21,MAX((Expenses!CH$15-$AB21/12)*$AA21*$F21,0)+MAX((Expenses!CH$14-$AB22/12)*$AA22*$F21,0)+MAX((Expenses!CH$17-$AB23/12)*$AA23*$F21,0)+MAX((Expenses!CH$16-$AB24/12)*$AA24*$F21,0)+MAX((Expenses!CH$18-$AB25/12)*$AA25*$F21,0)))))</f>
        <v>0</v>
      </c>
      <c r="CK192" s="515">
        <f>IF(OR(CK$167&lt;=EOMONTH($E21,$R21*(1-$O21)),CK$167&gt;EOMONTH($E21,$P21*12*(1-$O21)+$Q21*12*$O21+$R21*(1-$O21))),0,IF($X21="NNN",SUM(Expenses!CI$14:CI$18)*$F21,IF($X21="FSG",0,IF($X21="MG",SUMPRODUCT(Expenses!CI$14:CI$18,$Z21:$Z25)*$F21,MAX((Expenses!CI$15-$AB21/12)*$AA21*$F21,0)+MAX((Expenses!CI$14-$AB22/12)*$AA22*$F21,0)+MAX((Expenses!CI$17-$AB23/12)*$AA23*$F21,0)+MAX((Expenses!CI$16-$AB24/12)*$AA24*$F21,0)+MAX((Expenses!CI$18-$AB25/12)*$AA25*$F21,0)))))</f>
        <v>0</v>
      </c>
      <c r="CL192" s="515">
        <f>IF(OR(CL$167&lt;=EOMONTH($E21,$R21*(1-$O21)),CL$167&gt;EOMONTH($E21,$P21*12*(1-$O21)+$Q21*12*$O21+$R21*(1-$O21))),0,IF($X21="NNN",SUM(Expenses!CJ$14:CJ$18)*$F21,IF($X21="FSG",0,IF($X21="MG",SUMPRODUCT(Expenses!CJ$14:CJ$18,$Z21:$Z25)*$F21,MAX((Expenses!CJ$15-$AB21/12)*$AA21*$F21,0)+MAX((Expenses!CJ$14-$AB22/12)*$AA22*$F21,0)+MAX((Expenses!CJ$17-$AB23/12)*$AA23*$F21,0)+MAX((Expenses!CJ$16-$AB24/12)*$AA24*$F21,0)+MAX((Expenses!CJ$18-$AB25/12)*$AA25*$F21,0)))))</f>
        <v>0</v>
      </c>
      <c r="CM192" s="515">
        <f>IF(OR(CM$167&lt;=EOMONTH($E21,$R21*(1-$O21)),CM$167&gt;EOMONTH($E21,$P21*12*(1-$O21)+$Q21*12*$O21+$R21*(1-$O21))),0,IF($X21="NNN",SUM(Expenses!CK$14:CK$18)*$F21,IF($X21="FSG",0,IF($X21="MG",SUMPRODUCT(Expenses!CK$14:CK$18,$Z21:$Z25)*$F21,MAX((Expenses!CK$15-$AB21/12)*$AA21*$F21,0)+MAX((Expenses!CK$14-$AB22/12)*$AA22*$F21,0)+MAX((Expenses!CK$17-$AB23/12)*$AA23*$F21,0)+MAX((Expenses!CK$16-$AB24/12)*$AA24*$F21,0)+MAX((Expenses!CK$18-$AB25/12)*$AA25*$F21,0)))))</f>
        <v>0</v>
      </c>
      <c r="CN192" s="515">
        <f>IF(OR(CN$167&lt;=EOMONTH($E21,$R21*(1-$O21)),CN$167&gt;EOMONTH($E21,$P21*12*(1-$O21)+$Q21*12*$O21+$R21*(1-$O21))),0,IF($X21="NNN",SUM(Expenses!CL$14:CL$18)*$F21,IF($X21="FSG",0,IF($X21="MG",SUMPRODUCT(Expenses!CL$14:CL$18,$Z21:$Z25)*$F21,MAX((Expenses!CL$15-$AB21/12)*$AA21*$F21,0)+MAX((Expenses!CL$14-$AB22/12)*$AA22*$F21,0)+MAX((Expenses!CL$17-$AB23/12)*$AA23*$F21,0)+MAX((Expenses!CL$16-$AB24/12)*$AA24*$F21,0)+MAX((Expenses!CL$18-$AB25/12)*$AA25*$F21,0)))))</f>
        <v>0</v>
      </c>
      <c r="CO192" s="515">
        <f>IF(OR(CO$167&lt;=EOMONTH($E21,$R21*(1-$O21)),CO$167&gt;EOMONTH($E21,$P21*12*(1-$O21)+$Q21*12*$O21+$R21*(1-$O21))),0,IF($X21="NNN",SUM(Expenses!CM$14:CM$18)*$F21,IF($X21="FSG",0,IF($X21="MG",SUMPRODUCT(Expenses!CM$14:CM$18,$Z21:$Z25)*$F21,MAX((Expenses!CM$15-$AB21/12)*$AA21*$F21,0)+MAX((Expenses!CM$14-$AB22/12)*$AA22*$F21,0)+MAX((Expenses!CM$17-$AB23/12)*$AA23*$F21,0)+MAX((Expenses!CM$16-$AB24/12)*$AA24*$F21,0)+MAX((Expenses!CM$18-$AB25/12)*$AA25*$F21,0)))))</f>
        <v>0</v>
      </c>
      <c r="CP192" s="515">
        <f>IF(OR(CP$167&lt;=EOMONTH($E21,$R21*(1-$O21)),CP$167&gt;EOMONTH($E21,$P21*12*(1-$O21)+$Q21*12*$O21+$R21*(1-$O21))),0,IF($X21="NNN",SUM(Expenses!CN$14:CN$18)*$F21,IF($X21="FSG",0,IF($X21="MG",SUMPRODUCT(Expenses!CN$14:CN$18,$Z21:$Z25)*$F21,MAX((Expenses!CN$15-$AB21/12)*$AA21*$F21,0)+MAX((Expenses!CN$14-$AB22/12)*$AA22*$F21,0)+MAX((Expenses!CN$17-$AB23/12)*$AA23*$F21,0)+MAX((Expenses!CN$16-$AB24/12)*$AA24*$F21,0)+MAX((Expenses!CN$18-$AB25/12)*$AA25*$F21,0)))))</f>
        <v>0</v>
      </c>
      <c r="CQ192" s="515">
        <f>IF(OR(CQ$167&lt;=EOMONTH($E21,$R21*(1-$O21)),CQ$167&gt;EOMONTH($E21,$P21*12*(1-$O21)+$Q21*12*$O21+$R21*(1-$O21))),0,IF($X21="NNN",SUM(Expenses!CO$14:CO$18)*$F21,IF($X21="FSG",0,IF($X21="MG",SUMPRODUCT(Expenses!CO$14:CO$18,$Z21:$Z25)*$F21,MAX((Expenses!CO$15-$AB21/12)*$AA21*$F21,0)+MAX((Expenses!CO$14-$AB22/12)*$AA22*$F21,0)+MAX((Expenses!CO$17-$AB23/12)*$AA23*$F21,0)+MAX((Expenses!CO$16-$AB24/12)*$AA24*$F21,0)+MAX((Expenses!CO$18-$AB25/12)*$AA25*$F21,0)))))</f>
        <v>0</v>
      </c>
      <c r="CR192" s="515">
        <f>IF(OR(CR$167&lt;=EOMONTH($E21,$R21*(1-$O21)),CR$167&gt;EOMONTH($E21,$P21*12*(1-$O21)+$Q21*12*$O21+$R21*(1-$O21))),0,IF($X21="NNN",SUM(Expenses!CP$14:CP$18)*$F21,IF($X21="FSG",0,IF($X21="MG",SUMPRODUCT(Expenses!CP$14:CP$18,$Z21:$Z25)*$F21,MAX((Expenses!CP$15-$AB21/12)*$AA21*$F21,0)+MAX((Expenses!CP$14-$AB22/12)*$AA22*$F21,0)+MAX((Expenses!CP$17-$AB23/12)*$AA23*$F21,0)+MAX((Expenses!CP$16-$AB24/12)*$AA24*$F21,0)+MAX((Expenses!CP$18-$AB25/12)*$AA25*$F21,0)))))</f>
        <v>0</v>
      </c>
      <c r="CS192" s="515">
        <f>IF(OR(CS$167&lt;=EOMONTH($E21,$R21*(1-$O21)),CS$167&gt;EOMONTH($E21,$P21*12*(1-$O21)+$Q21*12*$O21+$R21*(1-$O21))),0,IF($X21="NNN",SUM(Expenses!CQ$14:CQ$18)*$F21,IF($X21="FSG",0,IF($X21="MG",SUMPRODUCT(Expenses!CQ$14:CQ$18,$Z21:$Z25)*$F21,MAX((Expenses!CQ$15-$AB21/12)*$AA21*$F21,0)+MAX((Expenses!CQ$14-$AB22/12)*$AA22*$F21,0)+MAX((Expenses!CQ$17-$AB23/12)*$AA23*$F21,0)+MAX((Expenses!CQ$16-$AB24/12)*$AA24*$F21,0)+MAX((Expenses!CQ$18-$AB25/12)*$AA25*$F21,0)))))</f>
        <v>0</v>
      </c>
      <c r="CT192" s="515">
        <f>IF(OR(CT$167&lt;=EOMONTH($E21,$R21*(1-$O21)),CT$167&gt;EOMONTH($E21,$P21*12*(1-$O21)+$Q21*12*$O21+$R21*(1-$O21))),0,IF($X21="NNN",SUM(Expenses!CR$14:CR$18)*$F21,IF($X21="FSG",0,IF($X21="MG",SUMPRODUCT(Expenses!CR$14:CR$18,$Z21:$Z25)*$F21,MAX((Expenses!CR$15-$AB21/12)*$AA21*$F21,0)+MAX((Expenses!CR$14-$AB22/12)*$AA22*$F21,0)+MAX((Expenses!CR$17-$AB23/12)*$AA23*$F21,0)+MAX((Expenses!CR$16-$AB24/12)*$AA24*$F21,0)+MAX((Expenses!CR$18-$AB25/12)*$AA25*$F21,0)))))</f>
        <v>0</v>
      </c>
      <c r="CU192" s="515">
        <f>IF(OR(CU$167&lt;=EOMONTH($E21,$R21*(1-$O21)),CU$167&gt;EOMONTH($E21,$P21*12*(1-$O21)+$Q21*12*$O21+$R21*(1-$O21))),0,IF($X21="NNN",SUM(Expenses!CS$14:CS$18)*$F21,IF($X21="FSG",0,IF($X21="MG",SUMPRODUCT(Expenses!CS$14:CS$18,$Z21:$Z25)*$F21,MAX((Expenses!CS$15-$AB21/12)*$AA21*$F21,0)+MAX((Expenses!CS$14-$AB22/12)*$AA22*$F21,0)+MAX((Expenses!CS$17-$AB23/12)*$AA23*$F21,0)+MAX((Expenses!CS$16-$AB24/12)*$AA24*$F21,0)+MAX((Expenses!CS$18-$AB25/12)*$AA25*$F21,0)))))</f>
        <v>0</v>
      </c>
      <c r="CV192" s="515">
        <f>IF(OR(CV$167&lt;=EOMONTH($E21,$R21*(1-$O21)),CV$167&gt;EOMONTH($E21,$P21*12*(1-$O21)+$Q21*12*$O21+$R21*(1-$O21))),0,IF($X21="NNN",SUM(Expenses!CT$14:CT$18)*$F21,IF($X21="FSG",0,IF($X21="MG",SUMPRODUCT(Expenses!CT$14:CT$18,$Z21:$Z25)*$F21,MAX((Expenses!CT$15-$AB21/12)*$AA21*$F21,0)+MAX((Expenses!CT$14-$AB22/12)*$AA22*$F21,0)+MAX((Expenses!CT$17-$AB23/12)*$AA23*$F21,0)+MAX((Expenses!CT$16-$AB24/12)*$AA24*$F21,0)+MAX((Expenses!CT$18-$AB25/12)*$AA25*$F21,0)))))</f>
        <v>0</v>
      </c>
      <c r="CW192" s="515">
        <f>IF(OR(CW$167&lt;=EOMONTH($E21,$R21*(1-$O21)),CW$167&gt;EOMONTH($E21,$P21*12*(1-$O21)+$Q21*12*$O21+$R21*(1-$O21))),0,IF($X21="NNN",SUM(Expenses!CU$14:CU$18)*$F21,IF($X21="FSG",0,IF($X21="MG",SUMPRODUCT(Expenses!CU$14:CU$18,$Z21:$Z25)*$F21,MAX((Expenses!CU$15-$AB21/12)*$AA21*$F21,0)+MAX((Expenses!CU$14-$AB22/12)*$AA22*$F21,0)+MAX((Expenses!CU$17-$AB23/12)*$AA23*$F21,0)+MAX((Expenses!CU$16-$AB24/12)*$AA24*$F21,0)+MAX((Expenses!CU$18-$AB25/12)*$AA25*$F21,0)))))</f>
        <v>0</v>
      </c>
      <c r="CX192" s="515">
        <f>IF(OR(CX$167&lt;=EOMONTH($E21,$R21*(1-$O21)),CX$167&gt;EOMONTH($E21,$P21*12*(1-$O21)+$Q21*12*$O21+$R21*(1-$O21))),0,IF($X21="NNN",SUM(Expenses!CV$14:CV$18)*$F21,IF($X21="FSG",0,IF($X21="MG",SUMPRODUCT(Expenses!CV$14:CV$18,$Z21:$Z25)*$F21,MAX((Expenses!CV$15-$AB21/12)*$AA21*$F21,0)+MAX((Expenses!CV$14-$AB22/12)*$AA22*$F21,0)+MAX((Expenses!CV$17-$AB23/12)*$AA23*$F21,0)+MAX((Expenses!CV$16-$AB24/12)*$AA24*$F21,0)+MAX((Expenses!CV$18-$AB25/12)*$AA25*$F21,0)))))</f>
        <v>0</v>
      </c>
      <c r="CY192" s="515">
        <f>IF(OR(CY$167&lt;=EOMONTH($E21,$R21*(1-$O21)),CY$167&gt;EOMONTH($E21,$P21*12*(1-$O21)+$Q21*12*$O21+$R21*(1-$O21))),0,IF($X21="NNN",SUM(Expenses!CW$14:CW$18)*$F21,IF($X21="FSG",0,IF($X21="MG",SUMPRODUCT(Expenses!CW$14:CW$18,$Z21:$Z25)*$F21,MAX((Expenses!CW$15-$AB21/12)*$AA21*$F21,0)+MAX((Expenses!CW$14-$AB22/12)*$AA22*$F21,0)+MAX((Expenses!CW$17-$AB23/12)*$AA23*$F21,0)+MAX((Expenses!CW$16-$AB24/12)*$AA24*$F21,0)+MAX((Expenses!CW$18-$AB25/12)*$AA25*$F21,0)))))</f>
        <v>0</v>
      </c>
      <c r="CZ192" s="515">
        <f>IF(OR(CZ$167&lt;=EOMONTH($E21,$R21*(1-$O21)),CZ$167&gt;EOMONTH($E21,$P21*12*(1-$O21)+$Q21*12*$O21+$R21*(1-$O21))),0,IF($X21="NNN",SUM(Expenses!CX$14:CX$18)*$F21,IF($X21="FSG",0,IF($X21="MG",SUMPRODUCT(Expenses!CX$14:CX$18,$Z21:$Z25)*$F21,MAX((Expenses!CX$15-$AB21/12)*$AA21*$F21,0)+MAX((Expenses!CX$14-$AB22/12)*$AA22*$F21,0)+MAX((Expenses!CX$17-$AB23/12)*$AA23*$F21,0)+MAX((Expenses!CX$16-$AB24/12)*$AA24*$F21,0)+MAX((Expenses!CX$18-$AB25/12)*$AA25*$F21,0)))))</f>
        <v>0</v>
      </c>
      <c r="DA192" s="515">
        <f>IF(OR(DA$167&lt;=EOMONTH($E21,$R21*(1-$O21)),DA$167&gt;EOMONTH($E21,$P21*12*(1-$O21)+$Q21*12*$O21+$R21*(1-$O21))),0,IF($X21="NNN",SUM(Expenses!CY$14:CY$18)*$F21,IF($X21="FSG",0,IF($X21="MG",SUMPRODUCT(Expenses!CY$14:CY$18,$Z21:$Z25)*$F21,MAX((Expenses!CY$15-$AB21/12)*$AA21*$F21,0)+MAX((Expenses!CY$14-$AB22/12)*$AA22*$F21,0)+MAX((Expenses!CY$17-$AB23/12)*$AA23*$F21,0)+MAX((Expenses!CY$16-$AB24/12)*$AA24*$F21,0)+MAX((Expenses!CY$18-$AB25/12)*$AA25*$F21,0)))))</f>
        <v>0</v>
      </c>
      <c r="DB192" s="515">
        <f>IF(OR(DB$167&lt;=EOMONTH($E21,$R21*(1-$O21)),DB$167&gt;EOMONTH($E21,$P21*12*(1-$O21)+$Q21*12*$O21+$R21*(1-$O21))),0,IF($X21="NNN",SUM(Expenses!CZ$14:CZ$18)*$F21,IF($X21="FSG",0,IF($X21="MG",SUMPRODUCT(Expenses!CZ$14:CZ$18,$Z21:$Z25)*$F21,MAX((Expenses!CZ$15-$AB21/12)*$AA21*$F21,0)+MAX((Expenses!CZ$14-$AB22/12)*$AA22*$F21,0)+MAX((Expenses!CZ$17-$AB23/12)*$AA23*$F21,0)+MAX((Expenses!CZ$16-$AB24/12)*$AA24*$F21,0)+MAX((Expenses!CZ$18-$AB25/12)*$AA25*$F21,0)))))</f>
        <v>0</v>
      </c>
      <c r="DC192" s="515">
        <f>IF(OR(DC$167&lt;=EOMONTH($E21,$R21*(1-$O21)),DC$167&gt;EOMONTH($E21,$P21*12*(1-$O21)+$Q21*12*$O21+$R21*(1-$O21))),0,IF($X21="NNN",SUM(Expenses!DA$14:DA$18)*$F21,IF($X21="FSG",0,IF($X21="MG",SUMPRODUCT(Expenses!DA$14:DA$18,$Z21:$Z25)*$F21,MAX((Expenses!DA$15-$AB21/12)*$AA21*$F21,0)+MAX((Expenses!DA$14-$AB22/12)*$AA22*$F21,0)+MAX((Expenses!DA$17-$AB23/12)*$AA23*$F21,0)+MAX((Expenses!DA$16-$AB24/12)*$AA24*$F21,0)+MAX((Expenses!DA$18-$AB25/12)*$AA25*$F21,0)))))</f>
        <v>0</v>
      </c>
      <c r="DD192" s="515">
        <f>IF(OR(DD$167&lt;=EOMONTH($E21,$R21*(1-$O21)),DD$167&gt;EOMONTH($E21,$P21*12*(1-$O21)+$Q21*12*$O21+$R21*(1-$O21))),0,IF($X21="NNN",SUM(Expenses!DB$14:DB$18)*$F21,IF($X21="FSG",0,IF($X21="MG",SUMPRODUCT(Expenses!DB$14:DB$18,$Z21:$Z25)*$F21,MAX((Expenses!DB$15-$AB21/12)*$AA21*$F21,0)+MAX((Expenses!DB$14-$AB22/12)*$AA22*$F21,0)+MAX((Expenses!DB$17-$AB23/12)*$AA23*$F21,0)+MAX((Expenses!DB$16-$AB24/12)*$AA24*$F21,0)+MAX((Expenses!DB$18-$AB25/12)*$AA25*$F21,0)))))</f>
        <v>0</v>
      </c>
      <c r="DE192" s="515">
        <f>IF(OR(DE$167&lt;=EOMONTH($E21,$R21*(1-$O21)),DE$167&gt;EOMONTH($E21,$P21*12*(1-$O21)+$Q21*12*$O21+$R21*(1-$O21))),0,IF($X21="NNN",SUM(Expenses!DC$14:DC$18)*$F21,IF($X21="FSG",0,IF($X21="MG",SUMPRODUCT(Expenses!DC$14:DC$18,$Z21:$Z25)*$F21,MAX((Expenses!DC$15-$AB21/12)*$AA21*$F21,0)+MAX((Expenses!DC$14-$AB22/12)*$AA22*$F21,0)+MAX((Expenses!DC$17-$AB23/12)*$AA23*$F21,0)+MAX((Expenses!DC$16-$AB24/12)*$AA24*$F21,0)+MAX((Expenses!DC$18-$AB25/12)*$AA25*$F21,0)))))</f>
        <v>0</v>
      </c>
      <c r="DF192" s="515">
        <f>IF(OR(DF$167&lt;=EOMONTH($E21,$R21*(1-$O21)),DF$167&gt;EOMONTH($E21,$P21*12*(1-$O21)+$Q21*12*$O21+$R21*(1-$O21))),0,IF($X21="NNN",SUM(Expenses!DD$14:DD$18)*$F21,IF($X21="FSG",0,IF($X21="MG",SUMPRODUCT(Expenses!DD$14:DD$18,$Z21:$Z25)*$F21,MAX((Expenses!DD$15-$AB21/12)*$AA21*$F21,0)+MAX((Expenses!DD$14-$AB22/12)*$AA22*$F21,0)+MAX((Expenses!DD$17-$AB23/12)*$AA23*$F21,0)+MAX((Expenses!DD$16-$AB24/12)*$AA24*$F21,0)+MAX((Expenses!DD$18-$AB25/12)*$AA25*$F21,0)))))</f>
        <v>0</v>
      </c>
      <c r="DG192" s="515">
        <f>IF(OR(DG$167&lt;=EOMONTH($E21,$R21*(1-$O21)),DG$167&gt;EOMONTH($E21,$P21*12*(1-$O21)+$Q21*12*$O21+$R21*(1-$O21))),0,IF($X21="NNN",SUM(Expenses!DE$14:DE$18)*$F21,IF($X21="FSG",0,IF($X21="MG",SUMPRODUCT(Expenses!DE$14:DE$18,$Z21:$Z25)*$F21,MAX((Expenses!DE$15-$AB21/12)*$AA21*$F21,0)+MAX((Expenses!DE$14-$AB22/12)*$AA22*$F21,0)+MAX((Expenses!DE$17-$AB23/12)*$AA23*$F21,0)+MAX((Expenses!DE$16-$AB24/12)*$AA24*$F21,0)+MAX((Expenses!DE$18-$AB25/12)*$AA25*$F21,0)))))</f>
        <v>0</v>
      </c>
      <c r="DH192" s="515">
        <f>IF(OR(DH$167&lt;=EOMONTH($E21,$R21*(1-$O21)),DH$167&gt;EOMONTH($E21,$P21*12*(1-$O21)+$Q21*12*$O21+$R21*(1-$O21))),0,IF($X21="NNN",SUM(Expenses!DF$14:DF$18)*$F21,IF($X21="FSG",0,IF($X21="MG",SUMPRODUCT(Expenses!DF$14:DF$18,$Z21:$Z25)*$F21,MAX((Expenses!DF$15-$AB21/12)*$AA21*$F21,0)+MAX((Expenses!DF$14-$AB22/12)*$AA22*$F21,0)+MAX((Expenses!DF$17-$AB23/12)*$AA23*$F21,0)+MAX((Expenses!DF$16-$AB24/12)*$AA24*$F21,0)+MAX((Expenses!DF$18-$AB25/12)*$AA25*$F21,0)))))</f>
        <v>0</v>
      </c>
      <c r="DI192" s="515">
        <f>IF(OR(DI$167&lt;=EOMONTH($E21,$R21*(1-$O21)),DI$167&gt;EOMONTH($E21,$P21*12*(1-$O21)+$Q21*12*$O21+$R21*(1-$O21))),0,IF($X21="NNN",SUM(Expenses!DG$14:DG$18)*$F21,IF($X21="FSG",0,IF($X21="MG",SUMPRODUCT(Expenses!DG$14:DG$18,$Z21:$Z25)*$F21,MAX((Expenses!DG$15-$AB21/12)*$AA21*$F21,0)+MAX((Expenses!DG$14-$AB22/12)*$AA22*$F21,0)+MAX((Expenses!DG$17-$AB23/12)*$AA23*$F21,0)+MAX((Expenses!DG$16-$AB24/12)*$AA24*$F21,0)+MAX((Expenses!DG$18-$AB25/12)*$AA25*$F21,0)))))</f>
        <v>0</v>
      </c>
      <c r="DJ192" s="515">
        <f>IF(OR(DJ$167&lt;=EOMONTH($E21,$R21*(1-$O21)),DJ$167&gt;EOMONTH($E21,$P21*12*(1-$O21)+$Q21*12*$O21+$R21*(1-$O21))),0,IF($X21="NNN",SUM(Expenses!DH$14:DH$18)*$F21,IF($X21="FSG",0,IF($X21="MG",SUMPRODUCT(Expenses!DH$14:DH$18,$Z21:$Z25)*$F21,MAX((Expenses!DH$15-$AB21/12)*$AA21*$F21,0)+MAX((Expenses!DH$14-$AB22/12)*$AA22*$F21,0)+MAX((Expenses!DH$17-$AB23/12)*$AA23*$F21,0)+MAX((Expenses!DH$16-$AB24/12)*$AA24*$F21,0)+MAX((Expenses!DH$18-$AB25/12)*$AA25*$F21,0)))))</f>
        <v>0</v>
      </c>
      <c r="DK192" s="515">
        <f>IF(OR(DK$167&lt;=EOMONTH($E21,$R21*(1-$O21)),DK$167&gt;EOMONTH($E21,$P21*12*(1-$O21)+$Q21*12*$O21+$R21*(1-$O21))),0,IF($X21="NNN",SUM(Expenses!DI$14:DI$18)*$F21,IF($X21="FSG",0,IF($X21="MG",SUMPRODUCT(Expenses!DI$14:DI$18,$Z21:$Z25)*$F21,MAX((Expenses!DI$15-$AB21/12)*$AA21*$F21,0)+MAX((Expenses!DI$14-$AB22/12)*$AA22*$F21,0)+MAX((Expenses!DI$17-$AB23/12)*$AA23*$F21,0)+MAX((Expenses!DI$16-$AB24/12)*$AA24*$F21,0)+MAX((Expenses!DI$18-$AB25/12)*$AA25*$F21,0)))))</f>
        <v>0</v>
      </c>
      <c r="DL192" s="515">
        <f>IF(OR(DL$167&lt;=EOMONTH($E21,$R21*(1-$O21)),DL$167&gt;EOMONTH($E21,$P21*12*(1-$O21)+$Q21*12*$O21+$R21*(1-$O21))),0,IF($X21="NNN",SUM(Expenses!DJ$14:DJ$18)*$F21,IF($X21="FSG",0,IF($X21="MG",SUMPRODUCT(Expenses!DJ$14:DJ$18,$Z21:$Z25)*$F21,MAX((Expenses!DJ$15-$AB21/12)*$AA21*$F21,0)+MAX((Expenses!DJ$14-$AB22/12)*$AA22*$F21,0)+MAX((Expenses!DJ$17-$AB23/12)*$AA23*$F21,0)+MAX((Expenses!DJ$16-$AB24/12)*$AA24*$F21,0)+MAX((Expenses!DJ$18-$AB25/12)*$AA25*$F21,0)))))</f>
        <v>0</v>
      </c>
      <c r="DM192" s="515">
        <f>IF(OR(DM$167&lt;=EOMONTH($E21,$R21*(1-$O21)),DM$167&gt;EOMONTH($E21,$P21*12*(1-$O21)+$Q21*12*$O21+$R21*(1-$O21))),0,IF($X21="NNN",SUM(Expenses!DK$14:DK$18)*$F21,IF($X21="FSG",0,IF($X21="MG",SUMPRODUCT(Expenses!DK$14:DK$18,$Z21:$Z25)*$F21,MAX((Expenses!DK$15-$AB21/12)*$AA21*$F21,0)+MAX((Expenses!DK$14-$AB22/12)*$AA22*$F21,0)+MAX((Expenses!DK$17-$AB23/12)*$AA23*$F21,0)+MAX((Expenses!DK$16-$AB24/12)*$AA24*$F21,0)+MAX((Expenses!DK$18-$AB25/12)*$AA25*$F21,0)))))</f>
        <v>0</v>
      </c>
      <c r="DN192" s="515">
        <f>IF(OR(DN$167&lt;=EOMONTH($E21,$R21*(1-$O21)),DN$167&gt;EOMONTH($E21,$P21*12*(1-$O21)+$Q21*12*$O21+$R21*(1-$O21))),0,IF($X21="NNN",SUM(Expenses!DL$14:DL$18)*$F21,IF($X21="FSG",0,IF($X21="MG",SUMPRODUCT(Expenses!DL$14:DL$18,$Z21:$Z25)*$F21,MAX((Expenses!DL$15-$AB21/12)*$AA21*$F21,0)+MAX((Expenses!DL$14-$AB22/12)*$AA22*$F21,0)+MAX((Expenses!DL$17-$AB23/12)*$AA23*$F21,0)+MAX((Expenses!DL$16-$AB24/12)*$AA24*$F21,0)+MAX((Expenses!DL$18-$AB25/12)*$AA25*$F21,0)))))</f>
        <v>0</v>
      </c>
      <c r="DO192" s="515">
        <f>IF(OR(DO$167&lt;=EOMONTH($E21,$R21*(1-$O21)),DO$167&gt;EOMONTH($E21,$P21*12*(1-$O21)+$Q21*12*$O21+$R21*(1-$O21))),0,IF($X21="NNN",SUM(Expenses!DM$14:DM$18)*$F21,IF($X21="FSG",0,IF($X21="MG",SUMPRODUCT(Expenses!DM$14:DM$18,$Z21:$Z25)*$F21,MAX((Expenses!DM$15-$AB21/12)*$AA21*$F21,0)+MAX((Expenses!DM$14-$AB22/12)*$AA22*$F21,0)+MAX((Expenses!DM$17-$AB23/12)*$AA23*$F21,0)+MAX((Expenses!DM$16-$AB24/12)*$AA24*$F21,0)+MAX((Expenses!DM$18-$AB25/12)*$AA25*$F21,0)))))</f>
        <v>0</v>
      </c>
      <c r="DP192" s="515">
        <f>IF(OR(DP$167&lt;=EOMONTH($E21,$R21*(1-$O21)),DP$167&gt;EOMONTH($E21,$P21*12*(1-$O21)+$Q21*12*$O21+$R21*(1-$O21))),0,IF($X21="NNN",SUM(Expenses!DN$14:DN$18)*$F21,IF($X21="FSG",0,IF($X21="MG",SUMPRODUCT(Expenses!DN$14:DN$18,$Z21:$Z25)*$F21,MAX((Expenses!DN$15-$AB21/12)*$AA21*$F21,0)+MAX((Expenses!DN$14-$AB22/12)*$AA22*$F21,0)+MAX((Expenses!DN$17-$AB23/12)*$AA23*$F21,0)+MAX((Expenses!DN$16-$AB24/12)*$AA24*$F21,0)+MAX((Expenses!DN$18-$AB25/12)*$AA25*$F21,0)))))</f>
        <v>0</v>
      </c>
      <c r="DQ192" s="515">
        <f>IF(OR(DQ$167&lt;=EOMONTH($E21,$R21*(1-$O21)),DQ$167&gt;EOMONTH($E21,$P21*12*(1-$O21)+$Q21*12*$O21+$R21*(1-$O21))),0,IF($X21="NNN",SUM(Expenses!DO$14:DO$18)*$F21,IF($X21="FSG",0,IF($X21="MG",SUMPRODUCT(Expenses!DO$14:DO$18,$Z21:$Z25)*$F21,MAX((Expenses!DO$15-$AB21/12)*$AA21*$F21,0)+MAX((Expenses!DO$14-$AB22/12)*$AA22*$F21,0)+MAX((Expenses!DO$17-$AB23/12)*$AA23*$F21,0)+MAX((Expenses!DO$16-$AB24/12)*$AA24*$F21,0)+MAX((Expenses!DO$18-$AB25/12)*$AA25*$F21,0)))))</f>
        <v>0</v>
      </c>
      <c r="DR192" s="515">
        <f>IF(OR(DR$167&lt;=EOMONTH($E21,$R21*(1-$O21)),DR$167&gt;EOMONTH($E21,$P21*12*(1-$O21)+$Q21*12*$O21+$R21*(1-$O21))),0,IF($X21="NNN",SUM(Expenses!DP$14:DP$18)*$F21,IF($X21="FSG",0,IF($X21="MG",SUMPRODUCT(Expenses!DP$14:DP$18,$Z21:$Z25)*$F21,MAX((Expenses!DP$15-$AB21/12)*$AA21*$F21,0)+MAX((Expenses!DP$14-$AB22/12)*$AA22*$F21,0)+MAX((Expenses!DP$17-$AB23/12)*$AA23*$F21,0)+MAX((Expenses!DP$16-$AB24/12)*$AA24*$F21,0)+MAX((Expenses!DP$18-$AB25/12)*$AA25*$F21,0)))))</f>
        <v>0</v>
      </c>
      <c r="DS192" s="515">
        <f>IF(OR(DS$167&lt;=EOMONTH($E21,$R21*(1-$O21)),DS$167&gt;EOMONTH($E21,$P21*12*(1-$O21)+$Q21*12*$O21+$R21*(1-$O21))),0,IF($X21="NNN",SUM(Expenses!DQ$14:DQ$18)*$F21,IF($X21="FSG",0,IF($X21="MG",SUMPRODUCT(Expenses!DQ$14:DQ$18,$Z21:$Z25)*$F21,MAX((Expenses!DQ$15-$AB21/12)*$AA21*$F21,0)+MAX((Expenses!DQ$14-$AB22/12)*$AA22*$F21,0)+MAX((Expenses!DQ$17-$AB23/12)*$AA23*$F21,0)+MAX((Expenses!DQ$16-$AB24/12)*$AA24*$F21,0)+MAX((Expenses!DQ$18-$AB25/12)*$AA25*$F21,0)))))</f>
        <v>0</v>
      </c>
      <c r="DT192" s="515">
        <f>IF(OR(DT$167&lt;=EOMONTH($E21,$R21*(1-$O21)),DT$167&gt;EOMONTH($E21,$P21*12*(1-$O21)+$Q21*12*$O21+$R21*(1-$O21))),0,IF($X21="NNN",SUM(Expenses!DR$14:DR$18)*$F21,IF($X21="FSG",0,IF($X21="MG",SUMPRODUCT(Expenses!DR$14:DR$18,$Z21:$Z25)*$F21,MAX((Expenses!DR$15-$AB21/12)*$AA21*$F21,0)+MAX((Expenses!DR$14-$AB22/12)*$AA22*$F21,0)+MAX((Expenses!DR$17-$AB23/12)*$AA23*$F21,0)+MAX((Expenses!DR$16-$AB24/12)*$AA24*$F21,0)+MAX((Expenses!DR$18-$AB25/12)*$AA25*$F21,0)))))</f>
        <v>0</v>
      </c>
      <c r="DU192" s="515">
        <f>IF(OR(DU$167&lt;=EOMONTH($E21,$R21*(1-$O21)),DU$167&gt;EOMONTH($E21,$P21*12*(1-$O21)+$Q21*12*$O21+$R21*(1-$O21))),0,IF($X21="NNN",SUM(Expenses!DS$14:DS$18)*$F21,IF($X21="FSG",0,IF($X21="MG",SUMPRODUCT(Expenses!DS$14:DS$18,$Z21:$Z25)*$F21,MAX((Expenses!DS$15-$AB21/12)*$AA21*$F21,0)+MAX((Expenses!DS$14-$AB22/12)*$AA22*$F21,0)+MAX((Expenses!DS$17-$AB23/12)*$AA23*$F21,0)+MAX((Expenses!DS$16-$AB24/12)*$AA24*$F21,0)+MAX((Expenses!DS$18-$AB25/12)*$AA25*$F21,0)))))</f>
        <v>0</v>
      </c>
      <c r="DV192" s="515">
        <f>IF(OR(DV$167&lt;=EOMONTH($E21,$R21*(1-$O21)),DV$167&gt;EOMONTH($E21,$P21*12*(1-$O21)+$Q21*12*$O21+$R21*(1-$O21))),0,IF($X21="NNN",SUM(Expenses!DT$14:DT$18)*$F21,IF($X21="FSG",0,IF($X21="MG",SUMPRODUCT(Expenses!DT$14:DT$18,$Z21:$Z25)*$F21,MAX((Expenses!DT$15-$AB21/12)*$AA21*$F21,0)+MAX((Expenses!DT$14-$AB22/12)*$AA22*$F21,0)+MAX((Expenses!DT$17-$AB23/12)*$AA23*$F21,0)+MAX((Expenses!DT$16-$AB24/12)*$AA24*$F21,0)+MAX((Expenses!DT$18-$AB25/12)*$AA25*$F21,0)))))</f>
        <v>0</v>
      </c>
      <c r="DW192" s="515">
        <f>IF(OR(DW$167&lt;=EOMONTH($E21,$R21*(1-$O21)),DW$167&gt;EOMONTH($E21,$P21*12*(1-$O21)+$Q21*12*$O21+$R21*(1-$O21))),0,IF($X21="NNN",SUM(Expenses!DU$14:DU$18)*$F21,IF($X21="FSG",0,IF($X21="MG",SUMPRODUCT(Expenses!DU$14:DU$18,$Z21:$Z25)*$F21,MAX((Expenses!DU$15-$AB21/12)*$AA21*$F21,0)+MAX((Expenses!DU$14-$AB22/12)*$AA22*$F21,0)+MAX((Expenses!DU$17-$AB23/12)*$AA23*$F21,0)+MAX((Expenses!DU$16-$AB24/12)*$AA24*$F21,0)+MAX((Expenses!DU$18-$AB25/12)*$AA25*$F21,0)))))</f>
        <v>0</v>
      </c>
      <c r="DX192" s="515">
        <f>IF(OR(DX$167&lt;=EOMONTH($E21,$R21*(1-$O21)),DX$167&gt;EOMONTH($E21,$P21*12*(1-$O21)+$Q21*12*$O21+$R21*(1-$O21))),0,IF($X21="NNN",SUM(Expenses!DV$14:DV$18)*$F21,IF($X21="FSG",0,IF($X21="MG",SUMPRODUCT(Expenses!DV$14:DV$18,$Z21:$Z25)*$F21,MAX((Expenses!DV$15-$AB21/12)*$AA21*$F21,0)+MAX((Expenses!DV$14-$AB22/12)*$AA22*$F21,0)+MAX((Expenses!DV$17-$AB23/12)*$AA23*$F21,0)+MAX((Expenses!DV$16-$AB24/12)*$AA24*$F21,0)+MAX((Expenses!DV$18-$AB25/12)*$AA25*$F21,0)))))</f>
        <v>0</v>
      </c>
      <c r="DY192" s="515">
        <f>IF(OR(DY$167&lt;=EOMONTH($E21,$R21*(1-$O21)),DY$167&gt;EOMONTH($E21,$P21*12*(1-$O21)+$Q21*12*$O21+$R21*(1-$O21))),0,IF($X21="NNN",SUM(Expenses!DW$14:DW$18)*$F21,IF($X21="FSG",0,IF($X21="MG",SUMPRODUCT(Expenses!DW$14:DW$18,$Z21:$Z25)*$F21,MAX((Expenses!DW$15-$AB21/12)*$AA21*$F21,0)+MAX((Expenses!DW$14-$AB22/12)*$AA22*$F21,0)+MAX((Expenses!DW$17-$AB23/12)*$AA23*$F21,0)+MAX((Expenses!DW$16-$AB24/12)*$AA24*$F21,0)+MAX((Expenses!DW$18-$AB25/12)*$AA25*$F21,0)))))</f>
        <v>0</v>
      </c>
      <c r="DZ192" s="515">
        <f>IF(OR(DZ$167&lt;=EOMONTH($E21,$R21*(1-$O21)),DZ$167&gt;EOMONTH($E21,$P21*12*(1-$O21)+$Q21*12*$O21+$R21*(1-$O21))),0,IF($X21="NNN",SUM(Expenses!DX$14:DX$18)*$F21,IF($X21="FSG",0,IF($X21="MG",SUMPRODUCT(Expenses!DX$14:DX$18,$Z21:$Z25)*$F21,MAX((Expenses!DX$15-$AB21/12)*$AA21*$F21,0)+MAX((Expenses!DX$14-$AB22/12)*$AA22*$F21,0)+MAX((Expenses!DX$17-$AB23/12)*$AA23*$F21,0)+MAX((Expenses!DX$16-$AB24/12)*$AA24*$F21,0)+MAX((Expenses!DX$18-$AB25/12)*$AA25*$F21,0)))))</f>
        <v>0</v>
      </c>
      <c r="EA192" s="515">
        <f>IF(OR(EA$167&lt;=EOMONTH($E21,$R21*(1-$O21)),EA$167&gt;EOMONTH($E21,$P21*12*(1-$O21)+$Q21*12*$O21+$R21*(1-$O21))),0,IF($X21="NNN",SUM(Expenses!DY$14:DY$18)*$F21,IF($X21="FSG",0,IF($X21="MG",SUMPRODUCT(Expenses!DY$14:DY$18,$Z21:$Z25)*$F21,MAX((Expenses!DY$15-$AB21/12)*$AA21*$F21,0)+MAX((Expenses!DY$14-$AB22/12)*$AA22*$F21,0)+MAX((Expenses!DY$17-$AB23/12)*$AA23*$F21,0)+MAX((Expenses!DY$16-$AB24/12)*$AA24*$F21,0)+MAX((Expenses!DY$18-$AB25/12)*$AA25*$F21,0)))))</f>
        <v>0</v>
      </c>
      <c r="EB192" s="515">
        <f>IF(OR(EB$167&lt;=EOMONTH($E21,$R21*(1-$O21)),EB$167&gt;EOMONTH($E21,$P21*12*(1-$O21)+$Q21*12*$O21+$R21*(1-$O21))),0,IF($X21="NNN",SUM(Expenses!DZ$14:DZ$18)*$F21,IF($X21="FSG",0,IF($X21="MG",SUMPRODUCT(Expenses!DZ$14:DZ$18,$Z21:$Z25)*$F21,MAX((Expenses!DZ$15-$AB21/12)*$AA21*$F21,0)+MAX((Expenses!DZ$14-$AB22/12)*$AA22*$F21,0)+MAX((Expenses!DZ$17-$AB23/12)*$AA23*$F21,0)+MAX((Expenses!DZ$16-$AB24/12)*$AA24*$F21,0)+MAX((Expenses!DZ$18-$AB25/12)*$AA25*$F21,0)))))</f>
        <v>0</v>
      </c>
      <c r="EC192" s="515">
        <f>IF(OR(EC$167&lt;=EOMONTH($E21,$R21*(1-$O21)),EC$167&gt;EOMONTH($E21,$P21*12*(1-$O21)+$Q21*12*$O21+$R21*(1-$O21))),0,IF($X21="NNN",SUM(Expenses!EA$14:EA$18)*$F21,IF($X21="FSG",0,IF($X21="MG",SUMPRODUCT(Expenses!EA$14:EA$18,$Z21:$Z25)*$F21,MAX((Expenses!EA$15-$AB21/12)*$AA21*$F21,0)+MAX((Expenses!EA$14-$AB22/12)*$AA22*$F21,0)+MAX((Expenses!EA$17-$AB23/12)*$AA23*$F21,0)+MAX((Expenses!EA$16-$AB24/12)*$AA24*$F21,0)+MAX((Expenses!EA$18-$AB25/12)*$AA25*$F21,0)))))</f>
        <v>0</v>
      </c>
      <c r="ED192" s="515">
        <f>IF(OR(ED$167&lt;=EOMONTH($E21,$R21*(1-$O21)),ED$167&gt;EOMONTH($E21,$P21*12*(1-$O21)+$Q21*12*$O21+$R21*(1-$O21))),0,IF($X21="NNN",SUM(Expenses!EB$14:EB$18)*$F21,IF($X21="FSG",0,IF($X21="MG",SUMPRODUCT(Expenses!EB$14:EB$18,$Z21:$Z25)*$F21,MAX((Expenses!EB$15-$AB21/12)*$AA21*$F21,0)+MAX((Expenses!EB$14-$AB22/12)*$AA22*$F21,0)+MAX((Expenses!EB$17-$AB23/12)*$AA23*$F21,0)+MAX((Expenses!EB$16-$AB24/12)*$AA24*$F21,0)+MAX((Expenses!EB$18-$AB25/12)*$AA25*$F21,0)))))</f>
        <v>0</v>
      </c>
      <c r="EE192" s="515">
        <f>IF(OR(EE$167&lt;=EOMONTH($E21,$R21*(1-$O21)),EE$167&gt;EOMONTH($E21,$P21*12*(1-$O21)+$Q21*12*$O21+$R21*(1-$O21))),0,IF($X21="NNN",SUM(Expenses!EC$14:EC$18)*$F21,IF($X21="FSG",0,IF($X21="MG",SUMPRODUCT(Expenses!EC$14:EC$18,$Z21:$Z25)*$F21,MAX((Expenses!EC$15-$AB21/12)*$AA21*$F21,0)+MAX((Expenses!EC$14-$AB22/12)*$AA22*$F21,0)+MAX((Expenses!EC$17-$AB23/12)*$AA23*$F21,0)+MAX((Expenses!EC$16-$AB24/12)*$AA24*$F21,0)+MAX((Expenses!EC$18-$AB25/12)*$AA25*$F21,0)))))</f>
        <v>0</v>
      </c>
      <c r="EF192" s="515">
        <f>IF(OR(EF$167&lt;=EOMONTH($E21,$R21*(1-$O21)),EF$167&gt;EOMONTH($E21,$P21*12*(1-$O21)+$Q21*12*$O21+$R21*(1-$O21))),0,IF($X21="NNN",SUM(Expenses!ED$14:ED$18)*$F21,IF($X21="FSG",0,IF($X21="MG",SUMPRODUCT(Expenses!ED$14:ED$18,$Z21:$Z25)*$F21,MAX((Expenses!ED$15-$AB21/12)*$AA21*$F21,0)+MAX((Expenses!ED$14-$AB22/12)*$AA22*$F21,0)+MAX((Expenses!ED$17-$AB23/12)*$AA23*$F21,0)+MAX((Expenses!ED$16-$AB24/12)*$AA24*$F21,0)+MAX((Expenses!ED$18-$AB25/12)*$AA25*$F21,0)))))</f>
        <v>0</v>
      </c>
      <c r="EG192" s="515">
        <f>IF(OR(EG$167&lt;=EOMONTH($E21,$R21*(1-$O21)),EG$167&gt;EOMONTH($E21,$P21*12*(1-$O21)+$Q21*12*$O21+$R21*(1-$O21))),0,IF($X21="NNN",SUM(Expenses!EE$14:EE$18)*$F21,IF($X21="FSG",0,IF($X21="MG",SUMPRODUCT(Expenses!EE$14:EE$18,$Z21:$Z25)*$F21,MAX((Expenses!EE$15-$AB21/12)*$AA21*$F21,0)+MAX((Expenses!EE$14-$AB22/12)*$AA22*$F21,0)+MAX((Expenses!EE$17-$AB23/12)*$AA23*$F21,0)+MAX((Expenses!EE$16-$AB24/12)*$AA24*$F21,0)+MAX((Expenses!EE$18-$AB25/12)*$AA25*$F21,0)))))</f>
        <v>0</v>
      </c>
      <c r="EH192" s="515">
        <f>IF(OR(EH$167&lt;=EOMONTH($E21,$R21*(1-$O21)),EH$167&gt;EOMONTH($E21,$P21*12*(1-$O21)+$Q21*12*$O21+$R21*(1-$O21))),0,IF($X21="NNN",SUM(Expenses!EF$14:EF$18)*$F21,IF($X21="FSG",0,IF($X21="MG",SUMPRODUCT(Expenses!EF$14:EF$18,$Z21:$Z25)*$F21,MAX((Expenses!EF$15-$AB21/12)*$AA21*$F21,0)+MAX((Expenses!EF$14-$AB22/12)*$AA22*$F21,0)+MAX((Expenses!EF$17-$AB23/12)*$AA23*$F21,0)+MAX((Expenses!EF$16-$AB24/12)*$AA24*$F21,0)+MAX((Expenses!EF$18-$AB25/12)*$AA25*$F21,0)))))</f>
        <v>0</v>
      </c>
      <c r="EI192" s="515">
        <f>IF(OR(EI$167&lt;=EOMONTH($E21,$R21*(1-$O21)),EI$167&gt;EOMONTH($E21,$P21*12*(1-$O21)+$Q21*12*$O21+$R21*(1-$O21))),0,IF($X21="NNN",SUM(Expenses!EG$14:EG$18)*$F21,IF($X21="FSG",0,IF($X21="MG",SUMPRODUCT(Expenses!EG$14:EG$18,$Z21:$Z25)*$F21,MAX((Expenses!EG$15-$AB21/12)*$AA21*$F21,0)+MAX((Expenses!EG$14-$AB22/12)*$AA22*$F21,0)+MAX((Expenses!EG$17-$AB23/12)*$AA23*$F21,0)+MAX((Expenses!EG$16-$AB24/12)*$AA24*$F21,0)+MAX((Expenses!EG$18-$AB25/12)*$AA25*$F21,0)))))</f>
        <v>0</v>
      </c>
      <c r="EJ192" s="515">
        <f>IF(OR(EJ$167&lt;=EOMONTH($E21,$R21*(1-$O21)),EJ$167&gt;EOMONTH($E21,$P21*12*(1-$O21)+$Q21*12*$O21+$R21*(1-$O21))),0,IF($X21="NNN",SUM(Expenses!EH$14:EH$18)*$F21,IF($X21="FSG",0,IF($X21="MG",SUMPRODUCT(Expenses!EH$14:EH$18,$Z21:$Z25)*$F21,MAX((Expenses!EH$15-$AB21/12)*$AA21*$F21,0)+MAX((Expenses!EH$14-$AB22/12)*$AA22*$F21,0)+MAX((Expenses!EH$17-$AB23/12)*$AA23*$F21,0)+MAX((Expenses!EH$16-$AB24/12)*$AA24*$F21,0)+MAX((Expenses!EH$18-$AB25/12)*$AA25*$F21,0)))))</f>
        <v>0</v>
      </c>
      <c r="EK192" s="515">
        <f>IF(OR(EK$167&lt;=EOMONTH($E21,$R21*(1-$O21)),EK$167&gt;EOMONTH($E21,$P21*12*(1-$O21)+$Q21*12*$O21+$R21*(1-$O21))),0,IF($X21="NNN",SUM(Expenses!EI$14:EI$18)*$F21,IF($X21="FSG",0,IF($X21="MG",SUMPRODUCT(Expenses!EI$14:EI$18,$Z21:$Z25)*$F21,MAX((Expenses!EI$15-$AB21/12)*$AA21*$F21,0)+MAX((Expenses!EI$14-$AB22/12)*$AA22*$F21,0)+MAX((Expenses!EI$17-$AB23/12)*$AA23*$F21,0)+MAX((Expenses!EI$16-$AB24/12)*$AA24*$F21,0)+MAX((Expenses!EI$18-$AB25/12)*$AA25*$F21,0)))))</f>
        <v>0</v>
      </c>
      <c r="EL192" s="515">
        <f>IF(OR(EL$167&lt;=EOMONTH($E21,$R21*(1-$O21)),EL$167&gt;EOMONTH($E21,$P21*12*(1-$O21)+$Q21*12*$O21+$R21*(1-$O21))),0,IF($X21="NNN",SUM(Expenses!EJ$14:EJ$18)*$F21,IF($X21="FSG",0,IF($X21="MG",SUMPRODUCT(Expenses!EJ$14:EJ$18,$Z21:$Z25)*$F21,MAX((Expenses!EJ$15-$AB21/12)*$AA21*$F21,0)+MAX((Expenses!EJ$14-$AB22/12)*$AA22*$F21,0)+MAX((Expenses!EJ$17-$AB23/12)*$AA23*$F21,0)+MAX((Expenses!EJ$16-$AB24/12)*$AA24*$F21,0)+MAX((Expenses!EJ$18-$AB25/12)*$AA25*$F21,0)))))</f>
        <v>0</v>
      </c>
      <c r="EM192" s="515">
        <f>IF(OR(EM$167&lt;=EOMONTH($E21,$R21*(1-$O21)),EM$167&gt;EOMONTH($E21,$P21*12*(1-$O21)+$Q21*12*$O21+$R21*(1-$O21))),0,IF($X21="NNN",SUM(Expenses!EK$14:EK$18)*$F21,IF($X21="FSG",0,IF($X21="MG",SUMPRODUCT(Expenses!EK$14:EK$18,$Z21:$Z25)*$F21,MAX((Expenses!EK$15-$AB21/12)*$AA21*$F21,0)+MAX((Expenses!EK$14-$AB22/12)*$AA22*$F21,0)+MAX((Expenses!EK$17-$AB23/12)*$AA23*$F21,0)+MAX((Expenses!EK$16-$AB24/12)*$AA24*$F21,0)+MAX((Expenses!EK$18-$AB25/12)*$AA25*$F21,0)))))</f>
        <v>0</v>
      </c>
      <c r="EN192" s="515">
        <f>IF(OR(EN$167&lt;=EOMONTH($E21,$R21*(1-$O21)),EN$167&gt;EOMONTH($E21,$P21*12*(1-$O21)+$Q21*12*$O21+$R21*(1-$O21))),0,IF($X21="NNN",SUM(Expenses!EL$14:EL$18)*$F21,IF($X21="FSG",0,IF($X21="MG",SUMPRODUCT(Expenses!EL$14:EL$18,$Z21:$Z25)*$F21,MAX((Expenses!EL$15-$AB21/12)*$AA21*$F21,0)+MAX((Expenses!EL$14-$AB22/12)*$AA22*$F21,0)+MAX((Expenses!EL$17-$AB23/12)*$AA23*$F21,0)+MAX((Expenses!EL$16-$AB24/12)*$AA24*$F21,0)+MAX((Expenses!EL$18-$AB25/12)*$AA25*$F21,0)))))</f>
        <v>0</v>
      </c>
      <c r="EO192" s="515">
        <f>IF(OR(EO$167&lt;=EOMONTH($E21,$R21*(1-$O21)),EO$167&gt;EOMONTH($E21,$P21*12*(1-$O21)+$Q21*12*$O21+$R21*(1-$O21))),0,IF($X21="NNN",SUM(Expenses!EM$14:EM$18)*$F21,IF($X21="FSG",0,IF($X21="MG",SUMPRODUCT(Expenses!EM$14:EM$18,$Z21:$Z25)*$F21,MAX((Expenses!EM$15-$AB21/12)*$AA21*$F21,0)+MAX((Expenses!EM$14-$AB22/12)*$AA22*$F21,0)+MAX((Expenses!EM$17-$AB23/12)*$AA23*$F21,0)+MAX((Expenses!EM$16-$AB24/12)*$AA24*$F21,0)+MAX((Expenses!EM$18-$AB25/12)*$AA25*$F21,0)))))</f>
        <v>0</v>
      </c>
      <c r="EP192" s="515">
        <f>IF(OR(EP$167&lt;=EOMONTH($E21,$R21*(1-$O21)),EP$167&gt;EOMONTH($E21,$P21*12*(1-$O21)+$Q21*12*$O21+$R21*(1-$O21))),0,IF($X21="NNN",SUM(Expenses!EN$14:EN$18)*$F21,IF($X21="FSG",0,IF($X21="MG",SUMPRODUCT(Expenses!EN$14:EN$18,$Z21:$Z25)*$F21,MAX((Expenses!EN$15-$AB21/12)*$AA21*$F21,0)+MAX((Expenses!EN$14-$AB22/12)*$AA22*$F21,0)+MAX((Expenses!EN$17-$AB23/12)*$AA23*$F21,0)+MAX((Expenses!EN$16-$AB24/12)*$AA24*$F21,0)+MAX((Expenses!EN$18-$AB25/12)*$AA25*$F21,0)))))</f>
        <v>0</v>
      </c>
      <c r="EQ192" s="515">
        <f>IF(OR(EQ$167&lt;=EOMONTH($E21,$R21*(1-$O21)),EQ$167&gt;EOMONTH($E21,$P21*12*(1-$O21)+$Q21*12*$O21+$R21*(1-$O21))),0,IF($X21="NNN",SUM(Expenses!EO$14:EO$18)*$F21,IF($X21="FSG",0,IF($X21="MG",SUMPRODUCT(Expenses!EO$14:EO$18,$Z21:$Z25)*$F21,MAX((Expenses!EO$15-$AB21/12)*$AA21*$F21,0)+MAX((Expenses!EO$14-$AB22/12)*$AA22*$F21,0)+MAX((Expenses!EO$17-$AB23/12)*$AA23*$F21,0)+MAX((Expenses!EO$16-$AB24/12)*$AA24*$F21,0)+MAX((Expenses!EO$18-$AB25/12)*$AA25*$F21,0)))))</f>
        <v>0</v>
      </c>
      <c r="ER192" s="515">
        <f>IF(OR(ER$167&lt;=EOMONTH($E21,$R21*(1-$O21)),ER$167&gt;EOMONTH($E21,$P21*12*(1-$O21)+$Q21*12*$O21+$R21*(1-$O21))),0,IF($X21="NNN",SUM(Expenses!EP$14:EP$18)*$F21,IF($X21="FSG",0,IF($X21="MG",SUMPRODUCT(Expenses!EP$14:EP$18,$Z21:$Z25)*$F21,MAX((Expenses!EP$15-$AB21/12)*$AA21*$F21,0)+MAX((Expenses!EP$14-$AB22/12)*$AA22*$F21,0)+MAX((Expenses!EP$17-$AB23/12)*$AA23*$F21,0)+MAX((Expenses!EP$16-$AB24/12)*$AA24*$F21,0)+MAX((Expenses!EP$18-$AB25/12)*$AA25*$F21,0)))))</f>
        <v>0</v>
      </c>
      <c r="ES192" s="515">
        <f>IF(OR(ES$167&lt;=EOMONTH($E21,$R21*(1-$O21)),ES$167&gt;EOMONTH($E21,$P21*12*(1-$O21)+$Q21*12*$O21+$R21*(1-$O21))),0,IF($X21="NNN",SUM(Expenses!EQ$14:EQ$18)*$F21,IF($X21="FSG",0,IF($X21="MG",SUMPRODUCT(Expenses!EQ$14:EQ$18,$Z21:$Z25)*$F21,MAX((Expenses!EQ$15-$AB21/12)*$AA21*$F21,0)+MAX((Expenses!EQ$14-$AB22/12)*$AA22*$F21,0)+MAX((Expenses!EQ$17-$AB23/12)*$AA23*$F21,0)+MAX((Expenses!EQ$16-$AB24/12)*$AA24*$F21,0)+MAX((Expenses!EQ$18-$AB25/12)*$AA25*$F21,0)))))</f>
        <v>0</v>
      </c>
      <c r="ET192" s="515">
        <f>IF(OR(ET$167&lt;=EOMONTH($E21,$R21*(1-$O21)),ET$167&gt;EOMONTH($E21,$P21*12*(1-$O21)+$Q21*12*$O21+$R21*(1-$O21))),0,IF($X21="NNN",SUM(Expenses!ER$14:ER$18)*$F21,IF($X21="FSG",0,IF($X21="MG",SUMPRODUCT(Expenses!ER$14:ER$18,$Z21:$Z25)*$F21,MAX((Expenses!ER$15-$AB21/12)*$AA21*$F21,0)+MAX((Expenses!ER$14-$AB22/12)*$AA22*$F21,0)+MAX((Expenses!ER$17-$AB23/12)*$AA23*$F21,0)+MAX((Expenses!ER$16-$AB24/12)*$AA24*$F21,0)+MAX((Expenses!ER$18-$AB25/12)*$AA25*$F21,0)))))</f>
        <v>0</v>
      </c>
      <c r="EU192" s="515">
        <f>IF(OR(EU$167&lt;=EOMONTH($E21,$R21*(1-$O21)),EU$167&gt;EOMONTH($E21,$P21*12*(1-$O21)+$Q21*12*$O21+$R21*(1-$O21))),0,IF($X21="NNN",SUM(Expenses!ES$14:ES$18)*$F21,IF($X21="FSG",0,IF($X21="MG",SUMPRODUCT(Expenses!ES$14:ES$18,$Z21:$Z25)*$F21,MAX((Expenses!ES$15-$AB21/12)*$AA21*$F21,0)+MAX((Expenses!ES$14-$AB22/12)*$AA22*$F21,0)+MAX((Expenses!ES$17-$AB23/12)*$AA23*$F21,0)+MAX((Expenses!ES$16-$AB24/12)*$AA24*$F21,0)+MAX((Expenses!ES$18-$AB25/12)*$AA25*$F21,0)))))</f>
        <v>0</v>
      </c>
      <c r="EV192" s="515">
        <f>IF(OR(EV$167&lt;=EOMONTH($E21,$R21*(1-$O21)),EV$167&gt;EOMONTH($E21,$P21*12*(1-$O21)+$Q21*12*$O21+$R21*(1-$O21))),0,IF($X21="NNN",SUM(Expenses!ET$14:ET$18)*$F21,IF($X21="FSG",0,IF($X21="MG",SUMPRODUCT(Expenses!ET$14:ET$18,$Z21:$Z25)*$F21,MAX((Expenses!ET$15-$AB21/12)*$AA21*$F21,0)+MAX((Expenses!ET$14-$AB22/12)*$AA22*$F21,0)+MAX((Expenses!ET$17-$AB23/12)*$AA23*$F21,0)+MAX((Expenses!ET$16-$AB24/12)*$AA24*$F21,0)+MAX((Expenses!ET$18-$AB25/12)*$AA25*$F21,0)))))</f>
        <v>0</v>
      </c>
      <c r="EW192" s="515">
        <f>IF(OR(EW$167&lt;=EOMONTH($E21,$R21*(1-$O21)),EW$167&gt;EOMONTH($E21,$P21*12*(1-$O21)+$Q21*12*$O21+$R21*(1-$O21))),0,IF($X21="NNN",SUM(Expenses!EU$14:EU$18)*$F21,IF($X21="FSG",0,IF($X21="MG",SUMPRODUCT(Expenses!EU$14:EU$18,$Z21:$Z25)*$F21,MAX((Expenses!EU$15-$AB21/12)*$AA21*$F21,0)+MAX((Expenses!EU$14-$AB22/12)*$AA22*$F21,0)+MAX((Expenses!EU$17-$AB23/12)*$AA23*$F21,0)+MAX((Expenses!EU$16-$AB24/12)*$AA24*$F21,0)+MAX((Expenses!EU$18-$AB25/12)*$AA25*$F21,0)))))</f>
        <v>0</v>
      </c>
      <c r="EX192" s="515">
        <f>IF(OR(EX$167&lt;=EOMONTH($E21,$R21*(1-$O21)),EX$167&gt;EOMONTH($E21,$P21*12*(1-$O21)+$Q21*12*$O21+$R21*(1-$O21))),0,IF($X21="NNN",SUM(Expenses!EV$14:EV$18)*$F21,IF($X21="FSG",0,IF($X21="MG",SUMPRODUCT(Expenses!EV$14:EV$18,$Z21:$Z25)*$F21,MAX((Expenses!EV$15-$AB21/12)*$AA21*$F21,0)+MAX((Expenses!EV$14-$AB22/12)*$AA22*$F21,0)+MAX((Expenses!EV$17-$AB23/12)*$AA23*$F21,0)+MAX((Expenses!EV$16-$AB24/12)*$AA24*$F21,0)+MAX((Expenses!EV$18-$AB25/12)*$AA25*$F21,0)))))</f>
        <v>0</v>
      </c>
      <c r="EY192" s="515">
        <f>IF(OR(EY$167&lt;=EOMONTH($E21,$R21*(1-$O21)),EY$167&gt;EOMONTH($E21,$P21*12*(1-$O21)+$Q21*12*$O21+$R21*(1-$O21))),0,IF($X21="NNN",SUM(Expenses!EW$14:EW$18)*$F21,IF($X21="FSG",0,IF($X21="MG",SUMPRODUCT(Expenses!EW$14:EW$18,$Z21:$Z25)*$F21,MAX((Expenses!EW$15-$AB21/12)*$AA21*$F21,0)+MAX((Expenses!EW$14-$AB22/12)*$AA22*$F21,0)+MAX((Expenses!EW$17-$AB23/12)*$AA23*$F21,0)+MAX((Expenses!EW$16-$AB24/12)*$AA24*$F21,0)+MAX((Expenses!EW$18-$AB25/12)*$AA25*$F21,0)))))</f>
        <v>0</v>
      </c>
      <c r="EZ192" s="515">
        <f>IF(OR(EZ$167&lt;=EOMONTH($E21,$R21*(1-$O21)),EZ$167&gt;EOMONTH($E21,$P21*12*(1-$O21)+$Q21*12*$O21+$R21*(1-$O21))),0,IF($X21="NNN",SUM(Expenses!EX$14:EX$18)*$F21,IF($X21="FSG",0,IF($X21="MG",SUMPRODUCT(Expenses!EX$14:EX$18,$Z21:$Z25)*$F21,MAX((Expenses!EX$15-$AB21/12)*$AA21*$F21,0)+MAX((Expenses!EX$14-$AB22/12)*$AA22*$F21,0)+MAX((Expenses!EX$17-$AB23/12)*$AA23*$F21,0)+MAX((Expenses!EX$16-$AB24/12)*$AA24*$F21,0)+MAX((Expenses!EX$18-$AB25/12)*$AA25*$F21,0)))))</f>
        <v>0</v>
      </c>
      <c r="FA192" s="515">
        <f>IF(OR(FA$167&lt;=EOMONTH($E21,$R21*(1-$O21)),FA$167&gt;EOMONTH($E21,$P21*12*(1-$O21)+$Q21*12*$O21+$R21*(1-$O21))),0,IF($X21="NNN",SUM(Expenses!EY$14:EY$18)*$F21,IF($X21="FSG",0,IF($X21="MG",SUMPRODUCT(Expenses!EY$14:EY$18,$Z21:$Z25)*$F21,MAX((Expenses!EY$15-$AB21/12)*$AA21*$F21,0)+MAX((Expenses!EY$14-$AB22/12)*$AA22*$F21,0)+MAX((Expenses!EY$17-$AB23/12)*$AA23*$F21,0)+MAX((Expenses!EY$16-$AB24/12)*$AA24*$F21,0)+MAX((Expenses!EY$18-$AB25/12)*$AA25*$F21,0)))))</f>
        <v>0</v>
      </c>
      <c r="FB192" s="515">
        <f>IF(OR(FB$167&lt;=EOMONTH($E21,$R21*(1-$O21)),FB$167&gt;EOMONTH($E21,$P21*12*(1-$O21)+$Q21*12*$O21+$R21*(1-$O21))),0,IF($X21="NNN",SUM(Expenses!EZ$14:EZ$18)*$F21,IF($X21="FSG",0,IF($X21="MG",SUMPRODUCT(Expenses!EZ$14:EZ$18,$Z21:$Z25)*$F21,MAX((Expenses!EZ$15-$AB21/12)*$AA21*$F21,0)+MAX((Expenses!EZ$14-$AB22/12)*$AA22*$F21,0)+MAX((Expenses!EZ$17-$AB23/12)*$AA23*$F21,0)+MAX((Expenses!EZ$16-$AB24/12)*$AA24*$F21,0)+MAX((Expenses!EZ$18-$AB25/12)*$AA25*$F21,0)))))</f>
        <v>0</v>
      </c>
      <c r="FC192" s="515">
        <f>IF(OR(FC$167&lt;=EOMONTH($E21,$R21*(1-$O21)),FC$167&gt;EOMONTH($E21,$P21*12*(1-$O21)+$Q21*12*$O21+$R21*(1-$O21))),0,IF($X21="NNN",SUM(Expenses!FA$14:FA$18)*$F21,IF($X21="FSG",0,IF($X21="MG",SUMPRODUCT(Expenses!FA$14:FA$18,$Z21:$Z25)*$F21,MAX((Expenses!FA$15-$AB21/12)*$AA21*$F21,0)+MAX((Expenses!FA$14-$AB22/12)*$AA22*$F21,0)+MAX((Expenses!FA$17-$AB23/12)*$AA23*$F21,0)+MAX((Expenses!FA$16-$AB24/12)*$AA24*$F21,0)+MAX((Expenses!FA$18-$AB25/12)*$AA25*$F21,0)))))</f>
        <v>0</v>
      </c>
      <c r="FD192" s="515">
        <f>IF(OR(FD$167&lt;=EOMONTH($E21,$R21*(1-$O21)),FD$167&gt;EOMONTH($E21,$P21*12*(1-$O21)+$Q21*12*$O21+$R21*(1-$O21))),0,IF($X21="NNN",SUM(Expenses!FB$14:FB$18)*$F21,IF($X21="FSG",0,IF($X21="MG",SUMPRODUCT(Expenses!FB$14:FB$18,$Z21:$Z25)*$F21,MAX((Expenses!FB$15-$AB21/12)*$AA21*$F21,0)+MAX((Expenses!FB$14-$AB22/12)*$AA22*$F21,0)+MAX((Expenses!FB$17-$AB23/12)*$AA23*$F21,0)+MAX((Expenses!FB$16-$AB24/12)*$AA24*$F21,0)+MAX((Expenses!FB$18-$AB25/12)*$AA25*$F21,0)))))</f>
        <v>0</v>
      </c>
      <c r="FE192" s="515">
        <f>IF(OR(FE$167&lt;=EOMONTH($E21,$R21*(1-$O21)),FE$167&gt;EOMONTH($E21,$P21*12*(1-$O21)+$Q21*12*$O21+$R21*(1-$O21))),0,IF($X21="NNN",SUM(Expenses!FC$14:FC$18)*$F21,IF($X21="FSG",0,IF($X21="MG",SUMPRODUCT(Expenses!FC$14:FC$18,$Z21:$Z25)*$F21,MAX((Expenses!FC$15-$AB21/12)*$AA21*$F21,0)+MAX((Expenses!FC$14-$AB22/12)*$AA22*$F21,0)+MAX((Expenses!FC$17-$AB23/12)*$AA23*$F21,0)+MAX((Expenses!FC$16-$AB24/12)*$AA24*$F21,0)+MAX((Expenses!FC$18-$AB25/12)*$AA25*$F21,0)))))</f>
        <v>0</v>
      </c>
      <c r="FF192" s="515">
        <f>IF(OR(FF$167&lt;=EOMONTH($E21,$R21*(1-$O21)),FF$167&gt;EOMONTH($E21,$P21*12*(1-$O21)+$Q21*12*$O21+$R21*(1-$O21))),0,IF($X21="NNN",SUM(Expenses!FD$14:FD$18)*$F21,IF($X21="FSG",0,IF($X21="MG",SUMPRODUCT(Expenses!FD$14:FD$18,$Z21:$Z25)*$F21,MAX((Expenses!FD$15-$AB21/12)*$AA21*$F21,0)+MAX((Expenses!FD$14-$AB22/12)*$AA22*$F21,0)+MAX((Expenses!FD$17-$AB23/12)*$AA23*$F21,0)+MAX((Expenses!FD$16-$AB24/12)*$AA24*$F21,0)+MAX((Expenses!FD$18-$AB25/12)*$AA25*$F21,0)))))</f>
        <v>0</v>
      </c>
      <c r="FG192" s="515">
        <f>IF(OR(FG$167&lt;=EOMONTH($E21,$R21*(1-$O21)),FG$167&gt;EOMONTH($E21,$P21*12*(1-$O21)+$Q21*12*$O21+$R21*(1-$O21))),0,IF($X21="NNN",SUM(Expenses!FE$14:FE$18)*$F21,IF($X21="FSG",0,IF($X21="MG",SUMPRODUCT(Expenses!FE$14:FE$18,$Z21:$Z25)*$F21,MAX((Expenses!FE$15-$AB21/12)*$AA21*$F21,0)+MAX((Expenses!FE$14-$AB22/12)*$AA22*$F21,0)+MAX((Expenses!FE$17-$AB23/12)*$AA23*$F21,0)+MAX((Expenses!FE$16-$AB24/12)*$AA24*$F21,0)+MAX((Expenses!FE$18-$AB25/12)*$AA25*$F21,0)))))</f>
        <v>0</v>
      </c>
      <c r="FH192" s="515">
        <f>IF(OR(FH$167&lt;=EOMONTH($E21,$R21*(1-$O21)),FH$167&gt;EOMONTH($E21,$P21*12*(1-$O21)+$Q21*12*$O21+$R21*(1-$O21))),0,IF($X21="NNN",SUM(Expenses!FF$14:FF$18)*$F21,IF($X21="FSG",0,IF($X21="MG",SUMPRODUCT(Expenses!FF$14:FF$18,$Z21:$Z25)*$F21,MAX((Expenses!FF$15-$AB21/12)*$AA21*$F21,0)+MAX((Expenses!FF$14-$AB22/12)*$AA22*$F21,0)+MAX((Expenses!FF$17-$AB23/12)*$AA23*$F21,0)+MAX((Expenses!FF$16-$AB24/12)*$AA24*$F21,0)+MAX((Expenses!FF$18-$AB25/12)*$AA25*$F21,0)))))</f>
        <v>0</v>
      </c>
      <c r="FI192" s="515">
        <f>IF(OR(FI$167&lt;=EOMONTH($E21,$R21*(1-$O21)),FI$167&gt;EOMONTH($E21,$P21*12*(1-$O21)+$Q21*12*$O21+$R21*(1-$O21))),0,IF($X21="NNN",SUM(Expenses!FG$14:FG$18)*$F21,IF($X21="FSG",0,IF($X21="MG",SUMPRODUCT(Expenses!FG$14:FG$18,$Z21:$Z25)*$F21,MAX((Expenses!FG$15-$AB21/12)*$AA21*$F21,0)+MAX((Expenses!FG$14-$AB22/12)*$AA22*$F21,0)+MAX((Expenses!FG$17-$AB23/12)*$AA23*$F21,0)+MAX((Expenses!FG$16-$AB24/12)*$AA24*$F21,0)+MAX((Expenses!FG$18-$AB25/12)*$AA25*$F21,0)))))</f>
        <v>0</v>
      </c>
      <c r="FJ192" s="515">
        <f>IF(OR(FJ$167&lt;=EOMONTH($E21,$R21*(1-$O21)),FJ$167&gt;EOMONTH($E21,$P21*12*(1-$O21)+$Q21*12*$O21+$R21*(1-$O21))),0,IF($X21="NNN",SUM(Expenses!FH$14:FH$18)*$F21,IF($X21="FSG",0,IF($X21="MG",SUMPRODUCT(Expenses!FH$14:FH$18,$Z21:$Z25)*$F21,MAX((Expenses!FH$15-$AB21/12)*$AA21*$F21,0)+MAX((Expenses!FH$14-$AB22/12)*$AA22*$F21,0)+MAX((Expenses!FH$17-$AB23/12)*$AA23*$F21,0)+MAX((Expenses!FH$16-$AB24/12)*$AA24*$F21,0)+MAX((Expenses!FH$18-$AB25/12)*$AA25*$F21,0)))))</f>
        <v>0</v>
      </c>
      <c r="FK192" s="515">
        <f>IF(OR(FK$167&lt;=EOMONTH($E21,$R21*(1-$O21)),FK$167&gt;EOMONTH($E21,$P21*12*(1-$O21)+$Q21*12*$O21+$R21*(1-$O21))),0,IF($X21="NNN",SUM(Expenses!FI$14:FI$18)*$F21,IF($X21="FSG",0,IF($X21="MG",SUMPRODUCT(Expenses!FI$14:FI$18,$Z21:$Z25)*$F21,MAX((Expenses!FI$15-$AB21/12)*$AA21*$F21,0)+MAX((Expenses!FI$14-$AB22/12)*$AA22*$F21,0)+MAX((Expenses!FI$17-$AB23/12)*$AA23*$F21,0)+MAX((Expenses!FI$16-$AB24/12)*$AA24*$F21,0)+MAX((Expenses!FI$18-$AB25/12)*$AA25*$F21,0)))))</f>
        <v>0</v>
      </c>
      <c r="FL192" s="515">
        <f>IF(OR(FL$167&lt;=EOMONTH($E21,$R21*(1-$O21)),FL$167&gt;EOMONTH($E21,$P21*12*(1-$O21)+$Q21*12*$O21+$R21*(1-$O21))),0,IF($X21="NNN",SUM(Expenses!FJ$14:FJ$18)*$F21,IF($X21="FSG",0,IF($X21="MG",SUMPRODUCT(Expenses!FJ$14:FJ$18,$Z21:$Z25)*$F21,MAX((Expenses!FJ$15-$AB21/12)*$AA21*$F21,0)+MAX((Expenses!FJ$14-$AB22/12)*$AA22*$F21,0)+MAX((Expenses!FJ$17-$AB23/12)*$AA23*$F21,0)+MAX((Expenses!FJ$16-$AB24/12)*$AA24*$F21,0)+MAX((Expenses!FJ$18-$AB25/12)*$AA25*$F21,0)))))</f>
        <v>0</v>
      </c>
      <c r="FM192" s="515">
        <f>IF(OR(FM$167&lt;=EOMONTH($E21,$R21*(1-$O21)),FM$167&gt;EOMONTH($E21,$P21*12*(1-$O21)+$Q21*12*$O21+$R21*(1-$O21))),0,IF($X21="NNN",SUM(Expenses!FK$14:FK$18)*$F21,IF($X21="FSG",0,IF($X21="MG",SUMPRODUCT(Expenses!FK$14:FK$18,$Z21:$Z25)*$F21,MAX((Expenses!FK$15-$AB21/12)*$AA21*$F21,0)+MAX((Expenses!FK$14-$AB22/12)*$AA22*$F21,0)+MAX((Expenses!FK$17-$AB23/12)*$AA23*$F21,0)+MAX((Expenses!FK$16-$AB24/12)*$AA24*$F21,0)+MAX((Expenses!FK$18-$AB25/12)*$AA25*$F21,0)))))</f>
        <v>0</v>
      </c>
      <c r="FN192" s="515">
        <f>IF(OR(FN$167&lt;=EOMONTH($E21,$R21*(1-$O21)),FN$167&gt;EOMONTH($E21,$P21*12*(1-$O21)+$Q21*12*$O21+$R21*(1-$O21))),0,IF($X21="NNN",SUM(Expenses!FL$14:FL$18)*$F21,IF($X21="FSG",0,IF($X21="MG",SUMPRODUCT(Expenses!FL$14:FL$18,$Z21:$Z25)*$F21,MAX((Expenses!FL$15-$AB21/12)*$AA21*$F21,0)+MAX((Expenses!FL$14-$AB22/12)*$AA22*$F21,0)+MAX((Expenses!FL$17-$AB23/12)*$AA23*$F21,0)+MAX((Expenses!FL$16-$AB24/12)*$AA24*$F21,0)+MAX((Expenses!FL$18-$AB25/12)*$AA25*$F21,0)))))</f>
        <v>0</v>
      </c>
      <c r="FO192" s="515">
        <f>IF(OR(FO$167&lt;=EOMONTH($E21,$R21*(1-$O21)),FO$167&gt;EOMONTH($E21,$P21*12*(1-$O21)+$Q21*12*$O21+$R21*(1-$O21))),0,IF($X21="NNN",SUM(Expenses!FM$14:FM$18)*$F21,IF($X21="FSG",0,IF($X21="MG",SUMPRODUCT(Expenses!FM$14:FM$18,$Z21:$Z25)*$F21,MAX((Expenses!FM$15-$AB21/12)*$AA21*$F21,0)+MAX((Expenses!FM$14-$AB22/12)*$AA22*$F21,0)+MAX((Expenses!FM$17-$AB23/12)*$AA23*$F21,0)+MAX((Expenses!FM$16-$AB24/12)*$AA24*$F21,0)+MAX((Expenses!FM$18-$AB25/12)*$AA25*$F21,0)))))</f>
        <v>0</v>
      </c>
      <c r="FP192" s="515">
        <f>IF(OR(FP$167&lt;=EOMONTH($E21,$R21*(1-$O21)),FP$167&gt;EOMONTH($E21,$P21*12*(1-$O21)+$Q21*12*$O21+$R21*(1-$O21))),0,IF($X21="NNN",SUM(Expenses!FN$14:FN$18)*$F21,IF($X21="FSG",0,IF($X21="MG",SUMPRODUCT(Expenses!FN$14:FN$18,$Z21:$Z25)*$F21,MAX((Expenses!FN$15-$AB21/12)*$AA21*$F21,0)+MAX((Expenses!FN$14-$AB22/12)*$AA22*$F21,0)+MAX((Expenses!FN$17-$AB23/12)*$AA23*$F21,0)+MAX((Expenses!FN$16-$AB24/12)*$AA24*$F21,0)+MAX((Expenses!FN$18-$AB25/12)*$AA25*$F21,0)))))</f>
        <v>0</v>
      </c>
      <c r="FQ192" s="515">
        <f>IF(OR(FQ$167&lt;=EOMONTH($E21,$R21*(1-$O21)),FQ$167&gt;EOMONTH($E21,$P21*12*(1-$O21)+$Q21*12*$O21+$R21*(1-$O21))),0,IF($X21="NNN",SUM(Expenses!FO$14:FO$18)*$F21,IF($X21="FSG",0,IF($X21="MG",SUMPRODUCT(Expenses!FO$14:FO$18,$Z21:$Z25)*$F21,MAX((Expenses!FO$15-$AB21/12)*$AA21*$F21,0)+MAX((Expenses!FO$14-$AB22/12)*$AA22*$F21,0)+MAX((Expenses!FO$17-$AB23/12)*$AA23*$F21,0)+MAX((Expenses!FO$16-$AB24/12)*$AA24*$F21,0)+MAX((Expenses!FO$18-$AB25/12)*$AA25*$F21,0)))))</f>
        <v>0</v>
      </c>
      <c r="FR192" s="515">
        <f>IF(OR(FR$167&lt;=EOMONTH($E21,$R21*(1-$O21)),FR$167&gt;EOMONTH($E21,$P21*12*(1-$O21)+$Q21*12*$O21+$R21*(1-$O21))),0,IF($X21="NNN",SUM(Expenses!FP$14:FP$18)*$F21,IF($X21="FSG",0,IF($X21="MG",SUMPRODUCT(Expenses!FP$14:FP$18,$Z21:$Z25)*$F21,MAX((Expenses!FP$15-$AB21/12)*$AA21*$F21,0)+MAX((Expenses!FP$14-$AB22/12)*$AA22*$F21,0)+MAX((Expenses!FP$17-$AB23/12)*$AA23*$F21,0)+MAX((Expenses!FP$16-$AB24/12)*$AA24*$F21,0)+MAX((Expenses!FP$18-$AB25/12)*$AA25*$F21,0)))))</f>
        <v>0</v>
      </c>
      <c r="FS192" s="515">
        <f>IF(OR(FS$167&lt;=EOMONTH($E21,$R21*(1-$O21)),FS$167&gt;EOMONTH($E21,$P21*12*(1-$O21)+$Q21*12*$O21+$R21*(1-$O21))),0,IF($X21="NNN",SUM(Expenses!FQ$14:FQ$18)*$F21,IF($X21="FSG",0,IF($X21="MG",SUMPRODUCT(Expenses!FQ$14:FQ$18,$Z21:$Z25)*$F21,MAX((Expenses!FQ$15-$AB21/12)*$AA21*$F21,0)+MAX((Expenses!FQ$14-$AB22/12)*$AA22*$F21,0)+MAX((Expenses!FQ$17-$AB23/12)*$AA23*$F21,0)+MAX((Expenses!FQ$16-$AB24/12)*$AA24*$F21,0)+MAX((Expenses!FQ$18-$AB25/12)*$AA25*$F21,0)))))</f>
        <v>0</v>
      </c>
      <c r="FT192" s="515">
        <f>IF(OR(FT$167&lt;=EOMONTH($E21,$R21*(1-$O21)),FT$167&gt;EOMONTH($E21,$P21*12*(1-$O21)+$Q21*12*$O21+$R21*(1-$O21))),0,IF($X21="NNN",SUM(Expenses!FR$14:FR$18)*$F21,IF($X21="FSG",0,IF($X21="MG",SUMPRODUCT(Expenses!FR$14:FR$18,$Z21:$Z25)*$F21,MAX((Expenses!FR$15-$AB21/12)*$AA21*$F21,0)+MAX((Expenses!FR$14-$AB22/12)*$AA22*$F21,0)+MAX((Expenses!FR$17-$AB23/12)*$AA23*$F21,0)+MAX((Expenses!FR$16-$AB24/12)*$AA24*$F21,0)+MAX((Expenses!FR$18-$AB25/12)*$AA25*$F21,0)))))</f>
        <v>0</v>
      </c>
      <c r="FU192" s="515">
        <f>IF(OR(FU$167&lt;=EOMONTH($E21,$R21*(1-$O21)),FU$167&gt;EOMONTH($E21,$P21*12*(1-$O21)+$Q21*12*$O21+$R21*(1-$O21))),0,IF($X21="NNN",SUM(Expenses!FS$14:FS$18)*$F21,IF($X21="FSG",0,IF($X21="MG",SUMPRODUCT(Expenses!FS$14:FS$18,$Z21:$Z25)*$F21,MAX((Expenses!FS$15-$AB21/12)*$AA21*$F21,0)+MAX((Expenses!FS$14-$AB22/12)*$AA22*$F21,0)+MAX((Expenses!FS$17-$AB23/12)*$AA23*$F21,0)+MAX((Expenses!FS$16-$AB24/12)*$AA24*$F21,0)+MAX((Expenses!FS$18-$AB25/12)*$AA25*$F21,0)))))</f>
        <v>0</v>
      </c>
      <c r="FV192" s="515">
        <f>IF(OR(FV$167&lt;=EOMONTH($E21,$R21*(1-$O21)),FV$167&gt;EOMONTH($E21,$P21*12*(1-$O21)+$Q21*12*$O21+$R21*(1-$O21))),0,IF($X21="NNN",SUM(Expenses!FT$14:FT$18)*$F21,IF($X21="FSG",0,IF($X21="MG",SUMPRODUCT(Expenses!FT$14:FT$18,$Z21:$Z25)*$F21,MAX((Expenses!FT$15-$AB21/12)*$AA21*$F21,0)+MAX((Expenses!FT$14-$AB22/12)*$AA22*$F21,0)+MAX((Expenses!FT$17-$AB23/12)*$AA23*$F21,0)+MAX((Expenses!FT$16-$AB24/12)*$AA24*$F21,0)+MAX((Expenses!FT$18-$AB25/12)*$AA25*$F21,0)))))</f>
        <v>0</v>
      </c>
      <c r="FW192" s="515">
        <f>IF(OR(FW$167&lt;=EOMONTH($E21,$R21*(1-$O21)),FW$167&gt;EOMONTH($E21,$P21*12*(1-$O21)+$Q21*12*$O21+$R21*(1-$O21))),0,IF($X21="NNN",SUM(Expenses!FU$14:FU$18)*$F21,IF($X21="FSG",0,IF($X21="MG",SUMPRODUCT(Expenses!FU$14:FU$18,$Z21:$Z25)*$F21,MAX((Expenses!FU$15-$AB21/12)*$AA21*$F21,0)+MAX((Expenses!FU$14-$AB22/12)*$AA22*$F21,0)+MAX((Expenses!FU$17-$AB23/12)*$AA23*$F21,0)+MAX((Expenses!FU$16-$AB24/12)*$AA24*$F21,0)+MAX((Expenses!FU$18-$AB25/12)*$AA25*$F21,0)))))</f>
        <v>0</v>
      </c>
      <c r="FX192" s="515">
        <f>IF(OR(FX$167&lt;=EOMONTH($E21,$R21*(1-$O21)),FX$167&gt;EOMONTH($E21,$P21*12*(1-$O21)+$Q21*12*$O21+$R21*(1-$O21))),0,IF($X21="NNN",SUM(Expenses!FV$14:FV$18)*$F21,IF($X21="FSG",0,IF($X21="MG",SUMPRODUCT(Expenses!FV$14:FV$18,$Z21:$Z25)*$F21,MAX((Expenses!FV$15-$AB21/12)*$AA21*$F21,0)+MAX((Expenses!FV$14-$AB22/12)*$AA22*$F21,0)+MAX((Expenses!FV$17-$AB23/12)*$AA23*$F21,0)+MAX((Expenses!FV$16-$AB24/12)*$AA24*$F21,0)+MAX((Expenses!FV$18-$AB25/12)*$AA25*$F21,0)))))</f>
        <v>0</v>
      </c>
      <c r="FY192" s="515">
        <f>IF(OR(FY$167&lt;=EOMONTH($E21,$R21*(1-$O21)),FY$167&gt;EOMONTH($E21,$P21*12*(1-$O21)+$Q21*12*$O21+$R21*(1-$O21))),0,IF($X21="NNN",SUM(Expenses!FW$14:FW$18)*$F21,IF($X21="FSG",0,IF($X21="MG",SUMPRODUCT(Expenses!FW$14:FW$18,$Z21:$Z25)*$F21,MAX((Expenses!FW$15-$AB21/12)*$AA21*$F21,0)+MAX((Expenses!FW$14-$AB22/12)*$AA22*$F21,0)+MAX((Expenses!FW$17-$AB23/12)*$AA23*$F21,0)+MAX((Expenses!FW$16-$AB24/12)*$AA24*$F21,0)+MAX((Expenses!FW$18-$AB25/12)*$AA25*$F21,0)))))</f>
        <v>0</v>
      </c>
      <c r="FZ192" s="515">
        <f>IF(OR(FZ$167&lt;=EOMONTH($E21,$R21*(1-$O21)),FZ$167&gt;EOMONTH($E21,$P21*12*(1-$O21)+$Q21*12*$O21+$R21*(1-$O21))),0,IF($X21="NNN",SUM(Expenses!FX$14:FX$18)*$F21,IF($X21="FSG",0,IF($X21="MG",SUMPRODUCT(Expenses!FX$14:FX$18,$Z21:$Z25)*$F21,MAX((Expenses!FX$15-$AB21/12)*$AA21*$F21,0)+MAX((Expenses!FX$14-$AB22/12)*$AA22*$F21,0)+MAX((Expenses!FX$17-$AB23/12)*$AA23*$F21,0)+MAX((Expenses!FX$16-$AB24/12)*$AA24*$F21,0)+MAX((Expenses!FX$18-$AB25/12)*$AA25*$F21,0)))))</f>
        <v>0</v>
      </c>
      <c r="GA192" s="515">
        <f>IF(OR(GA$167&lt;=EOMONTH($E21,$R21*(1-$O21)),GA$167&gt;EOMONTH($E21,$P21*12*(1-$O21)+$Q21*12*$O21+$R21*(1-$O21))),0,IF($X21="NNN",SUM(Expenses!FY$14:FY$18)*$F21,IF($X21="FSG",0,IF($X21="MG",SUMPRODUCT(Expenses!FY$14:FY$18,$Z21:$Z25)*$F21,MAX((Expenses!FY$15-$AB21/12)*$AA21*$F21,0)+MAX((Expenses!FY$14-$AB22/12)*$AA22*$F21,0)+MAX((Expenses!FY$17-$AB23/12)*$AA23*$F21,0)+MAX((Expenses!FY$16-$AB24/12)*$AA24*$F21,0)+MAX((Expenses!FY$18-$AB25/12)*$AA25*$F21,0)))))</f>
        <v>0</v>
      </c>
      <c r="GB192" s="515">
        <f>IF(OR(GB$167&lt;=EOMONTH($E21,$R21*(1-$O21)),GB$167&gt;EOMONTH($E21,$P21*12*(1-$O21)+$Q21*12*$O21+$R21*(1-$O21))),0,IF($X21="NNN",SUM(Expenses!FZ$14:FZ$18)*$F21,IF($X21="FSG",0,IF($X21="MG",SUMPRODUCT(Expenses!FZ$14:FZ$18,$Z21:$Z25)*$F21,MAX((Expenses!FZ$15-$AB21/12)*$AA21*$F21,0)+MAX((Expenses!FZ$14-$AB22/12)*$AA22*$F21,0)+MAX((Expenses!FZ$17-$AB23/12)*$AA23*$F21,0)+MAX((Expenses!FZ$16-$AB24/12)*$AA24*$F21,0)+MAX((Expenses!FZ$18-$AB25/12)*$AA25*$F21,0)))))</f>
        <v>0</v>
      </c>
      <c r="GC192" s="515">
        <f>IF(OR(GC$167&lt;=EOMONTH($E21,$R21*(1-$O21)),GC$167&gt;EOMONTH($E21,$P21*12*(1-$O21)+$Q21*12*$O21+$R21*(1-$O21))),0,IF($X21="NNN",SUM(Expenses!GA$14:GA$18)*$F21,IF($X21="FSG",0,IF($X21="MG",SUMPRODUCT(Expenses!GA$14:GA$18,$Z21:$Z25)*$F21,MAX((Expenses!GA$15-$AB21/12)*$AA21*$F21,0)+MAX((Expenses!GA$14-$AB22/12)*$AA22*$F21,0)+MAX((Expenses!GA$17-$AB23/12)*$AA23*$F21,0)+MAX((Expenses!GA$16-$AB24/12)*$AA24*$F21,0)+MAX((Expenses!GA$18-$AB25/12)*$AA25*$F21,0)))))</f>
        <v>0</v>
      </c>
      <c r="GD192" s="515">
        <f>IF(OR(GD$167&lt;=EOMONTH($E21,$R21*(1-$O21)),GD$167&gt;EOMONTH($E21,$P21*12*(1-$O21)+$Q21*12*$O21+$R21*(1-$O21))),0,IF($X21="NNN",SUM(Expenses!GB$14:GB$18)*$F21,IF($X21="FSG",0,IF($X21="MG",SUMPRODUCT(Expenses!GB$14:GB$18,$Z21:$Z25)*$F21,MAX((Expenses!GB$15-$AB21/12)*$AA21*$F21,0)+MAX((Expenses!GB$14-$AB22/12)*$AA22*$F21,0)+MAX((Expenses!GB$17-$AB23/12)*$AA23*$F21,0)+MAX((Expenses!GB$16-$AB24/12)*$AA24*$F21,0)+MAX((Expenses!GB$18-$AB25/12)*$AA25*$F21,0)))))</f>
        <v>0</v>
      </c>
      <c r="GE192" s="515">
        <f>IF(OR(GE$167&lt;=EOMONTH($E21,$R21*(1-$O21)),GE$167&gt;EOMONTH($E21,$P21*12*(1-$O21)+$Q21*12*$O21+$R21*(1-$O21))),0,IF($X21="NNN",SUM(Expenses!GC$14:GC$18)*$F21,IF($X21="FSG",0,IF($X21="MG",SUMPRODUCT(Expenses!GC$14:GC$18,$Z21:$Z25)*$F21,MAX((Expenses!GC$15-$AB21/12)*$AA21*$F21,0)+MAX((Expenses!GC$14-$AB22/12)*$AA22*$F21,0)+MAX((Expenses!GC$17-$AB23/12)*$AA23*$F21,0)+MAX((Expenses!GC$16-$AB24/12)*$AA24*$F21,0)+MAX((Expenses!GC$18-$AB25/12)*$AA25*$F21,0)))))</f>
        <v>0</v>
      </c>
      <c r="GF192" s="515">
        <f>IF(OR(GF$167&lt;=EOMONTH($E21,$R21*(1-$O21)),GF$167&gt;EOMONTH($E21,$P21*12*(1-$O21)+$Q21*12*$O21+$R21*(1-$O21))),0,IF($X21="NNN",SUM(Expenses!GD$14:GD$18)*$F21,IF($X21="FSG",0,IF($X21="MG",SUMPRODUCT(Expenses!GD$14:GD$18,$Z21:$Z25)*$F21,MAX((Expenses!GD$15-$AB21/12)*$AA21*$F21,0)+MAX((Expenses!GD$14-$AB22/12)*$AA22*$F21,0)+MAX((Expenses!GD$17-$AB23/12)*$AA23*$F21,0)+MAX((Expenses!GD$16-$AB24/12)*$AA24*$F21,0)+MAX((Expenses!GD$18-$AB25/12)*$AA25*$F21,0)))))</f>
        <v>0</v>
      </c>
      <c r="GG192" s="515">
        <f>IF(OR(GG$167&lt;=EOMONTH($E21,$R21*(1-$O21)),GG$167&gt;EOMONTH($E21,$P21*12*(1-$O21)+$Q21*12*$O21+$R21*(1-$O21))),0,IF($X21="NNN",SUM(Expenses!GE$14:GE$18)*$F21,IF($X21="FSG",0,IF($X21="MG",SUMPRODUCT(Expenses!GE$14:GE$18,$Z21:$Z25)*$F21,MAX((Expenses!GE$15-$AB21/12)*$AA21*$F21,0)+MAX((Expenses!GE$14-$AB22/12)*$AA22*$F21,0)+MAX((Expenses!GE$17-$AB23/12)*$AA23*$F21,0)+MAX((Expenses!GE$16-$AB24/12)*$AA24*$F21,0)+MAX((Expenses!GE$18-$AB25/12)*$AA25*$F21,0)))))</f>
        <v>0</v>
      </c>
      <c r="GH192" s="515">
        <f>IF(OR(GH$167&lt;=EOMONTH($E21,$R21*(1-$O21)),GH$167&gt;EOMONTH($E21,$P21*12*(1-$O21)+$Q21*12*$O21+$R21*(1-$O21))),0,IF($X21="NNN",SUM(Expenses!GF$14:GF$18)*$F21,IF($X21="FSG",0,IF($X21="MG",SUMPRODUCT(Expenses!GF$14:GF$18,$Z21:$Z25)*$F21,MAX((Expenses!GF$15-$AB21/12)*$AA21*$F21,0)+MAX((Expenses!GF$14-$AB22/12)*$AA22*$F21,0)+MAX((Expenses!GF$17-$AB23/12)*$AA23*$F21,0)+MAX((Expenses!GF$16-$AB24/12)*$AA24*$F21,0)+MAX((Expenses!GF$18-$AB25/12)*$AA25*$F21,0)))))</f>
        <v>0</v>
      </c>
      <c r="GI192" s="515">
        <f>IF(OR(GI$167&lt;=EOMONTH($E21,$R21*(1-$O21)),GI$167&gt;EOMONTH($E21,$P21*12*(1-$O21)+$Q21*12*$O21+$R21*(1-$O21))),0,IF($X21="NNN",SUM(Expenses!GG$14:GG$18)*$F21,IF($X21="FSG",0,IF($X21="MG",SUMPRODUCT(Expenses!GG$14:GG$18,$Z21:$Z25)*$F21,MAX((Expenses!GG$15-$AB21/12)*$AA21*$F21,0)+MAX((Expenses!GG$14-$AB22/12)*$AA22*$F21,0)+MAX((Expenses!GG$17-$AB23/12)*$AA23*$F21,0)+MAX((Expenses!GG$16-$AB24/12)*$AA24*$F21,0)+MAX((Expenses!GG$18-$AB25/12)*$AA25*$F21,0)))))</f>
        <v>0</v>
      </c>
      <c r="GJ192" s="515">
        <f>IF(OR(GJ$167&lt;=EOMONTH($E21,$R21*(1-$O21)),GJ$167&gt;EOMONTH($E21,$P21*12*(1-$O21)+$Q21*12*$O21+$R21*(1-$O21))),0,IF($X21="NNN",SUM(Expenses!GH$14:GH$18)*$F21,IF($X21="FSG",0,IF($X21="MG",SUMPRODUCT(Expenses!GH$14:GH$18,$Z21:$Z25)*$F21,MAX((Expenses!GH$15-$AB21/12)*$AA21*$F21,0)+MAX((Expenses!GH$14-$AB22/12)*$AA22*$F21,0)+MAX((Expenses!GH$17-$AB23/12)*$AA23*$F21,0)+MAX((Expenses!GH$16-$AB24/12)*$AA24*$F21,0)+MAX((Expenses!GH$18-$AB25/12)*$AA25*$F21,0)))))</f>
        <v>0</v>
      </c>
      <c r="GK192" s="515">
        <f>IF(OR(GK$167&lt;=EOMONTH($E21,$R21*(1-$O21)),GK$167&gt;EOMONTH($E21,$P21*12*(1-$O21)+$Q21*12*$O21+$R21*(1-$O21))),0,IF($X21="NNN",SUM(Expenses!GI$14:GI$18)*$F21,IF($X21="FSG",0,IF($X21="MG",SUMPRODUCT(Expenses!GI$14:GI$18,$Z21:$Z25)*$F21,MAX((Expenses!GI$15-$AB21/12)*$AA21*$F21,0)+MAX((Expenses!GI$14-$AB22/12)*$AA22*$F21,0)+MAX((Expenses!GI$17-$AB23/12)*$AA23*$F21,0)+MAX((Expenses!GI$16-$AB24/12)*$AA24*$F21,0)+MAX((Expenses!GI$18-$AB25/12)*$AA25*$F21,0)))))</f>
        <v>0</v>
      </c>
      <c r="GL192" s="515">
        <f>IF(OR(GL$167&lt;=EOMONTH($E21,$R21*(1-$O21)),GL$167&gt;EOMONTH($E21,$P21*12*(1-$O21)+$Q21*12*$O21+$R21*(1-$O21))),0,IF($X21="NNN",SUM(Expenses!GJ$14:GJ$18)*$F21,IF($X21="FSG",0,IF($X21="MG",SUMPRODUCT(Expenses!GJ$14:GJ$18,$Z21:$Z25)*$F21,MAX((Expenses!GJ$15-$AB21/12)*$AA21*$F21,0)+MAX((Expenses!GJ$14-$AB22/12)*$AA22*$F21,0)+MAX((Expenses!GJ$17-$AB23/12)*$AA23*$F21,0)+MAX((Expenses!GJ$16-$AB24/12)*$AA24*$F21,0)+MAX((Expenses!GJ$18-$AB25/12)*$AA25*$F21,0)))))</f>
        <v>0</v>
      </c>
      <c r="GM192" s="515">
        <f>IF(OR(GM$167&lt;=EOMONTH($E21,$R21*(1-$O21)),GM$167&gt;EOMONTH($E21,$P21*12*(1-$O21)+$Q21*12*$O21+$R21*(1-$O21))),0,IF($X21="NNN",SUM(Expenses!GK$14:GK$18)*$F21,IF($X21="FSG",0,IF($X21="MG",SUMPRODUCT(Expenses!GK$14:GK$18,$Z21:$Z25)*$F21,MAX((Expenses!GK$15-$AB21/12)*$AA21*$F21,0)+MAX((Expenses!GK$14-$AB22/12)*$AA22*$F21,0)+MAX((Expenses!GK$17-$AB23/12)*$AA23*$F21,0)+MAX((Expenses!GK$16-$AB24/12)*$AA24*$F21,0)+MAX((Expenses!GK$18-$AB25/12)*$AA25*$F21,0)))))</f>
        <v>0</v>
      </c>
      <c r="GN192" s="515">
        <f>IF(OR(GN$167&lt;=EOMONTH($E21,$R21*(1-$O21)),GN$167&gt;EOMONTH($E21,$P21*12*(1-$O21)+$Q21*12*$O21+$R21*(1-$O21))),0,IF($X21="NNN",SUM(Expenses!GL$14:GL$18)*$F21,IF($X21="FSG",0,IF($X21="MG",SUMPRODUCT(Expenses!GL$14:GL$18,$Z21:$Z25)*$F21,MAX((Expenses!GL$15-$AB21/12)*$AA21*$F21,0)+MAX((Expenses!GL$14-$AB22/12)*$AA22*$F21,0)+MAX((Expenses!GL$17-$AB23/12)*$AA23*$F21,0)+MAX((Expenses!GL$16-$AB24/12)*$AA24*$F21,0)+MAX((Expenses!GL$18-$AB25/12)*$AA25*$F21,0)))))</f>
        <v>0</v>
      </c>
      <c r="GO192" s="515">
        <f>IF(OR(GO$167&lt;=EOMONTH($E21,$R21*(1-$O21)),GO$167&gt;EOMONTH($E21,$P21*12*(1-$O21)+$Q21*12*$O21+$R21*(1-$O21))),0,IF($X21="NNN",SUM(Expenses!GM$14:GM$18)*$F21,IF($X21="FSG",0,IF($X21="MG",SUMPRODUCT(Expenses!GM$14:GM$18,$Z21:$Z25)*$F21,MAX((Expenses!GM$15-$AB21/12)*$AA21*$F21,0)+MAX((Expenses!GM$14-$AB22/12)*$AA22*$F21,0)+MAX((Expenses!GM$17-$AB23/12)*$AA23*$F21,0)+MAX((Expenses!GM$16-$AB24/12)*$AA24*$F21,0)+MAX((Expenses!GM$18-$AB25/12)*$AA25*$F21,0)))))</f>
        <v>0</v>
      </c>
      <c r="GP192" s="515">
        <f>IF(OR(GP$167&lt;=EOMONTH($E21,$R21*(1-$O21)),GP$167&gt;EOMONTH($E21,$P21*12*(1-$O21)+$Q21*12*$O21+$R21*(1-$O21))),0,IF($X21="NNN",SUM(Expenses!GN$14:GN$18)*$F21,IF($X21="FSG",0,IF($X21="MG",SUMPRODUCT(Expenses!GN$14:GN$18,$Z21:$Z25)*$F21,MAX((Expenses!GN$15-$AB21/12)*$AA21*$F21,0)+MAX((Expenses!GN$14-$AB22/12)*$AA22*$F21,0)+MAX((Expenses!GN$17-$AB23/12)*$AA23*$F21,0)+MAX((Expenses!GN$16-$AB24/12)*$AA24*$F21,0)+MAX((Expenses!GN$18-$AB25/12)*$AA25*$F21,0)))))</f>
        <v>0</v>
      </c>
      <c r="GQ192" s="515">
        <f>IF(OR(GQ$167&lt;=EOMONTH($E21,$R21*(1-$O21)),GQ$167&gt;EOMONTH($E21,$P21*12*(1-$O21)+$Q21*12*$O21+$R21*(1-$O21))),0,IF($X21="NNN",SUM(Expenses!GO$14:GO$18)*$F21,IF($X21="FSG",0,IF($X21="MG",SUMPRODUCT(Expenses!GO$14:GO$18,$Z21:$Z25)*$F21,MAX((Expenses!GO$15-$AB21/12)*$AA21*$F21,0)+MAX((Expenses!GO$14-$AB22/12)*$AA22*$F21,0)+MAX((Expenses!GO$17-$AB23/12)*$AA23*$F21,0)+MAX((Expenses!GO$16-$AB24/12)*$AA24*$F21,0)+MAX((Expenses!GO$18-$AB25/12)*$AA25*$F21,0)))))</f>
        <v>0</v>
      </c>
      <c r="GR192" s="515">
        <f>IF(OR(GR$167&lt;=EOMONTH($E21,$R21*(1-$O21)),GR$167&gt;EOMONTH($E21,$P21*12*(1-$O21)+$Q21*12*$O21+$R21*(1-$O21))),0,IF($X21="NNN",SUM(Expenses!GP$14:GP$18)*$F21,IF($X21="FSG",0,IF($X21="MG",SUMPRODUCT(Expenses!GP$14:GP$18,$Z21:$Z25)*$F21,MAX((Expenses!GP$15-$AB21/12)*$AA21*$F21,0)+MAX((Expenses!GP$14-$AB22/12)*$AA22*$F21,0)+MAX((Expenses!GP$17-$AB23/12)*$AA23*$F21,0)+MAX((Expenses!GP$16-$AB24/12)*$AA24*$F21,0)+MAX((Expenses!GP$18-$AB25/12)*$AA25*$F21,0)))))</f>
        <v>0</v>
      </c>
      <c r="GS192" s="515">
        <f>IF(OR(GS$167&lt;=EOMONTH($E21,$R21*(1-$O21)),GS$167&gt;EOMONTH($E21,$P21*12*(1-$O21)+$Q21*12*$O21+$R21*(1-$O21))),0,IF($X21="NNN",SUM(Expenses!GQ$14:GQ$18)*$F21,IF($X21="FSG",0,IF($X21="MG",SUMPRODUCT(Expenses!GQ$14:GQ$18,$Z21:$Z25)*$F21,MAX((Expenses!GQ$15-$AB21/12)*$AA21*$F21,0)+MAX((Expenses!GQ$14-$AB22/12)*$AA22*$F21,0)+MAX((Expenses!GQ$17-$AB23/12)*$AA23*$F21,0)+MAX((Expenses!GQ$16-$AB24/12)*$AA24*$F21,0)+MAX((Expenses!GQ$18-$AB25/12)*$AA25*$F21,0)))))</f>
        <v>0</v>
      </c>
      <c r="GT192" s="515">
        <f>IF(OR(GT$167&lt;=EOMONTH($E21,$R21*(1-$O21)),GT$167&gt;EOMONTH($E21,$P21*12*(1-$O21)+$Q21*12*$O21+$R21*(1-$O21))),0,IF($X21="NNN",SUM(Expenses!GR$14:GR$18)*$F21,IF($X21="FSG",0,IF($X21="MG",SUMPRODUCT(Expenses!GR$14:GR$18,$Z21:$Z25)*$F21,MAX((Expenses!GR$15-$AB21/12)*$AA21*$F21,0)+MAX((Expenses!GR$14-$AB22/12)*$AA22*$F21,0)+MAX((Expenses!GR$17-$AB23/12)*$AA23*$F21,0)+MAX((Expenses!GR$16-$AB24/12)*$AA24*$F21,0)+MAX((Expenses!GR$18-$AB25/12)*$AA25*$F21,0)))))</f>
        <v>0</v>
      </c>
      <c r="GU192" s="515">
        <f>IF(OR(GU$167&lt;=EOMONTH($E21,$R21*(1-$O21)),GU$167&gt;EOMONTH($E21,$P21*12*(1-$O21)+$Q21*12*$O21+$R21*(1-$O21))),0,IF($X21="NNN",SUM(Expenses!GS$14:GS$18)*$F21,IF($X21="FSG",0,IF($X21="MG",SUMPRODUCT(Expenses!GS$14:GS$18,$Z21:$Z25)*$F21,MAX((Expenses!GS$15-$AB21/12)*$AA21*$F21,0)+MAX((Expenses!GS$14-$AB22/12)*$AA22*$F21,0)+MAX((Expenses!GS$17-$AB23/12)*$AA23*$F21,0)+MAX((Expenses!GS$16-$AB24/12)*$AA24*$F21,0)+MAX((Expenses!GS$18-$AB25/12)*$AA25*$F21,0)))))</f>
        <v>0</v>
      </c>
      <c r="GV192" s="515">
        <f>IF(OR(GV$167&lt;=EOMONTH($E21,$R21*(1-$O21)),GV$167&gt;EOMONTH($E21,$P21*12*(1-$O21)+$Q21*12*$O21+$R21*(1-$O21))),0,IF($X21="NNN",SUM(Expenses!GT$14:GT$18)*$F21,IF($X21="FSG",0,IF($X21="MG",SUMPRODUCT(Expenses!GT$14:GT$18,$Z21:$Z25)*$F21,MAX((Expenses!GT$15-$AB21/12)*$AA21*$F21,0)+MAX((Expenses!GT$14-$AB22/12)*$AA22*$F21,0)+MAX((Expenses!GT$17-$AB23/12)*$AA23*$F21,0)+MAX((Expenses!GT$16-$AB24/12)*$AA24*$F21,0)+MAX((Expenses!GT$18-$AB25/12)*$AA25*$F21,0)))))</f>
        <v>0</v>
      </c>
      <c r="GW192" s="515">
        <f>IF(OR(GW$167&lt;=EOMONTH($E21,$R21*(1-$O21)),GW$167&gt;EOMONTH($E21,$P21*12*(1-$O21)+$Q21*12*$O21+$R21*(1-$O21))),0,IF($X21="NNN",SUM(Expenses!GU$14:GU$18)*$F21,IF($X21="FSG",0,IF($X21="MG",SUMPRODUCT(Expenses!GU$14:GU$18,$Z21:$Z25)*$F21,MAX((Expenses!GU$15-$AB21/12)*$AA21*$F21,0)+MAX((Expenses!GU$14-$AB22/12)*$AA22*$F21,0)+MAX((Expenses!GU$17-$AB23/12)*$AA23*$F21,0)+MAX((Expenses!GU$16-$AB24/12)*$AA24*$F21,0)+MAX((Expenses!GU$18-$AB25/12)*$AA25*$F21,0)))))</f>
        <v>0</v>
      </c>
      <c r="GX192" s="515">
        <f>IF(OR(GX$167&lt;=EOMONTH($E21,$R21*(1-$O21)),GX$167&gt;EOMONTH($E21,$P21*12*(1-$O21)+$Q21*12*$O21+$R21*(1-$O21))),0,IF($X21="NNN",SUM(Expenses!GV$14:GV$18)*$F21,IF($X21="FSG",0,IF($X21="MG",SUMPRODUCT(Expenses!GV$14:GV$18,$Z21:$Z25)*$F21,MAX((Expenses!GV$15-$AB21/12)*$AA21*$F21,0)+MAX((Expenses!GV$14-$AB22/12)*$AA22*$F21,0)+MAX((Expenses!GV$17-$AB23/12)*$AA23*$F21,0)+MAX((Expenses!GV$16-$AB24/12)*$AA24*$F21,0)+MAX((Expenses!GV$18-$AB25/12)*$AA25*$F21,0)))))</f>
        <v>0</v>
      </c>
      <c r="GY192" s="515">
        <f>IF(OR(GY$167&lt;=EOMONTH($E21,$R21*(1-$O21)),GY$167&gt;EOMONTH($E21,$P21*12*(1-$O21)+$Q21*12*$O21+$R21*(1-$O21))),0,IF($X21="NNN",SUM(Expenses!GW$14:GW$18)*$F21,IF($X21="FSG",0,IF($X21="MG",SUMPRODUCT(Expenses!GW$14:GW$18,$Z21:$Z25)*$F21,MAX((Expenses!GW$15-$AB21/12)*$AA21*$F21,0)+MAX((Expenses!GW$14-$AB22/12)*$AA22*$F21,0)+MAX((Expenses!GW$17-$AB23/12)*$AA23*$F21,0)+MAX((Expenses!GW$16-$AB24/12)*$AA24*$F21,0)+MAX((Expenses!GW$18-$AB25/12)*$AA25*$F21,0)))))</f>
        <v>0</v>
      </c>
      <c r="GZ192" s="515">
        <f>IF(OR(GZ$167&lt;=EOMONTH($E21,$R21*(1-$O21)),GZ$167&gt;EOMONTH($E21,$P21*12*(1-$O21)+$Q21*12*$O21+$R21*(1-$O21))),0,IF($X21="NNN",SUM(Expenses!GX$14:GX$18)*$F21,IF($X21="FSG",0,IF($X21="MG",SUMPRODUCT(Expenses!GX$14:GX$18,$Z21:$Z25)*$F21,MAX((Expenses!GX$15-$AB21/12)*$AA21*$F21,0)+MAX((Expenses!GX$14-$AB22/12)*$AA22*$F21,0)+MAX((Expenses!GX$17-$AB23/12)*$AA23*$F21,0)+MAX((Expenses!GX$16-$AB24/12)*$AA24*$F21,0)+MAX((Expenses!GX$18-$AB25/12)*$AA25*$F21,0)))))</f>
        <v>0</v>
      </c>
      <c r="HA192" s="515">
        <f>IF(OR(HA$167&lt;=EOMONTH($E21,$R21*(1-$O21)),HA$167&gt;EOMONTH($E21,$P21*12*(1-$O21)+$Q21*12*$O21+$R21*(1-$O21))),0,IF($X21="NNN",SUM(Expenses!GY$14:GY$18)*$F21,IF($X21="FSG",0,IF($X21="MG",SUMPRODUCT(Expenses!GY$14:GY$18,$Z21:$Z25)*$F21,MAX((Expenses!GY$15-$AB21/12)*$AA21*$F21,0)+MAX((Expenses!GY$14-$AB22/12)*$AA22*$F21,0)+MAX((Expenses!GY$17-$AB23/12)*$AA23*$F21,0)+MAX((Expenses!GY$16-$AB24/12)*$AA24*$F21,0)+MAX((Expenses!GY$18-$AB25/12)*$AA25*$F21,0)))))</f>
        <v>0</v>
      </c>
      <c r="HB192" s="515">
        <f>IF(OR(HB$167&lt;=EOMONTH($E21,$R21*(1-$O21)),HB$167&gt;EOMONTH($E21,$P21*12*(1-$O21)+$Q21*12*$O21+$R21*(1-$O21))),0,IF($X21="NNN",SUM(Expenses!GZ$14:GZ$18)*$F21,IF($X21="FSG",0,IF($X21="MG",SUMPRODUCT(Expenses!GZ$14:GZ$18,$Z21:$Z25)*$F21,MAX((Expenses!GZ$15-$AB21/12)*$AA21*$F21,0)+MAX((Expenses!GZ$14-$AB22/12)*$AA22*$F21,0)+MAX((Expenses!GZ$17-$AB23/12)*$AA23*$F21,0)+MAX((Expenses!GZ$16-$AB24/12)*$AA24*$F21,0)+MAX((Expenses!GZ$18-$AB25/12)*$AA25*$F21,0)))))</f>
        <v>0</v>
      </c>
      <c r="HC192" s="515">
        <f>IF(OR(HC$167&lt;=EOMONTH($E21,$R21*(1-$O21)),HC$167&gt;EOMONTH($E21,$P21*12*(1-$O21)+$Q21*12*$O21+$R21*(1-$O21))),0,IF($X21="NNN",SUM(Expenses!HA$14:HA$18)*$F21,IF($X21="FSG",0,IF($X21="MG",SUMPRODUCT(Expenses!HA$14:HA$18,$Z21:$Z25)*$F21,MAX((Expenses!HA$15-$AB21/12)*$AA21*$F21,0)+MAX((Expenses!HA$14-$AB22/12)*$AA22*$F21,0)+MAX((Expenses!HA$17-$AB23/12)*$AA23*$F21,0)+MAX((Expenses!HA$16-$AB24/12)*$AA24*$F21,0)+MAX((Expenses!HA$18-$AB25/12)*$AA25*$F21,0)))))</f>
        <v>0</v>
      </c>
      <c r="HD192" s="515">
        <f>IF(OR(HD$167&lt;=EOMONTH($E21,$R21*(1-$O21)),HD$167&gt;EOMONTH($E21,$P21*12*(1-$O21)+$Q21*12*$O21+$R21*(1-$O21))),0,IF($X21="NNN",SUM(Expenses!HB$14:HB$18)*$F21,IF($X21="FSG",0,IF($X21="MG",SUMPRODUCT(Expenses!HB$14:HB$18,$Z21:$Z25)*$F21,MAX((Expenses!HB$15-$AB21/12)*$AA21*$F21,0)+MAX((Expenses!HB$14-$AB22/12)*$AA22*$F21,0)+MAX((Expenses!HB$17-$AB23/12)*$AA23*$F21,0)+MAX((Expenses!HB$16-$AB24/12)*$AA24*$F21,0)+MAX((Expenses!HB$18-$AB25/12)*$AA25*$F21,0)))))</f>
        <v>0</v>
      </c>
      <c r="HE192" s="515">
        <f>IF(OR(HE$167&lt;=EOMONTH($E21,$R21*(1-$O21)),HE$167&gt;EOMONTH($E21,$P21*12*(1-$O21)+$Q21*12*$O21+$R21*(1-$O21))),0,IF($X21="NNN",SUM(Expenses!HC$14:HC$18)*$F21,IF($X21="FSG",0,IF($X21="MG",SUMPRODUCT(Expenses!HC$14:HC$18,$Z21:$Z25)*$F21,MAX((Expenses!HC$15-$AB21/12)*$AA21*$F21,0)+MAX((Expenses!HC$14-$AB22/12)*$AA22*$F21,0)+MAX((Expenses!HC$17-$AB23/12)*$AA23*$F21,0)+MAX((Expenses!HC$16-$AB24/12)*$AA24*$F21,0)+MAX((Expenses!HC$18-$AB25/12)*$AA25*$F21,0)))))</f>
        <v>0</v>
      </c>
      <c r="HF192" s="515">
        <f>IF(OR(HF$167&lt;=EOMONTH($E21,$R21*(1-$O21)),HF$167&gt;EOMONTH($E21,$P21*12*(1-$O21)+$Q21*12*$O21+$R21*(1-$O21))),0,IF($X21="NNN",SUM(Expenses!HD$14:HD$18)*$F21,IF($X21="FSG",0,IF($X21="MG",SUMPRODUCT(Expenses!HD$14:HD$18,$Z21:$Z25)*$F21,MAX((Expenses!HD$15-$AB21/12)*$AA21*$F21,0)+MAX((Expenses!HD$14-$AB22/12)*$AA22*$F21,0)+MAX((Expenses!HD$17-$AB23/12)*$AA23*$F21,0)+MAX((Expenses!HD$16-$AB24/12)*$AA24*$F21,0)+MAX((Expenses!HD$18-$AB25/12)*$AA25*$F21,0)))))</f>
        <v>0</v>
      </c>
      <c r="HG192" s="515">
        <f>IF(OR(HG$167&lt;=EOMONTH($E21,$R21*(1-$O21)),HG$167&gt;EOMONTH($E21,$P21*12*(1-$O21)+$Q21*12*$O21+$R21*(1-$O21))),0,IF($X21="NNN",SUM(Expenses!HE$14:HE$18)*$F21,IF($X21="FSG",0,IF($X21="MG",SUMPRODUCT(Expenses!HE$14:HE$18,$Z21:$Z25)*$F21,MAX((Expenses!HE$15-$AB21/12)*$AA21*$F21,0)+MAX((Expenses!HE$14-$AB22/12)*$AA22*$F21,0)+MAX((Expenses!HE$17-$AB23/12)*$AA23*$F21,0)+MAX((Expenses!HE$16-$AB24/12)*$AA24*$F21,0)+MAX((Expenses!HE$18-$AB25/12)*$AA25*$F21,0)))))</f>
        <v>0</v>
      </c>
      <c r="HH192" s="515">
        <f>IF(OR(HH$167&lt;=EOMONTH($E21,$R21*(1-$O21)),HH$167&gt;EOMONTH($E21,$P21*12*(1-$O21)+$Q21*12*$O21+$R21*(1-$O21))),0,IF($X21="NNN",SUM(Expenses!HF$14:HF$18)*$F21,IF($X21="FSG",0,IF($X21="MG",SUMPRODUCT(Expenses!HF$14:HF$18,$Z21:$Z25)*$F21,MAX((Expenses!HF$15-$AB21/12)*$AA21*$F21,0)+MAX((Expenses!HF$14-$AB22/12)*$AA22*$F21,0)+MAX((Expenses!HF$17-$AB23/12)*$AA23*$F21,0)+MAX((Expenses!HF$16-$AB24/12)*$AA24*$F21,0)+MAX((Expenses!HF$18-$AB25/12)*$AA25*$F21,0)))))</f>
        <v>0</v>
      </c>
      <c r="HI192" s="515">
        <f>IF(OR(HI$167&lt;=EOMONTH($E21,$R21*(1-$O21)),HI$167&gt;EOMONTH($E21,$P21*12*(1-$O21)+$Q21*12*$O21+$R21*(1-$O21))),0,IF($X21="NNN",SUM(Expenses!HG$14:HG$18)*$F21,IF($X21="FSG",0,IF($X21="MG",SUMPRODUCT(Expenses!HG$14:HG$18,$Z21:$Z25)*$F21,MAX((Expenses!HG$15-$AB21/12)*$AA21*$F21,0)+MAX((Expenses!HG$14-$AB22/12)*$AA22*$F21,0)+MAX((Expenses!HG$17-$AB23/12)*$AA23*$F21,0)+MAX((Expenses!HG$16-$AB24/12)*$AA24*$F21,0)+MAX((Expenses!HG$18-$AB25/12)*$AA25*$F21,0)))))</f>
        <v>0</v>
      </c>
      <c r="HJ192" s="515">
        <f>IF(OR(HJ$167&lt;=EOMONTH($E21,$R21*(1-$O21)),HJ$167&gt;EOMONTH($E21,$P21*12*(1-$O21)+$Q21*12*$O21+$R21*(1-$O21))),0,IF($X21="NNN",SUM(Expenses!HH$14:HH$18)*$F21,IF($X21="FSG",0,IF($X21="MG",SUMPRODUCT(Expenses!HH$14:HH$18,$Z21:$Z25)*$F21,MAX((Expenses!HH$15-$AB21/12)*$AA21*$F21,0)+MAX((Expenses!HH$14-$AB22/12)*$AA22*$F21,0)+MAX((Expenses!HH$17-$AB23/12)*$AA23*$F21,0)+MAX((Expenses!HH$16-$AB24/12)*$AA24*$F21,0)+MAX((Expenses!HH$18-$AB25/12)*$AA25*$F21,0)))))</f>
        <v>0</v>
      </c>
      <c r="HK192" s="515">
        <f>IF(OR(HK$167&lt;=EOMONTH($E21,$R21*(1-$O21)),HK$167&gt;EOMONTH($E21,$P21*12*(1-$O21)+$Q21*12*$O21+$R21*(1-$O21))),0,IF($X21="NNN",SUM(Expenses!HI$14:HI$18)*$F21,IF($X21="FSG",0,IF($X21="MG",SUMPRODUCT(Expenses!HI$14:HI$18,$Z21:$Z25)*$F21,MAX((Expenses!HI$15-$AB21/12)*$AA21*$F21,0)+MAX((Expenses!HI$14-$AB22/12)*$AA22*$F21,0)+MAX((Expenses!HI$17-$AB23/12)*$AA23*$F21,0)+MAX((Expenses!HI$16-$AB24/12)*$AA24*$F21,0)+MAX((Expenses!HI$18-$AB25/12)*$AA25*$F21,0)))))</f>
        <v>0</v>
      </c>
      <c r="HL192" s="515">
        <f>IF(OR(HL$167&lt;=EOMONTH($E21,$R21*(1-$O21)),HL$167&gt;EOMONTH($E21,$P21*12*(1-$O21)+$Q21*12*$O21+$R21*(1-$O21))),0,IF($X21="NNN",SUM(Expenses!HJ$14:HJ$18)*$F21,IF($X21="FSG",0,IF($X21="MG",SUMPRODUCT(Expenses!HJ$14:HJ$18,$Z21:$Z25)*$F21,MAX((Expenses!HJ$15-$AB21/12)*$AA21*$F21,0)+MAX((Expenses!HJ$14-$AB22/12)*$AA22*$F21,0)+MAX((Expenses!HJ$17-$AB23/12)*$AA23*$F21,0)+MAX((Expenses!HJ$16-$AB24/12)*$AA24*$F21,0)+MAX((Expenses!HJ$18-$AB25/12)*$AA25*$F21,0)))))</f>
        <v>0</v>
      </c>
      <c r="HM192" s="515">
        <f>IF(OR(HM$167&lt;=EOMONTH($E21,$R21*(1-$O21)),HM$167&gt;EOMONTH($E21,$P21*12*(1-$O21)+$Q21*12*$O21+$R21*(1-$O21))),0,IF($X21="NNN",SUM(Expenses!HK$14:HK$18)*$F21,IF($X21="FSG",0,IF($X21="MG",SUMPRODUCT(Expenses!HK$14:HK$18,$Z21:$Z25)*$F21,MAX((Expenses!HK$15-$AB21/12)*$AA21*$F21,0)+MAX((Expenses!HK$14-$AB22/12)*$AA22*$F21,0)+MAX((Expenses!HK$17-$AB23/12)*$AA23*$F21,0)+MAX((Expenses!HK$16-$AB24/12)*$AA24*$F21,0)+MAX((Expenses!HK$18-$AB25/12)*$AA25*$F21,0)))))</f>
        <v>0</v>
      </c>
      <c r="HN192" s="515">
        <f>IF(OR(HN$167&lt;=EOMONTH($E21,$R21*(1-$O21)),HN$167&gt;EOMONTH($E21,$P21*12*(1-$O21)+$Q21*12*$O21+$R21*(1-$O21))),0,IF($X21="NNN",SUM(Expenses!HL$14:HL$18)*$F21,IF($X21="FSG",0,IF($X21="MG",SUMPRODUCT(Expenses!HL$14:HL$18,$Z21:$Z25)*$F21,MAX((Expenses!HL$15-$AB21/12)*$AA21*$F21,0)+MAX((Expenses!HL$14-$AB22/12)*$AA22*$F21,0)+MAX((Expenses!HL$17-$AB23/12)*$AA23*$F21,0)+MAX((Expenses!HL$16-$AB24/12)*$AA24*$F21,0)+MAX((Expenses!HL$18-$AB25/12)*$AA25*$F21,0)))))</f>
        <v>0</v>
      </c>
      <c r="HO192" s="515">
        <f>IF(OR(HO$167&lt;=EOMONTH($E21,$R21*(1-$O21)),HO$167&gt;EOMONTH($E21,$P21*12*(1-$O21)+$Q21*12*$O21+$R21*(1-$O21))),0,IF($X21="NNN",SUM(Expenses!HM$14:HM$18)*$F21,IF($X21="FSG",0,IF($X21="MG",SUMPRODUCT(Expenses!HM$14:HM$18,$Z21:$Z25)*$F21,MAX((Expenses!HM$15-$AB21/12)*$AA21*$F21,0)+MAX((Expenses!HM$14-$AB22/12)*$AA22*$F21,0)+MAX((Expenses!HM$17-$AB23/12)*$AA23*$F21,0)+MAX((Expenses!HM$16-$AB24/12)*$AA24*$F21,0)+MAX((Expenses!HM$18-$AB25/12)*$AA25*$F21,0)))))</f>
        <v>0</v>
      </c>
      <c r="HP192" s="515">
        <f>IF(OR(HP$167&lt;=EOMONTH($E21,$R21*(1-$O21)),HP$167&gt;EOMONTH($E21,$P21*12*(1-$O21)+$Q21*12*$O21+$R21*(1-$O21))),0,IF($X21="NNN",SUM(Expenses!HN$14:HN$18)*$F21,IF($X21="FSG",0,IF($X21="MG",SUMPRODUCT(Expenses!HN$14:HN$18,$Z21:$Z25)*$F21,MAX((Expenses!HN$15-$AB21/12)*$AA21*$F21,0)+MAX((Expenses!HN$14-$AB22/12)*$AA22*$F21,0)+MAX((Expenses!HN$17-$AB23/12)*$AA23*$F21,0)+MAX((Expenses!HN$16-$AB24/12)*$AA24*$F21,0)+MAX((Expenses!HN$18-$AB25/12)*$AA25*$F21,0)))))</f>
        <v>0</v>
      </c>
      <c r="HQ192" s="515">
        <f>IF(OR(HQ$167&lt;=EOMONTH($E21,$R21*(1-$O21)),HQ$167&gt;EOMONTH($E21,$P21*12*(1-$O21)+$Q21*12*$O21+$R21*(1-$O21))),0,IF($X21="NNN",SUM(Expenses!HO$14:HO$18)*$F21,IF($X21="FSG",0,IF($X21="MG",SUMPRODUCT(Expenses!HO$14:HO$18,$Z21:$Z25)*$F21,MAX((Expenses!HO$15-$AB21/12)*$AA21*$F21,0)+MAX((Expenses!HO$14-$AB22/12)*$AA22*$F21,0)+MAX((Expenses!HO$17-$AB23/12)*$AA23*$F21,0)+MAX((Expenses!HO$16-$AB24/12)*$AA24*$F21,0)+MAX((Expenses!HO$18-$AB25/12)*$AA25*$F21,0)))))</f>
        <v>0</v>
      </c>
      <c r="HR192" s="515">
        <f>IF(OR(HR$167&lt;=EOMONTH($E21,$R21*(1-$O21)),HR$167&gt;EOMONTH($E21,$P21*12*(1-$O21)+$Q21*12*$O21+$R21*(1-$O21))),0,IF($X21="NNN",SUM(Expenses!HP$14:HP$18)*$F21,IF($X21="FSG",0,IF($X21="MG",SUMPRODUCT(Expenses!HP$14:HP$18,$Z21:$Z25)*$F21,MAX((Expenses!HP$15-$AB21/12)*$AA21*$F21,0)+MAX((Expenses!HP$14-$AB22/12)*$AA22*$F21,0)+MAX((Expenses!HP$17-$AB23/12)*$AA23*$F21,0)+MAX((Expenses!HP$16-$AB24/12)*$AA24*$F21,0)+MAX((Expenses!HP$18-$AB25/12)*$AA25*$F21,0)))))</f>
        <v>0</v>
      </c>
      <c r="HS192" s="515">
        <f>IF(OR(HS$167&lt;=EOMONTH($E21,$R21*(1-$O21)),HS$167&gt;EOMONTH($E21,$P21*12*(1-$O21)+$Q21*12*$O21+$R21*(1-$O21))),0,IF($X21="NNN",SUM(Expenses!HQ$14:HQ$18)*$F21,IF($X21="FSG",0,IF($X21="MG",SUMPRODUCT(Expenses!HQ$14:HQ$18,$Z21:$Z25)*$F21,MAX((Expenses!HQ$15-$AB21/12)*$AA21*$F21,0)+MAX((Expenses!HQ$14-$AB22/12)*$AA22*$F21,0)+MAX((Expenses!HQ$17-$AB23/12)*$AA23*$F21,0)+MAX((Expenses!HQ$16-$AB24/12)*$AA24*$F21,0)+MAX((Expenses!HQ$18-$AB25/12)*$AA25*$F21,0)))))</f>
        <v>0</v>
      </c>
      <c r="HT192" s="515">
        <f>IF(OR(HT$167&lt;=EOMONTH($E21,$R21*(1-$O21)),HT$167&gt;EOMONTH($E21,$P21*12*(1-$O21)+$Q21*12*$O21+$R21*(1-$O21))),0,IF($X21="NNN",SUM(Expenses!HR$14:HR$18)*$F21,IF($X21="FSG",0,IF($X21="MG",SUMPRODUCT(Expenses!HR$14:HR$18,$Z21:$Z25)*$F21,MAX((Expenses!HR$15-$AB21/12)*$AA21*$F21,0)+MAX((Expenses!HR$14-$AB22/12)*$AA22*$F21,0)+MAX((Expenses!HR$17-$AB23/12)*$AA23*$F21,0)+MAX((Expenses!HR$16-$AB24/12)*$AA24*$F21,0)+MAX((Expenses!HR$18-$AB25/12)*$AA25*$F21,0)))))</f>
        <v>0</v>
      </c>
      <c r="HU192" s="515">
        <f>IF(OR(HU$167&lt;=EOMONTH($E21,$R21*(1-$O21)),HU$167&gt;EOMONTH($E21,$P21*12*(1-$O21)+$Q21*12*$O21+$R21*(1-$O21))),0,IF($X21="NNN",SUM(Expenses!HS$14:HS$18)*$F21,IF($X21="FSG",0,IF($X21="MG",SUMPRODUCT(Expenses!HS$14:HS$18,$Z21:$Z25)*$F21,MAX((Expenses!HS$15-$AB21/12)*$AA21*$F21,0)+MAX((Expenses!HS$14-$AB22/12)*$AA22*$F21,0)+MAX((Expenses!HS$17-$AB23/12)*$AA23*$F21,0)+MAX((Expenses!HS$16-$AB24/12)*$AA24*$F21,0)+MAX((Expenses!HS$18-$AB25/12)*$AA25*$F21,0)))))</f>
        <v>0</v>
      </c>
      <c r="HV192" s="515">
        <f>IF(OR(HV$167&lt;=EOMONTH($E21,$R21*(1-$O21)),HV$167&gt;EOMONTH($E21,$P21*12*(1-$O21)+$Q21*12*$O21+$R21*(1-$O21))),0,IF($X21="NNN",SUM(Expenses!HT$14:HT$18)*$F21,IF($X21="FSG",0,IF($X21="MG",SUMPRODUCT(Expenses!HT$14:HT$18,$Z21:$Z25)*$F21,MAX((Expenses!HT$15-$AB21/12)*$AA21*$F21,0)+MAX((Expenses!HT$14-$AB22/12)*$AA22*$F21,0)+MAX((Expenses!HT$17-$AB23/12)*$AA23*$F21,0)+MAX((Expenses!HT$16-$AB24/12)*$AA24*$F21,0)+MAX((Expenses!HT$18-$AB25/12)*$AA25*$F21,0)))))</f>
        <v>0</v>
      </c>
      <c r="HW192" s="515">
        <f>IF(OR(HW$167&lt;=EOMONTH($E21,$R21*(1-$O21)),HW$167&gt;EOMONTH($E21,$P21*12*(1-$O21)+$Q21*12*$O21+$R21*(1-$O21))),0,IF($X21="NNN",SUM(Expenses!HU$14:HU$18)*$F21,IF($X21="FSG",0,IF($X21="MG",SUMPRODUCT(Expenses!HU$14:HU$18,$Z21:$Z25)*$F21,MAX((Expenses!HU$15-$AB21/12)*$AA21*$F21,0)+MAX((Expenses!HU$14-$AB22/12)*$AA22*$F21,0)+MAX((Expenses!HU$17-$AB23/12)*$AA23*$F21,0)+MAX((Expenses!HU$16-$AB24/12)*$AA24*$F21,0)+MAX((Expenses!HU$18-$AB25/12)*$AA25*$F21,0)))))</f>
        <v>0</v>
      </c>
      <c r="HX192" s="515">
        <f>IF(OR(HX$167&lt;=EOMONTH($E21,$R21*(1-$O21)),HX$167&gt;EOMONTH($E21,$P21*12*(1-$O21)+$Q21*12*$O21+$R21*(1-$O21))),0,IF($X21="NNN",SUM(Expenses!HV$14:HV$18)*$F21,IF($X21="FSG",0,IF($X21="MG",SUMPRODUCT(Expenses!HV$14:HV$18,$Z21:$Z25)*$F21,MAX((Expenses!HV$15-$AB21/12)*$AA21*$F21,0)+MAX((Expenses!HV$14-$AB22/12)*$AA22*$F21,0)+MAX((Expenses!HV$17-$AB23/12)*$AA23*$F21,0)+MAX((Expenses!HV$16-$AB24/12)*$AA24*$F21,0)+MAX((Expenses!HV$18-$AB25/12)*$AA25*$F21,0)))))</f>
        <v>0</v>
      </c>
      <c r="HY192" s="515">
        <f>IF(OR(HY$167&lt;=EOMONTH($E21,$R21*(1-$O21)),HY$167&gt;EOMONTH($E21,$P21*12*(1-$O21)+$Q21*12*$O21+$R21*(1-$O21))),0,IF($X21="NNN",SUM(Expenses!HW$14:HW$18)*$F21,IF($X21="FSG",0,IF($X21="MG",SUMPRODUCT(Expenses!HW$14:HW$18,$Z21:$Z25)*$F21,MAX((Expenses!HW$15-$AB21/12)*$AA21*$F21,0)+MAX((Expenses!HW$14-$AB22/12)*$AA22*$F21,0)+MAX((Expenses!HW$17-$AB23/12)*$AA23*$F21,0)+MAX((Expenses!HW$16-$AB24/12)*$AA24*$F21,0)+MAX((Expenses!HW$18-$AB25/12)*$AA25*$F21,0)))))</f>
        <v>0</v>
      </c>
      <c r="HZ192" s="515">
        <f>IF(OR(HZ$167&lt;=EOMONTH($E21,$R21*(1-$O21)),HZ$167&gt;EOMONTH($E21,$P21*12*(1-$O21)+$Q21*12*$O21+$R21*(1-$O21))),0,IF($X21="NNN",SUM(Expenses!HX$14:HX$18)*$F21,IF($X21="FSG",0,IF($X21="MG",SUMPRODUCT(Expenses!HX$14:HX$18,$Z21:$Z25)*$F21,MAX((Expenses!HX$15-$AB21/12)*$AA21*$F21,0)+MAX((Expenses!HX$14-$AB22/12)*$AA22*$F21,0)+MAX((Expenses!HX$17-$AB23/12)*$AA23*$F21,0)+MAX((Expenses!HX$16-$AB24/12)*$AA24*$F21,0)+MAX((Expenses!HX$18-$AB25/12)*$AA25*$F21,0)))))</f>
        <v>0</v>
      </c>
      <c r="IA192" s="515">
        <f>IF(OR(IA$167&lt;=EOMONTH($E21,$R21*(1-$O21)),IA$167&gt;EOMONTH($E21,$P21*12*(1-$O21)+$Q21*12*$O21+$R21*(1-$O21))),0,IF($X21="NNN",SUM(Expenses!HY$14:HY$18)*$F21,IF($X21="FSG",0,IF($X21="MG",SUMPRODUCT(Expenses!HY$14:HY$18,$Z21:$Z25)*$F21,MAX((Expenses!HY$15-$AB21/12)*$AA21*$F21,0)+MAX((Expenses!HY$14-$AB22/12)*$AA22*$F21,0)+MAX((Expenses!HY$17-$AB23/12)*$AA23*$F21,0)+MAX((Expenses!HY$16-$AB24/12)*$AA24*$F21,0)+MAX((Expenses!HY$18-$AB25/12)*$AA25*$F21,0)))))</f>
        <v>0</v>
      </c>
      <c r="IB192" s="515">
        <f>IF(OR(IB$167&lt;=EOMONTH($E21,$R21*(1-$O21)),IB$167&gt;EOMONTH($E21,$P21*12*(1-$O21)+$Q21*12*$O21+$R21*(1-$O21))),0,IF($X21="NNN",SUM(Expenses!HZ$14:HZ$18)*$F21,IF($X21="FSG",0,IF($X21="MG",SUMPRODUCT(Expenses!HZ$14:HZ$18,$Z21:$Z25)*$F21,MAX((Expenses!HZ$15-$AB21/12)*$AA21*$F21,0)+MAX((Expenses!HZ$14-$AB22/12)*$AA22*$F21,0)+MAX((Expenses!HZ$17-$AB23/12)*$AA23*$F21,0)+MAX((Expenses!HZ$16-$AB24/12)*$AA24*$F21,0)+MAX((Expenses!HZ$18-$AB25/12)*$AA25*$F21,0)))))</f>
        <v>0</v>
      </c>
      <c r="IC192" s="515">
        <f>IF(OR(IC$167&lt;=EOMONTH($E21,$R21*(1-$O21)),IC$167&gt;EOMONTH($E21,$P21*12*(1-$O21)+$Q21*12*$O21+$R21*(1-$O21))),0,IF($X21="NNN",SUM(Expenses!IA$14:IA$18)*$F21,IF($X21="FSG",0,IF($X21="MG",SUMPRODUCT(Expenses!IA$14:IA$18,$Z21:$Z25)*$F21,MAX((Expenses!IA$15-$AB21/12)*$AA21*$F21,0)+MAX((Expenses!IA$14-$AB22/12)*$AA22*$F21,0)+MAX((Expenses!IA$17-$AB23/12)*$AA23*$F21,0)+MAX((Expenses!IA$16-$AB24/12)*$AA24*$F21,0)+MAX((Expenses!IA$18-$AB25/12)*$AA25*$F21,0)))))</f>
        <v>0</v>
      </c>
      <c r="ID192" s="515">
        <f>IF(OR(ID$167&lt;=EOMONTH($E21,$R21*(1-$O21)),ID$167&gt;EOMONTH($E21,$P21*12*(1-$O21)+$Q21*12*$O21+$R21*(1-$O21))),0,IF($X21="NNN",SUM(Expenses!IB$14:IB$18)*$F21,IF($X21="FSG",0,IF($X21="MG",SUMPRODUCT(Expenses!IB$14:IB$18,$Z21:$Z25)*$F21,MAX((Expenses!IB$15-$AB21/12)*$AA21*$F21,0)+MAX((Expenses!IB$14-$AB22/12)*$AA22*$F21,0)+MAX((Expenses!IB$17-$AB23/12)*$AA23*$F21,0)+MAX((Expenses!IB$16-$AB24/12)*$AA24*$F21,0)+MAX((Expenses!IB$18-$AB25/12)*$AA25*$F21,0)))))</f>
        <v>0</v>
      </c>
      <c r="IE192" s="515">
        <f>IF(OR(IE$167&lt;=EOMONTH($E21,$R21*(1-$O21)),IE$167&gt;EOMONTH($E21,$P21*12*(1-$O21)+$Q21*12*$O21+$R21*(1-$O21))),0,IF($X21="NNN",SUM(Expenses!IC$14:IC$18)*$F21,IF($X21="FSG",0,IF($X21="MG",SUMPRODUCT(Expenses!IC$14:IC$18,$Z21:$Z25)*$F21,MAX((Expenses!IC$15-$AB21/12)*$AA21*$F21,0)+MAX((Expenses!IC$14-$AB22/12)*$AA22*$F21,0)+MAX((Expenses!IC$17-$AB23/12)*$AA23*$F21,0)+MAX((Expenses!IC$16-$AB24/12)*$AA24*$F21,0)+MAX((Expenses!IC$18-$AB25/12)*$AA25*$F21,0)))))</f>
        <v>0</v>
      </c>
      <c r="IF192" s="515">
        <f>IF(OR(IF$167&lt;=EOMONTH($E21,$R21*(1-$O21)),IF$167&gt;EOMONTH($E21,$P21*12*(1-$O21)+$Q21*12*$O21+$R21*(1-$O21))),0,IF($X21="NNN",SUM(Expenses!ID$14:ID$18)*$F21,IF($X21="FSG",0,IF($X21="MG",SUMPRODUCT(Expenses!ID$14:ID$18,$Z21:$Z25)*$F21,MAX((Expenses!ID$15-$AB21/12)*$AA21*$F21,0)+MAX((Expenses!ID$14-$AB22/12)*$AA22*$F21,0)+MAX((Expenses!ID$17-$AB23/12)*$AA23*$F21,0)+MAX((Expenses!ID$16-$AB24/12)*$AA24*$F21,0)+MAX((Expenses!ID$18-$AB25/12)*$AA25*$F21,0)))))</f>
        <v>0</v>
      </c>
      <c r="IG192" s="515">
        <f>IF(OR(IG$167&lt;=EOMONTH($E21,$R21*(1-$O21)),IG$167&gt;EOMONTH($E21,$P21*12*(1-$O21)+$Q21*12*$O21+$R21*(1-$O21))),0,IF($X21="NNN",SUM(Expenses!IE$14:IE$18)*$F21,IF($X21="FSG",0,IF($X21="MG",SUMPRODUCT(Expenses!IE$14:IE$18,$Z21:$Z25)*$F21,MAX((Expenses!IE$15-$AB21/12)*$AA21*$F21,0)+MAX((Expenses!IE$14-$AB22/12)*$AA22*$F21,0)+MAX((Expenses!IE$17-$AB23/12)*$AA23*$F21,0)+MAX((Expenses!IE$16-$AB24/12)*$AA24*$F21,0)+MAX((Expenses!IE$18-$AB25/12)*$AA25*$F21,0)))))</f>
        <v>0</v>
      </c>
      <c r="IH192" s="515">
        <f>IF(OR(IH$167&lt;=EOMONTH($E21,$R21*(1-$O21)),IH$167&gt;EOMONTH($E21,$P21*12*(1-$O21)+$Q21*12*$O21+$R21*(1-$O21))),0,IF($X21="NNN",SUM(Expenses!IF$14:IF$18)*$F21,IF($X21="FSG",0,IF($X21="MG",SUMPRODUCT(Expenses!IF$14:IF$18,$Z21:$Z25)*$F21,MAX((Expenses!IF$15-$AB21/12)*$AA21*$F21,0)+MAX((Expenses!IF$14-$AB22/12)*$AA22*$F21,0)+MAX((Expenses!IF$17-$AB23/12)*$AA23*$F21,0)+MAX((Expenses!IF$16-$AB24/12)*$AA24*$F21,0)+MAX((Expenses!IF$18-$AB25/12)*$AA25*$F21,0)))))</f>
        <v>0</v>
      </c>
      <c r="II192" s="515">
        <f>IF(OR(II$167&lt;=EOMONTH($E21,$R21*(1-$O21)),II$167&gt;EOMONTH($E21,$P21*12*(1-$O21)+$Q21*12*$O21+$R21*(1-$O21))),0,IF($X21="NNN",SUM(Expenses!IG$14:IG$18)*$F21,IF($X21="FSG",0,IF($X21="MG",SUMPRODUCT(Expenses!IG$14:IG$18,$Z21:$Z25)*$F21,MAX((Expenses!IG$15-$AB21/12)*$AA21*$F21,0)+MAX((Expenses!IG$14-$AB22/12)*$AA22*$F21,0)+MAX((Expenses!IG$17-$AB23/12)*$AA23*$F21,0)+MAX((Expenses!IG$16-$AB24/12)*$AA24*$F21,0)+MAX((Expenses!IG$18-$AB25/12)*$AA25*$F21,0)))))</f>
        <v>0</v>
      </c>
      <c r="IJ192" s="515">
        <f>IF(OR(IJ$167&lt;=EOMONTH($E21,$R21*(1-$O21)),IJ$167&gt;EOMONTH($E21,$P21*12*(1-$O21)+$Q21*12*$O21+$R21*(1-$O21))),0,IF($X21="NNN",SUM(Expenses!IH$14:IH$18)*$F21,IF($X21="FSG",0,IF($X21="MG",SUMPRODUCT(Expenses!IH$14:IH$18,$Z21:$Z25)*$F21,MAX((Expenses!IH$15-$AB21/12)*$AA21*$F21,0)+MAX((Expenses!IH$14-$AB22/12)*$AA22*$F21,0)+MAX((Expenses!IH$17-$AB23/12)*$AA23*$F21,0)+MAX((Expenses!IH$16-$AB24/12)*$AA24*$F21,0)+MAX((Expenses!IH$18-$AB25/12)*$AA25*$F21,0)))))</f>
        <v>0</v>
      </c>
      <c r="IK192" s="515">
        <f>IF(OR(IK$167&lt;=EOMONTH($E21,$R21*(1-$O21)),IK$167&gt;EOMONTH($E21,$P21*12*(1-$O21)+$Q21*12*$O21+$R21*(1-$O21))),0,IF($X21="NNN",SUM(Expenses!II$14:II$18)*$F21,IF($X21="FSG",0,IF($X21="MG",SUMPRODUCT(Expenses!II$14:II$18,$Z21:$Z25)*$F21,MAX((Expenses!II$15-$AB21/12)*$AA21*$F21,0)+MAX((Expenses!II$14-$AB22/12)*$AA22*$F21,0)+MAX((Expenses!II$17-$AB23/12)*$AA23*$F21,0)+MAX((Expenses!II$16-$AB24/12)*$AA24*$F21,0)+MAX((Expenses!II$18-$AB25/12)*$AA25*$F21,0)))))</f>
        <v>0</v>
      </c>
      <c r="IL192" s="515">
        <f>IF(OR(IL$167&lt;=EOMONTH($E21,$R21*(1-$O21)),IL$167&gt;EOMONTH($E21,$P21*12*(1-$O21)+$Q21*12*$O21+$R21*(1-$O21))),0,IF($X21="NNN",SUM(Expenses!IJ$14:IJ$18)*$F21,IF($X21="FSG",0,IF($X21="MG",SUMPRODUCT(Expenses!IJ$14:IJ$18,$Z21:$Z25)*$F21,MAX((Expenses!IJ$15-$AB21/12)*$AA21*$F21,0)+MAX((Expenses!IJ$14-$AB22/12)*$AA22*$F21,0)+MAX((Expenses!IJ$17-$AB23/12)*$AA23*$F21,0)+MAX((Expenses!IJ$16-$AB24/12)*$AA24*$F21,0)+MAX((Expenses!IJ$18-$AB25/12)*$AA25*$F21,0)))))</f>
        <v>0</v>
      </c>
      <c r="IM192" s="515">
        <f>IF(OR(IM$167&lt;=EOMONTH($E21,$R21*(1-$O21)),IM$167&gt;EOMONTH($E21,$P21*12*(1-$O21)+$Q21*12*$O21+$R21*(1-$O21))),0,IF($X21="NNN",SUM(Expenses!IK$14:IK$18)*$F21,IF($X21="FSG",0,IF($X21="MG",SUMPRODUCT(Expenses!IK$14:IK$18,$Z21:$Z25)*$F21,MAX((Expenses!IK$15-$AB21/12)*$AA21*$F21,0)+MAX((Expenses!IK$14-$AB22/12)*$AA22*$F21,0)+MAX((Expenses!IK$17-$AB23/12)*$AA23*$F21,0)+MAX((Expenses!IK$16-$AB24/12)*$AA24*$F21,0)+MAX((Expenses!IK$18-$AB25/12)*$AA25*$F21,0)))))</f>
        <v>0</v>
      </c>
      <c r="IN192" s="515">
        <f>IF(OR(IN$167&lt;=EOMONTH($E21,$R21*(1-$O21)),IN$167&gt;EOMONTH($E21,$P21*12*(1-$O21)+$Q21*12*$O21+$R21*(1-$O21))),0,IF($X21="NNN",SUM(Expenses!IL$14:IL$18)*$F21,IF($X21="FSG",0,IF($X21="MG",SUMPRODUCT(Expenses!IL$14:IL$18,$Z21:$Z25)*$F21,MAX((Expenses!IL$15-$AB21/12)*$AA21*$F21,0)+MAX((Expenses!IL$14-$AB22/12)*$AA22*$F21,0)+MAX((Expenses!IL$17-$AB23/12)*$AA23*$F21,0)+MAX((Expenses!IL$16-$AB24/12)*$AA24*$F21,0)+MAX((Expenses!IL$18-$AB25/12)*$AA25*$F21,0)))))</f>
        <v>0</v>
      </c>
      <c r="IO192" s="515">
        <f>IF(OR(IO$167&lt;=EOMONTH($E21,$R21*(1-$O21)),IO$167&gt;EOMONTH($E21,$P21*12*(1-$O21)+$Q21*12*$O21+$R21*(1-$O21))),0,IF($X21="NNN",SUM(Expenses!IM$14:IM$18)*$F21,IF($X21="FSG",0,IF($X21="MG",SUMPRODUCT(Expenses!IM$14:IM$18,$Z21:$Z25)*$F21,MAX((Expenses!IM$15-$AB21/12)*$AA21*$F21,0)+MAX((Expenses!IM$14-$AB22/12)*$AA22*$F21,0)+MAX((Expenses!IM$17-$AB23/12)*$AA23*$F21,0)+MAX((Expenses!IM$16-$AB24/12)*$AA24*$F21,0)+MAX((Expenses!IM$18-$AB25/12)*$AA25*$F21,0)))))</f>
        <v>0</v>
      </c>
      <c r="IP192" s="515">
        <f>IF(OR(IP$167&lt;=EOMONTH($E21,$R21*(1-$O21)),IP$167&gt;EOMONTH($E21,$P21*12*(1-$O21)+$Q21*12*$O21+$R21*(1-$O21))),0,IF($X21="NNN",SUM(Expenses!IN$14:IN$18)*$F21,IF($X21="FSG",0,IF($X21="MG",SUMPRODUCT(Expenses!IN$14:IN$18,$Z21:$Z25)*$F21,MAX((Expenses!IN$15-$AB21/12)*$AA21*$F21,0)+MAX((Expenses!IN$14-$AB22/12)*$AA22*$F21,0)+MAX((Expenses!IN$17-$AB23/12)*$AA23*$F21,0)+MAX((Expenses!IN$16-$AB24/12)*$AA24*$F21,0)+MAX((Expenses!IN$18-$AB25/12)*$AA25*$F21,0)))))</f>
        <v>0</v>
      </c>
      <c r="IQ192" s="515">
        <f>IF(OR(IQ$167&lt;=EOMONTH($E21,$R21*(1-$O21)),IQ$167&gt;EOMONTH($E21,$P21*12*(1-$O21)+$Q21*12*$O21+$R21*(1-$O21))),0,IF($X21="NNN",SUM(Expenses!IO$14:IO$18)*$F21,IF($X21="FSG",0,IF($X21="MG",SUMPRODUCT(Expenses!IO$14:IO$18,$Z21:$Z25)*$F21,MAX((Expenses!IO$15-$AB21/12)*$AA21*$F21,0)+MAX((Expenses!IO$14-$AB22/12)*$AA22*$F21,0)+MAX((Expenses!IO$17-$AB23/12)*$AA23*$F21,0)+MAX((Expenses!IO$16-$AB24/12)*$AA24*$F21,0)+MAX((Expenses!IO$18-$AB25/12)*$AA25*$F21,0)))))</f>
        <v>0</v>
      </c>
      <c r="IR192" s="515">
        <f>IF(OR(IR$167&lt;=EOMONTH($E21,$R21*(1-$O21)),IR$167&gt;EOMONTH($E21,$P21*12*(1-$O21)+$Q21*12*$O21+$R21*(1-$O21))),0,IF($X21="NNN",SUM(Expenses!IP$14:IP$18)*$F21,IF($X21="FSG",0,IF($X21="MG",SUMPRODUCT(Expenses!IP$14:IP$18,$Z21:$Z25)*$F21,MAX((Expenses!IP$15-$AB21/12)*$AA21*$F21,0)+MAX((Expenses!IP$14-$AB22/12)*$AA22*$F21,0)+MAX((Expenses!IP$17-$AB23/12)*$AA23*$F21,0)+MAX((Expenses!IP$16-$AB24/12)*$AA24*$F21,0)+MAX((Expenses!IP$18-$AB25/12)*$AA25*$F21,0)))))</f>
        <v>0</v>
      </c>
      <c r="IS192" s="515">
        <f>IF(OR(IS$167&lt;=EOMONTH($E21,$R21*(1-$O21)),IS$167&gt;EOMONTH($E21,$P21*12*(1-$O21)+$Q21*12*$O21+$R21*(1-$O21))),0,IF($X21="NNN",SUM(Expenses!IQ$14:IQ$18)*$F21,IF($X21="FSG",0,IF($X21="MG",SUMPRODUCT(Expenses!IQ$14:IQ$18,$Z21:$Z25)*$F21,MAX((Expenses!IQ$15-$AB21/12)*$AA21*$F21,0)+MAX((Expenses!IQ$14-$AB22/12)*$AA22*$F21,0)+MAX((Expenses!IQ$17-$AB23/12)*$AA23*$F21,0)+MAX((Expenses!IQ$16-$AB24/12)*$AA24*$F21,0)+MAX((Expenses!IQ$18-$AB25/12)*$AA25*$F21,0)))))</f>
        <v>0</v>
      </c>
      <c r="IT192" s="515">
        <f>IF(OR(IT$167&lt;=EOMONTH($E21,$R21*(1-$O21)),IT$167&gt;EOMONTH($E21,$P21*12*(1-$O21)+$Q21*12*$O21+$R21*(1-$O21))),0,IF($X21="NNN",SUM(Expenses!IR$14:IR$18)*$F21,IF($X21="FSG",0,IF($X21="MG",SUMPRODUCT(Expenses!IR$14:IR$18,$Z21:$Z25)*$F21,MAX((Expenses!IR$15-$AB21/12)*$AA21*$F21,0)+MAX((Expenses!IR$14-$AB22/12)*$AA22*$F21,0)+MAX((Expenses!IR$17-$AB23/12)*$AA23*$F21,0)+MAX((Expenses!IR$16-$AB24/12)*$AA24*$F21,0)+MAX((Expenses!IR$18-$AB25/12)*$AA25*$F21,0)))))</f>
        <v>0</v>
      </c>
      <c r="IU192" s="515">
        <f>IF(OR(IU$167&lt;=EOMONTH($E21,$R21*(1-$O21)),IU$167&gt;EOMONTH($E21,$P21*12*(1-$O21)+$Q21*12*$O21+$R21*(1-$O21))),0,IF($X21="NNN",SUM(Expenses!IS$14:IS$18)*$F21,IF($X21="FSG",0,IF($X21="MG",SUMPRODUCT(Expenses!IS$14:IS$18,$Z21:$Z25)*$F21,MAX((Expenses!IS$15-$AB21/12)*$AA21*$F21,0)+MAX((Expenses!IS$14-$AB22/12)*$AA22*$F21,0)+MAX((Expenses!IS$17-$AB23/12)*$AA23*$F21,0)+MAX((Expenses!IS$16-$AB24/12)*$AA24*$F21,0)+MAX((Expenses!IS$18-$AB25/12)*$AA25*$F21,0)))))</f>
        <v>0</v>
      </c>
      <c r="IV192" s="515">
        <f>IF(OR(IV$167&lt;=EOMONTH($E21,$R21*(1-$O21)),IV$167&gt;EOMONTH($E21,$P21*12*(1-$O21)+$Q21*12*$O21+$R21*(1-$O21))),0,IF($X21="NNN",SUM(Expenses!IT$14:IT$18)*$F21,IF($X21="FSG",0,IF($X21="MG",SUMPRODUCT(Expenses!IT$14:IT$18,$Z21:$Z25)*$F21,MAX((Expenses!IT$15-$AB21/12)*$AA21*$F21,0)+MAX((Expenses!IT$14-$AB22/12)*$AA22*$F21,0)+MAX((Expenses!IT$17-$AB23/12)*$AA23*$F21,0)+MAX((Expenses!IT$16-$AB24/12)*$AA24*$F21,0)+MAX((Expenses!IT$18-$AB25/12)*$AA25*$F21,0)))))</f>
        <v>0</v>
      </c>
      <c r="IW192" s="515">
        <f>IF(OR(IW$167&lt;=EOMONTH($E21,$R21*(1-$O21)),IW$167&gt;EOMONTH($E21,$P21*12*(1-$O21)+$Q21*12*$O21+$R21*(1-$O21))),0,IF($X21="NNN",SUM(Expenses!IU$14:IU$18)*$F21,IF($X21="FSG",0,IF($X21="MG",SUMPRODUCT(Expenses!IU$14:IU$18,$Z21:$Z25)*$F21,MAX((Expenses!IU$15-$AB21/12)*$AA21*$F21,0)+MAX((Expenses!IU$14-$AB22/12)*$AA22*$F21,0)+MAX((Expenses!IU$17-$AB23/12)*$AA23*$F21,0)+MAX((Expenses!IU$16-$AB24/12)*$AA24*$F21,0)+MAX((Expenses!IU$18-$AB25/12)*$AA25*$F21,0)))))</f>
        <v>0</v>
      </c>
      <c r="IX192" s="515">
        <f>IF(OR(IX$167&lt;=EOMONTH($E21,$R21*(1-$O21)),IX$167&gt;EOMONTH($E21,$P21*12*(1-$O21)+$Q21*12*$O21+$R21*(1-$O21))),0,IF($X21="NNN",SUM(Expenses!IV$14:IV$18)*$F21,IF($X21="FSG",0,IF($X21="MG",SUMPRODUCT(Expenses!IV$14:IV$18,$Z21:$Z25)*$F21,MAX((Expenses!IV$15-$AB21/12)*$AA21*$F21,0)+MAX((Expenses!IV$14-$AB22/12)*$AA22*$F21,0)+MAX((Expenses!IV$17-$AB23/12)*$AA23*$F21,0)+MAX((Expenses!IV$16-$AB24/12)*$AA24*$F21,0)+MAX((Expenses!IV$18-$AB25/12)*$AA25*$F21,0)))))</f>
        <v>0</v>
      </c>
      <c r="IY192" s="515">
        <f>IF(OR(IY$167&lt;=EOMONTH($E21,$R21*(1-$O21)),IY$167&gt;EOMONTH($E21,$P21*12*(1-$O21)+$Q21*12*$O21+$R21*(1-$O21))),0,IF($X21="NNN",SUM(Expenses!IW$14:IW$18)*$F21,IF($X21="FSG",0,IF($X21="MG",SUMPRODUCT(Expenses!IW$14:IW$18,$Z21:$Z25)*$F21,MAX((Expenses!IW$15-$AB21/12)*$AA21*$F21,0)+MAX((Expenses!IW$14-$AB22/12)*$AA22*$F21,0)+MAX((Expenses!IW$17-$AB23/12)*$AA23*$F21,0)+MAX((Expenses!IW$16-$AB24/12)*$AA24*$F21,0)+MAX((Expenses!IW$18-$AB25/12)*$AA25*$F21,0)))))</f>
        <v>0</v>
      </c>
      <c r="IZ192" s="515">
        <f>IF(OR(IZ$167&lt;=EOMONTH($E21,$R21*(1-$O21)),IZ$167&gt;EOMONTH($E21,$P21*12*(1-$O21)+$Q21*12*$O21+$R21*(1-$O21))),0,IF($X21="NNN",SUM(Expenses!IX$14:IX$18)*$F21,IF($X21="FSG",0,IF($X21="MG",SUMPRODUCT(Expenses!IX$14:IX$18,$Z21:$Z25)*$F21,MAX((Expenses!IX$15-$AB21/12)*$AA21*$F21,0)+MAX((Expenses!IX$14-$AB22/12)*$AA22*$F21,0)+MAX((Expenses!IX$17-$AB23/12)*$AA23*$F21,0)+MAX((Expenses!IX$16-$AB24/12)*$AA24*$F21,0)+MAX((Expenses!IX$18-$AB25/12)*$AA25*$F21,0)))))</f>
        <v>0</v>
      </c>
      <c r="JA192" s="515">
        <f>IF(OR(JA$167&lt;=EOMONTH($E21,$R21*(1-$O21)),JA$167&gt;EOMONTH($E21,$P21*12*(1-$O21)+$Q21*12*$O21+$R21*(1-$O21))),0,IF($X21="NNN",SUM(Expenses!IY$14:IY$18)*$F21,IF($X21="FSG",0,IF($X21="MG",SUMPRODUCT(Expenses!IY$14:IY$18,$Z21:$Z25)*$F21,MAX((Expenses!IY$15-$AB21/12)*$AA21*$F21,0)+MAX((Expenses!IY$14-$AB22/12)*$AA22*$F21,0)+MAX((Expenses!IY$17-$AB23/12)*$AA23*$F21,0)+MAX((Expenses!IY$16-$AB24/12)*$AA24*$F21,0)+MAX((Expenses!IY$18-$AB25/12)*$AA25*$F21,0)))))</f>
        <v>0</v>
      </c>
      <c r="JB192" s="515">
        <f>IF(OR(JB$167&lt;=EOMONTH($E21,$R21*(1-$O21)),JB$167&gt;EOMONTH($E21,$P21*12*(1-$O21)+$Q21*12*$O21+$R21*(1-$O21))),0,IF($X21="NNN",SUM(Expenses!IZ$14:IZ$18)*$F21,IF($X21="FSG",0,IF($X21="MG",SUMPRODUCT(Expenses!IZ$14:IZ$18,$Z21:$Z25)*$F21,MAX((Expenses!IZ$15-$AB21/12)*$AA21*$F21,0)+MAX((Expenses!IZ$14-$AB22/12)*$AA22*$F21,0)+MAX((Expenses!IZ$17-$AB23/12)*$AA23*$F21,0)+MAX((Expenses!IZ$16-$AB24/12)*$AA24*$F21,0)+MAX((Expenses!IZ$18-$AB25/12)*$AA25*$F21,0)))))</f>
        <v>0</v>
      </c>
      <c r="JC192" s="515">
        <f>IF(OR(JC$167&lt;=EOMONTH($E21,$R21*(1-$O21)),JC$167&gt;EOMONTH($E21,$P21*12*(1-$O21)+$Q21*12*$O21+$R21*(1-$O21))),0,IF($X21="NNN",SUM(Expenses!JA$14:JA$18)*$F21,IF($X21="FSG",0,IF($X21="MG",SUMPRODUCT(Expenses!JA$14:JA$18,$Z21:$Z25)*$F21,MAX((Expenses!JA$15-$AB21/12)*$AA21*$F21,0)+MAX((Expenses!JA$14-$AB22/12)*$AA22*$F21,0)+MAX((Expenses!JA$17-$AB23/12)*$AA23*$F21,0)+MAX((Expenses!JA$16-$AB24/12)*$AA24*$F21,0)+MAX((Expenses!JA$18-$AB25/12)*$AA25*$F21,0)))))</f>
        <v>0</v>
      </c>
      <c r="JD192" s="515">
        <f>IF(OR(JD$167&lt;=EOMONTH($E21,$R21*(1-$O21)),JD$167&gt;EOMONTH($E21,$P21*12*(1-$O21)+$Q21*12*$O21+$R21*(1-$O21))),0,IF($X21="NNN",SUM(Expenses!JB$14:JB$18)*$F21,IF($X21="FSG",0,IF($X21="MG",SUMPRODUCT(Expenses!JB$14:JB$18,$Z21:$Z25)*$F21,MAX((Expenses!JB$15-$AB21/12)*$AA21*$F21,0)+MAX((Expenses!JB$14-$AB22/12)*$AA22*$F21,0)+MAX((Expenses!JB$17-$AB23/12)*$AA23*$F21,0)+MAX((Expenses!JB$16-$AB24/12)*$AA24*$F21,0)+MAX((Expenses!JB$18-$AB25/12)*$AA25*$F21,0)))))</f>
        <v>0</v>
      </c>
      <c r="JE192" s="515">
        <f>IF(OR(JE$167&lt;=EOMONTH($E21,$R21*(1-$O21)),JE$167&gt;EOMONTH($E21,$P21*12*(1-$O21)+$Q21*12*$O21+$R21*(1-$O21))),0,IF($X21="NNN",SUM(Expenses!JC$14:JC$18)*$F21,IF($X21="FSG",0,IF($X21="MG",SUMPRODUCT(Expenses!JC$14:JC$18,$Z21:$Z25)*$F21,MAX((Expenses!JC$15-$AB21/12)*$AA21*$F21,0)+MAX((Expenses!JC$14-$AB22/12)*$AA22*$F21,0)+MAX((Expenses!JC$17-$AB23/12)*$AA23*$F21,0)+MAX((Expenses!JC$16-$AB24/12)*$AA24*$F21,0)+MAX((Expenses!JC$18-$AB25/12)*$AA25*$F21,0)))))</f>
        <v>0</v>
      </c>
      <c r="JF192" s="515">
        <f>IF(OR(JF$167&lt;=EOMONTH($E21,$R21*(1-$O21)),JF$167&gt;EOMONTH($E21,$P21*12*(1-$O21)+$Q21*12*$O21+$R21*(1-$O21))),0,IF($X21="NNN",SUM(Expenses!JD$14:JD$18)*$F21,IF($X21="FSG",0,IF($X21="MG",SUMPRODUCT(Expenses!JD$14:JD$18,$Z21:$Z25)*$F21,MAX((Expenses!JD$15-$AB21/12)*$AA21*$F21,0)+MAX((Expenses!JD$14-$AB22/12)*$AA22*$F21,0)+MAX((Expenses!JD$17-$AB23/12)*$AA23*$F21,0)+MAX((Expenses!JD$16-$AB24/12)*$AA24*$F21,0)+MAX((Expenses!JD$18-$AB25/12)*$AA25*$F21,0)))))</f>
        <v>0</v>
      </c>
      <c r="JG192" s="515">
        <f>IF(OR(JG$167&lt;=EOMONTH($E21,$R21*(1-$O21)),JG$167&gt;EOMONTH($E21,$P21*12*(1-$O21)+$Q21*12*$O21+$R21*(1-$O21))),0,IF($X21="NNN",SUM(Expenses!JE$14:JE$18)*$F21,IF($X21="FSG",0,IF($X21="MG",SUMPRODUCT(Expenses!JE$14:JE$18,$Z21:$Z25)*$F21,MAX((Expenses!JE$15-$AB21/12)*$AA21*$F21,0)+MAX((Expenses!JE$14-$AB22/12)*$AA22*$F21,0)+MAX((Expenses!JE$17-$AB23/12)*$AA23*$F21,0)+MAX((Expenses!JE$16-$AB24/12)*$AA24*$F21,0)+MAX((Expenses!JE$18-$AB25/12)*$AA25*$F21,0)))))</f>
        <v>0</v>
      </c>
      <c r="JH192" s="515">
        <f>IF(OR(JH$167&lt;=EOMONTH($E21,$R21*(1-$O21)),JH$167&gt;EOMONTH($E21,$P21*12*(1-$O21)+$Q21*12*$O21+$R21*(1-$O21))),0,IF($X21="NNN",SUM(Expenses!JF$14:JF$18)*$F21,IF($X21="FSG",0,IF($X21="MG",SUMPRODUCT(Expenses!JF$14:JF$18,$Z21:$Z25)*$F21,MAX((Expenses!JF$15-$AB21/12)*$AA21*$F21,0)+MAX((Expenses!JF$14-$AB22/12)*$AA22*$F21,0)+MAX((Expenses!JF$17-$AB23/12)*$AA23*$F21,0)+MAX((Expenses!JF$16-$AB24/12)*$AA24*$F21,0)+MAX((Expenses!JF$18-$AB25/12)*$AA25*$F21,0)))))</f>
        <v>0</v>
      </c>
      <c r="JI192" s="515">
        <f>IF(OR(JI$167&lt;=EOMONTH($E21,$R21*(1-$O21)),JI$167&gt;EOMONTH($E21,$P21*12*(1-$O21)+$Q21*12*$O21+$R21*(1-$O21))),0,IF($X21="NNN",SUM(Expenses!JG$14:JG$18)*$F21,IF($X21="FSG",0,IF($X21="MG",SUMPRODUCT(Expenses!JG$14:JG$18,$Z21:$Z25)*$F21,MAX((Expenses!JG$15-$AB21/12)*$AA21*$F21,0)+MAX((Expenses!JG$14-$AB22/12)*$AA22*$F21,0)+MAX((Expenses!JG$17-$AB23/12)*$AA23*$F21,0)+MAX((Expenses!JG$16-$AB24/12)*$AA24*$F21,0)+MAX((Expenses!JG$18-$AB25/12)*$AA25*$F21,0)))))</f>
        <v>0</v>
      </c>
      <c r="JJ192" s="515">
        <f>IF(OR(JJ$167&lt;=EOMONTH($E21,$R21*(1-$O21)),JJ$167&gt;EOMONTH($E21,$P21*12*(1-$O21)+$Q21*12*$O21+$R21*(1-$O21))),0,IF($X21="NNN",SUM(Expenses!JH$14:JH$18)*$F21,IF($X21="FSG",0,IF($X21="MG",SUMPRODUCT(Expenses!JH$14:JH$18,$Z21:$Z25)*$F21,MAX((Expenses!JH$15-$AB21/12)*$AA21*$F21,0)+MAX((Expenses!JH$14-$AB22/12)*$AA22*$F21,0)+MAX((Expenses!JH$17-$AB23/12)*$AA23*$F21,0)+MAX((Expenses!JH$16-$AB24/12)*$AA24*$F21,0)+MAX((Expenses!JH$18-$AB25/12)*$AA25*$F21,0)))))</f>
        <v>0</v>
      </c>
      <c r="JK192" s="515">
        <f>IF(OR(JK$167&lt;=EOMONTH($E21,$R21*(1-$O21)),JK$167&gt;EOMONTH($E21,$P21*12*(1-$O21)+$Q21*12*$O21+$R21*(1-$O21))),0,IF($X21="NNN",SUM(Expenses!JI$14:JI$18)*$F21,IF($X21="FSG",0,IF($X21="MG",SUMPRODUCT(Expenses!JI$14:JI$18,$Z21:$Z25)*$F21,MAX((Expenses!JI$15-$AB21/12)*$AA21*$F21,0)+MAX((Expenses!JI$14-$AB22/12)*$AA22*$F21,0)+MAX((Expenses!JI$17-$AB23/12)*$AA23*$F21,0)+MAX((Expenses!JI$16-$AB24/12)*$AA24*$F21,0)+MAX((Expenses!JI$18-$AB25/12)*$AA25*$F21,0)))))</f>
        <v>0</v>
      </c>
      <c r="JL192" s="515">
        <f>IF(OR(JL$167&lt;=EOMONTH($E21,$R21*(1-$O21)),JL$167&gt;EOMONTH($E21,$P21*12*(1-$O21)+$Q21*12*$O21+$R21*(1-$O21))),0,IF($X21="NNN",SUM(Expenses!JJ$14:JJ$18)*$F21,IF($X21="FSG",0,IF($X21="MG",SUMPRODUCT(Expenses!JJ$14:JJ$18,$Z21:$Z25)*$F21,MAX((Expenses!JJ$15-$AB21/12)*$AA21*$F21,0)+MAX((Expenses!JJ$14-$AB22/12)*$AA22*$F21,0)+MAX((Expenses!JJ$17-$AB23/12)*$AA23*$F21,0)+MAX((Expenses!JJ$16-$AB24/12)*$AA24*$F21,0)+MAX((Expenses!JJ$18-$AB25/12)*$AA25*$F21,0)))))</f>
        <v>0</v>
      </c>
      <c r="JM192" s="515">
        <f>IF(OR(JM$167&lt;=EOMONTH($E21,$R21*(1-$O21)),JM$167&gt;EOMONTH($E21,$P21*12*(1-$O21)+$Q21*12*$O21+$R21*(1-$O21))),0,IF($X21="NNN",SUM(Expenses!JK$14:JK$18)*$F21,IF($X21="FSG",0,IF($X21="MG",SUMPRODUCT(Expenses!JK$14:JK$18,$Z21:$Z25)*$F21,MAX((Expenses!JK$15-$AB21/12)*$AA21*$F21,0)+MAX((Expenses!JK$14-$AB22/12)*$AA22*$F21,0)+MAX((Expenses!JK$17-$AB23/12)*$AA23*$F21,0)+MAX((Expenses!JK$16-$AB24/12)*$AA24*$F21,0)+MAX((Expenses!JK$18-$AB25/12)*$AA25*$F21,0)))))</f>
        <v>0</v>
      </c>
      <c r="JN192" s="515">
        <f>IF(OR(JN$167&lt;=EOMONTH($E21,$R21*(1-$O21)),JN$167&gt;EOMONTH($E21,$P21*12*(1-$O21)+$Q21*12*$O21+$R21*(1-$O21))),0,IF($X21="NNN",SUM(Expenses!JL$14:JL$18)*$F21,IF($X21="FSG",0,IF($X21="MG",SUMPRODUCT(Expenses!JL$14:JL$18,$Z21:$Z25)*$F21,MAX((Expenses!JL$15-$AB21/12)*$AA21*$F21,0)+MAX((Expenses!JL$14-$AB22/12)*$AA22*$F21,0)+MAX((Expenses!JL$17-$AB23/12)*$AA23*$F21,0)+MAX((Expenses!JL$16-$AB24/12)*$AA24*$F21,0)+MAX((Expenses!JL$18-$AB25/12)*$AA25*$F21,0)))))</f>
        <v>0</v>
      </c>
      <c r="JO192" s="515">
        <f>IF(OR(JO$167&lt;=EOMONTH($E21,$R21*(1-$O21)),JO$167&gt;EOMONTH($E21,$P21*12*(1-$O21)+$Q21*12*$O21+$R21*(1-$O21))),0,IF($X21="NNN",SUM(Expenses!JM$14:JM$18)*$F21,IF($X21="FSG",0,IF($X21="MG",SUMPRODUCT(Expenses!JM$14:JM$18,$Z21:$Z25)*$F21,MAX((Expenses!JM$15-$AB21/12)*$AA21*$F21,0)+MAX((Expenses!JM$14-$AB22/12)*$AA22*$F21,0)+MAX((Expenses!JM$17-$AB23/12)*$AA23*$F21,0)+MAX((Expenses!JM$16-$AB24/12)*$AA24*$F21,0)+MAX((Expenses!JM$18-$AB25/12)*$AA25*$F21,0)))))</f>
        <v>0</v>
      </c>
      <c r="JP192" s="515">
        <f>IF(OR(JP$167&lt;=EOMONTH($E21,$R21*(1-$O21)),JP$167&gt;EOMONTH($E21,$P21*12*(1-$O21)+$Q21*12*$O21+$R21*(1-$O21))),0,IF($X21="NNN",SUM(Expenses!JN$14:JN$18)*$F21,IF($X21="FSG",0,IF($X21="MG",SUMPRODUCT(Expenses!JN$14:JN$18,$Z21:$Z25)*$F21,MAX((Expenses!JN$15-$AB21/12)*$AA21*$F21,0)+MAX((Expenses!JN$14-$AB22/12)*$AA22*$F21,0)+MAX((Expenses!JN$17-$AB23/12)*$AA23*$F21,0)+MAX((Expenses!JN$16-$AB24/12)*$AA24*$F21,0)+MAX((Expenses!JN$18-$AB25/12)*$AA25*$F21,0)))))</f>
        <v>0</v>
      </c>
      <c r="JQ192" s="515">
        <f>IF(OR(JQ$167&lt;=EOMONTH($E21,$R21*(1-$O21)),JQ$167&gt;EOMONTH($E21,$P21*12*(1-$O21)+$Q21*12*$O21+$R21*(1-$O21))),0,IF($X21="NNN",SUM(Expenses!JO$14:JO$18)*$F21,IF($X21="FSG",0,IF($X21="MG",SUMPRODUCT(Expenses!JO$14:JO$18,$Z21:$Z25)*$F21,MAX((Expenses!JO$15-$AB21/12)*$AA21*$F21,0)+MAX((Expenses!JO$14-$AB22/12)*$AA22*$F21,0)+MAX((Expenses!JO$17-$AB23/12)*$AA23*$F21,0)+MAX((Expenses!JO$16-$AB24/12)*$AA24*$F21,0)+MAX((Expenses!JO$18-$AB25/12)*$AA25*$F21,0)))))</f>
        <v>0</v>
      </c>
      <c r="JR192" s="515">
        <f>IF(OR(JR$167&lt;=EOMONTH($E21,$R21*(1-$O21)),JR$167&gt;EOMONTH($E21,$P21*12*(1-$O21)+$Q21*12*$O21+$R21*(1-$O21))),0,IF($X21="NNN",SUM(Expenses!JP$14:JP$18)*$F21,IF($X21="FSG",0,IF($X21="MG",SUMPRODUCT(Expenses!JP$14:JP$18,$Z21:$Z25)*$F21,MAX((Expenses!JP$15-$AB21/12)*$AA21*$F21,0)+MAX((Expenses!JP$14-$AB22/12)*$AA22*$F21,0)+MAX((Expenses!JP$17-$AB23/12)*$AA23*$F21,0)+MAX((Expenses!JP$16-$AB24/12)*$AA24*$F21,0)+MAX((Expenses!JP$18-$AB25/12)*$AA25*$F21,0)))))</f>
        <v>0</v>
      </c>
      <c r="JS192" s="515">
        <f>IF(OR(JS$167&lt;=EOMONTH($E21,$R21*(1-$O21)),JS$167&gt;EOMONTH($E21,$P21*12*(1-$O21)+$Q21*12*$O21+$R21*(1-$O21))),0,IF($X21="NNN",SUM(Expenses!JQ$14:JQ$18)*$F21,IF($X21="FSG",0,IF($X21="MG",SUMPRODUCT(Expenses!JQ$14:JQ$18,$Z21:$Z25)*$F21,MAX((Expenses!JQ$15-$AB21/12)*$AA21*$F21,0)+MAX((Expenses!JQ$14-$AB22/12)*$AA22*$F21,0)+MAX((Expenses!JQ$17-$AB23/12)*$AA23*$F21,0)+MAX((Expenses!JQ$16-$AB24/12)*$AA24*$F21,0)+MAX((Expenses!JQ$18-$AB25/12)*$AA25*$F21,0)))))</f>
        <v>0</v>
      </c>
      <c r="JT192" s="515">
        <f>IF(OR(JT$167&lt;=EOMONTH($E21,$R21*(1-$O21)),JT$167&gt;EOMONTH($E21,$P21*12*(1-$O21)+$Q21*12*$O21+$R21*(1-$O21))),0,IF($X21="NNN",SUM(Expenses!JR$14:JR$18)*$F21,IF($X21="FSG",0,IF($X21="MG",SUMPRODUCT(Expenses!JR$14:JR$18,$Z21:$Z25)*$F21,MAX((Expenses!JR$15-$AB21/12)*$AA21*$F21,0)+MAX((Expenses!JR$14-$AB22/12)*$AA22*$F21,0)+MAX((Expenses!JR$17-$AB23/12)*$AA23*$F21,0)+MAX((Expenses!JR$16-$AB24/12)*$AA24*$F21,0)+MAX((Expenses!JR$18-$AB25/12)*$AA25*$F21,0)))))</f>
        <v>0</v>
      </c>
      <c r="JU192" s="515">
        <f>IF(OR(JU$167&lt;=EOMONTH($E21,$R21*(1-$O21)),JU$167&gt;EOMONTH($E21,$P21*12*(1-$O21)+$Q21*12*$O21+$R21*(1-$O21))),0,IF($X21="NNN",SUM(Expenses!JS$14:JS$18)*$F21,IF($X21="FSG",0,IF($X21="MG",SUMPRODUCT(Expenses!JS$14:JS$18,$Z21:$Z25)*$F21,MAX((Expenses!JS$15-$AB21/12)*$AA21*$F21,0)+MAX((Expenses!JS$14-$AB22/12)*$AA22*$F21,0)+MAX((Expenses!JS$17-$AB23/12)*$AA23*$F21,0)+MAX((Expenses!JS$16-$AB24/12)*$AA24*$F21,0)+MAX((Expenses!JS$18-$AB25/12)*$AA25*$F21,0)))))</f>
        <v>0</v>
      </c>
      <c r="JV192" s="515">
        <f>IF(OR(JV$167&lt;=EOMONTH($E21,$R21*(1-$O21)),JV$167&gt;EOMONTH($E21,$P21*12*(1-$O21)+$Q21*12*$O21+$R21*(1-$O21))),0,IF($X21="NNN",SUM(Expenses!JT$14:JT$18)*$F21,IF($X21="FSG",0,IF($X21="MG",SUMPRODUCT(Expenses!JT$14:JT$18,$Z21:$Z25)*$F21,MAX((Expenses!JT$15-$AB21/12)*$AA21*$F21,0)+MAX((Expenses!JT$14-$AB22/12)*$AA22*$F21,0)+MAX((Expenses!JT$17-$AB23/12)*$AA23*$F21,0)+MAX((Expenses!JT$16-$AB24/12)*$AA24*$F21,0)+MAX((Expenses!JT$18-$AB25/12)*$AA25*$F21,0)))))</f>
        <v>0</v>
      </c>
      <c r="JW192" s="515">
        <f>IF(OR(JW$167&lt;=EOMONTH($E21,$R21*(1-$O21)),JW$167&gt;EOMONTH($E21,$P21*12*(1-$O21)+$Q21*12*$O21+$R21*(1-$O21))),0,IF($X21="NNN",SUM(Expenses!JU$14:JU$18)*$F21,IF($X21="FSG",0,IF($X21="MG",SUMPRODUCT(Expenses!JU$14:JU$18,$Z21:$Z25)*$F21,MAX((Expenses!JU$15-$AB21/12)*$AA21*$F21,0)+MAX((Expenses!JU$14-$AB22/12)*$AA22*$F21,0)+MAX((Expenses!JU$17-$AB23/12)*$AA23*$F21,0)+MAX((Expenses!JU$16-$AB24/12)*$AA24*$F21,0)+MAX((Expenses!JU$18-$AB25/12)*$AA25*$F21,0)))))</f>
        <v>0</v>
      </c>
      <c r="JX192" s="515">
        <f>IF(OR(JX$167&lt;=EOMONTH($E21,$R21*(1-$O21)),JX$167&gt;EOMONTH($E21,$P21*12*(1-$O21)+$Q21*12*$O21+$R21*(1-$O21))),0,IF($X21="NNN",SUM(Expenses!JV$14:JV$18)*$F21,IF($X21="FSG",0,IF($X21="MG",SUMPRODUCT(Expenses!JV$14:JV$18,$Z21:$Z25)*$F21,MAX((Expenses!JV$15-$AB21/12)*$AA21*$F21,0)+MAX((Expenses!JV$14-$AB22/12)*$AA22*$F21,0)+MAX((Expenses!JV$17-$AB23/12)*$AA23*$F21,0)+MAX((Expenses!JV$16-$AB24/12)*$AA24*$F21,0)+MAX((Expenses!JV$18-$AB25/12)*$AA25*$F21,0)))))</f>
        <v>0</v>
      </c>
      <c r="JY192" s="515">
        <f>IF(OR(JY$167&lt;=EOMONTH($E21,$R21*(1-$O21)),JY$167&gt;EOMONTH($E21,$P21*12*(1-$O21)+$Q21*12*$O21+$R21*(1-$O21))),0,IF($X21="NNN",SUM(Expenses!JW$14:JW$18)*$F21,IF($X21="FSG",0,IF($X21="MG",SUMPRODUCT(Expenses!JW$14:JW$18,$Z21:$Z25)*$F21,MAX((Expenses!JW$15-$AB21/12)*$AA21*$F21,0)+MAX((Expenses!JW$14-$AB22/12)*$AA22*$F21,0)+MAX((Expenses!JW$17-$AB23/12)*$AA23*$F21,0)+MAX((Expenses!JW$16-$AB24/12)*$AA24*$F21,0)+MAX((Expenses!JW$18-$AB25/12)*$AA25*$F21,0)))))</f>
        <v>0</v>
      </c>
      <c r="JZ192" s="515">
        <f>IF(OR(JZ$167&lt;=EOMONTH($E21,$R21*(1-$O21)),JZ$167&gt;EOMONTH($E21,$P21*12*(1-$O21)+$Q21*12*$O21+$R21*(1-$O21))),0,IF($X21="NNN",SUM(Expenses!JX$14:JX$18)*$F21,IF($X21="FSG",0,IF($X21="MG",SUMPRODUCT(Expenses!JX$14:JX$18,$Z21:$Z25)*$F21,MAX((Expenses!JX$15-$AB21/12)*$AA21*$F21,0)+MAX((Expenses!JX$14-$AB22/12)*$AA22*$F21,0)+MAX((Expenses!JX$17-$AB23/12)*$AA23*$F21,0)+MAX((Expenses!JX$16-$AB24/12)*$AA24*$F21,0)+MAX((Expenses!JX$18-$AB25/12)*$AA25*$F21,0)))))</f>
        <v>0</v>
      </c>
      <c r="KA192" s="515">
        <f>IF(OR(KA$167&lt;=EOMONTH($E21,$R21*(1-$O21)),KA$167&gt;EOMONTH($E21,$P21*12*(1-$O21)+$Q21*12*$O21+$R21*(1-$O21))),0,IF($X21="NNN",SUM(Expenses!JY$14:JY$18)*$F21,IF($X21="FSG",0,IF($X21="MG",SUMPRODUCT(Expenses!JY$14:JY$18,$Z21:$Z25)*$F21,MAX((Expenses!JY$15-$AB21/12)*$AA21*$F21,0)+MAX((Expenses!JY$14-$AB22/12)*$AA22*$F21,0)+MAX((Expenses!JY$17-$AB23/12)*$AA23*$F21,0)+MAX((Expenses!JY$16-$AB24/12)*$AA24*$F21,0)+MAX((Expenses!JY$18-$AB25/12)*$AA25*$F21,0)))))</f>
        <v>0</v>
      </c>
      <c r="KB192" s="515">
        <f>IF(OR(KB$167&lt;=EOMONTH($E21,$R21*(1-$O21)),KB$167&gt;EOMONTH($E21,$P21*12*(1-$O21)+$Q21*12*$O21+$R21*(1-$O21))),0,IF($X21="NNN",SUM(Expenses!JZ$14:JZ$18)*$F21,IF($X21="FSG",0,IF($X21="MG",SUMPRODUCT(Expenses!JZ$14:JZ$18,$Z21:$Z25)*$F21,MAX((Expenses!JZ$15-$AB21/12)*$AA21*$F21,0)+MAX((Expenses!JZ$14-$AB22/12)*$AA22*$F21,0)+MAX((Expenses!JZ$17-$AB23/12)*$AA23*$F21,0)+MAX((Expenses!JZ$16-$AB24/12)*$AA24*$F21,0)+MAX((Expenses!JZ$18-$AB25/12)*$AA25*$F21,0)))))</f>
        <v>0</v>
      </c>
      <c r="KC192" s="515">
        <f>IF(OR(KC$167&lt;=EOMONTH($E21,$R21*(1-$O21)),KC$167&gt;EOMONTH($E21,$P21*12*(1-$O21)+$Q21*12*$O21+$R21*(1-$O21))),0,IF($X21="NNN",SUM(Expenses!KA$14:KA$18)*$F21,IF($X21="FSG",0,IF($X21="MG",SUMPRODUCT(Expenses!KA$14:KA$18,$Z21:$Z25)*$F21,MAX((Expenses!KA$15-$AB21/12)*$AA21*$F21,0)+MAX((Expenses!KA$14-$AB22/12)*$AA22*$F21,0)+MAX((Expenses!KA$17-$AB23/12)*$AA23*$F21,0)+MAX((Expenses!KA$16-$AB24/12)*$AA24*$F21,0)+MAX((Expenses!KA$18-$AB25/12)*$AA25*$F21,0)))))</f>
        <v>0</v>
      </c>
      <c r="KD192" s="515">
        <f>IF(OR(KD$167&lt;=EOMONTH($E21,$R21*(1-$O21)),KD$167&gt;EOMONTH($E21,$P21*12*(1-$O21)+$Q21*12*$O21+$R21*(1-$O21))),0,IF($X21="NNN",SUM(Expenses!KB$14:KB$18)*$F21,IF($X21="FSG",0,IF($X21="MG",SUMPRODUCT(Expenses!KB$14:KB$18,$Z21:$Z25)*$F21,MAX((Expenses!KB$15-$AB21/12)*$AA21*$F21,0)+MAX((Expenses!KB$14-$AB22/12)*$AA22*$F21,0)+MAX((Expenses!KB$17-$AB23/12)*$AA23*$F21,0)+MAX((Expenses!KB$16-$AB24/12)*$AA24*$F21,0)+MAX((Expenses!KB$18-$AB25/12)*$AA25*$F21,0)))))</f>
        <v>0</v>
      </c>
      <c r="KE192" s="515">
        <f>IF(OR(KE$167&lt;=EOMONTH($E21,$R21*(1-$O21)),KE$167&gt;EOMONTH($E21,$P21*12*(1-$O21)+$Q21*12*$O21+$R21*(1-$O21))),0,IF($X21="NNN",SUM(Expenses!KC$14:KC$18)*$F21,IF($X21="FSG",0,IF($X21="MG",SUMPRODUCT(Expenses!KC$14:KC$18,$Z21:$Z25)*$F21,MAX((Expenses!KC$15-$AB21/12)*$AA21*$F21,0)+MAX((Expenses!KC$14-$AB22/12)*$AA22*$F21,0)+MAX((Expenses!KC$17-$AB23/12)*$AA23*$F21,0)+MAX((Expenses!KC$16-$AB24/12)*$AA24*$F21,0)+MAX((Expenses!KC$18-$AB25/12)*$AA25*$F21,0)))))</f>
        <v>0</v>
      </c>
      <c r="KF192" s="515">
        <f>IF(OR(KF$167&lt;=EOMONTH($E21,$R21*(1-$O21)),KF$167&gt;EOMONTH($E21,$P21*12*(1-$O21)+$Q21*12*$O21+$R21*(1-$O21))),0,IF($X21="NNN",SUM(Expenses!KD$14:KD$18)*$F21,IF($X21="FSG",0,IF($X21="MG",SUMPRODUCT(Expenses!KD$14:KD$18,$Z21:$Z25)*$F21,MAX((Expenses!KD$15-$AB21/12)*$AA21*$F21,0)+MAX((Expenses!KD$14-$AB22/12)*$AA22*$F21,0)+MAX((Expenses!KD$17-$AB23/12)*$AA23*$F21,0)+MAX((Expenses!KD$16-$AB24/12)*$AA24*$F21,0)+MAX((Expenses!KD$18-$AB25/12)*$AA25*$F21,0)))))</f>
        <v>0</v>
      </c>
      <c r="KG192" s="515">
        <f>IF(OR(KG$167&lt;=EOMONTH($E21,$R21*(1-$O21)),KG$167&gt;EOMONTH($E21,$P21*12*(1-$O21)+$Q21*12*$O21+$R21*(1-$O21))),0,IF($X21="NNN",SUM(Expenses!KE$14:KE$18)*$F21,IF($X21="FSG",0,IF($X21="MG",SUMPRODUCT(Expenses!KE$14:KE$18,$Z21:$Z25)*$F21,MAX((Expenses!KE$15-$AB21/12)*$AA21*$F21,0)+MAX((Expenses!KE$14-$AB22/12)*$AA22*$F21,0)+MAX((Expenses!KE$17-$AB23/12)*$AA23*$F21,0)+MAX((Expenses!KE$16-$AB24/12)*$AA24*$F21,0)+MAX((Expenses!KE$18-$AB25/12)*$AA25*$F21,0)))))</f>
        <v>0</v>
      </c>
      <c r="KH192" s="515">
        <f>IF(OR(KH$167&lt;=EOMONTH($E21,$R21*(1-$O21)),KH$167&gt;EOMONTH($E21,$P21*12*(1-$O21)+$Q21*12*$O21+$R21*(1-$O21))),0,IF($X21="NNN",SUM(Expenses!KF$14:KF$18)*$F21,IF($X21="FSG",0,IF($X21="MG",SUMPRODUCT(Expenses!KF$14:KF$18,$Z21:$Z25)*$F21,MAX((Expenses!KF$15-$AB21/12)*$AA21*$F21,0)+MAX((Expenses!KF$14-$AB22/12)*$AA22*$F21,0)+MAX((Expenses!KF$17-$AB23/12)*$AA23*$F21,0)+MAX((Expenses!KF$16-$AB24/12)*$AA24*$F21,0)+MAX((Expenses!KF$18-$AB25/12)*$AA25*$F21,0)))))</f>
        <v>0</v>
      </c>
      <c r="KI192" s="515">
        <f>IF(OR(KI$167&lt;=EOMONTH($E21,$R21*(1-$O21)),KI$167&gt;EOMONTH($E21,$P21*12*(1-$O21)+$Q21*12*$O21+$R21*(1-$O21))),0,IF($X21="NNN",SUM(Expenses!KG$14:KG$18)*$F21,IF($X21="FSG",0,IF($X21="MG",SUMPRODUCT(Expenses!KG$14:KG$18,$Z21:$Z25)*$F21,MAX((Expenses!KG$15-$AB21/12)*$AA21*$F21,0)+MAX((Expenses!KG$14-$AB22/12)*$AA22*$F21,0)+MAX((Expenses!KG$17-$AB23/12)*$AA23*$F21,0)+MAX((Expenses!KG$16-$AB24/12)*$AA24*$F21,0)+MAX((Expenses!KG$18-$AB25/12)*$AA25*$F21,0)))))</f>
        <v>0</v>
      </c>
      <c r="KJ192" s="515">
        <f>IF(OR(KJ$167&lt;=EOMONTH($E21,$R21*(1-$O21)),KJ$167&gt;EOMONTH($E21,$P21*12*(1-$O21)+$Q21*12*$O21+$R21*(1-$O21))),0,IF($X21="NNN",SUM(Expenses!KH$14:KH$18)*$F21,IF($X21="FSG",0,IF($X21="MG",SUMPRODUCT(Expenses!KH$14:KH$18,$Z21:$Z25)*$F21,MAX((Expenses!KH$15-$AB21/12)*$AA21*$F21,0)+MAX((Expenses!KH$14-$AB22/12)*$AA22*$F21,0)+MAX((Expenses!KH$17-$AB23/12)*$AA23*$F21,0)+MAX((Expenses!KH$16-$AB24/12)*$AA24*$F21,0)+MAX((Expenses!KH$18-$AB25/12)*$AA25*$F21,0)))))</f>
        <v>0</v>
      </c>
      <c r="KK192" s="515">
        <f>IF(OR(KK$167&lt;=EOMONTH($E21,$R21*(1-$O21)),KK$167&gt;EOMONTH($E21,$P21*12*(1-$O21)+$Q21*12*$O21+$R21*(1-$O21))),0,IF($X21="NNN",SUM(Expenses!KI$14:KI$18)*$F21,IF($X21="FSG",0,IF($X21="MG",SUMPRODUCT(Expenses!KI$14:KI$18,$Z21:$Z25)*$F21,MAX((Expenses!KI$15-$AB21/12)*$AA21*$F21,0)+MAX((Expenses!KI$14-$AB22/12)*$AA22*$F21,0)+MAX((Expenses!KI$17-$AB23/12)*$AA23*$F21,0)+MAX((Expenses!KI$16-$AB24/12)*$AA24*$F21,0)+MAX((Expenses!KI$18-$AB25/12)*$AA25*$F21,0)))))</f>
        <v>0</v>
      </c>
      <c r="KL192" s="515">
        <f>IF(OR(KL$167&lt;=EOMONTH($E21,$R21*(1-$O21)),KL$167&gt;EOMONTH($E21,$P21*12*(1-$O21)+$Q21*12*$O21+$R21*(1-$O21))),0,IF($X21="NNN",SUM(Expenses!KJ$14:KJ$18)*$F21,IF($X21="FSG",0,IF($X21="MG",SUMPRODUCT(Expenses!KJ$14:KJ$18,$Z21:$Z25)*$F21,MAX((Expenses!KJ$15-$AB21/12)*$AA21*$F21,0)+MAX((Expenses!KJ$14-$AB22/12)*$AA22*$F21,0)+MAX((Expenses!KJ$17-$AB23/12)*$AA23*$F21,0)+MAX((Expenses!KJ$16-$AB24/12)*$AA24*$F21,0)+MAX((Expenses!KJ$18-$AB25/12)*$AA25*$F21,0)))))</f>
        <v>0</v>
      </c>
      <c r="KM192" s="515">
        <f>IF(OR(KM$167&lt;=EOMONTH($E21,$R21*(1-$O21)),KM$167&gt;EOMONTH($E21,$P21*12*(1-$O21)+$Q21*12*$O21+$R21*(1-$O21))),0,IF($X21="NNN",SUM(Expenses!KK$14:KK$18)*$F21,IF($X21="FSG",0,IF($X21="MG",SUMPRODUCT(Expenses!KK$14:KK$18,$Z21:$Z25)*$F21,MAX((Expenses!KK$15-$AB21/12)*$AA21*$F21,0)+MAX((Expenses!KK$14-$AB22/12)*$AA22*$F21,0)+MAX((Expenses!KK$17-$AB23/12)*$AA23*$F21,0)+MAX((Expenses!KK$16-$AB24/12)*$AA24*$F21,0)+MAX((Expenses!KK$18-$AB25/12)*$AA25*$F21,0)))))</f>
        <v>0</v>
      </c>
      <c r="KN192" s="515">
        <f>IF(OR(KN$167&lt;=EOMONTH($E21,$R21*(1-$O21)),KN$167&gt;EOMONTH($E21,$P21*12*(1-$O21)+$Q21*12*$O21+$R21*(1-$O21))),0,IF($X21="NNN",SUM(Expenses!KL$14:KL$18)*$F21,IF($X21="FSG",0,IF($X21="MG",SUMPRODUCT(Expenses!KL$14:KL$18,$Z21:$Z25)*$F21,MAX((Expenses!KL$15-$AB21/12)*$AA21*$F21,0)+MAX((Expenses!KL$14-$AB22/12)*$AA22*$F21,0)+MAX((Expenses!KL$17-$AB23/12)*$AA23*$F21,0)+MAX((Expenses!KL$16-$AB24/12)*$AA24*$F21,0)+MAX((Expenses!KL$18-$AB25/12)*$AA25*$F21,0)))))</f>
        <v>0</v>
      </c>
      <c r="KO192" s="515">
        <f>IF(OR(KO$167&lt;=EOMONTH($E21,$R21*(1-$O21)),KO$167&gt;EOMONTH($E21,$P21*12*(1-$O21)+$Q21*12*$O21+$R21*(1-$O21))),0,IF($X21="NNN",SUM(Expenses!KM$14:KM$18)*$F21,IF($X21="FSG",0,IF($X21="MG",SUMPRODUCT(Expenses!KM$14:KM$18,$Z21:$Z25)*$F21,MAX((Expenses!KM$15-$AB21/12)*$AA21*$F21,0)+MAX((Expenses!KM$14-$AB22/12)*$AA22*$F21,0)+MAX((Expenses!KM$17-$AB23/12)*$AA23*$F21,0)+MAX((Expenses!KM$16-$AB24/12)*$AA24*$F21,0)+MAX((Expenses!KM$18-$AB25/12)*$AA25*$F21,0)))))</f>
        <v>0</v>
      </c>
      <c r="KP192" s="515">
        <f>IF(OR(KP$167&lt;=EOMONTH($E21,$R21*(1-$O21)),KP$167&gt;EOMONTH($E21,$P21*12*(1-$O21)+$Q21*12*$O21+$R21*(1-$O21))),0,IF($X21="NNN",SUM(Expenses!KN$14:KN$18)*$F21,IF($X21="FSG",0,IF($X21="MG",SUMPRODUCT(Expenses!KN$14:KN$18,$Z21:$Z25)*$F21,MAX((Expenses!KN$15-$AB21/12)*$AA21*$F21,0)+MAX((Expenses!KN$14-$AB22/12)*$AA22*$F21,0)+MAX((Expenses!KN$17-$AB23/12)*$AA23*$F21,0)+MAX((Expenses!KN$16-$AB24/12)*$AA24*$F21,0)+MAX((Expenses!KN$18-$AB25/12)*$AA25*$F21,0)))))</f>
        <v>0</v>
      </c>
      <c r="KQ192" s="515">
        <f>IF(OR(KQ$167&lt;=EOMONTH($E21,$R21*(1-$O21)),KQ$167&gt;EOMONTH($E21,$P21*12*(1-$O21)+$Q21*12*$O21+$R21*(1-$O21))),0,IF($X21="NNN",SUM(Expenses!KO$14:KO$18)*$F21,IF($X21="FSG",0,IF($X21="MG",SUMPRODUCT(Expenses!KO$14:KO$18,$Z21:$Z25)*$F21,MAX((Expenses!KO$15-$AB21/12)*$AA21*$F21,0)+MAX((Expenses!KO$14-$AB22/12)*$AA22*$F21,0)+MAX((Expenses!KO$17-$AB23/12)*$AA23*$F21,0)+MAX((Expenses!KO$16-$AB24/12)*$AA24*$F21,0)+MAX((Expenses!KO$18-$AB25/12)*$AA25*$F21,0)))))</f>
        <v>0</v>
      </c>
      <c r="KR192" s="515">
        <f>IF(OR(KR$167&lt;=EOMONTH($E21,$R21*(1-$O21)),KR$167&gt;EOMONTH($E21,$P21*12*(1-$O21)+$Q21*12*$O21+$R21*(1-$O21))),0,IF($X21="NNN",SUM(Expenses!KP$14:KP$18)*$F21,IF($X21="FSG",0,IF($X21="MG",SUMPRODUCT(Expenses!KP$14:KP$18,$Z21:$Z25)*$F21,MAX((Expenses!KP$15-$AB21/12)*$AA21*$F21,0)+MAX((Expenses!KP$14-$AB22/12)*$AA22*$F21,0)+MAX((Expenses!KP$17-$AB23/12)*$AA23*$F21,0)+MAX((Expenses!KP$16-$AB24/12)*$AA24*$F21,0)+MAX((Expenses!KP$18-$AB25/12)*$AA25*$F21,0)))))</f>
        <v>0</v>
      </c>
      <c r="KS192" s="515">
        <f>IF(OR(KS$167&lt;=EOMONTH($E21,$R21*(1-$O21)),KS$167&gt;EOMONTH($E21,$P21*12*(1-$O21)+$Q21*12*$O21+$R21*(1-$O21))),0,IF($X21="NNN",SUM(Expenses!KQ$14:KQ$18)*$F21,IF($X21="FSG",0,IF($X21="MG",SUMPRODUCT(Expenses!KQ$14:KQ$18,$Z21:$Z25)*$F21,MAX((Expenses!KQ$15-$AB21/12)*$AA21*$F21,0)+MAX((Expenses!KQ$14-$AB22/12)*$AA22*$F21,0)+MAX((Expenses!KQ$17-$AB23/12)*$AA23*$F21,0)+MAX((Expenses!KQ$16-$AB24/12)*$AA24*$F21,0)+MAX((Expenses!KQ$18-$AB25/12)*$AA25*$F21,0)))))</f>
        <v>0</v>
      </c>
      <c r="KT192" s="515">
        <f>IF(OR(KT$167&lt;=EOMONTH($E21,$R21*(1-$O21)),KT$167&gt;EOMONTH($E21,$P21*12*(1-$O21)+$Q21*12*$O21+$R21*(1-$O21))),0,IF($X21="NNN",SUM(Expenses!KR$14:KR$18)*$F21,IF($X21="FSG",0,IF($X21="MG",SUMPRODUCT(Expenses!KR$14:KR$18,$Z21:$Z25)*$F21,MAX((Expenses!KR$15-$AB21/12)*$AA21*$F21,0)+MAX((Expenses!KR$14-$AB22/12)*$AA22*$F21,0)+MAX((Expenses!KR$17-$AB23/12)*$AA23*$F21,0)+MAX((Expenses!KR$16-$AB24/12)*$AA24*$F21,0)+MAX((Expenses!KR$18-$AB25/12)*$AA25*$F21,0)))))</f>
        <v>0</v>
      </c>
      <c r="KU192" s="515">
        <f>IF(OR(KU$167&lt;=EOMONTH($E21,$R21*(1-$O21)),KU$167&gt;EOMONTH($E21,$P21*12*(1-$O21)+$Q21*12*$O21+$R21*(1-$O21))),0,IF($X21="NNN",SUM(Expenses!KS$14:KS$18)*$F21,IF($X21="FSG",0,IF($X21="MG",SUMPRODUCT(Expenses!KS$14:KS$18,$Z21:$Z25)*$F21,MAX((Expenses!KS$15-$AB21/12)*$AA21*$F21,0)+MAX((Expenses!KS$14-$AB22/12)*$AA22*$F21,0)+MAX((Expenses!KS$17-$AB23/12)*$AA23*$F21,0)+MAX((Expenses!KS$16-$AB24/12)*$AA24*$F21,0)+MAX((Expenses!KS$18-$AB25/12)*$AA25*$F21,0)))))</f>
        <v>0</v>
      </c>
      <c r="KV192" s="515">
        <f>IF(OR(KV$167&lt;=EOMONTH($E21,$R21*(1-$O21)),KV$167&gt;EOMONTH($E21,$P21*12*(1-$O21)+$Q21*12*$O21+$R21*(1-$O21))),0,IF($X21="NNN",SUM(Expenses!KT$14:KT$18)*$F21,IF($X21="FSG",0,IF($X21="MG",SUMPRODUCT(Expenses!KT$14:KT$18,$Z21:$Z25)*$F21,MAX((Expenses!KT$15-$AB21/12)*$AA21*$F21,0)+MAX((Expenses!KT$14-$AB22/12)*$AA22*$F21,0)+MAX((Expenses!KT$17-$AB23/12)*$AA23*$F21,0)+MAX((Expenses!KT$16-$AB24/12)*$AA24*$F21,0)+MAX((Expenses!KT$18-$AB25/12)*$AA25*$F21,0)))))</f>
        <v>0</v>
      </c>
      <c r="KW192" s="515">
        <f>IF(OR(KW$167&lt;=EOMONTH($E21,$R21*(1-$O21)),KW$167&gt;EOMONTH($E21,$P21*12*(1-$O21)+$Q21*12*$O21+$R21*(1-$O21))),0,IF($X21="NNN",SUM(Expenses!KU$14:KU$18)*$F21,IF($X21="FSG",0,IF($X21="MG",SUMPRODUCT(Expenses!KU$14:KU$18,$Z21:$Z25)*$F21,MAX((Expenses!KU$15-$AB21/12)*$AA21*$F21,0)+MAX((Expenses!KU$14-$AB22/12)*$AA22*$F21,0)+MAX((Expenses!KU$17-$AB23/12)*$AA23*$F21,0)+MAX((Expenses!KU$16-$AB24/12)*$AA24*$F21,0)+MAX((Expenses!KU$18-$AB25/12)*$AA25*$F21,0)))))</f>
        <v>0</v>
      </c>
      <c r="KX192" s="515">
        <f>IF(OR(KX$167&lt;=EOMONTH($E21,$R21*(1-$O21)),KX$167&gt;EOMONTH($E21,$P21*12*(1-$O21)+$Q21*12*$O21+$R21*(1-$O21))),0,IF($X21="NNN",SUM(Expenses!KV$14:KV$18)*$F21,IF($X21="FSG",0,IF($X21="MG",SUMPRODUCT(Expenses!KV$14:KV$18,$Z21:$Z25)*$F21,MAX((Expenses!KV$15-$AB21/12)*$AA21*$F21,0)+MAX((Expenses!KV$14-$AB22/12)*$AA22*$F21,0)+MAX((Expenses!KV$17-$AB23/12)*$AA23*$F21,0)+MAX((Expenses!KV$16-$AB24/12)*$AA24*$F21,0)+MAX((Expenses!KV$18-$AB25/12)*$AA25*$F21,0)))))</f>
        <v>0</v>
      </c>
      <c r="KY192" s="515">
        <f>IF(OR(KY$167&lt;=EOMONTH($E21,$R21*(1-$O21)),KY$167&gt;EOMONTH($E21,$P21*12*(1-$O21)+$Q21*12*$O21+$R21*(1-$O21))),0,IF($X21="NNN",SUM(Expenses!KW$14:KW$18)*$F21,IF($X21="FSG",0,IF($X21="MG",SUMPRODUCT(Expenses!KW$14:KW$18,$Z21:$Z25)*$F21,MAX((Expenses!KW$15-$AB21/12)*$AA21*$F21,0)+MAX((Expenses!KW$14-$AB22/12)*$AA22*$F21,0)+MAX((Expenses!KW$17-$AB23/12)*$AA23*$F21,0)+MAX((Expenses!KW$16-$AB24/12)*$AA24*$F21,0)+MAX((Expenses!KW$18-$AB25/12)*$AA25*$F21,0)))))</f>
        <v>0</v>
      </c>
      <c r="KZ192" s="515">
        <f>IF(OR(KZ$167&lt;=EOMONTH($E21,$R21*(1-$O21)),KZ$167&gt;EOMONTH($E21,$P21*12*(1-$O21)+$Q21*12*$O21+$R21*(1-$O21))),0,IF($X21="NNN",SUM(Expenses!KX$14:KX$18)*$F21,IF($X21="FSG",0,IF($X21="MG",SUMPRODUCT(Expenses!KX$14:KX$18,$Z21:$Z25)*$F21,MAX((Expenses!KX$15-$AB21/12)*$AA21*$F21,0)+MAX((Expenses!KX$14-$AB22/12)*$AA22*$F21,0)+MAX((Expenses!KX$17-$AB23/12)*$AA23*$F21,0)+MAX((Expenses!KX$16-$AB24/12)*$AA24*$F21,0)+MAX((Expenses!KX$18-$AB25/12)*$AA25*$F21,0)))))</f>
        <v>0</v>
      </c>
      <c r="LA192" s="515">
        <f>IF(OR(LA$167&lt;=EOMONTH($E21,$R21*(1-$O21)),LA$167&gt;EOMONTH($E21,$P21*12*(1-$O21)+$Q21*12*$O21+$R21*(1-$O21))),0,IF($X21="NNN",SUM(Expenses!KY$14:KY$18)*$F21,IF($X21="FSG",0,IF($X21="MG",SUMPRODUCT(Expenses!KY$14:KY$18,$Z21:$Z25)*$F21,MAX((Expenses!KY$15-$AB21/12)*$AA21*$F21,0)+MAX((Expenses!KY$14-$AB22/12)*$AA22*$F21,0)+MAX((Expenses!KY$17-$AB23/12)*$AA23*$F21,0)+MAX((Expenses!KY$16-$AB24/12)*$AA24*$F21,0)+MAX((Expenses!KY$18-$AB25/12)*$AA25*$F21,0)))))</f>
        <v>0</v>
      </c>
      <c r="LB192" s="515">
        <f>IF(OR(LB$167&lt;=EOMONTH($E21,$R21*(1-$O21)),LB$167&gt;EOMONTH($E21,$P21*12*(1-$O21)+$Q21*12*$O21+$R21*(1-$O21))),0,IF($X21="NNN",SUM(Expenses!KZ$14:KZ$18)*$F21,IF($X21="FSG",0,IF($X21="MG",SUMPRODUCT(Expenses!KZ$14:KZ$18,$Z21:$Z25)*$F21,MAX((Expenses!KZ$15-$AB21/12)*$AA21*$F21,0)+MAX((Expenses!KZ$14-$AB22/12)*$AA22*$F21,0)+MAX((Expenses!KZ$17-$AB23/12)*$AA23*$F21,0)+MAX((Expenses!KZ$16-$AB24/12)*$AA24*$F21,0)+MAX((Expenses!KZ$18-$AB25/12)*$AA25*$F21,0)))))</f>
        <v>0</v>
      </c>
      <c r="LC192" s="515">
        <f>IF(OR(LC$167&lt;=EOMONTH($E21,$R21*(1-$O21)),LC$167&gt;EOMONTH($E21,$P21*12*(1-$O21)+$Q21*12*$O21+$R21*(1-$O21))),0,IF($X21="NNN",SUM(Expenses!LA$14:LA$18)*$F21,IF($X21="FSG",0,IF($X21="MG",SUMPRODUCT(Expenses!LA$14:LA$18,$Z21:$Z25)*$F21,MAX((Expenses!LA$15-$AB21/12)*$AA21*$F21,0)+MAX((Expenses!LA$14-$AB22/12)*$AA22*$F21,0)+MAX((Expenses!LA$17-$AB23/12)*$AA23*$F21,0)+MAX((Expenses!LA$16-$AB24/12)*$AA24*$F21,0)+MAX((Expenses!LA$18-$AB25/12)*$AA25*$F21,0)))))</f>
        <v>0</v>
      </c>
      <c r="LD192" s="515">
        <f>IF(OR(LD$167&lt;=EOMONTH($E21,$R21*(1-$O21)),LD$167&gt;EOMONTH($E21,$P21*12*(1-$O21)+$Q21*12*$O21+$R21*(1-$O21))),0,IF($X21="NNN",SUM(Expenses!LB$14:LB$18)*$F21,IF($X21="FSG",0,IF($X21="MG",SUMPRODUCT(Expenses!LB$14:LB$18,$Z21:$Z25)*$F21,MAX((Expenses!LB$15-$AB21/12)*$AA21*$F21,0)+MAX((Expenses!LB$14-$AB22/12)*$AA22*$F21,0)+MAX((Expenses!LB$17-$AB23/12)*$AA23*$F21,0)+MAX((Expenses!LB$16-$AB24/12)*$AA24*$F21,0)+MAX((Expenses!LB$18-$AB25/12)*$AA25*$F21,0)))))</f>
        <v>0</v>
      </c>
      <c r="LE192" s="515">
        <f>IF(OR(LE$167&lt;=EOMONTH($E21,$R21*(1-$O21)),LE$167&gt;EOMONTH($E21,$P21*12*(1-$O21)+$Q21*12*$O21+$R21*(1-$O21))),0,IF($X21="NNN",SUM(Expenses!LC$14:LC$18)*$F21,IF($X21="FSG",0,IF($X21="MG",SUMPRODUCT(Expenses!LC$14:LC$18,$Z21:$Z25)*$F21,MAX((Expenses!LC$15-$AB21/12)*$AA21*$F21,0)+MAX((Expenses!LC$14-$AB22/12)*$AA22*$F21,0)+MAX((Expenses!LC$17-$AB23/12)*$AA23*$F21,0)+MAX((Expenses!LC$16-$AB24/12)*$AA24*$F21,0)+MAX((Expenses!LC$18-$AB25/12)*$AA25*$F21,0)))))</f>
        <v>0</v>
      </c>
      <c r="LF192" s="515">
        <f>IF(OR(LF$167&lt;=EOMONTH($E21,$R21*(1-$O21)),LF$167&gt;EOMONTH($E21,$P21*12*(1-$O21)+$Q21*12*$O21+$R21*(1-$O21))),0,IF($X21="NNN",SUM(Expenses!LD$14:LD$18)*$F21,IF($X21="FSG",0,IF($X21="MG",SUMPRODUCT(Expenses!LD$14:LD$18,$Z21:$Z25)*$F21,MAX((Expenses!LD$15-$AB21/12)*$AA21*$F21,0)+MAX((Expenses!LD$14-$AB22/12)*$AA22*$F21,0)+MAX((Expenses!LD$17-$AB23/12)*$AA23*$F21,0)+MAX((Expenses!LD$16-$AB24/12)*$AA24*$F21,0)+MAX((Expenses!LD$18-$AB25/12)*$AA25*$F21,0)))))</f>
        <v>0</v>
      </c>
      <c r="LG192" s="515">
        <f>IF(OR(LG$167&lt;=EOMONTH($E21,$R21*(1-$O21)),LG$167&gt;EOMONTH($E21,$P21*12*(1-$O21)+$Q21*12*$O21+$R21*(1-$O21))),0,IF($X21="NNN",SUM(Expenses!LE$14:LE$18)*$F21,IF($X21="FSG",0,IF($X21="MG",SUMPRODUCT(Expenses!LE$14:LE$18,$Z21:$Z25)*$F21,MAX((Expenses!LE$15-$AB21/12)*$AA21*$F21,0)+MAX((Expenses!LE$14-$AB22/12)*$AA22*$F21,0)+MAX((Expenses!LE$17-$AB23/12)*$AA23*$F21,0)+MAX((Expenses!LE$16-$AB24/12)*$AA24*$F21,0)+MAX((Expenses!LE$18-$AB25/12)*$AA25*$F21,0)))))</f>
        <v>0</v>
      </c>
      <c r="LH192" s="515">
        <f>IF(OR(LH$167&lt;=EOMONTH($E21,$R21*(1-$O21)),LH$167&gt;EOMONTH($E21,$P21*12*(1-$O21)+$Q21*12*$O21+$R21*(1-$O21))),0,IF($X21="NNN",SUM(Expenses!LF$14:LF$18)*$F21,IF($X21="FSG",0,IF($X21="MG",SUMPRODUCT(Expenses!LF$14:LF$18,$Z21:$Z25)*$F21,MAX((Expenses!LF$15-$AB21/12)*$AA21*$F21,0)+MAX((Expenses!LF$14-$AB22/12)*$AA22*$F21,0)+MAX((Expenses!LF$17-$AB23/12)*$AA23*$F21,0)+MAX((Expenses!LF$16-$AB24/12)*$AA24*$F21,0)+MAX((Expenses!LF$18-$AB25/12)*$AA25*$F21,0)))))</f>
        <v>0</v>
      </c>
      <c r="LI192" s="515">
        <f>IF(OR(LI$167&lt;=EOMONTH($E21,$R21*(1-$O21)),LI$167&gt;EOMONTH($E21,$P21*12*(1-$O21)+$Q21*12*$O21+$R21*(1-$O21))),0,IF($X21="NNN",SUM(Expenses!LG$14:LG$18)*$F21,IF($X21="FSG",0,IF($X21="MG",SUMPRODUCT(Expenses!LG$14:LG$18,$Z21:$Z25)*$F21,MAX((Expenses!LG$15-$AB21/12)*$AA21*$F21,0)+MAX((Expenses!LG$14-$AB22/12)*$AA22*$F21,0)+MAX((Expenses!LG$17-$AB23/12)*$AA23*$F21,0)+MAX((Expenses!LG$16-$AB24/12)*$AA24*$F21,0)+MAX((Expenses!LG$18-$AB25/12)*$AA25*$F21,0)))))</f>
        <v>0</v>
      </c>
      <c r="LJ192" s="515">
        <f>IF(OR(LJ$167&lt;=EOMONTH($E21,$R21*(1-$O21)),LJ$167&gt;EOMONTH($E21,$P21*12*(1-$O21)+$Q21*12*$O21+$R21*(1-$O21))),0,IF($X21="NNN",SUM(Expenses!LH$14:LH$18)*$F21,IF($X21="FSG",0,IF($X21="MG",SUMPRODUCT(Expenses!LH$14:LH$18,$Z21:$Z25)*$F21,MAX((Expenses!LH$15-$AB21/12)*$AA21*$F21,0)+MAX((Expenses!LH$14-$AB22/12)*$AA22*$F21,0)+MAX((Expenses!LH$17-$AB23/12)*$AA23*$F21,0)+MAX((Expenses!LH$16-$AB24/12)*$AA24*$F21,0)+MAX((Expenses!LH$18-$AB25/12)*$AA25*$F21,0)))))</f>
        <v>0</v>
      </c>
      <c r="LK192" s="515">
        <f>IF(OR(LK$167&lt;=EOMONTH($E21,$R21*(1-$O21)),LK$167&gt;EOMONTH($E21,$P21*12*(1-$O21)+$Q21*12*$O21+$R21*(1-$O21))),0,IF($X21="NNN",SUM(Expenses!LI$14:LI$18)*$F21,IF($X21="FSG",0,IF($X21="MG",SUMPRODUCT(Expenses!LI$14:LI$18,$Z21:$Z25)*$F21,MAX((Expenses!LI$15-$AB21/12)*$AA21*$F21,0)+MAX((Expenses!LI$14-$AB22/12)*$AA22*$F21,0)+MAX((Expenses!LI$17-$AB23/12)*$AA23*$F21,0)+MAX((Expenses!LI$16-$AB24/12)*$AA24*$F21,0)+MAX((Expenses!LI$18-$AB25/12)*$AA25*$F21,0)))))</f>
        <v>0</v>
      </c>
      <c r="LL192" s="515">
        <f>IF(OR(LL$167&lt;=EOMONTH($E21,$R21*(1-$O21)),LL$167&gt;EOMONTH($E21,$P21*12*(1-$O21)+$Q21*12*$O21+$R21*(1-$O21))),0,IF($X21="NNN",SUM(Expenses!LJ$14:LJ$18)*$F21,IF($X21="FSG",0,IF($X21="MG",SUMPRODUCT(Expenses!LJ$14:LJ$18,$Z21:$Z25)*$F21,MAX((Expenses!LJ$15-$AB21/12)*$AA21*$F21,0)+MAX((Expenses!LJ$14-$AB22/12)*$AA22*$F21,0)+MAX((Expenses!LJ$17-$AB23/12)*$AA23*$F21,0)+MAX((Expenses!LJ$16-$AB24/12)*$AA24*$F21,0)+MAX((Expenses!LJ$18-$AB25/12)*$AA25*$F21,0)))))</f>
        <v>0</v>
      </c>
      <c r="LM192" s="515">
        <f>IF(OR(LM$167&lt;=EOMONTH($E21,$R21*(1-$O21)),LM$167&gt;EOMONTH($E21,$P21*12*(1-$O21)+$Q21*12*$O21+$R21*(1-$O21))),0,IF($X21="NNN",SUM(Expenses!LK$14:LK$18)*$F21,IF($X21="FSG",0,IF($X21="MG",SUMPRODUCT(Expenses!LK$14:LK$18,$Z21:$Z25)*$F21,MAX((Expenses!LK$15-$AB21/12)*$AA21*$F21,0)+MAX((Expenses!LK$14-$AB22/12)*$AA22*$F21,0)+MAX((Expenses!LK$17-$AB23/12)*$AA23*$F21,0)+MAX((Expenses!LK$16-$AB24/12)*$AA24*$F21,0)+MAX((Expenses!LK$18-$AB25/12)*$AA25*$F21,0)))))</f>
        <v>0</v>
      </c>
      <c r="LN192" s="515">
        <f>IF(OR(LN$167&lt;=EOMONTH($E21,$R21*(1-$O21)),LN$167&gt;EOMONTH($E21,$P21*12*(1-$O21)+$Q21*12*$O21+$R21*(1-$O21))),0,IF($X21="NNN",SUM(Expenses!LL$14:LL$18)*$F21,IF($X21="FSG",0,IF($X21="MG",SUMPRODUCT(Expenses!LL$14:LL$18,$Z21:$Z25)*$F21,MAX((Expenses!LL$15-$AB21/12)*$AA21*$F21,0)+MAX((Expenses!LL$14-$AB22/12)*$AA22*$F21,0)+MAX((Expenses!LL$17-$AB23/12)*$AA23*$F21,0)+MAX((Expenses!LL$16-$AB24/12)*$AA24*$F21,0)+MAX((Expenses!LL$18-$AB25/12)*$AA25*$F21,0)))))</f>
        <v>0</v>
      </c>
      <c r="LO192" s="515">
        <f>IF(OR(LO$167&lt;=EOMONTH($E21,$R21*(1-$O21)),LO$167&gt;EOMONTH($E21,$P21*12*(1-$O21)+$Q21*12*$O21+$R21*(1-$O21))),0,IF($X21="NNN",SUM(Expenses!LM$14:LM$18)*$F21,IF($X21="FSG",0,IF($X21="MG",SUMPRODUCT(Expenses!LM$14:LM$18,$Z21:$Z25)*$F21,MAX((Expenses!LM$15-$AB21/12)*$AA21*$F21,0)+MAX((Expenses!LM$14-$AB22/12)*$AA22*$F21,0)+MAX((Expenses!LM$17-$AB23/12)*$AA23*$F21,0)+MAX((Expenses!LM$16-$AB24/12)*$AA24*$F21,0)+MAX((Expenses!LM$18-$AB25/12)*$AA25*$F21,0)))))</f>
        <v>0</v>
      </c>
      <c r="LP192" s="515">
        <f>IF(OR(LP$167&lt;=EOMONTH($E21,$R21*(1-$O21)),LP$167&gt;EOMONTH($E21,$P21*12*(1-$O21)+$Q21*12*$O21+$R21*(1-$O21))),0,IF($X21="NNN",SUM(Expenses!LN$14:LN$18)*$F21,IF($X21="FSG",0,IF($X21="MG",SUMPRODUCT(Expenses!LN$14:LN$18,$Z21:$Z25)*$F21,MAX((Expenses!LN$15-$AB21/12)*$AA21*$F21,0)+MAX((Expenses!LN$14-$AB22/12)*$AA22*$F21,0)+MAX((Expenses!LN$17-$AB23/12)*$AA23*$F21,0)+MAX((Expenses!LN$16-$AB24/12)*$AA24*$F21,0)+MAX((Expenses!LN$18-$AB25/12)*$AA25*$F21,0)))))</f>
        <v>0</v>
      </c>
      <c r="LQ192" s="515">
        <f>IF(OR(LQ$167&lt;=EOMONTH($E21,$R21*(1-$O21)),LQ$167&gt;EOMONTH($E21,$P21*12*(1-$O21)+$Q21*12*$O21+$R21*(1-$O21))),0,IF($X21="NNN",SUM(Expenses!LO$14:LO$18)*$F21,IF($X21="FSG",0,IF($X21="MG",SUMPRODUCT(Expenses!LO$14:LO$18,$Z21:$Z25)*$F21,MAX((Expenses!LO$15-$AB21/12)*$AA21*$F21,0)+MAX((Expenses!LO$14-$AB22/12)*$AA22*$F21,0)+MAX((Expenses!LO$17-$AB23/12)*$AA23*$F21,0)+MAX((Expenses!LO$16-$AB24/12)*$AA24*$F21,0)+MAX((Expenses!LO$18-$AB25/12)*$AA25*$F21,0)))))</f>
        <v>0</v>
      </c>
      <c r="LR192" s="515">
        <f>IF(OR(LR$167&lt;=EOMONTH($E21,$R21*(1-$O21)),LR$167&gt;EOMONTH($E21,$P21*12*(1-$O21)+$Q21*12*$O21+$R21*(1-$O21))),0,IF($X21="NNN",SUM(Expenses!LP$14:LP$18)*$F21,IF($X21="FSG",0,IF($X21="MG",SUMPRODUCT(Expenses!LP$14:LP$18,$Z21:$Z25)*$F21,MAX((Expenses!LP$15-$AB21/12)*$AA21*$F21,0)+MAX((Expenses!LP$14-$AB22/12)*$AA22*$F21,0)+MAX((Expenses!LP$17-$AB23/12)*$AA23*$F21,0)+MAX((Expenses!LP$16-$AB24/12)*$AA24*$F21,0)+MAX((Expenses!LP$18-$AB25/12)*$AA25*$F21,0)))))</f>
        <v>0</v>
      </c>
      <c r="LS192" s="515">
        <f>IF(OR(LS$167&lt;=EOMONTH($E21,$R21*(1-$O21)),LS$167&gt;EOMONTH($E21,$P21*12*(1-$O21)+$Q21*12*$O21+$R21*(1-$O21))),0,IF($X21="NNN",SUM(Expenses!LQ$14:LQ$18)*$F21,IF($X21="FSG",0,IF($X21="MG",SUMPRODUCT(Expenses!LQ$14:LQ$18,$Z21:$Z25)*$F21,MAX((Expenses!LQ$15-$AB21/12)*$AA21*$F21,0)+MAX((Expenses!LQ$14-$AB22/12)*$AA22*$F21,0)+MAX((Expenses!LQ$17-$AB23/12)*$AA23*$F21,0)+MAX((Expenses!LQ$16-$AB24/12)*$AA24*$F21,0)+MAX((Expenses!LQ$18-$AB25/12)*$AA25*$F21,0)))))</f>
        <v>0</v>
      </c>
      <c r="LT192" s="515">
        <f>IF(OR(LT$167&lt;=EOMONTH($E21,$R21*(1-$O21)),LT$167&gt;EOMONTH($E21,$P21*12*(1-$O21)+$Q21*12*$O21+$R21*(1-$O21))),0,IF($X21="NNN",SUM(Expenses!LR$14:LR$18)*$F21,IF($X21="FSG",0,IF($X21="MG",SUMPRODUCT(Expenses!LR$14:LR$18,$Z21:$Z25)*$F21,MAX((Expenses!LR$15-$AB21/12)*$AA21*$F21,0)+MAX((Expenses!LR$14-$AB22/12)*$AA22*$F21,0)+MAX((Expenses!LR$17-$AB23/12)*$AA23*$F21,0)+MAX((Expenses!LR$16-$AB24/12)*$AA24*$F21,0)+MAX((Expenses!LR$18-$AB25/12)*$AA25*$F21,0)))))</f>
        <v>0</v>
      </c>
      <c r="LU192" s="515">
        <f>IF(OR(LU$167&lt;=EOMONTH($E21,$R21*(1-$O21)),LU$167&gt;EOMONTH($E21,$P21*12*(1-$O21)+$Q21*12*$O21+$R21*(1-$O21))),0,IF($X21="NNN",SUM(Expenses!LS$14:LS$18)*$F21,IF($X21="FSG",0,IF($X21="MG",SUMPRODUCT(Expenses!LS$14:LS$18,$Z21:$Z25)*$F21,MAX((Expenses!LS$15-$AB21/12)*$AA21*$F21,0)+MAX((Expenses!LS$14-$AB22/12)*$AA22*$F21,0)+MAX((Expenses!LS$17-$AB23/12)*$AA23*$F21,0)+MAX((Expenses!LS$16-$AB24/12)*$AA24*$F21,0)+MAX((Expenses!LS$18-$AB25/12)*$AA25*$F21,0)))))</f>
        <v>0</v>
      </c>
      <c r="LV192" s="515">
        <f>IF(OR(LV$167&lt;=EOMONTH($E21,$R21*(1-$O21)),LV$167&gt;EOMONTH($E21,$P21*12*(1-$O21)+$Q21*12*$O21+$R21*(1-$O21))),0,IF($X21="NNN",SUM(Expenses!LT$14:LT$18)*$F21,IF($X21="FSG",0,IF($X21="MG",SUMPRODUCT(Expenses!LT$14:LT$18,$Z21:$Z25)*$F21,MAX((Expenses!LT$15-$AB21/12)*$AA21*$F21,0)+MAX((Expenses!LT$14-$AB22/12)*$AA22*$F21,0)+MAX((Expenses!LT$17-$AB23/12)*$AA23*$F21,0)+MAX((Expenses!LT$16-$AB24/12)*$AA24*$F21,0)+MAX((Expenses!LT$18-$AB25/12)*$AA25*$F21,0)))))</f>
        <v>0</v>
      </c>
      <c r="LW192" s="515">
        <f>IF(OR(LW$167&lt;=EOMONTH($E21,$R21*(1-$O21)),LW$167&gt;EOMONTH($E21,$P21*12*(1-$O21)+$Q21*12*$O21+$R21*(1-$O21))),0,IF($X21="NNN",SUM(Expenses!LU$14:LU$18)*$F21,IF($X21="FSG",0,IF($X21="MG",SUMPRODUCT(Expenses!LU$14:LU$18,$Z21:$Z25)*$F21,MAX((Expenses!LU$15-$AB21/12)*$AA21*$F21,0)+MAX((Expenses!LU$14-$AB22/12)*$AA22*$F21,0)+MAX((Expenses!LU$17-$AB23/12)*$AA23*$F21,0)+MAX((Expenses!LU$16-$AB24/12)*$AA24*$F21,0)+MAX((Expenses!LU$18-$AB25/12)*$AA25*$F21,0)))))</f>
        <v>0</v>
      </c>
      <c r="LX192" s="515">
        <f>IF(OR(LX$167&lt;=EOMONTH($E21,$R21*(1-$O21)),LX$167&gt;EOMONTH($E21,$P21*12*(1-$O21)+$Q21*12*$O21+$R21*(1-$O21))),0,IF($X21="NNN",SUM(Expenses!LV$14:LV$18)*$F21,IF($X21="FSG",0,IF($X21="MG",SUMPRODUCT(Expenses!LV$14:LV$18,$Z21:$Z25)*$F21,MAX((Expenses!LV$15-$AB21/12)*$AA21*$F21,0)+MAX((Expenses!LV$14-$AB22/12)*$AA22*$F21,0)+MAX((Expenses!LV$17-$AB23/12)*$AA23*$F21,0)+MAX((Expenses!LV$16-$AB24/12)*$AA24*$F21,0)+MAX((Expenses!LV$18-$AB25/12)*$AA25*$F21,0)))))</f>
        <v>0</v>
      </c>
      <c r="LY192" s="515">
        <f>IF(OR(LY$167&lt;=EOMONTH($E21,$R21*(1-$O21)),LY$167&gt;EOMONTH($E21,$P21*12*(1-$O21)+$Q21*12*$O21+$R21*(1-$O21))),0,IF($X21="NNN",SUM(Expenses!LW$14:LW$18)*$F21,IF($X21="FSG",0,IF($X21="MG",SUMPRODUCT(Expenses!LW$14:LW$18,$Z21:$Z25)*$F21,MAX((Expenses!LW$15-$AB21/12)*$AA21*$F21,0)+MAX((Expenses!LW$14-$AB22/12)*$AA22*$F21,0)+MAX((Expenses!LW$17-$AB23/12)*$AA23*$F21,0)+MAX((Expenses!LW$16-$AB24/12)*$AA24*$F21,0)+MAX((Expenses!LW$18-$AB25/12)*$AA25*$F21,0)))))</f>
        <v>0</v>
      </c>
      <c r="LZ192" s="515">
        <f>IF(OR(LZ$167&lt;=EOMONTH($E21,$R21*(1-$O21)),LZ$167&gt;EOMONTH($E21,$P21*12*(1-$O21)+$Q21*12*$O21+$R21*(1-$O21))),0,IF($X21="NNN",SUM(Expenses!LX$14:LX$18)*$F21,IF($X21="FSG",0,IF($X21="MG",SUMPRODUCT(Expenses!LX$14:LX$18,$Z21:$Z25)*$F21,MAX((Expenses!LX$15-$AB21/12)*$AA21*$F21,0)+MAX((Expenses!LX$14-$AB22/12)*$AA22*$F21,0)+MAX((Expenses!LX$17-$AB23/12)*$AA23*$F21,0)+MAX((Expenses!LX$16-$AB24/12)*$AA24*$F21,0)+MAX((Expenses!LX$18-$AB25/12)*$AA25*$F21,0)))))</f>
        <v>0</v>
      </c>
      <c r="MA192" s="515">
        <f>IF(OR(MA$167&lt;=EOMONTH($E21,$R21*(1-$O21)),MA$167&gt;EOMONTH($E21,$P21*12*(1-$O21)+$Q21*12*$O21+$R21*(1-$O21))),0,IF($X21="NNN",SUM(Expenses!LY$14:LY$18)*$F21,IF($X21="FSG",0,IF($X21="MG",SUMPRODUCT(Expenses!LY$14:LY$18,$Z21:$Z25)*$F21,MAX((Expenses!LY$15-$AB21/12)*$AA21*$F21,0)+MAX((Expenses!LY$14-$AB22/12)*$AA22*$F21,0)+MAX((Expenses!LY$17-$AB23/12)*$AA23*$F21,0)+MAX((Expenses!LY$16-$AB24/12)*$AA24*$F21,0)+MAX((Expenses!LY$18-$AB25/12)*$AA25*$F21,0)))))</f>
        <v>0</v>
      </c>
      <c r="MB192" s="515">
        <f>IF(OR(MB$167&lt;=EOMONTH($E21,$R21*(1-$O21)),MB$167&gt;EOMONTH($E21,$P21*12*(1-$O21)+$Q21*12*$O21+$R21*(1-$O21))),0,IF($X21="NNN",SUM(Expenses!LZ$14:LZ$18)*$F21,IF($X21="FSG",0,IF($X21="MG",SUMPRODUCT(Expenses!LZ$14:LZ$18,$Z21:$Z25)*$F21,MAX((Expenses!LZ$15-$AB21/12)*$AA21*$F21,0)+MAX((Expenses!LZ$14-$AB22/12)*$AA22*$F21,0)+MAX((Expenses!LZ$17-$AB23/12)*$AA23*$F21,0)+MAX((Expenses!LZ$16-$AB24/12)*$AA24*$F21,0)+MAX((Expenses!LZ$18-$AB25/12)*$AA25*$F21,0)))))</f>
        <v>0</v>
      </c>
      <c r="MC192" s="515">
        <f>IF(OR(MC$167&lt;=EOMONTH($E21,$R21*(1-$O21)),MC$167&gt;EOMONTH($E21,$P21*12*(1-$O21)+$Q21*12*$O21+$R21*(1-$O21))),0,IF($X21="NNN",SUM(Expenses!MA$14:MA$18)*$F21,IF($X21="FSG",0,IF($X21="MG",SUMPRODUCT(Expenses!MA$14:MA$18,$Z21:$Z25)*$F21,MAX((Expenses!MA$15-$AB21/12)*$AA21*$F21,0)+MAX((Expenses!MA$14-$AB22/12)*$AA22*$F21,0)+MAX((Expenses!MA$17-$AB23/12)*$AA23*$F21,0)+MAX((Expenses!MA$16-$AB24/12)*$AA24*$F21,0)+MAX((Expenses!MA$18-$AB25/12)*$AA25*$F21,0)))))</f>
        <v>0</v>
      </c>
      <c r="MD192" s="515">
        <f>IF(OR(MD$167&lt;=EOMONTH($E21,$R21*(1-$O21)),MD$167&gt;EOMONTH($E21,$P21*12*(1-$O21)+$Q21*12*$O21+$R21*(1-$O21))),0,IF($X21="NNN",SUM(Expenses!MB$14:MB$18)*$F21,IF($X21="FSG",0,IF($X21="MG",SUMPRODUCT(Expenses!MB$14:MB$18,$Z21:$Z25)*$F21,MAX((Expenses!MB$15-$AB21/12)*$AA21*$F21,0)+MAX((Expenses!MB$14-$AB22/12)*$AA22*$F21,0)+MAX((Expenses!MB$17-$AB23/12)*$AA23*$F21,0)+MAX((Expenses!MB$16-$AB24/12)*$AA24*$F21,0)+MAX((Expenses!MB$18-$AB25/12)*$AA25*$F21,0)))))</f>
        <v>0</v>
      </c>
      <c r="ME192" s="515">
        <f>IF(OR(ME$167&lt;=EOMONTH($E21,$R21*(1-$O21)),ME$167&gt;EOMONTH($E21,$P21*12*(1-$O21)+$Q21*12*$O21+$R21*(1-$O21))),0,IF($X21="NNN",SUM(Expenses!MC$14:MC$18)*$F21,IF($X21="FSG",0,IF($X21="MG",SUMPRODUCT(Expenses!MC$14:MC$18,$Z21:$Z25)*$F21,MAX((Expenses!MC$15-$AB21/12)*$AA21*$F21,0)+MAX((Expenses!MC$14-$AB22/12)*$AA22*$F21,0)+MAX((Expenses!MC$17-$AB23/12)*$AA23*$F21,0)+MAX((Expenses!MC$16-$AB24/12)*$AA24*$F21,0)+MAX((Expenses!MC$18-$AB25/12)*$AA25*$F21,0)))))</f>
        <v>0</v>
      </c>
      <c r="MF192" s="515">
        <f>IF(OR(MF$167&lt;=EOMONTH($E21,$R21*(1-$O21)),MF$167&gt;EOMONTH($E21,$P21*12*(1-$O21)+$Q21*12*$O21+$R21*(1-$O21))),0,IF($X21="NNN",SUM(Expenses!MD$14:MD$18)*$F21,IF($X21="FSG",0,IF($X21="MG",SUMPRODUCT(Expenses!MD$14:MD$18,$Z21:$Z25)*$F21,MAX((Expenses!MD$15-$AB21/12)*$AA21*$F21,0)+MAX((Expenses!MD$14-$AB22/12)*$AA22*$F21,0)+MAX((Expenses!MD$17-$AB23/12)*$AA23*$F21,0)+MAX((Expenses!MD$16-$AB24/12)*$AA24*$F21,0)+MAX((Expenses!MD$18-$AB25/12)*$AA25*$F21,0)))))</f>
        <v>0</v>
      </c>
      <c r="MG192" s="515">
        <f>IF(OR(MG$167&lt;=EOMONTH($E21,$R21*(1-$O21)),MG$167&gt;EOMONTH($E21,$P21*12*(1-$O21)+$Q21*12*$O21+$R21*(1-$O21))),0,IF($X21="NNN",SUM(Expenses!ME$14:ME$18)*$F21,IF($X21="FSG",0,IF($X21="MG",SUMPRODUCT(Expenses!ME$14:ME$18,$Z21:$Z25)*$F21,MAX((Expenses!ME$15-$AB21/12)*$AA21*$F21,0)+MAX((Expenses!ME$14-$AB22/12)*$AA22*$F21,0)+MAX((Expenses!ME$17-$AB23/12)*$AA23*$F21,0)+MAX((Expenses!ME$16-$AB24/12)*$AA24*$F21,0)+MAX((Expenses!ME$18-$AB25/12)*$AA25*$F21,0)))))</f>
        <v>0</v>
      </c>
      <c r="MH192" s="515">
        <f>IF(OR(MH$167&lt;=EOMONTH($E21,$R21*(1-$O21)),MH$167&gt;EOMONTH($E21,$P21*12*(1-$O21)+$Q21*12*$O21+$R21*(1-$O21))),0,IF($X21="NNN",SUM(Expenses!MF$14:MF$18)*$F21,IF($X21="FSG",0,IF($X21="MG",SUMPRODUCT(Expenses!MF$14:MF$18,$Z21:$Z25)*$F21,MAX((Expenses!MF$15-$AB21/12)*$AA21*$F21,0)+MAX((Expenses!MF$14-$AB22/12)*$AA22*$F21,0)+MAX((Expenses!MF$17-$AB23/12)*$AA23*$F21,0)+MAX((Expenses!MF$16-$AB24/12)*$AA24*$F21,0)+MAX((Expenses!MF$18-$AB25/12)*$AA25*$F21,0)))))</f>
        <v>0</v>
      </c>
      <c r="MI192" s="515">
        <f>IF(OR(MI$167&lt;=EOMONTH($E21,$R21*(1-$O21)),MI$167&gt;EOMONTH($E21,$P21*12*(1-$O21)+$Q21*12*$O21+$R21*(1-$O21))),0,IF($X21="NNN",SUM(Expenses!MG$14:MG$18)*$F21,IF($X21="FSG",0,IF($X21="MG",SUMPRODUCT(Expenses!MG$14:MG$18,$Z21:$Z25)*$F21,MAX((Expenses!MG$15-$AB21/12)*$AA21*$F21,0)+MAX((Expenses!MG$14-$AB22/12)*$AA22*$F21,0)+MAX((Expenses!MG$17-$AB23/12)*$AA23*$F21,0)+MAX((Expenses!MG$16-$AB24/12)*$AA24*$F21,0)+MAX((Expenses!MG$18-$AB25/12)*$AA25*$F21,0)))))</f>
        <v>0</v>
      </c>
      <c r="MJ192" s="515">
        <f>IF(OR(MJ$167&lt;=EOMONTH($E21,$R21*(1-$O21)),MJ$167&gt;EOMONTH($E21,$P21*12*(1-$O21)+$Q21*12*$O21+$R21*(1-$O21))),0,IF($X21="NNN",SUM(Expenses!MH$14:MH$18)*$F21,IF($X21="FSG",0,IF($X21="MG",SUMPRODUCT(Expenses!MH$14:MH$18,$Z21:$Z25)*$F21,MAX((Expenses!MH$15-$AB21/12)*$AA21*$F21,0)+MAX((Expenses!MH$14-$AB22/12)*$AA22*$F21,0)+MAX((Expenses!MH$17-$AB23/12)*$AA23*$F21,0)+MAX((Expenses!MH$16-$AB24/12)*$AA24*$F21,0)+MAX((Expenses!MH$18-$AB25/12)*$AA25*$F21,0)))))</f>
        <v>0</v>
      </c>
      <c r="MK192" s="515">
        <f>IF(OR(MK$167&lt;=EOMONTH($E21,$R21*(1-$O21)),MK$167&gt;EOMONTH($E21,$P21*12*(1-$O21)+$Q21*12*$O21+$R21*(1-$O21))),0,IF($X21="NNN",SUM(Expenses!MI$14:MI$18)*$F21,IF($X21="FSG",0,IF($X21="MG",SUMPRODUCT(Expenses!MI$14:MI$18,$Z21:$Z25)*$F21,MAX((Expenses!MI$15-$AB21/12)*$AA21*$F21,0)+MAX((Expenses!MI$14-$AB22/12)*$AA22*$F21,0)+MAX((Expenses!MI$17-$AB23/12)*$AA23*$F21,0)+MAX((Expenses!MI$16-$AB24/12)*$AA24*$F21,0)+MAX((Expenses!MI$18-$AB25/12)*$AA25*$F21,0)))))</f>
        <v>0</v>
      </c>
      <c r="ML192" s="515">
        <f>IF(OR(ML$167&lt;=EOMONTH($E21,$R21*(1-$O21)),ML$167&gt;EOMONTH($E21,$P21*12*(1-$O21)+$Q21*12*$O21+$R21*(1-$O21))),0,IF($X21="NNN",SUM(Expenses!MJ$14:MJ$18)*$F21,IF($X21="FSG",0,IF($X21="MG",SUMPRODUCT(Expenses!MJ$14:MJ$18,$Z21:$Z25)*$F21,MAX((Expenses!MJ$15-$AB21/12)*$AA21*$F21,0)+MAX((Expenses!MJ$14-$AB22/12)*$AA22*$F21,0)+MAX((Expenses!MJ$17-$AB23/12)*$AA23*$F21,0)+MAX((Expenses!MJ$16-$AB24/12)*$AA24*$F21,0)+MAX((Expenses!MJ$18-$AB25/12)*$AA25*$F21,0)))))</f>
        <v>0</v>
      </c>
      <c r="MM192" s="515">
        <f>IF(OR(MM$167&lt;=EOMONTH($E21,$R21*(1-$O21)),MM$167&gt;EOMONTH($E21,$P21*12*(1-$O21)+$Q21*12*$O21+$R21*(1-$O21))),0,IF($X21="NNN",SUM(Expenses!MK$14:MK$18)*$F21,IF($X21="FSG",0,IF($X21="MG",SUMPRODUCT(Expenses!MK$14:MK$18,$Z21:$Z25)*$F21,MAX((Expenses!MK$15-$AB21/12)*$AA21*$F21,0)+MAX((Expenses!MK$14-$AB22/12)*$AA22*$F21,0)+MAX((Expenses!MK$17-$AB23/12)*$AA23*$F21,0)+MAX((Expenses!MK$16-$AB24/12)*$AA24*$F21,0)+MAX((Expenses!MK$18-$AB25/12)*$AA25*$F21,0)))))</f>
        <v>0</v>
      </c>
      <c r="MN192" s="515">
        <f>IF(OR(MN$167&lt;=EOMONTH($E21,$R21*(1-$O21)),MN$167&gt;EOMONTH($E21,$P21*12*(1-$O21)+$Q21*12*$O21+$R21*(1-$O21))),0,IF($X21="NNN",SUM(Expenses!ML$14:ML$18)*$F21,IF($X21="FSG",0,IF($X21="MG",SUMPRODUCT(Expenses!ML$14:ML$18,$Z21:$Z25)*$F21,MAX((Expenses!ML$15-$AB21/12)*$AA21*$F21,0)+MAX((Expenses!ML$14-$AB22/12)*$AA22*$F21,0)+MAX((Expenses!ML$17-$AB23/12)*$AA23*$F21,0)+MAX((Expenses!ML$16-$AB24/12)*$AA24*$F21,0)+MAX((Expenses!ML$18-$AB25/12)*$AA25*$F21,0)))))</f>
        <v>0</v>
      </c>
      <c r="MO192" s="515">
        <f>IF(OR(MO$167&lt;=EOMONTH($E21,$R21*(1-$O21)),MO$167&gt;EOMONTH($E21,$P21*12*(1-$O21)+$Q21*12*$O21+$R21*(1-$O21))),0,IF($X21="NNN",SUM(Expenses!MM$14:MM$18)*$F21,IF($X21="FSG",0,IF($X21="MG",SUMPRODUCT(Expenses!MM$14:MM$18,$Z21:$Z25)*$F21,MAX((Expenses!MM$15-$AB21/12)*$AA21*$F21,0)+MAX((Expenses!MM$14-$AB22/12)*$AA22*$F21,0)+MAX((Expenses!MM$17-$AB23/12)*$AA23*$F21,0)+MAX((Expenses!MM$16-$AB24/12)*$AA24*$F21,0)+MAX((Expenses!MM$18-$AB25/12)*$AA25*$F21,0)))))</f>
        <v>0</v>
      </c>
      <c r="MP192" s="515">
        <f>IF(OR(MP$167&lt;=EOMONTH($E21,$R21*(1-$O21)),MP$167&gt;EOMONTH($E21,$P21*12*(1-$O21)+$Q21*12*$O21+$R21*(1-$O21))),0,IF($X21="NNN",SUM(Expenses!MN$14:MN$18)*$F21,IF($X21="FSG",0,IF($X21="MG",SUMPRODUCT(Expenses!MN$14:MN$18,$Z21:$Z25)*$F21,MAX((Expenses!MN$15-$AB21/12)*$AA21*$F21,0)+MAX((Expenses!MN$14-$AB22/12)*$AA22*$F21,0)+MAX((Expenses!MN$17-$AB23/12)*$AA23*$F21,0)+MAX((Expenses!MN$16-$AB24/12)*$AA24*$F21,0)+MAX((Expenses!MN$18-$AB25/12)*$AA25*$F21,0)))))</f>
        <v>0</v>
      </c>
      <c r="MQ192" s="515">
        <f>IF(OR(MQ$167&lt;=EOMONTH($E21,$R21*(1-$O21)),MQ$167&gt;EOMONTH($E21,$P21*12*(1-$O21)+$Q21*12*$O21+$R21*(1-$O21))),0,IF($X21="NNN",SUM(Expenses!MO$14:MO$18)*$F21,IF($X21="FSG",0,IF($X21="MG",SUMPRODUCT(Expenses!MO$14:MO$18,$Z21:$Z25)*$F21,MAX((Expenses!MO$15-$AB21/12)*$AA21*$F21,0)+MAX((Expenses!MO$14-$AB22/12)*$AA22*$F21,0)+MAX((Expenses!MO$17-$AB23/12)*$AA23*$F21,0)+MAX((Expenses!MO$16-$AB24/12)*$AA24*$F21,0)+MAX((Expenses!MO$18-$AB25/12)*$AA25*$F21,0)))))</f>
        <v>0</v>
      </c>
      <c r="MR192" s="515">
        <f>IF(OR(MR$167&lt;=EOMONTH($E21,$R21*(1-$O21)),MR$167&gt;EOMONTH($E21,$P21*12*(1-$O21)+$Q21*12*$O21+$R21*(1-$O21))),0,IF($X21="NNN",SUM(Expenses!MP$14:MP$18)*$F21,IF($X21="FSG",0,IF($X21="MG",SUMPRODUCT(Expenses!MP$14:MP$18,$Z21:$Z25)*$F21,MAX((Expenses!MP$15-$AB21/12)*$AA21*$F21,0)+MAX((Expenses!MP$14-$AB22/12)*$AA22*$F21,0)+MAX((Expenses!MP$17-$AB23/12)*$AA23*$F21,0)+MAX((Expenses!MP$16-$AB24/12)*$AA24*$F21,0)+MAX((Expenses!MP$18-$AB25/12)*$AA25*$F21,0)))))</f>
        <v>0</v>
      </c>
      <c r="MS192" s="515">
        <f>IF(OR(MS$167&lt;=EOMONTH($E21,$R21*(1-$O21)),MS$167&gt;EOMONTH($E21,$P21*12*(1-$O21)+$Q21*12*$O21+$R21*(1-$O21))),0,IF($X21="NNN",SUM(Expenses!MQ$14:MQ$18)*$F21,IF($X21="FSG",0,IF($X21="MG",SUMPRODUCT(Expenses!MQ$14:MQ$18,$Z21:$Z25)*$F21,MAX((Expenses!MQ$15-$AB21/12)*$AA21*$F21,0)+MAX((Expenses!MQ$14-$AB22/12)*$AA22*$F21,0)+MAX((Expenses!MQ$17-$AB23/12)*$AA23*$F21,0)+MAX((Expenses!MQ$16-$AB24/12)*$AA24*$F21,0)+MAX((Expenses!MQ$18-$AB25/12)*$AA25*$F21,0)))))</f>
        <v>0</v>
      </c>
      <c r="MT192" s="515">
        <f>IF(OR(MT$167&lt;=EOMONTH($E21,$R21*(1-$O21)),MT$167&gt;EOMONTH($E21,$P21*12*(1-$O21)+$Q21*12*$O21+$R21*(1-$O21))),0,IF($X21="NNN",SUM(Expenses!MR$14:MR$18)*$F21,IF($X21="FSG",0,IF($X21="MG",SUMPRODUCT(Expenses!MR$14:MR$18,$Z21:$Z25)*$F21,MAX((Expenses!MR$15-$AB21/12)*$AA21*$F21,0)+MAX((Expenses!MR$14-$AB22/12)*$AA22*$F21,0)+MAX((Expenses!MR$17-$AB23/12)*$AA23*$F21,0)+MAX((Expenses!MR$16-$AB24/12)*$AA24*$F21,0)+MAX((Expenses!MR$18-$AB25/12)*$AA25*$F21,0)))))</f>
        <v>0</v>
      </c>
      <c r="MU192" s="515">
        <f>IF(OR(MU$167&lt;=EOMONTH($E21,$R21*(1-$O21)),MU$167&gt;EOMONTH($E21,$P21*12*(1-$O21)+$Q21*12*$O21+$R21*(1-$O21))),0,IF($X21="NNN",SUM(Expenses!MS$14:MS$18)*$F21,IF($X21="FSG",0,IF($X21="MG",SUMPRODUCT(Expenses!MS$14:MS$18,$Z21:$Z25)*$F21,MAX((Expenses!MS$15-$AB21/12)*$AA21*$F21,0)+MAX((Expenses!MS$14-$AB22/12)*$AA22*$F21,0)+MAX((Expenses!MS$17-$AB23/12)*$AA23*$F21,0)+MAX((Expenses!MS$16-$AB24/12)*$AA24*$F21,0)+MAX((Expenses!MS$18-$AB25/12)*$AA25*$F21,0)))))</f>
        <v>0</v>
      </c>
      <c r="MV192" s="515">
        <f>IF(OR(MV$167&lt;=EOMONTH($E21,$R21*(1-$O21)),MV$167&gt;EOMONTH($E21,$P21*12*(1-$O21)+$Q21*12*$O21+$R21*(1-$O21))),0,IF($X21="NNN",SUM(Expenses!MT$14:MT$18)*$F21,IF($X21="FSG",0,IF($X21="MG",SUMPRODUCT(Expenses!MT$14:MT$18,$Z21:$Z25)*$F21,MAX((Expenses!MT$15-$AB21/12)*$AA21*$F21,0)+MAX((Expenses!MT$14-$AB22/12)*$AA22*$F21,0)+MAX((Expenses!MT$17-$AB23/12)*$AA23*$F21,0)+MAX((Expenses!MT$16-$AB24/12)*$AA24*$F21,0)+MAX((Expenses!MT$18-$AB25/12)*$AA25*$F21,0)))))</f>
        <v>0</v>
      </c>
      <c r="MW192" s="515">
        <f>IF(OR(MW$167&lt;=EOMONTH($E21,$R21*(1-$O21)),MW$167&gt;EOMONTH($E21,$P21*12*(1-$O21)+$Q21*12*$O21+$R21*(1-$O21))),0,IF($X21="NNN",SUM(Expenses!MU$14:MU$18)*$F21,IF($X21="FSG",0,IF($X21="MG",SUMPRODUCT(Expenses!MU$14:MU$18,$Z21:$Z25)*$F21,MAX((Expenses!MU$15-$AB21/12)*$AA21*$F21,0)+MAX((Expenses!MU$14-$AB22/12)*$AA22*$F21,0)+MAX((Expenses!MU$17-$AB23/12)*$AA23*$F21,0)+MAX((Expenses!MU$16-$AB24/12)*$AA24*$F21,0)+MAX((Expenses!MU$18-$AB25/12)*$AA25*$F21,0)))))</f>
        <v>0</v>
      </c>
      <c r="MX192" s="515">
        <f>IF(OR(MX$167&lt;=EOMONTH($E21,$R21*(1-$O21)),MX$167&gt;EOMONTH($E21,$P21*12*(1-$O21)+$Q21*12*$O21+$R21*(1-$O21))),0,IF($X21="NNN",SUM(Expenses!MV$14:MV$18)*$F21,IF($X21="FSG",0,IF($X21="MG",SUMPRODUCT(Expenses!MV$14:MV$18,$Z21:$Z25)*$F21,MAX((Expenses!MV$15-$AB21/12)*$AA21*$F21,0)+MAX((Expenses!MV$14-$AB22/12)*$AA22*$F21,0)+MAX((Expenses!MV$17-$AB23/12)*$AA23*$F21,0)+MAX((Expenses!MV$16-$AB24/12)*$AA24*$F21,0)+MAX((Expenses!MV$18-$AB25/12)*$AA25*$F21,0)))))</f>
        <v>0</v>
      </c>
      <c r="MY192" s="515">
        <f>IF(OR(MY$167&lt;=EOMONTH($E21,$R21*(1-$O21)),MY$167&gt;EOMONTH($E21,$P21*12*(1-$O21)+$Q21*12*$O21+$R21*(1-$O21))),0,IF($X21="NNN",SUM(Expenses!MW$14:MW$18)*$F21,IF($X21="FSG",0,IF($X21="MG",SUMPRODUCT(Expenses!MW$14:MW$18,$Z21:$Z25)*$F21,MAX((Expenses!MW$15-$AB21/12)*$AA21*$F21,0)+MAX((Expenses!MW$14-$AB22/12)*$AA22*$F21,0)+MAX((Expenses!MW$17-$AB23/12)*$AA23*$F21,0)+MAX((Expenses!MW$16-$AB24/12)*$AA24*$F21,0)+MAX((Expenses!MW$18-$AB25/12)*$AA25*$F21,0)))))</f>
        <v>0</v>
      </c>
      <c r="MZ192" s="515">
        <f>IF(OR(MZ$167&lt;=EOMONTH($E21,$R21*(1-$O21)),MZ$167&gt;EOMONTH($E21,$P21*12*(1-$O21)+$Q21*12*$O21+$R21*(1-$O21))),0,IF($X21="NNN",SUM(Expenses!MX$14:MX$18)*$F21,IF($X21="FSG",0,IF($X21="MG",SUMPRODUCT(Expenses!MX$14:MX$18,$Z21:$Z25)*$F21,MAX((Expenses!MX$15-$AB21/12)*$AA21*$F21,0)+MAX((Expenses!MX$14-$AB22/12)*$AA22*$F21,0)+MAX((Expenses!MX$17-$AB23/12)*$AA23*$F21,0)+MAX((Expenses!MX$16-$AB24/12)*$AA24*$F21,0)+MAX((Expenses!MX$18-$AB25/12)*$AA25*$F21,0)))))</f>
        <v>0</v>
      </c>
      <c r="NA192" s="515">
        <f>IF(OR(NA$167&lt;=EOMONTH($E21,$R21*(1-$O21)),NA$167&gt;EOMONTH($E21,$P21*12*(1-$O21)+$Q21*12*$O21+$R21*(1-$O21))),0,IF($X21="NNN",SUM(Expenses!MY$14:MY$18)*$F21,IF($X21="FSG",0,IF($X21="MG",SUMPRODUCT(Expenses!MY$14:MY$18,$Z21:$Z25)*$F21,MAX((Expenses!MY$15-$AB21/12)*$AA21*$F21,0)+MAX((Expenses!MY$14-$AB22/12)*$AA22*$F21,0)+MAX((Expenses!MY$17-$AB23/12)*$AA23*$F21,0)+MAX((Expenses!MY$16-$AB24/12)*$AA24*$F21,0)+MAX((Expenses!MY$18-$AB25/12)*$AA25*$F21,0)))))</f>
        <v>0</v>
      </c>
      <c r="NB192" s="515">
        <f>IF(OR(NB$167&lt;=EOMONTH($E21,$R21*(1-$O21)),NB$167&gt;EOMONTH($E21,$P21*12*(1-$O21)+$Q21*12*$O21+$R21*(1-$O21))),0,IF($X21="NNN",SUM(Expenses!MZ$14:MZ$18)*$F21,IF($X21="FSG",0,IF($X21="MG",SUMPRODUCT(Expenses!MZ$14:MZ$18,$Z21:$Z25)*$F21,MAX((Expenses!MZ$15-$AB21/12)*$AA21*$F21,0)+MAX((Expenses!MZ$14-$AB22/12)*$AA22*$F21,0)+MAX((Expenses!MZ$17-$AB23/12)*$AA23*$F21,0)+MAX((Expenses!MZ$16-$AB24/12)*$AA24*$F21,0)+MAX((Expenses!MZ$18-$AB25/12)*$AA25*$F21,0)))))</f>
        <v>0</v>
      </c>
      <c r="NC192" s="515">
        <f>IF(OR(NC$167&lt;=EOMONTH($E21,$R21*(1-$O21)),NC$167&gt;EOMONTH($E21,$P21*12*(1-$O21)+$Q21*12*$O21+$R21*(1-$O21))),0,IF($X21="NNN",SUM(Expenses!NA$14:NA$18)*$F21,IF($X21="FSG",0,IF($X21="MG",SUMPRODUCT(Expenses!NA$14:NA$18,$Z21:$Z25)*$F21,MAX((Expenses!NA$15-$AB21/12)*$AA21*$F21,0)+MAX((Expenses!NA$14-$AB22/12)*$AA22*$F21,0)+MAX((Expenses!NA$17-$AB23/12)*$AA23*$F21,0)+MAX((Expenses!NA$16-$AB24/12)*$AA24*$F21,0)+MAX((Expenses!NA$18-$AB25/12)*$AA25*$F21,0)))))</f>
        <v>0</v>
      </c>
      <c r="ND192" s="515">
        <f>IF(OR(ND$167&lt;=EOMONTH($E21,$R21*(1-$O21)),ND$167&gt;EOMONTH($E21,$P21*12*(1-$O21)+$Q21*12*$O21+$R21*(1-$O21))),0,IF($X21="NNN",SUM(Expenses!NB$14:NB$18)*$F21,IF($X21="FSG",0,IF($X21="MG",SUMPRODUCT(Expenses!NB$14:NB$18,$Z21:$Z25)*$F21,MAX((Expenses!NB$15-$AB21/12)*$AA21*$F21,0)+MAX((Expenses!NB$14-$AB22/12)*$AA22*$F21,0)+MAX((Expenses!NB$17-$AB23/12)*$AA23*$F21,0)+MAX((Expenses!NB$16-$AB24/12)*$AA24*$F21,0)+MAX((Expenses!NB$18-$AB25/12)*$AA25*$F21,0)))))</f>
        <v>0</v>
      </c>
      <c r="NE192" s="515">
        <f>IF(OR(NE$167&lt;=EOMONTH($E21,$R21*(1-$O21)),NE$167&gt;EOMONTH($E21,$P21*12*(1-$O21)+$Q21*12*$O21+$R21*(1-$O21))),0,IF($X21="NNN",SUM(Expenses!NC$14:NC$18)*$F21,IF($X21="FSG",0,IF($X21="MG",SUMPRODUCT(Expenses!NC$14:NC$18,$Z21:$Z25)*$F21,MAX((Expenses!NC$15-$AB21/12)*$AA21*$F21,0)+MAX((Expenses!NC$14-$AB22/12)*$AA22*$F21,0)+MAX((Expenses!NC$17-$AB23/12)*$AA23*$F21,0)+MAX((Expenses!NC$16-$AB24/12)*$AA24*$F21,0)+MAX((Expenses!NC$18-$AB25/12)*$AA25*$F21,0)))))</f>
        <v>0</v>
      </c>
      <c r="NF192" s="515">
        <f>IF(OR(NF$167&lt;=EOMONTH($E21,$R21*(1-$O21)),NF$167&gt;EOMONTH($E21,$P21*12*(1-$O21)+$Q21*12*$O21+$R21*(1-$O21))),0,IF($X21="NNN",SUM(Expenses!ND$14:ND$18)*$F21,IF($X21="FSG",0,IF($X21="MG",SUMPRODUCT(Expenses!ND$14:ND$18,$Z21:$Z25)*$F21,MAX((Expenses!ND$15-$AB21/12)*$AA21*$F21,0)+MAX((Expenses!ND$14-$AB22/12)*$AA22*$F21,0)+MAX((Expenses!ND$17-$AB23/12)*$AA23*$F21,0)+MAX((Expenses!ND$16-$AB24/12)*$AA24*$F21,0)+MAX((Expenses!ND$18-$AB25/12)*$AA25*$F21,0)))))</f>
        <v>0</v>
      </c>
      <c r="NG192" s="515">
        <f>IF(OR(NG$167&lt;=EOMONTH($E21,$R21*(1-$O21)),NG$167&gt;EOMONTH($E21,$P21*12*(1-$O21)+$Q21*12*$O21+$R21*(1-$O21))),0,IF($X21="NNN",SUM(Expenses!NE$14:NE$18)*$F21,IF($X21="FSG",0,IF($X21="MG",SUMPRODUCT(Expenses!NE$14:NE$18,$Z21:$Z25)*$F21,MAX((Expenses!NE$15-$AB21/12)*$AA21*$F21,0)+MAX((Expenses!NE$14-$AB22/12)*$AA22*$F21,0)+MAX((Expenses!NE$17-$AB23/12)*$AA23*$F21,0)+MAX((Expenses!NE$16-$AB24/12)*$AA24*$F21,0)+MAX((Expenses!NE$18-$AB25/12)*$AA25*$F21,0)))))</f>
        <v>0</v>
      </c>
      <c r="NH192" s="515">
        <f>IF(OR(NH$167&lt;=EOMONTH($E21,$R21*(1-$O21)),NH$167&gt;EOMONTH($E21,$P21*12*(1-$O21)+$Q21*12*$O21+$R21*(1-$O21))),0,IF($X21="NNN",SUM(Expenses!NF$14:NF$18)*$F21,IF($X21="FSG",0,IF($X21="MG",SUMPRODUCT(Expenses!NF$14:NF$18,$Z21:$Z25)*$F21,MAX((Expenses!NF$15-$AB21/12)*$AA21*$F21,0)+MAX((Expenses!NF$14-$AB22/12)*$AA22*$F21,0)+MAX((Expenses!NF$17-$AB23/12)*$AA23*$F21,0)+MAX((Expenses!NF$16-$AB24/12)*$AA24*$F21,0)+MAX((Expenses!NF$18-$AB25/12)*$AA25*$F21,0)))))</f>
        <v>0</v>
      </c>
      <c r="NI192" s="515">
        <f>IF(OR(NI$167&lt;=EOMONTH($E21,$R21*(1-$O21)),NI$167&gt;EOMONTH($E21,$P21*12*(1-$O21)+$Q21*12*$O21+$R21*(1-$O21))),0,IF($X21="NNN",SUM(Expenses!NG$14:NG$18)*$F21,IF($X21="FSG",0,IF($X21="MG",SUMPRODUCT(Expenses!NG$14:NG$18,$Z21:$Z25)*$F21,MAX((Expenses!NG$15-$AB21/12)*$AA21*$F21,0)+MAX((Expenses!NG$14-$AB22/12)*$AA22*$F21,0)+MAX((Expenses!NG$17-$AB23/12)*$AA23*$F21,0)+MAX((Expenses!NG$16-$AB24/12)*$AA24*$F21,0)+MAX((Expenses!NG$18-$AB25/12)*$AA25*$F21,0)))))</f>
        <v>0</v>
      </c>
      <c r="NJ192" s="515">
        <f>IF(OR(NJ$167&lt;=EOMONTH($E21,$R21*(1-$O21)),NJ$167&gt;EOMONTH($E21,$P21*12*(1-$O21)+$Q21*12*$O21+$R21*(1-$O21))),0,IF($X21="NNN",SUM(Expenses!NH$14:NH$18)*$F21,IF($X21="FSG",0,IF($X21="MG",SUMPRODUCT(Expenses!NH$14:NH$18,$Z21:$Z25)*$F21,MAX((Expenses!NH$15-$AB21/12)*$AA21*$F21,0)+MAX((Expenses!NH$14-$AB22/12)*$AA22*$F21,0)+MAX((Expenses!NH$17-$AB23/12)*$AA23*$F21,0)+MAX((Expenses!NH$16-$AB24/12)*$AA24*$F21,0)+MAX((Expenses!NH$18-$AB25/12)*$AA25*$F21,0)))))</f>
        <v>0</v>
      </c>
      <c r="NK192" s="518">
        <f>IF(OR(NK$167&lt;=EOMONTH($E21,$R21*(1-$O21)),NK$167&gt;EOMONTH($E21,$P21*12*(1-$O21)+$Q21*12*$O21+$R21*(1-$O21))),0,IF($X21="NNN",SUM(Expenses!NI$14:NI$18)*$F21,IF($X21="FSG",0,IF($X21="MG",SUMPRODUCT(Expenses!NI$14:NI$18,$Z21:$Z25)*$F21,MAX((Expenses!NI$15-$AB21/12)*$AA21*$F21,0)+MAX((Expenses!NI$14-$AB22/12)*$AA22*$F21,0)+MAX((Expenses!NI$17-$AB23/12)*$AA23*$F21,0)+MAX((Expenses!NI$16-$AB24/12)*$AA24*$F21,0)+MAX((Expenses!NI$18-$AB25/12)*$AA25*$F21,0)))))</f>
        <v>0</v>
      </c>
    </row>
    <row r="193" spans="1:375" s="384" customFormat="1" ht="13.8" x14ac:dyDescent="0.3">
      <c r="A193" s="519">
        <f t="shared" si="86"/>
        <v>731780.86710809602</v>
      </c>
      <c r="B193" s="446"/>
      <c r="C193" s="520" t="s">
        <v>336</v>
      </c>
      <c r="D193" s="521">
        <f t="shared" ref="D193:BO193" si="111">SUM(D186:D192)</f>
        <v>8769.7835375420254</v>
      </c>
      <c r="E193" s="521">
        <f t="shared" si="111"/>
        <v>8773.057504030674</v>
      </c>
      <c r="F193" s="521">
        <f t="shared" si="111"/>
        <v>8776.3388804210226</v>
      </c>
      <c r="G193" s="521">
        <f t="shared" si="111"/>
        <v>8779.6276834837536</v>
      </c>
      <c r="H193" s="521">
        <f t="shared" si="111"/>
        <v>0</v>
      </c>
      <c r="I193" s="521">
        <f t="shared" si="111"/>
        <v>0</v>
      </c>
      <c r="J193" s="521">
        <f t="shared" si="111"/>
        <v>1466.3138209828942</v>
      </c>
      <c r="K193" s="521">
        <f t="shared" si="111"/>
        <v>1469.6324992023708</v>
      </c>
      <c r="L193" s="521">
        <f t="shared" si="111"/>
        <v>11088.549521852034</v>
      </c>
      <c r="M193" s="521">
        <f t="shared" si="111"/>
        <v>11091.883239264926</v>
      </c>
      <c r="N193" s="521">
        <f t="shared" si="111"/>
        <v>11095.22450181257</v>
      </c>
      <c r="O193" s="521">
        <f t="shared" si="111"/>
        <v>11098.573326571717</v>
      </c>
      <c r="P193" s="521">
        <f t="shared" si="111"/>
        <v>11390.397455657765</v>
      </c>
      <c r="Q193" s="521">
        <f t="shared" si="111"/>
        <v>11393.761456224851</v>
      </c>
      <c r="R193" s="521">
        <f t="shared" si="111"/>
        <v>11397.133070465934</v>
      </c>
      <c r="S193" s="521">
        <f t="shared" si="111"/>
        <v>11400.51231561289</v>
      </c>
      <c r="T193" s="521">
        <f t="shared" si="111"/>
        <v>11403.899208936591</v>
      </c>
      <c r="U193" s="521">
        <f t="shared" si="111"/>
        <v>11407.293767747</v>
      </c>
      <c r="V193" s="521">
        <f t="shared" si="111"/>
        <v>11410.696009393259</v>
      </c>
      <c r="W193" s="521">
        <f t="shared" si="111"/>
        <v>11414.105951263771</v>
      </c>
      <c r="X193" s="521">
        <f t="shared" si="111"/>
        <v>11417.523610786298</v>
      </c>
      <c r="Y193" s="521">
        <f t="shared" si="111"/>
        <v>11420.949005428047</v>
      </c>
      <c r="Z193" s="521">
        <f t="shared" si="111"/>
        <v>11424.382152695751</v>
      </c>
      <c r="AA193" s="521">
        <f t="shared" si="111"/>
        <v>11427.823070135773</v>
      </c>
      <c r="AB193" s="521">
        <f t="shared" si="111"/>
        <v>11728.393532084187</v>
      </c>
      <c r="AC193" s="521">
        <f t="shared" si="111"/>
        <v>11731.850042666867</v>
      </c>
      <c r="AD193" s="521">
        <f t="shared" si="111"/>
        <v>11735.314376299581</v>
      </c>
      <c r="AE193" s="521">
        <f t="shared" si="111"/>
        <v>11738.786550688077</v>
      </c>
      <c r="AF193" s="521">
        <f t="shared" si="111"/>
        <v>11742.266583578181</v>
      </c>
      <c r="AG193" s="521">
        <f t="shared" si="111"/>
        <v>11745.754492755877</v>
      </c>
      <c r="AH193" s="521">
        <f t="shared" si="111"/>
        <v>11749.250296047407</v>
      </c>
      <c r="AI193" s="521">
        <f t="shared" si="111"/>
        <v>11752.754011319357</v>
      </c>
      <c r="AJ193" s="521">
        <f t="shared" si="111"/>
        <v>11756.265656478756</v>
      </c>
      <c r="AK193" s="521">
        <f t="shared" si="111"/>
        <v>11759.785249473151</v>
      </c>
      <c r="AL193" s="521">
        <f t="shared" si="111"/>
        <v>11763.312808290717</v>
      </c>
      <c r="AM193" s="521">
        <f t="shared" si="111"/>
        <v>11766.848350960341</v>
      </c>
      <c r="AN193" s="521">
        <f t="shared" si="111"/>
        <v>12076.427305004212</v>
      </c>
      <c r="AO193" s="521">
        <f t="shared" si="111"/>
        <v>12079.978869627917</v>
      </c>
      <c r="AP193" s="521">
        <f t="shared" si="111"/>
        <v>12083.53847243553</v>
      </c>
      <c r="AQ193" s="521">
        <f t="shared" si="111"/>
        <v>12087.10613161971</v>
      </c>
      <c r="AR193" s="521">
        <f t="shared" si="111"/>
        <v>12090.681865414292</v>
      </c>
      <c r="AS193" s="521">
        <f t="shared" si="111"/>
        <v>12094.265692094374</v>
      </c>
      <c r="AT193" s="521">
        <f t="shared" si="111"/>
        <v>12097.857629976421</v>
      </c>
      <c r="AU193" s="521">
        <f t="shared" si="111"/>
        <v>12101.457697418351</v>
      </c>
      <c r="AV193" s="521">
        <f t="shared" si="111"/>
        <v>12105.065912819631</v>
      </c>
      <c r="AW193" s="521">
        <f t="shared" si="111"/>
        <v>12108.682294621372</v>
      </c>
      <c r="AX193" s="521">
        <f t="shared" si="111"/>
        <v>12112.306861306422</v>
      </c>
      <c r="AY193" s="521">
        <f t="shared" si="111"/>
        <v>12115.93963139946</v>
      </c>
      <c r="AZ193" s="521">
        <f t="shared" si="111"/>
        <v>12434.797095203168</v>
      </c>
      <c r="BA193" s="521">
        <f t="shared" si="111"/>
        <v>12438.446327854024</v>
      </c>
      <c r="BB193" s="521">
        <f t="shared" si="111"/>
        <v>12442.103819738846</v>
      </c>
      <c r="BC193" s="521">
        <f t="shared" si="111"/>
        <v>12445.769589550591</v>
      </c>
      <c r="BD193" s="521">
        <f t="shared" si="111"/>
        <v>12449.443656024523</v>
      </c>
      <c r="BE193" s="521">
        <f t="shared" si="111"/>
        <v>12453.126037938307</v>
      </c>
      <c r="BF193" s="521">
        <f t="shared" si="111"/>
        <v>12456.816754112111</v>
      </c>
      <c r="BG193" s="521">
        <f t="shared" si="111"/>
        <v>12460.515823408694</v>
      </c>
      <c r="BH193" s="521">
        <f t="shared" si="111"/>
        <v>12464.223264733509</v>
      </c>
      <c r="BI193" s="521">
        <f t="shared" si="111"/>
        <v>12467.939097034799</v>
      </c>
      <c r="BJ193" s="521">
        <f t="shared" si="111"/>
        <v>12471.663339303688</v>
      </c>
      <c r="BK193" s="521">
        <f t="shared" si="111"/>
        <v>12475.396010574284</v>
      </c>
      <c r="BL193" s="521">
        <f t="shared" si="111"/>
        <v>12803.810095811934</v>
      </c>
      <c r="BM193" s="521">
        <f t="shared" si="111"/>
        <v>12807.559682360688</v>
      </c>
      <c r="BN193" s="521">
        <f t="shared" si="111"/>
        <v>12811.317755272343</v>
      </c>
      <c r="BO193" s="521">
        <f t="shared" si="111"/>
        <v>12815.084333753912</v>
      </c>
      <c r="BP193" s="521">
        <f t="shared" ref="BP193:EA193" si="112">SUM(BP186:BP192)</f>
        <v>12818.859437055877</v>
      </c>
      <c r="BQ193" s="521">
        <f t="shared" si="112"/>
        <v>12822.643084472291</v>
      </c>
      <c r="BR193" s="521">
        <f t="shared" si="112"/>
        <v>0</v>
      </c>
      <c r="BS193" s="521">
        <f t="shared" si="112"/>
        <v>0</v>
      </c>
      <c r="BT193" s="521">
        <f t="shared" si="112"/>
        <v>0</v>
      </c>
      <c r="BU193" s="521">
        <f t="shared" si="112"/>
        <v>0</v>
      </c>
      <c r="BV193" s="521">
        <f t="shared" si="112"/>
        <v>0</v>
      </c>
      <c r="BW193" s="521">
        <f t="shared" si="112"/>
        <v>0</v>
      </c>
      <c r="BX193" s="521">
        <f t="shared" si="112"/>
        <v>0</v>
      </c>
      <c r="BY193" s="521">
        <f t="shared" si="112"/>
        <v>0</v>
      </c>
      <c r="BZ193" s="521">
        <f t="shared" si="112"/>
        <v>0</v>
      </c>
      <c r="CA193" s="521">
        <f t="shared" si="112"/>
        <v>0</v>
      </c>
      <c r="CB193" s="521">
        <f t="shared" si="112"/>
        <v>0</v>
      </c>
      <c r="CC193" s="521">
        <f t="shared" si="112"/>
        <v>0</v>
      </c>
      <c r="CD193" s="521">
        <f t="shared" si="112"/>
        <v>0</v>
      </c>
      <c r="CE193" s="521">
        <f t="shared" si="112"/>
        <v>0</v>
      </c>
      <c r="CF193" s="521">
        <f t="shared" si="112"/>
        <v>0</v>
      </c>
      <c r="CG193" s="521">
        <f t="shared" si="112"/>
        <v>0</v>
      </c>
      <c r="CH193" s="521">
        <f t="shared" si="112"/>
        <v>0</v>
      </c>
      <c r="CI193" s="521">
        <f t="shared" si="112"/>
        <v>0</v>
      </c>
      <c r="CJ193" s="521">
        <f t="shared" si="112"/>
        <v>0</v>
      </c>
      <c r="CK193" s="521">
        <f t="shared" si="112"/>
        <v>0</v>
      </c>
      <c r="CL193" s="521">
        <f t="shared" si="112"/>
        <v>0</v>
      </c>
      <c r="CM193" s="521">
        <f t="shared" si="112"/>
        <v>0</v>
      </c>
      <c r="CN193" s="521">
        <f t="shared" si="112"/>
        <v>0</v>
      </c>
      <c r="CO193" s="521">
        <f t="shared" si="112"/>
        <v>0</v>
      </c>
      <c r="CP193" s="521">
        <f t="shared" si="112"/>
        <v>0</v>
      </c>
      <c r="CQ193" s="521">
        <f t="shared" si="112"/>
        <v>0</v>
      </c>
      <c r="CR193" s="521">
        <f t="shared" si="112"/>
        <v>0</v>
      </c>
      <c r="CS193" s="521">
        <f t="shared" si="112"/>
        <v>0</v>
      </c>
      <c r="CT193" s="521">
        <f t="shared" si="112"/>
        <v>0</v>
      </c>
      <c r="CU193" s="521">
        <f t="shared" si="112"/>
        <v>0</v>
      </c>
      <c r="CV193" s="521">
        <f t="shared" si="112"/>
        <v>0</v>
      </c>
      <c r="CW193" s="521">
        <f t="shared" si="112"/>
        <v>0</v>
      </c>
      <c r="CX193" s="521">
        <f t="shared" si="112"/>
        <v>0</v>
      </c>
      <c r="CY193" s="521">
        <f t="shared" si="112"/>
        <v>0</v>
      </c>
      <c r="CZ193" s="521">
        <f t="shared" si="112"/>
        <v>0</v>
      </c>
      <c r="DA193" s="521">
        <f t="shared" si="112"/>
        <v>0</v>
      </c>
      <c r="DB193" s="521">
        <f t="shared" si="112"/>
        <v>0</v>
      </c>
      <c r="DC193" s="521">
        <f t="shared" si="112"/>
        <v>0</v>
      </c>
      <c r="DD193" s="521">
        <f t="shared" si="112"/>
        <v>0</v>
      </c>
      <c r="DE193" s="521">
        <f t="shared" si="112"/>
        <v>0</v>
      </c>
      <c r="DF193" s="521">
        <f t="shared" si="112"/>
        <v>0</v>
      </c>
      <c r="DG193" s="521">
        <f t="shared" si="112"/>
        <v>0</v>
      </c>
      <c r="DH193" s="521">
        <f t="shared" si="112"/>
        <v>0</v>
      </c>
      <c r="DI193" s="521">
        <f t="shared" si="112"/>
        <v>0</v>
      </c>
      <c r="DJ193" s="521">
        <f t="shared" si="112"/>
        <v>0</v>
      </c>
      <c r="DK193" s="521">
        <f t="shared" si="112"/>
        <v>0</v>
      </c>
      <c r="DL193" s="521">
        <f t="shared" si="112"/>
        <v>0</v>
      </c>
      <c r="DM193" s="521">
        <f t="shared" si="112"/>
        <v>0</v>
      </c>
      <c r="DN193" s="521">
        <f t="shared" si="112"/>
        <v>0</v>
      </c>
      <c r="DO193" s="521">
        <f t="shared" si="112"/>
        <v>0</v>
      </c>
      <c r="DP193" s="521">
        <f t="shared" si="112"/>
        <v>0</v>
      </c>
      <c r="DQ193" s="521">
        <f t="shared" si="112"/>
        <v>0</v>
      </c>
      <c r="DR193" s="521">
        <f t="shared" si="112"/>
        <v>0</v>
      </c>
      <c r="DS193" s="521">
        <f t="shared" si="112"/>
        <v>0</v>
      </c>
      <c r="DT193" s="521">
        <f t="shared" si="112"/>
        <v>0</v>
      </c>
      <c r="DU193" s="521">
        <f t="shared" si="112"/>
        <v>0</v>
      </c>
      <c r="DV193" s="521">
        <f t="shared" si="112"/>
        <v>0</v>
      </c>
      <c r="DW193" s="521">
        <f t="shared" si="112"/>
        <v>0</v>
      </c>
      <c r="DX193" s="521">
        <f t="shared" si="112"/>
        <v>0</v>
      </c>
      <c r="DY193" s="521">
        <f t="shared" si="112"/>
        <v>0</v>
      </c>
      <c r="DZ193" s="521">
        <f t="shared" si="112"/>
        <v>0</v>
      </c>
      <c r="EA193" s="521">
        <f t="shared" si="112"/>
        <v>0</v>
      </c>
      <c r="EB193" s="521">
        <f t="shared" ref="EB193:GM193" si="113">SUM(EB186:EB192)</f>
        <v>0</v>
      </c>
      <c r="EC193" s="521">
        <f t="shared" si="113"/>
        <v>0</v>
      </c>
      <c r="ED193" s="521">
        <f t="shared" si="113"/>
        <v>0</v>
      </c>
      <c r="EE193" s="521">
        <f t="shared" si="113"/>
        <v>0</v>
      </c>
      <c r="EF193" s="521">
        <f t="shared" si="113"/>
        <v>0</v>
      </c>
      <c r="EG193" s="521">
        <f t="shared" si="113"/>
        <v>0</v>
      </c>
      <c r="EH193" s="521">
        <f t="shared" si="113"/>
        <v>0</v>
      </c>
      <c r="EI193" s="521">
        <f t="shared" si="113"/>
        <v>0</v>
      </c>
      <c r="EJ193" s="521">
        <f t="shared" si="113"/>
        <v>0</v>
      </c>
      <c r="EK193" s="521">
        <f t="shared" si="113"/>
        <v>0</v>
      </c>
      <c r="EL193" s="521">
        <f t="shared" si="113"/>
        <v>0</v>
      </c>
      <c r="EM193" s="521">
        <f t="shared" si="113"/>
        <v>0</v>
      </c>
      <c r="EN193" s="521">
        <f t="shared" si="113"/>
        <v>0</v>
      </c>
      <c r="EO193" s="521">
        <f t="shared" si="113"/>
        <v>0</v>
      </c>
      <c r="EP193" s="521">
        <f t="shared" si="113"/>
        <v>0</v>
      </c>
      <c r="EQ193" s="521">
        <f t="shared" si="113"/>
        <v>0</v>
      </c>
      <c r="ER193" s="521">
        <f t="shared" si="113"/>
        <v>0</v>
      </c>
      <c r="ES193" s="521">
        <f t="shared" si="113"/>
        <v>0</v>
      </c>
      <c r="ET193" s="521">
        <f t="shared" si="113"/>
        <v>0</v>
      </c>
      <c r="EU193" s="521">
        <f t="shared" si="113"/>
        <v>0</v>
      </c>
      <c r="EV193" s="521">
        <f t="shared" si="113"/>
        <v>0</v>
      </c>
      <c r="EW193" s="521">
        <f t="shared" si="113"/>
        <v>0</v>
      </c>
      <c r="EX193" s="521">
        <f t="shared" si="113"/>
        <v>0</v>
      </c>
      <c r="EY193" s="521">
        <f t="shared" si="113"/>
        <v>0</v>
      </c>
      <c r="EZ193" s="521">
        <f t="shared" si="113"/>
        <v>0</v>
      </c>
      <c r="FA193" s="521">
        <f t="shared" si="113"/>
        <v>0</v>
      </c>
      <c r="FB193" s="521">
        <f t="shared" si="113"/>
        <v>0</v>
      </c>
      <c r="FC193" s="521">
        <f t="shared" si="113"/>
        <v>0</v>
      </c>
      <c r="FD193" s="521">
        <f t="shared" si="113"/>
        <v>0</v>
      </c>
      <c r="FE193" s="521">
        <f t="shared" si="113"/>
        <v>0</v>
      </c>
      <c r="FF193" s="521">
        <f t="shared" si="113"/>
        <v>0</v>
      </c>
      <c r="FG193" s="521">
        <f t="shared" si="113"/>
        <v>0</v>
      </c>
      <c r="FH193" s="521">
        <f t="shared" si="113"/>
        <v>0</v>
      </c>
      <c r="FI193" s="521">
        <f t="shared" si="113"/>
        <v>0</v>
      </c>
      <c r="FJ193" s="521">
        <f t="shared" si="113"/>
        <v>0</v>
      </c>
      <c r="FK193" s="521">
        <f t="shared" si="113"/>
        <v>0</v>
      </c>
      <c r="FL193" s="521">
        <f t="shared" si="113"/>
        <v>0</v>
      </c>
      <c r="FM193" s="521">
        <f t="shared" si="113"/>
        <v>0</v>
      </c>
      <c r="FN193" s="521">
        <f t="shared" si="113"/>
        <v>0</v>
      </c>
      <c r="FO193" s="521">
        <f t="shared" si="113"/>
        <v>0</v>
      </c>
      <c r="FP193" s="521">
        <f t="shared" si="113"/>
        <v>0</v>
      </c>
      <c r="FQ193" s="521">
        <f t="shared" si="113"/>
        <v>0</v>
      </c>
      <c r="FR193" s="521">
        <f t="shared" si="113"/>
        <v>0</v>
      </c>
      <c r="FS193" s="521">
        <f t="shared" si="113"/>
        <v>0</v>
      </c>
      <c r="FT193" s="521">
        <f t="shared" si="113"/>
        <v>0</v>
      </c>
      <c r="FU193" s="521">
        <f t="shared" si="113"/>
        <v>0</v>
      </c>
      <c r="FV193" s="521">
        <f t="shared" si="113"/>
        <v>0</v>
      </c>
      <c r="FW193" s="521">
        <f t="shared" si="113"/>
        <v>0</v>
      </c>
      <c r="FX193" s="521">
        <f t="shared" si="113"/>
        <v>0</v>
      </c>
      <c r="FY193" s="521">
        <f t="shared" si="113"/>
        <v>0</v>
      </c>
      <c r="FZ193" s="521">
        <f t="shared" si="113"/>
        <v>0</v>
      </c>
      <c r="GA193" s="521">
        <f t="shared" si="113"/>
        <v>0</v>
      </c>
      <c r="GB193" s="521">
        <f t="shared" si="113"/>
        <v>0</v>
      </c>
      <c r="GC193" s="521">
        <f t="shared" si="113"/>
        <v>0</v>
      </c>
      <c r="GD193" s="521">
        <f t="shared" si="113"/>
        <v>0</v>
      </c>
      <c r="GE193" s="521">
        <f t="shared" si="113"/>
        <v>0</v>
      </c>
      <c r="GF193" s="521">
        <f t="shared" si="113"/>
        <v>0</v>
      </c>
      <c r="GG193" s="521">
        <f t="shared" si="113"/>
        <v>0</v>
      </c>
      <c r="GH193" s="521">
        <f t="shared" si="113"/>
        <v>0</v>
      </c>
      <c r="GI193" s="521">
        <f t="shared" si="113"/>
        <v>0</v>
      </c>
      <c r="GJ193" s="521">
        <f t="shared" si="113"/>
        <v>0</v>
      </c>
      <c r="GK193" s="521">
        <f t="shared" si="113"/>
        <v>0</v>
      </c>
      <c r="GL193" s="521">
        <f t="shared" si="113"/>
        <v>0</v>
      </c>
      <c r="GM193" s="521">
        <f t="shared" si="113"/>
        <v>0</v>
      </c>
      <c r="GN193" s="521">
        <f t="shared" ref="GN193:IY193" si="114">SUM(GN186:GN192)</f>
        <v>0</v>
      </c>
      <c r="GO193" s="521">
        <f t="shared" si="114"/>
        <v>0</v>
      </c>
      <c r="GP193" s="521">
        <f t="shared" si="114"/>
        <v>0</v>
      </c>
      <c r="GQ193" s="521">
        <f t="shared" si="114"/>
        <v>0</v>
      </c>
      <c r="GR193" s="521">
        <f t="shared" si="114"/>
        <v>0</v>
      </c>
      <c r="GS193" s="521">
        <f t="shared" si="114"/>
        <v>0</v>
      </c>
      <c r="GT193" s="521">
        <f t="shared" si="114"/>
        <v>0</v>
      </c>
      <c r="GU193" s="521">
        <f t="shared" si="114"/>
        <v>0</v>
      </c>
      <c r="GV193" s="521">
        <f t="shared" si="114"/>
        <v>0</v>
      </c>
      <c r="GW193" s="521">
        <f t="shared" si="114"/>
        <v>0</v>
      </c>
      <c r="GX193" s="521">
        <f t="shared" si="114"/>
        <v>0</v>
      </c>
      <c r="GY193" s="521">
        <f t="shared" si="114"/>
        <v>0</v>
      </c>
      <c r="GZ193" s="521">
        <f t="shared" si="114"/>
        <v>0</v>
      </c>
      <c r="HA193" s="521">
        <f t="shared" si="114"/>
        <v>0</v>
      </c>
      <c r="HB193" s="521">
        <f t="shared" si="114"/>
        <v>0</v>
      </c>
      <c r="HC193" s="521">
        <f t="shared" si="114"/>
        <v>0</v>
      </c>
      <c r="HD193" s="521">
        <f t="shared" si="114"/>
        <v>0</v>
      </c>
      <c r="HE193" s="521">
        <f t="shared" si="114"/>
        <v>0</v>
      </c>
      <c r="HF193" s="521">
        <f t="shared" si="114"/>
        <v>0</v>
      </c>
      <c r="HG193" s="521">
        <f t="shared" si="114"/>
        <v>0</v>
      </c>
      <c r="HH193" s="521">
        <f t="shared" si="114"/>
        <v>0</v>
      </c>
      <c r="HI193" s="521">
        <f t="shared" si="114"/>
        <v>0</v>
      </c>
      <c r="HJ193" s="521">
        <f t="shared" si="114"/>
        <v>0</v>
      </c>
      <c r="HK193" s="521">
        <f t="shared" si="114"/>
        <v>0</v>
      </c>
      <c r="HL193" s="521">
        <f t="shared" si="114"/>
        <v>0</v>
      </c>
      <c r="HM193" s="521">
        <f t="shared" si="114"/>
        <v>0</v>
      </c>
      <c r="HN193" s="521">
        <f t="shared" si="114"/>
        <v>0</v>
      </c>
      <c r="HO193" s="521">
        <f t="shared" si="114"/>
        <v>0</v>
      </c>
      <c r="HP193" s="521">
        <f t="shared" si="114"/>
        <v>0</v>
      </c>
      <c r="HQ193" s="521">
        <f t="shared" si="114"/>
        <v>0</v>
      </c>
      <c r="HR193" s="521">
        <f t="shared" si="114"/>
        <v>0</v>
      </c>
      <c r="HS193" s="521">
        <f t="shared" si="114"/>
        <v>0</v>
      </c>
      <c r="HT193" s="521">
        <f t="shared" si="114"/>
        <v>0</v>
      </c>
      <c r="HU193" s="521">
        <f t="shared" si="114"/>
        <v>0</v>
      </c>
      <c r="HV193" s="521">
        <f t="shared" si="114"/>
        <v>0</v>
      </c>
      <c r="HW193" s="521">
        <f t="shared" si="114"/>
        <v>0</v>
      </c>
      <c r="HX193" s="521">
        <f t="shared" si="114"/>
        <v>0</v>
      </c>
      <c r="HY193" s="521">
        <f t="shared" si="114"/>
        <v>0</v>
      </c>
      <c r="HZ193" s="521">
        <f t="shared" si="114"/>
        <v>0</v>
      </c>
      <c r="IA193" s="521">
        <f t="shared" si="114"/>
        <v>0</v>
      </c>
      <c r="IB193" s="521">
        <f t="shared" si="114"/>
        <v>0</v>
      </c>
      <c r="IC193" s="521">
        <f t="shared" si="114"/>
        <v>0</v>
      </c>
      <c r="ID193" s="521">
        <f t="shared" si="114"/>
        <v>0</v>
      </c>
      <c r="IE193" s="521">
        <f t="shared" si="114"/>
        <v>0</v>
      </c>
      <c r="IF193" s="521">
        <f t="shared" si="114"/>
        <v>0</v>
      </c>
      <c r="IG193" s="521">
        <f t="shared" si="114"/>
        <v>0</v>
      </c>
      <c r="IH193" s="521">
        <f t="shared" si="114"/>
        <v>0</v>
      </c>
      <c r="II193" s="521">
        <f t="shared" si="114"/>
        <v>0</v>
      </c>
      <c r="IJ193" s="521">
        <f t="shared" si="114"/>
        <v>0</v>
      </c>
      <c r="IK193" s="521">
        <f t="shared" si="114"/>
        <v>0</v>
      </c>
      <c r="IL193" s="521">
        <f t="shared" si="114"/>
        <v>0</v>
      </c>
      <c r="IM193" s="521">
        <f t="shared" si="114"/>
        <v>0</v>
      </c>
      <c r="IN193" s="521">
        <f t="shared" si="114"/>
        <v>0</v>
      </c>
      <c r="IO193" s="521">
        <f t="shared" si="114"/>
        <v>0</v>
      </c>
      <c r="IP193" s="521">
        <f t="shared" si="114"/>
        <v>0</v>
      </c>
      <c r="IQ193" s="521">
        <f t="shared" si="114"/>
        <v>0</v>
      </c>
      <c r="IR193" s="521">
        <f t="shared" si="114"/>
        <v>0</v>
      </c>
      <c r="IS193" s="521">
        <f t="shared" si="114"/>
        <v>0</v>
      </c>
      <c r="IT193" s="521">
        <f t="shared" si="114"/>
        <v>0</v>
      </c>
      <c r="IU193" s="521">
        <f t="shared" si="114"/>
        <v>0</v>
      </c>
      <c r="IV193" s="521">
        <f t="shared" si="114"/>
        <v>0</v>
      </c>
      <c r="IW193" s="521">
        <f t="shared" si="114"/>
        <v>0</v>
      </c>
      <c r="IX193" s="521">
        <f t="shared" si="114"/>
        <v>0</v>
      </c>
      <c r="IY193" s="521">
        <f t="shared" si="114"/>
        <v>0</v>
      </c>
      <c r="IZ193" s="521">
        <f t="shared" ref="IZ193:LK193" si="115">SUM(IZ186:IZ192)</f>
        <v>0</v>
      </c>
      <c r="JA193" s="521">
        <f t="shared" si="115"/>
        <v>0</v>
      </c>
      <c r="JB193" s="521">
        <f t="shared" si="115"/>
        <v>0</v>
      </c>
      <c r="JC193" s="521">
        <f t="shared" si="115"/>
        <v>0</v>
      </c>
      <c r="JD193" s="521">
        <f t="shared" si="115"/>
        <v>0</v>
      </c>
      <c r="JE193" s="521">
        <f t="shared" si="115"/>
        <v>0</v>
      </c>
      <c r="JF193" s="521">
        <f t="shared" si="115"/>
        <v>0</v>
      </c>
      <c r="JG193" s="521">
        <f t="shared" si="115"/>
        <v>0</v>
      </c>
      <c r="JH193" s="521">
        <f t="shared" si="115"/>
        <v>0</v>
      </c>
      <c r="JI193" s="521">
        <f t="shared" si="115"/>
        <v>0</v>
      </c>
      <c r="JJ193" s="521">
        <f t="shared" si="115"/>
        <v>0</v>
      </c>
      <c r="JK193" s="521">
        <f t="shared" si="115"/>
        <v>0</v>
      </c>
      <c r="JL193" s="521">
        <f t="shared" si="115"/>
        <v>0</v>
      </c>
      <c r="JM193" s="521">
        <f t="shared" si="115"/>
        <v>0</v>
      </c>
      <c r="JN193" s="521">
        <f t="shared" si="115"/>
        <v>0</v>
      </c>
      <c r="JO193" s="521">
        <f t="shared" si="115"/>
        <v>0</v>
      </c>
      <c r="JP193" s="521">
        <f t="shared" si="115"/>
        <v>0</v>
      </c>
      <c r="JQ193" s="521">
        <f t="shared" si="115"/>
        <v>0</v>
      </c>
      <c r="JR193" s="521">
        <f t="shared" si="115"/>
        <v>0</v>
      </c>
      <c r="JS193" s="521">
        <f t="shared" si="115"/>
        <v>0</v>
      </c>
      <c r="JT193" s="521">
        <f t="shared" si="115"/>
        <v>0</v>
      </c>
      <c r="JU193" s="521">
        <f t="shared" si="115"/>
        <v>0</v>
      </c>
      <c r="JV193" s="521">
        <f t="shared" si="115"/>
        <v>0</v>
      </c>
      <c r="JW193" s="521">
        <f t="shared" si="115"/>
        <v>0</v>
      </c>
      <c r="JX193" s="521">
        <f t="shared" si="115"/>
        <v>0</v>
      </c>
      <c r="JY193" s="521">
        <f t="shared" si="115"/>
        <v>0</v>
      </c>
      <c r="JZ193" s="521">
        <f t="shared" si="115"/>
        <v>0</v>
      </c>
      <c r="KA193" s="521">
        <f t="shared" si="115"/>
        <v>0</v>
      </c>
      <c r="KB193" s="521">
        <f t="shared" si="115"/>
        <v>0</v>
      </c>
      <c r="KC193" s="521">
        <f t="shared" si="115"/>
        <v>0</v>
      </c>
      <c r="KD193" s="521">
        <f t="shared" si="115"/>
        <v>0</v>
      </c>
      <c r="KE193" s="521">
        <f t="shared" si="115"/>
        <v>0</v>
      </c>
      <c r="KF193" s="521">
        <f t="shared" si="115"/>
        <v>0</v>
      </c>
      <c r="KG193" s="521">
        <f t="shared" si="115"/>
        <v>0</v>
      </c>
      <c r="KH193" s="521">
        <f t="shared" si="115"/>
        <v>0</v>
      </c>
      <c r="KI193" s="521">
        <f t="shared" si="115"/>
        <v>0</v>
      </c>
      <c r="KJ193" s="521">
        <f t="shared" si="115"/>
        <v>0</v>
      </c>
      <c r="KK193" s="521">
        <f t="shared" si="115"/>
        <v>0</v>
      </c>
      <c r="KL193" s="521">
        <f t="shared" si="115"/>
        <v>0</v>
      </c>
      <c r="KM193" s="521">
        <f t="shared" si="115"/>
        <v>0</v>
      </c>
      <c r="KN193" s="521">
        <f t="shared" si="115"/>
        <v>0</v>
      </c>
      <c r="KO193" s="521">
        <f t="shared" si="115"/>
        <v>0</v>
      </c>
      <c r="KP193" s="521">
        <f t="shared" si="115"/>
        <v>0</v>
      </c>
      <c r="KQ193" s="521">
        <f t="shared" si="115"/>
        <v>0</v>
      </c>
      <c r="KR193" s="521">
        <f t="shared" si="115"/>
        <v>0</v>
      </c>
      <c r="KS193" s="521">
        <f t="shared" si="115"/>
        <v>0</v>
      </c>
      <c r="KT193" s="521">
        <f t="shared" si="115"/>
        <v>0</v>
      </c>
      <c r="KU193" s="521">
        <f t="shared" si="115"/>
        <v>0</v>
      </c>
      <c r="KV193" s="521">
        <f t="shared" si="115"/>
        <v>0</v>
      </c>
      <c r="KW193" s="521">
        <f t="shared" si="115"/>
        <v>0</v>
      </c>
      <c r="KX193" s="521">
        <f t="shared" si="115"/>
        <v>0</v>
      </c>
      <c r="KY193" s="521">
        <f t="shared" si="115"/>
        <v>0</v>
      </c>
      <c r="KZ193" s="521">
        <f t="shared" si="115"/>
        <v>0</v>
      </c>
      <c r="LA193" s="521">
        <f t="shared" si="115"/>
        <v>0</v>
      </c>
      <c r="LB193" s="521">
        <f t="shared" si="115"/>
        <v>0</v>
      </c>
      <c r="LC193" s="521">
        <f t="shared" si="115"/>
        <v>0</v>
      </c>
      <c r="LD193" s="521">
        <f t="shared" si="115"/>
        <v>0</v>
      </c>
      <c r="LE193" s="521">
        <f t="shared" si="115"/>
        <v>0</v>
      </c>
      <c r="LF193" s="521">
        <f t="shared" si="115"/>
        <v>0</v>
      </c>
      <c r="LG193" s="521">
        <f t="shared" si="115"/>
        <v>0</v>
      </c>
      <c r="LH193" s="521">
        <f t="shared" si="115"/>
        <v>0</v>
      </c>
      <c r="LI193" s="521">
        <f t="shared" si="115"/>
        <v>0</v>
      </c>
      <c r="LJ193" s="521">
        <f t="shared" si="115"/>
        <v>0</v>
      </c>
      <c r="LK193" s="521">
        <f t="shared" si="115"/>
        <v>0</v>
      </c>
      <c r="LL193" s="521">
        <f t="shared" ref="LL193:NK193" si="116">SUM(LL186:LL192)</f>
        <v>0</v>
      </c>
      <c r="LM193" s="521">
        <f t="shared" si="116"/>
        <v>0</v>
      </c>
      <c r="LN193" s="521">
        <f t="shared" si="116"/>
        <v>0</v>
      </c>
      <c r="LO193" s="521">
        <f t="shared" si="116"/>
        <v>0</v>
      </c>
      <c r="LP193" s="521">
        <f t="shared" si="116"/>
        <v>0</v>
      </c>
      <c r="LQ193" s="521">
        <f t="shared" si="116"/>
        <v>0</v>
      </c>
      <c r="LR193" s="521">
        <f t="shared" si="116"/>
        <v>0</v>
      </c>
      <c r="LS193" s="521">
        <f t="shared" si="116"/>
        <v>0</v>
      </c>
      <c r="LT193" s="521">
        <f t="shared" si="116"/>
        <v>0</v>
      </c>
      <c r="LU193" s="521">
        <f t="shared" si="116"/>
        <v>0</v>
      </c>
      <c r="LV193" s="521">
        <f t="shared" si="116"/>
        <v>0</v>
      </c>
      <c r="LW193" s="521">
        <f t="shared" si="116"/>
        <v>0</v>
      </c>
      <c r="LX193" s="521">
        <f t="shared" si="116"/>
        <v>0</v>
      </c>
      <c r="LY193" s="521">
        <f t="shared" si="116"/>
        <v>0</v>
      </c>
      <c r="LZ193" s="521">
        <f t="shared" si="116"/>
        <v>0</v>
      </c>
      <c r="MA193" s="521">
        <f t="shared" si="116"/>
        <v>0</v>
      </c>
      <c r="MB193" s="521">
        <f t="shared" si="116"/>
        <v>0</v>
      </c>
      <c r="MC193" s="521">
        <f t="shared" si="116"/>
        <v>0</v>
      </c>
      <c r="MD193" s="521">
        <f t="shared" si="116"/>
        <v>0</v>
      </c>
      <c r="ME193" s="521">
        <f t="shared" si="116"/>
        <v>0</v>
      </c>
      <c r="MF193" s="521">
        <f t="shared" si="116"/>
        <v>0</v>
      </c>
      <c r="MG193" s="521">
        <f t="shared" si="116"/>
        <v>0</v>
      </c>
      <c r="MH193" s="521">
        <f t="shared" si="116"/>
        <v>0</v>
      </c>
      <c r="MI193" s="521">
        <f t="shared" si="116"/>
        <v>0</v>
      </c>
      <c r="MJ193" s="521">
        <f t="shared" si="116"/>
        <v>0</v>
      </c>
      <c r="MK193" s="521">
        <f t="shared" si="116"/>
        <v>0</v>
      </c>
      <c r="ML193" s="521">
        <f t="shared" si="116"/>
        <v>0</v>
      </c>
      <c r="MM193" s="521">
        <f t="shared" si="116"/>
        <v>0</v>
      </c>
      <c r="MN193" s="521">
        <f t="shared" si="116"/>
        <v>0</v>
      </c>
      <c r="MO193" s="521">
        <f t="shared" si="116"/>
        <v>0</v>
      </c>
      <c r="MP193" s="521">
        <f t="shared" si="116"/>
        <v>0</v>
      </c>
      <c r="MQ193" s="521">
        <f t="shared" si="116"/>
        <v>0</v>
      </c>
      <c r="MR193" s="521">
        <f t="shared" si="116"/>
        <v>0</v>
      </c>
      <c r="MS193" s="521">
        <f t="shared" si="116"/>
        <v>0</v>
      </c>
      <c r="MT193" s="521">
        <f t="shared" si="116"/>
        <v>0</v>
      </c>
      <c r="MU193" s="521">
        <f t="shared" si="116"/>
        <v>0</v>
      </c>
      <c r="MV193" s="521">
        <f t="shared" si="116"/>
        <v>0</v>
      </c>
      <c r="MW193" s="521">
        <f t="shared" si="116"/>
        <v>0</v>
      </c>
      <c r="MX193" s="521">
        <f t="shared" si="116"/>
        <v>0</v>
      </c>
      <c r="MY193" s="521">
        <f t="shared" si="116"/>
        <v>0</v>
      </c>
      <c r="MZ193" s="521">
        <f t="shared" si="116"/>
        <v>0</v>
      </c>
      <c r="NA193" s="521">
        <f t="shared" si="116"/>
        <v>0</v>
      </c>
      <c r="NB193" s="521">
        <f t="shared" si="116"/>
        <v>0</v>
      </c>
      <c r="NC193" s="521">
        <f t="shared" si="116"/>
        <v>0</v>
      </c>
      <c r="ND193" s="521">
        <f t="shared" si="116"/>
        <v>0</v>
      </c>
      <c r="NE193" s="521">
        <f t="shared" si="116"/>
        <v>0</v>
      </c>
      <c r="NF193" s="521">
        <f t="shared" si="116"/>
        <v>0</v>
      </c>
      <c r="NG193" s="521">
        <f t="shared" si="116"/>
        <v>0</v>
      </c>
      <c r="NH193" s="521">
        <f t="shared" si="116"/>
        <v>0</v>
      </c>
      <c r="NI193" s="521">
        <f t="shared" si="116"/>
        <v>0</v>
      </c>
      <c r="NJ193" s="521">
        <f t="shared" si="116"/>
        <v>0</v>
      </c>
      <c r="NK193" s="522">
        <f t="shared" si="116"/>
        <v>0</v>
      </c>
    </row>
    <row r="194" spans="1:375" s="384" customFormat="1" ht="13.8" x14ac:dyDescent="0.3">
      <c r="A194" s="517">
        <f t="shared" si="86"/>
        <v>0</v>
      </c>
      <c r="B194" s="421" t="s">
        <v>337</v>
      </c>
      <c r="C194" s="514" t="s">
        <v>338</v>
      </c>
      <c r="D194" s="515">
        <f t="shared" ref="D194:BO194" si="117">IF(D$167=EOMONTH($D21,-1),-FV($AE21,ROUNDDOWN(YEARFRAC($D$167,D$167,1),0),,-$AC21*$B21,0),0)</f>
        <v>0</v>
      </c>
      <c r="E194" s="515">
        <f t="shared" si="117"/>
        <v>0</v>
      </c>
      <c r="F194" s="515">
        <f t="shared" si="117"/>
        <v>0</v>
      </c>
      <c r="G194" s="515">
        <f t="shared" si="117"/>
        <v>0</v>
      </c>
      <c r="H194" s="515">
        <f t="shared" si="117"/>
        <v>0</v>
      </c>
      <c r="I194" s="515">
        <f t="shared" si="117"/>
        <v>0</v>
      </c>
      <c r="J194" s="515">
        <f t="shared" si="117"/>
        <v>0</v>
      </c>
      <c r="K194" s="515">
        <f t="shared" si="117"/>
        <v>0</v>
      </c>
      <c r="L194" s="515">
        <f t="shared" si="117"/>
        <v>0</v>
      </c>
      <c r="M194" s="515">
        <f t="shared" si="117"/>
        <v>0</v>
      </c>
      <c r="N194" s="515">
        <f t="shared" si="117"/>
        <v>0</v>
      </c>
      <c r="O194" s="515">
        <f t="shared" si="117"/>
        <v>0</v>
      </c>
      <c r="P194" s="515">
        <f t="shared" si="117"/>
        <v>0</v>
      </c>
      <c r="Q194" s="515">
        <f t="shared" si="117"/>
        <v>0</v>
      </c>
      <c r="R194" s="515">
        <f t="shared" si="117"/>
        <v>0</v>
      </c>
      <c r="S194" s="515">
        <f t="shared" si="117"/>
        <v>0</v>
      </c>
      <c r="T194" s="515">
        <f t="shared" si="117"/>
        <v>0</v>
      </c>
      <c r="U194" s="515">
        <f t="shared" si="117"/>
        <v>0</v>
      </c>
      <c r="V194" s="515">
        <f t="shared" si="117"/>
        <v>0</v>
      </c>
      <c r="W194" s="515">
        <f t="shared" si="117"/>
        <v>0</v>
      </c>
      <c r="X194" s="515">
        <f t="shared" si="117"/>
        <v>0</v>
      </c>
      <c r="Y194" s="515">
        <f t="shared" si="117"/>
        <v>0</v>
      </c>
      <c r="Z194" s="515">
        <f t="shared" si="117"/>
        <v>0</v>
      </c>
      <c r="AA194" s="515">
        <f t="shared" si="117"/>
        <v>0</v>
      </c>
      <c r="AB194" s="515">
        <f t="shared" si="117"/>
        <v>0</v>
      </c>
      <c r="AC194" s="515">
        <f t="shared" si="117"/>
        <v>0</v>
      </c>
      <c r="AD194" s="515">
        <f t="shared" si="117"/>
        <v>0</v>
      </c>
      <c r="AE194" s="515">
        <f t="shared" si="117"/>
        <v>0</v>
      </c>
      <c r="AF194" s="515">
        <f t="shared" si="117"/>
        <v>0</v>
      </c>
      <c r="AG194" s="515">
        <f t="shared" si="117"/>
        <v>0</v>
      </c>
      <c r="AH194" s="515">
        <f t="shared" si="117"/>
        <v>0</v>
      </c>
      <c r="AI194" s="515">
        <f t="shared" si="117"/>
        <v>0</v>
      </c>
      <c r="AJ194" s="515">
        <f t="shared" si="117"/>
        <v>0</v>
      </c>
      <c r="AK194" s="515">
        <f t="shared" si="117"/>
        <v>0</v>
      </c>
      <c r="AL194" s="515">
        <f t="shared" si="117"/>
        <v>0</v>
      </c>
      <c r="AM194" s="515">
        <f t="shared" si="117"/>
        <v>0</v>
      </c>
      <c r="AN194" s="515">
        <f t="shared" si="117"/>
        <v>0</v>
      </c>
      <c r="AO194" s="515">
        <f t="shared" si="117"/>
        <v>0</v>
      </c>
      <c r="AP194" s="515">
        <f t="shared" si="117"/>
        <v>0</v>
      </c>
      <c r="AQ194" s="515">
        <f t="shared" si="117"/>
        <v>0</v>
      </c>
      <c r="AR194" s="515">
        <f t="shared" si="117"/>
        <v>0</v>
      </c>
      <c r="AS194" s="515">
        <f t="shared" si="117"/>
        <v>0</v>
      </c>
      <c r="AT194" s="515">
        <f t="shared" si="117"/>
        <v>0</v>
      </c>
      <c r="AU194" s="515">
        <f t="shared" si="117"/>
        <v>0</v>
      </c>
      <c r="AV194" s="515">
        <f t="shared" si="117"/>
        <v>0</v>
      </c>
      <c r="AW194" s="515">
        <f t="shared" si="117"/>
        <v>0</v>
      </c>
      <c r="AX194" s="515">
        <f t="shared" si="117"/>
        <v>0</v>
      </c>
      <c r="AY194" s="515">
        <f t="shared" si="117"/>
        <v>0</v>
      </c>
      <c r="AZ194" s="515">
        <f t="shared" si="117"/>
        <v>0</v>
      </c>
      <c r="BA194" s="515">
        <f t="shared" si="117"/>
        <v>0</v>
      </c>
      <c r="BB194" s="515">
        <f t="shared" si="117"/>
        <v>0</v>
      </c>
      <c r="BC194" s="515">
        <f t="shared" si="117"/>
        <v>0</v>
      </c>
      <c r="BD194" s="515">
        <f t="shared" si="117"/>
        <v>0</v>
      </c>
      <c r="BE194" s="515">
        <f t="shared" si="117"/>
        <v>0</v>
      </c>
      <c r="BF194" s="515">
        <f t="shared" si="117"/>
        <v>0</v>
      </c>
      <c r="BG194" s="515">
        <f t="shared" si="117"/>
        <v>0</v>
      </c>
      <c r="BH194" s="515">
        <f t="shared" si="117"/>
        <v>0</v>
      </c>
      <c r="BI194" s="515">
        <f t="shared" si="117"/>
        <v>0</v>
      </c>
      <c r="BJ194" s="515">
        <f t="shared" si="117"/>
        <v>0</v>
      </c>
      <c r="BK194" s="515">
        <f t="shared" si="117"/>
        <v>0</v>
      </c>
      <c r="BL194" s="515">
        <f t="shared" si="117"/>
        <v>0</v>
      </c>
      <c r="BM194" s="515">
        <f t="shared" si="117"/>
        <v>0</v>
      </c>
      <c r="BN194" s="515">
        <f t="shared" si="117"/>
        <v>0</v>
      </c>
      <c r="BO194" s="515">
        <f t="shared" si="117"/>
        <v>0</v>
      </c>
      <c r="BP194" s="515">
        <f t="shared" ref="BP194:EA194" si="118">IF(BP$167=EOMONTH($D21,-1),-FV($AE21,ROUNDDOWN(YEARFRAC($D$167,BP$167,1),0),,-$AC21*$B21,0),0)</f>
        <v>0</v>
      </c>
      <c r="BQ194" s="515">
        <f t="shared" si="118"/>
        <v>0</v>
      </c>
      <c r="BR194" s="515">
        <f t="shared" si="118"/>
        <v>0</v>
      </c>
      <c r="BS194" s="515">
        <f t="shared" si="118"/>
        <v>0</v>
      </c>
      <c r="BT194" s="515">
        <f t="shared" si="118"/>
        <v>0</v>
      </c>
      <c r="BU194" s="515">
        <f t="shared" si="118"/>
        <v>0</v>
      </c>
      <c r="BV194" s="515">
        <f t="shared" si="118"/>
        <v>0</v>
      </c>
      <c r="BW194" s="515">
        <f t="shared" si="118"/>
        <v>0</v>
      </c>
      <c r="BX194" s="515">
        <f t="shared" si="118"/>
        <v>0</v>
      </c>
      <c r="BY194" s="515">
        <f t="shared" si="118"/>
        <v>0</v>
      </c>
      <c r="BZ194" s="515">
        <f t="shared" si="118"/>
        <v>0</v>
      </c>
      <c r="CA194" s="515">
        <f t="shared" si="118"/>
        <v>0</v>
      </c>
      <c r="CB194" s="515">
        <f t="shared" si="118"/>
        <v>0</v>
      </c>
      <c r="CC194" s="515">
        <f t="shared" si="118"/>
        <v>0</v>
      </c>
      <c r="CD194" s="515">
        <f t="shared" si="118"/>
        <v>0</v>
      </c>
      <c r="CE194" s="515">
        <f t="shared" si="118"/>
        <v>0</v>
      </c>
      <c r="CF194" s="515">
        <f t="shared" si="118"/>
        <v>0</v>
      </c>
      <c r="CG194" s="515">
        <f t="shared" si="118"/>
        <v>0</v>
      </c>
      <c r="CH194" s="515">
        <f t="shared" si="118"/>
        <v>0</v>
      </c>
      <c r="CI194" s="515">
        <f t="shared" si="118"/>
        <v>0</v>
      </c>
      <c r="CJ194" s="515">
        <f t="shared" si="118"/>
        <v>0</v>
      </c>
      <c r="CK194" s="515">
        <f t="shared" si="118"/>
        <v>0</v>
      </c>
      <c r="CL194" s="515">
        <f t="shared" si="118"/>
        <v>0</v>
      </c>
      <c r="CM194" s="515">
        <f t="shared" si="118"/>
        <v>0</v>
      </c>
      <c r="CN194" s="515">
        <f t="shared" si="118"/>
        <v>0</v>
      </c>
      <c r="CO194" s="515">
        <f t="shared" si="118"/>
        <v>0</v>
      </c>
      <c r="CP194" s="515">
        <f t="shared" si="118"/>
        <v>0</v>
      </c>
      <c r="CQ194" s="515">
        <f t="shared" si="118"/>
        <v>0</v>
      </c>
      <c r="CR194" s="515">
        <f t="shared" si="118"/>
        <v>0</v>
      </c>
      <c r="CS194" s="515">
        <f t="shared" si="118"/>
        <v>0</v>
      </c>
      <c r="CT194" s="515">
        <f t="shared" si="118"/>
        <v>0</v>
      </c>
      <c r="CU194" s="515">
        <f t="shared" si="118"/>
        <v>0</v>
      </c>
      <c r="CV194" s="515">
        <f t="shared" si="118"/>
        <v>0</v>
      </c>
      <c r="CW194" s="515">
        <f t="shared" si="118"/>
        <v>0</v>
      </c>
      <c r="CX194" s="515">
        <f t="shared" si="118"/>
        <v>0</v>
      </c>
      <c r="CY194" s="515">
        <f t="shared" si="118"/>
        <v>0</v>
      </c>
      <c r="CZ194" s="515">
        <f t="shared" si="118"/>
        <v>0</v>
      </c>
      <c r="DA194" s="515">
        <f t="shared" si="118"/>
        <v>0</v>
      </c>
      <c r="DB194" s="515">
        <f t="shared" si="118"/>
        <v>0</v>
      </c>
      <c r="DC194" s="515">
        <f t="shared" si="118"/>
        <v>0</v>
      </c>
      <c r="DD194" s="515">
        <f t="shared" si="118"/>
        <v>0</v>
      </c>
      <c r="DE194" s="515">
        <f t="shared" si="118"/>
        <v>0</v>
      </c>
      <c r="DF194" s="515">
        <f t="shared" si="118"/>
        <v>0</v>
      </c>
      <c r="DG194" s="515">
        <f t="shared" si="118"/>
        <v>0</v>
      </c>
      <c r="DH194" s="515">
        <f t="shared" si="118"/>
        <v>0</v>
      </c>
      <c r="DI194" s="515">
        <f t="shared" si="118"/>
        <v>0</v>
      </c>
      <c r="DJ194" s="515">
        <f t="shared" si="118"/>
        <v>0</v>
      </c>
      <c r="DK194" s="515">
        <f t="shared" si="118"/>
        <v>0</v>
      </c>
      <c r="DL194" s="515">
        <f t="shared" si="118"/>
        <v>0</v>
      </c>
      <c r="DM194" s="515">
        <f t="shared" si="118"/>
        <v>0</v>
      </c>
      <c r="DN194" s="515">
        <f t="shared" si="118"/>
        <v>0</v>
      </c>
      <c r="DO194" s="515">
        <f t="shared" si="118"/>
        <v>0</v>
      </c>
      <c r="DP194" s="515">
        <f t="shared" si="118"/>
        <v>0</v>
      </c>
      <c r="DQ194" s="515">
        <f t="shared" si="118"/>
        <v>0</v>
      </c>
      <c r="DR194" s="515">
        <f t="shared" si="118"/>
        <v>0</v>
      </c>
      <c r="DS194" s="515">
        <f t="shared" si="118"/>
        <v>0</v>
      </c>
      <c r="DT194" s="515">
        <f t="shared" si="118"/>
        <v>0</v>
      </c>
      <c r="DU194" s="515">
        <f t="shared" si="118"/>
        <v>0</v>
      </c>
      <c r="DV194" s="515">
        <f t="shared" si="118"/>
        <v>0</v>
      </c>
      <c r="DW194" s="515">
        <f t="shared" si="118"/>
        <v>0</v>
      </c>
      <c r="DX194" s="515">
        <f t="shared" si="118"/>
        <v>0</v>
      </c>
      <c r="DY194" s="515">
        <f t="shared" si="118"/>
        <v>0</v>
      </c>
      <c r="DZ194" s="515">
        <f t="shared" si="118"/>
        <v>0</v>
      </c>
      <c r="EA194" s="515">
        <f t="shared" si="118"/>
        <v>0</v>
      </c>
      <c r="EB194" s="515">
        <f t="shared" ref="EB194:GM194" si="119">IF(EB$167=EOMONTH($D21,-1),-FV($AE21,ROUNDDOWN(YEARFRAC($D$167,EB$167,1),0),,-$AC21*$B21,0),0)</f>
        <v>0</v>
      </c>
      <c r="EC194" s="515">
        <f t="shared" si="119"/>
        <v>0</v>
      </c>
      <c r="ED194" s="515">
        <f t="shared" si="119"/>
        <v>0</v>
      </c>
      <c r="EE194" s="515">
        <f t="shared" si="119"/>
        <v>0</v>
      </c>
      <c r="EF194" s="515">
        <f t="shared" si="119"/>
        <v>0</v>
      </c>
      <c r="EG194" s="515">
        <f t="shared" si="119"/>
        <v>0</v>
      </c>
      <c r="EH194" s="515">
        <f t="shared" si="119"/>
        <v>0</v>
      </c>
      <c r="EI194" s="515">
        <f t="shared" si="119"/>
        <v>0</v>
      </c>
      <c r="EJ194" s="515">
        <f t="shared" si="119"/>
        <v>0</v>
      </c>
      <c r="EK194" s="515">
        <f t="shared" si="119"/>
        <v>0</v>
      </c>
      <c r="EL194" s="515">
        <f t="shared" si="119"/>
        <v>0</v>
      </c>
      <c r="EM194" s="515">
        <f t="shared" si="119"/>
        <v>0</v>
      </c>
      <c r="EN194" s="515">
        <f t="shared" si="119"/>
        <v>0</v>
      </c>
      <c r="EO194" s="515">
        <f t="shared" si="119"/>
        <v>0</v>
      </c>
      <c r="EP194" s="515">
        <f t="shared" si="119"/>
        <v>0</v>
      </c>
      <c r="EQ194" s="515">
        <f t="shared" si="119"/>
        <v>0</v>
      </c>
      <c r="ER194" s="515">
        <f t="shared" si="119"/>
        <v>0</v>
      </c>
      <c r="ES194" s="515">
        <f t="shared" si="119"/>
        <v>0</v>
      </c>
      <c r="ET194" s="515">
        <f t="shared" si="119"/>
        <v>0</v>
      </c>
      <c r="EU194" s="515">
        <f t="shared" si="119"/>
        <v>0</v>
      </c>
      <c r="EV194" s="515">
        <f t="shared" si="119"/>
        <v>0</v>
      </c>
      <c r="EW194" s="515">
        <f t="shared" si="119"/>
        <v>0</v>
      </c>
      <c r="EX194" s="515">
        <f t="shared" si="119"/>
        <v>0</v>
      </c>
      <c r="EY194" s="515">
        <f t="shared" si="119"/>
        <v>0</v>
      </c>
      <c r="EZ194" s="515">
        <f t="shared" si="119"/>
        <v>0</v>
      </c>
      <c r="FA194" s="515">
        <f t="shared" si="119"/>
        <v>0</v>
      </c>
      <c r="FB194" s="515">
        <f t="shared" si="119"/>
        <v>0</v>
      </c>
      <c r="FC194" s="515">
        <f t="shared" si="119"/>
        <v>0</v>
      </c>
      <c r="FD194" s="515">
        <f t="shared" si="119"/>
        <v>0</v>
      </c>
      <c r="FE194" s="515">
        <f t="shared" si="119"/>
        <v>0</v>
      </c>
      <c r="FF194" s="515">
        <f t="shared" si="119"/>
        <v>0</v>
      </c>
      <c r="FG194" s="515">
        <f t="shared" si="119"/>
        <v>0</v>
      </c>
      <c r="FH194" s="515">
        <f t="shared" si="119"/>
        <v>0</v>
      </c>
      <c r="FI194" s="515">
        <f t="shared" si="119"/>
        <v>0</v>
      </c>
      <c r="FJ194" s="515">
        <f t="shared" si="119"/>
        <v>0</v>
      </c>
      <c r="FK194" s="515">
        <f t="shared" si="119"/>
        <v>0</v>
      </c>
      <c r="FL194" s="515">
        <f t="shared" si="119"/>
        <v>0</v>
      </c>
      <c r="FM194" s="515">
        <f t="shared" si="119"/>
        <v>0</v>
      </c>
      <c r="FN194" s="515">
        <f t="shared" si="119"/>
        <v>0</v>
      </c>
      <c r="FO194" s="515">
        <f t="shared" si="119"/>
        <v>0</v>
      </c>
      <c r="FP194" s="515">
        <f t="shared" si="119"/>
        <v>0</v>
      </c>
      <c r="FQ194" s="515">
        <f t="shared" si="119"/>
        <v>0</v>
      </c>
      <c r="FR194" s="515">
        <f t="shared" si="119"/>
        <v>0</v>
      </c>
      <c r="FS194" s="515">
        <f t="shared" si="119"/>
        <v>0</v>
      </c>
      <c r="FT194" s="515">
        <f t="shared" si="119"/>
        <v>0</v>
      </c>
      <c r="FU194" s="515">
        <f t="shared" si="119"/>
        <v>0</v>
      </c>
      <c r="FV194" s="515">
        <f t="shared" si="119"/>
        <v>0</v>
      </c>
      <c r="FW194" s="515">
        <f t="shared" si="119"/>
        <v>0</v>
      </c>
      <c r="FX194" s="515">
        <f t="shared" si="119"/>
        <v>0</v>
      </c>
      <c r="FY194" s="515">
        <f t="shared" si="119"/>
        <v>0</v>
      </c>
      <c r="FZ194" s="515">
        <f t="shared" si="119"/>
        <v>0</v>
      </c>
      <c r="GA194" s="515">
        <f t="shared" si="119"/>
        <v>0</v>
      </c>
      <c r="GB194" s="515">
        <f t="shared" si="119"/>
        <v>0</v>
      </c>
      <c r="GC194" s="515">
        <f t="shared" si="119"/>
        <v>0</v>
      </c>
      <c r="GD194" s="515">
        <f t="shared" si="119"/>
        <v>0</v>
      </c>
      <c r="GE194" s="515">
        <f t="shared" si="119"/>
        <v>0</v>
      </c>
      <c r="GF194" s="515">
        <f t="shared" si="119"/>
        <v>0</v>
      </c>
      <c r="GG194" s="515">
        <f t="shared" si="119"/>
        <v>0</v>
      </c>
      <c r="GH194" s="515">
        <f t="shared" si="119"/>
        <v>0</v>
      </c>
      <c r="GI194" s="515">
        <f t="shared" si="119"/>
        <v>0</v>
      </c>
      <c r="GJ194" s="515">
        <f t="shared" si="119"/>
        <v>0</v>
      </c>
      <c r="GK194" s="515">
        <f t="shared" si="119"/>
        <v>0</v>
      </c>
      <c r="GL194" s="515">
        <f t="shared" si="119"/>
        <v>0</v>
      </c>
      <c r="GM194" s="515">
        <f t="shared" si="119"/>
        <v>0</v>
      </c>
      <c r="GN194" s="515">
        <f t="shared" ref="GN194:IY194" si="120">IF(GN$167=EOMONTH($D21,-1),-FV($AE21,ROUNDDOWN(YEARFRAC($D$167,GN$167,1),0),,-$AC21*$B21,0),0)</f>
        <v>0</v>
      </c>
      <c r="GO194" s="515">
        <f t="shared" si="120"/>
        <v>0</v>
      </c>
      <c r="GP194" s="515">
        <f t="shared" si="120"/>
        <v>0</v>
      </c>
      <c r="GQ194" s="515">
        <f t="shared" si="120"/>
        <v>0</v>
      </c>
      <c r="GR194" s="515">
        <f t="shared" si="120"/>
        <v>0</v>
      </c>
      <c r="GS194" s="515">
        <f t="shared" si="120"/>
        <v>0</v>
      </c>
      <c r="GT194" s="515">
        <f t="shared" si="120"/>
        <v>0</v>
      </c>
      <c r="GU194" s="515">
        <f t="shared" si="120"/>
        <v>0</v>
      </c>
      <c r="GV194" s="515">
        <f t="shared" si="120"/>
        <v>0</v>
      </c>
      <c r="GW194" s="515">
        <f t="shared" si="120"/>
        <v>0</v>
      </c>
      <c r="GX194" s="515">
        <f t="shared" si="120"/>
        <v>0</v>
      </c>
      <c r="GY194" s="515">
        <f t="shared" si="120"/>
        <v>0</v>
      </c>
      <c r="GZ194" s="515">
        <f t="shared" si="120"/>
        <v>0</v>
      </c>
      <c r="HA194" s="515">
        <f t="shared" si="120"/>
        <v>0</v>
      </c>
      <c r="HB194" s="515">
        <f t="shared" si="120"/>
        <v>0</v>
      </c>
      <c r="HC194" s="515">
        <f t="shared" si="120"/>
        <v>0</v>
      </c>
      <c r="HD194" s="515">
        <f t="shared" si="120"/>
        <v>0</v>
      </c>
      <c r="HE194" s="515">
        <f t="shared" si="120"/>
        <v>0</v>
      </c>
      <c r="HF194" s="515">
        <f t="shared" si="120"/>
        <v>0</v>
      </c>
      <c r="HG194" s="515">
        <f t="shared" si="120"/>
        <v>0</v>
      </c>
      <c r="HH194" s="515">
        <f t="shared" si="120"/>
        <v>0</v>
      </c>
      <c r="HI194" s="515">
        <f t="shared" si="120"/>
        <v>0</v>
      </c>
      <c r="HJ194" s="515">
        <f t="shared" si="120"/>
        <v>0</v>
      </c>
      <c r="HK194" s="515">
        <f t="shared" si="120"/>
        <v>0</v>
      </c>
      <c r="HL194" s="515">
        <f t="shared" si="120"/>
        <v>0</v>
      </c>
      <c r="HM194" s="515">
        <f t="shared" si="120"/>
        <v>0</v>
      </c>
      <c r="HN194" s="515">
        <f t="shared" si="120"/>
        <v>0</v>
      </c>
      <c r="HO194" s="515">
        <f t="shared" si="120"/>
        <v>0</v>
      </c>
      <c r="HP194" s="515">
        <f t="shared" si="120"/>
        <v>0</v>
      </c>
      <c r="HQ194" s="515">
        <f t="shared" si="120"/>
        <v>0</v>
      </c>
      <c r="HR194" s="515">
        <f t="shared" si="120"/>
        <v>0</v>
      </c>
      <c r="HS194" s="515">
        <f t="shared" si="120"/>
        <v>0</v>
      </c>
      <c r="HT194" s="515">
        <f t="shared" si="120"/>
        <v>0</v>
      </c>
      <c r="HU194" s="515">
        <f t="shared" si="120"/>
        <v>0</v>
      </c>
      <c r="HV194" s="515">
        <f t="shared" si="120"/>
        <v>0</v>
      </c>
      <c r="HW194" s="515">
        <f t="shared" si="120"/>
        <v>0</v>
      </c>
      <c r="HX194" s="515">
        <f t="shared" si="120"/>
        <v>0</v>
      </c>
      <c r="HY194" s="515">
        <f t="shared" si="120"/>
        <v>0</v>
      </c>
      <c r="HZ194" s="515">
        <f t="shared" si="120"/>
        <v>0</v>
      </c>
      <c r="IA194" s="515">
        <f t="shared" si="120"/>
        <v>0</v>
      </c>
      <c r="IB194" s="515">
        <f t="shared" si="120"/>
        <v>0</v>
      </c>
      <c r="IC194" s="515">
        <f t="shared" si="120"/>
        <v>0</v>
      </c>
      <c r="ID194" s="515">
        <f t="shared" si="120"/>
        <v>0</v>
      </c>
      <c r="IE194" s="515">
        <f t="shared" si="120"/>
        <v>0</v>
      </c>
      <c r="IF194" s="515">
        <f t="shared" si="120"/>
        <v>0</v>
      </c>
      <c r="IG194" s="515">
        <f t="shared" si="120"/>
        <v>0</v>
      </c>
      <c r="IH194" s="515">
        <f t="shared" si="120"/>
        <v>0</v>
      </c>
      <c r="II194" s="515">
        <f t="shared" si="120"/>
        <v>0</v>
      </c>
      <c r="IJ194" s="515">
        <f t="shared" si="120"/>
        <v>0</v>
      </c>
      <c r="IK194" s="515">
        <f t="shared" si="120"/>
        <v>0</v>
      </c>
      <c r="IL194" s="515">
        <f t="shared" si="120"/>
        <v>0</v>
      </c>
      <c r="IM194" s="515">
        <f t="shared" si="120"/>
        <v>0</v>
      </c>
      <c r="IN194" s="515">
        <f t="shared" si="120"/>
        <v>0</v>
      </c>
      <c r="IO194" s="515">
        <f t="shared" si="120"/>
        <v>0</v>
      </c>
      <c r="IP194" s="515">
        <f t="shared" si="120"/>
        <v>0</v>
      </c>
      <c r="IQ194" s="515">
        <f t="shared" si="120"/>
        <v>0</v>
      </c>
      <c r="IR194" s="515">
        <f t="shared" si="120"/>
        <v>0</v>
      </c>
      <c r="IS194" s="515">
        <f t="shared" si="120"/>
        <v>0</v>
      </c>
      <c r="IT194" s="515">
        <f t="shared" si="120"/>
        <v>0</v>
      </c>
      <c r="IU194" s="515">
        <f t="shared" si="120"/>
        <v>0</v>
      </c>
      <c r="IV194" s="515">
        <f t="shared" si="120"/>
        <v>0</v>
      </c>
      <c r="IW194" s="515">
        <f t="shared" si="120"/>
        <v>0</v>
      </c>
      <c r="IX194" s="515">
        <f t="shared" si="120"/>
        <v>0</v>
      </c>
      <c r="IY194" s="515">
        <f t="shared" si="120"/>
        <v>0</v>
      </c>
      <c r="IZ194" s="515">
        <f t="shared" ref="IZ194:LK194" si="121">IF(IZ$167=EOMONTH($D21,-1),-FV($AE21,ROUNDDOWN(YEARFRAC($D$167,IZ$167,1),0),,-$AC21*$B21,0),0)</f>
        <v>0</v>
      </c>
      <c r="JA194" s="515">
        <f t="shared" si="121"/>
        <v>0</v>
      </c>
      <c r="JB194" s="515">
        <f t="shared" si="121"/>
        <v>0</v>
      </c>
      <c r="JC194" s="515">
        <f t="shared" si="121"/>
        <v>0</v>
      </c>
      <c r="JD194" s="515">
        <f t="shared" si="121"/>
        <v>0</v>
      </c>
      <c r="JE194" s="515">
        <f t="shared" si="121"/>
        <v>0</v>
      </c>
      <c r="JF194" s="515">
        <f t="shared" si="121"/>
        <v>0</v>
      </c>
      <c r="JG194" s="515">
        <f t="shared" si="121"/>
        <v>0</v>
      </c>
      <c r="JH194" s="515">
        <f t="shared" si="121"/>
        <v>0</v>
      </c>
      <c r="JI194" s="515">
        <f t="shared" si="121"/>
        <v>0</v>
      </c>
      <c r="JJ194" s="515">
        <f t="shared" si="121"/>
        <v>0</v>
      </c>
      <c r="JK194" s="515">
        <f t="shared" si="121"/>
        <v>0</v>
      </c>
      <c r="JL194" s="515">
        <f t="shared" si="121"/>
        <v>0</v>
      </c>
      <c r="JM194" s="515">
        <f t="shared" si="121"/>
        <v>0</v>
      </c>
      <c r="JN194" s="515">
        <f t="shared" si="121"/>
        <v>0</v>
      </c>
      <c r="JO194" s="515">
        <f t="shared" si="121"/>
        <v>0</v>
      </c>
      <c r="JP194" s="515">
        <f t="shared" si="121"/>
        <v>0</v>
      </c>
      <c r="JQ194" s="515">
        <f t="shared" si="121"/>
        <v>0</v>
      </c>
      <c r="JR194" s="515">
        <f t="shared" si="121"/>
        <v>0</v>
      </c>
      <c r="JS194" s="515">
        <f t="shared" si="121"/>
        <v>0</v>
      </c>
      <c r="JT194" s="515">
        <f t="shared" si="121"/>
        <v>0</v>
      </c>
      <c r="JU194" s="515">
        <f t="shared" si="121"/>
        <v>0</v>
      </c>
      <c r="JV194" s="515">
        <f t="shared" si="121"/>
        <v>0</v>
      </c>
      <c r="JW194" s="515">
        <f t="shared" si="121"/>
        <v>0</v>
      </c>
      <c r="JX194" s="515">
        <f t="shared" si="121"/>
        <v>0</v>
      </c>
      <c r="JY194" s="515">
        <f t="shared" si="121"/>
        <v>0</v>
      </c>
      <c r="JZ194" s="515">
        <f t="shared" si="121"/>
        <v>0</v>
      </c>
      <c r="KA194" s="515">
        <f t="shared" si="121"/>
        <v>0</v>
      </c>
      <c r="KB194" s="515">
        <f t="shared" si="121"/>
        <v>0</v>
      </c>
      <c r="KC194" s="515">
        <f t="shared" si="121"/>
        <v>0</v>
      </c>
      <c r="KD194" s="515">
        <f t="shared" si="121"/>
        <v>0</v>
      </c>
      <c r="KE194" s="515">
        <f t="shared" si="121"/>
        <v>0</v>
      </c>
      <c r="KF194" s="515">
        <f t="shared" si="121"/>
        <v>0</v>
      </c>
      <c r="KG194" s="515">
        <f t="shared" si="121"/>
        <v>0</v>
      </c>
      <c r="KH194" s="515">
        <f t="shared" si="121"/>
        <v>0</v>
      </c>
      <c r="KI194" s="515">
        <f t="shared" si="121"/>
        <v>0</v>
      </c>
      <c r="KJ194" s="515">
        <f t="shared" si="121"/>
        <v>0</v>
      </c>
      <c r="KK194" s="515">
        <f t="shared" si="121"/>
        <v>0</v>
      </c>
      <c r="KL194" s="515">
        <f t="shared" si="121"/>
        <v>0</v>
      </c>
      <c r="KM194" s="515">
        <f t="shared" si="121"/>
        <v>0</v>
      </c>
      <c r="KN194" s="515">
        <f t="shared" si="121"/>
        <v>0</v>
      </c>
      <c r="KO194" s="515">
        <f t="shared" si="121"/>
        <v>0</v>
      </c>
      <c r="KP194" s="515">
        <f t="shared" si="121"/>
        <v>0</v>
      </c>
      <c r="KQ194" s="515">
        <f t="shared" si="121"/>
        <v>0</v>
      </c>
      <c r="KR194" s="515">
        <f t="shared" si="121"/>
        <v>0</v>
      </c>
      <c r="KS194" s="515">
        <f t="shared" si="121"/>
        <v>0</v>
      </c>
      <c r="KT194" s="515">
        <f t="shared" si="121"/>
        <v>0</v>
      </c>
      <c r="KU194" s="515">
        <f t="shared" si="121"/>
        <v>0</v>
      </c>
      <c r="KV194" s="515">
        <f t="shared" si="121"/>
        <v>0</v>
      </c>
      <c r="KW194" s="515">
        <f t="shared" si="121"/>
        <v>0</v>
      </c>
      <c r="KX194" s="515">
        <f t="shared" si="121"/>
        <v>0</v>
      </c>
      <c r="KY194" s="515">
        <f t="shared" si="121"/>
        <v>0</v>
      </c>
      <c r="KZ194" s="515">
        <f t="shared" si="121"/>
        <v>0</v>
      </c>
      <c r="LA194" s="515">
        <f t="shared" si="121"/>
        <v>0</v>
      </c>
      <c r="LB194" s="515">
        <f t="shared" si="121"/>
        <v>0</v>
      </c>
      <c r="LC194" s="515">
        <f t="shared" si="121"/>
        <v>0</v>
      </c>
      <c r="LD194" s="515">
        <f t="shared" si="121"/>
        <v>0</v>
      </c>
      <c r="LE194" s="515">
        <f t="shared" si="121"/>
        <v>0</v>
      </c>
      <c r="LF194" s="515">
        <f t="shared" si="121"/>
        <v>0</v>
      </c>
      <c r="LG194" s="515">
        <f t="shared" si="121"/>
        <v>0</v>
      </c>
      <c r="LH194" s="515">
        <f t="shared" si="121"/>
        <v>0</v>
      </c>
      <c r="LI194" s="515">
        <f t="shared" si="121"/>
        <v>0</v>
      </c>
      <c r="LJ194" s="515">
        <f t="shared" si="121"/>
        <v>0</v>
      </c>
      <c r="LK194" s="515">
        <f t="shared" si="121"/>
        <v>0</v>
      </c>
      <c r="LL194" s="515">
        <f t="shared" ref="LL194:NK194" si="122">IF(LL$167=EOMONTH($D21,-1),-FV($AE21,ROUNDDOWN(YEARFRAC($D$167,LL$167,1),0),,-$AC21*$B21,0),0)</f>
        <v>0</v>
      </c>
      <c r="LM194" s="515">
        <f t="shared" si="122"/>
        <v>0</v>
      </c>
      <c r="LN194" s="515">
        <f t="shared" si="122"/>
        <v>0</v>
      </c>
      <c r="LO194" s="515">
        <f t="shared" si="122"/>
        <v>0</v>
      </c>
      <c r="LP194" s="515">
        <f t="shared" si="122"/>
        <v>0</v>
      </c>
      <c r="LQ194" s="515">
        <f t="shared" si="122"/>
        <v>0</v>
      </c>
      <c r="LR194" s="515">
        <f t="shared" si="122"/>
        <v>0</v>
      </c>
      <c r="LS194" s="515">
        <f t="shared" si="122"/>
        <v>0</v>
      </c>
      <c r="LT194" s="515">
        <f t="shared" si="122"/>
        <v>0</v>
      </c>
      <c r="LU194" s="515">
        <f t="shared" si="122"/>
        <v>0</v>
      </c>
      <c r="LV194" s="515">
        <f t="shared" si="122"/>
        <v>0</v>
      </c>
      <c r="LW194" s="515">
        <f t="shared" si="122"/>
        <v>0</v>
      </c>
      <c r="LX194" s="515">
        <f t="shared" si="122"/>
        <v>0</v>
      </c>
      <c r="LY194" s="515">
        <f t="shared" si="122"/>
        <v>0</v>
      </c>
      <c r="LZ194" s="515">
        <f t="shared" si="122"/>
        <v>0</v>
      </c>
      <c r="MA194" s="515">
        <f t="shared" si="122"/>
        <v>0</v>
      </c>
      <c r="MB194" s="515">
        <f t="shared" si="122"/>
        <v>0</v>
      </c>
      <c r="MC194" s="515">
        <f t="shared" si="122"/>
        <v>0</v>
      </c>
      <c r="MD194" s="515">
        <f t="shared" si="122"/>
        <v>0</v>
      </c>
      <c r="ME194" s="515">
        <f t="shared" si="122"/>
        <v>0</v>
      </c>
      <c r="MF194" s="515">
        <f t="shared" si="122"/>
        <v>0</v>
      </c>
      <c r="MG194" s="515">
        <f t="shared" si="122"/>
        <v>0</v>
      </c>
      <c r="MH194" s="515">
        <f t="shared" si="122"/>
        <v>0</v>
      </c>
      <c r="MI194" s="515">
        <f t="shared" si="122"/>
        <v>0</v>
      </c>
      <c r="MJ194" s="515">
        <f t="shared" si="122"/>
        <v>0</v>
      </c>
      <c r="MK194" s="515">
        <f t="shared" si="122"/>
        <v>0</v>
      </c>
      <c r="ML194" s="515">
        <f t="shared" si="122"/>
        <v>0</v>
      </c>
      <c r="MM194" s="515">
        <f t="shared" si="122"/>
        <v>0</v>
      </c>
      <c r="MN194" s="515">
        <f t="shared" si="122"/>
        <v>0</v>
      </c>
      <c r="MO194" s="515">
        <f t="shared" si="122"/>
        <v>0</v>
      </c>
      <c r="MP194" s="515">
        <f t="shared" si="122"/>
        <v>0</v>
      </c>
      <c r="MQ194" s="515">
        <f t="shared" si="122"/>
        <v>0</v>
      </c>
      <c r="MR194" s="515">
        <f t="shared" si="122"/>
        <v>0</v>
      </c>
      <c r="MS194" s="515">
        <f t="shared" si="122"/>
        <v>0</v>
      </c>
      <c r="MT194" s="515">
        <f t="shared" si="122"/>
        <v>0</v>
      </c>
      <c r="MU194" s="515">
        <f t="shared" si="122"/>
        <v>0</v>
      </c>
      <c r="MV194" s="515">
        <f t="shared" si="122"/>
        <v>0</v>
      </c>
      <c r="MW194" s="515">
        <f t="shared" si="122"/>
        <v>0</v>
      </c>
      <c r="MX194" s="515">
        <f t="shared" si="122"/>
        <v>0</v>
      </c>
      <c r="MY194" s="515">
        <f t="shared" si="122"/>
        <v>0</v>
      </c>
      <c r="MZ194" s="515">
        <f t="shared" si="122"/>
        <v>0</v>
      </c>
      <c r="NA194" s="515">
        <f t="shared" si="122"/>
        <v>0</v>
      </c>
      <c r="NB194" s="515">
        <f t="shared" si="122"/>
        <v>0</v>
      </c>
      <c r="NC194" s="515">
        <f t="shared" si="122"/>
        <v>0</v>
      </c>
      <c r="ND194" s="515">
        <f t="shared" si="122"/>
        <v>0</v>
      </c>
      <c r="NE194" s="515">
        <f t="shared" si="122"/>
        <v>0</v>
      </c>
      <c r="NF194" s="515">
        <f t="shared" si="122"/>
        <v>0</v>
      </c>
      <c r="NG194" s="515">
        <f t="shared" si="122"/>
        <v>0</v>
      </c>
      <c r="NH194" s="515">
        <f t="shared" si="122"/>
        <v>0</v>
      </c>
      <c r="NI194" s="515">
        <f t="shared" si="122"/>
        <v>0</v>
      </c>
      <c r="NJ194" s="515">
        <f t="shared" si="122"/>
        <v>0</v>
      </c>
      <c r="NK194" s="518">
        <f t="shared" si="122"/>
        <v>0</v>
      </c>
    </row>
    <row r="195" spans="1:375" s="384" customFormat="1" ht="13.8" x14ac:dyDescent="0.3">
      <c r="A195" s="517">
        <f t="shared" si="86"/>
        <v>0</v>
      </c>
      <c r="B195" s="421" t="s">
        <v>339</v>
      </c>
      <c r="C195" s="514" t="s">
        <v>340</v>
      </c>
      <c r="D195" s="515">
        <f t="shared" ref="D195:BO195" si="123">IF(D$167=EOMONTH($D21,-1),SUMIFS($D186:$NK186,$D$167:$NK$167,"&gt;="&amp;EOMONTH($D21,$S21),$D$167:$NK$167,"&lt;"&amp;EOMONTH($D21,60))*-$AF21+SUMIFS($D186:$NK186,$D$167:$NK$167,"&gt;="&amp;EOMONTH($D21,60),$D$167:$NK$167,"&lt;"&amp;EOMONTH($D21,300))*-$AG21,0)</f>
        <v>0</v>
      </c>
      <c r="E195" s="515">
        <f t="shared" si="123"/>
        <v>0</v>
      </c>
      <c r="F195" s="515">
        <f t="shared" si="123"/>
        <v>0</v>
      </c>
      <c r="G195" s="515">
        <f t="shared" si="123"/>
        <v>0</v>
      </c>
      <c r="H195" s="515">
        <f t="shared" si="123"/>
        <v>0</v>
      </c>
      <c r="I195" s="515">
        <f t="shared" si="123"/>
        <v>0</v>
      </c>
      <c r="J195" s="515">
        <f t="shared" si="123"/>
        <v>0</v>
      </c>
      <c r="K195" s="515">
        <f t="shared" si="123"/>
        <v>0</v>
      </c>
      <c r="L195" s="515">
        <f t="shared" si="123"/>
        <v>0</v>
      </c>
      <c r="M195" s="515">
        <f t="shared" si="123"/>
        <v>0</v>
      </c>
      <c r="N195" s="515">
        <f t="shared" si="123"/>
        <v>0</v>
      </c>
      <c r="O195" s="515">
        <f t="shared" si="123"/>
        <v>0</v>
      </c>
      <c r="P195" s="515">
        <f t="shared" si="123"/>
        <v>0</v>
      </c>
      <c r="Q195" s="515">
        <f t="shared" si="123"/>
        <v>0</v>
      </c>
      <c r="R195" s="515">
        <f t="shared" si="123"/>
        <v>0</v>
      </c>
      <c r="S195" s="515">
        <f t="shared" si="123"/>
        <v>0</v>
      </c>
      <c r="T195" s="515">
        <f t="shared" si="123"/>
        <v>0</v>
      </c>
      <c r="U195" s="515">
        <f t="shared" si="123"/>
        <v>0</v>
      </c>
      <c r="V195" s="515">
        <f t="shared" si="123"/>
        <v>0</v>
      </c>
      <c r="W195" s="515">
        <f t="shared" si="123"/>
        <v>0</v>
      </c>
      <c r="X195" s="515">
        <f t="shared" si="123"/>
        <v>0</v>
      </c>
      <c r="Y195" s="515">
        <f t="shared" si="123"/>
        <v>0</v>
      </c>
      <c r="Z195" s="515">
        <f t="shared" si="123"/>
        <v>0</v>
      </c>
      <c r="AA195" s="515">
        <f t="shared" si="123"/>
        <v>0</v>
      </c>
      <c r="AB195" s="515">
        <f t="shared" si="123"/>
        <v>0</v>
      </c>
      <c r="AC195" s="515">
        <f t="shared" si="123"/>
        <v>0</v>
      </c>
      <c r="AD195" s="515">
        <f t="shared" si="123"/>
        <v>0</v>
      </c>
      <c r="AE195" s="515">
        <f t="shared" si="123"/>
        <v>0</v>
      </c>
      <c r="AF195" s="515">
        <f t="shared" si="123"/>
        <v>0</v>
      </c>
      <c r="AG195" s="515">
        <f t="shared" si="123"/>
        <v>0</v>
      </c>
      <c r="AH195" s="515">
        <f t="shared" si="123"/>
        <v>0</v>
      </c>
      <c r="AI195" s="515">
        <f t="shared" si="123"/>
        <v>0</v>
      </c>
      <c r="AJ195" s="515">
        <f t="shared" si="123"/>
        <v>0</v>
      </c>
      <c r="AK195" s="515">
        <f t="shared" si="123"/>
        <v>0</v>
      </c>
      <c r="AL195" s="515">
        <f t="shared" si="123"/>
        <v>0</v>
      </c>
      <c r="AM195" s="515">
        <f t="shared" si="123"/>
        <v>0</v>
      </c>
      <c r="AN195" s="515">
        <f t="shared" si="123"/>
        <v>0</v>
      </c>
      <c r="AO195" s="515">
        <f t="shared" si="123"/>
        <v>0</v>
      </c>
      <c r="AP195" s="515">
        <f t="shared" si="123"/>
        <v>0</v>
      </c>
      <c r="AQ195" s="515">
        <f t="shared" si="123"/>
        <v>0</v>
      </c>
      <c r="AR195" s="515">
        <f t="shared" si="123"/>
        <v>0</v>
      </c>
      <c r="AS195" s="515">
        <f t="shared" si="123"/>
        <v>0</v>
      </c>
      <c r="AT195" s="515">
        <f t="shared" si="123"/>
        <v>0</v>
      </c>
      <c r="AU195" s="515">
        <f t="shared" si="123"/>
        <v>0</v>
      </c>
      <c r="AV195" s="515">
        <f t="shared" si="123"/>
        <v>0</v>
      </c>
      <c r="AW195" s="515">
        <f t="shared" si="123"/>
        <v>0</v>
      </c>
      <c r="AX195" s="515">
        <f t="shared" si="123"/>
        <v>0</v>
      </c>
      <c r="AY195" s="515">
        <f t="shared" si="123"/>
        <v>0</v>
      </c>
      <c r="AZ195" s="515">
        <f t="shared" si="123"/>
        <v>0</v>
      </c>
      <c r="BA195" s="515">
        <f t="shared" si="123"/>
        <v>0</v>
      </c>
      <c r="BB195" s="515">
        <f t="shared" si="123"/>
        <v>0</v>
      </c>
      <c r="BC195" s="515">
        <f t="shared" si="123"/>
        <v>0</v>
      </c>
      <c r="BD195" s="515">
        <f t="shared" si="123"/>
        <v>0</v>
      </c>
      <c r="BE195" s="515">
        <f t="shared" si="123"/>
        <v>0</v>
      </c>
      <c r="BF195" s="515">
        <f t="shared" si="123"/>
        <v>0</v>
      </c>
      <c r="BG195" s="515">
        <f t="shared" si="123"/>
        <v>0</v>
      </c>
      <c r="BH195" s="515">
        <f t="shared" si="123"/>
        <v>0</v>
      </c>
      <c r="BI195" s="515">
        <f t="shared" si="123"/>
        <v>0</v>
      </c>
      <c r="BJ195" s="515">
        <f t="shared" si="123"/>
        <v>0</v>
      </c>
      <c r="BK195" s="515">
        <f t="shared" si="123"/>
        <v>0</v>
      </c>
      <c r="BL195" s="515">
        <f t="shared" si="123"/>
        <v>0</v>
      </c>
      <c r="BM195" s="515">
        <f t="shared" si="123"/>
        <v>0</v>
      </c>
      <c r="BN195" s="515">
        <f t="shared" si="123"/>
        <v>0</v>
      </c>
      <c r="BO195" s="515">
        <f t="shared" si="123"/>
        <v>0</v>
      </c>
      <c r="BP195" s="515">
        <f t="shared" ref="BP195:EA195" si="124">IF(BP$167=EOMONTH($D21,-1),SUMIFS($D186:$NK186,$D$167:$NK$167,"&gt;="&amp;EOMONTH($D21,$S21),$D$167:$NK$167,"&lt;"&amp;EOMONTH($D21,60))*-$AF21+SUMIFS($D186:$NK186,$D$167:$NK$167,"&gt;="&amp;EOMONTH($D21,60),$D$167:$NK$167,"&lt;"&amp;EOMONTH($D21,300))*-$AG21,0)</f>
        <v>0</v>
      </c>
      <c r="BQ195" s="515">
        <f t="shared" si="124"/>
        <v>0</v>
      </c>
      <c r="BR195" s="515">
        <f t="shared" si="124"/>
        <v>0</v>
      </c>
      <c r="BS195" s="515">
        <f t="shared" si="124"/>
        <v>0</v>
      </c>
      <c r="BT195" s="515">
        <f t="shared" si="124"/>
        <v>0</v>
      </c>
      <c r="BU195" s="515">
        <f t="shared" si="124"/>
        <v>0</v>
      </c>
      <c r="BV195" s="515">
        <f t="shared" si="124"/>
        <v>0</v>
      </c>
      <c r="BW195" s="515">
        <f t="shared" si="124"/>
        <v>0</v>
      </c>
      <c r="BX195" s="515">
        <f t="shared" si="124"/>
        <v>0</v>
      </c>
      <c r="BY195" s="515">
        <f t="shared" si="124"/>
        <v>0</v>
      </c>
      <c r="BZ195" s="515">
        <f t="shared" si="124"/>
        <v>0</v>
      </c>
      <c r="CA195" s="515">
        <f t="shared" si="124"/>
        <v>0</v>
      </c>
      <c r="CB195" s="515">
        <f t="shared" si="124"/>
        <v>0</v>
      </c>
      <c r="CC195" s="515">
        <f t="shared" si="124"/>
        <v>0</v>
      </c>
      <c r="CD195" s="515">
        <f t="shared" si="124"/>
        <v>0</v>
      </c>
      <c r="CE195" s="515">
        <f t="shared" si="124"/>
        <v>0</v>
      </c>
      <c r="CF195" s="515">
        <f t="shared" si="124"/>
        <v>0</v>
      </c>
      <c r="CG195" s="515">
        <f t="shared" si="124"/>
        <v>0</v>
      </c>
      <c r="CH195" s="515">
        <f t="shared" si="124"/>
        <v>0</v>
      </c>
      <c r="CI195" s="515">
        <f t="shared" si="124"/>
        <v>0</v>
      </c>
      <c r="CJ195" s="515">
        <f t="shared" si="124"/>
        <v>0</v>
      </c>
      <c r="CK195" s="515">
        <f t="shared" si="124"/>
        <v>0</v>
      </c>
      <c r="CL195" s="515">
        <f t="shared" si="124"/>
        <v>0</v>
      </c>
      <c r="CM195" s="515">
        <f t="shared" si="124"/>
        <v>0</v>
      </c>
      <c r="CN195" s="515">
        <f t="shared" si="124"/>
        <v>0</v>
      </c>
      <c r="CO195" s="515">
        <f t="shared" si="124"/>
        <v>0</v>
      </c>
      <c r="CP195" s="515">
        <f t="shared" si="124"/>
        <v>0</v>
      </c>
      <c r="CQ195" s="515">
        <f t="shared" si="124"/>
        <v>0</v>
      </c>
      <c r="CR195" s="515">
        <f t="shared" si="124"/>
        <v>0</v>
      </c>
      <c r="CS195" s="515">
        <f t="shared" si="124"/>
        <v>0</v>
      </c>
      <c r="CT195" s="515">
        <f t="shared" si="124"/>
        <v>0</v>
      </c>
      <c r="CU195" s="515">
        <f t="shared" si="124"/>
        <v>0</v>
      </c>
      <c r="CV195" s="515">
        <f t="shared" si="124"/>
        <v>0</v>
      </c>
      <c r="CW195" s="515">
        <f t="shared" si="124"/>
        <v>0</v>
      </c>
      <c r="CX195" s="515">
        <f t="shared" si="124"/>
        <v>0</v>
      </c>
      <c r="CY195" s="515">
        <f t="shared" si="124"/>
        <v>0</v>
      </c>
      <c r="CZ195" s="515">
        <f t="shared" si="124"/>
        <v>0</v>
      </c>
      <c r="DA195" s="515">
        <f t="shared" si="124"/>
        <v>0</v>
      </c>
      <c r="DB195" s="515">
        <f t="shared" si="124"/>
        <v>0</v>
      </c>
      <c r="DC195" s="515">
        <f t="shared" si="124"/>
        <v>0</v>
      </c>
      <c r="DD195" s="515">
        <f t="shared" si="124"/>
        <v>0</v>
      </c>
      <c r="DE195" s="515">
        <f t="shared" si="124"/>
        <v>0</v>
      </c>
      <c r="DF195" s="515">
        <f t="shared" si="124"/>
        <v>0</v>
      </c>
      <c r="DG195" s="515">
        <f t="shared" si="124"/>
        <v>0</v>
      </c>
      <c r="DH195" s="515">
        <f t="shared" si="124"/>
        <v>0</v>
      </c>
      <c r="DI195" s="515">
        <f t="shared" si="124"/>
        <v>0</v>
      </c>
      <c r="DJ195" s="515">
        <f t="shared" si="124"/>
        <v>0</v>
      </c>
      <c r="DK195" s="515">
        <f t="shared" si="124"/>
        <v>0</v>
      </c>
      <c r="DL195" s="515">
        <f t="shared" si="124"/>
        <v>0</v>
      </c>
      <c r="DM195" s="515">
        <f t="shared" si="124"/>
        <v>0</v>
      </c>
      <c r="DN195" s="515">
        <f t="shared" si="124"/>
        <v>0</v>
      </c>
      <c r="DO195" s="515">
        <f t="shared" si="124"/>
        <v>0</v>
      </c>
      <c r="DP195" s="515">
        <f t="shared" si="124"/>
        <v>0</v>
      </c>
      <c r="DQ195" s="515">
        <f t="shared" si="124"/>
        <v>0</v>
      </c>
      <c r="DR195" s="515">
        <f t="shared" si="124"/>
        <v>0</v>
      </c>
      <c r="DS195" s="515">
        <f t="shared" si="124"/>
        <v>0</v>
      </c>
      <c r="DT195" s="515">
        <f t="shared" si="124"/>
        <v>0</v>
      </c>
      <c r="DU195" s="515">
        <f t="shared" si="124"/>
        <v>0</v>
      </c>
      <c r="DV195" s="515">
        <f t="shared" si="124"/>
        <v>0</v>
      </c>
      <c r="DW195" s="515">
        <f t="shared" si="124"/>
        <v>0</v>
      </c>
      <c r="DX195" s="515">
        <f t="shared" si="124"/>
        <v>0</v>
      </c>
      <c r="DY195" s="515">
        <f t="shared" si="124"/>
        <v>0</v>
      </c>
      <c r="DZ195" s="515">
        <f t="shared" si="124"/>
        <v>0</v>
      </c>
      <c r="EA195" s="515">
        <f t="shared" si="124"/>
        <v>0</v>
      </c>
      <c r="EB195" s="515">
        <f t="shared" ref="EB195:GM195" si="125">IF(EB$167=EOMONTH($D21,-1),SUMIFS($D186:$NK186,$D$167:$NK$167,"&gt;="&amp;EOMONTH($D21,$S21),$D$167:$NK$167,"&lt;"&amp;EOMONTH($D21,60))*-$AF21+SUMIFS($D186:$NK186,$D$167:$NK$167,"&gt;="&amp;EOMONTH($D21,60),$D$167:$NK$167,"&lt;"&amp;EOMONTH($D21,300))*-$AG21,0)</f>
        <v>0</v>
      </c>
      <c r="EC195" s="515">
        <f t="shared" si="125"/>
        <v>0</v>
      </c>
      <c r="ED195" s="515">
        <f t="shared" si="125"/>
        <v>0</v>
      </c>
      <c r="EE195" s="515">
        <f t="shared" si="125"/>
        <v>0</v>
      </c>
      <c r="EF195" s="515">
        <f t="shared" si="125"/>
        <v>0</v>
      </c>
      <c r="EG195" s="515">
        <f t="shared" si="125"/>
        <v>0</v>
      </c>
      <c r="EH195" s="515">
        <f t="shared" si="125"/>
        <v>0</v>
      </c>
      <c r="EI195" s="515">
        <f t="shared" si="125"/>
        <v>0</v>
      </c>
      <c r="EJ195" s="515">
        <f t="shared" si="125"/>
        <v>0</v>
      </c>
      <c r="EK195" s="515">
        <f t="shared" si="125"/>
        <v>0</v>
      </c>
      <c r="EL195" s="515">
        <f t="shared" si="125"/>
        <v>0</v>
      </c>
      <c r="EM195" s="515">
        <f t="shared" si="125"/>
        <v>0</v>
      </c>
      <c r="EN195" s="515">
        <f t="shared" si="125"/>
        <v>0</v>
      </c>
      <c r="EO195" s="515">
        <f t="shared" si="125"/>
        <v>0</v>
      </c>
      <c r="EP195" s="515">
        <f t="shared" si="125"/>
        <v>0</v>
      </c>
      <c r="EQ195" s="515">
        <f t="shared" si="125"/>
        <v>0</v>
      </c>
      <c r="ER195" s="515">
        <f t="shared" si="125"/>
        <v>0</v>
      </c>
      <c r="ES195" s="515">
        <f t="shared" si="125"/>
        <v>0</v>
      </c>
      <c r="ET195" s="515">
        <f t="shared" si="125"/>
        <v>0</v>
      </c>
      <c r="EU195" s="515">
        <f t="shared" si="125"/>
        <v>0</v>
      </c>
      <c r="EV195" s="515">
        <f t="shared" si="125"/>
        <v>0</v>
      </c>
      <c r="EW195" s="515">
        <f t="shared" si="125"/>
        <v>0</v>
      </c>
      <c r="EX195" s="515">
        <f t="shared" si="125"/>
        <v>0</v>
      </c>
      <c r="EY195" s="515">
        <f t="shared" si="125"/>
        <v>0</v>
      </c>
      <c r="EZ195" s="515">
        <f t="shared" si="125"/>
        <v>0</v>
      </c>
      <c r="FA195" s="515">
        <f t="shared" si="125"/>
        <v>0</v>
      </c>
      <c r="FB195" s="515">
        <f t="shared" si="125"/>
        <v>0</v>
      </c>
      <c r="FC195" s="515">
        <f t="shared" si="125"/>
        <v>0</v>
      </c>
      <c r="FD195" s="515">
        <f t="shared" si="125"/>
        <v>0</v>
      </c>
      <c r="FE195" s="515">
        <f t="shared" si="125"/>
        <v>0</v>
      </c>
      <c r="FF195" s="515">
        <f t="shared" si="125"/>
        <v>0</v>
      </c>
      <c r="FG195" s="515">
        <f t="shared" si="125"/>
        <v>0</v>
      </c>
      <c r="FH195" s="515">
        <f t="shared" si="125"/>
        <v>0</v>
      </c>
      <c r="FI195" s="515">
        <f t="shared" si="125"/>
        <v>0</v>
      </c>
      <c r="FJ195" s="515">
        <f t="shared" si="125"/>
        <v>0</v>
      </c>
      <c r="FK195" s="515">
        <f t="shared" si="125"/>
        <v>0</v>
      </c>
      <c r="FL195" s="515">
        <f t="shared" si="125"/>
        <v>0</v>
      </c>
      <c r="FM195" s="515">
        <f t="shared" si="125"/>
        <v>0</v>
      </c>
      <c r="FN195" s="515">
        <f t="shared" si="125"/>
        <v>0</v>
      </c>
      <c r="FO195" s="515">
        <f t="shared" si="125"/>
        <v>0</v>
      </c>
      <c r="FP195" s="515">
        <f t="shared" si="125"/>
        <v>0</v>
      </c>
      <c r="FQ195" s="515">
        <f t="shared" si="125"/>
        <v>0</v>
      </c>
      <c r="FR195" s="515">
        <f t="shared" si="125"/>
        <v>0</v>
      </c>
      <c r="FS195" s="515">
        <f t="shared" si="125"/>
        <v>0</v>
      </c>
      <c r="FT195" s="515">
        <f t="shared" si="125"/>
        <v>0</v>
      </c>
      <c r="FU195" s="515">
        <f t="shared" si="125"/>
        <v>0</v>
      </c>
      <c r="FV195" s="515">
        <f t="shared" si="125"/>
        <v>0</v>
      </c>
      <c r="FW195" s="515">
        <f t="shared" si="125"/>
        <v>0</v>
      </c>
      <c r="FX195" s="515">
        <f t="shared" si="125"/>
        <v>0</v>
      </c>
      <c r="FY195" s="515">
        <f t="shared" si="125"/>
        <v>0</v>
      </c>
      <c r="FZ195" s="515">
        <f t="shared" si="125"/>
        <v>0</v>
      </c>
      <c r="GA195" s="515">
        <f t="shared" si="125"/>
        <v>0</v>
      </c>
      <c r="GB195" s="515">
        <f t="shared" si="125"/>
        <v>0</v>
      </c>
      <c r="GC195" s="515">
        <f t="shared" si="125"/>
        <v>0</v>
      </c>
      <c r="GD195" s="515">
        <f t="shared" si="125"/>
        <v>0</v>
      </c>
      <c r="GE195" s="515">
        <f t="shared" si="125"/>
        <v>0</v>
      </c>
      <c r="GF195" s="515">
        <f t="shared" si="125"/>
        <v>0</v>
      </c>
      <c r="GG195" s="515">
        <f t="shared" si="125"/>
        <v>0</v>
      </c>
      <c r="GH195" s="515">
        <f t="shared" si="125"/>
        <v>0</v>
      </c>
      <c r="GI195" s="515">
        <f t="shared" si="125"/>
        <v>0</v>
      </c>
      <c r="GJ195" s="515">
        <f t="shared" si="125"/>
        <v>0</v>
      </c>
      <c r="GK195" s="515">
        <f t="shared" si="125"/>
        <v>0</v>
      </c>
      <c r="GL195" s="515">
        <f t="shared" si="125"/>
        <v>0</v>
      </c>
      <c r="GM195" s="515">
        <f t="shared" si="125"/>
        <v>0</v>
      </c>
      <c r="GN195" s="515">
        <f t="shared" ref="GN195:IY195" si="126">IF(GN$167=EOMONTH($D21,-1),SUMIFS($D186:$NK186,$D$167:$NK$167,"&gt;="&amp;EOMONTH($D21,$S21),$D$167:$NK$167,"&lt;"&amp;EOMONTH($D21,60))*-$AF21+SUMIFS($D186:$NK186,$D$167:$NK$167,"&gt;="&amp;EOMONTH($D21,60),$D$167:$NK$167,"&lt;"&amp;EOMONTH($D21,300))*-$AG21,0)</f>
        <v>0</v>
      </c>
      <c r="GO195" s="515">
        <f t="shared" si="126"/>
        <v>0</v>
      </c>
      <c r="GP195" s="515">
        <f t="shared" si="126"/>
        <v>0</v>
      </c>
      <c r="GQ195" s="515">
        <f t="shared" si="126"/>
        <v>0</v>
      </c>
      <c r="GR195" s="515">
        <f t="shared" si="126"/>
        <v>0</v>
      </c>
      <c r="GS195" s="515">
        <f t="shared" si="126"/>
        <v>0</v>
      </c>
      <c r="GT195" s="515">
        <f t="shared" si="126"/>
        <v>0</v>
      </c>
      <c r="GU195" s="515">
        <f t="shared" si="126"/>
        <v>0</v>
      </c>
      <c r="GV195" s="515">
        <f t="shared" si="126"/>
        <v>0</v>
      </c>
      <c r="GW195" s="515">
        <f t="shared" si="126"/>
        <v>0</v>
      </c>
      <c r="GX195" s="515">
        <f t="shared" si="126"/>
        <v>0</v>
      </c>
      <c r="GY195" s="515">
        <f t="shared" si="126"/>
        <v>0</v>
      </c>
      <c r="GZ195" s="515">
        <f t="shared" si="126"/>
        <v>0</v>
      </c>
      <c r="HA195" s="515">
        <f t="shared" si="126"/>
        <v>0</v>
      </c>
      <c r="HB195" s="515">
        <f t="shared" si="126"/>
        <v>0</v>
      </c>
      <c r="HC195" s="515">
        <f t="shared" si="126"/>
        <v>0</v>
      </c>
      <c r="HD195" s="515">
        <f t="shared" si="126"/>
        <v>0</v>
      </c>
      <c r="HE195" s="515">
        <f t="shared" si="126"/>
        <v>0</v>
      </c>
      <c r="HF195" s="515">
        <f t="shared" si="126"/>
        <v>0</v>
      </c>
      <c r="HG195" s="515">
        <f t="shared" si="126"/>
        <v>0</v>
      </c>
      <c r="HH195" s="515">
        <f t="shared" si="126"/>
        <v>0</v>
      </c>
      <c r="HI195" s="515">
        <f t="shared" si="126"/>
        <v>0</v>
      </c>
      <c r="HJ195" s="515">
        <f t="shared" si="126"/>
        <v>0</v>
      </c>
      <c r="HK195" s="515">
        <f t="shared" si="126"/>
        <v>0</v>
      </c>
      <c r="HL195" s="515">
        <f t="shared" si="126"/>
        <v>0</v>
      </c>
      <c r="HM195" s="515">
        <f t="shared" si="126"/>
        <v>0</v>
      </c>
      <c r="HN195" s="515">
        <f t="shared" si="126"/>
        <v>0</v>
      </c>
      <c r="HO195" s="515">
        <f t="shared" si="126"/>
        <v>0</v>
      </c>
      <c r="HP195" s="515">
        <f t="shared" si="126"/>
        <v>0</v>
      </c>
      <c r="HQ195" s="515">
        <f t="shared" si="126"/>
        <v>0</v>
      </c>
      <c r="HR195" s="515">
        <f t="shared" si="126"/>
        <v>0</v>
      </c>
      <c r="HS195" s="515">
        <f t="shared" si="126"/>
        <v>0</v>
      </c>
      <c r="HT195" s="515">
        <f t="shared" si="126"/>
        <v>0</v>
      </c>
      <c r="HU195" s="515">
        <f t="shared" si="126"/>
        <v>0</v>
      </c>
      <c r="HV195" s="515">
        <f t="shared" si="126"/>
        <v>0</v>
      </c>
      <c r="HW195" s="515">
        <f t="shared" si="126"/>
        <v>0</v>
      </c>
      <c r="HX195" s="515">
        <f t="shared" si="126"/>
        <v>0</v>
      </c>
      <c r="HY195" s="515">
        <f t="shared" si="126"/>
        <v>0</v>
      </c>
      <c r="HZ195" s="515">
        <f t="shared" si="126"/>
        <v>0</v>
      </c>
      <c r="IA195" s="515">
        <f t="shared" si="126"/>
        <v>0</v>
      </c>
      <c r="IB195" s="515">
        <f t="shared" si="126"/>
        <v>0</v>
      </c>
      <c r="IC195" s="515">
        <f t="shared" si="126"/>
        <v>0</v>
      </c>
      <c r="ID195" s="515">
        <f t="shared" si="126"/>
        <v>0</v>
      </c>
      <c r="IE195" s="515">
        <f t="shared" si="126"/>
        <v>0</v>
      </c>
      <c r="IF195" s="515">
        <f t="shared" si="126"/>
        <v>0</v>
      </c>
      <c r="IG195" s="515">
        <f t="shared" si="126"/>
        <v>0</v>
      </c>
      <c r="IH195" s="515">
        <f t="shared" si="126"/>
        <v>0</v>
      </c>
      <c r="II195" s="515">
        <f t="shared" si="126"/>
        <v>0</v>
      </c>
      <c r="IJ195" s="515">
        <f t="shared" si="126"/>
        <v>0</v>
      </c>
      <c r="IK195" s="515">
        <f t="shared" si="126"/>
        <v>0</v>
      </c>
      <c r="IL195" s="515">
        <f t="shared" si="126"/>
        <v>0</v>
      </c>
      <c r="IM195" s="515">
        <f t="shared" si="126"/>
        <v>0</v>
      </c>
      <c r="IN195" s="515">
        <f t="shared" si="126"/>
        <v>0</v>
      </c>
      <c r="IO195" s="515">
        <f t="shared" si="126"/>
        <v>0</v>
      </c>
      <c r="IP195" s="515">
        <f t="shared" si="126"/>
        <v>0</v>
      </c>
      <c r="IQ195" s="515">
        <f t="shared" si="126"/>
        <v>0</v>
      </c>
      <c r="IR195" s="515">
        <f t="shared" si="126"/>
        <v>0</v>
      </c>
      <c r="IS195" s="515">
        <f t="shared" si="126"/>
        <v>0</v>
      </c>
      <c r="IT195" s="515">
        <f t="shared" si="126"/>
        <v>0</v>
      </c>
      <c r="IU195" s="515">
        <f t="shared" si="126"/>
        <v>0</v>
      </c>
      <c r="IV195" s="515">
        <f t="shared" si="126"/>
        <v>0</v>
      </c>
      <c r="IW195" s="515">
        <f t="shared" si="126"/>
        <v>0</v>
      </c>
      <c r="IX195" s="515">
        <f t="shared" si="126"/>
        <v>0</v>
      </c>
      <c r="IY195" s="515">
        <f t="shared" si="126"/>
        <v>0</v>
      </c>
      <c r="IZ195" s="515">
        <f t="shared" ref="IZ195:LK195" si="127">IF(IZ$167=EOMONTH($D21,-1),SUMIFS($D186:$NK186,$D$167:$NK$167,"&gt;="&amp;EOMONTH($D21,$S21),$D$167:$NK$167,"&lt;"&amp;EOMONTH($D21,60))*-$AF21+SUMIFS($D186:$NK186,$D$167:$NK$167,"&gt;="&amp;EOMONTH($D21,60),$D$167:$NK$167,"&lt;"&amp;EOMONTH($D21,300))*-$AG21,0)</f>
        <v>0</v>
      </c>
      <c r="JA195" s="515">
        <f t="shared" si="127"/>
        <v>0</v>
      </c>
      <c r="JB195" s="515">
        <f t="shared" si="127"/>
        <v>0</v>
      </c>
      <c r="JC195" s="515">
        <f t="shared" si="127"/>
        <v>0</v>
      </c>
      <c r="JD195" s="515">
        <f t="shared" si="127"/>
        <v>0</v>
      </c>
      <c r="JE195" s="515">
        <f t="shared" si="127"/>
        <v>0</v>
      </c>
      <c r="JF195" s="515">
        <f t="shared" si="127"/>
        <v>0</v>
      </c>
      <c r="JG195" s="515">
        <f t="shared" si="127"/>
        <v>0</v>
      </c>
      <c r="JH195" s="515">
        <f t="shared" si="127"/>
        <v>0</v>
      </c>
      <c r="JI195" s="515">
        <f t="shared" si="127"/>
        <v>0</v>
      </c>
      <c r="JJ195" s="515">
        <f t="shared" si="127"/>
        <v>0</v>
      </c>
      <c r="JK195" s="515">
        <f t="shared" si="127"/>
        <v>0</v>
      </c>
      <c r="JL195" s="515">
        <f t="shared" si="127"/>
        <v>0</v>
      </c>
      <c r="JM195" s="515">
        <f t="shared" si="127"/>
        <v>0</v>
      </c>
      <c r="JN195" s="515">
        <f t="shared" si="127"/>
        <v>0</v>
      </c>
      <c r="JO195" s="515">
        <f t="shared" si="127"/>
        <v>0</v>
      </c>
      <c r="JP195" s="515">
        <f t="shared" si="127"/>
        <v>0</v>
      </c>
      <c r="JQ195" s="515">
        <f t="shared" si="127"/>
        <v>0</v>
      </c>
      <c r="JR195" s="515">
        <f t="shared" si="127"/>
        <v>0</v>
      </c>
      <c r="JS195" s="515">
        <f t="shared" si="127"/>
        <v>0</v>
      </c>
      <c r="JT195" s="515">
        <f t="shared" si="127"/>
        <v>0</v>
      </c>
      <c r="JU195" s="515">
        <f t="shared" si="127"/>
        <v>0</v>
      </c>
      <c r="JV195" s="515">
        <f t="shared" si="127"/>
        <v>0</v>
      </c>
      <c r="JW195" s="515">
        <f t="shared" si="127"/>
        <v>0</v>
      </c>
      <c r="JX195" s="515">
        <f t="shared" si="127"/>
        <v>0</v>
      </c>
      <c r="JY195" s="515">
        <f t="shared" si="127"/>
        <v>0</v>
      </c>
      <c r="JZ195" s="515">
        <f t="shared" si="127"/>
        <v>0</v>
      </c>
      <c r="KA195" s="515">
        <f t="shared" si="127"/>
        <v>0</v>
      </c>
      <c r="KB195" s="515">
        <f t="shared" si="127"/>
        <v>0</v>
      </c>
      <c r="KC195" s="515">
        <f t="shared" si="127"/>
        <v>0</v>
      </c>
      <c r="KD195" s="515">
        <f t="shared" si="127"/>
        <v>0</v>
      </c>
      <c r="KE195" s="515">
        <f t="shared" si="127"/>
        <v>0</v>
      </c>
      <c r="KF195" s="515">
        <f t="shared" si="127"/>
        <v>0</v>
      </c>
      <c r="KG195" s="515">
        <f t="shared" si="127"/>
        <v>0</v>
      </c>
      <c r="KH195" s="515">
        <f t="shared" si="127"/>
        <v>0</v>
      </c>
      <c r="KI195" s="515">
        <f t="shared" si="127"/>
        <v>0</v>
      </c>
      <c r="KJ195" s="515">
        <f t="shared" si="127"/>
        <v>0</v>
      </c>
      <c r="KK195" s="515">
        <f t="shared" si="127"/>
        <v>0</v>
      </c>
      <c r="KL195" s="515">
        <f t="shared" si="127"/>
        <v>0</v>
      </c>
      <c r="KM195" s="515">
        <f t="shared" si="127"/>
        <v>0</v>
      </c>
      <c r="KN195" s="515">
        <f t="shared" si="127"/>
        <v>0</v>
      </c>
      <c r="KO195" s="515">
        <f t="shared" si="127"/>
        <v>0</v>
      </c>
      <c r="KP195" s="515">
        <f t="shared" si="127"/>
        <v>0</v>
      </c>
      <c r="KQ195" s="515">
        <f t="shared" si="127"/>
        <v>0</v>
      </c>
      <c r="KR195" s="515">
        <f t="shared" si="127"/>
        <v>0</v>
      </c>
      <c r="KS195" s="515">
        <f t="shared" si="127"/>
        <v>0</v>
      </c>
      <c r="KT195" s="515">
        <f t="shared" si="127"/>
        <v>0</v>
      </c>
      <c r="KU195" s="515">
        <f t="shared" si="127"/>
        <v>0</v>
      </c>
      <c r="KV195" s="515">
        <f t="shared" si="127"/>
        <v>0</v>
      </c>
      <c r="KW195" s="515">
        <f t="shared" si="127"/>
        <v>0</v>
      </c>
      <c r="KX195" s="515">
        <f t="shared" si="127"/>
        <v>0</v>
      </c>
      <c r="KY195" s="515">
        <f t="shared" si="127"/>
        <v>0</v>
      </c>
      <c r="KZ195" s="515">
        <f t="shared" si="127"/>
        <v>0</v>
      </c>
      <c r="LA195" s="515">
        <f t="shared" si="127"/>
        <v>0</v>
      </c>
      <c r="LB195" s="515">
        <f t="shared" si="127"/>
        <v>0</v>
      </c>
      <c r="LC195" s="515">
        <f t="shared" si="127"/>
        <v>0</v>
      </c>
      <c r="LD195" s="515">
        <f t="shared" si="127"/>
        <v>0</v>
      </c>
      <c r="LE195" s="515">
        <f t="shared" si="127"/>
        <v>0</v>
      </c>
      <c r="LF195" s="515">
        <f t="shared" si="127"/>
        <v>0</v>
      </c>
      <c r="LG195" s="515">
        <f t="shared" si="127"/>
        <v>0</v>
      </c>
      <c r="LH195" s="515">
        <f t="shared" si="127"/>
        <v>0</v>
      </c>
      <c r="LI195" s="515">
        <f t="shared" si="127"/>
        <v>0</v>
      </c>
      <c r="LJ195" s="515">
        <f t="shared" si="127"/>
        <v>0</v>
      </c>
      <c r="LK195" s="515">
        <f t="shared" si="127"/>
        <v>0</v>
      </c>
      <c r="LL195" s="515">
        <f t="shared" ref="LL195:NK195" si="128">IF(LL$167=EOMONTH($D21,-1),SUMIFS($D186:$NK186,$D$167:$NK$167,"&gt;="&amp;EOMONTH($D21,$S21),$D$167:$NK$167,"&lt;"&amp;EOMONTH($D21,60))*-$AF21+SUMIFS($D186:$NK186,$D$167:$NK$167,"&gt;="&amp;EOMONTH($D21,60),$D$167:$NK$167,"&lt;"&amp;EOMONTH($D21,300))*-$AG21,0)</f>
        <v>0</v>
      </c>
      <c r="LM195" s="515">
        <f t="shared" si="128"/>
        <v>0</v>
      </c>
      <c r="LN195" s="515">
        <f t="shared" si="128"/>
        <v>0</v>
      </c>
      <c r="LO195" s="515">
        <f t="shared" si="128"/>
        <v>0</v>
      </c>
      <c r="LP195" s="515">
        <f t="shared" si="128"/>
        <v>0</v>
      </c>
      <c r="LQ195" s="515">
        <f t="shared" si="128"/>
        <v>0</v>
      </c>
      <c r="LR195" s="515">
        <f t="shared" si="128"/>
        <v>0</v>
      </c>
      <c r="LS195" s="515">
        <f t="shared" si="128"/>
        <v>0</v>
      </c>
      <c r="LT195" s="515">
        <f t="shared" si="128"/>
        <v>0</v>
      </c>
      <c r="LU195" s="515">
        <f t="shared" si="128"/>
        <v>0</v>
      </c>
      <c r="LV195" s="515">
        <f t="shared" si="128"/>
        <v>0</v>
      </c>
      <c r="LW195" s="515">
        <f t="shared" si="128"/>
        <v>0</v>
      </c>
      <c r="LX195" s="515">
        <f t="shared" si="128"/>
        <v>0</v>
      </c>
      <c r="LY195" s="515">
        <f t="shared" si="128"/>
        <v>0</v>
      </c>
      <c r="LZ195" s="515">
        <f t="shared" si="128"/>
        <v>0</v>
      </c>
      <c r="MA195" s="515">
        <f t="shared" si="128"/>
        <v>0</v>
      </c>
      <c r="MB195" s="515">
        <f t="shared" si="128"/>
        <v>0</v>
      </c>
      <c r="MC195" s="515">
        <f t="shared" si="128"/>
        <v>0</v>
      </c>
      <c r="MD195" s="515">
        <f t="shared" si="128"/>
        <v>0</v>
      </c>
      <c r="ME195" s="515">
        <f t="shared" si="128"/>
        <v>0</v>
      </c>
      <c r="MF195" s="515">
        <f t="shared" si="128"/>
        <v>0</v>
      </c>
      <c r="MG195" s="515">
        <f t="shared" si="128"/>
        <v>0</v>
      </c>
      <c r="MH195" s="515">
        <f t="shared" si="128"/>
        <v>0</v>
      </c>
      <c r="MI195" s="515">
        <f t="shared" si="128"/>
        <v>0</v>
      </c>
      <c r="MJ195" s="515">
        <f t="shared" si="128"/>
        <v>0</v>
      </c>
      <c r="MK195" s="515">
        <f t="shared" si="128"/>
        <v>0</v>
      </c>
      <c r="ML195" s="515">
        <f t="shared" si="128"/>
        <v>0</v>
      </c>
      <c r="MM195" s="515">
        <f t="shared" si="128"/>
        <v>0</v>
      </c>
      <c r="MN195" s="515">
        <f t="shared" si="128"/>
        <v>0</v>
      </c>
      <c r="MO195" s="515">
        <f t="shared" si="128"/>
        <v>0</v>
      </c>
      <c r="MP195" s="515">
        <f t="shared" si="128"/>
        <v>0</v>
      </c>
      <c r="MQ195" s="515">
        <f t="shared" si="128"/>
        <v>0</v>
      </c>
      <c r="MR195" s="515">
        <f t="shared" si="128"/>
        <v>0</v>
      </c>
      <c r="MS195" s="515">
        <f t="shared" si="128"/>
        <v>0</v>
      </c>
      <c r="MT195" s="515">
        <f t="shared" si="128"/>
        <v>0</v>
      </c>
      <c r="MU195" s="515">
        <f t="shared" si="128"/>
        <v>0</v>
      </c>
      <c r="MV195" s="515">
        <f t="shared" si="128"/>
        <v>0</v>
      </c>
      <c r="MW195" s="515">
        <f t="shared" si="128"/>
        <v>0</v>
      </c>
      <c r="MX195" s="515">
        <f t="shared" si="128"/>
        <v>0</v>
      </c>
      <c r="MY195" s="515">
        <f t="shared" si="128"/>
        <v>0</v>
      </c>
      <c r="MZ195" s="515">
        <f t="shared" si="128"/>
        <v>0</v>
      </c>
      <c r="NA195" s="515">
        <f t="shared" si="128"/>
        <v>0</v>
      </c>
      <c r="NB195" s="515">
        <f t="shared" si="128"/>
        <v>0</v>
      </c>
      <c r="NC195" s="515">
        <f t="shared" si="128"/>
        <v>0</v>
      </c>
      <c r="ND195" s="515">
        <f t="shared" si="128"/>
        <v>0</v>
      </c>
      <c r="NE195" s="515">
        <f t="shared" si="128"/>
        <v>0</v>
      </c>
      <c r="NF195" s="515">
        <f t="shared" si="128"/>
        <v>0</v>
      </c>
      <c r="NG195" s="515">
        <f t="shared" si="128"/>
        <v>0</v>
      </c>
      <c r="NH195" s="515">
        <f t="shared" si="128"/>
        <v>0</v>
      </c>
      <c r="NI195" s="515">
        <f t="shared" si="128"/>
        <v>0</v>
      </c>
      <c r="NJ195" s="515">
        <f t="shared" si="128"/>
        <v>0</v>
      </c>
      <c r="NK195" s="518">
        <f t="shared" si="128"/>
        <v>0</v>
      </c>
    </row>
    <row r="196" spans="1:375" s="384" customFormat="1" ht="13.8" x14ac:dyDescent="0.3">
      <c r="A196" s="517">
        <f t="shared" si="86"/>
        <v>-85858.5</v>
      </c>
      <c r="B196" s="421" t="s">
        <v>337</v>
      </c>
      <c r="C196" s="514" t="s">
        <v>341</v>
      </c>
      <c r="D196" s="515">
        <f t="shared" ref="D196:BO196" si="129">IF(D$167=EOMONTH($E21,$R21*(1-$O21)),-FV($AE21,ROUNDDOWN(YEARFRAC($D$167,D$167,1),0),,-($AC21*(1-$O21)+$AD21*$O21)*$B21,0),0)</f>
        <v>0</v>
      </c>
      <c r="E196" s="515">
        <f t="shared" si="129"/>
        <v>0</v>
      </c>
      <c r="F196" s="515">
        <f t="shared" si="129"/>
        <v>0</v>
      </c>
      <c r="G196" s="515">
        <f t="shared" si="129"/>
        <v>0</v>
      </c>
      <c r="H196" s="515">
        <f t="shared" si="129"/>
        <v>0</v>
      </c>
      <c r="I196" s="515">
        <f t="shared" si="129"/>
        <v>-85858.5</v>
      </c>
      <c r="J196" s="515">
        <f t="shared" si="129"/>
        <v>0</v>
      </c>
      <c r="K196" s="515">
        <f t="shared" si="129"/>
        <v>0</v>
      </c>
      <c r="L196" s="515">
        <f t="shared" si="129"/>
        <v>0</v>
      </c>
      <c r="M196" s="515">
        <f t="shared" si="129"/>
        <v>0</v>
      </c>
      <c r="N196" s="515">
        <f t="shared" si="129"/>
        <v>0</v>
      </c>
      <c r="O196" s="515">
        <f t="shared" si="129"/>
        <v>0</v>
      </c>
      <c r="P196" s="515">
        <f t="shared" si="129"/>
        <v>0</v>
      </c>
      <c r="Q196" s="515">
        <f t="shared" si="129"/>
        <v>0</v>
      </c>
      <c r="R196" s="515">
        <f t="shared" si="129"/>
        <v>0</v>
      </c>
      <c r="S196" s="515">
        <f t="shared" si="129"/>
        <v>0</v>
      </c>
      <c r="T196" s="515">
        <f t="shared" si="129"/>
        <v>0</v>
      </c>
      <c r="U196" s="515">
        <f t="shared" si="129"/>
        <v>0</v>
      </c>
      <c r="V196" s="515">
        <f t="shared" si="129"/>
        <v>0</v>
      </c>
      <c r="W196" s="515">
        <f t="shared" si="129"/>
        <v>0</v>
      </c>
      <c r="X196" s="515">
        <f t="shared" si="129"/>
        <v>0</v>
      </c>
      <c r="Y196" s="515">
        <f t="shared" si="129"/>
        <v>0</v>
      </c>
      <c r="Z196" s="515">
        <f t="shared" si="129"/>
        <v>0</v>
      </c>
      <c r="AA196" s="515">
        <f t="shared" si="129"/>
        <v>0</v>
      </c>
      <c r="AB196" s="515">
        <f t="shared" si="129"/>
        <v>0</v>
      </c>
      <c r="AC196" s="515">
        <f t="shared" si="129"/>
        <v>0</v>
      </c>
      <c r="AD196" s="515">
        <f t="shared" si="129"/>
        <v>0</v>
      </c>
      <c r="AE196" s="515">
        <f t="shared" si="129"/>
        <v>0</v>
      </c>
      <c r="AF196" s="515">
        <f t="shared" si="129"/>
        <v>0</v>
      </c>
      <c r="AG196" s="515">
        <f t="shared" si="129"/>
        <v>0</v>
      </c>
      <c r="AH196" s="515">
        <f t="shared" si="129"/>
        <v>0</v>
      </c>
      <c r="AI196" s="515">
        <f t="shared" si="129"/>
        <v>0</v>
      </c>
      <c r="AJ196" s="515">
        <f t="shared" si="129"/>
        <v>0</v>
      </c>
      <c r="AK196" s="515">
        <f t="shared" si="129"/>
        <v>0</v>
      </c>
      <c r="AL196" s="515">
        <f t="shared" si="129"/>
        <v>0</v>
      </c>
      <c r="AM196" s="515">
        <f t="shared" si="129"/>
        <v>0</v>
      </c>
      <c r="AN196" s="515">
        <f t="shared" si="129"/>
        <v>0</v>
      </c>
      <c r="AO196" s="515">
        <f t="shared" si="129"/>
        <v>0</v>
      </c>
      <c r="AP196" s="515">
        <f t="shared" si="129"/>
        <v>0</v>
      </c>
      <c r="AQ196" s="515">
        <f t="shared" si="129"/>
        <v>0</v>
      </c>
      <c r="AR196" s="515">
        <f t="shared" si="129"/>
        <v>0</v>
      </c>
      <c r="AS196" s="515">
        <f t="shared" si="129"/>
        <v>0</v>
      </c>
      <c r="AT196" s="515">
        <f t="shared" si="129"/>
        <v>0</v>
      </c>
      <c r="AU196" s="515">
        <f t="shared" si="129"/>
        <v>0</v>
      </c>
      <c r="AV196" s="515">
        <f t="shared" si="129"/>
        <v>0</v>
      </c>
      <c r="AW196" s="515">
        <f t="shared" si="129"/>
        <v>0</v>
      </c>
      <c r="AX196" s="515">
        <f t="shared" si="129"/>
        <v>0</v>
      </c>
      <c r="AY196" s="515">
        <f t="shared" si="129"/>
        <v>0</v>
      </c>
      <c r="AZ196" s="515">
        <f t="shared" si="129"/>
        <v>0</v>
      </c>
      <c r="BA196" s="515">
        <f t="shared" si="129"/>
        <v>0</v>
      </c>
      <c r="BB196" s="515">
        <f t="shared" si="129"/>
        <v>0</v>
      </c>
      <c r="BC196" s="515">
        <f t="shared" si="129"/>
        <v>0</v>
      </c>
      <c r="BD196" s="515">
        <f t="shared" si="129"/>
        <v>0</v>
      </c>
      <c r="BE196" s="515">
        <f t="shared" si="129"/>
        <v>0</v>
      </c>
      <c r="BF196" s="515">
        <f t="shared" si="129"/>
        <v>0</v>
      </c>
      <c r="BG196" s="515">
        <f t="shared" si="129"/>
        <v>0</v>
      </c>
      <c r="BH196" s="515">
        <f t="shared" si="129"/>
        <v>0</v>
      </c>
      <c r="BI196" s="515">
        <f t="shared" si="129"/>
        <v>0</v>
      </c>
      <c r="BJ196" s="515">
        <f t="shared" si="129"/>
        <v>0</v>
      </c>
      <c r="BK196" s="515">
        <f t="shared" si="129"/>
        <v>0</v>
      </c>
      <c r="BL196" s="515">
        <f t="shared" si="129"/>
        <v>0</v>
      </c>
      <c r="BM196" s="515">
        <f t="shared" si="129"/>
        <v>0</v>
      </c>
      <c r="BN196" s="515">
        <f t="shared" si="129"/>
        <v>0</v>
      </c>
      <c r="BO196" s="515">
        <f t="shared" si="129"/>
        <v>0</v>
      </c>
      <c r="BP196" s="515">
        <f t="shared" ref="BP196:EA196" si="130">IF(BP$167=EOMONTH($E21,$R21*(1-$O21)),-FV($AE21,ROUNDDOWN(YEARFRAC($D$167,BP$167,1),0),,-($AC21*(1-$O21)+$AD21*$O21)*$B21,0),0)</f>
        <v>0</v>
      </c>
      <c r="BQ196" s="515">
        <f t="shared" si="130"/>
        <v>0</v>
      </c>
      <c r="BR196" s="515">
        <f t="shared" si="130"/>
        <v>0</v>
      </c>
      <c r="BS196" s="515">
        <f t="shared" si="130"/>
        <v>0</v>
      </c>
      <c r="BT196" s="515">
        <f t="shared" si="130"/>
        <v>0</v>
      </c>
      <c r="BU196" s="515">
        <f t="shared" si="130"/>
        <v>0</v>
      </c>
      <c r="BV196" s="515">
        <f t="shared" si="130"/>
        <v>0</v>
      </c>
      <c r="BW196" s="515">
        <f t="shared" si="130"/>
        <v>0</v>
      </c>
      <c r="BX196" s="515">
        <f t="shared" si="130"/>
        <v>0</v>
      </c>
      <c r="BY196" s="515">
        <f t="shared" si="130"/>
        <v>0</v>
      </c>
      <c r="BZ196" s="515">
        <f t="shared" si="130"/>
        <v>0</v>
      </c>
      <c r="CA196" s="515">
        <f t="shared" si="130"/>
        <v>0</v>
      </c>
      <c r="CB196" s="515">
        <f t="shared" si="130"/>
        <v>0</v>
      </c>
      <c r="CC196" s="515">
        <f t="shared" si="130"/>
        <v>0</v>
      </c>
      <c r="CD196" s="515">
        <f t="shared" si="130"/>
        <v>0</v>
      </c>
      <c r="CE196" s="515">
        <f t="shared" si="130"/>
        <v>0</v>
      </c>
      <c r="CF196" s="515">
        <f t="shared" si="130"/>
        <v>0</v>
      </c>
      <c r="CG196" s="515">
        <f t="shared" si="130"/>
        <v>0</v>
      </c>
      <c r="CH196" s="515">
        <f t="shared" si="130"/>
        <v>0</v>
      </c>
      <c r="CI196" s="515">
        <f t="shared" si="130"/>
        <v>0</v>
      </c>
      <c r="CJ196" s="515">
        <f t="shared" si="130"/>
        <v>0</v>
      </c>
      <c r="CK196" s="515">
        <f t="shared" si="130"/>
        <v>0</v>
      </c>
      <c r="CL196" s="515">
        <f t="shared" si="130"/>
        <v>0</v>
      </c>
      <c r="CM196" s="515">
        <f t="shared" si="130"/>
        <v>0</v>
      </c>
      <c r="CN196" s="515">
        <f t="shared" si="130"/>
        <v>0</v>
      </c>
      <c r="CO196" s="515">
        <f t="shared" si="130"/>
        <v>0</v>
      </c>
      <c r="CP196" s="515">
        <f t="shared" si="130"/>
        <v>0</v>
      </c>
      <c r="CQ196" s="515">
        <f t="shared" si="130"/>
        <v>0</v>
      </c>
      <c r="CR196" s="515">
        <f t="shared" si="130"/>
        <v>0</v>
      </c>
      <c r="CS196" s="515">
        <f t="shared" si="130"/>
        <v>0</v>
      </c>
      <c r="CT196" s="515">
        <f t="shared" si="130"/>
        <v>0</v>
      </c>
      <c r="CU196" s="515">
        <f t="shared" si="130"/>
        <v>0</v>
      </c>
      <c r="CV196" s="515">
        <f t="shared" si="130"/>
        <v>0</v>
      </c>
      <c r="CW196" s="515">
        <f t="shared" si="130"/>
        <v>0</v>
      </c>
      <c r="CX196" s="515">
        <f t="shared" si="130"/>
        <v>0</v>
      </c>
      <c r="CY196" s="515">
        <f t="shared" si="130"/>
        <v>0</v>
      </c>
      <c r="CZ196" s="515">
        <f t="shared" si="130"/>
        <v>0</v>
      </c>
      <c r="DA196" s="515">
        <f t="shared" si="130"/>
        <v>0</v>
      </c>
      <c r="DB196" s="515">
        <f t="shared" si="130"/>
        <v>0</v>
      </c>
      <c r="DC196" s="515">
        <f t="shared" si="130"/>
        <v>0</v>
      </c>
      <c r="DD196" s="515">
        <f t="shared" si="130"/>
        <v>0</v>
      </c>
      <c r="DE196" s="515">
        <f t="shared" si="130"/>
        <v>0</v>
      </c>
      <c r="DF196" s="515">
        <f t="shared" si="130"/>
        <v>0</v>
      </c>
      <c r="DG196" s="515">
        <f t="shared" si="130"/>
        <v>0</v>
      </c>
      <c r="DH196" s="515">
        <f t="shared" si="130"/>
        <v>0</v>
      </c>
      <c r="DI196" s="515">
        <f t="shared" si="130"/>
        <v>0</v>
      </c>
      <c r="DJ196" s="515">
        <f t="shared" si="130"/>
        <v>0</v>
      </c>
      <c r="DK196" s="515">
        <f t="shared" si="130"/>
        <v>0</v>
      </c>
      <c r="DL196" s="515">
        <f t="shared" si="130"/>
        <v>0</v>
      </c>
      <c r="DM196" s="515">
        <f t="shared" si="130"/>
        <v>0</v>
      </c>
      <c r="DN196" s="515">
        <f t="shared" si="130"/>
        <v>0</v>
      </c>
      <c r="DO196" s="515">
        <f t="shared" si="130"/>
        <v>0</v>
      </c>
      <c r="DP196" s="515">
        <f t="shared" si="130"/>
        <v>0</v>
      </c>
      <c r="DQ196" s="515">
        <f t="shared" si="130"/>
        <v>0</v>
      </c>
      <c r="DR196" s="515">
        <f t="shared" si="130"/>
        <v>0</v>
      </c>
      <c r="DS196" s="515">
        <f t="shared" si="130"/>
        <v>0</v>
      </c>
      <c r="DT196" s="515">
        <f t="shared" si="130"/>
        <v>0</v>
      </c>
      <c r="DU196" s="515">
        <f t="shared" si="130"/>
        <v>0</v>
      </c>
      <c r="DV196" s="515">
        <f t="shared" si="130"/>
        <v>0</v>
      </c>
      <c r="DW196" s="515">
        <f t="shared" si="130"/>
        <v>0</v>
      </c>
      <c r="DX196" s="515">
        <f t="shared" si="130"/>
        <v>0</v>
      </c>
      <c r="DY196" s="515">
        <f t="shared" si="130"/>
        <v>0</v>
      </c>
      <c r="DZ196" s="515">
        <f t="shared" si="130"/>
        <v>0</v>
      </c>
      <c r="EA196" s="515">
        <f t="shared" si="130"/>
        <v>0</v>
      </c>
      <c r="EB196" s="515">
        <f t="shared" ref="EB196:GM196" si="131">IF(EB$167=EOMONTH($E21,$R21*(1-$O21)),-FV($AE21,ROUNDDOWN(YEARFRAC($D$167,EB$167,1),0),,-($AC21*(1-$O21)+$AD21*$O21)*$B21,0),0)</f>
        <v>0</v>
      </c>
      <c r="EC196" s="515">
        <f t="shared" si="131"/>
        <v>0</v>
      </c>
      <c r="ED196" s="515">
        <f t="shared" si="131"/>
        <v>0</v>
      </c>
      <c r="EE196" s="515">
        <f t="shared" si="131"/>
        <v>0</v>
      </c>
      <c r="EF196" s="515">
        <f t="shared" si="131"/>
        <v>0</v>
      </c>
      <c r="EG196" s="515">
        <f t="shared" si="131"/>
        <v>0</v>
      </c>
      <c r="EH196" s="515">
        <f t="shared" si="131"/>
        <v>0</v>
      </c>
      <c r="EI196" s="515">
        <f t="shared" si="131"/>
        <v>0</v>
      </c>
      <c r="EJ196" s="515">
        <f t="shared" si="131"/>
        <v>0</v>
      </c>
      <c r="EK196" s="515">
        <f t="shared" si="131"/>
        <v>0</v>
      </c>
      <c r="EL196" s="515">
        <f t="shared" si="131"/>
        <v>0</v>
      </c>
      <c r="EM196" s="515">
        <f t="shared" si="131"/>
        <v>0</v>
      </c>
      <c r="EN196" s="515">
        <f t="shared" si="131"/>
        <v>0</v>
      </c>
      <c r="EO196" s="515">
        <f t="shared" si="131"/>
        <v>0</v>
      </c>
      <c r="EP196" s="515">
        <f t="shared" si="131"/>
        <v>0</v>
      </c>
      <c r="EQ196" s="515">
        <f t="shared" si="131"/>
        <v>0</v>
      </c>
      <c r="ER196" s="515">
        <f t="shared" si="131"/>
        <v>0</v>
      </c>
      <c r="ES196" s="515">
        <f t="shared" si="131"/>
        <v>0</v>
      </c>
      <c r="ET196" s="515">
        <f t="shared" si="131"/>
        <v>0</v>
      </c>
      <c r="EU196" s="515">
        <f t="shared" si="131"/>
        <v>0</v>
      </c>
      <c r="EV196" s="515">
        <f t="shared" si="131"/>
        <v>0</v>
      </c>
      <c r="EW196" s="515">
        <f t="shared" si="131"/>
        <v>0</v>
      </c>
      <c r="EX196" s="515">
        <f t="shared" si="131"/>
        <v>0</v>
      </c>
      <c r="EY196" s="515">
        <f t="shared" si="131"/>
        <v>0</v>
      </c>
      <c r="EZ196" s="515">
        <f t="shared" si="131"/>
        <v>0</v>
      </c>
      <c r="FA196" s="515">
        <f t="shared" si="131"/>
        <v>0</v>
      </c>
      <c r="FB196" s="515">
        <f t="shared" si="131"/>
        <v>0</v>
      </c>
      <c r="FC196" s="515">
        <f t="shared" si="131"/>
        <v>0</v>
      </c>
      <c r="FD196" s="515">
        <f t="shared" si="131"/>
        <v>0</v>
      </c>
      <c r="FE196" s="515">
        <f t="shared" si="131"/>
        <v>0</v>
      </c>
      <c r="FF196" s="515">
        <f t="shared" si="131"/>
        <v>0</v>
      </c>
      <c r="FG196" s="515">
        <f t="shared" si="131"/>
        <v>0</v>
      </c>
      <c r="FH196" s="515">
        <f t="shared" si="131"/>
        <v>0</v>
      </c>
      <c r="FI196" s="515">
        <f t="shared" si="131"/>
        <v>0</v>
      </c>
      <c r="FJ196" s="515">
        <f t="shared" si="131"/>
        <v>0</v>
      </c>
      <c r="FK196" s="515">
        <f t="shared" si="131"/>
        <v>0</v>
      </c>
      <c r="FL196" s="515">
        <f t="shared" si="131"/>
        <v>0</v>
      </c>
      <c r="FM196" s="515">
        <f t="shared" si="131"/>
        <v>0</v>
      </c>
      <c r="FN196" s="515">
        <f t="shared" si="131"/>
        <v>0</v>
      </c>
      <c r="FO196" s="515">
        <f t="shared" si="131"/>
        <v>0</v>
      </c>
      <c r="FP196" s="515">
        <f t="shared" si="131"/>
        <v>0</v>
      </c>
      <c r="FQ196" s="515">
        <f t="shared" si="131"/>
        <v>0</v>
      </c>
      <c r="FR196" s="515">
        <f t="shared" si="131"/>
        <v>0</v>
      </c>
      <c r="FS196" s="515">
        <f t="shared" si="131"/>
        <v>0</v>
      </c>
      <c r="FT196" s="515">
        <f t="shared" si="131"/>
        <v>0</v>
      </c>
      <c r="FU196" s="515">
        <f t="shared" si="131"/>
        <v>0</v>
      </c>
      <c r="FV196" s="515">
        <f t="shared" si="131"/>
        <v>0</v>
      </c>
      <c r="FW196" s="515">
        <f t="shared" si="131"/>
        <v>0</v>
      </c>
      <c r="FX196" s="515">
        <f t="shared" si="131"/>
        <v>0</v>
      </c>
      <c r="FY196" s="515">
        <f t="shared" si="131"/>
        <v>0</v>
      </c>
      <c r="FZ196" s="515">
        <f t="shared" si="131"/>
        <v>0</v>
      </c>
      <c r="GA196" s="515">
        <f t="shared" si="131"/>
        <v>0</v>
      </c>
      <c r="GB196" s="515">
        <f t="shared" si="131"/>
        <v>0</v>
      </c>
      <c r="GC196" s="515">
        <f t="shared" si="131"/>
        <v>0</v>
      </c>
      <c r="GD196" s="515">
        <f t="shared" si="131"/>
        <v>0</v>
      </c>
      <c r="GE196" s="515">
        <f t="shared" si="131"/>
        <v>0</v>
      </c>
      <c r="GF196" s="515">
        <f t="shared" si="131"/>
        <v>0</v>
      </c>
      <c r="GG196" s="515">
        <f t="shared" si="131"/>
        <v>0</v>
      </c>
      <c r="GH196" s="515">
        <f t="shared" si="131"/>
        <v>0</v>
      </c>
      <c r="GI196" s="515">
        <f t="shared" si="131"/>
        <v>0</v>
      </c>
      <c r="GJ196" s="515">
        <f t="shared" si="131"/>
        <v>0</v>
      </c>
      <c r="GK196" s="515">
        <f t="shared" si="131"/>
        <v>0</v>
      </c>
      <c r="GL196" s="515">
        <f t="shared" si="131"/>
        <v>0</v>
      </c>
      <c r="GM196" s="515">
        <f t="shared" si="131"/>
        <v>0</v>
      </c>
      <c r="GN196" s="515">
        <f t="shared" ref="GN196:IY196" si="132">IF(GN$167=EOMONTH($E21,$R21*(1-$O21)),-FV($AE21,ROUNDDOWN(YEARFRAC($D$167,GN$167,1),0),,-($AC21*(1-$O21)+$AD21*$O21)*$B21,0),0)</f>
        <v>0</v>
      </c>
      <c r="GO196" s="515">
        <f t="shared" si="132"/>
        <v>0</v>
      </c>
      <c r="GP196" s="515">
        <f t="shared" si="132"/>
        <v>0</v>
      </c>
      <c r="GQ196" s="515">
        <f t="shared" si="132"/>
        <v>0</v>
      </c>
      <c r="GR196" s="515">
        <f t="shared" si="132"/>
        <v>0</v>
      </c>
      <c r="GS196" s="515">
        <f t="shared" si="132"/>
        <v>0</v>
      </c>
      <c r="GT196" s="515">
        <f t="shared" si="132"/>
        <v>0</v>
      </c>
      <c r="GU196" s="515">
        <f t="shared" si="132"/>
        <v>0</v>
      </c>
      <c r="GV196" s="515">
        <f t="shared" si="132"/>
        <v>0</v>
      </c>
      <c r="GW196" s="515">
        <f t="shared" si="132"/>
        <v>0</v>
      </c>
      <c r="GX196" s="515">
        <f t="shared" si="132"/>
        <v>0</v>
      </c>
      <c r="GY196" s="515">
        <f t="shared" si="132"/>
        <v>0</v>
      </c>
      <c r="GZ196" s="515">
        <f t="shared" si="132"/>
        <v>0</v>
      </c>
      <c r="HA196" s="515">
        <f t="shared" si="132"/>
        <v>0</v>
      </c>
      <c r="HB196" s="515">
        <f t="shared" si="132"/>
        <v>0</v>
      </c>
      <c r="HC196" s="515">
        <f t="shared" si="132"/>
        <v>0</v>
      </c>
      <c r="HD196" s="515">
        <f t="shared" si="132"/>
        <v>0</v>
      </c>
      <c r="HE196" s="515">
        <f t="shared" si="132"/>
        <v>0</v>
      </c>
      <c r="HF196" s="515">
        <f t="shared" si="132"/>
        <v>0</v>
      </c>
      <c r="HG196" s="515">
        <f t="shared" si="132"/>
        <v>0</v>
      </c>
      <c r="HH196" s="515">
        <f t="shared" si="132"/>
        <v>0</v>
      </c>
      <c r="HI196" s="515">
        <f t="shared" si="132"/>
        <v>0</v>
      </c>
      <c r="HJ196" s="515">
        <f t="shared" si="132"/>
        <v>0</v>
      </c>
      <c r="HK196" s="515">
        <f t="shared" si="132"/>
        <v>0</v>
      </c>
      <c r="HL196" s="515">
        <f t="shared" si="132"/>
        <v>0</v>
      </c>
      <c r="HM196" s="515">
        <f t="shared" si="132"/>
        <v>0</v>
      </c>
      <c r="HN196" s="515">
        <f t="shared" si="132"/>
        <v>0</v>
      </c>
      <c r="HO196" s="515">
        <f t="shared" si="132"/>
        <v>0</v>
      </c>
      <c r="HP196" s="515">
        <f t="shared" si="132"/>
        <v>0</v>
      </c>
      <c r="HQ196" s="515">
        <f t="shared" si="132"/>
        <v>0</v>
      </c>
      <c r="HR196" s="515">
        <f t="shared" si="132"/>
        <v>0</v>
      </c>
      <c r="HS196" s="515">
        <f t="shared" si="132"/>
        <v>0</v>
      </c>
      <c r="HT196" s="515">
        <f t="shared" si="132"/>
        <v>0</v>
      </c>
      <c r="HU196" s="515">
        <f t="shared" si="132"/>
        <v>0</v>
      </c>
      <c r="HV196" s="515">
        <f t="shared" si="132"/>
        <v>0</v>
      </c>
      <c r="HW196" s="515">
        <f t="shared" si="132"/>
        <v>0</v>
      </c>
      <c r="HX196" s="515">
        <f t="shared" si="132"/>
        <v>0</v>
      </c>
      <c r="HY196" s="515">
        <f t="shared" si="132"/>
        <v>0</v>
      </c>
      <c r="HZ196" s="515">
        <f t="shared" si="132"/>
        <v>0</v>
      </c>
      <c r="IA196" s="515">
        <f t="shared" si="132"/>
        <v>0</v>
      </c>
      <c r="IB196" s="515">
        <f t="shared" si="132"/>
        <v>0</v>
      </c>
      <c r="IC196" s="515">
        <f t="shared" si="132"/>
        <v>0</v>
      </c>
      <c r="ID196" s="515">
        <f t="shared" si="132"/>
        <v>0</v>
      </c>
      <c r="IE196" s="515">
        <f t="shared" si="132"/>
        <v>0</v>
      </c>
      <c r="IF196" s="515">
        <f t="shared" si="132"/>
        <v>0</v>
      </c>
      <c r="IG196" s="515">
        <f t="shared" si="132"/>
        <v>0</v>
      </c>
      <c r="IH196" s="515">
        <f t="shared" si="132"/>
        <v>0</v>
      </c>
      <c r="II196" s="515">
        <f t="shared" si="132"/>
        <v>0</v>
      </c>
      <c r="IJ196" s="515">
        <f t="shared" si="132"/>
        <v>0</v>
      </c>
      <c r="IK196" s="515">
        <f t="shared" si="132"/>
        <v>0</v>
      </c>
      <c r="IL196" s="515">
        <f t="shared" si="132"/>
        <v>0</v>
      </c>
      <c r="IM196" s="515">
        <f t="shared" si="132"/>
        <v>0</v>
      </c>
      <c r="IN196" s="515">
        <f t="shared" si="132"/>
        <v>0</v>
      </c>
      <c r="IO196" s="515">
        <f t="shared" si="132"/>
        <v>0</v>
      </c>
      <c r="IP196" s="515">
        <f t="shared" si="132"/>
        <v>0</v>
      </c>
      <c r="IQ196" s="515">
        <f t="shared" si="132"/>
        <v>0</v>
      </c>
      <c r="IR196" s="515">
        <f t="shared" si="132"/>
        <v>0</v>
      </c>
      <c r="IS196" s="515">
        <f t="shared" si="132"/>
        <v>0</v>
      </c>
      <c r="IT196" s="515">
        <f t="shared" si="132"/>
        <v>0</v>
      </c>
      <c r="IU196" s="515">
        <f t="shared" si="132"/>
        <v>0</v>
      </c>
      <c r="IV196" s="515">
        <f t="shared" si="132"/>
        <v>0</v>
      </c>
      <c r="IW196" s="515">
        <f t="shared" si="132"/>
        <v>0</v>
      </c>
      <c r="IX196" s="515">
        <f t="shared" si="132"/>
        <v>0</v>
      </c>
      <c r="IY196" s="515">
        <f t="shared" si="132"/>
        <v>0</v>
      </c>
      <c r="IZ196" s="515">
        <f t="shared" ref="IZ196:LK196" si="133">IF(IZ$167=EOMONTH($E21,$R21*(1-$O21)),-FV($AE21,ROUNDDOWN(YEARFRAC($D$167,IZ$167,1),0),,-($AC21*(1-$O21)+$AD21*$O21)*$B21,0),0)</f>
        <v>0</v>
      </c>
      <c r="JA196" s="515">
        <f t="shared" si="133"/>
        <v>0</v>
      </c>
      <c r="JB196" s="515">
        <f t="shared" si="133"/>
        <v>0</v>
      </c>
      <c r="JC196" s="515">
        <f t="shared" si="133"/>
        <v>0</v>
      </c>
      <c r="JD196" s="515">
        <f t="shared" si="133"/>
        <v>0</v>
      </c>
      <c r="JE196" s="515">
        <f t="shared" si="133"/>
        <v>0</v>
      </c>
      <c r="JF196" s="515">
        <f t="shared" si="133"/>
        <v>0</v>
      </c>
      <c r="JG196" s="515">
        <f t="shared" si="133"/>
        <v>0</v>
      </c>
      <c r="JH196" s="515">
        <f t="shared" si="133"/>
        <v>0</v>
      </c>
      <c r="JI196" s="515">
        <f t="shared" si="133"/>
        <v>0</v>
      </c>
      <c r="JJ196" s="515">
        <f t="shared" si="133"/>
        <v>0</v>
      </c>
      <c r="JK196" s="515">
        <f t="shared" si="133"/>
        <v>0</v>
      </c>
      <c r="JL196" s="515">
        <f t="shared" si="133"/>
        <v>0</v>
      </c>
      <c r="JM196" s="515">
        <f t="shared" si="133"/>
        <v>0</v>
      </c>
      <c r="JN196" s="515">
        <f t="shared" si="133"/>
        <v>0</v>
      </c>
      <c r="JO196" s="515">
        <f t="shared" si="133"/>
        <v>0</v>
      </c>
      <c r="JP196" s="515">
        <f t="shared" si="133"/>
        <v>0</v>
      </c>
      <c r="JQ196" s="515">
        <f t="shared" si="133"/>
        <v>0</v>
      </c>
      <c r="JR196" s="515">
        <f t="shared" si="133"/>
        <v>0</v>
      </c>
      <c r="JS196" s="515">
        <f t="shared" si="133"/>
        <v>0</v>
      </c>
      <c r="JT196" s="515">
        <f t="shared" si="133"/>
        <v>0</v>
      </c>
      <c r="JU196" s="515">
        <f t="shared" si="133"/>
        <v>0</v>
      </c>
      <c r="JV196" s="515">
        <f t="shared" si="133"/>
        <v>0</v>
      </c>
      <c r="JW196" s="515">
        <f t="shared" si="133"/>
        <v>0</v>
      </c>
      <c r="JX196" s="515">
        <f t="shared" si="133"/>
        <v>0</v>
      </c>
      <c r="JY196" s="515">
        <f t="shared" si="133"/>
        <v>0</v>
      </c>
      <c r="JZ196" s="515">
        <f t="shared" si="133"/>
        <v>0</v>
      </c>
      <c r="KA196" s="515">
        <f t="shared" si="133"/>
        <v>0</v>
      </c>
      <c r="KB196" s="515">
        <f t="shared" si="133"/>
        <v>0</v>
      </c>
      <c r="KC196" s="515">
        <f t="shared" si="133"/>
        <v>0</v>
      </c>
      <c r="KD196" s="515">
        <f t="shared" si="133"/>
        <v>0</v>
      </c>
      <c r="KE196" s="515">
        <f t="shared" si="133"/>
        <v>0</v>
      </c>
      <c r="KF196" s="515">
        <f t="shared" si="133"/>
        <v>0</v>
      </c>
      <c r="KG196" s="515">
        <f t="shared" si="133"/>
        <v>0</v>
      </c>
      <c r="KH196" s="515">
        <f t="shared" si="133"/>
        <v>0</v>
      </c>
      <c r="KI196" s="515">
        <f t="shared" si="133"/>
        <v>0</v>
      </c>
      <c r="KJ196" s="515">
        <f t="shared" si="133"/>
        <v>0</v>
      </c>
      <c r="KK196" s="515">
        <f t="shared" si="133"/>
        <v>0</v>
      </c>
      <c r="KL196" s="515">
        <f t="shared" si="133"/>
        <v>0</v>
      </c>
      <c r="KM196" s="515">
        <f t="shared" si="133"/>
        <v>0</v>
      </c>
      <c r="KN196" s="515">
        <f t="shared" si="133"/>
        <v>0</v>
      </c>
      <c r="KO196" s="515">
        <f t="shared" si="133"/>
        <v>0</v>
      </c>
      <c r="KP196" s="515">
        <f t="shared" si="133"/>
        <v>0</v>
      </c>
      <c r="KQ196" s="515">
        <f t="shared" si="133"/>
        <v>0</v>
      </c>
      <c r="KR196" s="515">
        <f t="shared" si="133"/>
        <v>0</v>
      </c>
      <c r="KS196" s="515">
        <f t="shared" si="133"/>
        <v>0</v>
      </c>
      <c r="KT196" s="515">
        <f t="shared" si="133"/>
        <v>0</v>
      </c>
      <c r="KU196" s="515">
        <f t="shared" si="133"/>
        <v>0</v>
      </c>
      <c r="KV196" s="515">
        <f t="shared" si="133"/>
        <v>0</v>
      </c>
      <c r="KW196" s="515">
        <f t="shared" si="133"/>
        <v>0</v>
      </c>
      <c r="KX196" s="515">
        <f t="shared" si="133"/>
        <v>0</v>
      </c>
      <c r="KY196" s="515">
        <f t="shared" si="133"/>
        <v>0</v>
      </c>
      <c r="KZ196" s="515">
        <f t="shared" si="133"/>
        <v>0</v>
      </c>
      <c r="LA196" s="515">
        <f t="shared" si="133"/>
        <v>0</v>
      </c>
      <c r="LB196" s="515">
        <f t="shared" si="133"/>
        <v>0</v>
      </c>
      <c r="LC196" s="515">
        <f t="shared" si="133"/>
        <v>0</v>
      </c>
      <c r="LD196" s="515">
        <f t="shared" si="133"/>
        <v>0</v>
      </c>
      <c r="LE196" s="515">
        <f t="shared" si="133"/>
        <v>0</v>
      </c>
      <c r="LF196" s="515">
        <f t="shared" si="133"/>
        <v>0</v>
      </c>
      <c r="LG196" s="515">
        <f t="shared" si="133"/>
        <v>0</v>
      </c>
      <c r="LH196" s="515">
        <f t="shared" si="133"/>
        <v>0</v>
      </c>
      <c r="LI196" s="515">
        <f t="shared" si="133"/>
        <v>0</v>
      </c>
      <c r="LJ196" s="515">
        <f t="shared" si="133"/>
        <v>0</v>
      </c>
      <c r="LK196" s="515">
        <f t="shared" si="133"/>
        <v>0</v>
      </c>
      <c r="LL196" s="515">
        <f t="shared" ref="LL196:NK196" si="134">IF(LL$167=EOMONTH($E21,$R21*(1-$O21)),-FV($AE21,ROUNDDOWN(YEARFRAC($D$167,LL$167,1),0),,-($AC21*(1-$O21)+$AD21*$O21)*$B21,0),0)</f>
        <v>0</v>
      </c>
      <c r="LM196" s="515">
        <f t="shared" si="134"/>
        <v>0</v>
      </c>
      <c r="LN196" s="515">
        <f t="shared" si="134"/>
        <v>0</v>
      </c>
      <c r="LO196" s="515">
        <f t="shared" si="134"/>
        <v>0</v>
      </c>
      <c r="LP196" s="515">
        <f t="shared" si="134"/>
        <v>0</v>
      </c>
      <c r="LQ196" s="515">
        <f t="shared" si="134"/>
        <v>0</v>
      </c>
      <c r="LR196" s="515">
        <f t="shared" si="134"/>
        <v>0</v>
      </c>
      <c r="LS196" s="515">
        <f t="shared" si="134"/>
        <v>0</v>
      </c>
      <c r="LT196" s="515">
        <f t="shared" si="134"/>
        <v>0</v>
      </c>
      <c r="LU196" s="515">
        <f t="shared" si="134"/>
        <v>0</v>
      </c>
      <c r="LV196" s="515">
        <f t="shared" si="134"/>
        <v>0</v>
      </c>
      <c r="LW196" s="515">
        <f t="shared" si="134"/>
        <v>0</v>
      </c>
      <c r="LX196" s="515">
        <f t="shared" si="134"/>
        <v>0</v>
      </c>
      <c r="LY196" s="515">
        <f t="shared" si="134"/>
        <v>0</v>
      </c>
      <c r="LZ196" s="515">
        <f t="shared" si="134"/>
        <v>0</v>
      </c>
      <c r="MA196" s="515">
        <f t="shared" si="134"/>
        <v>0</v>
      </c>
      <c r="MB196" s="515">
        <f t="shared" si="134"/>
        <v>0</v>
      </c>
      <c r="MC196" s="515">
        <f t="shared" si="134"/>
        <v>0</v>
      </c>
      <c r="MD196" s="515">
        <f t="shared" si="134"/>
        <v>0</v>
      </c>
      <c r="ME196" s="515">
        <f t="shared" si="134"/>
        <v>0</v>
      </c>
      <c r="MF196" s="515">
        <f t="shared" si="134"/>
        <v>0</v>
      </c>
      <c r="MG196" s="515">
        <f t="shared" si="134"/>
        <v>0</v>
      </c>
      <c r="MH196" s="515">
        <f t="shared" si="134"/>
        <v>0</v>
      </c>
      <c r="MI196" s="515">
        <f t="shared" si="134"/>
        <v>0</v>
      </c>
      <c r="MJ196" s="515">
        <f t="shared" si="134"/>
        <v>0</v>
      </c>
      <c r="MK196" s="515">
        <f t="shared" si="134"/>
        <v>0</v>
      </c>
      <c r="ML196" s="515">
        <f t="shared" si="134"/>
        <v>0</v>
      </c>
      <c r="MM196" s="515">
        <f t="shared" si="134"/>
        <v>0</v>
      </c>
      <c r="MN196" s="515">
        <f t="shared" si="134"/>
        <v>0</v>
      </c>
      <c r="MO196" s="515">
        <f t="shared" si="134"/>
        <v>0</v>
      </c>
      <c r="MP196" s="515">
        <f t="shared" si="134"/>
        <v>0</v>
      </c>
      <c r="MQ196" s="515">
        <f t="shared" si="134"/>
        <v>0</v>
      </c>
      <c r="MR196" s="515">
        <f t="shared" si="134"/>
        <v>0</v>
      </c>
      <c r="MS196" s="515">
        <f t="shared" si="134"/>
        <v>0</v>
      </c>
      <c r="MT196" s="515">
        <f t="shared" si="134"/>
        <v>0</v>
      </c>
      <c r="MU196" s="515">
        <f t="shared" si="134"/>
        <v>0</v>
      </c>
      <c r="MV196" s="515">
        <f t="shared" si="134"/>
        <v>0</v>
      </c>
      <c r="MW196" s="515">
        <f t="shared" si="134"/>
        <v>0</v>
      </c>
      <c r="MX196" s="515">
        <f t="shared" si="134"/>
        <v>0</v>
      </c>
      <c r="MY196" s="515">
        <f t="shared" si="134"/>
        <v>0</v>
      </c>
      <c r="MZ196" s="515">
        <f t="shared" si="134"/>
        <v>0</v>
      </c>
      <c r="NA196" s="515">
        <f t="shared" si="134"/>
        <v>0</v>
      </c>
      <c r="NB196" s="515">
        <f t="shared" si="134"/>
        <v>0</v>
      </c>
      <c r="NC196" s="515">
        <f t="shared" si="134"/>
        <v>0</v>
      </c>
      <c r="ND196" s="515">
        <f t="shared" si="134"/>
        <v>0</v>
      </c>
      <c r="NE196" s="515">
        <f t="shared" si="134"/>
        <v>0</v>
      </c>
      <c r="NF196" s="515">
        <f t="shared" si="134"/>
        <v>0</v>
      </c>
      <c r="NG196" s="515">
        <f t="shared" si="134"/>
        <v>0</v>
      </c>
      <c r="NH196" s="515">
        <f t="shared" si="134"/>
        <v>0</v>
      </c>
      <c r="NI196" s="515">
        <f t="shared" si="134"/>
        <v>0</v>
      </c>
      <c r="NJ196" s="515">
        <f t="shared" si="134"/>
        <v>0</v>
      </c>
      <c r="NK196" s="518">
        <f t="shared" si="134"/>
        <v>0</v>
      </c>
    </row>
    <row r="197" spans="1:375" s="384" customFormat="1" ht="13.8" x14ac:dyDescent="0.3">
      <c r="A197" s="517">
        <f t="shared" si="86"/>
        <v>-27717.92724850135</v>
      </c>
      <c r="B197" s="421" t="s">
        <v>339</v>
      </c>
      <c r="C197" s="514" t="s">
        <v>342</v>
      </c>
      <c r="D197" s="515">
        <f t="shared" ref="D197:BO197" si="135">IF(D$167=EOMONTH($E21,$R21*(1-$O21)),SUMIFS($D190:$NK190,$D$167:$NK$167,"&gt;"&amp;EOMONTH($E21,$R21*(1-$O21)+$S21*(1-$O21)+$T21*$O21),$D$167:$NK$167,"&lt;="&amp;EOMONTH($E21,$R21*(1-$O21)+60))*-($AF21*(1-$O21)+$AH21*$O21)+SUMIFS($D190:$NK190,$D$167:$NK$167,"&gt;"&amp;EOMONTH($E21,$R21*(1-$O21)+60),$D$167:$NK$167,"&lt;="&amp;EOMONTH($E21,$R21*(1-$O21)+300))*-($AG21*(1-$O21)+$AI21*$O21),0)</f>
        <v>0</v>
      </c>
      <c r="E197" s="515">
        <f t="shared" si="135"/>
        <v>0</v>
      </c>
      <c r="F197" s="515">
        <f t="shared" si="135"/>
        <v>0</v>
      </c>
      <c r="G197" s="515">
        <f t="shared" si="135"/>
        <v>0</v>
      </c>
      <c r="H197" s="515">
        <f t="shared" si="135"/>
        <v>0</v>
      </c>
      <c r="I197" s="515">
        <f t="shared" si="135"/>
        <v>-27717.92724850135</v>
      </c>
      <c r="J197" s="515">
        <f t="shared" si="135"/>
        <v>0</v>
      </c>
      <c r="K197" s="515">
        <f t="shared" si="135"/>
        <v>0</v>
      </c>
      <c r="L197" s="515">
        <f t="shared" si="135"/>
        <v>0</v>
      </c>
      <c r="M197" s="515">
        <f t="shared" si="135"/>
        <v>0</v>
      </c>
      <c r="N197" s="515">
        <f t="shared" si="135"/>
        <v>0</v>
      </c>
      <c r="O197" s="515">
        <f t="shared" si="135"/>
        <v>0</v>
      </c>
      <c r="P197" s="515">
        <f t="shared" si="135"/>
        <v>0</v>
      </c>
      <c r="Q197" s="515">
        <f t="shared" si="135"/>
        <v>0</v>
      </c>
      <c r="R197" s="515">
        <f t="shared" si="135"/>
        <v>0</v>
      </c>
      <c r="S197" s="515">
        <f t="shared" si="135"/>
        <v>0</v>
      </c>
      <c r="T197" s="515">
        <f t="shared" si="135"/>
        <v>0</v>
      </c>
      <c r="U197" s="515">
        <f t="shared" si="135"/>
        <v>0</v>
      </c>
      <c r="V197" s="515">
        <f t="shared" si="135"/>
        <v>0</v>
      </c>
      <c r="W197" s="515">
        <f t="shared" si="135"/>
        <v>0</v>
      </c>
      <c r="X197" s="515">
        <f t="shared" si="135"/>
        <v>0</v>
      </c>
      <c r="Y197" s="515">
        <f t="shared" si="135"/>
        <v>0</v>
      </c>
      <c r="Z197" s="515">
        <f t="shared" si="135"/>
        <v>0</v>
      </c>
      <c r="AA197" s="515">
        <f t="shared" si="135"/>
        <v>0</v>
      </c>
      <c r="AB197" s="515">
        <f t="shared" si="135"/>
        <v>0</v>
      </c>
      <c r="AC197" s="515">
        <f t="shared" si="135"/>
        <v>0</v>
      </c>
      <c r="AD197" s="515">
        <f t="shared" si="135"/>
        <v>0</v>
      </c>
      <c r="AE197" s="515">
        <f t="shared" si="135"/>
        <v>0</v>
      </c>
      <c r="AF197" s="515">
        <f t="shared" si="135"/>
        <v>0</v>
      </c>
      <c r="AG197" s="515">
        <f t="shared" si="135"/>
        <v>0</v>
      </c>
      <c r="AH197" s="515">
        <f t="shared" si="135"/>
        <v>0</v>
      </c>
      <c r="AI197" s="515">
        <f t="shared" si="135"/>
        <v>0</v>
      </c>
      <c r="AJ197" s="515">
        <f t="shared" si="135"/>
        <v>0</v>
      </c>
      <c r="AK197" s="515">
        <f t="shared" si="135"/>
        <v>0</v>
      </c>
      <c r="AL197" s="515">
        <f t="shared" si="135"/>
        <v>0</v>
      </c>
      <c r="AM197" s="515">
        <f t="shared" si="135"/>
        <v>0</v>
      </c>
      <c r="AN197" s="515">
        <f t="shared" si="135"/>
        <v>0</v>
      </c>
      <c r="AO197" s="515">
        <f t="shared" si="135"/>
        <v>0</v>
      </c>
      <c r="AP197" s="515">
        <f t="shared" si="135"/>
        <v>0</v>
      </c>
      <c r="AQ197" s="515">
        <f t="shared" si="135"/>
        <v>0</v>
      </c>
      <c r="AR197" s="515">
        <f t="shared" si="135"/>
        <v>0</v>
      </c>
      <c r="AS197" s="515">
        <f t="shared" si="135"/>
        <v>0</v>
      </c>
      <c r="AT197" s="515">
        <f t="shared" si="135"/>
        <v>0</v>
      </c>
      <c r="AU197" s="515">
        <f t="shared" si="135"/>
        <v>0</v>
      </c>
      <c r="AV197" s="515">
        <f t="shared" si="135"/>
        <v>0</v>
      </c>
      <c r="AW197" s="515">
        <f t="shared" si="135"/>
        <v>0</v>
      </c>
      <c r="AX197" s="515">
        <f t="shared" si="135"/>
        <v>0</v>
      </c>
      <c r="AY197" s="515">
        <f t="shared" si="135"/>
        <v>0</v>
      </c>
      <c r="AZ197" s="515">
        <f t="shared" si="135"/>
        <v>0</v>
      </c>
      <c r="BA197" s="515">
        <f t="shared" si="135"/>
        <v>0</v>
      </c>
      <c r="BB197" s="515">
        <f t="shared" si="135"/>
        <v>0</v>
      </c>
      <c r="BC197" s="515">
        <f t="shared" si="135"/>
        <v>0</v>
      </c>
      <c r="BD197" s="515">
        <f t="shared" si="135"/>
        <v>0</v>
      </c>
      <c r="BE197" s="515">
        <f t="shared" si="135"/>
        <v>0</v>
      </c>
      <c r="BF197" s="515">
        <f t="shared" si="135"/>
        <v>0</v>
      </c>
      <c r="BG197" s="515">
        <f t="shared" si="135"/>
        <v>0</v>
      </c>
      <c r="BH197" s="515">
        <f t="shared" si="135"/>
        <v>0</v>
      </c>
      <c r="BI197" s="515">
        <f t="shared" si="135"/>
        <v>0</v>
      </c>
      <c r="BJ197" s="515">
        <f t="shared" si="135"/>
        <v>0</v>
      </c>
      <c r="BK197" s="515">
        <f t="shared" si="135"/>
        <v>0</v>
      </c>
      <c r="BL197" s="515">
        <f t="shared" si="135"/>
        <v>0</v>
      </c>
      <c r="BM197" s="515">
        <f t="shared" si="135"/>
        <v>0</v>
      </c>
      <c r="BN197" s="515">
        <f t="shared" si="135"/>
        <v>0</v>
      </c>
      <c r="BO197" s="515">
        <f t="shared" si="135"/>
        <v>0</v>
      </c>
      <c r="BP197" s="515">
        <f t="shared" ref="BP197:EA197" si="136">IF(BP$167=EOMONTH($E21,$R21*(1-$O21)),SUMIFS($D190:$NK190,$D$167:$NK$167,"&gt;"&amp;EOMONTH($E21,$R21*(1-$O21)+$S21*(1-$O21)+$T21*$O21),$D$167:$NK$167,"&lt;="&amp;EOMONTH($E21,$R21*(1-$O21)+60))*-($AF21*(1-$O21)+$AH21*$O21)+SUMIFS($D190:$NK190,$D$167:$NK$167,"&gt;"&amp;EOMONTH($E21,$R21*(1-$O21)+60),$D$167:$NK$167,"&lt;="&amp;EOMONTH($E21,$R21*(1-$O21)+300))*-($AG21*(1-$O21)+$AI21*$O21),0)</f>
        <v>0</v>
      </c>
      <c r="BQ197" s="515">
        <f t="shared" si="136"/>
        <v>0</v>
      </c>
      <c r="BR197" s="515">
        <f t="shared" si="136"/>
        <v>0</v>
      </c>
      <c r="BS197" s="515">
        <f t="shared" si="136"/>
        <v>0</v>
      </c>
      <c r="BT197" s="515">
        <f t="shared" si="136"/>
        <v>0</v>
      </c>
      <c r="BU197" s="515">
        <f t="shared" si="136"/>
        <v>0</v>
      </c>
      <c r="BV197" s="515">
        <f t="shared" si="136"/>
        <v>0</v>
      </c>
      <c r="BW197" s="515">
        <f t="shared" si="136"/>
        <v>0</v>
      </c>
      <c r="BX197" s="515">
        <f t="shared" si="136"/>
        <v>0</v>
      </c>
      <c r="BY197" s="515">
        <f t="shared" si="136"/>
        <v>0</v>
      </c>
      <c r="BZ197" s="515">
        <f t="shared" si="136"/>
        <v>0</v>
      </c>
      <c r="CA197" s="515">
        <f t="shared" si="136"/>
        <v>0</v>
      </c>
      <c r="CB197" s="515">
        <f t="shared" si="136"/>
        <v>0</v>
      </c>
      <c r="CC197" s="515">
        <f t="shared" si="136"/>
        <v>0</v>
      </c>
      <c r="CD197" s="515">
        <f t="shared" si="136"/>
        <v>0</v>
      </c>
      <c r="CE197" s="515">
        <f t="shared" si="136"/>
        <v>0</v>
      </c>
      <c r="CF197" s="515">
        <f t="shared" si="136"/>
        <v>0</v>
      </c>
      <c r="CG197" s="515">
        <f t="shared" si="136"/>
        <v>0</v>
      </c>
      <c r="CH197" s="515">
        <f t="shared" si="136"/>
        <v>0</v>
      </c>
      <c r="CI197" s="515">
        <f t="shared" si="136"/>
        <v>0</v>
      </c>
      <c r="CJ197" s="515">
        <f t="shared" si="136"/>
        <v>0</v>
      </c>
      <c r="CK197" s="515">
        <f t="shared" si="136"/>
        <v>0</v>
      </c>
      <c r="CL197" s="515">
        <f t="shared" si="136"/>
        <v>0</v>
      </c>
      <c r="CM197" s="515">
        <f t="shared" si="136"/>
        <v>0</v>
      </c>
      <c r="CN197" s="515">
        <f t="shared" si="136"/>
        <v>0</v>
      </c>
      <c r="CO197" s="515">
        <f t="shared" si="136"/>
        <v>0</v>
      </c>
      <c r="CP197" s="515">
        <f t="shared" si="136"/>
        <v>0</v>
      </c>
      <c r="CQ197" s="515">
        <f t="shared" si="136"/>
        <v>0</v>
      </c>
      <c r="CR197" s="515">
        <f t="shared" si="136"/>
        <v>0</v>
      </c>
      <c r="CS197" s="515">
        <f t="shared" si="136"/>
        <v>0</v>
      </c>
      <c r="CT197" s="515">
        <f t="shared" si="136"/>
        <v>0</v>
      </c>
      <c r="CU197" s="515">
        <f t="shared" si="136"/>
        <v>0</v>
      </c>
      <c r="CV197" s="515">
        <f t="shared" si="136"/>
        <v>0</v>
      </c>
      <c r="CW197" s="515">
        <f t="shared" si="136"/>
        <v>0</v>
      </c>
      <c r="CX197" s="515">
        <f t="shared" si="136"/>
        <v>0</v>
      </c>
      <c r="CY197" s="515">
        <f t="shared" si="136"/>
        <v>0</v>
      </c>
      <c r="CZ197" s="515">
        <f t="shared" si="136"/>
        <v>0</v>
      </c>
      <c r="DA197" s="515">
        <f t="shared" si="136"/>
        <v>0</v>
      </c>
      <c r="DB197" s="515">
        <f t="shared" si="136"/>
        <v>0</v>
      </c>
      <c r="DC197" s="515">
        <f t="shared" si="136"/>
        <v>0</v>
      </c>
      <c r="DD197" s="515">
        <f t="shared" si="136"/>
        <v>0</v>
      </c>
      <c r="DE197" s="515">
        <f t="shared" si="136"/>
        <v>0</v>
      </c>
      <c r="DF197" s="515">
        <f t="shared" si="136"/>
        <v>0</v>
      </c>
      <c r="DG197" s="515">
        <f t="shared" si="136"/>
        <v>0</v>
      </c>
      <c r="DH197" s="515">
        <f t="shared" si="136"/>
        <v>0</v>
      </c>
      <c r="DI197" s="515">
        <f t="shared" si="136"/>
        <v>0</v>
      </c>
      <c r="DJ197" s="515">
        <f t="shared" si="136"/>
        <v>0</v>
      </c>
      <c r="DK197" s="515">
        <f t="shared" si="136"/>
        <v>0</v>
      </c>
      <c r="DL197" s="515">
        <f t="shared" si="136"/>
        <v>0</v>
      </c>
      <c r="DM197" s="515">
        <f t="shared" si="136"/>
        <v>0</v>
      </c>
      <c r="DN197" s="515">
        <f t="shared" si="136"/>
        <v>0</v>
      </c>
      <c r="DO197" s="515">
        <f t="shared" si="136"/>
        <v>0</v>
      </c>
      <c r="DP197" s="515">
        <f t="shared" si="136"/>
        <v>0</v>
      </c>
      <c r="DQ197" s="515">
        <f t="shared" si="136"/>
        <v>0</v>
      </c>
      <c r="DR197" s="515">
        <f t="shared" si="136"/>
        <v>0</v>
      </c>
      <c r="DS197" s="515">
        <f t="shared" si="136"/>
        <v>0</v>
      </c>
      <c r="DT197" s="515">
        <f t="shared" si="136"/>
        <v>0</v>
      </c>
      <c r="DU197" s="515">
        <f t="shared" si="136"/>
        <v>0</v>
      </c>
      <c r="DV197" s="515">
        <f t="shared" si="136"/>
        <v>0</v>
      </c>
      <c r="DW197" s="515">
        <f t="shared" si="136"/>
        <v>0</v>
      </c>
      <c r="DX197" s="515">
        <f t="shared" si="136"/>
        <v>0</v>
      </c>
      <c r="DY197" s="515">
        <f t="shared" si="136"/>
        <v>0</v>
      </c>
      <c r="DZ197" s="515">
        <f t="shared" si="136"/>
        <v>0</v>
      </c>
      <c r="EA197" s="515">
        <f t="shared" si="136"/>
        <v>0</v>
      </c>
      <c r="EB197" s="515">
        <f t="shared" ref="EB197:GM197" si="137">IF(EB$167=EOMONTH($E21,$R21*(1-$O21)),SUMIFS($D190:$NK190,$D$167:$NK$167,"&gt;"&amp;EOMONTH($E21,$R21*(1-$O21)+$S21*(1-$O21)+$T21*$O21),$D$167:$NK$167,"&lt;="&amp;EOMONTH($E21,$R21*(1-$O21)+60))*-($AF21*(1-$O21)+$AH21*$O21)+SUMIFS($D190:$NK190,$D$167:$NK$167,"&gt;"&amp;EOMONTH($E21,$R21*(1-$O21)+60),$D$167:$NK$167,"&lt;="&amp;EOMONTH($E21,$R21*(1-$O21)+300))*-($AG21*(1-$O21)+$AI21*$O21),0)</f>
        <v>0</v>
      </c>
      <c r="EC197" s="515">
        <f t="shared" si="137"/>
        <v>0</v>
      </c>
      <c r="ED197" s="515">
        <f t="shared" si="137"/>
        <v>0</v>
      </c>
      <c r="EE197" s="515">
        <f t="shared" si="137"/>
        <v>0</v>
      </c>
      <c r="EF197" s="515">
        <f t="shared" si="137"/>
        <v>0</v>
      </c>
      <c r="EG197" s="515">
        <f t="shared" si="137"/>
        <v>0</v>
      </c>
      <c r="EH197" s="515">
        <f t="shared" si="137"/>
        <v>0</v>
      </c>
      <c r="EI197" s="515">
        <f t="shared" si="137"/>
        <v>0</v>
      </c>
      <c r="EJ197" s="515">
        <f t="shared" si="137"/>
        <v>0</v>
      </c>
      <c r="EK197" s="515">
        <f t="shared" si="137"/>
        <v>0</v>
      </c>
      <c r="EL197" s="515">
        <f t="shared" si="137"/>
        <v>0</v>
      </c>
      <c r="EM197" s="515">
        <f t="shared" si="137"/>
        <v>0</v>
      </c>
      <c r="EN197" s="515">
        <f t="shared" si="137"/>
        <v>0</v>
      </c>
      <c r="EO197" s="515">
        <f t="shared" si="137"/>
        <v>0</v>
      </c>
      <c r="EP197" s="515">
        <f t="shared" si="137"/>
        <v>0</v>
      </c>
      <c r="EQ197" s="515">
        <f t="shared" si="137"/>
        <v>0</v>
      </c>
      <c r="ER197" s="515">
        <f t="shared" si="137"/>
        <v>0</v>
      </c>
      <c r="ES197" s="515">
        <f t="shared" si="137"/>
        <v>0</v>
      </c>
      <c r="ET197" s="515">
        <f t="shared" si="137"/>
        <v>0</v>
      </c>
      <c r="EU197" s="515">
        <f t="shared" si="137"/>
        <v>0</v>
      </c>
      <c r="EV197" s="515">
        <f t="shared" si="137"/>
        <v>0</v>
      </c>
      <c r="EW197" s="515">
        <f t="shared" si="137"/>
        <v>0</v>
      </c>
      <c r="EX197" s="515">
        <f t="shared" si="137"/>
        <v>0</v>
      </c>
      <c r="EY197" s="515">
        <f t="shared" si="137"/>
        <v>0</v>
      </c>
      <c r="EZ197" s="515">
        <f t="shared" si="137"/>
        <v>0</v>
      </c>
      <c r="FA197" s="515">
        <f t="shared" si="137"/>
        <v>0</v>
      </c>
      <c r="FB197" s="515">
        <f t="shared" si="137"/>
        <v>0</v>
      </c>
      <c r="FC197" s="515">
        <f t="shared" si="137"/>
        <v>0</v>
      </c>
      <c r="FD197" s="515">
        <f t="shared" si="137"/>
        <v>0</v>
      </c>
      <c r="FE197" s="515">
        <f t="shared" si="137"/>
        <v>0</v>
      </c>
      <c r="FF197" s="515">
        <f t="shared" si="137"/>
        <v>0</v>
      </c>
      <c r="FG197" s="515">
        <f t="shared" si="137"/>
        <v>0</v>
      </c>
      <c r="FH197" s="515">
        <f t="shared" si="137"/>
        <v>0</v>
      </c>
      <c r="FI197" s="515">
        <f t="shared" si="137"/>
        <v>0</v>
      </c>
      <c r="FJ197" s="515">
        <f t="shared" si="137"/>
        <v>0</v>
      </c>
      <c r="FK197" s="515">
        <f t="shared" si="137"/>
        <v>0</v>
      </c>
      <c r="FL197" s="515">
        <f t="shared" si="137"/>
        <v>0</v>
      </c>
      <c r="FM197" s="515">
        <f t="shared" si="137"/>
        <v>0</v>
      </c>
      <c r="FN197" s="515">
        <f t="shared" si="137"/>
        <v>0</v>
      </c>
      <c r="FO197" s="515">
        <f t="shared" si="137"/>
        <v>0</v>
      </c>
      <c r="FP197" s="515">
        <f t="shared" si="137"/>
        <v>0</v>
      </c>
      <c r="FQ197" s="515">
        <f t="shared" si="137"/>
        <v>0</v>
      </c>
      <c r="FR197" s="515">
        <f t="shared" si="137"/>
        <v>0</v>
      </c>
      <c r="FS197" s="515">
        <f t="shared" si="137"/>
        <v>0</v>
      </c>
      <c r="FT197" s="515">
        <f t="shared" si="137"/>
        <v>0</v>
      </c>
      <c r="FU197" s="515">
        <f t="shared" si="137"/>
        <v>0</v>
      </c>
      <c r="FV197" s="515">
        <f t="shared" si="137"/>
        <v>0</v>
      </c>
      <c r="FW197" s="515">
        <f t="shared" si="137"/>
        <v>0</v>
      </c>
      <c r="FX197" s="515">
        <f t="shared" si="137"/>
        <v>0</v>
      </c>
      <c r="FY197" s="515">
        <f t="shared" si="137"/>
        <v>0</v>
      </c>
      <c r="FZ197" s="515">
        <f t="shared" si="137"/>
        <v>0</v>
      </c>
      <c r="GA197" s="515">
        <f t="shared" si="137"/>
        <v>0</v>
      </c>
      <c r="GB197" s="515">
        <f t="shared" si="137"/>
        <v>0</v>
      </c>
      <c r="GC197" s="515">
        <f t="shared" si="137"/>
        <v>0</v>
      </c>
      <c r="GD197" s="515">
        <f t="shared" si="137"/>
        <v>0</v>
      </c>
      <c r="GE197" s="515">
        <f t="shared" si="137"/>
        <v>0</v>
      </c>
      <c r="GF197" s="515">
        <f t="shared" si="137"/>
        <v>0</v>
      </c>
      <c r="GG197" s="515">
        <f t="shared" si="137"/>
        <v>0</v>
      </c>
      <c r="GH197" s="515">
        <f t="shared" si="137"/>
        <v>0</v>
      </c>
      <c r="GI197" s="515">
        <f t="shared" si="137"/>
        <v>0</v>
      </c>
      <c r="GJ197" s="515">
        <f t="shared" si="137"/>
        <v>0</v>
      </c>
      <c r="GK197" s="515">
        <f t="shared" si="137"/>
        <v>0</v>
      </c>
      <c r="GL197" s="515">
        <f t="shared" si="137"/>
        <v>0</v>
      </c>
      <c r="GM197" s="515">
        <f t="shared" si="137"/>
        <v>0</v>
      </c>
      <c r="GN197" s="515">
        <f t="shared" ref="GN197:IY197" si="138">IF(GN$167=EOMONTH($E21,$R21*(1-$O21)),SUMIFS($D190:$NK190,$D$167:$NK$167,"&gt;"&amp;EOMONTH($E21,$R21*(1-$O21)+$S21*(1-$O21)+$T21*$O21),$D$167:$NK$167,"&lt;="&amp;EOMONTH($E21,$R21*(1-$O21)+60))*-($AF21*(1-$O21)+$AH21*$O21)+SUMIFS($D190:$NK190,$D$167:$NK$167,"&gt;"&amp;EOMONTH($E21,$R21*(1-$O21)+60),$D$167:$NK$167,"&lt;="&amp;EOMONTH($E21,$R21*(1-$O21)+300))*-($AG21*(1-$O21)+$AI21*$O21),0)</f>
        <v>0</v>
      </c>
      <c r="GO197" s="515">
        <f t="shared" si="138"/>
        <v>0</v>
      </c>
      <c r="GP197" s="515">
        <f t="shared" si="138"/>
        <v>0</v>
      </c>
      <c r="GQ197" s="515">
        <f t="shared" si="138"/>
        <v>0</v>
      </c>
      <c r="GR197" s="515">
        <f t="shared" si="138"/>
        <v>0</v>
      </c>
      <c r="GS197" s="515">
        <f t="shared" si="138"/>
        <v>0</v>
      </c>
      <c r="GT197" s="515">
        <f t="shared" si="138"/>
        <v>0</v>
      </c>
      <c r="GU197" s="515">
        <f t="shared" si="138"/>
        <v>0</v>
      </c>
      <c r="GV197" s="515">
        <f t="shared" si="138"/>
        <v>0</v>
      </c>
      <c r="GW197" s="515">
        <f t="shared" si="138"/>
        <v>0</v>
      </c>
      <c r="GX197" s="515">
        <f t="shared" si="138"/>
        <v>0</v>
      </c>
      <c r="GY197" s="515">
        <f t="shared" si="138"/>
        <v>0</v>
      </c>
      <c r="GZ197" s="515">
        <f t="shared" si="138"/>
        <v>0</v>
      </c>
      <c r="HA197" s="515">
        <f t="shared" si="138"/>
        <v>0</v>
      </c>
      <c r="HB197" s="515">
        <f t="shared" si="138"/>
        <v>0</v>
      </c>
      <c r="HC197" s="515">
        <f t="shared" si="138"/>
        <v>0</v>
      </c>
      <c r="HD197" s="515">
        <f t="shared" si="138"/>
        <v>0</v>
      </c>
      <c r="HE197" s="515">
        <f t="shared" si="138"/>
        <v>0</v>
      </c>
      <c r="HF197" s="515">
        <f t="shared" si="138"/>
        <v>0</v>
      </c>
      <c r="HG197" s="515">
        <f t="shared" si="138"/>
        <v>0</v>
      </c>
      <c r="HH197" s="515">
        <f t="shared" si="138"/>
        <v>0</v>
      </c>
      <c r="HI197" s="515">
        <f t="shared" si="138"/>
        <v>0</v>
      </c>
      <c r="HJ197" s="515">
        <f t="shared" si="138"/>
        <v>0</v>
      </c>
      <c r="HK197" s="515">
        <f t="shared" si="138"/>
        <v>0</v>
      </c>
      <c r="HL197" s="515">
        <f t="shared" si="138"/>
        <v>0</v>
      </c>
      <c r="HM197" s="515">
        <f t="shared" si="138"/>
        <v>0</v>
      </c>
      <c r="HN197" s="515">
        <f t="shared" si="138"/>
        <v>0</v>
      </c>
      <c r="HO197" s="515">
        <f t="shared" si="138"/>
        <v>0</v>
      </c>
      <c r="HP197" s="515">
        <f t="shared" si="138"/>
        <v>0</v>
      </c>
      <c r="HQ197" s="515">
        <f t="shared" si="138"/>
        <v>0</v>
      </c>
      <c r="HR197" s="515">
        <f t="shared" si="138"/>
        <v>0</v>
      </c>
      <c r="HS197" s="515">
        <f t="shared" si="138"/>
        <v>0</v>
      </c>
      <c r="HT197" s="515">
        <f t="shared" si="138"/>
        <v>0</v>
      </c>
      <c r="HU197" s="515">
        <f t="shared" si="138"/>
        <v>0</v>
      </c>
      <c r="HV197" s="515">
        <f t="shared" si="138"/>
        <v>0</v>
      </c>
      <c r="HW197" s="515">
        <f t="shared" si="138"/>
        <v>0</v>
      </c>
      <c r="HX197" s="515">
        <f t="shared" si="138"/>
        <v>0</v>
      </c>
      <c r="HY197" s="515">
        <f t="shared" si="138"/>
        <v>0</v>
      </c>
      <c r="HZ197" s="515">
        <f t="shared" si="138"/>
        <v>0</v>
      </c>
      <c r="IA197" s="515">
        <f t="shared" si="138"/>
        <v>0</v>
      </c>
      <c r="IB197" s="515">
        <f t="shared" si="138"/>
        <v>0</v>
      </c>
      <c r="IC197" s="515">
        <f t="shared" si="138"/>
        <v>0</v>
      </c>
      <c r="ID197" s="515">
        <f t="shared" si="138"/>
        <v>0</v>
      </c>
      <c r="IE197" s="515">
        <f t="shared" si="138"/>
        <v>0</v>
      </c>
      <c r="IF197" s="515">
        <f t="shared" si="138"/>
        <v>0</v>
      </c>
      <c r="IG197" s="515">
        <f t="shared" si="138"/>
        <v>0</v>
      </c>
      <c r="IH197" s="515">
        <f t="shared" si="138"/>
        <v>0</v>
      </c>
      <c r="II197" s="515">
        <f t="shared" si="138"/>
        <v>0</v>
      </c>
      <c r="IJ197" s="515">
        <f t="shared" si="138"/>
        <v>0</v>
      </c>
      <c r="IK197" s="515">
        <f t="shared" si="138"/>
        <v>0</v>
      </c>
      <c r="IL197" s="515">
        <f t="shared" si="138"/>
        <v>0</v>
      </c>
      <c r="IM197" s="515">
        <f t="shared" si="138"/>
        <v>0</v>
      </c>
      <c r="IN197" s="515">
        <f t="shared" si="138"/>
        <v>0</v>
      </c>
      <c r="IO197" s="515">
        <f t="shared" si="138"/>
        <v>0</v>
      </c>
      <c r="IP197" s="515">
        <f t="shared" si="138"/>
        <v>0</v>
      </c>
      <c r="IQ197" s="515">
        <f t="shared" si="138"/>
        <v>0</v>
      </c>
      <c r="IR197" s="515">
        <f t="shared" si="138"/>
        <v>0</v>
      </c>
      <c r="IS197" s="515">
        <f t="shared" si="138"/>
        <v>0</v>
      </c>
      <c r="IT197" s="515">
        <f t="shared" si="138"/>
        <v>0</v>
      </c>
      <c r="IU197" s="515">
        <f t="shared" si="138"/>
        <v>0</v>
      </c>
      <c r="IV197" s="515">
        <f t="shared" si="138"/>
        <v>0</v>
      </c>
      <c r="IW197" s="515">
        <f t="shared" si="138"/>
        <v>0</v>
      </c>
      <c r="IX197" s="515">
        <f t="shared" si="138"/>
        <v>0</v>
      </c>
      <c r="IY197" s="515">
        <f t="shared" si="138"/>
        <v>0</v>
      </c>
      <c r="IZ197" s="515">
        <f t="shared" ref="IZ197:LK197" si="139">IF(IZ$167=EOMONTH($E21,$R21*(1-$O21)),SUMIFS($D190:$NK190,$D$167:$NK$167,"&gt;"&amp;EOMONTH($E21,$R21*(1-$O21)+$S21*(1-$O21)+$T21*$O21),$D$167:$NK$167,"&lt;="&amp;EOMONTH($E21,$R21*(1-$O21)+60))*-($AF21*(1-$O21)+$AH21*$O21)+SUMIFS($D190:$NK190,$D$167:$NK$167,"&gt;"&amp;EOMONTH($E21,$R21*(1-$O21)+60),$D$167:$NK$167,"&lt;="&amp;EOMONTH($E21,$R21*(1-$O21)+300))*-($AG21*(1-$O21)+$AI21*$O21),0)</f>
        <v>0</v>
      </c>
      <c r="JA197" s="515">
        <f t="shared" si="139"/>
        <v>0</v>
      </c>
      <c r="JB197" s="515">
        <f t="shared" si="139"/>
        <v>0</v>
      </c>
      <c r="JC197" s="515">
        <f t="shared" si="139"/>
        <v>0</v>
      </c>
      <c r="JD197" s="515">
        <f t="shared" si="139"/>
        <v>0</v>
      </c>
      <c r="JE197" s="515">
        <f t="shared" si="139"/>
        <v>0</v>
      </c>
      <c r="JF197" s="515">
        <f t="shared" si="139"/>
        <v>0</v>
      </c>
      <c r="JG197" s="515">
        <f t="shared" si="139"/>
        <v>0</v>
      </c>
      <c r="JH197" s="515">
        <f t="shared" si="139"/>
        <v>0</v>
      </c>
      <c r="JI197" s="515">
        <f t="shared" si="139"/>
        <v>0</v>
      </c>
      <c r="JJ197" s="515">
        <f t="shared" si="139"/>
        <v>0</v>
      </c>
      <c r="JK197" s="515">
        <f t="shared" si="139"/>
        <v>0</v>
      </c>
      <c r="JL197" s="515">
        <f t="shared" si="139"/>
        <v>0</v>
      </c>
      <c r="JM197" s="515">
        <f t="shared" si="139"/>
        <v>0</v>
      </c>
      <c r="JN197" s="515">
        <f t="shared" si="139"/>
        <v>0</v>
      </c>
      <c r="JO197" s="515">
        <f t="shared" si="139"/>
        <v>0</v>
      </c>
      <c r="JP197" s="515">
        <f t="shared" si="139"/>
        <v>0</v>
      </c>
      <c r="JQ197" s="515">
        <f t="shared" si="139"/>
        <v>0</v>
      </c>
      <c r="JR197" s="515">
        <f t="shared" si="139"/>
        <v>0</v>
      </c>
      <c r="JS197" s="515">
        <f t="shared" si="139"/>
        <v>0</v>
      </c>
      <c r="JT197" s="515">
        <f t="shared" si="139"/>
        <v>0</v>
      </c>
      <c r="JU197" s="515">
        <f t="shared" si="139"/>
        <v>0</v>
      </c>
      <c r="JV197" s="515">
        <f t="shared" si="139"/>
        <v>0</v>
      </c>
      <c r="JW197" s="515">
        <f t="shared" si="139"/>
        <v>0</v>
      </c>
      <c r="JX197" s="515">
        <f t="shared" si="139"/>
        <v>0</v>
      </c>
      <c r="JY197" s="515">
        <f t="shared" si="139"/>
        <v>0</v>
      </c>
      <c r="JZ197" s="515">
        <f t="shared" si="139"/>
        <v>0</v>
      </c>
      <c r="KA197" s="515">
        <f t="shared" si="139"/>
        <v>0</v>
      </c>
      <c r="KB197" s="515">
        <f t="shared" si="139"/>
        <v>0</v>
      </c>
      <c r="KC197" s="515">
        <f t="shared" si="139"/>
        <v>0</v>
      </c>
      <c r="KD197" s="515">
        <f t="shared" si="139"/>
        <v>0</v>
      </c>
      <c r="KE197" s="515">
        <f t="shared" si="139"/>
        <v>0</v>
      </c>
      <c r="KF197" s="515">
        <f t="shared" si="139"/>
        <v>0</v>
      </c>
      <c r="KG197" s="515">
        <f t="shared" si="139"/>
        <v>0</v>
      </c>
      <c r="KH197" s="515">
        <f t="shared" si="139"/>
        <v>0</v>
      </c>
      <c r="KI197" s="515">
        <f t="shared" si="139"/>
        <v>0</v>
      </c>
      <c r="KJ197" s="515">
        <f t="shared" si="139"/>
        <v>0</v>
      </c>
      <c r="KK197" s="515">
        <f t="shared" si="139"/>
        <v>0</v>
      </c>
      <c r="KL197" s="515">
        <f t="shared" si="139"/>
        <v>0</v>
      </c>
      <c r="KM197" s="515">
        <f t="shared" si="139"/>
        <v>0</v>
      </c>
      <c r="KN197" s="515">
        <f t="shared" si="139"/>
        <v>0</v>
      </c>
      <c r="KO197" s="515">
        <f t="shared" si="139"/>
        <v>0</v>
      </c>
      <c r="KP197" s="515">
        <f t="shared" si="139"/>
        <v>0</v>
      </c>
      <c r="KQ197" s="515">
        <f t="shared" si="139"/>
        <v>0</v>
      </c>
      <c r="KR197" s="515">
        <f t="shared" si="139"/>
        <v>0</v>
      </c>
      <c r="KS197" s="515">
        <f t="shared" si="139"/>
        <v>0</v>
      </c>
      <c r="KT197" s="515">
        <f t="shared" si="139"/>
        <v>0</v>
      </c>
      <c r="KU197" s="515">
        <f t="shared" si="139"/>
        <v>0</v>
      </c>
      <c r="KV197" s="515">
        <f t="shared" si="139"/>
        <v>0</v>
      </c>
      <c r="KW197" s="515">
        <f t="shared" si="139"/>
        <v>0</v>
      </c>
      <c r="KX197" s="515">
        <f t="shared" si="139"/>
        <v>0</v>
      </c>
      <c r="KY197" s="515">
        <f t="shared" si="139"/>
        <v>0</v>
      </c>
      <c r="KZ197" s="515">
        <f t="shared" si="139"/>
        <v>0</v>
      </c>
      <c r="LA197" s="515">
        <f t="shared" si="139"/>
        <v>0</v>
      </c>
      <c r="LB197" s="515">
        <f t="shared" si="139"/>
        <v>0</v>
      </c>
      <c r="LC197" s="515">
        <f t="shared" si="139"/>
        <v>0</v>
      </c>
      <c r="LD197" s="515">
        <f t="shared" si="139"/>
        <v>0</v>
      </c>
      <c r="LE197" s="515">
        <f t="shared" si="139"/>
        <v>0</v>
      </c>
      <c r="LF197" s="515">
        <f t="shared" si="139"/>
        <v>0</v>
      </c>
      <c r="LG197" s="515">
        <f t="shared" si="139"/>
        <v>0</v>
      </c>
      <c r="LH197" s="515">
        <f t="shared" si="139"/>
        <v>0</v>
      </c>
      <c r="LI197" s="515">
        <f t="shared" si="139"/>
        <v>0</v>
      </c>
      <c r="LJ197" s="515">
        <f t="shared" si="139"/>
        <v>0</v>
      </c>
      <c r="LK197" s="515">
        <f t="shared" si="139"/>
        <v>0</v>
      </c>
      <c r="LL197" s="515">
        <f t="shared" ref="LL197:NK197" si="140">IF(LL$167=EOMONTH($E21,$R21*(1-$O21)),SUMIFS($D190:$NK190,$D$167:$NK$167,"&gt;"&amp;EOMONTH($E21,$R21*(1-$O21)+$S21*(1-$O21)+$T21*$O21),$D$167:$NK$167,"&lt;="&amp;EOMONTH($E21,$R21*(1-$O21)+60))*-($AF21*(1-$O21)+$AH21*$O21)+SUMIFS($D190:$NK190,$D$167:$NK$167,"&gt;"&amp;EOMONTH($E21,$R21*(1-$O21)+60),$D$167:$NK$167,"&lt;="&amp;EOMONTH($E21,$R21*(1-$O21)+300))*-($AG21*(1-$O21)+$AI21*$O21),0)</f>
        <v>0</v>
      </c>
      <c r="LM197" s="515">
        <f t="shared" si="140"/>
        <v>0</v>
      </c>
      <c r="LN197" s="515">
        <f t="shared" si="140"/>
        <v>0</v>
      </c>
      <c r="LO197" s="515">
        <f t="shared" si="140"/>
        <v>0</v>
      </c>
      <c r="LP197" s="515">
        <f t="shared" si="140"/>
        <v>0</v>
      </c>
      <c r="LQ197" s="515">
        <f t="shared" si="140"/>
        <v>0</v>
      </c>
      <c r="LR197" s="515">
        <f t="shared" si="140"/>
        <v>0</v>
      </c>
      <c r="LS197" s="515">
        <f t="shared" si="140"/>
        <v>0</v>
      </c>
      <c r="LT197" s="515">
        <f t="shared" si="140"/>
        <v>0</v>
      </c>
      <c r="LU197" s="515">
        <f t="shared" si="140"/>
        <v>0</v>
      </c>
      <c r="LV197" s="515">
        <f t="shared" si="140"/>
        <v>0</v>
      </c>
      <c r="LW197" s="515">
        <f t="shared" si="140"/>
        <v>0</v>
      </c>
      <c r="LX197" s="515">
        <f t="shared" si="140"/>
        <v>0</v>
      </c>
      <c r="LY197" s="515">
        <f t="shared" si="140"/>
        <v>0</v>
      </c>
      <c r="LZ197" s="515">
        <f t="shared" si="140"/>
        <v>0</v>
      </c>
      <c r="MA197" s="515">
        <f t="shared" si="140"/>
        <v>0</v>
      </c>
      <c r="MB197" s="515">
        <f t="shared" si="140"/>
        <v>0</v>
      </c>
      <c r="MC197" s="515">
        <f t="shared" si="140"/>
        <v>0</v>
      </c>
      <c r="MD197" s="515">
        <f t="shared" si="140"/>
        <v>0</v>
      </c>
      <c r="ME197" s="515">
        <f t="shared" si="140"/>
        <v>0</v>
      </c>
      <c r="MF197" s="515">
        <f t="shared" si="140"/>
        <v>0</v>
      </c>
      <c r="MG197" s="515">
        <f t="shared" si="140"/>
        <v>0</v>
      </c>
      <c r="MH197" s="515">
        <f t="shared" si="140"/>
        <v>0</v>
      </c>
      <c r="MI197" s="515">
        <f t="shared" si="140"/>
        <v>0</v>
      </c>
      <c r="MJ197" s="515">
        <f t="shared" si="140"/>
        <v>0</v>
      </c>
      <c r="MK197" s="515">
        <f t="shared" si="140"/>
        <v>0</v>
      </c>
      <c r="ML197" s="515">
        <f t="shared" si="140"/>
        <v>0</v>
      </c>
      <c r="MM197" s="515">
        <f t="shared" si="140"/>
        <v>0</v>
      </c>
      <c r="MN197" s="515">
        <f t="shared" si="140"/>
        <v>0</v>
      </c>
      <c r="MO197" s="515">
        <f t="shared" si="140"/>
        <v>0</v>
      </c>
      <c r="MP197" s="515">
        <f t="shared" si="140"/>
        <v>0</v>
      </c>
      <c r="MQ197" s="515">
        <f t="shared" si="140"/>
        <v>0</v>
      </c>
      <c r="MR197" s="515">
        <f t="shared" si="140"/>
        <v>0</v>
      </c>
      <c r="MS197" s="515">
        <f t="shared" si="140"/>
        <v>0</v>
      </c>
      <c r="MT197" s="515">
        <f t="shared" si="140"/>
        <v>0</v>
      </c>
      <c r="MU197" s="515">
        <f t="shared" si="140"/>
        <v>0</v>
      </c>
      <c r="MV197" s="515">
        <f t="shared" si="140"/>
        <v>0</v>
      </c>
      <c r="MW197" s="515">
        <f t="shared" si="140"/>
        <v>0</v>
      </c>
      <c r="MX197" s="515">
        <f t="shared" si="140"/>
        <v>0</v>
      </c>
      <c r="MY197" s="515">
        <f t="shared" si="140"/>
        <v>0</v>
      </c>
      <c r="MZ197" s="515">
        <f t="shared" si="140"/>
        <v>0</v>
      </c>
      <c r="NA197" s="515">
        <f t="shared" si="140"/>
        <v>0</v>
      </c>
      <c r="NB197" s="515">
        <f t="shared" si="140"/>
        <v>0</v>
      </c>
      <c r="NC197" s="515">
        <f t="shared" si="140"/>
        <v>0</v>
      </c>
      <c r="ND197" s="515">
        <f t="shared" si="140"/>
        <v>0</v>
      </c>
      <c r="NE197" s="515">
        <f t="shared" si="140"/>
        <v>0</v>
      </c>
      <c r="NF197" s="515">
        <f t="shared" si="140"/>
        <v>0</v>
      </c>
      <c r="NG197" s="515">
        <f t="shared" si="140"/>
        <v>0</v>
      </c>
      <c r="NH197" s="515">
        <f t="shared" si="140"/>
        <v>0</v>
      </c>
      <c r="NI197" s="515">
        <f t="shared" si="140"/>
        <v>0</v>
      </c>
      <c r="NJ197" s="515">
        <f t="shared" si="140"/>
        <v>0</v>
      </c>
      <c r="NK197" s="518">
        <f t="shared" si="140"/>
        <v>0</v>
      </c>
    </row>
    <row r="198" spans="1:375" s="384" customFormat="1" ht="13.8" x14ac:dyDescent="0.3">
      <c r="A198" s="519">
        <f t="shared" si="86"/>
        <v>618204.43985959457</v>
      </c>
      <c r="B198" s="523"/>
      <c r="C198" s="520" t="s">
        <v>343</v>
      </c>
      <c r="D198" s="521">
        <f t="shared" ref="D198:BO198" si="141">SUM(D193:D197)</f>
        <v>8769.7835375420254</v>
      </c>
      <c r="E198" s="521">
        <f t="shared" si="141"/>
        <v>8773.057504030674</v>
      </c>
      <c r="F198" s="521">
        <f t="shared" si="141"/>
        <v>8776.3388804210226</v>
      </c>
      <c r="G198" s="521">
        <f t="shared" si="141"/>
        <v>8779.6276834837536</v>
      </c>
      <c r="H198" s="521">
        <f t="shared" si="141"/>
        <v>0</v>
      </c>
      <c r="I198" s="521">
        <f t="shared" si="141"/>
        <v>-113576.42724850135</v>
      </c>
      <c r="J198" s="521">
        <f t="shared" si="141"/>
        <v>1466.3138209828942</v>
      </c>
      <c r="K198" s="521">
        <f t="shared" si="141"/>
        <v>1469.6324992023708</v>
      </c>
      <c r="L198" s="521">
        <f t="shared" si="141"/>
        <v>11088.549521852034</v>
      </c>
      <c r="M198" s="521">
        <f t="shared" si="141"/>
        <v>11091.883239264926</v>
      </c>
      <c r="N198" s="521">
        <f t="shared" si="141"/>
        <v>11095.22450181257</v>
      </c>
      <c r="O198" s="521">
        <f t="shared" si="141"/>
        <v>11098.573326571717</v>
      </c>
      <c r="P198" s="521">
        <f t="shared" si="141"/>
        <v>11390.397455657765</v>
      </c>
      <c r="Q198" s="521">
        <f t="shared" si="141"/>
        <v>11393.761456224851</v>
      </c>
      <c r="R198" s="521">
        <f t="shared" si="141"/>
        <v>11397.133070465934</v>
      </c>
      <c r="S198" s="521">
        <f t="shared" si="141"/>
        <v>11400.51231561289</v>
      </c>
      <c r="T198" s="521">
        <f t="shared" si="141"/>
        <v>11403.899208936591</v>
      </c>
      <c r="U198" s="521">
        <f t="shared" si="141"/>
        <v>11407.293767747</v>
      </c>
      <c r="V198" s="521">
        <f t="shared" si="141"/>
        <v>11410.696009393259</v>
      </c>
      <c r="W198" s="521">
        <f t="shared" si="141"/>
        <v>11414.105951263771</v>
      </c>
      <c r="X198" s="521">
        <f t="shared" si="141"/>
        <v>11417.523610786298</v>
      </c>
      <c r="Y198" s="521">
        <f t="shared" si="141"/>
        <v>11420.949005428047</v>
      </c>
      <c r="Z198" s="521">
        <f t="shared" si="141"/>
        <v>11424.382152695751</v>
      </c>
      <c r="AA198" s="521">
        <f t="shared" si="141"/>
        <v>11427.823070135773</v>
      </c>
      <c r="AB198" s="521">
        <f t="shared" si="141"/>
        <v>11728.393532084187</v>
      </c>
      <c r="AC198" s="521">
        <f t="shared" si="141"/>
        <v>11731.850042666867</v>
      </c>
      <c r="AD198" s="521">
        <f t="shared" si="141"/>
        <v>11735.314376299581</v>
      </c>
      <c r="AE198" s="521">
        <f t="shared" si="141"/>
        <v>11738.786550688077</v>
      </c>
      <c r="AF198" s="521">
        <f t="shared" si="141"/>
        <v>11742.266583578181</v>
      </c>
      <c r="AG198" s="521">
        <f t="shared" si="141"/>
        <v>11745.754492755877</v>
      </c>
      <c r="AH198" s="521">
        <f t="shared" si="141"/>
        <v>11749.250296047407</v>
      </c>
      <c r="AI198" s="521">
        <f t="shared" si="141"/>
        <v>11752.754011319357</v>
      </c>
      <c r="AJ198" s="521">
        <f t="shared" si="141"/>
        <v>11756.265656478756</v>
      </c>
      <c r="AK198" s="521">
        <f t="shared" si="141"/>
        <v>11759.785249473151</v>
      </c>
      <c r="AL198" s="521">
        <f t="shared" si="141"/>
        <v>11763.312808290717</v>
      </c>
      <c r="AM198" s="521">
        <f t="shared" si="141"/>
        <v>11766.848350960341</v>
      </c>
      <c r="AN198" s="521">
        <f t="shared" si="141"/>
        <v>12076.427305004212</v>
      </c>
      <c r="AO198" s="521">
        <f t="shared" si="141"/>
        <v>12079.978869627917</v>
      </c>
      <c r="AP198" s="521">
        <f t="shared" si="141"/>
        <v>12083.53847243553</v>
      </c>
      <c r="AQ198" s="521">
        <f t="shared" si="141"/>
        <v>12087.10613161971</v>
      </c>
      <c r="AR198" s="521">
        <f t="shared" si="141"/>
        <v>12090.681865414292</v>
      </c>
      <c r="AS198" s="521">
        <f t="shared" si="141"/>
        <v>12094.265692094374</v>
      </c>
      <c r="AT198" s="521">
        <f t="shared" si="141"/>
        <v>12097.857629976421</v>
      </c>
      <c r="AU198" s="521">
        <f t="shared" si="141"/>
        <v>12101.457697418351</v>
      </c>
      <c r="AV198" s="521">
        <f t="shared" si="141"/>
        <v>12105.065912819631</v>
      </c>
      <c r="AW198" s="521">
        <f t="shared" si="141"/>
        <v>12108.682294621372</v>
      </c>
      <c r="AX198" s="521">
        <f t="shared" si="141"/>
        <v>12112.306861306422</v>
      </c>
      <c r="AY198" s="521">
        <f t="shared" si="141"/>
        <v>12115.93963139946</v>
      </c>
      <c r="AZ198" s="521">
        <f t="shared" si="141"/>
        <v>12434.797095203168</v>
      </c>
      <c r="BA198" s="521">
        <f t="shared" si="141"/>
        <v>12438.446327854024</v>
      </c>
      <c r="BB198" s="521">
        <f t="shared" si="141"/>
        <v>12442.103819738846</v>
      </c>
      <c r="BC198" s="521">
        <f t="shared" si="141"/>
        <v>12445.769589550591</v>
      </c>
      <c r="BD198" s="521">
        <f t="shared" si="141"/>
        <v>12449.443656024523</v>
      </c>
      <c r="BE198" s="521">
        <f t="shared" si="141"/>
        <v>12453.126037938307</v>
      </c>
      <c r="BF198" s="521">
        <f t="shared" si="141"/>
        <v>12456.816754112111</v>
      </c>
      <c r="BG198" s="521">
        <f t="shared" si="141"/>
        <v>12460.515823408694</v>
      </c>
      <c r="BH198" s="521">
        <f t="shared" si="141"/>
        <v>12464.223264733509</v>
      </c>
      <c r="BI198" s="521">
        <f t="shared" si="141"/>
        <v>12467.939097034799</v>
      </c>
      <c r="BJ198" s="521">
        <f t="shared" si="141"/>
        <v>12471.663339303688</v>
      </c>
      <c r="BK198" s="521">
        <f t="shared" si="141"/>
        <v>12475.396010574284</v>
      </c>
      <c r="BL198" s="521">
        <f t="shared" si="141"/>
        <v>12803.810095811934</v>
      </c>
      <c r="BM198" s="521">
        <f t="shared" si="141"/>
        <v>12807.559682360688</v>
      </c>
      <c r="BN198" s="521">
        <f t="shared" si="141"/>
        <v>12811.317755272343</v>
      </c>
      <c r="BO198" s="521">
        <f t="shared" si="141"/>
        <v>12815.084333753912</v>
      </c>
      <c r="BP198" s="521">
        <f t="shared" ref="BP198:EA198" si="142">SUM(BP193:BP197)</f>
        <v>12818.859437055877</v>
      </c>
      <c r="BQ198" s="521">
        <f t="shared" si="142"/>
        <v>12822.643084472291</v>
      </c>
      <c r="BR198" s="521">
        <f t="shared" si="142"/>
        <v>0</v>
      </c>
      <c r="BS198" s="521">
        <f t="shared" si="142"/>
        <v>0</v>
      </c>
      <c r="BT198" s="521">
        <f t="shared" si="142"/>
        <v>0</v>
      </c>
      <c r="BU198" s="521">
        <f t="shared" si="142"/>
        <v>0</v>
      </c>
      <c r="BV198" s="521">
        <f t="shared" si="142"/>
        <v>0</v>
      </c>
      <c r="BW198" s="521">
        <f t="shared" si="142"/>
        <v>0</v>
      </c>
      <c r="BX198" s="521">
        <f t="shared" si="142"/>
        <v>0</v>
      </c>
      <c r="BY198" s="521">
        <f t="shared" si="142"/>
        <v>0</v>
      </c>
      <c r="BZ198" s="521">
        <f t="shared" si="142"/>
        <v>0</v>
      </c>
      <c r="CA198" s="521">
        <f t="shared" si="142"/>
        <v>0</v>
      </c>
      <c r="CB198" s="521">
        <f t="shared" si="142"/>
        <v>0</v>
      </c>
      <c r="CC198" s="521">
        <f t="shared" si="142"/>
        <v>0</v>
      </c>
      <c r="CD198" s="521">
        <f t="shared" si="142"/>
        <v>0</v>
      </c>
      <c r="CE198" s="521">
        <f t="shared" si="142"/>
        <v>0</v>
      </c>
      <c r="CF198" s="521">
        <f t="shared" si="142"/>
        <v>0</v>
      </c>
      <c r="CG198" s="521">
        <f t="shared" si="142"/>
        <v>0</v>
      </c>
      <c r="CH198" s="521">
        <f t="shared" si="142"/>
        <v>0</v>
      </c>
      <c r="CI198" s="521">
        <f t="shared" si="142"/>
        <v>0</v>
      </c>
      <c r="CJ198" s="521">
        <f t="shared" si="142"/>
        <v>0</v>
      </c>
      <c r="CK198" s="521">
        <f t="shared" si="142"/>
        <v>0</v>
      </c>
      <c r="CL198" s="521">
        <f t="shared" si="142"/>
        <v>0</v>
      </c>
      <c r="CM198" s="521">
        <f t="shared" si="142"/>
        <v>0</v>
      </c>
      <c r="CN198" s="521">
        <f t="shared" si="142"/>
        <v>0</v>
      </c>
      <c r="CO198" s="521">
        <f t="shared" si="142"/>
        <v>0</v>
      </c>
      <c r="CP198" s="521">
        <f t="shared" si="142"/>
        <v>0</v>
      </c>
      <c r="CQ198" s="521">
        <f t="shared" si="142"/>
        <v>0</v>
      </c>
      <c r="CR198" s="521">
        <f t="shared" si="142"/>
        <v>0</v>
      </c>
      <c r="CS198" s="521">
        <f t="shared" si="142"/>
        <v>0</v>
      </c>
      <c r="CT198" s="521">
        <f t="shared" si="142"/>
        <v>0</v>
      </c>
      <c r="CU198" s="521">
        <f t="shared" si="142"/>
        <v>0</v>
      </c>
      <c r="CV198" s="521">
        <f t="shared" si="142"/>
        <v>0</v>
      </c>
      <c r="CW198" s="521">
        <f t="shared" si="142"/>
        <v>0</v>
      </c>
      <c r="CX198" s="521">
        <f t="shared" si="142"/>
        <v>0</v>
      </c>
      <c r="CY198" s="521">
        <f t="shared" si="142"/>
        <v>0</v>
      </c>
      <c r="CZ198" s="521">
        <f t="shared" si="142"/>
        <v>0</v>
      </c>
      <c r="DA198" s="521">
        <f t="shared" si="142"/>
        <v>0</v>
      </c>
      <c r="DB198" s="521">
        <f t="shared" si="142"/>
        <v>0</v>
      </c>
      <c r="DC198" s="521">
        <f t="shared" si="142"/>
        <v>0</v>
      </c>
      <c r="DD198" s="521">
        <f t="shared" si="142"/>
        <v>0</v>
      </c>
      <c r="DE198" s="521">
        <f t="shared" si="142"/>
        <v>0</v>
      </c>
      <c r="DF198" s="521">
        <f t="shared" si="142"/>
        <v>0</v>
      </c>
      <c r="DG198" s="521">
        <f t="shared" si="142"/>
        <v>0</v>
      </c>
      <c r="DH198" s="521">
        <f t="shared" si="142"/>
        <v>0</v>
      </c>
      <c r="DI198" s="521">
        <f t="shared" si="142"/>
        <v>0</v>
      </c>
      <c r="DJ198" s="521">
        <f t="shared" si="142"/>
        <v>0</v>
      </c>
      <c r="DK198" s="521">
        <f t="shared" si="142"/>
        <v>0</v>
      </c>
      <c r="DL198" s="521">
        <f t="shared" si="142"/>
        <v>0</v>
      </c>
      <c r="DM198" s="521">
        <f t="shared" si="142"/>
        <v>0</v>
      </c>
      <c r="DN198" s="521">
        <f t="shared" si="142"/>
        <v>0</v>
      </c>
      <c r="DO198" s="521">
        <f t="shared" si="142"/>
        <v>0</v>
      </c>
      <c r="DP198" s="521">
        <f t="shared" si="142"/>
        <v>0</v>
      </c>
      <c r="DQ198" s="521">
        <f t="shared" si="142"/>
        <v>0</v>
      </c>
      <c r="DR198" s="521">
        <f t="shared" si="142"/>
        <v>0</v>
      </c>
      <c r="DS198" s="521">
        <f t="shared" si="142"/>
        <v>0</v>
      </c>
      <c r="DT198" s="521">
        <f t="shared" si="142"/>
        <v>0</v>
      </c>
      <c r="DU198" s="521">
        <f t="shared" si="142"/>
        <v>0</v>
      </c>
      <c r="DV198" s="521">
        <f t="shared" si="142"/>
        <v>0</v>
      </c>
      <c r="DW198" s="521">
        <f t="shared" si="142"/>
        <v>0</v>
      </c>
      <c r="DX198" s="521">
        <f t="shared" si="142"/>
        <v>0</v>
      </c>
      <c r="DY198" s="521">
        <f t="shared" si="142"/>
        <v>0</v>
      </c>
      <c r="DZ198" s="521">
        <f t="shared" si="142"/>
        <v>0</v>
      </c>
      <c r="EA198" s="521">
        <f t="shared" si="142"/>
        <v>0</v>
      </c>
      <c r="EB198" s="521">
        <f t="shared" ref="EB198:GM198" si="143">SUM(EB193:EB197)</f>
        <v>0</v>
      </c>
      <c r="EC198" s="521">
        <f t="shared" si="143"/>
        <v>0</v>
      </c>
      <c r="ED198" s="521">
        <f t="shared" si="143"/>
        <v>0</v>
      </c>
      <c r="EE198" s="521">
        <f t="shared" si="143"/>
        <v>0</v>
      </c>
      <c r="EF198" s="521">
        <f t="shared" si="143"/>
        <v>0</v>
      </c>
      <c r="EG198" s="521">
        <f t="shared" si="143"/>
        <v>0</v>
      </c>
      <c r="EH198" s="521">
        <f t="shared" si="143"/>
        <v>0</v>
      </c>
      <c r="EI198" s="521">
        <f t="shared" si="143"/>
        <v>0</v>
      </c>
      <c r="EJ198" s="521">
        <f t="shared" si="143"/>
        <v>0</v>
      </c>
      <c r="EK198" s="521">
        <f t="shared" si="143"/>
        <v>0</v>
      </c>
      <c r="EL198" s="521">
        <f t="shared" si="143"/>
        <v>0</v>
      </c>
      <c r="EM198" s="521">
        <f t="shared" si="143"/>
        <v>0</v>
      </c>
      <c r="EN198" s="521">
        <f t="shared" si="143"/>
        <v>0</v>
      </c>
      <c r="EO198" s="521">
        <f t="shared" si="143"/>
        <v>0</v>
      </c>
      <c r="EP198" s="521">
        <f t="shared" si="143"/>
        <v>0</v>
      </c>
      <c r="EQ198" s="521">
        <f t="shared" si="143"/>
        <v>0</v>
      </c>
      <c r="ER198" s="521">
        <f t="shared" si="143"/>
        <v>0</v>
      </c>
      <c r="ES198" s="521">
        <f t="shared" si="143"/>
        <v>0</v>
      </c>
      <c r="ET198" s="521">
        <f t="shared" si="143"/>
        <v>0</v>
      </c>
      <c r="EU198" s="521">
        <f t="shared" si="143"/>
        <v>0</v>
      </c>
      <c r="EV198" s="521">
        <f t="shared" si="143"/>
        <v>0</v>
      </c>
      <c r="EW198" s="521">
        <f t="shared" si="143"/>
        <v>0</v>
      </c>
      <c r="EX198" s="521">
        <f t="shared" si="143"/>
        <v>0</v>
      </c>
      <c r="EY198" s="521">
        <f t="shared" si="143"/>
        <v>0</v>
      </c>
      <c r="EZ198" s="521">
        <f t="shared" si="143"/>
        <v>0</v>
      </c>
      <c r="FA198" s="521">
        <f t="shared" si="143"/>
        <v>0</v>
      </c>
      <c r="FB198" s="521">
        <f t="shared" si="143"/>
        <v>0</v>
      </c>
      <c r="FC198" s="521">
        <f t="shared" si="143"/>
        <v>0</v>
      </c>
      <c r="FD198" s="521">
        <f t="shared" si="143"/>
        <v>0</v>
      </c>
      <c r="FE198" s="521">
        <f t="shared" si="143"/>
        <v>0</v>
      </c>
      <c r="FF198" s="521">
        <f t="shared" si="143"/>
        <v>0</v>
      </c>
      <c r="FG198" s="521">
        <f t="shared" si="143"/>
        <v>0</v>
      </c>
      <c r="FH198" s="521">
        <f t="shared" si="143"/>
        <v>0</v>
      </c>
      <c r="FI198" s="521">
        <f t="shared" si="143"/>
        <v>0</v>
      </c>
      <c r="FJ198" s="521">
        <f t="shared" si="143"/>
        <v>0</v>
      </c>
      <c r="FK198" s="521">
        <f t="shared" si="143"/>
        <v>0</v>
      </c>
      <c r="FL198" s="521">
        <f t="shared" si="143"/>
        <v>0</v>
      </c>
      <c r="FM198" s="521">
        <f t="shared" si="143"/>
        <v>0</v>
      </c>
      <c r="FN198" s="521">
        <f t="shared" si="143"/>
        <v>0</v>
      </c>
      <c r="FO198" s="521">
        <f t="shared" si="143"/>
        <v>0</v>
      </c>
      <c r="FP198" s="521">
        <f t="shared" si="143"/>
        <v>0</v>
      </c>
      <c r="FQ198" s="521">
        <f t="shared" si="143"/>
        <v>0</v>
      </c>
      <c r="FR198" s="521">
        <f t="shared" si="143"/>
        <v>0</v>
      </c>
      <c r="FS198" s="521">
        <f t="shared" si="143"/>
        <v>0</v>
      </c>
      <c r="FT198" s="521">
        <f t="shared" si="143"/>
        <v>0</v>
      </c>
      <c r="FU198" s="521">
        <f t="shared" si="143"/>
        <v>0</v>
      </c>
      <c r="FV198" s="521">
        <f t="shared" si="143"/>
        <v>0</v>
      </c>
      <c r="FW198" s="521">
        <f t="shared" si="143"/>
        <v>0</v>
      </c>
      <c r="FX198" s="521">
        <f t="shared" si="143"/>
        <v>0</v>
      </c>
      <c r="FY198" s="521">
        <f t="shared" si="143"/>
        <v>0</v>
      </c>
      <c r="FZ198" s="521">
        <f t="shared" si="143"/>
        <v>0</v>
      </c>
      <c r="GA198" s="521">
        <f t="shared" si="143"/>
        <v>0</v>
      </c>
      <c r="GB198" s="521">
        <f t="shared" si="143"/>
        <v>0</v>
      </c>
      <c r="GC198" s="521">
        <f t="shared" si="143"/>
        <v>0</v>
      </c>
      <c r="GD198" s="521">
        <f t="shared" si="143"/>
        <v>0</v>
      </c>
      <c r="GE198" s="521">
        <f t="shared" si="143"/>
        <v>0</v>
      </c>
      <c r="GF198" s="521">
        <f t="shared" si="143"/>
        <v>0</v>
      </c>
      <c r="GG198" s="521">
        <f t="shared" si="143"/>
        <v>0</v>
      </c>
      <c r="GH198" s="521">
        <f t="shared" si="143"/>
        <v>0</v>
      </c>
      <c r="GI198" s="521">
        <f t="shared" si="143"/>
        <v>0</v>
      </c>
      <c r="GJ198" s="521">
        <f t="shared" si="143"/>
        <v>0</v>
      </c>
      <c r="GK198" s="521">
        <f t="shared" si="143"/>
        <v>0</v>
      </c>
      <c r="GL198" s="521">
        <f t="shared" si="143"/>
        <v>0</v>
      </c>
      <c r="GM198" s="521">
        <f t="shared" si="143"/>
        <v>0</v>
      </c>
      <c r="GN198" s="521">
        <f t="shared" ref="GN198:IY198" si="144">SUM(GN193:GN197)</f>
        <v>0</v>
      </c>
      <c r="GO198" s="521">
        <f t="shared" si="144"/>
        <v>0</v>
      </c>
      <c r="GP198" s="521">
        <f t="shared" si="144"/>
        <v>0</v>
      </c>
      <c r="GQ198" s="521">
        <f t="shared" si="144"/>
        <v>0</v>
      </c>
      <c r="GR198" s="521">
        <f t="shared" si="144"/>
        <v>0</v>
      </c>
      <c r="GS198" s="521">
        <f t="shared" si="144"/>
        <v>0</v>
      </c>
      <c r="GT198" s="521">
        <f t="shared" si="144"/>
        <v>0</v>
      </c>
      <c r="GU198" s="521">
        <f t="shared" si="144"/>
        <v>0</v>
      </c>
      <c r="GV198" s="521">
        <f t="shared" si="144"/>
        <v>0</v>
      </c>
      <c r="GW198" s="521">
        <f t="shared" si="144"/>
        <v>0</v>
      </c>
      <c r="GX198" s="521">
        <f t="shared" si="144"/>
        <v>0</v>
      </c>
      <c r="GY198" s="521">
        <f t="shared" si="144"/>
        <v>0</v>
      </c>
      <c r="GZ198" s="521">
        <f t="shared" si="144"/>
        <v>0</v>
      </c>
      <c r="HA198" s="521">
        <f t="shared" si="144"/>
        <v>0</v>
      </c>
      <c r="HB198" s="521">
        <f t="shared" si="144"/>
        <v>0</v>
      </c>
      <c r="HC198" s="521">
        <f t="shared" si="144"/>
        <v>0</v>
      </c>
      <c r="HD198" s="521">
        <f t="shared" si="144"/>
        <v>0</v>
      </c>
      <c r="HE198" s="521">
        <f t="shared" si="144"/>
        <v>0</v>
      </c>
      <c r="HF198" s="521">
        <f t="shared" si="144"/>
        <v>0</v>
      </c>
      <c r="HG198" s="521">
        <f t="shared" si="144"/>
        <v>0</v>
      </c>
      <c r="HH198" s="521">
        <f t="shared" si="144"/>
        <v>0</v>
      </c>
      <c r="HI198" s="521">
        <f t="shared" si="144"/>
        <v>0</v>
      </c>
      <c r="HJ198" s="521">
        <f t="shared" si="144"/>
        <v>0</v>
      </c>
      <c r="HK198" s="521">
        <f t="shared" si="144"/>
        <v>0</v>
      </c>
      <c r="HL198" s="521">
        <f t="shared" si="144"/>
        <v>0</v>
      </c>
      <c r="HM198" s="521">
        <f t="shared" si="144"/>
        <v>0</v>
      </c>
      <c r="HN198" s="521">
        <f t="shared" si="144"/>
        <v>0</v>
      </c>
      <c r="HO198" s="521">
        <f t="shared" si="144"/>
        <v>0</v>
      </c>
      <c r="HP198" s="521">
        <f t="shared" si="144"/>
        <v>0</v>
      </c>
      <c r="HQ198" s="521">
        <f t="shared" si="144"/>
        <v>0</v>
      </c>
      <c r="HR198" s="521">
        <f t="shared" si="144"/>
        <v>0</v>
      </c>
      <c r="HS198" s="521">
        <f t="shared" si="144"/>
        <v>0</v>
      </c>
      <c r="HT198" s="521">
        <f t="shared" si="144"/>
        <v>0</v>
      </c>
      <c r="HU198" s="521">
        <f t="shared" si="144"/>
        <v>0</v>
      </c>
      <c r="HV198" s="521">
        <f t="shared" si="144"/>
        <v>0</v>
      </c>
      <c r="HW198" s="521">
        <f t="shared" si="144"/>
        <v>0</v>
      </c>
      <c r="HX198" s="521">
        <f t="shared" si="144"/>
        <v>0</v>
      </c>
      <c r="HY198" s="521">
        <f t="shared" si="144"/>
        <v>0</v>
      </c>
      <c r="HZ198" s="521">
        <f t="shared" si="144"/>
        <v>0</v>
      </c>
      <c r="IA198" s="521">
        <f t="shared" si="144"/>
        <v>0</v>
      </c>
      <c r="IB198" s="521">
        <f t="shared" si="144"/>
        <v>0</v>
      </c>
      <c r="IC198" s="521">
        <f t="shared" si="144"/>
        <v>0</v>
      </c>
      <c r="ID198" s="521">
        <f t="shared" si="144"/>
        <v>0</v>
      </c>
      <c r="IE198" s="521">
        <f t="shared" si="144"/>
        <v>0</v>
      </c>
      <c r="IF198" s="521">
        <f t="shared" si="144"/>
        <v>0</v>
      </c>
      <c r="IG198" s="521">
        <f t="shared" si="144"/>
        <v>0</v>
      </c>
      <c r="IH198" s="521">
        <f t="shared" si="144"/>
        <v>0</v>
      </c>
      <c r="II198" s="521">
        <f t="shared" si="144"/>
        <v>0</v>
      </c>
      <c r="IJ198" s="521">
        <f t="shared" si="144"/>
        <v>0</v>
      </c>
      <c r="IK198" s="521">
        <f t="shared" si="144"/>
        <v>0</v>
      </c>
      <c r="IL198" s="521">
        <f t="shared" si="144"/>
        <v>0</v>
      </c>
      <c r="IM198" s="521">
        <f t="shared" si="144"/>
        <v>0</v>
      </c>
      <c r="IN198" s="521">
        <f t="shared" si="144"/>
        <v>0</v>
      </c>
      <c r="IO198" s="521">
        <f t="shared" si="144"/>
        <v>0</v>
      </c>
      <c r="IP198" s="521">
        <f t="shared" si="144"/>
        <v>0</v>
      </c>
      <c r="IQ198" s="521">
        <f t="shared" si="144"/>
        <v>0</v>
      </c>
      <c r="IR198" s="521">
        <f t="shared" si="144"/>
        <v>0</v>
      </c>
      <c r="IS198" s="521">
        <f t="shared" si="144"/>
        <v>0</v>
      </c>
      <c r="IT198" s="521">
        <f t="shared" si="144"/>
        <v>0</v>
      </c>
      <c r="IU198" s="521">
        <f t="shared" si="144"/>
        <v>0</v>
      </c>
      <c r="IV198" s="521">
        <f t="shared" si="144"/>
        <v>0</v>
      </c>
      <c r="IW198" s="521">
        <f t="shared" si="144"/>
        <v>0</v>
      </c>
      <c r="IX198" s="521">
        <f t="shared" si="144"/>
        <v>0</v>
      </c>
      <c r="IY198" s="521">
        <f t="shared" si="144"/>
        <v>0</v>
      </c>
      <c r="IZ198" s="521">
        <f t="shared" ref="IZ198:LK198" si="145">SUM(IZ193:IZ197)</f>
        <v>0</v>
      </c>
      <c r="JA198" s="521">
        <f t="shared" si="145"/>
        <v>0</v>
      </c>
      <c r="JB198" s="521">
        <f t="shared" si="145"/>
        <v>0</v>
      </c>
      <c r="JC198" s="521">
        <f t="shared" si="145"/>
        <v>0</v>
      </c>
      <c r="JD198" s="521">
        <f t="shared" si="145"/>
        <v>0</v>
      </c>
      <c r="JE198" s="521">
        <f t="shared" si="145"/>
        <v>0</v>
      </c>
      <c r="JF198" s="521">
        <f t="shared" si="145"/>
        <v>0</v>
      </c>
      <c r="JG198" s="521">
        <f t="shared" si="145"/>
        <v>0</v>
      </c>
      <c r="JH198" s="521">
        <f t="shared" si="145"/>
        <v>0</v>
      </c>
      <c r="JI198" s="521">
        <f t="shared" si="145"/>
        <v>0</v>
      </c>
      <c r="JJ198" s="521">
        <f t="shared" si="145"/>
        <v>0</v>
      </c>
      <c r="JK198" s="521">
        <f t="shared" si="145"/>
        <v>0</v>
      </c>
      <c r="JL198" s="521">
        <f t="shared" si="145"/>
        <v>0</v>
      </c>
      <c r="JM198" s="521">
        <f t="shared" si="145"/>
        <v>0</v>
      </c>
      <c r="JN198" s="521">
        <f t="shared" si="145"/>
        <v>0</v>
      </c>
      <c r="JO198" s="521">
        <f t="shared" si="145"/>
        <v>0</v>
      </c>
      <c r="JP198" s="521">
        <f t="shared" si="145"/>
        <v>0</v>
      </c>
      <c r="JQ198" s="521">
        <f t="shared" si="145"/>
        <v>0</v>
      </c>
      <c r="JR198" s="521">
        <f t="shared" si="145"/>
        <v>0</v>
      </c>
      <c r="JS198" s="521">
        <f t="shared" si="145"/>
        <v>0</v>
      </c>
      <c r="JT198" s="521">
        <f t="shared" si="145"/>
        <v>0</v>
      </c>
      <c r="JU198" s="521">
        <f t="shared" si="145"/>
        <v>0</v>
      </c>
      <c r="JV198" s="521">
        <f t="shared" si="145"/>
        <v>0</v>
      </c>
      <c r="JW198" s="521">
        <f t="shared" si="145"/>
        <v>0</v>
      </c>
      <c r="JX198" s="521">
        <f t="shared" si="145"/>
        <v>0</v>
      </c>
      <c r="JY198" s="521">
        <f t="shared" si="145"/>
        <v>0</v>
      </c>
      <c r="JZ198" s="521">
        <f t="shared" si="145"/>
        <v>0</v>
      </c>
      <c r="KA198" s="521">
        <f t="shared" si="145"/>
        <v>0</v>
      </c>
      <c r="KB198" s="521">
        <f t="shared" si="145"/>
        <v>0</v>
      </c>
      <c r="KC198" s="521">
        <f t="shared" si="145"/>
        <v>0</v>
      </c>
      <c r="KD198" s="521">
        <f t="shared" si="145"/>
        <v>0</v>
      </c>
      <c r="KE198" s="521">
        <f t="shared" si="145"/>
        <v>0</v>
      </c>
      <c r="KF198" s="521">
        <f t="shared" si="145"/>
        <v>0</v>
      </c>
      <c r="KG198" s="521">
        <f t="shared" si="145"/>
        <v>0</v>
      </c>
      <c r="KH198" s="521">
        <f t="shared" si="145"/>
        <v>0</v>
      </c>
      <c r="KI198" s="521">
        <f t="shared" si="145"/>
        <v>0</v>
      </c>
      <c r="KJ198" s="521">
        <f t="shared" si="145"/>
        <v>0</v>
      </c>
      <c r="KK198" s="521">
        <f t="shared" si="145"/>
        <v>0</v>
      </c>
      <c r="KL198" s="521">
        <f t="shared" si="145"/>
        <v>0</v>
      </c>
      <c r="KM198" s="521">
        <f t="shared" si="145"/>
        <v>0</v>
      </c>
      <c r="KN198" s="521">
        <f t="shared" si="145"/>
        <v>0</v>
      </c>
      <c r="KO198" s="521">
        <f t="shared" si="145"/>
        <v>0</v>
      </c>
      <c r="KP198" s="521">
        <f t="shared" si="145"/>
        <v>0</v>
      </c>
      <c r="KQ198" s="521">
        <f t="shared" si="145"/>
        <v>0</v>
      </c>
      <c r="KR198" s="521">
        <f t="shared" si="145"/>
        <v>0</v>
      </c>
      <c r="KS198" s="521">
        <f t="shared" si="145"/>
        <v>0</v>
      </c>
      <c r="KT198" s="521">
        <f t="shared" si="145"/>
        <v>0</v>
      </c>
      <c r="KU198" s="521">
        <f t="shared" si="145"/>
        <v>0</v>
      </c>
      <c r="KV198" s="521">
        <f t="shared" si="145"/>
        <v>0</v>
      </c>
      <c r="KW198" s="521">
        <f t="shared" si="145"/>
        <v>0</v>
      </c>
      <c r="KX198" s="521">
        <f t="shared" si="145"/>
        <v>0</v>
      </c>
      <c r="KY198" s="521">
        <f t="shared" si="145"/>
        <v>0</v>
      </c>
      <c r="KZ198" s="521">
        <f t="shared" si="145"/>
        <v>0</v>
      </c>
      <c r="LA198" s="521">
        <f t="shared" si="145"/>
        <v>0</v>
      </c>
      <c r="LB198" s="521">
        <f t="shared" si="145"/>
        <v>0</v>
      </c>
      <c r="LC198" s="521">
        <f t="shared" si="145"/>
        <v>0</v>
      </c>
      <c r="LD198" s="521">
        <f t="shared" si="145"/>
        <v>0</v>
      </c>
      <c r="LE198" s="521">
        <f t="shared" si="145"/>
        <v>0</v>
      </c>
      <c r="LF198" s="521">
        <f t="shared" si="145"/>
        <v>0</v>
      </c>
      <c r="LG198" s="521">
        <f t="shared" si="145"/>
        <v>0</v>
      </c>
      <c r="LH198" s="521">
        <f t="shared" si="145"/>
        <v>0</v>
      </c>
      <c r="LI198" s="521">
        <f t="shared" si="145"/>
        <v>0</v>
      </c>
      <c r="LJ198" s="521">
        <f t="shared" si="145"/>
        <v>0</v>
      </c>
      <c r="LK198" s="521">
        <f t="shared" si="145"/>
        <v>0</v>
      </c>
      <c r="LL198" s="521">
        <f t="shared" ref="LL198:NK198" si="146">SUM(LL193:LL197)</f>
        <v>0</v>
      </c>
      <c r="LM198" s="521">
        <f t="shared" si="146"/>
        <v>0</v>
      </c>
      <c r="LN198" s="521">
        <f t="shared" si="146"/>
        <v>0</v>
      </c>
      <c r="LO198" s="521">
        <f t="shared" si="146"/>
        <v>0</v>
      </c>
      <c r="LP198" s="521">
        <f t="shared" si="146"/>
        <v>0</v>
      </c>
      <c r="LQ198" s="521">
        <f t="shared" si="146"/>
        <v>0</v>
      </c>
      <c r="LR198" s="521">
        <f t="shared" si="146"/>
        <v>0</v>
      </c>
      <c r="LS198" s="521">
        <f t="shared" si="146"/>
        <v>0</v>
      </c>
      <c r="LT198" s="521">
        <f t="shared" si="146"/>
        <v>0</v>
      </c>
      <c r="LU198" s="521">
        <f t="shared" si="146"/>
        <v>0</v>
      </c>
      <c r="LV198" s="521">
        <f t="shared" si="146"/>
        <v>0</v>
      </c>
      <c r="LW198" s="521">
        <f t="shared" si="146"/>
        <v>0</v>
      </c>
      <c r="LX198" s="521">
        <f t="shared" si="146"/>
        <v>0</v>
      </c>
      <c r="LY198" s="521">
        <f t="shared" si="146"/>
        <v>0</v>
      </c>
      <c r="LZ198" s="521">
        <f t="shared" si="146"/>
        <v>0</v>
      </c>
      <c r="MA198" s="521">
        <f t="shared" si="146"/>
        <v>0</v>
      </c>
      <c r="MB198" s="521">
        <f t="shared" si="146"/>
        <v>0</v>
      </c>
      <c r="MC198" s="521">
        <f t="shared" si="146"/>
        <v>0</v>
      </c>
      <c r="MD198" s="521">
        <f t="shared" si="146"/>
        <v>0</v>
      </c>
      <c r="ME198" s="521">
        <f t="shared" si="146"/>
        <v>0</v>
      </c>
      <c r="MF198" s="521">
        <f t="shared" si="146"/>
        <v>0</v>
      </c>
      <c r="MG198" s="521">
        <f t="shared" si="146"/>
        <v>0</v>
      </c>
      <c r="MH198" s="521">
        <f t="shared" si="146"/>
        <v>0</v>
      </c>
      <c r="MI198" s="521">
        <f t="shared" si="146"/>
        <v>0</v>
      </c>
      <c r="MJ198" s="521">
        <f t="shared" si="146"/>
        <v>0</v>
      </c>
      <c r="MK198" s="521">
        <f t="shared" si="146"/>
        <v>0</v>
      </c>
      <c r="ML198" s="521">
        <f t="shared" si="146"/>
        <v>0</v>
      </c>
      <c r="MM198" s="521">
        <f t="shared" si="146"/>
        <v>0</v>
      </c>
      <c r="MN198" s="521">
        <f t="shared" si="146"/>
        <v>0</v>
      </c>
      <c r="MO198" s="521">
        <f t="shared" si="146"/>
        <v>0</v>
      </c>
      <c r="MP198" s="521">
        <f t="shared" si="146"/>
        <v>0</v>
      </c>
      <c r="MQ198" s="521">
        <f t="shared" si="146"/>
        <v>0</v>
      </c>
      <c r="MR198" s="521">
        <f t="shared" si="146"/>
        <v>0</v>
      </c>
      <c r="MS198" s="521">
        <f t="shared" si="146"/>
        <v>0</v>
      </c>
      <c r="MT198" s="521">
        <f t="shared" si="146"/>
        <v>0</v>
      </c>
      <c r="MU198" s="521">
        <f t="shared" si="146"/>
        <v>0</v>
      </c>
      <c r="MV198" s="521">
        <f t="shared" si="146"/>
        <v>0</v>
      </c>
      <c r="MW198" s="521">
        <f t="shared" si="146"/>
        <v>0</v>
      </c>
      <c r="MX198" s="521">
        <f t="shared" si="146"/>
        <v>0</v>
      </c>
      <c r="MY198" s="521">
        <f t="shared" si="146"/>
        <v>0</v>
      </c>
      <c r="MZ198" s="521">
        <f t="shared" si="146"/>
        <v>0</v>
      </c>
      <c r="NA198" s="521">
        <f t="shared" si="146"/>
        <v>0</v>
      </c>
      <c r="NB198" s="521">
        <f t="shared" si="146"/>
        <v>0</v>
      </c>
      <c r="NC198" s="521">
        <f t="shared" si="146"/>
        <v>0</v>
      </c>
      <c r="ND198" s="521">
        <f t="shared" si="146"/>
        <v>0</v>
      </c>
      <c r="NE198" s="521">
        <f t="shared" si="146"/>
        <v>0</v>
      </c>
      <c r="NF198" s="521">
        <f t="shared" si="146"/>
        <v>0</v>
      </c>
      <c r="NG198" s="521">
        <f t="shared" si="146"/>
        <v>0</v>
      </c>
      <c r="NH198" s="521">
        <f t="shared" si="146"/>
        <v>0</v>
      </c>
      <c r="NI198" s="521">
        <f t="shared" si="146"/>
        <v>0</v>
      </c>
      <c r="NJ198" s="521">
        <f t="shared" si="146"/>
        <v>0</v>
      </c>
      <c r="NK198" s="522">
        <f t="shared" si="146"/>
        <v>0</v>
      </c>
    </row>
    <row r="199" spans="1:375" s="384" customFormat="1" ht="13.8" x14ac:dyDescent="0.3">
      <c r="C199" s="514"/>
      <c r="D199" s="515"/>
      <c r="E199" s="515"/>
      <c r="F199" s="515"/>
      <c r="G199" s="515"/>
      <c r="H199" s="515"/>
      <c r="I199" s="515"/>
      <c r="J199" s="515"/>
      <c r="K199" s="515"/>
      <c r="L199" s="515"/>
      <c r="M199" s="515"/>
      <c r="N199" s="515"/>
      <c r="O199" s="515"/>
      <c r="P199" s="515"/>
      <c r="Q199" s="515"/>
      <c r="R199" s="515"/>
      <c r="S199" s="515"/>
      <c r="T199" s="515"/>
      <c r="U199" s="515"/>
      <c r="V199" s="515"/>
      <c r="W199" s="515"/>
      <c r="X199" s="515"/>
      <c r="Y199" s="515"/>
      <c r="Z199" s="515"/>
      <c r="AA199" s="515"/>
      <c r="AB199" s="515"/>
      <c r="AC199" s="515"/>
      <c r="AD199" s="515"/>
      <c r="AE199" s="515"/>
      <c r="AF199" s="515"/>
      <c r="AG199" s="515"/>
      <c r="AH199" s="515"/>
      <c r="AI199" s="515"/>
      <c r="AJ199" s="515"/>
      <c r="AK199" s="515"/>
      <c r="AL199" s="515"/>
      <c r="AM199" s="515"/>
      <c r="AN199" s="515"/>
      <c r="AO199" s="515"/>
      <c r="AP199" s="515"/>
      <c r="AQ199" s="515"/>
      <c r="AR199" s="515"/>
      <c r="AS199" s="515"/>
      <c r="AT199" s="515"/>
      <c r="AU199" s="515"/>
      <c r="AV199" s="515"/>
      <c r="AW199" s="515"/>
      <c r="AX199" s="515"/>
      <c r="AY199" s="515"/>
      <c r="AZ199" s="515"/>
      <c r="BA199" s="515"/>
      <c r="BB199" s="515"/>
      <c r="BC199" s="515"/>
      <c r="BD199" s="515"/>
      <c r="BE199" s="515"/>
      <c r="BF199" s="515"/>
      <c r="BG199" s="515"/>
      <c r="BH199" s="515"/>
      <c r="BI199" s="515"/>
      <c r="BJ199" s="515"/>
      <c r="BK199" s="515"/>
      <c r="BL199" s="515"/>
      <c r="BM199" s="515"/>
      <c r="BN199" s="515"/>
      <c r="BO199" s="515"/>
      <c r="BP199" s="515"/>
      <c r="BQ199" s="515"/>
      <c r="BR199" s="515"/>
      <c r="BS199" s="515"/>
      <c r="BT199" s="515"/>
      <c r="BU199" s="515"/>
      <c r="BV199" s="515"/>
      <c r="BW199" s="515"/>
      <c r="BX199" s="515"/>
      <c r="BY199" s="515"/>
      <c r="BZ199" s="515"/>
      <c r="CA199" s="515"/>
      <c r="CB199" s="515"/>
      <c r="CC199" s="515"/>
      <c r="CD199" s="515"/>
      <c r="CE199" s="515"/>
      <c r="CF199" s="515"/>
      <c r="CG199" s="515"/>
      <c r="CH199" s="515"/>
      <c r="CI199" s="515"/>
      <c r="CJ199" s="515"/>
      <c r="CK199" s="515"/>
      <c r="CL199" s="515"/>
      <c r="CM199" s="515"/>
      <c r="CN199" s="515"/>
      <c r="CO199" s="515"/>
      <c r="CP199" s="515"/>
      <c r="CQ199" s="515"/>
      <c r="CR199" s="515"/>
      <c r="CS199" s="515"/>
      <c r="CT199" s="515"/>
      <c r="CU199" s="515"/>
      <c r="CV199" s="515"/>
      <c r="CW199" s="515"/>
      <c r="CX199" s="515"/>
      <c r="CY199" s="515"/>
      <c r="CZ199" s="515"/>
      <c r="DA199" s="515"/>
      <c r="DB199" s="515"/>
      <c r="DC199" s="515"/>
      <c r="DD199" s="515"/>
      <c r="DE199" s="515"/>
      <c r="DF199" s="515"/>
      <c r="DG199" s="515"/>
      <c r="DH199" s="515"/>
      <c r="DI199" s="515"/>
      <c r="DJ199" s="515"/>
      <c r="DK199" s="515"/>
      <c r="DL199" s="515"/>
      <c r="DM199" s="515"/>
      <c r="DN199" s="515"/>
      <c r="DO199" s="515"/>
      <c r="DP199" s="515"/>
      <c r="DQ199" s="515"/>
      <c r="DR199" s="515"/>
      <c r="DS199" s="515"/>
      <c r="DT199" s="515"/>
      <c r="DU199" s="515"/>
      <c r="DV199" s="515"/>
      <c r="DW199" s="515"/>
      <c r="DX199" s="515"/>
      <c r="DY199" s="515"/>
      <c r="DZ199" s="515"/>
      <c r="EA199" s="515"/>
      <c r="EB199" s="515"/>
      <c r="EC199" s="515"/>
      <c r="ED199" s="515"/>
      <c r="EE199" s="515"/>
      <c r="EF199" s="515"/>
      <c r="EG199" s="515"/>
      <c r="EH199" s="515"/>
      <c r="EI199" s="515"/>
      <c r="EJ199" s="515"/>
      <c r="EK199" s="515"/>
      <c r="EL199" s="515"/>
      <c r="EM199" s="515"/>
      <c r="EN199" s="515"/>
      <c r="EO199" s="515"/>
      <c r="EP199" s="515"/>
      <c r="EQ199" s="515"/>
      <c r="ER199" s="515"/>
      <c r="ES199" s="515"/>
      <c r="ET199" s="515"/>
      <c r="EU199" s="515"/>
      <c r="EV199" s="515"/>
      <c r="EW199" s="515"/>
      <c r="EX199" s="515"/>
      <c r="EY199" s="515"/>
      <c r="EZ199" s="515"/>
      <c r="FA199" s="515"/>
      <c r="FB199" s="515"/>
      <c r="FC199" s="515"/>
      <c r="FD199" s="515"/>
      <c r="FE199" s="515"/>
      <c r="FF199" s="515"/>
      <c r="FG199" s="515"/>
      <c r="FH199" s="515"/>
      <c r="FI199" s="515"/>
      <c r="FJ199" s="515"/>
      <c r="FK199" s="515"/>
      <c r="FL199" s="515"/>
      <c r="FM199" s="515"/>
      <c r="FN199" s="515"/>
      <c r="FO199" s="515"/>
      <c r="FP199" s="515"/>
      <c r="FQ199" s="515"/>
      <c r="FR199" s="515"/>
      <c r="FS199" s="515"/>
      <c r="FT199" s="515"/>
      <c r="FU199" s="515"/>
      <c r="FV199" s="515"/>
      <c r="FW199" s="515"/>
      <c r="FX199" s="515"/>
      <c r="FY199" s="515"/>
      <c r="FZ199" s="515"/>
      <c r="GA199" s="515"/>
      <c r="GB199" s="515"/>
      <c r="GC199" s="515"/>
      <c r="GD199" s="515"/>
      <c r="GE199" s="515"/>
      <c r="GF199" s="515"/>
      <c r="GG199" s="515"/>
      <c r="GH199" s="515"/>
      <c r="GI199" s="515"/>
      <c r="GJ199" s="515"/>
      <c r="GK199" s="515"/>
      <c r="GL199" s="515"/>
      <c r="GM199" s="515"/>
      <c r="GN199" s="515"/>
      <c r="GO199" s="515"/>
      <c r="GP199" s="515"/>
      <c r="GQ199" s="515"/>
      <c r="GR199" s="515"/>
      <c r="GS199" s="515"/>
      <c r="GT199" s="515"/>
      <c r="GU199" s="515"/>
      <c r="GV199" s="515"/>
      <c r="GW199" s="515"/>
      <c r="GX199" s="515"/>
      <c r="GY199" s="515"/>
      <c r="GZ199" s="515"/>
      <c r="HA199" s="515"/>
      <c r="HB199" s="515"/>
      <c r="HC199" s="515"/>
      <c r="HD199" s="515"/>
      <c r="HE199" s="515"/>
      <c r="HF199" s="515"/>
      <c r="HG199" s="515"/>
      <c r="HH199" s="515"/>
      <c r="HI199" s="515"/>
      <c r="HJ199" s="515"/>
      <c r="HK199" s="515"/>
      <c r="HL199" s="515"/>
      <c r="HM199" s="515"/>
      <c r="HN199" s="515"/>
      <c r="HO199" s="515"/>
      <c r="HP199" s="515"/>
      <c r="HQ199" s="515"/>
      <c r="HR199" s="515"/>
      <c r="HS199" s="515"/>
      <c r="HT199" s="515"/>
      <c r="HU199" s="515"/>
      <c r="HV199" s="515"/>
      <c r="HW199" s="515"/>
      <c r="HX199" s="515"/>
      <c r="HY199" s="515"/>
      <c r="HZ199" s="515"/>
      <c r="IA199" s="515"/>
      <c r="IB199" s="515"/>
      <c r="IC199" s="515"/>
      <c r="ID199" s="515"/>
      <c r="IE199" s="515"/>
      <c r="IF199" s="515"/>
      <c r="IG199" s="515"/>
      <c r="IH199" s="515"/>
      <c r="II199" s="515"/>
      <c r="IJ199" s="515"/>
      <c r="IK199" s="515"/>
      <c r="IL199" s="515"/>
      <c r="IM199" s="515"/>
      <c r="IN199" s="515"/>
      <c r="IO199" s="515"/>
      <c r="IP199" s="515"/>
      <c r="IQ199" s="515"/>
      <c r="IR199" s="515"/>
      <c r="IS199" s="515"/>
      <c r="IT199" s="515"/>
      <c r="IU199" s="515"/>
      <c r="IV199" s="515"/>
      <c r="IW199" s="515"/>
      <c r="IX199" s="515"/>
      <c r="IY199" s="515"/>
      <c r="IZ199" s="515"/>
      <c r="JA199" s="515"/>
      <c r="JB199" s="515"/>
      <c r="JC199" s="515"/>
      <c r="JD199" s="515"/>
      <c r="JE199" s="515"/>
      <c r="JF199" s="515"/>
      <c r="JG199" s="515"/>
      <c r="JH199" s="515"/>
      <c r="JI199" s="515"/>
      <c r="JJ199" s="515"/>
      <c r="JK199" s="515"/>
      <c r="JL199" s="515"/>
      <c r="JM199" s="515"/>
      <c r="JN199" s="515"/>
      <c r="JO199" s="515"/>
      <c r="JP199" s="515"/>
      <c r="JQ199" s="515"/>
      <c r="JR199" s="515"/>
      <c r="JS199" s="515"/>
      <c r="JT199" s="515"/>
      <c r="JU199" s="515"/>
      <c r="JV199" s="515"/>
      <c r="JW199" s="515"/>
      <c r="JX199" s="515"/>
      <c r="JY199" s="515"/>
      <c r="JZ199" s="515"/>
      <c r="KA199" s="515"/>
      <c r="KB199" s="515"/>
      <c r="KC199" s="515"/>
      <c r="KD199" s="515"/>
      <c r="KE199" s="515"/>
      <c r="KF199" s="515"/>
      <c r="KG199" s="515"/>
      <c r="KH199" s="515"/>
      <c r="KI199" s="515"/>
      <c r="KJ199" s="515"/>
      <c r="KK199" s="515"/>
      <c r="KL199" s="515"/>
      <c r="KM199" s="515"/>
      <c r="KN199" s="515"/>
      <c r="KO199" s="515"/>
      <c r="KP199" s="515"/>
      <c r="KQ199" s="515"/>
      <c r="KR199" s="515"/>
      <c r="KS199" s="515"/>
      <c r="KT199" s="515"/>
      <c r="KU199" s="515"/>
      <c r="KV199" s="515"/>
      <c r="KW199" s="515"/>
      <c r="KX199" s="515"/>
      <c r="KY199" s="515"/>
      <c r="KZ199" s="515"/>
      <c r="LA199" s="515"/>
      <c r="LB199" s="515"/>
      <c r="LC199" s="515"/>
      <c r="LD199" s="515"/>
      <c r="LE199" s="515"/>
      <c r="LF199" s="515"/>
      <c r="LG199" s="515"/>
      <c r="LH199" s="515"/>
      <c r="LI199" s="515"/>
      <c r="LJ199" s="515"/>
      <c r="LK199" s="515"/>
      <c r="LL199" s="515"/>
      <c r="LM199" s="515"/>
      <c r="LN199" s="515"/>
      <c r="LO199" s="515"/>
      <c r="LP199" s="515"/>
      <c r="LQ199" s="515"/>
      <c r="LR199" s="515"/>
      <c r="LS199" s="515"/>
      <c r="LT199" s="515"/>
      <c r="LU199" s="515"/>
      <c r="LV199" s="515"/>
      <c r="LW199" s="515"/>
      <c r="LX199" s="515"/>
      <c r="LY199" s="515"/>
      <c r="LZ199" s="515"/>
      <c r="MA199" s="515"/>
      <c r="MB199" s="515"/>
      <c r="MC199" s="515"/>
      <c r="MD199" s="515"/>
      <c r="ME199" s="515"/>
      <c r="MF199" s="515"/>
      <c r="MG199" s="515"/>
      <c r="MH199" s="515"/>
      <c r="MI199" s="515"/>
      <c r="MJ199" s="515"/>
      <c r="MK199" s="515"/>
      <c r="ML199" s="515"/>
      <c r="MM199" s="515"/>
      <c r="MN199" s="515"/>
      <c r="MO199" s="515"/>
      <c r="MP199" s="515"/>
      <c r="MQ199" s="515"/>
      <c r="MR199" s="515"/>
      <c r="MS199" s="515"/>
      <c r="MT199" s="515"/>
      <c r="MU199" s="515"/>
      <c r="MV199" s="515"/>
      <c r="MW199" s="515"/>
      <c r="MX199" s="515"/>
      <c r="MY199" s="515"/>
      <c r="MZ199" s="515"/>
      <c r="NA199" s="515"/>
      <c r="NB199" s="515"/>
      <c r="NC199" s="515"/>
      <c r="ND199" s="515"/>
      <c r="NE199" s="515"/>
      <c r="NF199" s="515"/>
      <c r="NG199" s="515"/>
      <c r="NH199" s="515"/>
      <c r="NI199" s="515"/>
      <c r="NJ199" s="515"/>
      <c r="NK199" s="515"/>
    </row>
    <row r="200" spans="1:375" s="384" customFormat="1" ht="13.8" x14ac:dyDescent="0.3">
      <c r="A200" s="394"/>
      <c r="B200" s="395"/>
      <c r="C200" s="507" t="s">
        <v>325</v>
      </c>
      <c r="D200" s="395"/>
      <c r="E200" s="395"/>
      <c r="F200" s="395"/>
      <c r="G200" s="395"/>
      <c r="H200" s="395"/>
      <c r="I200" s="395"/>
      <c r="J200" s="395"/>
      <c r="K200" s="395"/>
      <c r="L200" s="395"/>
      <c r="M200" s="395"/>
      <c r="N200" s="395"/>
      <c r="O200" s="395"/>
      <c r="P200" s="395"/>
      <c r="Q200" s="395"/>
      <c r="R200" s="395"/>
      <c r="S200" s="395"/>
      <c r="T200" s="395"/>
      <c r="U200" s="395"/>
      <c r="V200" s="395"/>
      <c r="W200" s="395"/>
      <c r="X200" s="395"/>
      <c r="Y200" s="395"/>
      <c r="Z200" s="395"/>
      <c r="AA200" s="395"/>
      <c r="AB200" s="395"/>
      <c r="AC200" s="395"/>
      <c r="AD200" s="395"/>
      <c r="AE200" s="395"/>
      <c r="AF200" s="395"/>
      <c r="AG200" s="395"/>
      <c r="AH200" s="395"/>
      <c r="AI200" s="395"/>
      <c r="AJ200" s="395"/>
      <c r="AK200" s="395"/>
      <c r="AL200" s="395"/>
      <c r="AM200" s="395"/>
      <c r="AN200" s="395"/>
      <c r="AO200" s="395"/>
      <c r="AP200" s="395"/>
      <c r="AQ200" s="395"/>
      <c r="AR200" s="395"/>
      <c r="AS200" s="395"/>
      <c r="AT200" s="395"/>
      <c r="AU200" s="395"/>
      <c r="AV200" s="395"/>
      <c r="AW200" s="395"/>
      <c r="AX200" s="395"/>
      <c r="AY200" s="395"/>
      <c r="AZ200" s="395"/>
      <c r="BA200" s="395"/>
      <c r="BB200" s="395"/>
      <c r="BC200" s="395"/>
      <c r="BD200" s="395"/>
      <c r="BE200" s="395"/>
      <c r="BF200" s="395"/>
      <c r="BG200" s="395"/>
      <c r="BH200" s="395"/>
      <c r="BI200" s="395"/>
      <c r="BJ200" s="395"/>
      <c r="BK200" s="395"/>
      <c r="BL200" s="395"/>
      <c r="BM200" s="395"/>
      <c r="BN200" s="395"/>
      <c r="BO200" s="395"/>
      <c r="BP200" s="395"/>
      <c r="BQ200" s="395"/>
      <c r="BR200" s="395"/>
      <c r="BS200" s="395"/>
      <c r="BT200" s="395"/>
      <c r="BU200" s="395"/>
      <c r="BV200" s="395"/>
      <c r="BW200" s="395"/>
      <c r="BX200" s="395"/>
      <c r="BY200" s="395"/>
      <c r="BZ200" s="395"/>
      <c r="CA200" s="395"/>
      <c r="CB200" s="395"/>
      <c r="CC200" s="395"/>
      <c r="CD200" s="395"/>
      <c r="CE200" s="395"/>
      <c r="CF200" s="395"/>
      <c r="CG200" s="395"/>
      <c r="CH200" s="395"/>
      <c r="CI200" s="395"/>
      <c r="CJ200" s="395"/>
      <c r="CK200" s="395"/>
      <c r="CL200" s="395"/>
      <c r="CM200" s="395"/>
      <c r="CN200" s="395"/>
      <c r="CO200" s="395"/>
      <c r="CP200" s="395"/>
      <c r="CQ200" s="395"/>
      <c r="CR200" s="395"/>
      <c r="CS200" s="395"/>
      <c r="CT200" s="395"/>
      <c r="CU200" s="395"/>
      <c r="CV200" s="395"/>
      <c r="CW200" s="395"/>
      <c r="CX200" s="395"/>
      <c r="CY200" s="395"/>
      <c r="CZ200" s="395"/>
      <c r="DA200" s="395"/>
      <c r="DB200" s="395"/>
      <c r="DC200" s="395"/>
      <c r="DD200" s="395"/>
      <c r="DE200" s="395"/>
      <c r="DF200" s="395"/>
      <c r="DG200" s="395"/>
      <c r="DH200" s="395"/>
      <c r="DI200" s="395"/>
      <c r="DJ200" s="395"/>
      <c r="DK200" s="395"/>
      <c r="DL200" s="395"/>
      <c r="DM200" s="395"/>
      <c r="DN200" s="395"/>
      <c r="DO200" s="395"/>
      <c r="DP200" s="395"/>
      <c r="DQ200" s="395"/>
      <c r="DR200" s="395"/>
      <c r="DS200" s="395"/>
      <c r="DT200" s="395"/>
      <c r="DU200" s="395"/>
      <c r="DV200" s="395"/>
      <c r="DW200" s="395"/>
      <c r="DX200" s="395"/>
      <c r="DY200" s="395"/>
      <c r="DZ200" s="395"/>
      <c r="EA200" s="395"/>
      <c r="EB200" s="395"/>
      <c r="EC200" s="395"/>
      <c r="ED200" s="395"/>
      <c r="EE200" s="395"/>
      <c r="EF200" s="395"/>
      <c r="EG200" s="395"/>
      <c r="EH200" s="395"/>
      <c r="EI200" s="395"/>
      <c r="EJ200" s="395"/>
      <c r="EK200" s="395"/>
      <c r="EL200" s="395"/>
      <c r="EM200" s="395"/>
      <c r="EN200" s="395"/>
      <c r="EO200" s="395"/>
      <c r="EP200" s="395"/>
      <c r="EQ200" s="395"/>
      <c r="ER200" s="395"/>
      <c r="ES200" s="395"/>
      <c r="ET200" s="395"/>
      <c r="EU200" s="395"/>
      <c r="EV200" s="395"/>
      <c r="EW200" s="395"/>
      <c r="EX200" s="395"/>
      <c r="EY200" s="395"/>
      <c r="EZ200" s="395"/>
      <c r="FA200" s="395"/>
      <c r="FB200" s="395"/>
      <c r="FC200" s="395"/>
      <c r="FD200" s="395"/>
      <c r="FE200" s="395"/>
      <c r="FF200" s="395"/>
      <c r="FG200" s="395"/>
      <c r="FH200" s="395"/>
      <c r="FI200" s="395"/>
      <c r="FJ200" s="395"/>
      <c r="FK200" s="395"/>
      <c r="FL200" s="395"/>
      <c r="FM200" s="395"/>
      <c r="FN200" s="395"/>
      <c r="FO200" s="395"/>
      <c r="FP200" s="395"/>
      <c r="FQ200" s="395"/>
      <c r="FR200" s="395"/>
      <c r="FS200" s="395"/>
      <c r="FT200" s="395"/>
      <c r="FU200" s="395"/>
      <c r="FV200" s="395"/>
      <c r="FW200" s="395"/>
      <c r="FX200" s="395"/>
      <c r="FY200" s="395"/>
      <c r="FZ200" s="395"/>
      <c r="GA200" s="395"/>
      <c r="GB200" s="395"/>
      <c r="GC200" s="395"/>
      <c r="GD200" s="395"/>
      <c r="GE200" s="395"/>
      <c r="GF200" s="395"/>
      <c r="GG200" s="395"/>
      <c r="GH200" s="395"/>
      <c r="GI200" s="395"/>
      <c r="GJ200" s="395"/>
      <c r="GK200" s="395"/>
      <c r="GL200" s="395"/>
      <c r="GM200" s="395"/>
      <c r="GN200" s="395"/>
      <c r="GO200" s="395"/>
      <c r="GP200" s="395"/>
      <c r="GQ200" s="395"/>
      <c r="GR200" s="395"/>
      <c r="GS200" s="395"/>
      <c r="GT200" s="395"/>
      <c r="GU200" s="395"/>
      <c r="GV200" s="395"/>
      <c r="GW200" s="395"/>
      <c r="GX200" s="395"/>
      <c r="GY200" s="395"/>
      <c r="GZ200" s="395"/>
      <c r="HA200" s="395"/>
      <c r="HB200" s="395"/>
      <c r="HC200" s="395"/>
      <c r="HD200" s="395"/>
      <c r="HE200" s="395"/>
      <c r="HF200" s="395"/>
      <c r="HG200" s="395"/>
      <c r="HH200" s="395"/>
      <c r="HI200" s="395"/>
      <c r="HJ200" s="395"/>
      <c r="HK200" s="395"/>
      <c r="HL200" s="395"/>
      <c r="HM200" s="395"/>
      <c r="HN200" s="395"/>
      <c r="HO200" s="395"/>
      <c r="HP200" s="395"/>
      <c r="HQ200" s="395"/>
      <c r="HR200" s="395"/>
      <c r="HS200" s="395"/>
      <c r="HT200" s="395"/>
      <c r="HU200" s="395"/>
      <c r="HV200" s="395"/>
      <c r="HW200" s="395"/>
      <c r="HX200" s="395"/>
      <c r="HY200" s="395"/>
      <c r="HZ200" s="395"/>
      <c r="IA200" s="395"/>
      <c r="IB200" s="395"/>
      <c r="IC200" s="395"/>
      <c r="ID200" s="395"/>
      <c r="IE200" s="395"/>
      <c r="IF200" s="395"/>
      <c r="IG200" s="395"/>
      <c r="IH200" s="395"/>
      <c r="II200" s="395"/>
      <c r="IJ200" s="395"/>
      <c r="IK200" s="395"/>
      <c r="IL200" s="395"/>
      <c r="IM200" s="395"/>
      <c r="IN200" s="395"/>
      <c r="IO200" s="395"/>
      <c r="IP200" s="395"/>
      <c r="IQ200" s="395"/>
      <c r="IR200" s="395"/>
      <c r="IS200" s="395"/>
      <c r="IT200" s="395"/>
      <c r="IU200" s="395"/>
      <c r="IV200" s="395"/>
      <c r="IW200" s="395"/>
      <c r="IX200" s="395"/>
      <c r="IY200" s="395"/>
      <c r="IZ200" s="395"/>
      <c r="JA200" s="395"/>
      <c r="JB200" s="395"/>
      <c r="JC200" s="395"/>
      <c r="JD200" s="395"/>
      <c r="JE200" s="395"/>
      <c r="JF200" s="395"/>
      <c r="JG200" s="395"/>
      <c r="JH200" s="395"/>
      <c r="JI200" s="395"/>
      <c r="JJ200" s="395"/>
      <c r="JK200" s="395"/>
      <c r="JL200" s="395"/>
      <c r="JM200" s="395"/>
      <c r="JN200" s="395"/>
      <c r="JO200" s="395"/>
      <c r="JP200" s="395"/>
      <c r="JQ200" s="395"/>
      <c r="JR200" s="395"/>
      <c r="JS200" s="395"/>
      <c r="JT200" s="395"/>
      <c r="JU200" s="395"/>
      <c r="JV200" s="395"/>
      <c r="JW200" s="395"/>
      <c r="JX200" s="395"/>
      <c r="JY200" s="395"/>
      <c r="JZ200" s="395"/>
      <c r="KA200" s="395"/>
      <c r="KB200" s="395"/>
      <c r="KC200" s="395"/>
      <c r="KD200" s="395"/>
      <c r="KE200" s="395"/>
      <c r="KF200" s="395"/>
      <c r="KG200" s="395"/>
      <c r="KH200" s="395"/>
      <c r="KI200" s="395"/>
      <c r="KJ200" s="395"/>
      <c r="KK200" s="395"/>
      <c r="KL200" s="395"/>
      <c r="KM200" s="395"/>
      <c r="KN200" s="395"/>
      <c r="KO200" s="395"/>
      <c r="KP200" s="395"/>
      <c r="KQ200" s="395"/>
      <c r="KR200" s="395"/>
      <c r="KS200" s="395"/>
      <c r="KT200" s="395"/>
      <c r="KU200" s="395"/>
      <c r="KV200" s="395"/>
      <c r="KW200" s="395"/>
      <c r="KX200" s="395"/>
      <c r="KY200" s="395"/>
      <c r="KZ200" s="395"/>
      <c r="LA200" s="395"/>
      <c r="LB200" s="395"/>
      <c r="LC200" s="395"/>
      <c r="LD200" s="395"/>
      <c r="LE200" s="395"/>
      <c r="LF200" s="395"/>
      <c r="LG200" s="395"/>
      <c r="LH200" s="395"/>
      <c r="LI200" s="395"/>
      <c r="LJ200" s="395"/>
      <c r="LK200" s="395"/>
      <c r="LL200" s="395"/>
      <c r="LM200" s="395"/>
      <c r="LN200" s="395"/>
      <c r="LO200" s="395"/>
      <c r="LP200" s="395"/>
      <c r="LQ200" s="395"/>
      <c r="LR200" s="395"/>
      <c r="LS200" s="395"/>
      <c r="LT200" s="395"/>
      <c r="LU200" s="395"/>
      <c r="LV200" s="395"/>
      <c r="LW200" s="395"/>
      <c r="LX200" s="395"/>
      <c r="LY200" s="395"/>
      <c r="LZ200" s="395"/>
      <c r="MA200" s="395"/>
      <c r="MB200" s="395"/>
      <c r="MC200" s="395"/>
      <c r="MD200" s="395"/>
      <c r="ME200" s="395"/>
      <c r="MF200" s="395"/>
      <c r="MG200" s="395"/>
      <c r="MH200" s="395"/>
      <c r="MI200" s="395"/>
      <c r="MJ200" s="395"/>
      <c r="MK200" s="395"/>
      <c r="ML200" s="395"/>
      <c r="MM200" s="395"/>
      <c r="MN200" s="395"/>
      <c r="MO200" s="395"/>
      <c r="MP200" s="395"/>
      <c r="MQ200" s="395"/>
      <c r="MR200" s="395"/>
      <c r="MS200" s="395"/>
      <c r="MT200" s="395"/>
      <c r="MU200" s="395"/>
      <c r="MV200" s="395"/>
      <c r="MW200" s="395"/>
      <c r="MX200" s="395"/>
      <c r="MY200" s="395"/>
      <c r="MZ200" s="395"/>
      <c r="NA200" s="395"/>
      <c r="NB200" s="395"/>
      <c r="NC200" s="395"/>
      <c r="ND200" s="395"/>
      <c r="NE200" s="395"/>
      <c r="NF200" s="395"/>
      <c r="NG200" s="395"/>
      <c r="NH200" s="395"/>
      <c r="NI200" s="395"/>
      <c r="NJ200" s="395"/>
      <c r="NK200" s="508"/>
    </row>
    <row r="201" spans="1:375" s="384" customFormat="1" ht="13.8" x14ac:dyDescent="0.3">
      <c r="A201" s="432"/>
      <c r="B201" s="509"/>
      <c r="C201" s="510" t="str">
        <f>A37&amp;" / "&amp;C37</f>
        <v>3 / Indigo Tea and Coffee Co. Grounds, LLC</v>
      </c>
      <c r="D201" s="511"/>
      <c r="E201" s="511"/>
      <c r="F201" s="511"/>
      <c r="G201" s="511"/>
      <c r="H201" s="511"/>
      <c r="I201" s="511"/>
      <c r="J201" s="511"/>
      <c r="K201" s="511"/>
      <c r="L201" s="511"/>
      <c r="M201" s="511"/>
      <c r="N201" s="511"/>
      <c r="O201" s="511"/>
      <c r="P201" s="511"/>
      <c r="Q201" s="511"/>
      <c r="R201" s="511"/>
      <c r="S201" s="511"/>
      <c r="T201" s="511"/>
      <c r="U201" s="511"/>
      <c r="V201" s="511"/>
      <c r="W201" s="511"/>
      <c r="X201" s="511"/>
      <c r="Y201" s="511"/>
      <c r="Z201" s="511"/>
      <c r="AA201" s="511"/>
      <c r="AB201" s="511"/>
      <c r="AC201" s="511"/>
      <c r="AD201" s="511"/>
      <c r="AE201" s="511"/>
      <c r="AF201" s="511"/>
      <c r="AG201" s="511"/>
      <c r="AH201" s="511"/>
      <c r="AI201" s="511"/>
      <c r="AJ201" s="511"/>
      <c r="AK201" s="511"/>
      <c r="AL201" s="511"/>
      <c r="AM201" s="511"/>
      <c r="AN201" s="511"/>
      <c r="AO201" s="511"/>
      <c r="AP201" s="511"/>
      <c r="AQ201" s="511"/>
      <c r="AR201" s="511"/>
      <c r="AS201" s="511"/>
      <c r="AT201" s="511"/>
      <c r="AU201" s="511"/>
      <c r="AV201" s="511"/>
      <c r="AW201" s="511"/>
      <c r="AX201" s="511"/>
      <c r="AY201" s="511"/>
      <c r="AZ201" s="511"/>
      <c r="BA201" s="511"/>
      <c r="BB201" s="511"/>
      <c r="BC201" s="511"/>
      <c r="BD201" s="511"/>
      <c r="BE201" s="511"/>
      <c r="BF201" s="511"/>
      <c r="BG201" s="511"/>
      <c r="BH201" s="511"/>
      <c r="BI201" s="511"/>
      <c r="BJ201" s="511"/>
      <c r="BK201" s="511"/>
      <c r="BL201" s="511"/>
      <c r="BM201" s="511"/>
      <c r="BN201" s="511"/>
      <c r="BO201" s="511"/>
      <c r="BP201" s="511"/>
      <c r="BQ201" s="511"/>
      <c r="BR201" s="511"/>
      <c r="BS201" s="511"/>
      <c r="BT201" s="511"/>
      <c r="BU201" s="511"/>
      <c r="BV201" s="511"/>
      <c r="BW201" s="511"/>
      <c r="BX201" s="511"/>
      <c r="BY201" s="511"/>
      <c r="BZ201" s="511"/>
      <c r="CA201" s="511"/>
      <c r="CB201" s="511"/>
      <c r="CC201" s="511"/>
      <c r="CD201" s="511"/>
      <c r="CE201" s="511"/>
      <c r="CF201" s="511"/>
      <c r="CG201" s="511"/>
      <c r="CH201" s="511"/>
      <c r="CI201" s="511"/>
      <c r="CJ201" s="511"/>
      <c r="CK201" s="511"/>
      <c r="CL201" s="511"/>
      <c r="CM201" s="511"/>
      <c r="CN201" s="511"/>
      <c r="CO201" s="511"/>
      <c r="CP201" s="511"/>
      <c r="CQ201" s="511"/>
      <c r="CR201" s="511"/>
      <c r="CS201" s="511"/>
      <c r="CT201" s="511"/>
      <c r="CU201" s="511"/>
      <c r="CV201" s="511"/>
      <c r="CW201" s="511"/>
      <c r="CX201" s="511"/>
      <c r="CY201" s="511"/>
      <c r="CZ201" s="511"/>
      <c r="DA201" s="511"/>
      <c r="DB201" s="511"/>
      <c r="DC201" s="511"/>
      <c r="DD201" s="511"/>
      <c r="DE201" s="511"/>
      <c r="DF201" s="511"/>
      <c r="DG201" s="511"/>
      <c r="DH201" s="511"/>
      <c r="DI201" s="511"/>
      <c r="DJ201" s="511"/>
      <c r="DK201" s="511"/>
      <c r="DL201" s="511"/>
      <c r="DM201" s="511"/>
      <c r="DN201" s="511"/>
      <c r="DO201" s="511"/>
      <c r="DP201" s="511"/>
      <c r="DQ201" s="511"/>
      <c r="DR201" s="511"/>
      <c r="DS201" s="511"/>
      <c r="DT201" s="511"/>
      <c r="DU201" s="511"/>
      <c r="DV201" s="511"/>
      <c r="DW201" s="511"/>
      <c r="DX201" s="511"/>
      <c r="DY201" s="511"/>
      <c r="DZ201" s="511"/>
      <c r="EA201" s="511"/>
      <c r="EB201" s="511"/>
      <c r="EC201" s="511"/>
      <c r="ED201" s="511"/>
      <c r="EE201" s="511"/>
      <c r="EF201" s="511"/>
      <c r="EG201" s="511"/>
      <c r="EH201" s="511"/>
      <c r="EI201" s="511"/>
      <c r="EJ201" s="511"/>
      <c r="EK201" s="511"/>
      <c r="EL201" s="511"/>
      <c r="EM201" s="511"/>
      <c r="EN201" s="511"/>
      <c r="EO201" s="511"/>
      <c r="EP201" s="511"/>
      <c r="EQ201" s="511"/>
      <c r="ER201" s="511"/>
      <c r="ES201" s="511"/>
      <c r="ET201" s="511"/>
      <c r="EU201" s="511"/>
      <c r="EV201" s="511"/>
      <c r="EW201" s="511"/>
      <c r="EX201" s="511"/>
      <c r="EY201" s="511"/>
      <c r="EZ201" s="511"/>
      <c r="FA201" s="511"/>
      <c r="FB201" s="511"/>
      <c r="FC201" s="511"/>
      <c r="FD201" s="511"/>
      <c r="FE201" s="511"/>
      <c r="FF201" s="511"/>
      <c r="FG201" s="511"/>
      <c r="FH201" s="511"/>
      <c r="FI201" s="511"/>
      <c r="FJ201" s="511"/>
      <c r="FK201" s="511"/>
      <c r="FL201" s="511"/>
      <c r="FM201" s="511"/>
      <c r="FN201" s="511"/>
      <c r="FO201" s="511"/>
      <c r="FP201" s="511"/>
      <c r="FQ201" s="511"/>
      <c r="FR201" s="511"/>
      <c r="FS201" s="511"/>
      <c r="FT201" s="511"/>
      <c r="FU201" s="511"/>
      <c r="FV201" s="511"/>
      <c r="FW201" s="511"/>
      <c r="FX201" s="511"/>
      <c r="FY201" s="511"/>
      <c r="FZ201" s="511"/>
      <c r="GA201" s="511"/>
      <c r="GB201" s="511"/>
      <c r="GC201" s="511"/>
      <c r="GD201" s="511"/>
      <c r="GE201" s="511"/>
      <c r="GF201" s="511"/>
      <c r="GG201" s="511"/>
      <c r="GH201" s="511"/>
      <c r="GI201" s="511"/>
      <c r="GJ201" s="511"/>
      <c r="GK201" s="511"/>
      <c r="GL201" s="511"/>
      <c r="GM201" s="511"/>
      <c r="GN201" s="511"/>
      <c r="GO201" s="511"/>
      <c r="GP201" s="511"/>
      <c r="GQ201" s="511"/>
      <c r="GR201" s="511"/>
      <c r="GS201" s="511"/>
      <c r="GT201" s="511"/>
      <c r="GU201" s="511"/>
      <c r="GV201" s="511"/>
      <c r="GW201" s="511"/>
      <c r="GX201" s="511"/>
      <c r="GY201" s="511"/>
      <c r="GZ201" s="511"/>
      <c r="HA201" s="511"/>
      <c r="HB201" s="511"/>
      <c r="HC201" s="511"/>
      <c r="HD201" s="511"/>
      <c r="HE201" s="511"/>
      <c r="HF201" s="511"/>
      <c r="HG201" s="511"/>
      <c r="HH201" s="511"/>
      <c r="HI201" s="511"/>
      <c r="HJ201" s="511"/>
      <c r="HK201" s="511"/>
      <c r="HL201" s="511"/>
      <c r="HM201" s="511"/>
      <c r="HN201" s="511"/>
      <c r="HO201" s="511"/>
      <c r="HP201" s="511"/>
      <c r="HQ201" s="511"/>
      <c r="HR201" s="511"/>
      <c r="HS201" s="511"/>
      <c r="HT201" s="511"/>
      <c r="HU201" s="511"/>
      <c r="HV201" s="511"/>
      <c r="HW201" s="511"/>
      <c r="HX201" s="511"/>
      <c r="HY201" s="511"/>
      <c r="HZ201" s="511"/>
      <c r="IA201" s="511"/>
      <c r="IB201" s="511"/>
      <c r="IC201" s="511"/>
      <c r="ID201" s="511"/>
      <c r="IE201" s="511"/>
      <c r="IF201" s="511"/>
      <c r="IG201" s="511"/>
      <c r="IH201" s="511"/>
      <c r="II201" s="511"/>
      <c r="IJ201" s="511"/>
      <c r="IK201" s="511"/>
      <c r="IL201" s="511"/>
      <c r="IM201" s="511"/>
      <c r="IN201" s="511"/>
      <c r="IO201" s="511"/>
      <c r="IP201" s="511"/>
      <c r="IQ201" s="511"/>
      <c r="IR201" s="511"/>
      <c r="IS201" s="511"/>
      <c r="IT201" s="511"/>
      <c r="IU201" s="511"/>
      <c r="IV201" s="511"/>
      <c r="IW201" s="511"/>
      <c r="IX201" s="511"/>
      <c r="IY201" s="511"/>
      <c r="IZ201" s="511"/>
      <c r="JA201" s="511"/>
      <c r="JB201" s="511"/>
      <c r="JC201" s="511"/>
      <c r="JD201" s="511"/>
      <c r="JE201" s="511"/>
      <c r="JF201" s="511"/>
      <c r="JG201" s="511"/>
      <c r="JH201" s="511"/>
      <c r="JI201" s="511"/>
      <c r="JJ201" s="511"/>
      <c r="JK201" s="511"/>
      <c r="JL201" s="511"/>
      <c r="JM201" s="511"/>
      <c r="JN201" s="511"/>
      <c r="JO201" s="511"/>
      <c r="JP201" s="511"/>
      <c r="JQ201" s="511"/>
      <c r="JR201" s="511"/>
      <c r="JS201" s="511"/>
      <c r="JT201" s="511"/>
      <c r="JU201" s="511"/>
      <c r="JV201" s="511"/>
      <c r="JW201" s="511"/>
      <c r="JX201" s="511"/>
      <c r="JY201" s="511"/>
      <c r="JZ201" s="511"/>
      <c r="KA201" s="511"/>
      <c r="KB201" s="511"/>
      <c r="KC201" s="511"/>
      <c r="KD201" s="511"/>
      <c r="KE201" s="511"/>
      <c r="KF201" s="511"/>
      <c r="KG201" s="511"/>
      <c r="KH201" s="511"/>
      <c r="KI201" s="511"/>
      <c r="KJ201" s="511"/>
      <c r="KK201" s="511"/>
      <c r="KL201" s="511"/>
      <c r="KM201" s="511"/>
      <c r="KN201" s="511"/>
      <c r="KO201" s="511"/>
      <c r="KP201" s="511"/>
      <c r="KQ201" s="511"/>
      <c r="KR201" s="511"/>
      <c r="KS201" s="511"/>
      <c r="KT201" s="511"/>
      <c r="KU201" s="511"/>
      <c r="KV201" s="511"/>
      <c r="KW201" s="511"/>
      <c r="KX201" s="511"/>
      <c r="KY201" s="511"/>
      <c r="KZ201" s="511"/>
      <c r="LA201" s="511"/>
      <c r="LB201" s="511"/>
      <c r="LC201" s="511"/>
      <c r="LD201" s="511"/>
      <c r="LE201" s="511"/>
      <c r="LF201" s="511"/>
      <c r="LG201" s="511"/>
      <c r="LH201" s="511"/>
      <c r="LI201" s="511"/>
      <c r="LJ201" s="511"/>
      <c r="LK201" s="511"/>
      <c r="LL201" s="511"/>
      <c r="LM201" s="511"/>
      <c r="LN201" s="511"/>
      <c r="LO201" s="511"/>
      <c r="LP201" s="511"/>
      <c r="LQ201" s="511"/>
      <c r="LR201" s="511"/>
      <c r="LS201" s="511"/>
      <c r="LT201" s="511"/>
      <c r="LU201" s="511"/>
      <c r="LV201" s="511"/>
      <c r="LW201" s="511"/>
      <c r="LX201" s="511"/>
      <c r="LY201" s="511"/>
      <c r="LZ201" s="511"/>
      <c r="MA201" s="511"/>
      <c r="MB201" s="511"/>
      <c r="MC201" s="511"/>
      <c r="MD201" s="511"/>
      <c r="ME201" s="511"/>
      <c r="MF201" s="511"/>
      <c r="MG201" s="511"/>
      <c r="MH201" s="511"/>
      <c r="MI201" s="511"/>
      <c r="MJ201" s="511"/>
      <c r="MK201" s="511"/>
      <c r="ML201" s="511"/>
      <c r="MM201" s="511"/>
      <c r="MN201" s="511"/>
      <c r="MO201" s="511"/>
      <c r="MP201" s="511"/>
      <c r="MQ201" s="511"/>
      <c r="MR201" s="511"/>
      <c r="MS201" s="511"/>
      <c r="MT201" s="511"/>
      <c r="MU201" s="511"/>
      <c r="MV201" s="511"/>
      <c r="MW201" s="511"/>
      <c r="MX201" s="511"/>
      <c r="MY201" s="511"/>
      <c r="MZ201" s="511"/>
      <c r="NA201" s="511"/>
      <c r="NB201" s="511"/>
      <c r="NC201" s="511"/>
      <c r="ND201" s="511"/>
      <c r="NE201" s="511"/>
      <c r="NF201" s="511"/>
      <c r="NG201" s="511"/>
      <c r="NH201" s="511"/>
      <c r="NI201" s="511"/>
      <c r="NJ201" s="511"/>
      <c r="NK201" s="512"/>
    </row>
    <row r="202" spans="1:375" s="384" customFormat="1" ht="13.8" x14ac:dyDescent="0.3">
      <c r="A202" s="513">
        <f t="shared" ref="A202:A214" si="147">SUM(D202:NK202)</f>
        <v>126476.23833333337</v>
      </c>
      <c r="B202" s="421" t="s">
        <v>326</v>
      </c>
      <c r="C202" s="514" t="s">
        <v>327</v>
      </c>
      <c r="D202" s="515">
        <f t="array" ref="D202">IFERROR(INDEX($N37:$N51,MATCH(1,IF($L37:$L51&lt;=D$167,IF($M37:$M51&gt;=D$167,1)),0))*$B37/12,0)</f>
        <v>6431.649166666667</v>
      </c>
      <c r="E202" s="515">
        <f t="array" ref="E202">IFERROR(INDEX($N37:$N51,MATCH(1,IF($L37:$L51&lt;=E$167,IF($M37:$M51&gt;=E$167,1)),0))*$B37/12,0)</f>
        <v>6431.649166666667</v>
      </c>
      <c r="F202" s="515">
        <f t="array" ref="F202">IFERROR(INDEX($N37:$N51,MATCH(1,IF($L37:$L51&lt;=F$167,IF($M37:$M51&gt;=F$167,1)),0))*$B37/12,0)</f>
        <v>6624.578333333332</v>
      </c>
      <c r="G202" s="515">
        <f t="array" ref="G202">IFERROR(INDEX($N37:$N51,MATCH(1,IF($L37:$L51&lt;=G$167,IF($M37:$M51&gt;=G$167,1)),0))*$B37/12,0)</f>
        <v>6624.578333333332</v>
      </c>
      <c r="H202" s="515">
        <f t="array" ref="H202">IFERROR(INDEX($N37:$N51,MATCH(1,IF($L37:$L51&lt;=H$167,IF($M37:$M51&gt;=H$167,1)),0))*$B37/12,0)</f>
        <v>6624.578333333332</v>
      </c>
      <c r="I202" s="515">
        <f t="array" ref="I202">IFERROR(INDEX($N37:$N51,MATCH(1,IF($L37:$L51&lt;=I$167,IF($M37:$M51&gt;=I$167,1)),0))*$B37/12,0)</f>
        <v>6624.578333333332</v>
      </c>
      <c r="J202" s="515">
        <f t="array" ref="J202">IFERROR(INDEX($N37:$N51,MATCH(1,IF($L37:$L51&lt;=J$167,IF($M37:$M51&gt;=J$167,1)),0))*$B37/12,0)</f>
        <v>6624.578333333332</v>
      </c>
      <c r="K202" s="515">
        <f t="array" ref="K202">IFERROR(INDEX($N37:$N51,MATCH(1,IF($L37:$L51&lt;=K$167,IF($M37:$M51&gt;=K$167,1)),0))*$B37/12,0)</f>
        <v>6624.578333333332</v>
      </c>
      <c r="L202" s="515">
        <f t="array" ref="L202">IFERROR(INDEX($N37:$N51,MATCH(1,IF($L37:$L51&lt;=L$167,IF($M37:$M51&gt;=L$167,1)),0))*$B37/12,0)</f>
        <v>6624.578333333332</v>
      </c>
      <c r="M202" s="515">
        <f t="array" ref="M202">IFERROR(INDEX($N37:$N51,MATCH(1,IF($L37:$L51&lt;=M$167,IF($M37:$M51&gt;=M$167,1)),0))*$B37/12,0)</f>
        <v>6624.578333333332</v>
      </c>
      <c r="N202" s="515">
        <f t="array" ref="N202">IFERROR(INDEX($N37:$N51,MATCH(1,IF($L37:$L51&lt;=N$167,IF($M37:$M51&gt;=N$167,1)),0))*$B37/12,0)</f>
        <v>6624.578333333332</v>
      </c>
      <c r="O202" s="515">
        <f t="array" ref="O202">IFERROR(INDEX($N37:$N51,MATCH(1,IF($L37:$L51&lt;=O$167,IF($M37:$M51&gt;=O$167,1)),0))*$B37/12,0)</f>
        <v>6624.578333333332</v>
      </c>
      <c r="P202" s="515">
        <f t="array" ref="P202">IFERROR(INDEX($N37:$N51,MATCH(1,IF($L37:$L51&lt;=P$167,IF($M37:$M51&gt;=P$167,1)),0))*$B37/12,0)</f>
        <v>6624.578333333332</v>
      </c>
      <c r="Q202" s="515">
        <f t="array" ref="Q202">IFERROR(INDEX($N37:$N51,MATCH(1,IF($L37:$L51&lt;=Q$167,IF($M37:$M51&gt;=Q$167,1)),0))*$B37/12,0)</f>
        <v>6624.578333333332</v>
      </c>
      <c r="R202" s="515">
        <f t="array" ref="R202">IFERROR(INDEX($N37:$N51,MATCH(1,IF($L37:$L51&lt;=R$167,IF($M37:$M51&gt;=R$167,1)),0))*$B37/12,0)</f>
        <v>6823.5999999999995</v>
      </c>
      <c r="S202" s="515">
        <f t="array" ref="S202">IFERROR(INDEX($N37:$N51,MATCH(1,IF($L37:$L51&lt;=S$167,IF($M37:$M51&gt;=S$167,1)),0))*$B37/12,0)</f>
        <v>6823.5999999999995</v>
      </c>
      <c r="T202" s="515">
        <f t="array" ref="T202">IFERROR(INDEX($N37:$N51,MATCH(1,IF($L37:$L51&lt;=T$167,IF($M37:$M51&gt;=T$167,1)),0))*$B37/12,0)</f>
        <v>6823.5999999999995</v>
      </c>
      <c r="U202" s="515">
        <f t="array" ref="U202">IFERROR(INDEX($N37:$N51,MATCH(1,IF($L37:$L51&lt;=U$167,IF($M37:$M51&gt;=U$167,1)),0))*$B37/12,0)</f>
        <v>6823.5999999999995</v>
      </c>
      <c r="V202" s="515">
        <f t="array" ref="V202">IFERROR(INDEX($N37:$N51,MATCH(1,IF($L37:$L51&lt;=V$167,IF($M37:$M51&gt;=V$167,1)),0))*$B37/12,0)</f>
        <v>6823.5999999999995</v>
      </c>
      <c r="W202" s="515">
        <f t="array" ref="W202">IFERROR(INDEX($N37:$N51,MATCH(1,IF($L37:$L51&lt;=W$167,IF($M37:$M51&gt;=W$167,1)),0))*$B37/12,0)</f>
        <v>0</v>
      </c>
      <c r="X202" s="515">
        <f t="array" ref="X202">IFERROR(INDEX($N37:$N51,MATCH(1,IF($L37:$L51&lt;=X$167,IF($M37:$M51&gt;=X$167,1)),0))*$B37/12,0)</f>
        <v>0</v>
      </c>
      <c r="Y202" s="515">
        <f t="array" ref="Y202">IFERROR(INDEX($N37:$N51,MATCH(1,IF($L37:$L51&lt;=Y$167,IF($M37:$M51&gt;=Y$167,1)),0))*$B37/12,0)</f>
        <v>0</v>
      </c>
      <c r="Z202" s="515">
        <f t="array" ref="Z202">IFERROR(INDEX($N37:$N51,MATCH(1,IF($L37:$L51&lt;=Z$167,IF($M37:$M51&gt;=Z$167,1)),0))*$B37/12,0)</f>
        <v>0</v>
      </c>
      <c r="AA202" s="515">
        <f t="array" ref="AA202">IFERROR(INDEX($N37:$N51,MATCH(1,IF($L37:$L51&lt;=AA$167,IF($M37:$M51&gt;=AA$167,1)),0))*$B37/12,0)</f>
        <v>0</v>
      </c>
      <c r="AB202" s="515">
        <f t="array" ref="AB202">IFERROR(INDEX($N37:$N51,MATCH(1,IF($L37:$L51&lt;=AB$167,IF($M37:$M51&gt;=AB$167,1)),0))*$B37/12,0)</f>
        <v>0</v>
      </c>
      <c r="AC202" s="515">
        <f t="array" ref="AC202">IFERROR(INDEX($N37:$N51,MATCH(1,IF($L37:$L51&lt;=AC$167,IF($M37:$M51&gt;=AC$167,1)),0))*$B37/12,0)</f>
        <v>0</v>
      </c>
      <c r="AD202" s="515">
        <f t="array" ref="AD202">IFERROR(INDEX($N37:$N51,MATCH(1,IF($L37:$L51&lt;=AD$167,IF($M37:$M51&gt;=AD$167,1)),0))*$B37/12,0)</f>
        <v>0</v>
      </c>
      <c r="AE202" s="515">
        <f t="array" ref="AE202">IFERROR(INDEX($N37:$N51,MATCH(1,IF($L37:$L51&lt;=AE$167,IF($M37:$M51&gt;=AE$167,1)),0))*$B37/12,0)</f>
        <v>0</v>
      </c>
      <c r="AF202" s="515">
        <f t="array" ref="AF202">IFERROR(INDEX($N37:$N51,MATCH(1,IF($L37:$L51&lt;=AF$167,IF($M37:$M51&gt;=AF$167,1)),0))*$B37/12,0)</f>
        <v>0</v>
      </c>
      <c r="AG202" s="515">
        <f t="array" ref="AG202">IFERROR(INDEX($N37:$N51,MATCH(1,IF($L37:$L51&lt;=AG$167,IF($M37:$M51&gt;=AG$167,1)),0))*$B37/12,0)</f>
        <v>0</v>
      </c>
      <c r="AH202" s="515">
        <f t="array" ref="AH202">IFERROR(INDEX($N37:$N51,MATCH(1,IF($L37:$L51&lt;=AH$167,IF($M37:$M51&gt;=AH$167,1)),0))*$B37/12,0)</f>
        <v>0</v>
      </c>
      <c r="AI202" s="515">
        <f t="array" ref="AI202">IFERROR(INDEX($N37:$N51,MATCH(1,IF($L37:$L51&lt;=AI$167,IF($M37:$M51&gt;=AI$167,1)),0))*$B37/12,0)</f>
        <v>0</v>
      </c>
      <c r="AJ202" s="515">
        <f t="array" ref="AJ202">IFERROR(INDEX($N37:$N51,MATCH(1,IF($L37:$L51&lt;=AJ$167,IF($M37:$M51&gt;=AJ$167,1)),0))*$B37/12,0)</f>
        <v>0</v>
      </c>
      <c r="AK202" s="515">
        <f t="array" ref="AK202">IFERROR(INDEX($N37:$N51,MATCH(1,IF($L37:$L51&lt;=AK$167,IF($M37:$M51&gt;=AK$167,1)),0))*$B37/12,0)</f>
        <v>0</v>
      </c>
      <c r="AL202" s="515">
        <f t="array" ref="AL202">IFERROR(INDEX($N37:$N51,MATCH(1,IF($L37:$L51&lt;=AL$167,IF($M37:$M51&gt;=AL$167,1)),0))*$B37/12,0)</f>
        <v>0</v>
      </c>
      <c r="AM202" s="515">
        <f t="array" ref="AM202">IFERROR(INDEX($N37:$N51,MATCH(1,IF($L37:$L51&lt;=AM$167,IF($M37:$M51&gt;=AM$167,1)),0))*$B37/12,0)</f>
        <v>0</v>
      </c>
      <c r="AN202" s="515">
        <f t="array" ref="AN202">IFERROR(INDEX($N37:$N51,MATCH(1,IF($L37:$L51&lt;=AN$167,IF($M37:$M51&gt;=AN$167,1)),0))*$B37/12,0)</f>
        <v>0</v>
      </c>
      <c r="AO202" s="515">
        <f t="array" ref="AO202">IFERROR(INDEX($N37:$N51,MATCH(1,IF($L37:$L51&lt;=AO$167,IF($M37:$M51&gt;=AO$167,1)),0))*$B37/12,0)</f>
        <v>0</v>
      </c>
      <c r="AP202" s="515">
        <f t="array" ref="AP202">IFERROR(INDEX($N37:$N51,MATCH(1,IF($L37:$L51&lt;=AP$167,IF($M37:$M51&gt;=AP$167,1)),0))*$B37/12,0)</f>
        <v>0</v>
      </c>
      <c r="AQ202" s="515">
        <f t="array" ref="AQ202">IFERROR(INDEX($N37:$N51,MATCH(1,IF($L37:$L51&lt;=AQ$167,IF($M37:$M51&gt;=AQ$167,1)),0))*$B37/12,0)</f>
        <v>0</v>
      </c>
      <c r="AR202" s="515">
        <f t="array" ref="AR202">IFERROR(INDEX($N37:$N51,MATCH(1,IF($L37:$L51&lt;=AR$167,IF($M37:$M51&gt;=AR$167,1)),0))*$B37/12,0)</f>
        <v>0</v>
      </c>
      <c r="AS202" s="515">
        <f t="array" ref="AS202">IFERROR(INDEX($N37:$N51,MATCH(1,IF($L37:$L51&lt;=AS$167,IF($M37:$M51&gt;=AS$167,1)),0))*$B37/12,0)</f>
        <v>0</v>
      </c>
      <c r="AT202" s="515">
        <f t="array" ref="AT202">IFERROR(INDEX($N37:$N51,MATCH(1,IF($L37:$L51&lt;=AT$167,IF($M37:$M51&gt;=AT$167,1)),0))*$B37/12,0)</f>
        <v>0</v>
      </c>
      <c r="AU202" s="515">
        <f t="array" ref="AU202">IFERROR(INDEX($N37:$N51,MATCH(1,IF($L37:$L51&lt;=AU$167,IF($M37:$M51&gt;=AU$167,1)),0))*$B37/12,0)</f>
        <v>0</v>
      </c>
      <c r="AV202" s="515">
        <f t="array" ref="AV202">IFERROR(INDEX($N37:$N51,MATCH(1,IF($L37:$L51&lt;=AV$167,IF($M37:$M51&gt;=AV$167,1)),0))*$B37/12,0)</f>
        <v>0</v>
      </c>
      <c r="AW202" s="515">
        <f t="array" ref="AW202">IFERROR(INDEX($N37:$N51,MATCH(1,IF($L37:$L51&lt;=AW$167,IF($M37:$M51&gt;=AW$167,1)),0))*$B37/12,0)</f>
        <v>0</v>
      </c>
      <c r="AX202" s="515">
        <f t="array" ref="AX202">IFERROR(INDEX($N37:$N51,MATCH(1,IF($L37:$L51&lt;=AX$167,IF($M37:$M51&gt;=AX$167,1)),0))*$B37/12,0)</f>
        <v>0</v>
      </c>
      <c r="AY202" s="515">
        <f t="array" ref="AY202">IFERROR(INDEX($N37:$N51,MATCH(1,IF($L37:$L51&lt;=AY$167,IF($M37:$M51&gt;=AY$167,1)),0))*$B37/12,0)</f>
        <v>0</v>
      </c>
      <c r="AZ202" s="515">
        <f t="array" ref="AZ202">IFERROR(INDEX($N37:$N51,MATCH(1,IF($L37:$L51&lt;=AZ$167,IF($M37:$M51&gt;=AZ$167,1)),0))*$B37/12,0)</f>
        <v>0</v>
      </c>
      <c r="BA202" s="515">
        <f t="array" ref="BA202">IFERROR(INDEX($N37:$N51,MATCH(1,IF($L37:$L51&lt;=BA$167,IF($M37:$M51&gt;=BA$167,1)),0))*$B37/12,0)</f>
        <v>0</v>
      </c>
      <c r="BB202" s="515">
        <f t="array" ref="BB202">IFERROR(INDEX($N37:$N51,MATCH(1,IF($L37:$L51&lt;=BB$167,IF($M37:$M51&gt;=BB$167,1)),0))*$B37/12,0)</f>
        <v>0</v>
      </c>
      <c r="BC202" s="515">
        <f t="array" ref="BC202">IFERROR(INDEX($N37:$N51,MATCH(1,IF($L37:$L51&lt;=BC$167,IF($M37:$M51&gt;=BC$167,1)),0))*$B37/12,0)</f>
        <v>0</v>
      </c>
      <c r="BD202" s="515">
        <f t="array" ref="BD202">IFERROR(INDEX($N37:$N51,MATCH(1,IF($L37:$L51&lt;=BD$167,IF($M37:$M51&gt;=BD$167,1)),0))*$B37/12,0)</f>
        <v>0</v>
      </c>
      <c r="BE202" s="515">
        <f t="array" ref="BE202">IFERROR(INDEX($N37:$N51,MATCH(1,IF($L37:$L51&lt;=BE$167,IF($M37:$M51&gt;=BE$167,1)),0))*$B37/12,0)</f>
        <v>0</v>
      </c>
      <c r="BF202" s="515">
        <f t="array" ref="BF202">IFERROR(INDEX($N37:$N51,MATCH(1,IF($L37:$L51&lt;=BF$167,IF($M37:$M51&gt;=BF$167,1)),0))*$B37/12,0)</f>
        <v>0</v>
      </c>
      <c r="BG202" s="515">
        <f t="array" ref="BG202">IFERROR(INDEX($N37:$N51,MATCH(1,IF($L37:$L51&lt;=BG$167,IF($M37:$M51&gt;=BG$167,1)),0))*$B37/12,0)</f>
        <v>0</v>
      </c>
      <c r="BH202" s="515">
        <f t="array" ref="BH202">IFERROR(INDEX($N37:$N51,MATCH(1,IF($L37:$L51&lt;=BH$167,IF($M37:$M51&gt;=BH$167,1)),0))*$B37/12,0)</f>
        <v>0</v>
      </c>
      <c r="BI202" s="515">
        <f t="array" ref="BI202">IFERROR(INDEX($N37:$N51,MATCH(1,IF($L37:$L51&lt;=BI$167,IF($M37:$M51&gt;=BI$167,1)),0))*$B37/12,0)</f>
        <v>0</v>
      </c>
      <c r="BJ202" s="515">
        <f t="array" ref="BJ202">IFERROR(INDEX($N37:$N51,MATCH(1,IF($L37:$L51&lt;=BJ$167,IF($M37:$M51&gt;=BJ$167,1)),0))*$B37/12,0)</f>
        <v>0</v>
      </c>
      <c r="BK202" s="515">
        <f t="array" ref="BK202">IFERROR(INDEX($N37:$N51,MATCH(1,IF($L37:$L51&lt;=BK$167,IF($M37:$M51&gt;=BK$167,1)),0))*$B37/12,0)</f>
        <v>0</v>
      </c>
      <c r="BL202" s="515">
        <f t="array" ref="BL202">IFERROR(INDEX($N37:$N51,MATCH(1,IF($L37:$L51&lt;=BL$167,IF($M37:$M51&gt;=BL$167,1)),0))*$B37/12,0)</f>
        <v>0</v>
      </c>
      <c r="BM202" s="515">
        <f t="array" ref="BM202">IFERROR(INDEX($N37:$N51,MATCH(1,IF($L37:$L51&lt;=BM$167,IF($M37:$M51&gt;=BM$167,1)),0))*$B37/12,0)</f>
        <v>0</v>
      </c>
      <c r="BN202" s="515">
        <f t="array" ref="BN202">IFERROR(INDEX($N37:$N51,MATCH(1,IF($L37:$L51&lt;=BN$167,IF($M37:$M51&gt;=BN$167,1)),0))*$B37/12,0)</f>
        <v>0</v>
      </c>
      <c r="BO202" s="515">
        <f t="array" ref="BO202">IFERROR(INDEX($N37:$N51,MATCH(1,IF($L37:$L51&lt;=BO$167,IF($M37:$M51&gt;=BO$167,1)),0))*$B37/12,0)</f>
        <v>0</v>
      </c>
      <c r="BP202" s="515">
        <f t="array" ref="BP202">IFERROR(INDEX($N37:$N51,MATCH(1,IF($L37:$L51&lt;=BP$167,IF($M37:$M51&gt;=BP$167,1)),0))*$B37/12,0)</f>
        <v>0</v>
      </c>
      <c r="BQ202" s="515">
        <f t="array" ref="BQ202">IFERROR(INDEX($N37:$N51,MATCH(1,IF($L37:$L51&lt;=BQ$167,IF($M37:$M51&gt;=BQ$167,1)),0))*$B37/12,0)</f>
        <v>0</v>
      </c>
      <c r="BR202" s="515">
        <f t="array" ref="BR202">IFERROR(INDEX($N37:$N51,MATCH(1,IF($L37:$L51&lt;=BR$167,IF($M37:$M51&gt;=BR$167,1)),0))*$B37/12,0)</f>
        <v>0</v>
      </c>
      <c r="BS202" s="515">
        <f t="array" ref="BS202">IFERROR(INDEX($N37:$N51,MATCH(1,IF($L37:$L51&lt;=BS$167,IF($M37:$M51&gt;=BS$167,1)),0))*$B37/12,0)</f>
        <v>0</v>
      </c>
      <c r="BT202" s="515">
        <f t="array" ref="BT202">IFERROR(INDEX($N37:$N51,MATCH(1,IF($L37:$L51&lt;=BT$167,IF($M37:$M51&gt;=BT$167,1)),0))*$B37/12,0)</f>
        <v>0</v>
      </c>
      <c r="BU202" s="515">
        <f t="array" ref="BU202">IFERROR(INDEX($N37:$N51,MATCH(1,IF($L37:$L51&lt;=BU$167,IF($M37:$M51&gt;=BU$167,1)),0))*$B37/12,0)</f>
        <v>0</v>
      </c>
      <c r="BV202" s="515">
        <f t="array" ref="BV202">IFERROR(INDEX($N37:$N51,MATCH(1,IF($L37:$L51&lt;=BV$167,IF($M37:$M51&gt;=BV$167,1)),0))*$B37/12,0)</f>
        <v>0</v>
      </c>
      <c r="BW202" s="515">
        <f t="array" ref="BW202">IFERROR(INDEX($N37:$N51,MATCH(1,IF($L37:$L51&lt;=BW$167,IF($M37:$M51&gt;=BW$167,1)),0))*$B37/12,0)</f>
        <v>0</v>
      </c>
      <c r="BX202" s="515">
        <f t="array" ref="BX202">IFERROR(INDEX($N37:$N51,MATCH(1,IF($L37:$L51&lt;=BX$167,IF($M37:$M51&gt;=BX$167,1)),0))*$B37/12,0)</f>
        <v>0</v>
      </c>
      <c r="BY202" s="515">
        <f t="array" ref="BY202">IFERROR(INDEX($N37:$N51,MATCH(1,IF($L37:$L51&lt;=BY$167,IF($M37:$M51&gt;=BY$167,1)),0))*$B37/12,0)</f>
        <v>0</v>
      </c>
      <c r="BZ202" s="515">
        <f t="array" ref="BZ202">IFERROR(INDEX($N37:$N51,MATCH(1,IF($L37:$L51&lt;=BZ$167,IF($M37:$M51&gt;=BZ$167,1)),0))*$B37/12,0)</f>
        <v>0</v>
      </c>
      <c r="CA202" s="515">
        <f t="array" ref="CA202">IFERROR(INDEX($N37:$N51,MATCH(1,IF($L37:$L51&lt;=CA$167,IF($M37:$M51&gt;=CA$167,1)),0))*$B37/12,0)</f>
        <v>0</v>
      </c>
      <c r="CB202" s="515">
        <f t="array" ref="CB202">IFERROR(INDEX($N37:$N51,MATCH(1,IF($L37:$L51&lt;=CB$167,IF($M37:$M51&gt;=CB$167,1)),0))*$B37/12,0)</f>
        <v>0</v>
      </c>
      <c r="CC202" s="515">
        <f t="array" ref="CC202">IFERROR(INDEX($N37:$N51,MATCH(1,IF($L37:$L51&lt;=CC$167,IF($M37:$M51&gt;=CC$167,1)),0))*$B37/12,0)</f>
        <v>0</v>
      </c>
      <c r="CD202" s="515">
        <f t="array" ref="CD202">IFERROR(INDEX($N37:$N51,MATCH(1,IF($L37:$L51&lt;=CD$167,IF($M37:$M51&gt;=CD$167,1)),0))*$B37/12,0)</f>
        <v>0</v>
      </c>
      <c r="CE202" s="515">
        <f t="array" ref="CE202">IFERROR(INDEX($N37:$N51,MATCH(1,IF($L37:$L51&lt;=CE$167,IF($M37:$M51&gt;=CE$167,1)),0))*$B37/12,0)</f>
        <v>0</v>
      </c>
      <c r="CF202" s="515">
        <f t="array" ref="CF202">IFERROR(INDEX($N37:$N51,MATCH(1,IF($L37:$L51&lt;=CF$167,IF($M37:$M51&gt;=CF$167,1)),0))*$B37/12,0)</f>
        <v>0</v>
      </c>
      <c r="CG202" s="515">
        <f t="array" ref="CG202">IFERROR(INDEX($N37:$N51,MATCH(1,IF($L37:$L51&lt;=CG$167,IF($M37:$M51&gt;=CG$167,1)),0))*$B37/12,0)</f>
        <v>0</v>
      </c>
      <c r="CH202" s="515">
        <f t="array" ref="CH202">IFERROR(INDEX($N37:$N51,MATCH(1,IF($L37:$L51&lt;=CH$167,IF($M37:$M51&gt;=CH$167,1)),0))*$B37/12,0)</f>
        <v>0</v>
      </c>
      <c r="CI202" s="515">
        <f t="array" ref="CI202">IFERROR(INDEX($N37:$N51,MATCH(1,IF($L37:$L51&lt;=CI$167,IF($M37:$M51&gt;=CI$167,1)),0))*$B37/12,0)</f>
        <v>0</v>
      </c>
      <c r="CJ202" s="515">
        <f t="array" ref="CJ202">IFERROR(INDEX($N37:$N51,MATCH(1,IF($L37:$L51&lt;=CJ$167,IF($M37:$M51&gt;=CJ$167,1)),0))*$B37/12,0)</f>
        <v>0</v>
      </c>
      <c r="CK202" s="515">
        <f t="array" ref="CK202">IFERROR(INDEX($N37:$N51,MATCH(1,IF($L37:$L51&lt;=CK$167,IF($M37:$M51&gt;=CK$167,1)),0))*$B37/12,0)</f>
        <v>0</v>
      </c>
      <c r="CL202" s="515">
        <f t="array" ref="CL202">IFERROR(INDEX($N37:$N51,MATCH(1,IF($L37:$L51&lt;=CL$167,IF($M37:$M51&gt;=CL$167,1)),0))*$B37/12,0)</f>
        <v>0</v>
      </c>
      <c r="CM202" s="515">
        <f t="array" ref="CM202">IFERROR(INDEX($N37:$N51,MATCH(1,IF($L37:$L51&lt;=CM$167,IF($M37:$M51&gt;=CM$167,1)),0))*$B37/12,0)</f>
        <v>0</v>
      </c>
      <c r="CN202" s="515">
        <f t="array" ref="CN202">IFERROR(INDEX($N37:$N51,MATCH(1,IF($L37:$L51&lt;=CN$167,IF($M37:$M51&gt;=CN$167,1)),0))*$B37/12,0)</f>
        <v>0</v>
      </c>
      <c r="CO202" s="515">
        <f t="array" ref="CO202">IFERROR(INDEX($N37:$N51,MATCH(1,IF($L37:$L51&lt;=CO$167,IF($M37:$M51&gt;=CO$167,1)),0))*$B37/12,0)</f>
        <v>0</v>
      </c>
      <c r="CP202" s="515">
        <f t="array" ref="CP202">IFERROR(INDEX($N37:$N51,MATCH(1,IF($L37:$L51&lt;=CP$167,IF($M37:$M51&gt;=CP$167,1)),0))*$B37/12,0)</f>
        <v>0</v>
      </c>
      <c r="CQ202" s="515">
        <f t="array" ref="CQ202">IFERROR(INDEX($N37:$N51,MATCH(1,IF($L37:$L51&lt;=CQ$167,IF($M37:$M51&gt;=CQ$167,1)),0))*$B37/12,0)</f>
        <v>0</v>
      </c>
      <c r="CR202" s="515">
        <f t="array" ref="CR202">IFERROR(INDEX($N37:$N51,MATCH(1,IF($L37:$L51&lt;=CR$167,IF($M37:$M51&gt;=CR$167,1)),0))*$B37/12,0)</f>
        <v>0</v>
      </c>
      <c r="CS202" s="515">
        <f t="array" ref="CS202">IFERROR(INDEX($N37:$N51,MATCH(1,IF($L37:$L51&lt;=CS$167,IF($M37:$M51&gt;=CS$167,1)),0))*$B37/12,0)</f>
        <v>0</v>
      </c>
      <c r="CT202" s="515">
        <f t="array" ref="CT202">IFERROR(INDEX($N37:$N51,MATCH(1,IF($L37:$L51&lt;=CT$167,IF($M37:$M51&gt;=CT$167,1)),0))*$B37/12,0)</f>
        <v>0</v>
      </c>
      <c r="CU202" s="515">
        <f t="array" ref="CU202">IFERROR(INDEX($N37:$N51,MATCH(1,IF($L37:$L51&lt;=CU$167,IF($M37:$M51&gt;=CU$167,1)),0))*$B37/12,0)</f>
        <v>0</v>
      </c>
      <c r="CV202" s="515">
        <f t="array" ref="CV202">IFERROR(INDEX($N37:$N51,MATCH(1,IF($L37:$L51&lt;=CV$167,IF($M37:$M51&gt;=CV$167,1)),0))*$B37/12,0)</f>
        <v>0</v>
      </c>
      <c r="CW202" s="515">
        <f t="array" ref="CW202">IFERROR(INDEX($N37:$N51,MATCH(1,IF($L37:$L51&lt;=CW$167,IF($M37:$M51&gt;=CW$167,1)),0))*$B37/12,0)</f>
        <v>0</v>
      </c>
      <c r="CX202" s="515">
        <f t="array" ref="CX202">IFERROR(INDEX($N37:$N51,MATCH(1,IF($L37:$L51&lt;=CX$167,IF($M37:$M51&gt;=CX$167,1)),0))*$B37/12,0)</f>
        <v>0</v>
      </c>
      <c r="CY202" s="515">
        <f t="array" ref="CY202">IFERROR(INDEX($N37:$N51,MATCH(1,IF($L37:$L51&lt;=CY$167,IF($M37:$M51&gt;=CY$167,1)),0))*$B37/12,0)</f>
        <v>0</v>
      </c>
      <c r="CZ202" s="515">
        <f t="array" ref="CZ202">IFERROR(INDEX($N37:$N51,MATCH(1,IF($L37:$L51&lt;=CZ$167,IF($M37:$M51&gt;=CZ$167,1)),0))*$B37/12,0)</f>
        <v>0</v>
      </c>
      <c r="DA202" s="515">
        <f t="array" ref="DA202">IFERROR(INDEX($N37:$N51,MATCH(1,IF($L37:$L51&lt;=DA$167,IF($M37:$M51&gt;=DA$167,1)),0))*$B37/12,0)</f>
        <v>0</v>
      </c>
      <c r="DB202" s="515">
        <f t="array" ref="DB202">IFERROR(INDEX($N37:$N51,MATCH(1,IF($L37:$L51&lt;=DB$167,IF($M37:$M51&gt;=DB$167,1)),0))*$B37/12,0)</f>
        <v>0</v>
      </c>
      <c r="DC202" s="515">
        <f t="array" ref="DC202">IFERROR(INDEX($N37:$N51,MATCH(1,IF($L37:$L51&lt;=DC$167,IF($M37:$M51&gt;=DC$167,1)),0))*$B37/12,0)</f>
        <v>0</v>
      </c>
      <c r="DD202" s="515">
        <f t="array" ref="DD202">IFERROR(INDEX($N37:$N51,MATCH(1,IF($L37:$L51&lt;=DD$167,IF($M37:$M51&gt;=DD$167,1)),0))*$B37/12,0)</f>
        <v>0</v>
      </c>
      <c r="DE202" s="515">
        <f t="array" ref="DE202">IFERROR(INDEX($N37:$N51,MATCH(1,IF($L37:$L51&lt;=DE$167,IF($M37:$M51&gt;=DE$167,1)),0))*$B37/12,0)</f>
        <v>0</v>
      </c>
      <c r="DF202" s="515">
        <f t="array" ref="DF202">IFERROR(INDEX($N37:$N51,MATCH(1,IF($L37:$L51&lt;=DF$167,IF($M37:$M51&gt;=DF$167,1)),0))*$B37/12,0)</f>
        <v>0</v>
      </c>
      <c r="DG202" s="515">
        <f t="array" ref="DG202">IFERROR(INDEX($N37:$N51,MATCH(1,IF($L37:$L51&lt;=DG$167,IF($M37:$M51&gt;=DG$167,1)),0))*$B37/12,0)</f>
        <v>0</v>
      </c>
      <c r="DH202" s="515">
        <f t="array" ref="DH202">IFERROR(INDEX($N37:$N51,MATCH(1,IF($L37:$L51&lt;=DH$167,IF($M37:$M51&gt;=DH$167,1)),0))*$B37/12,0)</f>
        <v>0</v>
      </c>
      <c r="DI202" s="515">
        <f t="array" ref="DI202">IFERROR(INDEX($N37:$N51,MATCH(1,IF($L37:$L51&lt;=DI$167,IF($M37:$M51&gt;=DI$167,1)),0))*$B37/12,0)</f>
        <v>0</v>
      </c>
      <c r="DJ202" s="515">
        <f t="array" ref="DJ202">IFERROR(INDEX($N37:$N51,MATCH(1,IF($L37:$L51&lt;=DJ$167,IF($M37:$M51&gt;=DJ$167,1)),0))*$B37/12,0)</f>
        <v>0</v>
      </c>
      <c r="DK202" s="515">
        <f t="array" ref="DK202">IFERROR(INDEX($N37:$N51,MATCH(1,IF($L37:$L51&lt;=DK$167,IF($M37:$M51&gt;=DK$167,1)),0))*$B37/12,0)</f>
        <v>0</v>
      </c>
      <c r="DL202" s="515">
        <f t="array" ref="DL202">IFERROR(INDEX($N37:$N51,MATCH(1,IF($L37:$L51&lt;=DL$167,IF($M37:$M51&gt;=DL$167,1)),0))*$B37/12,0)</f>
        <v>0</v>
      </c>
      <c r="DM202" s="515">
        <f t="array" ref="DM202">IFERROR(INDEX($N37:$N51,MATCH(1,IF($L37:$L51&lt;=DM$167,IF($M37:$M51&gt;=DM$167,1)),0))*$B37/12,0)</f>
        <v>0</v>
      </c>
      <c r="DN202" s="515">
        <f t="array" ref="DN202">IFERROR(INDEX($N37:$N51,MATCH(1,IF($L37:$L51&lt;=DN$167,IF($M37:$M51&gt;=DN$167,1)),0))*$B37/12,0)</f>
        <v>0</v>
      </c>
      <c r="DO202" s="515">
        <f t="array" ref="DO202">IFERROR(INDEX($N37:$N51,MATCH(1,IF($L37:$L51&lt;=DO$167,IF($M37:$M51&gt;=DO$167,1)),0))*$B37/12,0)</f>
        <v>0</v>
      </c>
      <c r="DP202" s="515">
        <f t="array" ref="DP202">IFERROR(INDEX($N37:$N51,MATCH(1,IF($L37:$L51&lt;=DP$167,IF($M37:$M51&gt;=DP$167,1)),0))*$B37/12,0)</f>
        <v>0</v>
      </c>
      <c r="DQ202" s="515">
        <f t="array" ref="DQ202">IFERROR(INDEX($N37:$N51,MATCH(1,IF($L37:$L51&lt;=DQ$167,IF($M37:$M51&gt;=DQ$167,1)),0))*$B37/12,0)</f>
        <v>0</v>
      </c>
      <c r="DR202" s="515">
        <f t="array" ref="DR202">IFERROR(INDEX($N37:$N51,MATCH(1,IF($L37:$L51&lt;=DR$167,IF($M37:$M51&gt;=DR$167,1)),0))*$B37/12,0)</f>
        <v>0</v>
      </c>
      <c r="DS202" s="515">
        <f t="array" ref="DS202">IFERROR(INDEX($N37:$N51,MATCH(1,IF($L37:$L51&lt;=DS$167,IF($M37:$M51&gt;=DS$167,1)),0))*$B37/12,0)</f>
        <v>0</v>
      </c>
      <c r="DT202" s="515">
        <f t="array" ref="DT202">IFERROR(INDEX($N37:$N51,MATCH(1,IF($L37:$L51&lt;=DT$167,IF($M37:$M51&gt;=DT$167,1)),0))*$B37/12,0)</f>
        <v>0</v>
      </c>
      <c r="DU202" s="515">
        <f t="array" ref="DU202">IFERROR(INDEX($N37:$N51,MATCH(1,IF($L37:$L51&lt;=DU$167,IF($M37:$M51&gt;=DU$167,1)),0))*$B37/12,0)</f>
        <v>0</v>
      </c>
      <c r="DV202" s="515">
        <f t="array" ref="DV202">IFERROR(INDEX($N37:$N51,MATCH(1,IF($L37:$L51&lt;=DV$167,IF($M37:$M51&gt;=DV$167,1)),0))*$B37/12,0)</f>
        <v>0</v>
      </c>
      <c r="DW202" s="515">
        <f t="array" ref="DW202">IFERROR(INDEX($N37:$N51,MATCH(1,IF($L37:$L51&lt;=DW$167,IF($M37:$M51&gt;=DW$167,1)),0))*$B37/12,0)</f>
        <v>0</v>
      </c>
      <c r="DX202" s="515">
        <f t="array" ref="DX202">IFERROR(INDEX($N37:$N51,MATCH(1,IF($L37:$L51&lt;=DX$167,IF($M37:$M51&gt;=DX$167,1)),0))*$B37/12,0)</f>
        <v>0</v>
      </c>
      <c r="DY202" s="515">
        <f t="array" ref="DY202">IFERROR(INDEX($N37:$N51,MATCH(1,IF($L37:$L51&lt;=DY$167,IF($M37:$M51&gt;=DY$167,1)),0))*$B37/12,0)</f>
        <v>0</v>
      </c>
      <c r="DZ202" s="515">
        <f t="array" ref="DZ202">IFERROR(INDEX($N37:$N51,MATCH(1,IF($L37:$L51&lt;=DZ$167,IF($M37:$M51&gt;=DZ$167,1)),0))*$B37/12,0)</f>
        <v>0</v>
      </c>
      <c r="EA202" s="515">
        <f t="array" ref="EA202">IFERROR(INDEX($N37:$N51,MATCH(1,IF($L37:$L51&lt;=EA$167,IF($M37:$M51&gt;=EA$167,1)),0))*$B37/12,0)</f>
        <v>0</v>
      </c>
      <c r="EB202" s="515">
        <f t="array" ref="EB202">IFERROR(INDEX($N37:$N51,MATCH(1,IF($L37:$L51&lt;=EB$167,IF($M37:$M51&gt;=EB$167,1)),0))*$B37/12,0)</f>
        <v>0</v>
      </c>
      <c r="EC202" s="515">
        <f t="array" ref="EC202">IFERROR(INDEX($N37:$N51,MATCH(1,IF($L37:$L51&lt;=EC$167,IF($M37:$M51&gt;=EC$167,1)),0))*$B37/12,0)</f>
        <v>0</v>
      </c>
      <c r="ED202" s="515">
        <f t="array" ref="ED202">IFERROR(INDEX($N37:$N51,MATCH(1,IF($L37:$L51&lt;=ED$167,IF($M37:$M51&gt;=ED$167,1)),0))*$B37/12,0)</f>
        <v>0</v>
      </c>
      <c r="EE202" s="515">
        <f t="array" ref="EE202">IFERROR(INDEX($N37:$N51,MATCH(1,IF($L37:$L51&lt;=EE$167,IF($M37:$M51&gt;=EE$167,1)),0))*$B37/12,0)</f>
        <v>0</v>
      </c>
      <c r="EF202" s="515">
        <f t="array" ref="EF202">IFERROR(INDEX($N37:$N51,MATCH(1,IF($L37:$L51&lt;=EF$167,IF($M37:$M51&gt;=EF$167,1)),0))*$B37/12,0)</f>
        <v>0</v>
      </c>
      <c r="EG202" s="515">
        <f t="array" ref="EG202">IFERROR(INDEX($N37:$N51,MATCH(1,IF($L37:$L51&lt;=EG$167,IF($M37:$M51&gt;=EG$167,1)),0))*$B37/12,0)</f>
        <v>0</v>
      </c>
      <c r="EH202" s="515">
        <f t="array" ref="EH202">IFERROR(INDEX($N37:$N51,MATCH(1,IF($L37:$L51&lt;=EH$167,IF($M37:$M51&gt;=EH$167,1)),0))*$B37/12,0)</f>
        <v>0</v>
      </c>
      <c r="EI202" s="515">
        <f t="array" ref="EI202">IFERROR(INDEX($N37:$N51,MATCH(1,IF($L37:$L51&lt;=EI$167,IF($M37:$M51&gt;=EI$167,1)),0))*$B37/12,0)</f>
        <v>0</v>
      </c>
      <c r="EJ202" s="515">
        <f t="array" ref="EJ202">IFERROR(INDEX($N37:$N51,MATCH(1,IF($L37:$L51&lt;=EJ$167,IF($M37:$M51&gt;=EJ$167,1)),0))*$B37/12,0)</f>
        <v>0</v>
      </c>
      <c r="EK202" s="515">
        <f t="array" ref="EK202">IFERROR(INDEX($N37:$N51,MATCH(1,IF($L37:$L51&lt;=EK$167,IF($M37:$M51&gt;=EK$167,1)),0))*$B37/12,0)</f>
        <v>0</v>
      </c>
      <c r="EL202" s="515">
        <f t="array" ref="EL202">IFERROR(INDEX($N37:$N51,MATCH(1,IF($L37:$L51&lt;=EL$167,IF($M37:$M51&gt;=EL$167,1)),0))*$B37/12,0)</f>
        <v>0</v>
      </c>
      <c r="EM202" s="515">
        <f t="array" ref="EM202">IFERROR(INDEX($N37:$N51,MATCH(1,IF($L37:$L51&lt;=EM$167,IF($M37:$M51&gt;=EM$167,1)),0))*$B37/12,0)</f>
        <v>0</v>
      </c>
      <c r="EN202" s="515">
        <f t="array" ref="EN202">IFERROR(INDEX($N37:$N51,MATCH(1,IF($L37:$L51&lt;=EN$167,IF($M37:$M51&gt;=EN$167,1)),0))*$B37/12,0)</f>
        <v>0</v>
      </c>
      <c r="EO202" s="515">
        <f t="array" ref="EO202">IFERROR(INDEX($N37:$N51,MATCH(1,IF($L37:$L51&lt;=EO$167,IF($M37:$M51&gt;=EO$167,1)),0))*$B37/12,0)</f>
        <v>0</v>
      </c>
      <c r="EP202" s="515">
        <f t="array" ref="EP202">IFERROR(INDEX($N37:$N51,MATCH(1,IF($L37:$L51&lt;=EP$167,IF($M37:$M51&gt;=EP$167,1)),0))*$B37/12,0)</f>
        <v>0</v>
      </c>
      <c r="EQ202" s="515">
        <f t="array" ref="EQ202">IFERROR(INDEX($N37:$N51,MATCH(1,IF($L37:$L51&lt;=EQ$167,IF($M37:$M51&gt;=EQ$167,1)),0))*$B37/12,0)</f>
        <v>0</v>
      </c>
      <c r="ER202" s="515">
        <f t="array" ref="ER202">IFERROR(INDEX($N37:$N51,MATCH(1,IF($L37:$L51&lt;=ER$167,IF($M37:$M51&gt;=ER$167,1)),0))*$B37/12,0)</f>
        <v>0</v>
      </c>
      <c r="ES202" s="515">
        <f t="array" ref="ES202">IFERROR(INDEX($N37:$N51,MATCH(1,IF($L37:$L51&lt;=ES$167,IF($M37:$M51&gt;=ES$167,1)),0))*$B37/12,0)</f>
        <v>0</v>
      </c>
      <c r="ET202" s="515">
        <f t="array" ref="ET202">IFERROR(INDEX($N37:$N51,MATCH(1,IF($L37:$L51&lt;=ET$167,IF($M37:$M51&gt;=ET$167,1)),0))*$B37/12,0)</f>
        <v>0</v>
      </c>
      <c r="EU202" s="515">
        <f t="array" ref="EU202">IFERROR(INDEX($N37:$N51,MATCH(1,IF($L37:$L51&lt;=EU$167,IF($M37:$M51&gt;=EU$167,1)),0))*$B37/12,0)</f>
        <v>0</v>
      </c>
      <c r="EV202" s="515">
        <f t="array" ref="EV202">IFERROR(INDEX($N37:$N51,MATCH(1,IF($L37:$L51&lt;=EV$167,IF($M37:$M51&gt;=EV$167,1)),0))*$B37/12,0)</f>
        <v>0</v>
      </c>
      <c r="EW202" s="515">
        <f t="array" ref="EW202">IFERROR(INDEX($N37:$N51,MATCH(1,IF($L37:$L51&lt;=EW$167,IF($M37:$M51&gt;=EW$167,1)),0))*$B37/12,0)</f>
        <v>0</v>
      </c>
      <c r="EX202" s="515">
        <f t="array" ref="EX202">IFERROR(INDEX($N37:$N51,MATCH(1,IF($L37:$L51&lt;=EX$167,IF($M37:$M51&gt;=EX$167,1)),0))*$B37/12,0)</f>
        <v>0</v>
      </c>
      <c r="EY202" s="515">
        <f t="array" ref="EY202">IFERROR(INDEX($N37:$N51,MATCH(1,IF($L37:$L51&lt;=EY$167,IF($M37:$M51&gt;=EY$167,1)),0))*$B37/12,0)</f>
        <v>0</v>
      </c>
      <c r="EZ202" s="515">
        <f t="array" ref="EZ202">IFERROR(INDEX($N37:$N51,MATCH(1,IF($L37:$L51&lt;=EZ$167,IF($M37:$M51&gt;=EZ$167,1)),0))*$B37/12,0)</f>
        <v>0</v>
      </c>
      <c r="FA202" s="515">
        <f t="array" ref="FA202">IFERROR(INDEX($N37:$N51,MATCH(1,IF($L37:$L51&lt;=FA$167,IF($M37:$M51&gt;=FA$167,1)),0))*$B37/12,0)</f>
        <v>0</v>
      </c>
      <c r="FB202" s="515">
        <f t="array" ref="FB202">IFERROR(INDEX($N37:$N51,MATCH(1,IF($L37:$L51&lt;=FB$167,IF($M37:$M51&gt;=FB$167,1)),0))*$B37/12,0)</f>
        <v>0</v>
      </c>
      <c r="FC202" s="515">
        <f t="array" ref="FC202">IFERROR(INDEX($N37:$N51,MATCH(1,IF($L37:$L51&lt;=FC$167,IF($M37:$M51&gt;=FC$167,1)),0))*$B37/12,0)</f>
        <v>0</v>
      </c>
      <c r="FD202" s="515">
        <f t="array" ref="FD202">IFERROR(INDEX($N37:$N51,MATCH(1,IF($L37:$L51&lt;=FD$167,IF($M37:$M51&gt;=FD$167,1)),0))*$B37/12,0)</f>
        <v>0</v>
      </c>
      <c r="FE202" s="515">
        <f t="array" ref="FE202">IFERROR(INDEX($N37:$N51,MATCH(1,IF($L37:$L51&lt;=FE$167,IF($M37:$M51&gt;=FE$167,1)),0))*$B37/12,0)</f>
        <v>0</v>
      </c>
      <c r="FF202" s="515">
        <f t="array" ref="FF202">IFERROR(INDEX($N37:$N51,MATCH(1,IF($L37:$L51&lt;=FF$167,IF($M37:$M51&gt;=FF$167,1)),0))*$B37/12,0)</f>
        <v>0</v>
      </c>
      <c r="FG202" s="515">
        <f t="array" ref="FG202">IFERROR(INDEX($N37:$N51,MATCH(1,IF($L37:$L51&lt;=FG$167,IF($M37:$M51&gt;=FG$167,1)),0))*$B37/12,0)</f>
        <v>0</v>
      </c>
      <c r="FH202" s="515">
        <f t="array" ref="FH202">IFERROR(INDEX($N37:$N51,MATCH(1,IF($L37:$L51&lt;=FH$167,IF($M37:$M51&gt;=FH$167,1)),0))*$B37/12,0)</f>
        <v>0</v>
      </c>
      <c r="FI202" s="515">
        <f t="array" ref="FI202">IFERROR(INDEX($N37:$N51,MATCH(1,IF($L37:$L51&lt;=FI$167,IF($M37:$M51&gt;=FI$167,1)),0))*$B37/12,0)</f>
        <v>0</v>
      </c>
      <c r="FJ202" s="515">
        <f t="array" ref="FJ202">IFERROR(INDEX($N37:$N51,MATCH(1,IF($L37:$L51&lt;=FJ$167,IF($M37:$M51&gt;=FJ$167,1)),0))*$B37/12,0)</f>
        <v>0</v>
      </c>
      <c r="FK202" s="515">
        <f t="array" ref="FK202">IFERROR(INDEX($N37:$N51,MATCH(1,IF($L37:$L51&lt;=FK$167,IF($M37:$M51&gt;=FK$167,1)),0))*$B37/12,0)</f>
        <v>0</v>
      </c>
      <c r="FL202" s="515">
        <f t="array" ref="FL202">IFERROR(INDEX($N37:$N51,MATCH(1,IF($L37:$L51&lt;=FL$167,IF($M37:$M51&gt;=FL$167,1)),0))*$B37/12,0)</f>
        <v>0</v>
      </c>
      <c r="FM202" s="515">
        <f t="array" ref="FM202">IFERROR(INDEX($N37:$N51,MATCH(1,IF($L37:$L51&lt;=FM$167,IF($M37:$M51&gt;=FM$167,1)),0))*$B37/12,0)</f>
        <v>0</v>
      </c>
      <c r="FN202" s="515">
        <f t="array" ref="FN202">IFERROR(INDEX($N37:$N51,MATCH(1,IF($L37:$L51&lt;=FN$167,IF($M37:$M51&gt;=FN$167,1)),0))*$B37/12,0)</f>
        <v>0</v>
      </c>
      <c r="FO202" s="515">
        <f t="array" ref="FO202">IFERROR(INDEX($N37:$N51,MATCH(1,IF($L37:$L51&lt;=FO$167,IF($M37:$M51&gt;=FO$167,1)),0))*$B37/12,0)</f>
        <v>0</v>
      </c>
      <c r="FP202" s="515">
        <f t="array" ref="FP202">IFERROR(INDEX($N37:$N51,MATCH(1,IF($L37:$L51&lt;=FP$167,IF($M37:$M51&gt;=FP$167,1)),0))*$B37/12,0)</f>
        <v>0</v>
      </c>
      <c r="FQ202" s="515">
        <f t="array" ref="FQ202">IFERROR(INDEX($N37:$N51,MATCH(1,IF($L37:$L51&lt;=FQ$167,IF($M37:$M51&gt;=FQ$167,1)),0))*$B37/12,0)</f>
        <v>0</v>
      </c>
      <c r="FR202" s="515">
        <f t="array" ref="FR202">IFERROR(INDEX($N37:$N51,MATCH(1,IF($L37:$L51&lt;=FR$167,IF($M37:$M51&gt;=FR$167,1)),0))*$B37/12,0)</f>
        <v>0</v>
      </c>
      <c r="FS202" s="515">
        <f t="array" ref="FS202">IFERROR(INDEX($N37:$N51,MATCH(1,IF($L37:$L51&lt;=FS$167,IF($M37:$M51&gt;=FS$167,1)),0))*$B37/12,0)</f>
        <v>0</v>
      </c>
      <c r="FT202" s="515">
        <f t="array" ref="FT202">IFERROR(INDEX($N37:$N51,MATCH(1,IF($L37:$L51&lt;=FT$167,IF($M37:$M51&gt;=FT$167,1)),0))*$B37/12,0)</f>
        <v>0</v>
      </c>
      <c r="FU202" s="515">
        <f t="array" ref="FU202">IFERROR(INDEX($N37:$N51,MATCH(1,IF($L37:$L51&lt;=FU$167,IF($M37:$M51&gt;=FU$167,1)),0))*$B37/12,0)</f>
        <v>0</v>
      </c>
      <c r="FV202" s="515">
        <f t="array" ref="FV202">IFERROR(INDEX($N37:$N51,MATCH(1,IF($L37:$L51&lt;=FV$167,IF($M37:$M51&gt;=FV$167,1)),0))*$B37/12,0)</f>
        <v>0</v>
      </c>
      <c r="FW202" s="515">
        <f t="array" ref="FW202">IFERROR(INDEX($N37:$N51,MATCH(1,IF($L37:$L51&lt;=FW$167,IF($M37:$M51&gt;=FW$167,1)),0))*$B37/12,0)</f>
        <v>0</v>
      </c>
      <c r="FX202" s="515">
        <f t="array" ref="FX202">IFERROR(INDEX($N37:$N51,MATCH(1,IF($L37:$L51&lt;=FX$167,IF($M37:$M51&gt;=FX$167,1)),0))*$B37/12,0)</f>
        <v>0</v>
      </c>
      <c r="FY202" s="515">
        <f t="array" ref="FY202">IFERROR(INDEX($N37:$N51,MATCH(1,IF($L37:$L51&lt;=FY$167,IF($M37:$M51&gt;=FY$167,1)),0))*$B37/12,0)</f>
        <v>0</v>
      </c>
      <c r="FZ202" s="515">
        <f t="array" ref="FZ202">IFERROR(INDEX($N37:$N51,MATCH(1,IF($L37:$L51&lt;=FZ$167,IF($M37:$M51&gt;=FZ$167,1)),0))*$B37/12,0)</f>
        <v>0</v>
      </c>
      <c r="GA202" s="515">
        <f t="array" ref="GA202">IFERROR(INDEX($N37:$N51,MATCH(1,IF($L37:$L51&lt;=GA$167,IF($M37:$M51&gt;=GA$167,1)),0))*$B37/12,0)</f>
        <v>0</v>
      </c>
      <c r="GB202" s="515">
        <f t="array" ref="GB202">IFERROR(INDEX($N37:$N51,MATCH(1,IF($L37:$L51&lt;=GB$167,IF($M37:$M51&gt;=GB$167,1)),0))*$B37/12,0)</f>
        <v>0</v>
      </c>
      <c r="GC202" s="515">
        <f t="array" ref="GC202">IFERROR(INDEX($N37:$N51,MATCH(1,IF($L37:$L51&lt;=GC$167,IF($M37:$M51&gt;=GC$167,1)),0))*$B37/12,0)</f>
        <v>0</v>
      </c>
      <c r="GD202" s="515">
        <f t="array" ref="GD202">IFERROR(INDEX($N37:$N51,MATCH(1,IF($L37:$L51&lt;=GD$167,IF($M37:$M51&gt;=GD$167,1)),0))*$B37/12,0)</f>
        <v>0</v>
      </c>
      <c r="GE202" s="515">
        <f t="array" ref="GE202">IFERROR(INDEX($N37:$N51,MATCH(1,IF($L37:$L51&lt;=GE$167,IF($M37:$M51&gt;=GE$167,1)),0))*$B37/12,0)</f>
        <v>0</v>
      </c>
      <c r="GF202" s="515">
        <f t="array" ref="GF202">IFERROR(INDEX($N37:$N51,MATCH(1,IF($L37:$L51&lt;=GF$167,IF($M37:$M51&gt;=GF$167,1)),0))*$B37/12,0)</f>
        <v>0</v>
      </c>
      <c r="GG202" s="515">
        <f t="array" ref="GG202">IFERROR(INDEX($N37:$N51,MATCH(1,IF($L37:$L51&lt;=GG$167,IF($M37:$M51&gt;=GG$167,1)),0))*$B37/12,0)</f>
        <v>0</v>
      </c>
      <c r="GH202" s="515">
        <f t="array" ref="GH202">IFERROR(INDEX($N37:$N51,MATCH(1,IF($L37:$L51&lt;=GH$167,IF($M37:$M51&gt;=GH$167,1)),0))*$B37/12,0)</f>
        <v>0</v>
      </c>
      <c r="GI202" s="515">
        <f t="array" ref="GI202">IFERROR(INDEX($N37:$N51,MATCH(1,IF($L37:$L51&lt;=GI$167,IF($M37:$M51&gt;=GI$167,1)),0))*$B37/12,0)</f>
        <v>0</v>
      </c>
      <c r="GJ202" s="515">
        <f t="array" ref="GJ202">IFERROR(INDEX($N37:$N51,MATCH(1,IF($L37:$L51&lt;=GJ$167,IF($M37:$M51&gt;=GJ$167,1)),0))*$B37/12,0)</f>
        <v>0</v>
      </c>
      <c r="GK202" s="515">
        <f t="array" ref="GK202">IFERROR(INDEX($N37:$N51,MATCH(1,IF($L37:$L51&lt;=GK$167,IF($M37:$M51&gt;=GK$167,1)),0))*$B37/12,0)</f>
        <v>0</v>
      </c>
      <c r="GL202" s="515">
        <f t="array" ref="GL202">IFERROR(INDEX($N37:$N51,MATCH(1,IF($L37:$L51&lt;=GL$167,IF($M37:$M51&gt;=GL$167,1)),0))*$B37/12,0)</f>
        <v>0</v>
      </c>
      <c r="GM202" s="515">
        <f t="array" ref="GM202">IFERROR(INDEX($N37:$N51,MATCH(1,IF($L37:$L51&lt;=GM$167,IF($M37:$M51&gt;=GM$167,1)),0))*$B37/12,0)</f>
        <v>0</v>
      </c>
      <c r="GN202" s="515">
        <f t="array" ref="GN202">IFERROR(INDEX($N37:$N51,MATCH(1,IF($L37:$L51&lt;=GN$167,IF($M37:$M51&gt;=GN$167,1)),0))*$B37/12,0)</f>
        <v>0</v>
      </c>
      <c r="GO202" s="515">
        <f t="array" ref="GO202">IFERROR(INDEX($N37:$N51,MATCH(1,IF($L37:$L51&lt;=GO$167,IF($M37:$M51&gt;=GO$167,1)),0))*$B37/12,0)</f>
        <v>0</v>
      </c>
      <c r="GP202" s="515">
        <f t="array" ref="GP202">IFERROR(INDEX($N37:$N51,MATCH(1,IF($L37:$L51&lt;=GP$167,IF($M37:$M51&gt;=GP$167,1)),0))*$B37/12,0)</f>
        <v>0</v>
      </c>
      <c r="GQ202" s="515">
        <f t="array" ref="GQ202">IFERROR(INDEX($N37:$N51,MATCH(1,IF($L37:$L51&lt;=GQ$167,IF($M37:$M51&gt;=GQ$167,1)),0))*$B37/12,0)</f>
        <v>0</v>
      </c>
      <c r="GR202" s="515">
        <f t="array" ref="GR202">IFERROR(INDEX($N37:$N51,MATCH(1,IF($L37:$L51&lt;=GR$167,IF($M37:$M51&gt;=GR$167,1)),0))*$B37/12,0)</f>
        <v>0</v>
      </c>
      <c r="GS202" s="515">
        <f t="array" ref="GS202">IFERROR(INDEX($N37:$N51,MATCH(1,IF($L37:$L51&lt;=GS$167,IF($M37:$M51&gt;=GS$167,1)),0))*$B37/12,0)</f>
        <v>0</v>
      </c>
      <c r="GT202" s="515">
        <f t="array" ref="GT202">IFERROR(INDEX($N37:$N51,MATCH(1,IF($L37:$L51&lt;=GT$167,IF($M37:$M51&gt;=GT$167,1)),0))*$B37/12,0)</f>
        <v>0</v>
      </c>
      <c r="GU202" s="515">
        <f t="array" ref="GU202">IFERROR(INDEX($N37:$N51,MATCH(1,IF($L37:$L51&lt;=GU$167,IF($M37:$M51&gt;=GU$167,1)),0))*$B37/12,0)</f>
        <v>0</v>
      </c>
      <c r="GV202" s="515">
        <f t="array" ref="GV202">IFERROR(INDEX($N37:$N51,MATCH(1,IF($L37:$L51&lt;=GV$167,IF($M37:$M51&gt;=GV$167,1)),0))*$B37/12,0)</f>
        <v>0</v>
      </c>
      <c r="GW202" s="515">
        <f t="array" ref="GW202">IFERROR(INDEX($N37:$N51,MATCH(1,IF($L37:$L51&lt;=GW$167,IF($M37:$M51&gt;=GW$167,1)),0))*$B37/12,0)</f>
        <v>0</v>
      </c>
      <c r="GX202" s="515">
        <f t="array" ref="GX202">IFERROR(INDEX($N37:$N51,MATCH(1,IF($L37:$L51&lt;=GX$167,IF($M37:$M51&gt;=GX$167,1)),0))*$B37/12,0)</f>
        <v>0</v>
      </c>
      <c r="GY202" s="515">
        <f t="array" ref="GY202">IFERROR(INDEX($N37:$N51,MATCH(1,IF($L37:$L51&lt;=GY$167,IF($M37:$M51&gt;=GY$167,1)),0))*$B37/12,0)</f>
        <v>0</v>
      </c>
      <c r="GZ202" s="515">
        <f t="array" ref="GZ202">IFERROR(INDEX($N37:$N51,MATCH(1,IF($L37:$L51&lt;=GZ$167,IF($M37:$M51&gt;=GZ$167,1)),0))*$B37/12,0)</f>
        <v>0</v>
      </c>
      <c r="HA202" s="515">
        <f t="array" ref="HA202">IFERROR(INDEX($N37:$N51,MATCH(1,IF($L37:$L51&lt;=HA$167,IF($M37:$M51&gt;=HA$167,1)),0))*$B37/12,0)</f>
        <v>0</v>
      </c>
      <c r="HB202" s="515">
        <f t="array" ref="HB202">IFERROR(INDEX($N37:$N51,MATCH(1,IF($L37:$L51&lt;=HB$167,IF($M37:$M51&gt;=HB$167,1)),0))*$B37/12,0)</f>
        <v>0</v>
      </c>
      <c r="HC202" s="515">
        <f t="array" ref="HC202">IFERROR(INDEX($N37:$N51,MATCH(1,IF($L37:$L51&lt;=HC$167,IF($M37:$M51&gt;=HC$167,1)),0))*$B37/12,0)</f>
        <v>0</v>
      </c>
      <c r="HD202" s="515">
        <f t="array" ref="HD202">IFERROR(INDEX($N37:$N51,MATCH(1,IF($L37:$L51&lt;=HD$167,IF($M37:$M51&gt;=HD$167,1)),0))*$B37/12,0)</f>
        <v>0</v>
      </c>
      <c r="HE202" s="515">
        <f t="array" ref="HE202">IFERROR(INDEX($N37:$N51,MATCH(1,IF($L37:$L51&lt;=HE$167,IF($M37:$M51&gt;=HE$167,1)),0))*$B37/12,0)</f>
        <v>0</v>
      </c>
      <c r="HF202" s="515">
        <f t="array" ref="HF202">IFERROR(INDEX($N37:$N51,MATCH(1,IF($L37:$L51&lt;=HF$167,IF($M37:$M51&gt;=HF$167,1)),0))*$B37/12,0)</f>
        <v>0</v>
      </c>
      <c r="HG202" s="515">
        <f t="array" ref="HG202">IFERROR(INDEX($N37:$N51,MATCH(1,IF($L37:$L51&lt;=HG$167,IF($M37:$M51&gt;=HG$167,1)),0))*$B37/12,0)</f>
        <v>0</v>
      </c>
      <c r="HH202" s="515">
        <f t="array" ref="HH202">IFERROR(INDEX($N37:$N51,MATCH(1,IF($L37:$L51&lt;=HH$167,IF($M37:$M51&gt;=HH$167,1)),0))*$B37/12,0)</f>
        <v>0</v>
      </c>
      <c r="HI202" s="515">
        <f t="array" ref="HI202">IFERROR(INDEX($N37:$N51,MATCH(1,IF($L37:$L51&lt;=HI$167,IF($M37:$M51&gt;=HI$167,1)),0))*$B37/12,0)</f>
        <v>0</v>
      </c>
      <c r="HJ202" s="515">
        <f t="array" ref="HJ202">IFERROR(INDEX($N37:$N51,MATCH(1,IF($L37:$L51&lt;=HJ$167,IF($M37:$M51&gt;=HJ$167,1)),0))*$B37/12,0)</f>
        <v>0</v>
      </c>
      <c r="HK202" s="515">
        <f t="array" ref="HK202">IFERROR(INDEX($N37:$N51,MATCH(1,IF($L37:$L51&lt;=HK$167,IF($M37:$M51&gt;=HK$167,1)),0))*$B37/12,0)</f>
        <v>0</v>
      </c>
      <c r="HL202" s="515">
        <f t="array" ref="HL202">IFERROR(INDEX($N37:$N51,MATCH(1,IF($L37:$L51&lt;=HL$167,IF($M37:$M51&gt;=HL$167,1)),0))*$B37/12,0)</f>
        <v>0</v>
      </c>
      <c r="HM202" s="515">
        <f t="array" ref="HM202">IFERROR(INDEX($N37:$N51,MATCH(1,IF($L37:$L51&lt;=HM$167,IF($M37:$M51&gt;=HM$167,1)),0))*$B37/12,0)</f>
        <v>0</v>
      </c>
      <c r="HN202" s="515">
        <f t="array" ref="HN202">IFERROR(INDEX($N37:$N51,MATCH(1,IF($L37:$L51&lt;=HN$167,IF($M37:$M51&gt;=HN$167,1)),0))*$B37/12,0)</f>
        <v>0</v>
      </c>
      <c r="HO202" s="515">
        <f t="array" ref="HO202">IFERROR(INDEX($N37:$N51,MATCH(1,IF($L37:$L51&lt;=HO$167,IF($M37:$M51&gt;=HO$167,1)),0))*$B37/12,0)</f>
        <v>0</v>
      </c>
      <c r="HP202" s="515">
        <f t="array" ref="HP202">IFERROR(INDEX($N37:$N51,MATCH(1,IF($L37:$L51&lt;=HP$167,IF($M37:$M51&gt;=HP$167,1)),0))*$B37/12,0)</f>
        <v>0</v>
      </c>
      <c r="HQ202" s="515">
        <f t="array" ref="HQ202">IFERROR(INDEX($N37:$N51,MATCH(1,IF($L37:$L51&lt;=HQ$167,IF($M37:$M51&gt;=HQ$167,1)),0))*$B37/12,0)</f>
        <v>0</v>
      </c>
      <c r="HR202" s="515">
        <f t="array" ref="HR202">IFERROR(INDEX($N37:$N51,MATCH(1,IF($L37:$L51&lt;=HR$167,IF($M37:$M51&gt;=HR$167,1)),0))*$B37/12,0)</f>
        <v>0</v>
      </c>
      <c r="HS202" s="515">
        <f t="array" ref="HS202">IFERROR(INDEX($N37:$N51,MATCH(1,IF($L37:$L51&lt;=HS$167,IF($M37:$M51&gt;=HS$167,1)),0))*$B37/12,0)</f>
        <v>0</v>
      </c>
      <c r="HT202" s="515">
        <f t="array" ref="HT202">IFERROR(INDEX($N37:$N51,MATCH(1,IF($L37:$L51&lt;=HT$167,IF($M37:$M51&gt;=HT$167,1)),0))*$B37/12,0)</f>
        <v>0</v>
      </c>
      <c r="HU202" s="515">
        <f t="array" ref="HU202">IFERROR(INDEX($N37:$N51,MATCH(1,IF($L37:$L51&lt;=HU$167,IF($M37:$M51&gt;=HU$167,1)),0))*$B37/12,0)</f>
        <v>0</v>
      </c>
      <c r="HV202" s="515">
        <f t="array" ref="HV202">IFERROR(INDEX($N37:$N51,MATCH(1,IF($L37:$L51&lt;=HV$167,IF($M37:$M51&gt;=HV$167,1)),0))*$B37/12,0)</f>
        <v>0</v>
      </c>
      <c r="HW202" s="515">
        <f t="array" ref="HW202">IFERROR(INDEX($N37:$N51,MATCH(1,IF($L37:$L51&lt;=HW$167,IF($M37:$M51&gt;=HW$167,1)),0))*$B37/12,0)</f>
        <v>0</v>
      </c>
      <c r="HX202" s="515">
        <f t="array" ref="HX202">IFERROR(INDEX($N37:$N51,MATCH(1,IF($L37:$L51&lt;=HX$167,IF($M37:$M51&gt;=HX$167,1)),0))*$B37/12,0)</f>
        <v>0</v>
      </c>
      <c r="HY202" s="515">
        <f t="array" ref="HY202">IFERROR(INDEX($N37:$N51,MATCH(1,IF($L37:$L51&lt;=HY$167,IF($M37:$M51&gt;=HY$167,1)),0))*$B37/12,0)</f>
        <v>0</v>
      </c>
      <c r="HZ202" s="515">
        <f t="array" ref="HZ202">IFERROR(INDEX($N37:$N51,MATCH(1,IF($L37:$L51&lt;=HZ$167,IF($M37:$M51&gt;=HZ$167,1)),0))*$B37/12,0)</f>
        <v>0</v>
      </c>
      <c r="IA202" s="515">
        <f t="array" ref="IA202">IFERROR(INDEX($N37:$N51,MATCH(1,IF($L37:$L51&lt;=IA$167,IF($M37:$M51&gt;=IA$167,1)),0))*$B37/12,0)</f>
        <v>0</v>
      </c>
      <c r="IB202" s="515">
        <f t="array" ref="IB202">IFERROR(INDEX($N37:$N51,MATCH(1,IF($L37:$L51&lt;=IB$167,IF($M37:$M51&gt;=IB$167,1)),0))*$B37/12,0)</f>
        <v>0</v>
      </c>
      <c r="IC202" s="515">
        <f t="array" ref="IC202">IFERROR(INDEX($N37:$N51,MATCH(1,IF($L37:$L51&lt;=IC$167,IF($M37:$M51&gt;=IC$167,1)),0))*$B37/12,0)</f>
        <v>0</v>
      </c>
      <c r="ID202" s="515">
        <f t="array" ref="ID202">IFERROR(INDEX($N37:$N51,MATCH(1,IF($L37:$L51&lt;=ID$167,IF($M37:$M51&gt;=ID$167,1)),0))*$B37/12,0)</f>
        <v>0</v>
      </c>
      <c r="IE202" s="515">
        <f t="array" ref="IE202">IFERROR(INDEX($N37:$N51,MATCH(1,IF($L37:$L51&lt;=IE$167,IF($M37:$M51&gt;=IE$167,1)),0))*$B37/12,0)</f>
        <v>0</v>
      </c>
      <c r="IF202" s="515">
        <f t="array" ref="IF202">IFERROR(INDEX($N37:$N51,MATCH(1,IF($L37:$L51&lt;=IF$167,IF($M37:$M51&gt;=IF$167,1)),0))*$B37/12,0)</f>
        <v>0</v>
      </c>
      <c r="IG202" s="515">
        <f t="array" ref="IG202">IFERROR(INDEX($N37:$N51,MATCH(1,IF($L37:$L51&lt;=IG$167,IF($M37:$M51&gt;=IG$167,1)),0))*$B37/12,0)</f>
        <v>0</v>
      </c>
      <c r="IH202" s="515">
        <f t="array" ref="IH202">IFERROR(INDEX($N37:$N51,MATCH(1,IF($L37:$L51&lt;=IH$167,IF($M37:$M51&gt;=IH$167,1)),0))*$B37/12,0)</f>
        <v>0</v>
      </c>
      <c r="II202" s="515">
        <f t="array" ref="II202">IFERROR(INDEX($N37:$N51,MATCH(1,IF($L37:$L51&lt;=II$167,IF($M37:$M51&gt;=II$167,1)),0))*$B37/12,0)</f>
        <v>0</v>
      </c>
      <c r="IJ202" s="515">
        <f t="array" ref="IJ202">IFERROR(INDEX($N37:$N51,MATCH(1,IF($L37:$L51&lt;=IJ$167,IF($M37:$M51&gt;=IJ$167,1)),0))*$B37/12,0)</f>
        <v>0</v>
      </c>
      <c r="IK202" s="515">
        <f t="array" ref="IK202">IFERROR(INDEX($N37:$N51,MATCH(1,IF($L37:$L51&lt;=IK$167,IF($M37:$M51&gt;=IK$167,1)),0))*$B37/12,0)</f>
        <v>0</v>
      </c>
      <c r="IL202" s="515">
        <f t="array" ref="IL202">IFERROR(INDEX($N37:$N51,MATCH(1,IF($L37:$L51&lt;=IL$167,IF($M37:$M51&gt;=IL$167,1)),0))*$B37/12,0)</f>
        <v>0</v>
      </c>
      <c r="IM202" s="515">
        <f t="array" ref="IM202">IFERROR(INDEX($N37:$N51,MATCH(1,IF($L37:$L51&lt;=IM$167,IF($M37:$M51&gt;=IM$167,1)),0))*$B37/12,0)</f>
        <v>0</v>
      </c>
      <c r="IN202" s="515">
        <f t="array" ref="IN202">IFERROR(INDEX($N37:$N51,MATCH(1,IF($L37:$L51&lt;=IN$167,IF($M37:$M51&gt;=IN$167,1)),0))*$B37/12,0)</f>
        <v>0</v>
      </c>
      <c r="IO202" s="515">
        <f t="array" ref="IO202">IFERROR(INDEX($N37:$N51,MATCH(1,IF($L37:$L51&lt;=IO$167,IF($M37:$M51&gt;=IO$167,1)),0))*$B37/12,0)</f>
        <v>0</v>
      </c>
      <c r="IP202" s="515">
        <f t="array" ref="IP202">IFERROR(INDEX($N37:$N51,MATCH(1,IF($L37:$L51&lt;=IP$167,IF($M37:$M51&gt;=IP$167,1)),0))*$B37/12,0)</f>
        <v>0</v>
      </c>
      <c r="IQ202" s="515">
        <f t="array" ref="IQ202">IFERROR(INDEX($N37:$N51,MATCH(1,IF($L37:$L51&lt;=IQ$167,IF($M37:$M51&gt;=IQ$167,1)),0))*$B37/12,0)</f>
        <v>0</v>
      </c>
      <c r="IR202" s="515">
        <f t="array" ref="IR202">IFERROR(INDEX($N37:$N51,MATCH(1,IF($L37:$L51&lt;=IR$167,IF($M37:$M51&gt;=IR$167,1)),0))*$B37/12,0)</f>
        <v>0</v>
      </c>
      <c r="IS202" s="515">
        <f t="array" ref="IS202">IFERROR(INDEX($N37:$N51,MATCH(1,IF($L37:$L51&lt;=IS$167,IF($M37:$M51&gt;=IS$167,1)),0))*$B37/12,0)</f>
        <v>0</v>
      </c>
      <c r="IT202" s="515">
        <f t="array" ref="IT202">IFERROR(INDEX($N37:$N51,MATCH(1,IF($L37:$L51&lt;=IT$167,IF($M37:$M51&gt;=IT$167,1)),0))*$B37/12,0)</f>
        <v>0</v>
      </c>
      <c r="IU202" s="515">
        <f t="array" ref="IU202">IFERROR(INDEX($N37:$N51,MATCH(1,IF($L37:$L51&lt;=IU$167,IF($M37:$M51&gt;=IU$167,1)),0))*$B37/12,0)</f>
        <v>0</v>
      </c>
      <c r="IV202" s="515">
        <f t="array" ref="IV202">IFERROR(INDEX($N37:$N51,MATCH(1,IF($L37:$L51&lt;=IV$167,IF($M37:$M51&gt;=IV$167,1)),0))*$B37/12,0)</f>
        <v>0</v>
      </c>
      <c r="IW202" s="515">
        <f t="array" ref="IW202">IFERROR(INDEX($N37:$N51,MATCH(1,IF($L37:$L51&lt;=IW$167,IF($M37:$M51&gt;=IW$167,1)),0))*$B37/12,0)</f>
        <v>0</v>
      </c>
      <c r="IX202" s="515">
        <f t="array" ref="IX202">IFERROR(INDEX($N37:$N51,MATCH(1,IF($L37:$L51&lt;=IX$167,IF($M37:$M51&gt;=IX$167,1)),0))*$B37/12,0)</f>
        <v>0</v>
      </c>
      <c r="IY202" s="515">
        <f t="array" ref="IY202">IFERROR(INDEX($N37:$N51,MATCH(1,IF($L37:$L51&lt;=IY$167,IF($M37:$M51&gt;=IY$167,1)),0))*$B37/12,0)</f>
        <v>0</v>
      </c>
      <c r="IZ202" s="515">
        <f t="array" ref="IZ202">IFERROR(INDEX($N37:$N51,MATCH(1,IF($L37:$L51&lt;=IZ$167,IF($M37:$M51&gt;=IZ$167,1)),0))*$B37/12,0)</f>
        <v>0</v>
      </c>
      <c r="JA202" s="515">
        <f t="array" ref="JA202">IFERROR(INDEX($N37:$N51,MATCH(1,IF($L37:$L51&lt;=JA$167,IF($M37:$M51&gt;=JA$167,1)),0))*$B37/12,0)</f>
        <v>0</v>
      </c>
      <c r="JB202" s="515">
        <f t="array" ref="JB202">IFERROR(INDEX($N37:$N51,MATCH(1,IF($L37:$L51&lt;=JB$167,IF($M37:$M51&gt;=JB$167,1)),0))*$B37/12,0)</f>
        <v>0</v>
      </c>
      <c r="JC202" s="515">
        <f t="array" ref="JC202">IFERROR(INDEX($N37:$N51,MATCH(1,IF($L37:$L51&lt;=JC$167,IF($M37:$M51&gt;=JC$167,1)),0))*$B37/12,0)</f>
        <v>0</v>
      </c>
      <c r="JD202" s="515">
        <f t="array" ref="JD202">IFERROR(INDEX($N37:$N51,MATCH(1,IF($L37:$L51&lt;=JD$167,IF($M37:$M51&gt;=JD$167,1)),0))*$B37/12,0)</f>
        <v>0</v>
      </c>
      <c r="JE202" s="515">
        <f t="array" ref="JE202">IFERROR(INDEX($N37:$N51,MATCH(1,IF($L37:$L51&lt;=JE$167,IF($M37:$M51&gt;=JE$167,1)),0))*$B37/12,0)</f>
        <v>0</v>
      </c>
      <c r="JF202" s="515">
        <f t="array" ref="JF202">IFERROR(INDEX($N37:$N51,MATCH(1,IF($L37:$L51&lt;=JF$167,IF($M37:$M51&gt;=JF$167,1)),0))*$B37/12,0)</f>
        <v>0</v>
      </c>
      <c r="JG202" s="515">
        <f t="array" ref="JG202">IFERROR(INDEX($N37:$N51,MATCH(1,IF($L37:$L51&lt;=JG$167,IF($M37:$M51&gt;=JG$167,1)),0))*$B37/12,0)</f>
        <v>0</v>
      </c>
      <c r="JH202" s="515">
        <f t="array" ref="JH202">IFERROR(INDEX($N37:$N51,MATCH(1,IF($L37:$L51&lt;=JH$167,IF($M37:$M51&gt;=JH$167,1)),0))*$B37/12,0)</f>
        <v>0</v>
      </c>
      <c r="JI202" s="515">
        <f t="array" ref="JI202">IFERROR(INDEX($N37:$N51,MATCH(1,IF($L37:$L51&lt;=JI$167,IF($M37:$M51&gt;=JI$167,1)),0))*$B37/12,0)</f>
        <v>0</v>
      </c>
      <c r="JJ202" s="515">
        <f t="array" ref="JJ202">IFERROR(INDEX($N37:$N51,MATCH(1,IF($L37:$L51&lt;=JJ$167,IF($M37:$M51&gt;=JJ$167,1)),0))*$B37/12,0)</f>
        <v>0</v>
      </c>
      <c r="JK202" s="515">
        <f t="array" ref="JK202">IFERROR(INDEX($N37:$N51,MATCH(1,IF($L37:$L51&lt;=JK$167,IF($M37:$M51&gt;=JK$167,1)),0))*$B37/12,0)</f>
        <v>0</v>
      </c>
      <c r="JL202" s="515">
        <f t="array" ref="JL202">IFERROR(INDEX($N37:$N51,MATCH(1,IF($L37:$L51&lt;=JL$167,IF($M37:$M51&gt;=JL$167,1)),0))*$B37/12,0)</f>
        <v>0</v>
      </c>
      <c r="JM202" s="515">
        <f t="array" ref="JM202">IFERROR(INDEX($N37:$N51,MATCH(1,IF($L37:$L51&lt;=JM$167,IF($M37:$M51&gt;=JM$167,1)),0))*$B37/12,0)</f>
        <v>0</v>
      </c>
      <c r="JN202" s="515">
        <f t="array" ref="JN202">IFERROR(INDEX($N37:$N51,MATCH(1,IF($L37:$L51&lt;=JN$167,IF($M37:$M51&gt;=JN$167,1)),0))*$B37/12,0)</f>
        <v>0</v>
      </c>
      <c r="JO202" s="515">
        <f t="array" ref="JO202">IFERROR(INDEX($N37:$N51,MATCH(1,IF($L37:$L51&lt;=JO$167,IF($M37:$M51&gt;=JO$167,1)),0))*$B37/12,0)</f>
        <v>0</v>
      </c>
      <c r="JP202" s="515">
        <f t="array" ref="JP202">IFERROR(INDEX($N37:$N51,MATCH(1,IF($L37:$L51&lt;=JP$167,IF($M37:$M51&gt;=JP$167,1)),0))*$B37/12,0)</f>
        <v>0</v>
      </c>
      <c r="JQ202" s="515">
        <f t="array" ref="JQ202">IFERROR(INDEX($N37:$N51,MATCH(1,IF($L37:$L51&lt;=JQ$167,IF($M37:$M51&gt;=JQ$167,1)),0))*$B37/12,0)</f>
        <v>0</v>
      </c>
      <c r="JR202" s="515">
        <f t="array" ref="JR202">IFERROR(INDEX($N37:$N51,MATCH(1,IF($L37:$L51&lt;=JR$167,IF($M37:$M51&gt;=JR$167,1)),0))*$B37/12,0)</f>
        <v>0</v>
      </c>
      <c r="JS202" s="515">
        <f t="array" ref="JS202">IFERROR(INDEX($N37:$N51,MATCH(1,IF($L37:$L51&lt;=JS$167,IF($M37:$M51&gt;=JS$167,1)),0))*$B37/12,0)</f>
        <v>0</v>
      </c>
      <c r="JT202" s="515">
        <f t="array" ref="JT202">IFERROR(INDEX($N37:$N51,MATCH(1,IF($L37:$L51&lt;=JT$167,IF($M37:$M51&gt;=JT$167,1)),0))*$B37/12,0)</f>
        <v>0</v>
      </c>
      <c r="JU202" s="515">
        <f t="array" ref="JU202">IFERROR(INDEX($N37:$N51,MATCH(1,IF($L37:$L51&lt;=JU$167,IF($M37:$M51&gt;=JU$167,1)),0))*$B37/12,0)</f>
        <v>0</v>
      </c>
      <c r="JV202" s="515">
        <f t="array" ref="JV202">IFERROR(INDEX($N37:$N51,MATCH(1,IF($L37:$L51&lt;=JV$167,IF($M37:$M51&gt;=JV$167,1)),0))*$B37/12,0)</f>
        <v>0</v>
      </c>
      <c r="JW202" s="515">
        <f t="array" ref="JW202">IFERROR(INDEX($N37:$N51,MATCH(1,IF($L37:$L51&lt;=JW$167,IF($M37:$M51&gt;=JW$167,1)),0))*$B37/12,0)</f>
        <v>0</v>
      </c>
      <c r="JX202" s="515">
        <f t="array" ref="JX202">IFERROR(INDEX($N37:$N51,MATCH(1,IF($L37:$L51&lt;=JX$167,IF($M37:$M51&gt;=JX$167,1)),0))*$B37/12,0)</f>
        <v>0</v>
      </c>
      <c r="JY202" s="515">
        <f t="array" ref="JY202">IFERROR(INDEX($N37:$N51,MATCH(1,IF($L37:$L51&lt;=JY$167,IF($M37:$M51&gt;=JY$167,1)),0))*$B37/12,0)</f>
        <v>0</v>
      </c>
      <c r="JZ202" s="515">
        <f t="array" ref="JZ202">IFERROR(INDEX($N37:$N51,MATCH(1,IF($L37:$L51&lt;=JZ$167,IF($M37:$M51&gt;=JZ$167,1)),0))*$B37/12,0)</f>
        <v>0</v>
      </c>
      <c r="KA202" s="515">
        <f t="array" ref="KA202">IFERROR(INDEX($N37:$N51,MATCH(1,IF($L37:$L51&lt;=KA$167,IF($M37:$M51&gt;=KA$167,1)),0))*$B37/12,0)</f>
        <v>0</v>
      </c>
      <c r="KB202" s="515">
        <f t="array" ref="KB202">IFERROR(INDEX($N37:$N51,MATCH(1,IF($L37:$L51&lt;=KB$167,IF($M37:$M51&gt;=KB$167,1)),0))*$B37/12,0)</f>
        <v>0</v>
      </c>
      <c r="KC202" s="515">
        <f t="array" ref="KC202">IFERROR(INDEX($N37:$N51,MATCH(1,IF($L37:$L51&lt;=KC$167,IF($M37:$M51&gt;=KC$167,1)),0))*$B37/12,0)</f>
        <v>0</v>
      </c>
      <c r="KD202" s="515">
        <f t="array" ref="KD202">IFERROR(INDEX($N37:$N51,MATCH(1,IF($L37:$L51&lt;=KD$167,IF($M37:$M51&gt;=KD$167,1)),0))*$B37/12,0)</f>
        <v>0</v>
      </c>
      <c r="KE202" s="515">
        <f t="array" ref="KE202">IFERROR(INDEX($N37:$N51,MATCH(1,IF($L37:$L51&lt;=KE$167,IF($M37:$M51&gt;=KE$167,1)),0))*$B37/12,0)</f>
        <v>0</v>
      </c>
      <c r="KF202" s="515">
        <f t="array" ref="KF202">IFERROR(INDEX($N37:$N51,MATCH(1,IF($L37:$L51&lt;=KF$167,IF($M37:$M51&gt;=KF$167,1)),0))*$B37/12,0)</f>
        <v>0</v>
      </c>
      <c r="KG202" s="515">
        <f t="array" ref="KG202">IFERROR(INDEX($N37:$N51,MATCH(1,IF($L37:$L51&lt;=KG$167,IF($M37:$M51&gt;=KG$167,1)),0))*$B37/12,0)</f>
        <v>0</v>
      </c>
      <c r="KH202" s="515">
        <f t="array" ref="KH202">IFERROR(INDEX($N37:$N51,MATCH(1,IF($L37:$L51&lt;=KH$167,IF($M37:$M51&gt;=KH$167,1)),0))*$B37/12,0)</f>
        <v>0</v>
      </c>
      <c r="KI202" s="515">
        <f t="array" ref="KI202">IFERROR(INDEX($N37:$N51,MATCH(1,IF($L37:$L51&lt;=KI$167,IF($M37:$M51&gt;=KI$167,1)),0))*$B37/12,0)</f>
        <v>0</v>
      </c>
      <c r="KJ202" s="515">
        <f t="array" ref="KJ202">IFERROR(INDEX($N37:$N51,MATCH(1,IF($L37:$L51&lt;=KJ$167,IF($M37:$M51&gt;=KJ$167,1)),0))*$B37/12,0)</f>
        <v>0</v>
      </c>
      <c r="KK202" s="515">
        <f t="array" ref="KK202">IFERROR(INDEX($N37:$N51,MATCH(1,IF($L37:$L51&lt;=KK$167,IF($M37:$M51&gt;=KK$167,1)),0))*$B37/12,0)</f>
        <v>0</v>
      </c>
      <c r="KL202" s="515">
        <f t="array" ref="KL202">IFERROR(INDEX($N37:$N51,MATCH(1,IF($L37:$L51&lt;=KL$167,IF($M37:$M51&gt;=KL$167,1)),0))*$B37/12,0)</f>
        <v>0</v>
      </c>
      <c r="KM202" s="515">
        <f t="array" ref="KM202">IFERROR(INDEX($N37:$N51,MATCH(1,IF($L37:$L51&lt;=KM$167,IF($M37:$M51&gt;=KM$167,1)),0))*$B37/12,0)</f>
        <v>0</v>
      </c>
      <c r="KN202" s="515">
        <f t="array" ref="KN202">IFERROR(INDEX($N37:$N51,MATCH(1,IF($L37:$L51&lt;=KN$167,IF($M37:$M51&gt;=KN$167,1)),0))*$B37/12,0)</f>
        <v>0</v>
      </c>
      <c r="KO202" s="515">
        <f t="array" ref="KO202">IFERROR(INDEX($N37:$N51,MATCH(1,IF($L37:$L51&lt;=KO$167,IF($M37:$M51&gt;=KO$167,1)),0))*$B37/12,0)</f>
        <v>0</v>
      </c>
      <c r="KP202" s="515">
        <f t="array" ref="KP202">IFERROR(INDEX($N37:$N51,MATCH(1,IF($L37:$L51&lt;=KP$167,IF($M37:$M51&gt;=KP$167,1)),0))*$B37/12,0)</f>
        <v>0</v>
      </c>
      <c r="KQ202" s="515">
        <f t="array" ref="KQ202">IFERROR(INDEX($N37:$N51,MATCH(1,IF($L37:$L51&lt;=KQ$167,IF($M37:$M51&gt;=KQ$167,1)),0))*$B37/12,0)</f>
        <v>0</v>
      </c>
      <c r="KR202" s="515">
        <f t="array" ref="KR202">IFERROR(INDEX($N37:$N51,MATCH(1,IF($L37:$L51&lt;=KR$167,IF($M37:$M51&gt;=KR$167,1)),0))*$B37/12,0)</f>
        <v>0</v>
      </c>
      <c r="KS202" s="515">
        <f t="array" ref="KS202">IFERROR(INDEX($N37:$N51,MATCH(1,IF($L37:$L51&lt;=KS$167,IF($M37:$M51&gt;=KS$167,1)),0))*$B37/12,0)</f>
        <v>0</v>
      </c>
      <c r="KT202" s="515">
        <f t="array" ref="KT202">IFERROR(INDEX($N37:$N51,MATCH(1,IF($L37:$L51&lt;=KT$167,IF($M37:$M51&gt;=KT$167,1)),0))*$B37/12,0)</f>
        <v>0</v>
      </c>
      <c r="KU202" s="515">
        <f t="array" ref="KU202">IFERROR(INDEX($N37:$N51,MATCH(1,IF($L37:$L51&lt;=KU$167,IF($M37:$M51&gt;=KU$167,1)),0))*$B37/12,0)</f>
        <v>0</v>
      </c>
      <c r="KV202" s="515">
        <f t="array" ref="KV202">IFERROR(INDEX($N37:$N51,MATCH(1,IF($L37:$L51&lt;=KV$167,IF($M37:$M51&gt;=KV$167,1)),0))*$B37/12,0)</f>
        <v>0</v>
      </c>
      <c r="KW202" s="515">
        <f t="array" ref="KW202">IFERROR(INDEX($N37:$N51,MATCH(1,IF($L37:$L51&lt;=KW$167,IF($M37:$M51&gt;=KW$167,1)),0))*$B37/12,0)</f>
        <v>0</v>
      </c>
      <c r="KX202" s="515">
        <f t="array" ref="KX202">IFERROR(INDEX($N37:$N51,MATCH(1,IF($L37:$L51&lt;=KX$167,IF($M37:$M51&gt;=KX$167,1)),0))*$B37/12,0)</f>
        <v>0</v>
      </c>
      <c r="KY202" s="515">
        <f t="array" ref="KY202">IFERROR(INDEX($N37:$N51,MATCH(1,IF($L37:$L51&lt;=KY$167,IF($M37:$M51&gt;=KY$167,1)),0))*$B37/12,0)</f>
        <v>0</v>
      </c>
      <c r="KZ202" s="515">
        <f t="array" ref="KZ202">IFERROR(INDEX($N37:$N51,MATCH(1,IF($L37:$L51&lt;=KZ$167,IF($M37:$M51&gt;=KZ$167,1)),0))*$B37/12,0)</f>
        <v>0</v>
      </c>
      <c r="LA202" s="515">
        <f t="array" ref="LA202">IFERROR(INDEX($N37:$N51,MATCH(1,IF($L37:$L51&lt;=LA$167,IF($M37:$M51&gt;=LA$167,1)),0))*$B37/12,0)</f>
        <v>0</v>
      </c>
      <c r="LB202" s="515">
        <f t="array" ref="LB202">IFERROR(INDEX($N37:$N51,MATCH(1,IF($L37:$L51&lt;=LB$167,IF($M37:$M51&gt;=LB$167,1)),0))*$B37/12,0)</f>
        <v>0</v>
      </c>
      <c r="LC202" s="515">
        <f t="array" ref="LC202">IFERROR(INDEX($N37:$N51,MATCH(1,IF($L37:$L51&lt;=LC$167,IF($M37:$M51&gt;=LC$167,1)),0))*$B37/12,0)</f>
        <v>0</v>
      </c>
      <c r="LD202" s="515">
        <f t="array" ref="LD202">IFERROR(INDEX($N37:$N51,MATCH(1,IF($L37:$L51&lt;=LD$167,IF($M37:$M51&gt;=LD$167,1)),0))*$B37/12,0)</f>
        <v>0</v>
      </c>
      <c r="LE202" s="515">
        <f t="array" ref="LE202">IFERROR(INDEX($N37:$N51,MATCH(1,IF($L37:$L51&lt;=LE$167,IF($M37:$M51&gt;=LE$167,1)),0))*$B37/12,0)</f>
        <v>0</v>
      </c>
      <c r="LF202" s="515">
        <f t="array" ref="LF202">IFERROR(INDEX($N37:$N51,MATCH(1,IF($L37:$L51&lt;=LF$167,IF($M37:$M51&gt;=LF$167,1)),0))*$B37/12,0)</f>
        <v>0</v>
      </c>
      <c r="LG202" s="515">
        <f t="array" ref="LG202">IFERROR(INDEX($N37:$N51,MATCH(1,IF($L37:$L51&lt;=LG$167,IF($M37:$M51&gt;=LG$167,1)),0))*$B37/12,0)</f>
        <v>0</v>
      </c>
      <c r="LH202" s="515">
        <f t="array" ref="LH202">IFERROR(INDEX($N37:$N51,MATCH(1,IF($L37:$L51&lt;=LH$167,IF($M37:$M51&gt;=LH$167,1)),0))*$B37/12,0)</f>
        <v>0</v>
      </c>
      <c r="LI202" s="515">
        <f t="array" ref="LI202">IFERROR(INDEX($N37:$N51,MATCH(1,IF($L37:$L51&lt;=LI$167,IF($M37:$M51&gt;=LI$167,1)),0))*$B37/12,0)</f>
        <v>0</v>
      </c>
      <c r="LJ202" s="515">
        <f t="array" ref="LJ202">IFERROR(INDEX($N37:$N51,MATCH(1,IF($L37:$L51&lt;=LJ$167,IF($M37:$M51&gt;=LJ$167,1)),0))*$B37/12,0)</f>
        <v>0</v>
      </c>
      <c r="LK202" s="515">
        <f t="array" ref="LK202">IFERROR(INDEX($N37:$N51,MATCH(1,IF($L37:$L51&lt;=LK$167,IF($M37:$M51&gt;=LK$167,1)),0))*$B37/12,0)</f>
        <v>0</v>
      </c>
      <c r="LL202" s="515">
        <f t="array" ref="LL202">IFERROR(INDEX($N37:$N51,MATCH(1,IF($L37:$L51&lt;=LL$167,IF($M37:$M51&gt;=LL$167,1)),0))*$B37/12,0)</f>
        <v>0</v>
      </c>
      <c r="LM202" s="515">
        <f t="array" ref="LM202">IFERROR(INDEX($N37:$N51,MATCH(1,IF($L37:$L51&lt;=LM$167,IF($M37:$M51&gt;=LM$167,1)),0))*$B37/12,0)</f>
        <v>0</v>
      </c>
      <c r="LN202" s="515">
        <f t="array" ref="LN202">IFERROR(INDEX($N37:$N51,MATCH(1,IF($L37:$L51&lt;=LN$167,IF($M37:$M51&gt;=LN$167,1)),0))*$B37/12,0)</f>
        <v>0</v>
      </c>
      <c r="LO202" s="515">
        <f t="array" ref="LO202">IFERROR(INDEX($N37:$N51,MATCH(1,IF($L37:$L51&lt;=LO$167,IF($M37:$M51&gt;=LO$167,1)),0))*$B37/12,0)</f>
        <v>0</v>
      </c>
      <c r="LP202" s="515">
        <f t="array" ref="LP202">IFERROR(INDEX($N37:$N51,MATCH(1,IF($L37:$L51&lt;=LP$167,IF($M37:$M51&gt;=LP$167,1)),0))*$B37/12,0)</f>
        <v>0</v>
      </c>
      <c r="LQ202" s="515">
        <f t="array" ref="LQ202">IFERROR(INDEX($N37:$N51,MATCH(1,IF($L37:$L51&lt;=LQ$167,IF($M37:$M51&gt;=LQ$167,1)),0))*$B37/12,0)</f>
        <v>0</v>
      </c>
      <c r="LR202" s="515">
        <f t="array" ref="LR202">IFERROR(INDEX($N37:$N51,MATCH(1,IF($L37:$L51&lt;=LR$167,IF($M37:$M51&gt;=LR$167,1)),0))*$B37/12,0)</f>
        <v>0</v>
      </c>
      <c r="LS202" s="515">
        <f t="array" ref="LS202">IFERROR(INDEX($N37:$N51,MATCH(1,IF($L37:$L51&lt;=LS$167,IF($M37:$M51&gt;=LS$167,1)),0))*$B37/12,0)</f>
        <v>0</v>
      </c>
      <c r="LT202" s="515">
        <f t="array" ref="LT202">IFERROR(INDEX($N37:$N51,MATCH(1,IF($L37:$L51&lt;=LT$167,IF($M37:$M51&gt;=LT$167,1)),0))*$B37/12,0)</f>
        <v>0</v>
      </c>
      <c r="LU202" s="515">
        <f t="array" ref="LU202">IFERROR(INDEX($N37:$N51,MATCH(1,IF($L37:$L51&lt;=LU$167,IF($M37:$M51&gt;=LU$167,1)),0))*$B37/12,0)</f>
        <v>0</v>
      </c>
      <c r="LV202" s="515">
        <f t="array" ref="LV202">IFERROR(INDEX($N37:$N51,MATCH(1,IF($L37:$L51&lt;=LV$167,IF($M37:$M51&gt;=LV$167,1)),0))*$B37/12,0)</f>
        <v>0</v>
      </c>
      <c r="LW202" s="515">
        <f t="array" ref="LW202">IFERROR(INDEX($N37:$N51,MATCH(1,IF($L37:$L51&lt;=LW$167,IF($M37:$M51&gt;=LW$167,1)),0))*$B37/12,0)</f>
        <v>0</v>
      </c>
      <c r="LX202" s="515">
        <f t="array" ref="LX202">IFERROR(INDEX($N37:$N51,MATCH(1,IF($L37:$L51&lt;=LX$167,IF($M37:$M51&gt;=LX$167,1)),0))*$B37/12,0)</f>
        <v>0</v>
      </c>
      <c r="LY202" s="515">
        <f t="array" ref="LY202">IFERROR(INDEX($N37:$N51,MATCH(1,IF($L37:$L51&lt;=LY$167,IF($M37:$M51&gt;=LY$167,1)),0))*$B37/12,0)</f>
        <v>0</v>
      </c>
      <c r="LZ202" s="515">
        <f t="array" ref="LZ202">IFERROR(INDEX($N37:$N51,MATCH(1,IF($L37:$L51&lt;=LZ$167,IF($M37:$M51&gt;=LZ$167,1)),0))*$B37/12,0)</f>
        <v>0</v>
      </c>
      <c r="MA202" s="515">
        <f t="array" ref="MA202">IFERROR(INDEX($N37:$N51,MATCH(1,IF($L37:$L51&lt;=MA$167,IF($M37:$M51&gt;=MA$167,1)),0))*$B37/12,0)</f>
        <v>0</v>
      </c>
      <c r="MB202" s="515">
        <f t="array" ref="MB202">IFERROR(INDEX($N37:$N51,MATCH(1,IF($L37:$L51&lt;=MB$167,IF($M37:$M51&gt;=MB$167,1)),0))*$B37/12,0)</f>
        <v>0</v>
      </c>
      <c r="MC202" s="515">
        <f t="array" ref="MC202">IFERROR(INDEX($N37:$N51,MATCH(1,IF($L37:$L51&lt;=MC$167,IF($M37:$M51&gt;=MC$167,1)),0))*$B37/12,0)</f>
        <v>0</v>
      </c>
      <c r="MD202" s="515">
        <f t="array" ref="MD202">IFERROR(INDEX($N37:$N51,MATCH(1,IF($L37:$L51&lt;=MD$167,IF($M37:$M51&gt;=MD$167,1)),0))*$B37/12,0)</f>
        <v>0</v>
      </c>
      <c r="ME202" s="515">
        <f t="array" ref="ME202">IFERROR(INDEX($N37:$N51,MATCH(1,IF($L37:$L51&lt;=ME$167,IF($M37:$M51&gt;=ME$167,1)),0))*$B37/12,0)</f>
        <v>0</v>
      </c>
      <c r="MF202" s="515">
        <f t="array" ref="MF202">IFERROR(INDEX($N37:$N51,MATCH(1,IF($L37:$L51&lt;=MF$167,IF($M37:$M51&gt;=MF$167,1)),0))*$B37/12,0)</f>
        <v>0</v>
      </c>
      <c r="MG202" s="515">
        <f t="array" ref="MG202">IFERROR(INDEX($N37:$N51,MATCH(1,IF($L37:$L51&lt;=MG$167,IF($M37:$M51&gt;=MG$167,1)),0))*$B37/12,0)</f>
        <v>0</v>
      </c>
      <c r="MH202" s="515">
        <f t="array" ref="MH202">IFERROR(INDEX($N37:$N51,MATCH(1,IF($L37:$L51&lt;=MH$167,IF($M37:$M51&gt;=MH$167,1)),0))*$B37/12,0)</f>
        <v>0</v>
      </c>
      <c r="MI202" s="515">
        <f t="array" ref="MI202">IFERROR(INDEX($N37:$N51,MATCH(1,IF($L37:$L51&lt;=MI$167,IF($M37:$M51&gt;=MI$167,1)),0))*$B37/12,0)</f>
        <v>0</v>
      </c>
      <c r="MJ202" s="515">
        <f t="array" ref="MJ202">IFERROR(INDEX($N37:$N51,MATCH(1,IF($L37:$L51&lt;=MJ$167,IF($M37:$M51&gt;=MJ$167,1)),0))*$B37/12,0)</f>
        <v>0</v>
      </c>
      <c r="MK202" s="515">
        <f t="array" ref="MK202">IFERROR(INDEX($N37:$N51,MATCH(1,IF($L37:$L51&lt;=MK$167,IF($M37:$M51&gt;=MK$167,1)),0))*$B37/12,0)</f>
        <v>0</v>
      </c>
      <c r="ML202" s="515">
        <f t="array" ref="ML202">IFERROR(INDEX($N37:$N51,MATCH(1,IF($L37:$L51&lt;=ML$167,IF($M37:$M51&gt;=ML$167,1)),0))*$B37/12,0)</f>
        <v>0</v>
      </c>
      <c r="MM202" s="515">
        <f t="array" ref="MM202">IFERROR(INDEX($N37:$N51,MATCH(1,IF($L37:$L51&lt;=MM$167,IF($M37:$M51&gt;=MM$167,1)),0))*$B37/12,0)</f>
        <v>0</v>
      </c>
      <c r="MN202" s="515">
        <f t="array" ref="MN202">IFERROR(INDEX($N37:$N51,MATCH(1,IF($L37:$L51&lt;=MN$167,IF($M37:$M51&gt;=MN$167,1)),0))*$B37/12,0)</f>
        <v>0</v>
      </c>
      <c r="MO202" s="515">
        <f t="array" ref="MO202">IFERROR(INDEX($N37:$N51,MATCH(1,IF($L37:$L51&lt;=MO$167,IF($M37:$M51&gt;=MO$167,1)),0))*$B37/12,0)</f>
        <v>0</v>
      </c>
      <c r="MP202" s="515">
        <f t="array" ref="MP202">IFERROR(INDEX($N37:$N51,MATCH(1,IF($L37:$L51&lt;=MP$167,IF($M37:$M51&gt;=MP$167,1)),0))*$B37/12,0)</f>
        <v>0</v>
      </c>
      <c r="MQ202" s="515">
        <f t="array" ref="MQ202">IFERROR(INDEX($N37:$N51,MATCH(1,IF($L37:$L51&lt;=MQ$167,IF($M37:$M51&gt;=MQ$167,1)),0))*$B37/12,0)</f>
        <v>0</v>
      </c>
      <c r="MR202" s="515">
        <f t="array" ref="MR202">IFERROR(INDEX($N37:$N51,MATCH(1,IF($L37:$L51&lt;=MR$167,IF($M37:$M51&gt;=MR$167,1)),0))*$B37/12,0)</f>
        <v>0</v>
      </c>
      <c r="MS202" s="515">
        <f t="array" ref="MS202">IFERROR(INDEX($N37:$N51,MATCH(1,IF($L37:$L51&lt;=MS$167,IF($M37:$M51&gt;=MS$167,1)),0))*$B37/12,0)</f>
        <v>0</v>
      </c>
      <c r="MT202" s="515">
        <f t="array" ref="MT202">IFERROR(INDEX($N37:$N51,MATCH(1,IF($L37:$L51&lt;=MT$167,IF($M37:$M51&gt;=MT$167,1)),0))*$B37/12,0)</f>
        <v>0</v>
      </c>
      <c r="MU202" s="515">
        <f t="array" ref="MU202">IFERROR(INDEX($N37:$N51,MATCH(1,IF($L37:$L51&lt;=MU$167,IF($M37:$M51&gt;=MU$167,1)),0))*$B37/12,0)</f>
        <v>0</v>
      </c>
      <c r="MV202" s="515">
        <f t="array" ref="MV202">IFERROR(INDEX($N37:$N51,MATCH(1,IF($L37:$L51&lt;=MV$167,IF($M37:$M51&gt;=MV$167,1)),0))*$B37/12,0)</f>
        <v>0</v>
      </c>
      <c r="MW202" s="515">
        <f t="array" ref="MW202">IFERROR(INDEX($N37:$N51,MATCH(1,IF($L37:$L51&lt;=MW$167,IF($M37:$M51&gt;=MW$167,1)),0))*$B37/12,0)</f>
        <v>0</v>
      </c>
      <c r="MX202" s="515">
        <f t="array" ref="MX202">IFERROR(INDEX($N37:$N51,MATCH(1,IF($L37:$L51&lt;=MX$167,IF($M37:$M51&gt;=MX$167,1)),0))*$B37/12,0)</f>
        <v>0</v>
      </c>
      <c r="MY202" s="515">
        <f t="array" ref="MY202">IFERROR(INDEX($N37:$N51,MATCH(1,IF($L37:$L51&lt;=MY$167,IF($M37:$M51&gt;=MY$167,1)),0))*$B37/12,0)</f>
        <v>0</v>
      </c>
      <c r="MZ202" s="515">
        <f t="array" ref="MZ202">IFERROR(INDEX($N37:$N51,MATCH(1,IF($L37:$L51&lt;=MZ$167,IF($M37:$M51&gt;=MZ$167,1)),0))*$B37/12,0)</f>
        <v>0</v>
      </c>
      <c r="NA202" s="515">
        <f t="array" ref="NA202">IFERROR(INDEX($N37:$N51,MATCH(1,IF($L37:$L51&lt;=NA$167,IF($M37:$M51&gt;=NA$167,1)),0))*$B37/12,0)</f>
        <v>0</v>
      </c>
      <c r="NB202" s="515">
        <f t="array" ref="NB202">IFERROR(INDEX($N37:$N51,MATCH(1,IF($L37:$L51&lt;=NB$167,IF($M37:$M51&gt;=NB$167,1)),0))*$B37/12,0)</f>
        <v>0</v>
      </c>
      <c r="NC202" s="515">
        <f t="array" ref="NC202">IFERROR(INDEX($N37:$N51,MATCH(1,IF($L37:$L51&lt;=NC$167,IF($M37:$M51&gt;=NC$167,1)),0))*$B37/12,0)</f>
        <v>0</v>
      </c>
      <c r="ND202" s="515">
        <f t="array" ref="ND202">IFERROR(INDEX($N37:$N51,MATCH(1,IF($L37:$L51&lt;=ND$167,IF($M37:$M51&gt;=ND$167,1)),0))*$B37/12,0)</f>
        <v>0</v>
      </c>
      <c r="NE202" s="515">
        <f t="array" ref="NE202">IFERROR(INDEX($N37:$N51,MATCH(1,IF($L37:$L51&lt;=NE$167,IF($M37:$M51&gt;=NE$167,1)),0))*$B37/12,0)</f>
        <v>0</v>
      </c>
      <c r="NF202" s="515">
        <f t="array" ref="NF202">IFERROR(INDEX($N37:$N51,MATCH(1,IF($L37:$L51&lt;=NF$167,IF($M37:$M51&gt;=NF$167,1)),0))*$B37/12,0)</f>
        <v>0</v>
      </c>
      <c r="NG202" s="515">
        <f t="array" ref="NG202">IFERROR(INDEX($N37:$N51,MATCH(1,IF($L37:$L51&lt;=NG$167,IF($M37:$M51&gt;=NG$167,1)),0))*$B37/12,0)</f>
        <v>0</v>
      </c>
      <c r="NH202" s="515">
        <f t="array" ref="NH202">IFERROR(INDEX($N37:$N51,MATCH(1,IF($L37:$L51&lt;=NH$167,IF($M37:$M51&gt;=NH$167,1)),0))*$B37/12,0)</f>
        <v>0</v>
      </c>
      <c r="NI202" s="515">
        <f t="array" ref="NI202">IFERROR(INDEX($N37:$N51,MATCH(1,IF($L37:$L51&lt;=NI$167,IF($M37:$M51&gt;=NI$167,1)),0))*$B37/12,0)</f>
        <v>0</v>
      </c>
      <c r="NJ202" s="515">
        <f t="array" ref="NJ202">IFERROR(INDEX($N37:$N51,MATCH(1,IF($L37:$L51&lt;=NJ$167,IF($M37:$M51&gt;=NJ$167,1)),0))*$B37/12,0)</f>
        <v>0</v>
      </c>
      <c r="NK202" s="516">
        <f t="array" ref="NK202">IFERROR(INDEX($N37:$N51,MATCH(1,IF($L37:$L51&lt;=NK$167,IF($M37:$M51&gt;=NK$167,1)),0))*$B37/12,0)</f>
        <v>0</v>
      </c>
    </row>
    <row r="203" spans="1:375" s="384" customFormat="1" ht="13.8" x14ac:dyDescent="0.3">
      <c r="A203" s="517">
        <f t="shared" si="147"/>
        <v>20303.536627654885</v>
      </c>
      <c r="B203" s="421" t="s">
        <v>315</v>
      </c>
      <c r="C203" s="514" t="s">
        <v>328</v>
      </c>
      <c r="D203" s="515">
        <f>IF(AND(D$167&lt;=$E37,D$167&gt;=EOMONTH($D37,0)),IF($G37="NNN",SUM(Expenses!B$14:B$18)*$F37,IF($G37="FSG",0,IF($G37="MG",SUMPRODUCT(Expenses!B$14:B$18,$I37:$I41)*$F37,MAX((Expenses!B$15-$K37/12)*$J37*$F37,0)+MAX((Expenses!B$14-$K38/12)*$J38*$F37,0)+MAX((Expenses!B$17-$K39/12)*$J39*$F37,0)+MAX((Expenses!B$16-$K40/12)*$J40*$F37,0)+MAX((Expenses!B$18-$K41/12)*$J41*$F37,0)))),0)</f>
        <v>1047.0042043332089</v>
      </c>
      <c r="E203" s="515">
        <f>IF(AND(E$167&lt;=$E37,E$167&gt;=EOMONTH($D37,0)),IF($G37="NNN",SUM(Expenses!C$14:C$18)*$F37,IF($G37="FSG",0,IF($G37="MG",SUMPRODUCT(Expenses!C$14:C$18,$I37:$I41)*$F37,MAX((Expenses!C$15-$K37/12)*$J37*$F37,0)+MAX((Expenses!C$14-$K38/12)*$J38*$F37,0)+MAX((Expenses!C$17-$K39/12)*$J39*$F37,0)+MAX((Expenses!C$16-$K40/12)*$J40*$F37,0)+MAX((Expenses!C$18-$K41/12)*$J41*$F37,0)))),0)</f>
        <v>1049.3738676337239</v>
      </c>
      <c r="F203" s="515">
        <f>IF(AND(F$167&lt;=$E37,F$167&gt;=EOMONTH($D37,0)),IF($G37="NNN",SUM(Expenses!D$14:D$18)*$F37,IF($G37="FSG",0,IF($G37="MG",SUMPRODUCT(Expenses!D$14:D$18,$I37:$I41)*$F37,MAX((Expenses!D$15-$K37/12)*$J37*$F37,0)+MAX((Expenses!D$14-$K38/12)*$J38*$F37,0)+MAX((Expenses!D$17-$K39/12)*$J39*$F37,0)+MAX((Expenses!D$16-$K40/12)*$J40*$F37,0)+MAX((Expenses!D$18-$K41/12)*$J41*$F37,0)))),0)</f>
        <v>1051.7488941449449</v>
      </c>
      <c r="G203" s="515">
        <f>IF(AND(G$167&lt;=$E37,G$167&gt;=EOMONTH($D37,0)),IF($G37="NNN",SUM(Expenses!E$14:E$18)*$F37,IF($G37="FSG",0,IF($G37="MG",SUMPRODUCT(Expenses!E$14:E$18,$I37:$I41)*$F37,MAX((Expenses!E$15-$K37/12)*$J37*$F37,0)+MAX((Expenses!E$14-$K38/12)*$J38*$F37,0)+MAX((Expenses!E$17-$K39/12)*$J39*$F37,0)+MAX((Expenses!E$16-$K40/12)*$J40*$F37,0)+MAX((Expenses!E$18-$K41/12)*$J41*$F37,0)))),0)</f>
        <v>1054.1292960053172</v>
      </c>
      <c r="H203" s="515">
        <f>IF(AND(H$167&lt;=$E37,H$167&gt;=EOMONTH($D37,0)),IF($G37="NNN",SUM(Expenses!F$14:F$18)*$F37,IF($G37="FSG",0,IF($G37="MG",SUMPRODUCT(Expenses!F$14:F$18,$I37:$I41)*$F37,MAX((Expenses!F$15-$K37/12)*$J37*$F37,0)+MAX((Expenses!F$14-$K38/12)*$J38*$F37,0)+MAX((Expenses!F$17-$K39/12)*$J39*$F37,0)+MAX((Expenses!F$16-$K40/12)*$J40*$F37,0)+MAX((Expenses!F$18-$K41/12)*$J41*$F37,0)))),0)</f>
        <v>1056.5150853807595</v>
      </c>
      <c r="I203" s="515">
        <f>IF(AND(I$167&lt;=$E37,I$167&gt;=EOMONTH($D37,0)),IF($G37="NNN",SUM(Expenses!G$14:G$18)*$F37,IF($G37="FSG",0,IF($G37="MG",SUMPRODUCT(Expenses!G$14:G$18,$I37:$I41)*$F37,MAX((Expenses!G$15-$K37/12)*$J37*$F37,0)+MAX((Expenses!G$14-$K38/12)*$J38*$F37,0)+MAX((Expenses!G$17-$K39/12)*$J39*$F37,0)+MAX((Expenses!G$16-$K40/12)*$J40*$F37,0)+MAX((Expenses!G$18-$K41/12)*$J41*$F37,0)))),0)</f>
        <v>1058.9062744647247</v>
      </c>
      <c r="J203" s="515">
        <f>IF(AND(J$167&lt;=$E37,J$167&gt;=EOMONTH($D37,0)),IF($G37="NNN",SUM(Expenses!H$14:H$18)*$F37,IF($G37="FSG",0,IF($G37="MG",SUMPRODUCT(Expenses!H$14:H$18,$I37:$I41)*$F37,MAX((Expenses!H$15-$K37/12)*$J37*$F37,0)+MAX((Expenses!H$14-$K38/12)*$J38*$F37,0)+MAX((Expenses!H$17-$K39/12)*$J39*$F37,0)+MAX((Expenses!H$16-$K40/12)*$J40*$F37,0)+MAX((Expenses!H$18-$K41/12)*$J41*$F37,0)))),0)</f>
        <v>1061.3028754782633</v>
      </c>
      <c r="K203" s="515">
        <f>IF(AND(K$167&lt;=$E37,K$167&gt;=EOMONTH($D37,0)),IF($G37="NNN",SUM(Expenses!I$14:I$18)*$F37,IF($G37="FSG",0,IF($G37="MG",SUMPRODUCT(Expenses!I$14:I$18,$I37:$I41)*$F37,MAX((Expenses!I$15-$K37/12)*$J37*$F37,0)+MAX((Expenses!I$14-$K38/12)*$J38*$F37,0)+MAX((Expenses!I$17-$K39/12)*$J39*$F37,0)+MAX((Expenses!I$16-$K40/12)*$J40*$F37,0)+MAX((Expenses!I$18-$K41/12)*$J41*$F37,0)))),0)</f>
        <v>1063.7049006700854</v>
      </c>
      <c r="L203" s="515">
        <f>IF(AND(L$167&lt;=$E37,L$167&gt;=EOMONTH($D37,0)),IF($G37="NNN",SUM(Expenses!J$14:J$18)*$F37,IF($G37="FSG",0,IF($G37="MG",SUMPRODUCT(Expenses!J$14:J$18,$I37:$I41)*$F37,MAX((Expenses!J$15-$K37/12)*$J37*$F37,0)+MAX((Expenses!J$14-$K38/12)*$J38*$F37,0)+MAX((Expenses!J$17-$K39/12)*$J39*$F37,0)+MAX((Expenses!J$16-$K40/12)*$J40*$F37,0)+MAX((Expenses!J$18-$K41/12)*$J41*$F37,0)))),0)</f>
        <v>1066.1123623166231</v>
      </c>
      <c r="M203" s="515">
        <f>IF(AND(M$167&lt;=$E37,M$167&gt;=EOMONTH($D37,0)),IF($G37="NNN",SUM(Expenses!K$14:K$18)*$F37,IF($G37="FSG",0,IF($G37="MG",SUMPRODUCT(Expenses!K$14:K$18,$I37:$I41)*$F37,MAX((Expenses!K$15-$K37/12)*$J37*$F37,0)+MAX((Expenses!K$14-$K38/12)*$J38*$F37,0)+MAX((Expenses!K$17-$K39/12)*$J39*$F37,0)+MAX((Expenses!K$16-$K40/12)*$J40*$F37,0)+MAX((Expenses!K$18-$K41/12)*$J41*$F37,0)))),0)</f>
        <v>1068.5252727220936</v>
      </c>
      <c r="N203" s="515">
        <f>IF(AND(N$167&lt;=$E37,N$167&gt;=EOMONTH($D37,0)),IF($G37="NNN",SUM(Expenses!L$14:L$18)*$F37,IF($G37="FSG",0,IF($G37="MG",SUMPRODUCT(Expenses!L$14:L$18,$I37:$I41)*$F37,MAX((Expenses!L$15-$K37/12)*$J37*$F37,0)+MAX((Expenses!L$14-$K38/12)*$J38*$F37,0)+MAX((Expenses!L$17-$K39/12)*$J39*$F37,0)+MAX((Expenses!L$16-$K40/12)*$J40*$F37,0)+MAX((Expenses!L$18-$K41/12)*$J41*$F37,0)))),0)</f>
        <v>1070.9436442185624</v>
      </c>
      <c r="O203" s="515">
        <f>IF(AND(O$167&lt;=$E37,O$167&gt;=EOMONTH($D37,0)),IF($G37="NNN",SUM(Expenses!M$14:M$18)*$F37,IF($G37="FSG",0,IF($G37="MG",SUMPRODUCT(Expenses!M$14:M$18,$I37:$I41)*$F37,MAX((Expenses!M$15-$K37/12)*$J37*$F37,0)+MAX((Expenses!M$14-$K38/12)*$J38*$F37,0)+MAX((Expenses!M$17-$K39/12)*$J39*$F37,0)+MAX((Expenses!M$16-$K40/12)*$J40*$F37,0)+MAX((Expenses!M$18-$K41/12)*$J41*$F37,0)))),0)</f>
        <v>1073.3674891660055</v>
      </c>
      <c r="P203" s="515">
        <f>IF(AND(P$167&lt;=$E37,P$167&gt;=EOMONTH($D37,0)),IF($G37="NNN",SUM(Expenses!N$14:N$18)*$F37,IF($G37="FSG",0,IF($G37="MG",SUMPRODUCT(Expenses!N$14:N$18,$I37:$I41)*$F37,MAX((Expenses!N$15-$K37/12)*$J37*$F37,0)+MAX((Expenses!N$14-$K38/12)*$J38*$F37,0)+MAX((Expenses!N$17-$K39/12)*$J39*$F37,0)+MAX((Expenses!N$16-$K40/12)*$J40*$F37,0)+MAX((Expenses!N$18-$K41/12)*$J41*$F37,0)))),0)</f>
        <v>1075.7968199523727</v>
      </c>
      <c r="Q203" s="515">
        <f>IF(AND(Q$167&lt;=$E37,Q$167&gt;=EOMONTH($D37,0)),IF($G37="NNN",SUM(Expenses!O$14:O$18)*$F37,IF($G37="FSG",0,IF($G37="MG",SUMPRODUCT(Expenses!O$14:O$18,$I37:$I41)*$F37,MAX((Expenses!O$15-$K37/12)*$J37*$F37,0)+MAX((Expenses!O$14-$K38/12)*$J38*$F37,0)+MAX((Expenses!O$17-$K39/12)*$J39*$F37,0)+MAX((Expenses!O$16-$K40/12)*$J40*$F37,0)+MAX((Expenses!O$18-$K41/12)*$J41*$F37,0)))),0)</f>
        <v>1078.231648993652</v>
      </c>
      <c r="R203" s="515">
        <f>IF(AND(R$167&lt;=$E37,R$167&gt;=EOMONTH($D37,0)),IF($G37="NNN",SUM(Expenses!P$14:P$18)*$F37,IF($G37="FSG",0,IF($G37="MG",SUMPRODUCT(Expenses!P$14:P$18,$I37:$I41)*$F37,MAX((Expenses!P$15-$K37/12)*$J37*$F37,0)+MAX((Expenses!P$14-$K38/12)*$J38*$F37,0)+MAX((Expenses!P$17-$K39/12)*$J39*$F37,0)+MAX((Expenses!P$16-$K40/12)*$J40*$F37,0)+MAX((Expenses!P$18-$K41/12)*$J41*$F37,0)))),0)</f>
        <v>1080.6719887339314</v>
      </c>
      <c r="S203" s="515">
        <f>IF(AND(S$167&lt;=$E37,S$167&gt;=EOMONTH($D37,0)),IF($G37="NNN",SUM(Expenses!Q$14:Q$18)*$F37,IF($G37="FSG",0,IF($G37="MG",SUMPRODUCT(Expenses!Q$14:Q$18,$I37:$I41)*$F37,MAX((Expenses!Q$15-$K37/12)*$J37*$F37,0)+MAX((Expenses!Q$14-$K38/12)*$J38*$F37,0)+MAX((Expenses!Q$17-$K39/12)*$J39*$F37,0)+MAX((Expenses!Q$16-$K40/12)*$J40*$F37,0)+MAX((Expenses!Q$18-$K41/12)*$J41*$F37,0)))),0)</f>
        <v>1083.117851645464</v>
      </c>
      <c r="T203" s="515">
        <f>IF(AND(T$167&lt;=$E37,T$167&gt;=EOMONTH($D37,0)),IF($G37="NNN",SUM(Expenses!R$14:R$18)*$F37,IF($G37="FSG",0,IF($G37="MG",SUMPRODUCT(Expenses!R$14:R$18,$I37:$I41)*$F37,MAX((Expenses!R$15-$K37/12)*$J37*$F37,0)+MAX((Expenses!R$14-$K38/12)*$J38*$F37,0)+MAX((Expenses!R$17-$K39/12)*$J39*$F37,0)+MAX((Expenses!R$16-$K40/12)*$J40*$F37,0)+MAX((Expenses!R$18-$K41/12)*$J41*$F37,0)))),0)</f>
        <v>1085.5692502287311</v>
      </c>
      <c r="U203" s="515">
        <f>IF(AND(U$167&lt;=$E37,U$167&gt;=EOMONTH($D37,0)),IF($G37="NNN",SUM(Expenses!S$14:S$18)*$F37,IF($G37="FSG",0,IF($G37="MG",SUMPRODUCT(Expenses!S$14:S$18,$I37:$I41)*$F37,MAX((Expenses!S$15-$K37/12)*$J37*$F37,0)+MAX((Expenses!S$14-$K38/12)*$J38*$F37,0)+MAX((Expenses!S$17-$K39/12)*$J39*$F37,0)+MAX((Expenses!S$16-$K40/12)*$J40*$F37,0)+MAX((Expenses!S$18-$K41/12)*$J41*$F37,0)))),0)</f>
        <v>1088.0261970125055</v>
      </c>
      <c r="V203" s="515">
        <f>IF(AND(V$167&lt;=$E37,V$167&gt;=EOMONTH($D37,0)),IF($G37="NNN",SUM(Expenses!T$14:T$18)*$F37,IF($G37="FSG",0,IF($G37="MG",SUMPRODUCT(Expenses!T$14:T$18,$I37:$I41)*$F37,MAX((Expenses!T$15-$K37/12)*$J37*$F37,0)+MAX((Expenses!T$14-$K38/12)*$J38*$F37,0)+MAX((Expenses!T$17-$K39/12)*$J39*$F37,0)+MAX((Expenses!T$16-$K40/12)*$J40*$F37,0)+MAX((Expenses!T$18-$K41/12)*$J41*$F37,0)))),0)</f>
        <v>1090.4887045539165</v>
      </c>
      <c r="W203" s="515">
        <f>IF(AND(W$167&lt;=$E37,W$167&gt;=EOMONTH($D37,0)),IF($G37="NNN",SUM(Expenses!U$14:U$18)*$F37,IF($G37="FSG",0,IF($G37="MG",SUMPRODUCT(Expenses!U$14:U$18,$I37:$I41)*$F37,MAX((Expenses!U$15-$K37/12)*$J37*$F37,0)+MAX((Expenses!U$14-$K38/12)*$J38*$F37,0)+MAX((Expenses!U$17-$K39/12)*$J39*$F37,0)+MAX((Expenses!U$16-$K40/12)*$J40*$F37,0)+MAX((Expenses!U$18-$K41/12)*$J41*$F37,0)))),0)</f>
        <v>0</v>
      </c>
      <c r="X203" s="515">
        <f>IF(AND(X$167&lt;=$E37,X$167&gt;=EOMONTH($D37,0)),IF($G37="NNN",SUM(Expenses!V$14:V$18)*$F37,IF($G37="FSG",0,IF($G37="MG",SUMPRODUCT(Expenses!V$14:V$18,$I37:$I41)*$F37,MAX((Expenses!V$15-$K37/12)*$J37*$F37,0)+MAX((Expenses!V$14-$K38/12)*$J38*$F37,0)+MAX((Expenses!V$17-$K39/12)*$J39*$F37,0)+MAX((Expenses!V$16-$K40/12)*$J40*$F37,0)+MAX((Expenses!V$18-$K41/12)*$J41*$F37,0)))),0)</f>
        <v>0</v>
      </c>
      <c r="Y203" s="515">
        <f>IF(AND(Y$167&lt;=$E37,Y$167&gt;=EOMONTH($D37,0)),IF($G37="NNN",SUM(Expenses!W$14:W$18)*$F37,IF($G37="FSG",0,IF($G37="MG",SUMPRODUCT(Expenses!W$14:W$18,$I37:$I41)*$F37,MAX((Expenses!W$15-$K37/12)*$J37*$F37,0)+MAX((Expenses!W$14-$K38/12)*$J38*$F37,0)+MAX((Expenses!W$17-$K39/12)*$J39*$F37,0)+MAX((Expenses!W$16-$K40/12)*$J40*$F37,0)+MAX((Expenses!W$18-$K41/12)*$J41*$F37,0)))),0)</f>
        <v>0</v>
      </c>
      <c r="Z203" s="515">
        <f>IF(AND(Z$167&lt;=$E37,Z$167&gt;=EOMONTH($D37,0)),IF($G37="NNN",SUM(Expenses!X$14:X$18)*$F37,IF($G37="FSG",0,IF($G37="MG",SUMPRODUCT(Expenses!X$14:X$18,$I37:$I41)*$F37,MAX((Expenses!X$15-$K37/12)*$J37*$F37,0)+MAX((Expenses!X$14-$K38/12)*$J38*$F37,0)+MAX((Expenses!X$17-$K39/12)*$J39*$F37,0)+MAX((Expenses!X$16-$K40/12)*$J40*$F37,0)+MAX((Expenses!X$18-$K41/12)*$J41*$F37,0)))),0)</f>
        <v>0</v>
      </c>
      <c r="AA203" s="515">
        <f>IF(AND(AA$167&lt;=$E37,AA$167&gt;=EOMONTH($D37,0)),IF($G37="NNN",SUM(Expenses!Y$14:Y$18)*$F37,IF($G37="FSG",0,IF($G37="MG",SUMPRODUCT(Expenses!Y$14:Y$18,$I37:$I41)*$F37,MAX((Expenses!Y$15-$K37/12)*$J37*$F37,0)+MAX((Expenses!Y$14-$K38/12)*$J38*$F37,0)+MAX((Expenses!Y$17-$K39/12)*$J39*$F37,0)+MAX((Expenses!Y$16-$K40/12)*$J40*$F37,0)+MAX((Expenses!Y$18-$K41/12)*$J41*$F37,0)))),0)</f>
        <v>0</v>
      </c>
      <c r="AB203" s="515">
        <f>IF(AND(AB$167&lt;=$E37,AB$167&gt;=EOMONTH($D37,0)),IF($G37="NNN",SUM(Expenses!Z$14:Z$18)*$F37,IF($G37="FSG",0,IF($G37="MG",SUMPRODUCT(Expenses!Z$14:Z$18,$I37:$I41)*$F37,MAX((Expenses!Z$15-$K37/12)*$J37*$F37,0)+MAX((Expenses!Z$14-$K38/12)*$J38*$F37,0)+MAX((Expenses!Z$17-$K39/12)*$J39*$F37,0)+MAX((Expenses!Z$16-$K40/12)*$J40*$F37,0)+MAX((Expenses!Z$18-$K41/12)*$J41*$F37,0)))),0)</f>
        <v>0</v>
      </c>
      <c r="AC203" s="515">
        <f>IF(AND(AC$167&lt;=$E37,AC$167&gt;=EOMONTH($D37,0)),IF($G37="NNN",SUM(Expenses!AA$14:AA$18)*$F37,IF($G37="FSG",0,IF($G37="MG",SUMPRODUCT(Expenses!AA$14:AA$18,$I37:$I41)*$F37,MAX((Expenses!AA$15-$K37/12)*$J37*$F37,0)+MAX((Expenses!AA$14-$K38/12)*$J38*$F37,0)+MAX((Expenses!AA$17-$K39/12)*$J39*$F37,0)+MAX((Expenses!AA$16-$K40/12)*$J40*$F37,0)+MAX((Expenses!AA$18-$K41/12)*$J41*$F37,0)))),0)</f>
        <v>0</v>
      </c>
      <c r="AD203" s="515">
        <f>IF(AND(AD$167&lt;=$E37,AD$167&gt;=EOMONTH($D37,0)),IF($G37="NNN",SUM(Expenses!AB$14:AB$18)*$F37,IF($G37="FSG",0,IF($G37="MG",SUMPRODUCT(Expenses!AB$14:AB$18,$I37:$I41)*$F37,MAX((Expenses!AB$15-$K37/12)*$J37*$F37,0)+MAX((Expenses!AB$14-$K38/12)*$J38*$F37,0)+MAX((Expenses!AB$17-$K39/12)*$J39*$F37,0)+MAX((Expenses!AB$16-$K40/12)*$J40*$F37,0)+MAX((Expenses!AB$18-$K41/12)*$J41*$F37,0)))),0)</f>
        <v>0</v>
      </c>
      <c r="AE203" s="515">
        <f>IF(AND(AE$167&lt;=$E37,AE$167&gt;=EOMONTH($D37,0)),IF($G37="NNN",SUM(Expenses!AC$14:AC$18)*$F37,IF($G37="FSG",0,IF($G37="MG",SUMPRODUCT(Expenses!AC$14:AC$18,$I37:$I41)*$F37,MAX((Expenses!AC$15-$K37/12)*$J37*$F37,0)+MAX((Expenses!AC$14-$K38/12)*$J38*$F37,0)+MAX((Expenses!AC$17-$K39/12)*$J39*$F37,0)+MAX((Expenses!AC$16-$K40/12)*$J40*$F37,0)+MAX((Expenses!AC$18-$K41/12)*$J41*$F37,0)))),0)</f>
        <v>0</v>
      </c>
      <c r="AF203" s="515">
        <f>IF(AND(AF$167&lt;=$E37,AF$167&gt;=EOMONTH($D37,0)),IF($G37="NNN",SUM(Expenses!AD$14:AD$18)*$F37,IF($G37="FSG",0,IF($G37="MG",SUMPRODUCT(Expenses!AD$14:AD$18,$I37:$I41)*$F37,MAX((Expenses!AD$15-$K37/12)*$J37*$F37,0)+MAX((Expenses!AD$14-$K38/12)*$J38*$F37,0)+MAX((Expenses!AD$17-$K39/12)*$J39*$F37,0)+MAX((Expenses!AD$16-$K40/12)*$J40*$F37,0)+MAX((Expenses!AD$18-$K41/12)*$J41*$F37,0)))),0)</f>
        <v>0</v>
      </c>
      <c r="AG203" s="515">
        <f>IF(AND(AG$167&lt;=$E37,AG$167&gt;=EOMONTH($D37,0)),IF($G37="NNN",SUM(Expenses!AE$14:AE$18)*$F37,IF($G37="FSG",0,IF($G37="MG",SUMPRODUCT(Expenses!AE$14:AE$18,$I37:$I41)*$F37,MAX((Expenses!AE$15-$K37/12)*$J37*$F37,0)+MAX((Expenses!AE$14-$K38/12)*$J38*$F37,0)+MAX((Expenses!AE$17-$K39/12)*$J39*$F37,0)+MAX((Expenses!AE$16-$K40/12)*$J40*$F37,0)+MAX((Expenses!AE$18-$K41/12)*$J41*$F37,0)))),0)</f>
        <v>0</v>
      </c>
      <c r="AH203" s="515">
        <f>IF(AND(AH$167&lt;=$E37,AH$167&gt;=EOMONTH($D37,0)),IF($G37="NNN",SUM(Expenses!AF$14:AF$18)*$F37,IF($G37="FSG",0,IF($G37="MG",SUMPRODUCT(Expenses!AF$14:AF$18,$I37:$I41)*$F37,MAX((Expenses!AF$15-$K37/12)*$J37*$F37,0)+MAX((Expenses!AF$14-$K38/12)*$J38*$F37,0)+MAX((Expenses!AF$17-$K39/12)*$J39*$F37,0)+MAX((Expenses!AF$16-$K40/12)*$J40*$F37,0)+MAX((Expenses!AF$18-$K41/12)*$J41*$F37,0)))),0)</f>
        <v>0</v>
      </c>
      <c r="AI203" s="515">
        <f>IF(AND(AI$167&lt;=$E37,AI$167&gt;=EOMONTH($D37,0)),IF($G37="NNN",SUM(Expenses!AG$14:AG$18)*$F37,IF($G37="FSG",0,IF($G37="MG",SUMPRODUCT(Expenses!AG$14:AG$18,$I37:$I41)*$F37,MAX((Expenses!AG$15-$K37/12)*$J37*$F37,0)+MAX((Expenses!AG$14-$K38/12)*$J38*$F37,0)+MAX((Expenses!AG$17-$K39/12)*$J39*$F37,0)+MAX((Expenses!AG$16-$K40/12)*$J40*$F37,0)+MAX((Expenses!AG$18-$K41/12)*$J41*$F37,0)))),0)</f>
        <v>0</v>
      </c>
      <c r="AJ203" s="515">
        <f>IF(AND(AJ$167&lt;=$E37,AJ$167&gt;=EOMONTH($D37,0)),IF($G37="NNN",SUM(Expenses!AH$14:AH$18)*$F37,IF($G37="FSG",0,IF($G37="MG",SUMPRODUCT(Expenses!AH$14:AH$18,$I37:$I41)*$F37,MAX((Expenses!AH$15-$K37/12)*$J37*$F37,0)+MAX((Expenses!AH$14-$K38/12)*$J38*$F37,0)+MAX((Expenses!AH$17-$K39/12)*$J39*$F37,0)+MAX((Expenses!AH$16-$K40/12)*$J40*$F37,0)+MAX((Expenses!AH$18-$K41/12)*$J41*$F37,0)))),0)</f>
        <v>0</v>
      </c>
      <c r="AK203" s="515">
        <f>IF(AND(AK$167&lt;=$E37,AK$167&gt;=EOMONTH($D37,0)),IF($G37="NNN",SUM(Expenses!AI$14:AI$18)*$F37,IF($G37="FSG",0,IF($G37="MG",SUMPRODUCT(Expenses!AI$14:AI$18,$I37:$I41)*$F37,MAX((Expenses!AI$15-$K37/12)*$J37*$F37,0)+MAX((Expenses!AI$14-$K38/12)*$J38*$F37,0)+MAX((Expenses!AI$17-$K39/12)*$J39*$F37,0)+MAX((Expenses!AI$16-$K40/12)*$J40*$F37,0)+MAX((Expenses!AI$18-$K41/12)*$J41*$F37,0)))),0)</f>
        <v>0</v>
      </c>
      <c r="AL203" s="515">
        <f>IF(AND(AL$167&lt;=$E37,AL$167&gt;=EOMONTH($D37,0)),IF($G37="NNN",SUM(Expenses!AJ$14:AJ$18)*$F37,IF($G37="FSG",0,IF($G37="MG",SUMPRODUCT(Expenses!AJ$14:AJ$18,$I37:$I41)*$F37,MAX((Expenses!AJ$15-$K37/12)*$J37*$F37,0)+MAX((Expenses!AJ$14-$K38/12)*$J38*$F37,0)+MAX((Expenses!AJ$17-$K39/12)*$J39*$F37,0)+MAX((Expenses!AJ$16-$K40/12)*$J40*$F37,0)+MAX((Expenses!AJ$18-$K41/12)*$J41*$F37,0)))),0)</f>
        <v>0</v>
      </c>
      <c r="AM203" s="515">
        <f>IF(AND(AM$167&lt;=$E37,AM$167&gt;=EOMONTH($D37,0)),IF($G37="NNN",SUM(Expenses!AK$14:AK$18)*$F37,IF($G37="FSG",0,IF($G37="MG",SUMPRODUCT(Expenses!AK$14:AK$18,$I37:$I41)*$F37,MAX((Expenses!AK$15-$K37/12)*$J37*$F37,0)+MAX((Expenses!AK$14-$K38/12)*$J38*$F37,0)+MAX((Expenses!AK$17-$K39/12)*$J39*$F37,0)+MAX((Expenses!AK$16-$K40/12)*$J40*$F37,0)+MAX((Expenses!AK$18-$K41/12)*$J41*$F37,0)))),0)</f>
        <v>0</v>
      </c>
      <c r="AN203" s="515">
        <f>IF(AND(AN$167&lt;=$E37,AN$167&gt;=EOMONTH($D37,0)),IF($G37="NNN",SUM(Expenses!AL$14:AL$18)*$F37,IF($G37="FSG",0,IF($G37="MG",SUMPRODUCT(Expenses!AL$14:AL$18,$I37:$I41)*$F37,MAX((Expenses!AL$15-$K37/12)*$J37*$F37,0)+MAX((Expenses!AL$14-$K38/12)*$J38*$F37,0)+MAX((Expenses!AL$17-$K39/12)*$J39*$F37,0)+MAX((Expenses!AL$16-$K40/12)*$J40*$F37,0)+MAX((Expenses!AL$18-$K41/12)*$J41*$F37,0)))),0)</f>
        <v>0</v>
      </c>
      <c r="AO203" s="515">
        <f>IF(AND(AO$167&lt;=$E37,AO$167&gt;=EOMONTH($D37,0)),IF($G37="NNN",SUM(Expenses!AM$14:AM$18)*$F37,IF($G37="FSG",0,IF($G37="MG",SUMPRODUCT(Expenses!AM$14:AM$18,$I37:$I41)*$F37,MAX((Expenses!AM$15-$K37/12)*$J37*$F37,0)+MAX((Expenses!AM$14-$K38/12)*$J38*$F37,0)+MAX((Expenses!AM$17-$K39/12)*$J39*$F37,0)+MAX((Expenses!AM$16-$K40/12)*$J40*$F37,0)+MAX((Expenses!AM$18-$K41/12)*$J41*$F37,0)))),0)</f>
        <v>0</v>
      </c>
      <c r="AP203" s="515">
        <f>IF(AND(AP$167&lt;=$E37,AP$167&gt;=EOMONTH($D37,0)),IF($G37="NNN",SUM(Expenses!AN$14:AN$18)*$F37,IF($G37="FSG",0,IF($G37="MG",SUMPRODUCT(Expenses!AN$14:AN$18,$I37:$I41)*$F37,MAX((Expenses!AN$15-$K37/12)*$J37*$F37,0)+MAX((Expenses!AN$14-$K38/12)*$J38*$F37,0)+MAX((Expenses!AN$17-$K39/12)*$J39*$F37,0)+MAX((Expenses!AN$16-$K40/12)*$J40*$F37,0)+MAX((Expenses!AN$18-$K41/12)*$J41*$F37,0)))),0)</f>
        <v>0</v>
      </c>
      <c r="AQ203" s="515">
        <f>IF(AND(AQ$167&lt;=$E37,AQ$167&gt;=EOMONTH($D37,0)),IF($G37="NNN",SUM(Expenses!AO$14:AO$18)*$F37,IF($G37="FSG",0,IF($G37="MG",SUMPRODUCT(Expenses!AO$14:AO$18,$I37:$I41)*$F37,MAX((Expenses!AO$15-$K37/12)*$J37*$F37,0)+MAX((Expenses!AO$14-$K38/12)*$J38*$F37,0)+MAX((Expenses!AO$17-$K39/12)*$J39*$F37,0)+MAX((Expenses!AO$16-$K40/12)*$J40*$F37,0)+MAX((Expenses!AO$18-$K41/12)*$J41*$F37,0)))),0)</f>
        <v>0</v>
      </c>
      <c r="AR203" s="515">
        <f>IF(AND(AR$167&lt;=$E37,AR$167&gt;=EOMONTH($D37,0)),IF($G37="NNN",SUM(Expenses!AP$14:AP$18)*$F37,IF($G37="FSG",0,IF($G37="MG",SUMPRODUCT(Expenses!AP$14:AP$18,$I37:$I41)*$F37,MAX((Expenses!AP$15-$K37/12)*$J37*$F37,0)+MAX((Expenses!AP$14-$K38/12)*$J38*$F37,0)+MAX((Expenses!AP$17-$K39/12)*$J39*$F37,0)+MAX((Expenses!AP$16-$K40/12)*$J40*$F37,0)+MAX((Expenses!AP$18-$K41/12)*$J41*$F37,0)))),0)</f>
        <v>0</v>
      </c>
      <c r="AS203" s="515">
        <f>IF(AND(AS$167&lt;=$E37,AS$167&gt;=EOMONTH($D37,0)),IF($G37="NNN",SUM(Expenses!AQ$14:AQ$18)*$F37,IF($G37="FSG",0,IF($G37="MG",SUMPRODUCT(Expenses!AQ$14:AQ$18,$I37:$I41)*$F37,MAX((Expenses!AQ$15-$K37/12)*$J37*$F37,0)+MAX((Expenses!AQ$14-$K38/12)*$J38*$F37,0)+MAX((Expenses!AQ$17-$K39/12)*$J39*$F37,0)+MAX((Expenses!AQ$16-$K40/12)*$J40*$F37,0)+MAX((Expenses!AQ$18-$K41/12)*$J41*$F37,0)))),0)</f>
        <v>0</v>
      </c>
      <c r="AT203" s="515">
        <f>IF(AND(AT$167&lt;=$E37,AT$167&gt;=EOMONTH($D37,0)),IF($G37="NNN",SUM(Expenses!AR$14:AR$18)*$F37,IF($G37="FSG",0,IF($G37="MG",SUMPRODUCT(Expenses!AR$14:AR$18,$I37:$I41)*$F37,MAX((Expenses!AR$15-$K37/12)*$J37*$F37,0)+MAX((Expenses!AR$14-$K38/12)*$J38*$F37,0)+MAX((Expenses!AR$17-$K39/12)*$J39*$F37,0)+MAX((Expenses!AR$16-$K40/12)*$J40*$F37,0)+MAX((Expenses!AR$18-$K41/12)*$J41*$F37,0)))),0)</f>
        <v>0</v>
      </c>
      <c r="AU203" s="515">
        <f>IF(AND(AU$167&lt;=$E37,AU$167&gt;=EOMONTH($D37,0)),IF($G37="NNN",SUM(Expenses!AS$14:AS$18)*$F37,IF($G37="FSG",0,IF($G37="MG",SUMPRODUCT(Expenses!AS$14:AS$18,$I37:$I41)*$F37,MAX((Expenses!AS$15-$K37/12)*$J37*$F37,0)+MAX((Expenses!AS$14-$K38/12)*$J38*$F37,0)+MAX((Expenses!AS$17-$K39/12)*$J39*$F37,0)+MAX((Expenses!AS$16-$K40/12)*$J40*$F37,0)+MAX((Expenses!AS$18-$K41/12)*$J41*$F37,0)))),0)</f>
        <v>0</v>
      </c>
      <c r="AV203" s="515">
        <f>IF(AND(AV$167&lt;=$E37,AV$167&gt;=EOMONTH($D37,0)),IF($G37="NNN",SUM(Expenses!AT$14:AT$18)*$F37,IF($G37="FSG",0,IF($G37="MG",SUMPRODUCT(Expenses!AT$14:AT$18,$I37:$I41)*$F37,MAX((Expenses!AT$15-$K37/12)*$J37*$F37,0)+MAX((Expenses!AT$14-$K38/12)*$J38*$F37,0)+MAX((Expenses!AT$17-$K39/12)*$J39*$F37,0)+MAX((Expenses!AT$16-$K40/12)*$J40*$F37,0)+MAX((Expenses!AT$18-$K41/12)*$J41*$F37,0)))),0)</f>
        <v>0</v>
      </c>
      <c r="AW203" s="515">
        <f>IF(AND(AW$167&lt;=$E37,AW$167&gt;=EOMONTH($D37,0)),IF($G37="NNN",SUM(Expenses!AU$14:AU$18)*$F37,IF($G37="FSG",0,IF($G37="MG",SUMPRODUCT(Expenses!AU$14:AU$18,$I37:$I41)*$F37,MAX((Expenses!AU$15-$K37/12)*$J37*$F37,0)+MAX((Expenses!AU$14-$K38/12)*$J38*$F37,0)+MAX((Expenses!AU$17-$K39/12)*$J39*$F37,0)+MAX((Expenses!AU$16-$K40/12)*$J40*$F37,0)+MAX((Expenses!AU$18-$K41/12)*$J41*$F37,0)))),0)</f>
        <v>0</v>
      </c>
      <c r="AX203" s="515">
        <f>IF(AND(AX$167&lt;=$E37,AX$167&gt;=EOMONTH($D37,0)),IF($G37="NNN",SUM(Expenses!AV$14:AV$18)*$F37,IF($G37="FSG",0,IF($G37="MG",SUMPRODUCT(Expenses!AV$14:AV$18,$I37:$I41)*$F37,MAX((Expenses!AV$15-$K37/12)*$J37*$F37,0)+MAX((Expenses!AV$14-$K38/12)*$J38*$F37,0)+MAX((Expenses!AV$17-$K39/12)*$J39*$F37,0)+MAX((Expenses!AV$16-$K40/12)*$J40*$F37,0)+MAX((Expenses!AV$18-$K41/12)*$J41*$F37,0)))),0)</f>
        <v>0</v>
      </c>
      <c r="AY203" s="515">
        <f>IF(AND(AY$167&lt;=$E37,AY$167&gt;=EOMONTH($D37,0)),IF($G37="NNN",SUM(Expenses!AW$14:AW$18)*$F37,IF($G37="FSG",0,IF($G37="MG",SUMPRODUCT(Expenses!AW$14:AW$18,$I37:$I41)*$F37,MAX((Expenses!AW$15-$K37/12)*$J37*$F37,0)+MAX((Expenses!AW$14-$K38/12)*$J38*$F37,0)+MAX((Expenses!AW$17-$K39/12)*$J39*$F37,0)+MAX((Expenses!AW$16-$K40/12)*$J40*$F37,0)+MAX((Expenses!AW$18-$K41/12)*$J41*$F37,0)))),0)</f>
        <v>0</v>
      </c>
      <c r="AZ203" s="515">
        <f>IF(AND(AZ$167&lt;=$E37,AZ$167&gt;=EOMONTH($D37,0)),IF($G37="NNN",SUM(Expenses!AX$14:AX$18)*$F37,IF($G37="FSG",0,IF($G37="MG",SUMPRODUCT(Expenses!AX$14:AX$18,$I37:$I41)*$F37,MAX((Expenses!AX$15-$K37/12)*$J37*$F37,0)+MAX((Expenses!AX$14-$K38/12)*$J38*$F37,0)+MAX((Expenses!AX$17-$K39/12)*$J39*$F37,0)+MAX((Expenses!AX$16-$K40/12)*$J40*$F37,0)+MAX((Expenses!AX$18-$K41/12)*$J41*$F37,0)))),0)</f>
        <v>0</v>
      </c>
      <c r="BA203" s="515">
        <f>IF(AND(BA$167&lt;=$E37,BA$167&gt;=EOMONTH($D37,0)),IF($G37="NNN",SUM(Expenses!AY$14:AY$18)*$F37,IF($G37="FSG",0,IF($G37="MG",SUMPRODUCT(Expenses!AY$14:AY$18,$I37:$I41)*$F37,MAX((Expenses!AY$15-$K37/12)*$J37*$F37,0)+MAX((Expenses!AY$14-$K38/12)*$J38*$F37,0)+MAX((Expenses!AY$17-$K39/12)*$J39*$F37,0)+MAX((Expenses!AY$16-$K40/12)*$J40*$F37,0)+MAX((Expenses!AY$18-$K41/12)*$J41*$F37,0)))),0)</f>
        <v>0</v>
      </c>
      <c r="BB203" s="515">
        <f>IF(AND(BB$167&lt;=$E37,BB$167&gt;=EOMONTH($D37,0)),IF($G37="NNN",SUM(Expenses!AZ$14:AZ$18)*$F37,IF($G37="FSG",0,IF($G37="MG",SUMPRODUCT(Expenses!AZ$14:AZ$18,$I37:$I41)*$F37,MAX((Expenses!AZ$15-$K37/12)*$J37*$F37,0)+MAX((Expenses!AZ$14-$K38/12)*$J38*$F37,0)+MAX((Expenses!AZ$17-$K39/12)*$J39*$F37,0)+MAX((Expenses!AZ$16-$K40/12)*$J40*$F37,0)+MAX((Expenses!AZ$18-$K41/12)*$J41*$F37,0)))),0)</f>
        <v>0</v>
      </c>
      <c r="BC203" s="515">
        <f>IF(AND(BC$167&lt;=$E37,BC$167&gt;=EOMONTH($D37,0)),IF($G37="NNN",SUM(Expenses!BA$14:BA$18)*$F37,IF($G37="FSG",0,IF($G37="MG",SUMPRODUCT(Expenses!BA$14:BA$18,$I37:$I41)*$F37,MAX((Expenses!BA$15-$K37/12)*$J37*$F37,0)+MAX((Expenses!BA$14-$K38/12)*$J38*$F37,0)+MAX((Expenses!BA$17-$K39/12)*$J39*$F37,0)+MAX((Expenses!BA$16-$K40/12)*$J40*$F37,0)+MAX((Expenses!BA$18-$K41/12)*$J41*$F37,0)))),0)</f>
        <v>0</v>
      </c>
      <c r="BD203" s="515">
        <f>IF(AND(BD$167&lt;=$E37,BD$167&gt;=EOMONTH($D37,0)),IF($G37="NNN",SUM(Expenses!BB$14:BB$18)*$F37,IF($G37="FSG",0,IF($G37="MG",SUMPRODUCT(Expenses!BB$14:BB$18,$I37:$I41)*$F37,MAX((Expenses!BB$15-$K37/12)*$J37*$F37,0)+MAX((Expenses!BB$14-$K38/12)*$J38*$F37,0)+MAX((Expenses!BB$17-$K39/12)*$J39*$F37,0)+MAX((Expenses!BB$16-$K40/12)*$J40*$F37,0)+MAX((Expenses!BB$18-$K41/12)*$J41*$F37,0)))),0)</f>
        <v>0</v>
      </c>
      <c r="BE203" s="515">
        <f>IF(AND(BE$167&lt;=$E37,BE$167&gt;=EOMONTH($D37,0)),IF($G37="NNN",SUM(Expenses!BC$14:BC$18)*$F37,IF($G37="FSG",0,IF($G37="MG",SUMPRODUCT(Expenses!BC$14:BC$18,$I37:$I41)*$F37,MAX((Expenses!BC$15-$K37/12)*$J37*$F37,0)+MAX((Expenses!BC$14-$K38/12)*$J38*$F37,0)+MAX((Expenses!BC$17-$K39/12)*$J39*$F37,0)+MAX((Expenses!BC$16-$K40/12)*$J40*$F37,0)+MAX((Expenses!BC$18-$K41/12)*$J41*$F37,0)))),0)</f>
        <v>0</v>
      </c>
      <c r="BF203" s="515">
        <f>IF(AND(BF$167&lt;=$E37,BF$167&gt;=EOMONTH($D37,0)),IF($G37="NNN",SUM(Expenses!BD$14:BD$18)*$F37,IF($G37="FSG",0,IF($G37="MG",SUMPRODUCT(Expenses!BD$14:BD$18,$I37:$I41)*$F37,MAX((Expenses!BD$15-$K37/12)*$J37*$F37,0)+MAX((Expenses!BD$14-$K38/12)*$J38*$F37,0)+MAX((Expenses!BD$17-$K39/12)*$J39*$F37,0)+MAX((Expenses!BD$16-$K40/12)*$J40*$F37,0)+MAX((Expenses!BD$18-$K41/12)*$J41*$F37,0)))),0)</f>
        <v>0</v>
      </c>
      <c r="BG203" s="515">
        <f>IF(AND(BG$167&lt;=$E37,BG$167&gt;=EOMONTH($D37,0)),IF($G37="NNN",SUM(Expenses!BE$14:BE$18)*$F37,IF($G37="FSG",0,IF($G37="MG",SUMPRODUCT(Expenses!BE$14:BE$18,$I37:$I41)*$F37,MAX((Expenses!BE$15-$K37/12)*$J37*$F37,0)+MAX((Expenses!BE$14-$K38/12)*$J38*$F37,0)+MAX((Expenses!BE$17-$K39/12)*$J39*$F37,0)+MAX((Expenses!BE$16-$K40/12)*$J40*$F37,0)+MAX((Expenses!BE$18-$K41/12)*$J41*$F37,0)))),0)</f>
        <v>0</v>
      </c>
      <c r="BH203" s="515">
        <f>IF(AND(BH$167&lt;=$E37,BH$167&gt;=EOMONTH($D37,0)),IF($G37="NNN",SUM(Expenses!BF$14:BF$18)*$F37,IF($G37="FSG",0,IF($G37="MG",SUMPRODUCT(Expenses!BF$14:BF$18,$I37:$I41)*$F37,MAX((Expenses!BF$15-$K37/12)*$J37*$F37,0)+MAX((Expenses!BF$14-$K38/12)*$J38*$F37,0)+MAX((Expenses!BF$17-$K39/12)*$J39*$F37,0)+MAX((Expenses!BF$16-$K40/12)*$J40*$F37,0)+MAX((Expenses!BF$18-$K41/12)*$J41*$F37,0)))),0)</f>
        <v>0</v>
      </c>
      <c r="BI203" s="515">
        <f>IF(AND(BI$167&lt;=$E37,BI$167&gt;=EOMONTH($D37,0)),IF($G37="NNN",SUM(Expenses!BG$14:BG$18)*$F37,IF($G37="FSG",0,IF($G37="MG",SUMPRODUCT(Expenses!BG$14:BG$18,$I37:$I41)*$F37,MAX((Expenses!BG$15-$K37/12)*$J37*$F37,0)+MAX((Expenses!BG$14-$K38/12)*$J38*$F37,0)+MAX((Expenses!BG$17-$K39/12)*$J39*$F37,0)+MAX((Expenses!BG$16-$K40/12)*$J40*$F37,0)+MAX((Expenses!BG$18-$K41/12)*$J41*$F37,0)))),0)</f>
        <v>0</v>
      </c>
      <c r="BJ203" s="515">
        <f>IF(AND(BJ$167&lt;=$E37,BJ$167&gt;=EOMONTH($D37,0)),IF($G37="NNN",SUM(Expenses!BH$14:BH$18)*$F37,IF($G37="FSG",0,IF($G37="MG",SUMPRODUCT(Expenses!BH$14:BH$18,$I37:$I41)*$F37,MAX((Expenses!BH$15-$K37/12)*$J37*$F37,0)+MAX((Expenses!BH$14-$K38/12)*$J38*$F37,0)+MAX((Expenses!BH$17-$K39/12)*$J39*$F37,0)+MAX((Expenses!BH$16-$K40/12)*$J40*$F37,0)+MAX((Expenses!BH$18-$K41/12)*$J41*$F37,0)))),0)</f>
        <v>0</v>
      </c>
      <c r="BK203" s="515">
        <f>IF(AND(BK$167&lt;=$E37,BK$167&gt;=EOMONTH($D37,0)),IF($G37="NNN",SUM(Expenses!BI$14:BI$18)*$F37,IF($G37="FSG",0,IF($G37="MG",SUMPRODUCT(Expenses!BI$14:BI$18,$I37:$I41)*$F37,MAX((Expenses!BI$15-$K37/12)*$J37*$F37,0)+MAX((Expenses!BI$14-$K38/12)*$J38*$F37,0)+MAX((Expenses!BI$17-$K39/12)*$J39*$F37,0)+MAX((Expenses!BI$16-$K40/12)*$J40*$F37,0)+MAX((Expenses!BI$18-$K41/12)*$J41*$F37,0)))),0)</f>
        <v>0</v>
      </c>
      <c r="BL203" s="515">
        <f>IF(AND(BL$167&lt;=$E37,BL$167&gt;=EOMONTH($D37,0)),IF($G37="NNN",SUM(Expenses!BJ$14:BJ$18)*$F37,IF($G37="FSG",0,IF($G37="MG",SUMPRODUCT(Expenses!BJ$14:BJ$18,$I37:$I41)*$F37,MAX((Expenses!BJ$15-$K37/12)*$J37*$F37,0)+MAX((Expenses!BJ$14-$K38/12)*$J38*$F37,0)+MAX((Expenses!BJ$17-$K39/12)*$J39*$F37,0)+MAX((Expenses!BJ$16-$K40/12)*$J40*$F37,0)+MAX((Expenses!BJ$18-$K41/12)*$J41*$F37,0)))),0)</f>
        <v>0</v>
      </c>
      <c r="BM203" s="515">
        <f>IF(AND(BM$167&lt;=$E37,BM$167&gt;=EOMONTH($D37,0)),IF($G37="NNN",SUM(Expenses!BK$14:BK$18)*$F37,IF($G37="FSG",0,IF($G37="MG",SUMPRODUCT(Expenses!BK$14:BK$18,$I37:$I41)*$F37,MAX((Expenses!BK$15-$K37/12)*$J37*$F37,0)+MAX((Expenses!BK$14-$K38/12)*$J38*$F37,0)+MAX((Expenses!BK$17-$K39/12)*$J39*$F37,0)+MAX((Expenses!BK$16-$K40/12)*$J40*$F37,0)+MAX((Expenses!BK$18-$K41/12)*$J41*$F37,0)))),0)</f>
        <v>0</v>
      </c>
      <c r="BN203" s="515">
        <f>IF(AND(BN$167&lt;=$E37,BN$167&gt;=EOMONTH($D37,0)),IF($G37="NNN",SUM(Expenses!BL$14:BL$18)*$F37,IF($G37="FSG",0,IF($G37="MG",SUMPRODUCT(Expenses!BL$14:BL$18,$I37:$I41)*$F37,MAX((Expenses!BL$15-$K37/12)*$J37*$F37,0)+MAX((Expenses!BL$14-$K38/12)*$J38*$F37,0)+MAX((Expenses!BL$17-$K39/12)*$J39*$F37,0)+MAX((Expenses!BL$16-$K40/12)*$J40*$F37,0)+MAX((Expenses!BL$18-$K41/12)*$J41*$F37,0)))),0)</f>
        <v>0</v>
      </c>
      <c r="BO203" s="515">
        <f>IF(AND(BO$167&lt;=$E37,BO$167&gt;=EOMONTH($D37,0)),IF($G37="NNN",SUM(Expenses!BM$14:BM$18)*$F37,IF($G37="FSG",0,IF($G37="MG",SUMPRODUCT(Expenses!BM$14:BM$18,$I37:$I41)*$F37,MAX((Expenses!BM$15-$K37/12)*$J37*$F37,0)+MAX((Expenses!BM$14-$K38/12)*$J38*$F37,0)+MAX((Expenses!BM$17-$K39/12)*$J39*$F37,0)+MAX((Expenses!BM$16-$K40/12)*$J40*$F37,0)+MAX((Expenses!BM$18-$K41/12)*$J41*$F37,0)))),0)</f>
        <v>0</v>
      </c>
      <c r="BP203" s="515">
        <f>IF(AND(BP$167&lt;=$E37,BP$167&gt;=EOMONTH($D37,0)),IF($G37="NNN",SUM(Expenses!BN$14:BN$18)*$F37,IF($G37="FSG",0,IF($G37="MG",SUMPRODUCT(Expenses!BN$14:BN$18,$I37:$I41)*$F37,MAX((Expenses!BN$15-$K37/12)*$J37*$F37,0)+MAX((Expenses!BN$14-$K38/12)*$J38*$F37,0)+MAX((Expenses!BN$17-$K39/12)*$J39*$F37,0)+MAX((Expenses!BN$16-$K40/12)*$J40*$F37,0)+MAX((Expenses!BN$18-$K41/12)*$J41*$F37,0)))),0)</f>
        <v>0</v>
      </c>
      <c r="BQ203" s="515">
        <f>IF(AND(BQ$167&lt;=$E37,BQ$167&gt;=EOMONTH($D37,0)),IF($G37="NNN",SUM(Expenses!BO$14:BO$18)*$F37,IF($G37="FSG",0,IF($G37="MG",SUMPRODUCT(Expenses!BO$14:BO$18,$I37:$I41)*$F37,MAX((Expenses!BO$15-$K37/12)*$J37*$F37,0)+MAX((Expenses!BO$14-$K38/12)*$J38*$F37,0)+MAX((Expenses!BO$17-$K39/12)*$J39*$F37,0)+MAX((Expenses!BO$16-$K40/12)*$J40*$F37,0)+MAX((Expenses!BO$18-$K41/12)*$J41*$F37,0)))),0)</f>
        <v>0</v>
      </c>
      <c r="BR203" s="515">
        <f>IF(AND(BR$167&lt;=$E37,BR$167&gt;=EOMONTH($D37,0)),IF($G37="NNN",SUM(Expenses!BP$14:BP$18)*$F37,IF($G37="FSG",0,IF($G37="MG",SUMPRODUCT(Expenses!BP$14:BP$18,$I37:$I41)*$F37,MAX((Expenses!BP$15-$K37/12)*$J37*$F37,0)+MAX((Expenses!BP$14-$K38/12)*$J38*$F37,0)+MAX((Expenses!BP$17-$K39/12)*$J39*$F37,0)+MAX((Expenses!BP$16-$K40/12)*$J40*$F37,0)+MAX((Expenses!BP$18-$K41/12)*$J41*$F37,0)))),0)</f>
        <v>0</v>
      </c>
      <c r="BS203" s="515">
        <f>IF(AND(BS$167&lt;=$E37,BS$167&gt;=EOMONTH($D37,0)),IF($G37="NNN",SUM(Expenses!BQ$14:BQ$18)*$F37,IF($G37="FSG",0,IF($G37="MG",SUMPRODUCT(Expenses!BQ$14:BQ$18,$I37:$I41)*$F37,MAX((Expenses!BQ$15-$K37/12)*$J37*$F37,0)+MAX((Expenses!BQ$14-$K38/12)*$J38*$F37,0)+MAX((Expenses!BQ$17-$K39/12)*$J39*$F37,0)+MAX((Expenses!BQ$16-$K40/12)*$J40*$F37,0)+MAX((Expenses!BQ$18-$K41/12)*$J41*$F37,0)))),0)</f>
        <v>0</v>
      </c>
      <c r="BT203" s="515">
        <f>IF(AND(BT$167&lt;=$E37,BT$167&gt;=EOMONTH($D37,0)),IF($G37="NNN",SUM(Expenses!BR$14:BR$18)*$F37,IF($G37="FSG",0,IF($G37="MG",SUMPRODUCT(Expenses!BR$14:BR$18,$I37:$I41)*$F37,MAX((Expenses!BR$15-$K37/12)*$J37*$F37,0)+MAX((Expenses!BR$14-$K38/12)*$J38*$F37,0)+MAX((Expenses!BR$17-$K39/12)*$J39*$F37,0)+MAX((Expenses!BR$16-$K40/12)*$J40*$F37,0)+MAX((Expenses!BR$18-$K41/12)*$J41*$F37,0)))),0)</f>
        <v>0</v>
      </c>
      <c r="BU203" s="515">
        <f>IF(AND(BU$167&lt;=$E37,BU$167&gt;=EOMONTH($D37,0)),IF($G37="NNN",SUM(Expenses!BS$14:BS$18)*$F37,IF($G37="FSG",0,IF($G37="MG",SUMPRODUCT(Expenses!BS$14:BS$18,$I37:$I41)*$F37,MAX((Expenses!BS$15-$K37/12)*$J37*$F37,0)+MAX((Expenses!BS$14-$K38/12)*$J38*$F37,0)+MAX((Expenses!BS$17-$K39/12)*$J39*$F37,0)+MAX((Expenses!BS$16-$K40/12)*$J40*$F37,0)+MAX((Expenses!BS$18-$K41/12)*$J41*$F37,0)))),0)</f>
        <v>0</v>
      </c>
      <c r="BV203" s="515">
        <f>IF(AND(BV$167&lt;=$E37,BV$167&gt;=EOMONTH($D37,0)),IF($G37="NNN",SUM(Expenses!BT$14:BT$18)*$F37,IF($G37="FSG",0,IF($G37="MG",SUMPRODUCT(Expenses!BT$14:BT$18,$I37:$I41)*$F37,MAX((Expenses!BT$15-$K37/12)*$J37*$F37,0)+MAX((Expenses!BT$14-$K38/12)*$J38*$F37,0)+MAX((Expenses!BT$17-$K39/12)*$J39*$F37,0)+MAX((Expenses!BT$16-$K40/12)*$J40*$F37,0)+MAX((Expenses!BT$18-$K41/12)*$J41*$F37,0)))),0)</f>
        <v>0</v>
      </c>
      <c r="BW203" s="515">
        <f>IF(AND(BW$167&lt;=$E37,BW$167&gt;=EOMONTH($D37,0)),IF($G37="NNN",SUM(Expenses!BU$14:BU$18)*$F37,IF($G37="FSG",0,IF($G37="MG",SUMPRODUCT(Expenses!BU$14:BU$18,$I37:$I41)*$F37,MAX((Expenses!BU$15-$K37/12)*$J37*$F37,0)+MAX((Expenses!BU$14-$K38/12)*$J38*$F37,0)+MAX((Expenses!BU$17-$K39/12)*$J39*$F37,0)+MAX((Expenses!BU$16-$K40/12)*$J40*$F37,0)+MAX((Expenses!BU$18-$K41/12)*$J41*$F37,0)))),0)</f>
        <v>0</v>
      </c>
      <c r="BX203" s="515">
        <f>IF(AND(BX$167&lt;=$E37,BX$167&gt;=EOMONTH($D37,0)),IF($G37="NNN",SUM(Expenses!BV$14:BV$18)*$F37,IF($G37="FSG",0,IF($G37="MG",SUMPRODUCT(Expenses!BV$14:BV$18,$I37:$I41)*$F37,MAX((Expenses!BV$15-$K37/12)*$J37*$F37,0)+MAX((Expenses!BV$14-$K38/12)*$J38*$F37,0)+MAX((Expenses!BV$17-$K39/12)*$J39*$F37,0)+MAX((Expenses!BV$16-$K40/12)*$J40*$F37,0)+MAX((Expenses!BV$18-$K41/12)*$J41*$F37,0)))),0)</f>
        <v>0</v>
      </c>
      <c r="BY203" s="515">
        <f>IF(AND(BY$167&lt;=$E37,BY$167&gt;=EOMONTH($D37,0)),IF($G37="NNN",SUM(Expenses!BW$14:BW$18)*$F37,IF($G37="FSG",0,IF($G37="MG",SUMPRODUCT(Expenses!BW$14:BW$18,$I37:$I41)*$F37,MAX((Expenses!BW$15-$K37/12)*$J37*$F37,0)+MAX((Expenses!BW$14-$K38/12)*$J38*$F37,0)+MAX((Expenses!BW$17-$K39/12)*$J39*$F37,0)+MAX((Expenses!BW$16-$K40/12)*$J40*$F37,0)+MAX((Expenses!BW$18-$K41/12)*$J41*$F37,0)))),0)</f>
        <v>0</v>
      </c>
      <c r="BZ203" s="515">
        <f>IF(AND(BZ$167&lt;=$E37,BZ$167&gt;=EOMONTH($D37,0)),IF($G37="NNN",SUM(Expenses!BX$14:BX$18)*$F37,IF($G37="FSG",0,IF($G37="MG",SUMPRODUCT(Expenses!BX$14:BX$18,$I37:$I41)*$F37,MAX((Expenses!BX$15-$K37/12)*$J37*$F37,0)+MAX((Expenses!BX$14-$K38/12)*$J38*$F37,0)+MAX((Expenses!BX$17-$K39/12)*$J39*$F37,0)+MAX((Expenses!BX$16-$K40/12)*$J40*$F37,0)+MAX((Expenses!BX$18-$K41/12)*$J41*$F37,0)))),0)</f>
        <v>0</v>
      </c>
      <c r="CA203" s="515">
        <f>IF(AND(CA$167&lt;=$E37,CA$167&gt;=EOMONTH($D37,0)),IF($G37="NNN",SUM(Expenses!BY$14:BY$18)*$F37,IF($G37="FSG",0,IF($G37="MG",SUMPRODUCT(Expenses!BY$14:BY$18,$I37:$I41)*$F37,MAX((Expenses!BY$15-$K37/12)*$J37*$F37,0)+MAX((Expenses!BY$14-$K38/12)*$J38*$F37,0)+MAX((Expenses!BY$17-$K39/12)*$J39*$F37,0)+MAX((Expenses!BY$16-$K40/12)*$J40*$F37,0)+MAX((Expenses!BY$18-$K41/12)*$J41*$F37,0)))),0)</f>
        <v>0</v>
      </c>
      <c r="CB203" s="515">
        <f>IF(AND(CB$167&lt;=$E37,CB$167&gt;=EOMONTH($D37,0)),IF($G37="NNN",SUM(Expenses!BZ$14:BZ$18)*$F37,IF($G37="FSG",0,IF($G37="MG",SUMPRODUCT(Expenses!BZ$14:BZ$18,$I37:$I41)*$F37,MAX((Expenses!BZ$15-$K37/12)*$J37*$F37,0)+MAX((Expenses!BZ$14-$K38/12)*$J38*$F37,0)+MAX((Expenses!BZ$17-$K39/12)*$J39*$F37,0)+MAX((Expenses!BZ$16-$K40/12)*$J40*$F37,0)+MAX((Expenses!BZ$18-$K41/12)*$J41*$F37,0)))),0)</f>
        <v>0</v>
      </c>
      <c r="CC203" s="515">
        <f>IF(AND(CC$167&lt;=$E37,CC$167&gt;=EOMONTH($D37,0)),IF($G37="NNN",SUM(Expenses!CA$14:CA$18)*$F37,IF($G37="FSG",0,IF($G37="MG",SUMPRODUCT(Expenses!CA$14:CA$18,$I37:$I41)*$F37,MAX((Expenses!CA$15-$K37/12)*$J37*$F37,0)+MAX((Expenses!CA$14-$K38/12)*$J38*$F37,0)+MAX((Expenses!CA$17-$K39/12)*$J39*$F37,0)+MAX((Expenses!CA$16-$K40/12)*$J40*$F37,0)+MAX((Expenses!CA$18-$K41/12)*$J41*$F37,0)))),0)</f>
        <v>0</v>
      </c>
      <c r="CD203" s="515">
        <f>IF(AND(CD$167&lt;=$E37,CD$167&gt;=EOMONTH($D37,0)),IF($G37="NNN",SUM(Expenses!CB$14:CB$18)*$F37,IF($G37="FSG",0,IF($G37="MG",SUMPRODUCT(Expenses!CB$14:CB$18,$I37:$I41)*$F37,MAX((Expenses!CB$15-$K37/12)*$J37*$F37,0)+MAX((Expenses!CB$14-$K38/12)*$J38*$F37,0)+MAX((Expenses!CB$17-$K39/12)*$J39*$F37,0)+MAX((Expenses!CB$16-$K40/12)*$J40*$F37,0)+MAX((Expenses!CB$18-$K41/12)*$J41*$F37,0)))),0)</f>
        <v>0</v>
      </c>
      <c r="CE203" s="515">
        <f>IF(AND(CE$167&lt;=$E37,CE$167&gt;=EOMONTH($D37,0)),IF($G37="NNN",SUM(Expenses!CC$14:CC$18)*$F37,IF($G37="FSG",0,IF($G37="MG",SUMPRODUCT(Expenses!CC$14:CC$18,$I37:$I41)*$F37,MAX((Expenses!CC$15-$K37/12)*$J37*$F37,0)+MAX((Expenses!CC$14-$K38/12)*$J38*$F37,0)+MAX((Expenses!CC$17-$K39/12)*$J39*$F37,0)+MAX((Expenses!CC$16-$K40/12)*$J40*$F37,0)+MAX((Expenses!CC$18-$K41/12)*$J41*$F37,0)))),0)</f>
        <v>0</v>
      </c>
      <c r="CF203" s="515">
        <f>IF(AND(CF$167&lt;=$E37,CF$167&gt;=EOMONTH($D37,0)),IF($G37="NNN",SUM(Expenses!CD$14:CD$18)*$F37,IF($G37="FSG",0,IF($G37="MG",SUMPRODUCT(Expenses!CD$14:CD$18,$I37:$I41)*$F37,MAX((Expenses!CD$15-$K37/12)*$J37*$F37,0)+MAX((Expenses!CD$14-$K38/12)*$J38*$F37,0)+MAX((Expenses!CD$17-$K39/12)*$J39*$F37,0)+MAX((Expenses!CD$16-$K40/12)*$J40*$F37,0)+MAX((Expenses!CD$18-$K41/12)*$J41*$F37,0)))),0)</f>
        <v>0</v>
      </c>
      <c r="CG203" s="515">
        <f>IF(AND(CG$167&lt;=$E37,CG$167&gt;=EOMONTH($D37,0)),IF($G37="NNN",SUM(Expenses!CE$14:CE$18)*$F37,IF($G37="FSG",0,IF($G37="MG",SUMPRODUCT(Expenses!CE$14:CE$18,$I37:$I41)*$F37,MAX((Expenses!CE$15-$K37/12)*$J37*$F37,0)+MAX((Expenses!CE$14-$K38/12)*$J38*$F37,0)+MAX((Expenses!CE$17-$K39/12)*$J39*$F37,0)+MAX((Expenses!CE$16-$K40/12)*$J40*$F37,0)+MAX((Expenses!CE$18-$K41/12)*$J41*$F37,0)))),0)</f>
        <v>0</v>
      </c>
      <c r="CH203" s="515">
        <f>IF(AND(CH$167&lt;=$E37,CH$167&gt;=EOMONTH($D37,0)),IF($G37="NNN",SUM(Expenses!CF$14:CF$18)*$F37,IF($G37="FSG",0,IF($G37="MG",SUMPRODUCT(Expenses!CF$14:CF$18,$I37:$I41)*$F37,MAX((Expenses!CF$15-$K37/12)*$J37*$F37,0)+MAX((Expenses!CF$14-$K38/12)*$J38*$F37,0)+MAX((Expenses!CF$17-$K39/12)*$J39*$F37,0)+MAX((Expenses!CF$16-$K40/12)*$J40*$F37,0)+MAX((Expenses!CF$18-$K41/12)*$J41*$F37,0)))),0)</f>
        <v>0</v>
      </c>
      <c r="CI203" s="515">
        <f>IF(AND(CI$167&lt;=$E37,CI$167&gt;=EOMONTH($D37,0)),IF($G37="NNN",SUM(Expenses!CG$14:CG$18)*$F37,IF($G37="FSG",0,IF($G37="MG",SUMPRODUCT(Expenses!CG$14:CG$18,$I37:$I41)*$F37,MAX((Expenses!CG$15-$K37/12)*$J37*$F37,0)+MAX((Expenses!CG$14-$K38/12)*$J38*$F37,0)+MAX((Expenses!CG$17-$K39/12)*$J39*$F37,0)+MAX((Expenses!CG$16-$K40/12)*$J40*$F37,0)+MAX((Expenses!CG$18-$K41/12)*$J41*$F37,0)))),0)</f>
        <v>0</v>
      </c>
      <c r="CJ203" s="515">
        <f>IF(AND(CJ$167&lt;=$E37,CJ$167&gt;=EOMONTH($D37,0)),IF($G37="NNN",SUM(Expenses!CH$14:CH$18)*$F37,IF($G37="FSG",0,IF($G37="MG",SUMPRODUCT(Expenses!CH$14:CH$18,$I37:$I41)*$F37,MAX((Expenses!CH$15-$K37/12)*$J37*$F37,0)+MAX((Expenses!CH$14-$K38/12)*$J38*$F37,0)+MAX((Expenses!CH$17-$K39/12)*$J39*$F37,0)+MAX((Expenses!CH$16-$K40/12)*$J40*$F37,0)+MAX((Expenses!CH$18-$K41/12)*$J41*$F37,0)))),0)</f>
        <v>0</v>
      </c>
      <c r="CK203" s="515">
        <f>IF(AND(CK$167&lt;=$E37,CK$167&gt;=EOMONTH($D37,0)),IF($G37="NNN",SUM(Expenses!CI$14:CI$18)*$F37,IF($G37="FSG",0,IF($G37="MG",SUMPRODUCT(Expenses!CI$14:CI$18,$I37:$I41)*$F37,MAX((Expenses!CI$15-$K37/12)*$J37*$F37,0)+MAX((Expenses!CI$14-$K38/12)*$J38*$F37,0)+MAX((Expenses!CI$17-$K39/12)*$J39*$F37,0)+MAX((Expenses!CI$16-$K40/12)*$J40*$F37,0)+MAX((Expenses!CI$18-$K41/12)*$J41*$F37,0)))),0)</f>
        <v>0</v>
      </c>
      <c r="CL203" s="515">
        <f>IF(AND(CL$167&lt;=$E37,CL$167&gt;=EOMONTH($D37,0)),IF($G37="NNN",SUM(Expenses!CJ$14:CJ$18)*$F37,IF($G37="FSG",0,IF($G37="MG",SUMPRODUCT(Expenses!CJ$14:CJ$18,$I37:$I41)*$F37,MAX((Expenses!CJ$15-$K37/12)*$J37*$F37,0)+MAX((Expenses!CJ$14-$K38/12)*$J38*$F37,0)+MAX((Expenses!CJ$17-$K39/12)*$J39*$F37,0)+MAX((Expenses!CJ$16-$K40/12)*$J40*$F37,0)+MAX((Expenses!CJ$18-$K41/12)*$J41*$F37,0)))),0)</f>
        <v>0</v>
      </c>
      <c r="CM203" s="515">
        <f>IF(AND(CM$167&lt;=$E37,CM$167&gt;=EOMONTH($D37,0)),IF($G37="NNN",SUM(Expenses!CK$14:CK$18)*$F37,IF($G37="FSG",0,IF($G37="MG",SUMPRODUCT(Expenses!CK$14:CK$18,$I37:$I41)*$F37,MAX((Expenses!CK$15-$K37/12)*$J37*$F37,0)+MAX((Expenses!CK$14-$K38/12)*$J38*$F37,0)+MAX((Expenses!CK$17-$K39/12)*$J39*$F37,0)+MAX((Expenses!CK$16-$K40/12)*$J40*$F37,0)+MAX((Expenses!CK$18-$K41/12)*$J41*$F37,0)))),0)</f>
        <v>0</v>
      </c>
      <c r="CN203" s="515">
        <f>IF(AND(CN$167&lt;=$E37,CN$167&gt;=EOMONTH($D37,0)),IF($G37="NNN",SUM(Expenses!CL$14:CL$18)*$F37,IF($G37="FSG",0,IF($G37="MG",SUMPRODUCT(Expenses!CL$14:CL$18,$I37:$I41)*$F37,MAX((Expenses!CL$15-$K37/12)*$J37*$F37,0)+MAX((Expenses!CL$14-$K38/12)*$J38*$F37,0)+MAX((Expenses!CL$17-$K39/12)*$J39*$F37,0)+MAX((Expenses!CL$16-$K40/12)*$J40*$F37,0)+MAX((Expenses!CL$18-$K41/12)*$J41*$F37,0)))),0)</f>
        <v>0</v>
      </c>
      <c r="CO203" s="515">
        <f>IF(AND(CO$167&lt;=$E37,CO$167&gt;=EOMONTH($D37,0)),IF($G37="NNN",SUM(Expenses!CM$14:CM$18)*$F37,IF($G37="FSG",0,IF($G37="MG",SUMPRODUCT(Expenses!CM$14:CM$18,$I37:$I41)*$F37,MAX((Expenses!CM$15-$K37/12)*$J37*$F37,0)+MAX((Expenses!CM$14-$K38/12)*$J38*$F37,0)+MAX((Expenses!CM$17-$K39/12)*$J39*$F37,0)+MAX((Expenses!CM$16-$K40/12)*$J40*$F37,0)+MAX((Expenses!CM$18-$K41/12)*$J41*$F37,0)))),0)</f>
        <v>0</v>
      </c>
      <c r="CP203" s="515">
        <f>IF(AND(CP$167&lt;=$E37,CP$167&gt;=EOMONTH($D37,0)),IF($G37="NNN",SUM(Expenses!CN$14:CN$18)*$F37,IF($G37="FSG",0,IF($G37="MG",SUMPRODUCT(Expenses!CN$14:CN$18,$I37:$I41)*$F37,MAX((Expenses!CN$15-$K37/12)*$J37*$F37,0)+MAX((Expenses!CN$14-$K38/12)*$J38*$F37,0)+MAX((Expenses!CN$17-$K39/12)*$J39*$F37,0)+MAX((Expenses!CN$16-$K40/12)*$J40*$F37,0)+MAX((Expenses!CN$18-$K41/12)*$J41*$F37,0)))),0)</f>
        <v>0</v>
      </c>
      <c r="CQ203" s="515">
        <f>IF(AND(CQ$167&lt;=$E37,CQ$167&gt;=EOMONTH($D37,0)),IF($G37="NNN",SUM(Expenses!CO$14:CO$18)*$F37,IF($G37="FSG",0,IF($G37="MG",SUMPRODUCT(Expenses!CO$14:CO$18,$I37:$I41)*$F37,MAX((Expenses!CO$15-$K37/12)*$J37*$F37,0)+MAX((Expenses!CO$14-$K38/12)*$J38*$F37,0)+MAX((Expenses!CO$17-$K39/12)*$J39*$F37,0)+MAX((Expenses!CO$16-$K40/12)*$J40*$F37,0)+MAX((Expenses!CO$18-$K41/12)*$J41*$F37,0)))),0)</f>
        <v>0</v>
      </c>
      <c r="CR203" s="515">
        <f>IF(AND(CR$167&lt;=$E37,CR$167&gt;=EOMONTH($D37,0)),IF($G37="NNN",SUM(Expenses!CP$14:CP$18)*$F37,IF($G37="FSG",0,IF($G37="MG",SUMPRODUCT(Expenses!CP$14:CP$18,$I37:$I41)*$F37,MAX((Expenses!CP$15-$K37/12)*$J37*$F37,0)+MAX((Expenses!CP$14-$K38/12)*$J38*$F37,0)+MAX((Expenses!CP$17-$K39/12)*$J39*$F37,0)+MAX((Expenses!CP$16-$K40/12)*$J40*$F37,0)+MAX((Expenses!CP$18-$K41/12)*$J41*$F37,0)))),0)</f>
        <v>0</v>
      </c>
      <c r="CS203" s="515">
        <f>IF(AND(CS$167&lt;=$E37,CS$167&gt;=EOMONTH($D37,0)),IF($G37="NNN",SUM(Expenses!CQ$14:CQ$18)*$F37,IF($G37="FSG",0,IF($G37="MG",SUMPRODUCT(Expenses!CQ$14:CQ$18,$I37:$I41)*$F37,MAX((Expenses!CQ$15-$K37/12)*$J37*$F37,0)+MAX((Expenses!CQ$14-$K38/12)*$J38*$F37,0)+MAX((Expenses!CQ$17-$K39/12)*$J39*$F37,0)+MAX((Expenses!CQ$16-$K40/12)*$J40*$F37,0)+MAX((Expenses!CQ$18-$K41/12)*$J41*$F37,0)))),0)</f>
        <v>0</v>
      </c>
      <c r="CT203" s="515">
        <f>IF(AND(CT$167&lt;=$E37,CT$167&gt;=EOMONTH($D37,0)),IF($G37="NNN",SUM(Expenses!CR$14:CR$18)*$F37,IF($G37="FSG",0,IF($G37="MG",SUMPRODUCT(Expenses!CR$14:CR$18,$I37:$I41)*$F37,MAX((Expenses!CR$15-$K37/12)*$J37*$F37,0)+MAX((Expenses!CR$14-$K38/12)*$J38*$F37,0)+MAX((Expenses!CR$17-$K39/12)*$J39*$F37,0)+MAX((Expenses!CR$16-$K40/12)*$J40*$F37,0)+MAX((Expenses!CR$18-$K41/12)*$J41*$F37,0)))),0)</f>
        <v>0</v>
      </c>
      <c r="CU203" s="515">
        <f>IF(AND(CU$167&lt;=$E37,CU$167&gt;=EOMONTH($D37,0)),IF($G37="NNN",SUM(Expenses!CS$14:CS$18)*$F37,IF($G37="FSG",0,IF($G37="MG",SUMPRODUCT(Expenses!CS$14:CS$18,$I37:$I41)*$F37,MAX((Expenses!CS$15-$K37/12)*$J37*$F37,0)+MAX((Expenses!CS$14-$K38/12)*$J38*$F37,0)+MAX((Expenses!CS$17-$K39/12)*$J39*$F37,0)+MAX((Expenses!CS$16-$K40/12)*$J40*$F37,0)+MAX((Expenses!CS$18-$K41/12)*$J41*$F37,0)))),0)</f>
        <v>0</v>
      </c>
      <c r="CV203" s="515">
        <f>IF(AND(CV$167&lt;=$E37,CV$167&gt;=EOMONTH($D37,0)),IF($G37="NNN",SUM(Expenses!CT$14:CT$18)*$F37,IF($G37="FSG",0,IF($G37="MG",SUMPRODUCT(Expenses!CT$14:CT$18,$I37:$I41)*$F37,MAX((Expenses!CT$15-$K37/12)*$J37*$F37,0)+MAX((Expenses!CT$14-$K38/12)*$J38*$F37,0)+MAX((Expenses!CT$17-$K39/12)*$J39*$F37,0)+MAX((Expenses!CT$16-$K40/12)*$J40*$F37,0)+MAX((Expenses!CT$18-$K41/12)*$J41*$F37,0)))),0)</f>
        <v>0</v>
      </c>
      <c r="CW203" s="515">
        <f>IF(AND(CW$167&lt;=$E37,CW$167&gt;=EOMONTH($D37,0)),IF($G37="NNN",SUM(Expenses!CU$14:CU$18)*$F37,IF($G37="FSG",0,IF($G37="MG",SUMPRODUCT(Expenses!CU$14:CU$18,$I37:$I41)*$F37,MAX((Expenses!CU$15-$K37/12)*$J37*$F37,0)+MAX((Expenses!CU$14-$K38/12)*$J38*$F37,0)+MAX((Expenses!CU$17-$K39/12)*$J39*$F37,0)+MAX((Expenses!CU$16-$K40/12)*$J40*$F37,0)+MAX((Expenses!CU$18-$K41/12)*$J41*$F37,0)))),0)</f>
        <v>0</v>
      </c>
      <c r="CX203" s="515">
        <f>IF(AND(CX$167&lt;=$E37,CX$167&gt;=EOMONTH($D37,0)),IF($G37="NNN",SUM(Expenses!CV$14:CV$18)*$F37,IF($G37="FSG",0,IF($G37="MG",SUMPRODUCT(Expenses!CV$14:CV$18,$I37:$I41)*$F37,MAX((Expenses!CV$15-$K37/12)*$J37*$F37,0)+MAX((Expenses!CV$14-$K38/12)*$J38*$F37,0)+MAX((Expenses!CV$17-$K39/12)*$J39*$F37,0)+MAX((Expenses!CV$16-$K40/12)*$J40*$F37,0)+MAX((Expenses!CV$18-$K41/12)*$J41*$F37,0)))),0)</f>
        <v>0</v>
      </c>
      <c r="CY203" s="515">
        <f>IF(AND(CY$167&lt;=$E37,CY$167&gt;=EOMONTH($D37,0)),IF($G37="NNN",SUM(Expenses!CW$14:CW$18)*$F37,IF($G37="FSG",0,IF($G37="MG",SUMPRODUCT(Expenses!CW$14:CW$18,$I37:$I41)*$F37,MAX((Expenses!CW$15-$K37/12)*$J37*$F37,0)+MAX((Expenses!CW$14-$K38/12)*$J38*$F37,0)+MAX((Expenses!CW$17-$K39/12)*$J39*$F37,0)+MAX((Expenses!CW$16-$K40/12)*$J40*$F37,0)+MAX((Expenses!CW$18-$K41/12)*$J41*$F37,0)))),0)</f>
        <v>0</v>
      </c>
      <c r="CZ203" s="515">
        <f>IF(AND(CZ$167&lt;=$E37,CZ$167&gt;=EOMONTH($D37,0)),IF($G37="NNN",SUM(Expenses!CX$14:CX$18)*$F37,IF($G37="FSG",0,IF($G37="MG",SUMPRODUCT(Expenses!CX$14:CX$18,$I37:$I41)*$F37,MAX((Expenses!CX$15-$K37/12)*$J37*$F37,0)+MAX((Expenses!CX$14-$K38/12)*$J38*$F37,0)+MAX((Expenses!CX$17-$K39/12)*$J39*$F37,0)+MAX((Expenses!CX$16-$K40/12)*$J40*$F37,0)+MAX((Expenses!CX$18-$K41/12)*$J41*$F37,0)))),0)</f>
        <v>0</v>
      </c>
      <c r="DA203" s="515">
        <f>IF(AND(DA$167&lt;=$E37,DA$167&gt;=EOMONTH($D37,0)),IF($G37="NNN",SUM(Expenses!CY$14:CY$18)*$F37,IF($G37="FSG",0,IF($G37="MG",SUMPRODUCT(Expenses!CY$14:CY$18,$I37:$I41)*$F37,MAX((Expenses!CY$15-$K37/12)*$J37*$F37,0)+MAX((Expenses!CY$14-$K38/12)*$J38*$F37,0)+MAX((Expenses!CY$17-$K39/12)*$J39*$F37,0)+MAX((Expenses!CY$16-$K40/12)*$J40*$F37,0)+MAX((Expenses!CY$18-$K41/12)*$J41*$F37,0)))),0)</f>
        <v>0</v>
      </c>
      <c r="DB203" s="515">
        <f>IF(AND(DB$167&lt;=$E37,DB$167&gt;=EOMONTH($D37,0)),IF($G37="NNN",SUM(Expenses!CZ$14:CZ$18)*$F37,IF($G37="FSG",0,IF($G37="MG",SUMPRODUCT(Expenses!CZ$14:CZ$18,$I37:$I41)*$F37,MAX((Expenses!CZ$15-$K37/12)*$J37*$F37,0)+MAX((Expenses!CZ$14-$K38/12)*$J38*$F37,0)+MAX((Expenses!CZ$17-$K39/12)*$J39*$F37,0)+MAX((Expenses!CZ$16-$K40/12)*$J40*$F37,0)+MAX((Expenses!CZ$18-$K41/12)*$J41*$F37,0)))),0)</f>
        <v>0</v>
      </c>
      <c r="DC203" s="515">
        <f>IF(AND(DC$167&lt;=$E37,DC$167&gt;=EOMONTH($D37,0)),IF($G37="NNN",SUM(Expenses!DA$14:DA$18)*$F37,IF($G37="FSG",0,IF($G37="MG",SUMPRODUCT(Expenses!DA$14:DA$18,$I37:$I41)*$F37,MAX((Expenses!DA$15-$K37/12)*$J37*$F37,0)+MAX((Expenses!DA$14-$K38/12)*$J38*$F37,0)+MAX((Expenses!DA$17-$K39/12)*$J39*$F37,0)+MAX((Expenses!DA$16-$K40/12)*$J40*$F37,0)+MAX((Expenses!DA$18-$K41/12)*$J41*$F37,0)))),0)</f>
        <v>0</v>
      </c>
      <c r="DD203" s="515">
        <f>IF(AND(DD$167&lt;=$E37,DD$167&gt;=EOMONTH($D37,0)),IF($G37="NNN",SUM(Expenses!DB$14:DB$18)*$F37,IF($G37="FSG",0,IF($G37="MG",SUMPRODUCT(Expenses!DB$14:DB$18,$I37:$I41)*$F37,MAX((Expenses!DB$15-$K37/12)*$J37*$F37,0)+MAX((Expenses!DB$14-$K38/12)*$J38*$F37,0)+MAX((Expenses!DB$17-$K39/12)*$J39*$F37,0)+MAX((Expenses!DB$16-$K40/12)*$J40*$F37,0)+MAX((Expenses!DB$18-$K41/12)*$J41*$F37,0)))),0)</f>
        <v>0</v>
      </c>
      <c r="DE203" s="515">
        <f>IF(AND(DE$167&lt;=$E37,DE$167&gt;=EOMONTH($D37,0)),IF($G37="NNN",SUM(Expenses!DC$14:DC$18)*$F37,IF($G37="FSG",0,IF($G37="MG",SUMPRODUCT(Expenses!DC$14:DC$18,$I37:$I41)*$F37,MAX((Expenses!DC$15-$K37/12)*$J37*$F37,0)+MAX((Expenses!DC$14-$K38/12)*$J38*$F37,0)+MAX((Expenses!DC$17-$K39/12)*$J39*$F37,0)+MAX((Expenses!DC$16-$K40/12)*$J40*$F37,0)+MAX((Expenses!DC$18-$K41/12)*$J41*$F37,0)))),0)</f>
        <v>0</v>
      </c>
      <c r="DF203" s="515">
        <f>IF(AND(DF$167&lt;=$E37,DF$167&gt;=EOMONTH($D37,0)),IF($G37="NNN",SUM(Expenses!DD$14:DD$18)*$F37,IF($G37="FSG",0,IF($G37="MG",SUMPRODUCT(Expenses!DD$14:DD$18,$I37:$I41)*$F37,MAX((Expenses!DD$15-$K37/12)*$J37*$F37,0)+MAX((Expenses!DD$14-$K38/12)*$J38*$F37,0)+MAX((Expenses!DD$17-$K39/12)*$J39*$F37,0)+MAX((Expenses!DD$16-$K40/12)*$J40*$F37,0)+MAX((Expenses!DD$18-$K41/12)*$J41*$F37,0)))),0)</f>
        <v>0</v>
      </c>
      <c r="DG203" s="515">
        <f>IF(AND(DG$167&lt;=$E37,DG$167&gt;=EOMONTH($D37,0)),IF($G37="NNN",SUM(Expenses!DE$14:DE$18)*$F37,IF($G37="FSG",0,IF($G37="MG",SUMPRODUCT(Expenses!DE$14:DE$18,$I37:$I41)*$F37,MAX((Expenses!DE$15-$K37/12)*$J37*$F37,0)+MAX((Expenses!DE$14-$K38/12)*$J38*$F37,0)+MAX((Expenses!DE$17-$K39/12)*$J39*$F37,0)+MAX((Expenses!DE$16-$K40/12)*$J40*$F37,0)+MAX((Expenses!DE$18-$K41/12)*$J41*$F37,0)))),0)</f>
        <v>0</v>
      </c>
      <c r="DH203" s="515">
        <f>IF(AND(DH$167&lt;=$E37,DH$167&gt;=EOMONTH($D37,0)),IF($G37="NNN",SUM(Expenses!DF$14:DF$18)*$F37,IF($G37="FSG",0,IF($G37="MG",SUMPRODUCT(Expenses!DF$14:DF$18,$I37:$I41)*$F37,MAX((Expenses!DF$15-$K37/12)*$J37*$F37,0)+MAX((Expenses!DF$14-$K38/12)*$J38*$F37,0)+MAX((Expenses!DF$17-$K39/12)*$J39*$F37,0)+MAX((Expenses!DF$16-$K40/12)*$J40*$F37,0)+MAX((Expenses!DF$18-$K41/12)*$J41*$F37,0)))),0)</f>
        <v>0</v>
      </c>
      <c r="DI203" s="515">
        <f>IF(AND(DI$167&lt;=$E37,DI$167&gt;=EOMONTH($D37,0)),IF($G37="NNN",SUM(Expenses!DG$14:DG$18)*$F37,IF($G37="FSG",0,IF($G37="MG",SUMPRODUCT(Expenses!DG$14:DG$18,$I37:$I41)*$F37,MAX((Expenses!DG$15-$K37/12)*$J37*$F37,0)+MAX((Expenses!DG$14-$K38/12)*$J38*$F37,0)+MAX((Expenses!DG$17-$K39/12)*$J39*$F37,0)+MAX((Expenses!DG$16-$K40/12)*$J40*$F37,0)+MAX((Expenses!DG$18-$K41/12)*$J41*$F37,0)))),0)</f>
        <v>0</v>
      </c>
      <c r="DJ203" s="515">
        <f>IF(AND(DJ$167&lt;=$E37,DJ$167&gt;=EOMONTH($D37,0)),IF($G37="NNN",SUM(Expenses!DH$14:DH$18)*$F37,IF($G37="FSG",0,IF($G37="MG",SUMPRODUCT(Expenses!DH$14:DH$18,$I37:$I41)*$F37,MAX((Expenses!DH$15-$K37/12)*$J37*$F37,0)+MAX((Expenses!DH$14-$K38/12)*$J38*$F37,0)+MAX((Expenses!DH$17-$K39/12)*$J39*$F37,0)+MAX((Expenses!DH$16-$K40/12)*$J40*$F37,0)+MAX((Expenses!DH$18-$K41/12)*$J41*$F37,0)))),0)</f>
        <v>0</v>
      </c>
      <c r="DK203" s="515">
        <f>IF(AND(DK$167&lt;=$E37,DK$167&gt;=EOMONTH($D37,0)),IF($G37="NNN",SUM(Expenses!DI$14:DI$18)*$F37,IF($G37="FSG",0,IF($G37="MG",SUMPRODUCT(Expenses!DI$14:DI$18,$I37:$I41)*$F37,MAX((Expenses!DI$15-$K37/12)*$J37*$F37,0)+MAX((Expenses!DI$14-$K38/12)*$J38*$F37,0)+MAX((Expenses!DI$17-$K39/12)*$J39*$F37,0)+MAX((Expenses!DI$16-$K40/12)*$J40*$F37,0)+MAX((Expenses!DI$18-$K41/12)*$J41*$F37,0)))),0)</f>
        <v>0</v>
      </c>
      <c r="DL203" s="515">
        <f>IF(AND(DL$167&lt;=$E37,DL$167&gt;=EOMONTH($D37,0)),IF($G37="NNN",SUM(Expenses!DJ$14:DJ$18)*$F37,IF($G37="FSG",0,IF($G37="MG",SUMPRODUCT(Expenses!DJ$14:DJ$18,$I37:$I41)*$F37,MAX((Expenses!DJ$15-$K37/12)*$J37*$F37,0)+MAX((Expenses!DJ$14-$K38/12)*$J38*$F37,0)+MAX((Expenses!DJ$17-$K39/12)*$J39*$F37,0)+MAX((Expenses!DJ$16-$K40/12)*$J40*$F37,0)+MAX((Expenses!DJ$18-$K41/12)*$J41*$F37,0)))),0)</f>
        <v>0</v>
      </c>
      <c r="DM203" s="515">
        <f>IF(AND(DM$167&lt;=$E37,DM$167&gt;=EOMONTH($D37,0)),IF($G37="NNN",SUM(Expenses!DK$14:DK$18)*$F37,IF($G37="FSG",0,IF($G37="MG",SUMPRODUCT(Expenses!DK$14:DK$18,$I37:$I41)*$F37,MAX((Expenses!DK$15-$K37/12)*$J37*$F37,0)+MAX((Expenses!DK$14-$K38/12)*$J38*$F37,0)+MAX((Expenses!DK$17-$K39/12)*$J39*$F37,0)+MAX((Expenses!DK$16-$K40/12)*$J40*$F37,0)+MAX((Expenses!DK$18-$K41/12)*$J41*$F37,0)))),0)</f>
        <v>0</v>
      </c>
      <c r="DN203" s="515">
        <f>IF(AND(DN$167&lt;=$E37,DN$167&gt;=EOMONTH($D37,0)),IF($G37="NNN",SUM(Expenses!DL$14:DL$18)*$F37,IF($G37="FSG",0,IF($G37="MG",SUMPRODUCT(Expenses!DL$14:DL$18,$I37:$I41)*$F37,MAX((Expenses!DL$15-$K37/12)*$J37*$F37,0)+MAX((Expenses!DL$14-$K38/12)*$J38*$F37,0)+MAX((Expenses!DL$17-$K39/12)*$J39*$F37,0)+MAX((Expenses!DL$16-$K40/12)*$J40*$F37,0)+MAX((Expenses!DL$18-$K41/12)*$J41*$F37,0)))),0)</f>
        <v>0</v>
      </c>
      <c r="DO203" s="515">
        <f>IF(AND(DO$167&lt;=$E37,DO$167&gt;=EOMONTH($D37,0)),IF($G37="NNN",SUM(Expenses!DM$14:DM$18)*$F37,IF($G37="FSG",0,IF($G37="MG",SUMPRODUCT(Expenses!DM$14:DM$18,$I37:$I41)*$F37,MAX((Expenses!DM$15-$K37/12)*$J37*$F37,0)+MAX((Expenses!DM$14-$K38/12)*$J38*$F37,0)+MAX((Expenses!DM$17-$K39/12)*$J39*$F37,0)+MAX((Expenses!DM$16-$K40/12)*$J40*$F37,0)+MAX((Expenses!DM$18-$K41/12)*$J41*$F37,0)))),0)</f>
        <v>0</v>
      </c>
      <c r="DP203" s="515">
        <f>IF(AND(DP$167&lt;=$E37,DP$167&gt;=EOMONTH($D37,0)),IF($G37="NNN",SUM(Expenses!DN$14:DN$18)*$F37,IF($G37="FSG",0,IF($G37="MG",SUMPRODUCT(Expenses!DN$14:DN$18,$I37:$I41)*$F37,MAX((Expenses!DN$15-$K37/12)*$J37*$F37,0)+MAX((Expenses!DN$14-$K38/12)*$J38*$F37,0)+MAX((Expenses!DN$17-$K39/12)*$J39*$F37,0)+MAX((Expenses!DN$16-$K40/12)*$J40*$F37,0)+MAX((Expenses!DN$18-$K41/12)*$J41*$F37,0)))),0)</f>
        <v>0</v>
      </c>
      <c r="DQ203" s="515">
        <f>IF(AND(DQ$167&lt;=$E37,DQ$167&gt;=EOMONTH($D37,0)),IF($G37="NNN",SUM(Expenses!DO$14:DO$18)*$F37,IF($G37="FSG",0,IF($G37="MG",SUMPRODUCT(Expenses!DO$14:DO$18,$I37:$I41)*$F37,MAX((Expenses!DO$15-$K37/12)*$J37*$F37,0)+MAX((Expenses!DO$14-$K38/12)*$J38*$F37,0)+MAX((Expenses!DO$17-$K39/12)*$J39*$F37,0)+MAX((Expenses!DO$16-$K40/12)*$J40*$F37,0)+MAX((Expenses!DO$18-$K41/12)*$J41*$F37,0)))),0)</f>
        <v>0</v>
      </c>
      <c r="DR203" s="515">
        <f>IF(AND(DR$167&lt;=$E37,DR$167&gt;=EOMONTH($D37,0)),IF($G37="NNN",SUM(Expenses!DP$14:DP$18)*$F37,IF($G37="FSG",0,IF($G37="MG",SUMPRODUCT(Expenses!DP$14:DP$18,$I37:$I41)*$F37,MAX((Expenses!DP$15-$K37/12)*$J37*$F37,0)+MAX((Expenses!DP$14-$K38/12)*$J38*$F37,0)+MAX((Expenses!DP$17-$K39/12)*$J39*$F37,0)+MAX((Expenses!DP$16-$K40/12)*$J40*$F37,0)+MAX((Expenses!DP$18-$K41/12)*$J41*$F37,0)))),0)</f>
        <v>0</v>
      </c>
      <c r="DS203" s="515">
        <f>IF(AND(DS$167&lt;=$E37,DS$167&gt;=EOMONTH($D37,0)),IF($G37="NNN",SUM(Expenses!DQ$14:DQ$18)*$F37,IF($G37="FSG",0,IF($G37="MG",SUMPRODUCT(Expenses!DQ$14:DQ$18,$I37:$I41)*$F37,MAX((Expenses!DQ$15-$K37/12)*$J37*$F37,0)+MAX((Expenses!DQ$14-$K38/12)*$J38*$F37,0)+MAX((Expenses!DQ$17-$K39/12)*$J39*$F37,0)+MAX((Expenses!DQ$16-$K40/12)*$J40*$F37,0)+MAX((Expenses!DQ$18-$K41/12)*$J41*$F37,0)))),0)</f>
        <v>0</v>
      </c>
      <c r="DT203" s="515">
        <f>IF(AND(DT$167&lt;=$E37,DT$167&gt;=EOMONTH($D37,0)),IF($G37="NNN",SUM(Expenses!DR$14:DR$18)*$F37,IF($G37="FSG",0,IF($G37="MG",SUMPRODUCT(Expenses!DR$14:DR$18,$I37:$I41)*$F37,MAX((Expenses!DR$15-$K37/12)*$J37*$F37,0)+MAX((Expenses!DR$14-$K38/12)*$J38*$F37,0)+MAX((Expenses!DR$17-$K39/12)*$J39*$F37,0)+MAX((Expenses!DR$16-$K40/12)*$J40*$F37,0)+MAX((Expenses!DR$18-$K41/12)*$J41*$F37,0)))),0)</f>
        <v>0</v>
      </c>
      <c r="DU203" s="515">
        <f>IF(AND(DU$167&lt;=$E37,DU$167&gt;=EOMONTH($D37,0)),IF($G37="NNN",SUM(Expenses!DS$14:DS$18)*$F37,IF($G37="FSG",0,IF($G37="MG",SUMPRODUCT(Expenses!DS$14:DS$18,$I37:$I41)*$F37,MAX((Expenses!DS$15-$K37/12)*$J37*$F37,0)+MAX((Expenses!DS$14-$K38/12)*$J38*$F37,0)+MAX((Expenses!DS$17-$K39/12)*$J39*$F37,0)+MAX((Expenses!DS$16-$K40/12)*$J40*$F37,0)+MAX((Expenses!DS$18-$K41/12)*$J41*$F37,0)))),0)</f>
        <v>0</v>
      </c>
      <c r="DV203" s="515">
        <f>IF(AND(DV$167&lt;=$E37,DV$167&gt;=EOMONTH($D37,0)),IF($G37="NNN",SUM(Expenses!DT$14:DT$18)*$F37,IF($G37="FSG",0,IF($G37="MG",SUMPRODUCT(Expenses!DT$14:DT$18,$I37:$I41)*$F37,MAX((Expenses!DT$15-$K37/12)*$J37*$F37,0)+MAX((Expenses!DT$14-$K38/12)*$J38*$F37,0)+MAX((Expenses!DT$17-$K39/12)*$J39*$F37,0)+MAX((Expenses!DT$16-$K40/12)*$J40*$F37,0)+MAX((Expenses!DT$18-$K41/12)*$J41*$F37,0)))),0)</f>
        <v>0</v>
      </c>
      <c r="DW203" s="515">
        <f>IF(AND(DW$167&lt;=$E37,DW$167&gt;=EOMONTH($D37,0)),IF($G37="NNN",SUM(Expenses!DU$14:DU$18)*$F37,IF($G37="FSG",0,IF($G37="MG",SUMPRODUCT(Expenses!DU$14:DU$18,$I37:$I41)*$F37,MAX((Expenses!DU$15-$K37/12)*$J37*$F37,0)+MAX((Expenses!DU$14-$K38/12)*$J38*$F37,0)+MAX((Expenses!DU$17-$K39/12)*$J39*$F37,0)+MAX((Expenses!DU$16-$K40/12)*$J40*$F37,0)+MAX((Expenses!DU$18-$K41/12)*$J41*$F37,0)))),0)</f>
        <v>0</v>
      </c>
      <c r="DX203" s="515">
        <f>IF(AND(DX$167&lt;=$E37,DX$167&gt;=EOMONTH($D37,0)),IF($G37="NNN",SUM(Expenses!DV$14:DV$18)*$F37,IF($G37="FSG",0,IF($G37="MG",SUMPRODUCT(Expenses!DV$14:DV$18,$I37:$I41)*$F37,MAX((Expenses!DV$15-$K37/12)*$J37*$F37,0)+MAX((Expenses!DV$14-$K38/12)*$J38*$F37,0)+MAX((Expenses!DV$17-$K39/12)*$J39*$F37,0)+MAX((Expenses!DV$16-$K40/12)*$J40*$F37,0)+MAX((Expenses!DV$18-$K41/12)*$J41*$F37,0)))),0)</f>
        <v>0</v>
      </c>
      <c r="DY203" s="515">
        <f>IF(AND(DY$167&lt;=$E37,DY$167&gt;=EOMONTH($D37,0)),IF($G37="NNN",SUM(Expenses!DW$14:DW$18)*$F37,IF($G37="FSG",0,IF($G37="MG",SUMPRODUCT(Expenses!DW$14:DW$18,$I37:$I41)*$F37,MAX((Expenses!DW$15-$K37/12)*$J37*$F37,0)+MAX((Expenses!DW$14-$K38/12)*$J38*$F37,0)+MAX((Expenses!DW$17-$K39/12)*$J39*$F37,0)+MAX((Expenses!DW$16-$K40/12)*$J40*$F37,0)+MAX((Expenses!DW$18-$K41/12)*$J41*$F37,0)))),0)</f>
        <v>0</v>
      </c>
      <c r="DZ203" s="515">
        <f>IF(AND(DZ$167&lt;=$E37,DZ$167&gt;=EOMONTH($D37,0)),IF($G37="NNN",SUM(Expenses!DX$14:DX$18)*$F37,IF($G37="FSG",0,IF($G37="MG",SUMPRODUCT(Expenses!DX$14:DX$18,$I37:$I41)*$F37,MAX((Expenses!DX$15-$K37/12)*$J37*$F37,0)+MAX((Expenses!DX$14-$K38/12)*$J38*$F37,0)+MAX((Expenses!DX$17-$K39/12)*$J39*$F37,0)+MAX((Expenses!DX$16-$K40/12)*$J40*$F37,0)+MAX((Expenses!DX$18-$K41/12)*$J41*$F37,0)))),0)</f>
        <v>0</v>
      </c>
      <c r="EA203" s="515">
        <f>IF(AND(EA$167&lt;=$E37,EA$167&gt;=EOMONTH($D37,0)),IF($G37="NNN",SUM(Expenses!DY$14:DY$18)*$F37,IF($G37="FSG",0,IF($G37="MG",SUMPRODUCT(Expenses!DY$14:DY$18,$I37:$I41)*$F37,MAX((Expenses!DY$15-$K37/12)*$J37*$F37,0)+MAX((Expenses!DY$14-$K38/12)*$J38*$F37,0)+MAX((Expenses!DY$17-$K39/12)*$J39*$F37,0)+MAX((Expenses!DY$16-$K40/12)*$J40*$F37,0)+MAX((Expenses!DY$18-$K41/12)*$J41*$F37,0)))),0)</f>
        <v>0</v>
      </c>
      <c r="EB203" s="515">
        <f>IF(AND(EB$167&lt;=$E37,EB$167&gt;=EOMONTH($D37,0)),IF($G37="NNN",SUM(Expenses!DZ$14:DZ$18)*$F37,IF($G37="FSG",0,IF($G37="MG",SUMPRODUCT(Expenses!DZ$14:DZ$18,$I37:$I41)*$F37,MAX((Expenses!DZ$15-$K37/12)*$J37*$F37,0)+MAX((Expenses!DZ$14-$K38/12)*$J38*$F37,0)+MAX((Expenses!DZ$17-$K39/12)*$J39*$F37,0)+MAX((Expenses!DZ$16-$K40/12)*$J40*$F37,0)+MAX((Expenses!DZ$18-$K41/12)*$J41*$F37,0)))),0)</f>
        <v>0</v>
      </c>
      <c r="EC203" s="515">
        <f>IF(AND(EC$167&lt;=$E37,EC$167&gt;=EOMONTH($D37,0)),IF($G37="NNN",SUM(Expenses!EA$14:EA$18)*$F37,IF($G37="FSG",0,IF($G37="MG",SUMPRODUCT(Expenses!EA$14:EA$18,$I37:$I41)*$F37,MAX((Expenses!EA$15-$K37/12)*$J37*$F37,0)+MAX((Expenses!EA$14-$K38/12)*$J38*$F37,0)+MAX((Expenses!EA$17-$K39/12)*$J39*$F37,0)+MAX((Expenses!EA$16-$K40/12)*$J40*$F37,0)+MAX((Expenses!EA$18-$K41/12)*$J41*$F37,0)))),0)</f>
        <v>0</v>
      </c>
      <c r="ED203" s="515">
        <f>IF(AND(ED$167&lt;=$E37,ED$167&gt;=EOMONTH($D37,0)),IF($G37="NNN",SUM(Expenses!EB$14:EB$18)*$F37,IF($G37="FSG",0,IF($G37="MG",SUMPRODUCT(Expenses!EB$14:EB$18,$I37:$I41)*$F37,MAX((Expenses!EB$15-$K37/12)*$J37*$F37,0)+MAX((Expenses!EB$14-$K38/12)*$J38*$F37,0)+MAX((Expenses!EB$17-$K39/12)*$J39*$F37,0)+MAX((Expenses!EB$16-$K40/12)*$J40*$F37,0)+MAX((Expenses!EB$18-$K41/12)*$J41*$F37,0)))),0)</f>
        <v>0</v>
      </c>
      <c r="EE203" s="515">
        <f>IF(AND(EE$167&lt;=$E37,EE$167&gt;=EOMONTH($D37,0)),IF($G37="NNN",SUM(Expenses!EC$14:EC$18)*$F37,IF($G37="FSG",0,IF($G37="MG",SUMPRODUCT(Expenses!EC$14:EC$18,$I37:$I41)*$F37,MAX((Expenses!EC$15-$K37/12)*$J37*$F37,0)+MAX((Expenses!EC$14-$K38/12)*$J38*$F37,0)+MAX((Expenses!EC$17-$K39/12)*$J39*$F37,0)+MAX((Expenses!EC$16-$K40/12)*$J40*$F37,0)+MAX((Expenses!EC$18-$K41/12)*$J41*$F37,0)))),0)</f>
        <v>0</v>
      </c>
      <c r="EF203" s="515">
        <f>IF(AND(EF$167&lt;=$E37,EF$167&gt;=EOMONTH($D37,0)),IF($G37="NNN",SUM(Expenses!ED$14:ED$18)*$F37,IF($G37="FSG",0,IF($G37="MG",SUMPRODUCT(Expenses!ED$14:ED$18,$I37:$I41)*$F37,MAX((Expenses!ED$15-$K37/12)*$J37*$F37,0)+MAX((Expenses!ED$14-$K38/12)*$J38*$F37,0)+MAX((Expenses!ED$17-$K39/12)*$J39*$F37,0)+MAX((Expenses!ED$16-$K40/12)*$J40*$F37,0)+MAX((Expenses!ED$18-$K41/12)*$J41*$F37,0)))),0)</f>
        <v>0</v>
      </c>
      <c r="EG203" s="515">
        <f>IF(AND(EG$167&lt;=$E37,EG$167&gt;=EOMONTH($D37,0)),IF($G37="NNN",SUM(Expenses!EE$14:EE$18)*$F37,IF($G37="FSG",0,IF($G37="MG",SUMPRODUCT(Expenses!EE$14:EE$18,$I37:$I41)*$F37,MAX((Expenses!EE$15-$K37/12)*$J37*$F37,0)+MAX((Expenses!EE$14-$K38/12)*$J38*$F37,0)+MAX((Expenses!EE$17-$K39/12)*$J39*$F37,0)+MAX((Expenses!EE$16-$K40/12)*$J40*$F37,0)+MAX((Expenses!EE$18-$K41/12)*$J41*$F37,0)))),0)</f>
        <v>0</v>
      </c>
      <c r="EH203" s="515">
        <f>IF(AND(EH$167&lt;=$E37,EH$167&gt;=EOMONTH($D37,0)),IF($G37="NNN",SUM(Expenses!EF$14:EF$18)*$F37,IF($G37="FSG",0,IF($G37="MG",SUMPRODUCT(Expenses!EF$14:EF$18,$I37:$I41)*$F37,MAX((Expenses!EF$15-$K37/12)*$J37*$F37,0)+MAX((Expenses!EF$14-$K38/12)*$J38*$F37,0)+MAX((Expenses!EF$17-$K39/12)*$J39*$F37,0)+MAX((Expenses!EF$16-$K40/12)*$J40*$F37,0)+MAX((Expenses!EF$18-$K41/12)*$J41*$F37,0)))),0)</f>
        <v>0</v>
      </c>
      <c r="EI203" s="515">
        <f>IF(AND(EI$167&lt;=$E37,EI$167&gt;=EOMONTH($D37,0)),IF($G37="NNN",SUM(Expenses!EG$14:EG$18)*$F37,IF($G37="FSG",0,IF($G37="MG",SUMPRODUCT(Expenses!EG$14:EG$18,$I37:$I41)*$F37,MAX((Expenses!EG$15-$K37/12)*$J37*$F37,0)+MAX((Expenses!EG$14-$K38/12)*$J38*$F37,0)+MAX((Expenses!EG$17-$K39/12)*$J39*$F37,0)+MAX((Expenses!EG$16-$K40/12)*$J40*$F37,0)+MAX((Expenses!EG$18-$K41/12)*$J41*$F37,0)))),0)</f>
        <v>0</v>
      </c>
      <c r="EJ203" s="515">
        <f>IF(AND(EJ$167&lt;=$E37,EJ$167&gt;=EOMONTH($D37,0)),IF($G37="NNN",SUM(Expenses!EH$14:EH$18)*$F37,IF($G37="FSG",0,IF($G37="MG",SUMPRODUCT(Expenses!EH$14:EH$18,$I37:$I41)*$F37,MAX((Expenses!EH$15-$K37/12)*$J37*$F37,0)+MAX((Expenses!EH$14-$K38/12)*$J38*$F37,0)+MAX((Expenses!EH$17-$K39/12)*$J39*$F37,0)+MAX((Expenses!EH$16-$K40/12)*$J40*$F37,0)+MAX((Expenses!EH$18-$K41/12)*$J41*$F37,0)))),0)</f>
        <v>0</v>
      </c>
      <c r="EK203" s="515">
        <f>IF(AND(EK$167&lt;=$E37,EK$167&gt;=EOMONTH($D37,0)),IF($G37="NNN",SUM(Expenses!EI$14:EI$18)*$F37,IF($G37="FSG",0,IF($G37="MG",SUMPRODUCT(Expenses!EI$14:EI$18,$I37:$I41)*$F37,MAX((Expenses!EI$15-$K37/12)*$J37*$F37,0)+MAX((Expenses!EI$14-$K38/12)*$J38*$F37,0)+MAX((Expenses!EI$17-$K39/12)*$J39*$F37,0)+MAX((Expenses!EI$16-$K40/12)*$J40*$F37,0)+MAX((Expenses!EI$18-$K41/12)*$J41*$F37,0)))),0)</f>
        <v>0</v>
      </c>
      <c r="EL203" s="515">
        <f>IF(AND(EL$167&lt;=$E37,EL$167&gt;=EOMONTH($D37,0)),IF($G37="NNN",SUM(Expenses!EJ$14:EJ$18)*$F37,IF($G37="FSG",0,IF($G37="MG",SUMPRODUCT(Expenses!EJ$14:EJ$18,$I37:$I41)*$F37,MAX((Expenses!EJ$15-$K37/12)*$J37*$F37,0)+MAX((Expenses!EJ$14-$K38/12)*$J38*$F37,0)+MAX((Expenses!EJ$17-$K39/12)*$J39*$F37,0)+MAX((Expenses!EJ$16-$K40/12)*$J40*$F37,0)+MAX((Expenses!EJ$18-$K41/12)*$J41*$F37,0)))),0)</f>
        <v>0</v>
      </c>
      <c r="EM203" s="515">
        <f>IF(AND(EM$167&lt;=$E37,EM$167&gt;=EOMONTH($D37,0)),IF($G37="NNN",SUM(Expenses!EK$14:EK$18)*$F37,IF($G37="FSG",0,IF($G37="MG",SUMPRODUCT(Expenses!EK$14:EK$18,$I37:$I41)*$F37,MAX((Expenses!EK$15-$K37/12)*$J37*$F37,0)+MAX((Expenses!EK$14-$K38/12)*$J38*$F37,0)+MAX((Expenses!EK$17-$K39/12)*$J39*$F37,0)+MAX((Expenses!EK$16-$K40/12)*$J40*$F37,0)+MAX((Expenses!EK$18-$K41/12)*$J41*$F37,0)))),0)</f>
        <v>0</v>
      </c>
      <c r="EN203" s="515">
        <f>IF(AND(EN$167&lt;=$E37,EN$167&gt;=EOMONTH($D37,0)),IF($G37="NNN",SUM(Expenses!EL$14:EL$18)*$F37,IF($G37="FSG",0,IF($G37="MG",SUMPRODUCT(Expenses!EL$14:EL$18,$I37:$I41)*$F37,MAX((Expenses!EL$15-$K37/12)*$J37*$F37,0)+MAX((Expenses!EL$14-$K38/12)*$J38*$F37,0)+MAX((Expenses!EL$17-$K39/12)*$J39*$F37,0)+MAX((Expenses!EL$16-$K40/12)*$J40*$F37,0)+MAX((Expenses!EL$18-$K41/12)*$J41*$F37,0)))),0)</f>
        <v>0</v>
      </c>
      <c r="EO203" s="515">
        <f>IF(AND(EO$167&lt;=$E37,EO$167&gt;=EOMONTH($D37,0)),IF($G37="NNN",SUM(Expenses!EM$14:EM$18)*$F37,IF($G37="FSG",0,IF($G37="MG",SUMPRODUCT(Expenses!EM$14:EM$18,$I37:$I41)*$F37,MAX((Expenses!EM$15-$K37/12)*$J37*$F37,0)+MAX((Expenses!EM$14-$K38/12)*$J38*$F37,0)+MAX((Expenses!EM$17-$K39/12)*$J39*$F37,0)+MAX((Expenses!EM$16-$K40/12)*$J40*$F37,0)+MAX((Expenses!EM$18-$K41/12)*$J41*$F37,0)))),0)</f>
        <v>0</v>
      </c>
      <c r="EP203" s="515">
        <f>IF(AND(EP$167&lt;=$E37,EP$167&gt;=EOMONTH($D37,0)),IF($G37="NNN",SUM(Expenses!EN$14:EN$18)*$F37,IF($G37="FSG",0,IF($G37="MG",SUMPRODUCT(Expenses!EN$14:EN$18,$I37:$I41)*$F37,MAX((Expenses!EN$15-$K37/12)*$J37*$F37,0)+MAX((Expenses!EN$14-$K38/12)*$J38*$F37,0)+MAX((Expenses!EN$17-$K39/12)*$J39*$F37,0)+MAX((Expenses!EN$16-$K40/12)*$J40*$F37,0)+MAX((Expenses!EN$18-$K41/12)*$J41*$F37,0)))),0)</f>
        <v>0</v>
      </c>
      <c r="EQ203" s="515">
        <f>IF(AND(EQ$167&lt;=$E37,EQ$167&gt;=EOMONTH($D37,0)),IF($G37="NNN",SUM(Expenses!EO$14:EO$18)*$F37,IF($G37="FSG",0,IF($G37="MG",SUMPRODUCT(Expenses!EO$14:EO$18,$I37:$I41)*$F37,MAX((Expenses!EO$15-$K37/12)*$J37*$F37,0)+MAX((Expenses!EO$14-$K38/12)*$J38*$F37,0)+MAX((Expenses!EO$17-$K39/12)*$J39*$F37,0)+MAX((Expenses!EO$16-$K40/12)*$J40*$F37,0)+MAX((Expenses!EO$18-$K41/12)*$J41*$F37,0)))),0)</f>
        <v>0</v>
      </c>
      <c r="ER203" s="515">
        <f>IF(AND(ER$167&lt;=$E37,ER$167&gt;=EOMONTH($D37,0)),IF($G37="NNN",SUM(Expenses!EP$14:EP$18)*$F37,IF($G37="FSG",0,IF($G37="MG",SUMPRODUCT(Expenses!EP$14:EP$18,$I37:$I41)*$F37,MAX((Expenses!EP$15-$K37/12)*$J37*$F37,0)+MAX((Expenses!EP$14-$K38/12)*$J38*$F37,0)+MAX((Expenses!EP$17-$K39/12)*$J39*$F37,0)+MAX((Expenses!EP$16-$K40/12)*$J40*$F37,0)+MAX((Expenses!EP$18-$K41/12)*$J41*$F37,0)))),0)</f>
        <v>0</v>
      </c>
      <c r="ES203" s="515">
        <f>IF(AND(ES$167&lt;=$E37,ES$167&gt;=EOMONTH($D37,0)),IF($G37="NNN",SUM(Expenses!EQ$14:EQ$18)*$F37,IF($G37="FSG",0,IF($G37="MG",SUMPRODUCT(Expenses!EQ$14:EQ$18,$I37:$I41)*$F37,MAX((Expenses!EQ$15-$K37/12)*$J37*$F37,0)+MAX((Expenses!EQ$14-$K38/12)*$J38*$F37,0)+MAX((Expenses!EQ$17-$K39/12)*$J39*$F37,0)+MAX((Expenses!EQ$16-$K40/12)*$J40*$F37,0)+MAX((Expenses!EQ$18-$K41/12)*$J41*$F37,0)))),0)</f>
        <v>0</v>
      </c>
      <c r="ET203" s="515">
        <f>IF(AND(ET$167&lt;=$E37,ET$167&gt;=EOMONTH($D37,0)),IF($G37="NNN",SUM(Expenses!ER$14:ER$18)*$F37,IF($G37="FSG",0,IF($G37="MG",SUMPRODUCT(Expenses!ER$14:ER$18,$I37:$I41)*$F37,MAX((Expenses!ER$15-$K37/12)*$J37*$F37,0)+MAX((Expenses!ER$14-$K38/12)*$J38*$F37,0)+MAX((Expenses!ER$17-$K39/12)*$J39*$F37,0)+MAX((Expenses!ER$16-$K40/12)*$J40*$F37,0)+MAX((Expenses!ER$18-$K41/12)*$J41*$F37,0)))),0)</f>
        <v>0</v>
      </c>
      <c r="EU203" s="515">
        <f>IF(AND(EU$167&lt;=$E37,EU$167&gt;=EOMONTH($D37,0)),IF($G37="NNN",SUM(Expenses!ES$14:ES$18)*$F37,IF($G37="FSG",0,IF($G37="MG",SUMPRODUCT(Expenses!ES$14:ES$18,$I37:$I41)*$F37,MAX((Expenses!ES$15-$K37/12)*$J37*$F37,0)+MAX((Expenses!ES$14-$K38/12)*$J38*$F37,0)+MAX((Expenses!ES$17-$K39/12)*$J39*$F37,0)+MAX((Expenses!ES$16-$K40/12)*$J40*$F37,0)+MAX((Expenses!ES$18-$K41/12)*$J41*$F37,0)))),0)</f>
        <v>0</v>
      </c>
      <c r="EV203" s="515">
        <f>IF(AND(EV$167&lt;=$E37,EV$167&gt;=EOMONTH($D37,0)),IF($G37="NNN",SUM(Expenses!ET$14:ET$18)*$F37,IF($G37="FSG",0,IF($G37="MG",SUMPRODUCT(Expenses!ET$14:ET$18,$I37:$I41)*$F37,MAX((Expenses!ET$15-$K37/12)*$J37*$F37,0)+MAX((Expenses!ET$14-$K38/12)*$J38*$F37,0)+MAX((Expenses!ET$17-$K39/12)*$J39*$F37,0)+MAX((Expenses!ET$16-$K40/12)*$J40*$F37,0)+MAX((Expenses!ET$18-$K41/12)*$J41*$F37,0)))),0)</f>
        <v>0</v>
      </c>
      <c r="EW203" s="515">
        <f>IF(AND(EW$167&lt;=$E37,EW$167&gt;=EOMONTH($D37,0)),IF($G37="NNN",SUM(Expenses!EU$14:EU$18)*$F37,IF($G37="FSG",0,IF($G37="MG",SUMPRODUCT(Expenses!EU$14:EU$18,$I37:$I41)*$F37,MAX((Expenses!EU$15-$K37/12)*$J37*$F37,0)+MAX((Expenses!EU$14-$K38/12)*$J38*$F37,0)+MAX((Expenses!EU$17-$K39/12)*$J39*$F37,0)+MAX((Expenses!EU$16-$K40/12)*$J40*$F37,0)+MAX((Expenses!EU$18-$K41/12)*$J41*$F37,0)))),0)</f>
        <v>0</v>
      </c>
      <c r="EX203" s="515">
        <f>IF(AND(EX$167&lt;=$E37,EX$167&gt;=EOMONTH($D37,0)),IF($G37="NNN",SUM(Expenses!EV$14:EV$18)*$F37,IF($G37="FSG",0,IF($G37="MG",SUMPRODUCT(Expenses!EV$14:EV$18,$I37:$I41)*$F37,MAX((Expenses!EV$15-$K37/12)*$J37*$F37,0)+MAX((Expenses!EV$14-$K38/12)*$J38*$F37,0)+MAX((Expenses!EV$17-$K39/12)*$J39*$F37,0)+MAX((Expenses!EV$16-$K40/12)*$J40*$F37,0)+MAX((Expenses!EV$18-$K41/12)*$J41*$F37,0)))),0)</f>
        <v>0</v>
      </c>
      <c r="EY203" s="515">
        <f>IF(AND(EY$167&lt;=$E37,EY$167&gt;=EOMONTH($D37,0)),IF($G37="NNN",SUM(Expenses!EW$14:EW$18)*$F37,IF($G37="FSG",0,IF($G37="MG",SUMPRODUCT(Expenses!EW$14:EW$18,$I37:$I41)*$F37,MAX((Expenses!EW$15-$K37/12)*$J37*$F37,0)+MAX((Expenses!EW$14-$K38/12)*$J38*$F37,0)+MAX((Expenses!EW$17-$K39/12)*$J39*$F37,0)+MAX((Expenses!EW$16-$K40/12)*$J40*$F37,0)+MAX((Expenses!EW$18-$K41/12)*$J41*$F37,0)))),0)</f>
        <v>0</v>
      </c>
      <c r="EZ203" s="515">
        <f>IF(AND(EZ$167&lt;=$E37,EZ$167&gt;=EOMONTH($D37,0)),IF($G37="NNN",SUM(Expenses!EX$14:EX$18)*$F37,IF($G37="FSG",0,IF($G37="MG",SUMPRODUCT(Expenses!EX$14:EX$18,$I37:$I41)*$F37,MAX((Expenses!EX$15-$K37/12)*$J37*$F37,0)+MAX((Expenses!EX$14-$K38/12)*$J38*$F37,0)+MAX((Expenses!EX$17-$K39/12)*$J39*$F37,0)+MAX((Expenses!EX$16-$K40/12)*$J40*$F37,0)+MAX((Expenses!EX$18-$K41/12)*$J41*$F37,0)))),0)</f>
        <v>0</v>
      </c>
      <c r="FA203" s="515">
        <f>IF(AND(FA$167&lt;=$E37,FA$167&gt;=EOMONTH($D37,0)),IF($G37="NNN",SUM(Expenses!EY$14:EY$18)*$F37,IF($G37="FSG",0,IF($G37="MG",SUMPRODUCT(Expenses!EY$14:EY$18,$I37:$I41)*$F37,MAX((Expenses!EY$15-$K37/12)*$J37*$F37,0)+MAX((Expenses!EY$14-$K38/12)*$J38*$F37,0)+MAX((Expenses!EY$17-$K39/12)*$J39*$F37,0)+MAX((Expenses!EY$16-$K40/12)*$J40*$F37,0)+MAX((Expenses!EY$18-$K41/12)*$J41*$F37,0)))),0)</f>
        <v>0</v>
      </c>
      <c r="FB203" s="515">
        <f>IF(AND(FB$167&lt;=$E37,FB$167&gt;=EOMONTH($D37,0)),IF($G37="NNN",SUM(Expenses!EZ$14:EZ$18)*$F37,IF($G37="FSG",0,IF($G37="MG",SUMPRODUCT(Expenses!EZ$14:EZ$18,$I37:$I41)*$F37,MAX((Expenses!EZ$15-$K37/12)*$J37*$F37,0)+MAX((Expenses!EZ$14-$K38/12)*$J38*$F37,0)+MAX((Expenses!EZ$17-$K39/12)*$J39*$F37,0)+MAX((Expenses!EZ$16-$K40/12)*$J40*$F37,0)+MAX((Expenses!EZ$18-$K41/12)*$J41*$F37,0)))),0)</f>
        <v>0</v>
      </c>
      <c r="FC203" s="515">
        <f>IF(AND(FC$167&lt;=$E37,FC$167&gt;=EOMONTH($D37,0)),IF($G37="NNN",SUM(Expenses!FA$14:FA$18)*$F37,IF($G37="FSG",0,IF($G37="MG",SUMPRODUCT(Expenses!FA$14:FA$18,$I37:$I41)*$F37,MAX((Expenses!FA$15-$K37/12)*$J37*$F37,0)+MAX((Expenses!FA$14-$K38/12)*$J38*$F37,0)+MAX((Expenses!FA$17-$K39/12)*$J39*$F37,0)+MAX((Expenses!FA$16-$K40/12)*$J40*$F37,0)+MAX((Expenses!FA$18-$K41/12)*$J41*$F37,0)))),0)</f>
        <v>0</v>
      </c>
      <c r="FD203" s="515">
        <f>IF(AND(FD$167&lt;=$E37,FD$167&gt;=EOMONTH($D37,0)),IF($G37="NNN",SUM(Expenses!FB$14:FB$18)*$F37,IF($G37="FSG",0,IF($G37="MG",SUMPRODUCT(Expenses!FB$14:FB$18,$I37:$I41)*$F37,MAX((Expenses!FB$15-$K37/12)*$J37*$F37,0)+MAX((Expenses!FB$14-$K38/12)*$J38*$F37,0)+MAX((Expenses!FB$17-$K39/12)*$J39*$F37,0)+MAX((Expenses!FB$16-$K40/12)*$J40*$F37,0)+MAX((Expenses!FB$18-$K41/12)*$J41*$F37,0)))),0)</f>
        <v>0</v>
      </c>
      <c r="FE203" s="515">
        <f>IF(AND(FE$167&lt;=$E37,FE$167&gt;=EOMONTH($D37,0)),IF($G37="NNN",SUM(Expenses!FC$14:FC$18)*$F37,IF($G37="FSG",0,IF($G37="MG",SUMPRODUCT(Expenses!FC$14:FC$18,$I37:$I41)*$F37,MAX((Expenses!FC$15-$K37/12)*$J37*$F37,0)+MAX((Expenses!FC$14-$K38/12)*$J38*$F37,0)+MAX((Expenses!FC$17-$K39/12)*$J39*$F37,0)+MAX((Expenses!FC$16-$K40/12)*$J40*$F37,0)+MAX((Expenses!FC$18-$K41/12)*$J41*$F37,0)))),0)</f>
        <v>0</v>
      </c>
      <c r="FF203" s="515">
        <f>IF(AND(FF$167&lt;=$E37,FF$167&gt;=EOMONTH($D37,0)),IF($G37="NNN",SUM(Expenses!FD$14:FD$18)*$F37,IF($G37="FSG",0,IF($G37="MG",SUMPRODUCT(Expenses!FD$14:FD$18,$I37:$I41)*$F37,MAX((Expenses!FD$15-$K37/12)*$J37*$F37,0)+MAX((Expenses!FD$14-$K38/12)*$J38*$F37,0)+MAX((Expenses!FD$17-$K39/12)*$J39*$F37,0)+MAX((Expenses!FD$16-$K40/12)*$J40*$F37,0)+MAX((Expenses!FD$18-$K41/12)*$J41*$F37,0)))),0)</f>
        <v>0</v>
      </c>
      <c r="FG203" s="515">
        <f>IF(AND(FG$167&lt;=$E37,FG$167&gt;=EOMONTH($D37,0)),IF($G37="NNN",SUM(Expenses!FE$14:FE$18)*$F37,IF($G37="FSG",0,IF($G37="MG",SUMPRODUCT(Expenses!FE$14:FE$18,$I37:$I41)*$F37,MAX((Expenses!FE$15-$K37/12)*$J37*$F37,0)+MAX((Expenses!FE$14-$K38/12)*$J38*$F37,0)+MAX((Expenses!FE$17-$K39/12)*$J39*$F37,0)+MAX((Expenses!FE$16-$K40/12)*$J40*$F37,0)+MAX((Expenses!FE$18-$K41/12)*$J41*$F37,0)))),0)</f>
        <v>0</v>
      </c>
      <c r="FH203" s="515">
        <f>IF(AND(FH$167&lt;=$E37,FH$167&gt;=EOMONTH($D37,0)),IF($G37="NNN",SUM(Expenses!FF$14:FF$18)*$F37,IF($G37="FSG",0,IF($G37="MG",SUMPRODUCT(Expenses!FF$14:FF$18,$I37:$I41)*$F37,MAX((Expenses!FF$15-$K37/12)*$J37*$F37,0)+MAX((Expenses!FF$14-$K38/12)*$J38*$F37,0)+MAX((Expenses!FF$17-$K39/12)*$J39*$F37,0)+MAX((Expenses!FF$16-$K40/12)*$J40*$F37,0)+MAX((Expenses!FF$18-$K41/12)*$J41*$F37,0)))),0)</f>
        <v>0</v>
      </c>
      <c r="FI203" s="515">
        <f>IF(AND(FI$167&lt;=$E37,FI$167&gt;=EOMONTH($D37,0)),IF($G37="NNN",SUM(Expenses!FG$14:FG$18)*$F37,IF($G37="FSG",0,IF($G37="MG",SUMPRODUCT(Expenses!FG$14:FG$18,$I37:$I41)*$F37,MAX((Expenses!FG$15-$K37/12)*$J37*$F37,0)+MAX((Expenses!FG$14-$K38/12)*$J38*$F37,0)+MAX((Expenses!FG$17-$K39/12)*$J39*$F37,0)+MAX((Expenses!FG$16-$K40/12)*$J40*$F37,0)+MAX((Expenses!FG$18-$K41/12)*$J41*$F37,0)))),0)</f>
        <v>0</v>
      </c>
      <c r="FJ203" s="515">
        <f>IF(AND(FJ$167&lt;=$E37,FJ$167&gt;=EOMONTH($D37,0)),IF($G37="NNN",SUM(Expenses!FH$14:FH$18)*$F37,IF($G37="FSG",0,IF($G37="MG",SUMPRODUCT(Expenses!FH$14:FH$18,$I37:$I41)*$F37,MAX((Expenses!FH$15-$K37/12)*$J37*$F37,0)+MAX((Expenses!FH$14-$K38/12)*$J38*$F37,0)+MAX((Expenses!FH$17-$K39/12)*$J39*$F37,0)+MAX((Expenses!FH$16-$K40/12)*$J40*$F37,0)+MAX((Expenses!FH$18-$K41/12)*$J41*$F37,0)))),0)</f>
        <v>0</v>
      </c>
      <c r="FK203" s="515">
        <f>IF(AND(FK$167&lt;=$E37,FK$167&gt;=EOMONTH($D37,0)),IF($G37="NNN",SUM(Expenses!FI$14:FI$18)*$F37,IF($G37="FSG",0,IF($G37="MG",SUMPRODUCT(Expenses!FI$14:FI$18,$I37:$I41)*$F37,MAX((Expenses!FI$15-$K37/12)*$J37*$F37,0)+MAX((Expenses!FI$14-$K38/12)*$J38*$F37,0)+MAX((Expenses!FI$17-$K39/12)*$J39*$F37,0)+MAX((Expenses!FI$16-$K40/12)*$J40*$F37,0)+MAX((Expenses!FI$18-$K41/12)*$J41*$F37,0)))),0)</f>
        <v>0</v>
      </c>
      <c r="FL203" s="515">
        <f>IF(AND(FL$167&lt;=$E37,FL$167&gt;=EOMONTH($D37,0)),IF($G37="NNN",SUM(Expenses!FJ$14:FJ$18)*$F37,IF($G37="FSG",0,IF($G37="MG",SUMPRODUCT(Expenses!FJ$14:FJ$18,$I37:$I41)*$F37,MAX((Expenses!FJ$15-$K37/12)*$J37*$F37,0)+MAX((Expenses!FJ$14-$K38/12)*$J38*$F37,0)+MAX((Expenses!FJ$17-$K39/12)*$J39*$F37,0)+MAX((Expenses!FJ$16-$K40/12)*$J40*$F37,0)+MAX((Expenses!FJ$18-$K41/12)*$J41*$F37,0)))),0)</f>
        <v>0</v>
      </c>
      <c r="FM203" s="515">
        <f>IF(AND(FM$167&lt;=$E37,FM$167&gt;=EOMONTH($D37,0)),IF($G37="NNN",SUM(Expenses!FK$14:FK$18)*$F37,IF($G37="FSG",0,IF($G37="MG",SUMPRODUCT(Expenses!FK$14:FK$18,$I37:$I41)*$F37,MAX((Expenses!FK$15-$K37/12)*$J37*$F37,0)+MAX((Expenses!FK$14-$K38/12)*$J38*$F37,0)+MAX((Expenses!FK$17-$K39/12)*$J39*$F37,0)+MAX((Expenses!FK$16-$K40/12)*$J40*$F37,0)+MAX((Expenses!FK$18-$K41/12)*$J41*$F37,0)))),0)</f>
        <v>0</v>
      </c>
      <c r="FN203" s="515">
        <f>IF(AND(FN$167&lt;=$E37,FN$167&gt;=EOMONTH($D37,0)),IF($G37="NNN",SUM(Expenses!FL$14:FL$18)*$F37,IF($G37="FSG",0,IF($G37="MG",SUMPRODUCT(Expenses!FL$14:FL$18,$I37:$I41)*$F37,MAX((Expenses!FL$15-$K37/12)*$J37*$F37,0)+MAX((Expenses!FL$14-$K38/12)*$J38*$F37,0)+MAX((Expenses!FL$17-$K39/12)*$J39*$F37,0)+MAX((Expenses!FL$16-$K40/12)*$J40*$F37,0)+MAX((Expenses!FL$18-$K41/12)*$J41*$F37,0)))),0)</f>
        <v>0</v>
      </c>
      <c r="FO203" s="515">
        <f>IF(AND(FO$167&lt;=$E37,FO$167&gt;=EOMONTH($D37,0)),IF($G37="NNN",SUM(Expenses!FM$14:FM$18)*$F37,IF($G37="FSG",0,IF($G37="MG",SUMPRODUCT(Expenses!FM$14:FM$18,$I37:$I41)*$F37,MAX((Expenses!FM$15-$K37/12)*$J37*$F37,0)+MAX((Expenses!FM$14-$K38/12)*$J38*$F37,0)+MAX((Expenses!FM$17-$K39/12)*$J39*$F37,0)+MAX((Expenses!FM$16-$K40/12)*$J40*$F37,0)+MAX((Expenses!FM$18-$K41/12)*$J41*$F37,0)))),0)</f>
        <v>0</v>
      </c>
      <c r="FP203" s="515">
        <f>IF(AND(FP$167&lt;=$E37,FP$167&gt;=EOMONTH($D37,0)),IF($G37="NNN",SUM(Expenses!FN$14:FN$18)*$F37,IF($G37="FSG",0,IF($G37="MG",SUMPRODUCT(Expenses!FN$14:FN$18,$I37:$I41)*$F37,MAX((Expenses!FN$15-$K37/12)*$J37*$F37,0)+MAX((Expenses!FN$14-$K38/12)*$J38*$F37,0)+MAX((Expenses!FN$17-$K39/12)*$J39*$F37,0)+MAX((Expenses!FN$16-$K40/12)*$J40*$F37,0)+MAX((Expenses!FN$18-$K41/12)*$J41*$F37,0)))),0)</f>
        <v>0</v>
      </c>
      <c r="FQ203" s="515">
        <f>IF(AND(FQ$167&lt;=$E37,FQ$167&gt;=EOMONTH($D37,0)),IF($G37="NNN",SUM(Expenses!FO$14:FO$18)*$F37,IF($G37="FSG",0,IF($G37="MG",SUMPRODUCT(Expenses!FO$14:FO$18,$I37:$I41)*$F37,MAX((Expenses!FO$15-$K37/12)*$J37*$F37,0)+MAX((Expenses!FO$14-$K38/12)*$J38*$F37,0)+MAX((Expenses!FO$17-$K39/12)*$J39*$F37,0)+MAX((Expenses!FO$16-$K40/12)*$J40*$F37,0)+MAX((Expenses!FO$18-$K41/12)*$J41*$F37,0)))),0)</f>
        <v>0</v>
      </c>
      <c r="FR203" s="515">
        <f>IF(AND(FR$167&lt;=$E37,FR$167&gt;=EOMONTH($D37,0)),IF($G37="NNN",SUM(Expenses!FP$14:FP$18)*$F37,IF($G37="FSG",0,IF($G37="MG",SUMPRODUCT(Expenses!FP$14:FP$18,$I37:$I41)*$F37,MAX((Expenses!FP$15-$K37/12)*$J37*$F37,0)+MAX((Expenses!FP$14-$K38/12)*$J38*$F37,0)+MAX((Expenses!FP$17-$K39/12)*$J39*$F37,0)+MAX((Expenses!FP$16-$K40/12)*$J40*$F37,0)+MAX((Expenses!FP$18-$K41/12)*$J41*$F37,0)))),0)</f>
        <v>0</v>
      </c>
      <c r="FS203" s="515">
        <f>IF(AND(FS$167&lt;=$E37,FS$167&gt;=EOMONTH($D37,0)),IF($G37="NNN",SUM(Expenses!FQ$14:FQ$18)*$F37,IF($G37="FSG",0,IF($G37="MG",SUMPRODUCT(Expenses!FQ$14:FQ$18,$I37:$I41)*$F37,MAX((Expenses!FQ$15-$K37/12)*$J37*$F37,0)+MAX((Expenses!FQ$14-$K38/12)*$J38*$F37,0)+MAX((Expenses!FQ$17-$K39/12)*$J39*$F37,0)+MAX((Expenses!FQ$16-$K40/12)*$J40*$F37,0)+MAX((Expenses!FQ$18-$K41/12)*$J41*$F37,0)))),0)</f>
        <v>0</v>
      </c>
      <c r="FT203" s="515">
        <f>IF(AND(FT$167&lt;=$E37,FT$167&gt;=EOMONTH($D37,0)),IF($G37="NNN",SUM(Expenses!FR$14:FR$18)*$F37,IF($G37="FSG",0,IF($G37="MG",SUMPRODUCT(Expenses!FR$14:FR$18,$I37:$I41)*$F37,MAX((Expenses!FR$15-$K37/12)*$J37*$F37,0)+MAX((Expenses!FR$14-$K38/12)*$J38*$F37,0)+MAX((Expenses!FR$17-$K39/12)*$J39*$F37,0)+MAX((Expenses!FR$16-$K40/12)*$J40*$F37,0)+MAX((Expenses!FR$18-$K41/12)*$J41*$F37,0)))),0)</f>
        <v>0</v>
      </c>
      <c r="FU203" s="515">
        <f>IF(AND(FU$167&lt;=$E37,FU$167&gt;=EOMONTH($D37,0)),IF($G37="NNN",SUM(Expenses!FS$14:FS$18)*$F37,IF($G37="FSG",0,IF($G37="MG",SUMPRODUCT(Expenses!FS$14:FS$18,$I37:$I41)*$F37,MAX((Expenses!FS$15-$K37/12)*$J37*$F37,0)+MAX((Expenses!FS$14-$K38/12)*$J38*$F37,0)+MAX((Expenses!FS$17-$K39/12)*$J39*$F37,0)+MAX((Expenses!FS$16-$K40/12)*$J40*$F37,0)+MAX((Expenses!FS$18-$K41/12)*$J41*$F37,0)))),0)</f>
        <v>0</v>
      </c>
      <c r="FV203" s="515">
        <f>IF(AND(FV$167&lt;=$E37,FV$167&gt;=EOMONTH($D37,0)),IF($G37="NNN",SUM(Expenses!FT$14:FT$18)*$F37,IF($G37="FSG",0,IF($G37="MG",SUMPRODUCT(Expenses!FT$14:FT$18,$I37:$I41)*$F37,MAX((Expenses!FT$15-$K37/12)*$J37*$F37,0)+MAX((Expenses!FT$14-$K38/12)*$J38*$F37,0)+MAX((Expenses!FT$17-$K39/12)*$J39*$F37,0)+MAX((Expenses!FT$16-$K40/12)*$J40*$F37,0)+MAX((Expenses!FT$18-$K41/12)*$J41*$F37,0)))),0)</f>
        <v>0</v>
      </c>
      <c r="FW203" s="515">
        <f>IF(AND(FW$167&lt;=$E37,FW$167&gt;=EOMONTH($D37,0)),IF($G37="NNN",SUM(Expenses!FU$14:FU$18)*$F37,IF($G37="FSG",0,IF($G37="MG",SUMPRODUCT(Expenses!FU$14:FU$18,$I37:$I41)*$F37,MAX((Expenses!FU$15-$K37/12)*$J37*$F37,0)+MAX((Expenses!FU$14-$K38/12)*$J38*$F37,0)+MAX((Expenses!FU$17-$K39/12)*$J39*$F37,0)+MAX((Expenses!FU$16-$K40/12)*$J40*$F37,0)+MAX((Expenses!FU$18-$K41/12)*$J41*$F37,0)))),0)</f>
        <v>0</v>
      </c>
      <c r="FX203" s="515">
        <f>IF(AND(FX$167&lt;=$E37,FX$167&gt;=EOMONTH($D37,0)),IF($G37="NNN",SUM(Expenses!FV$14:FV$18)*$F37,IF($G37="FSG",0,IF($G37="MG",SUMPRODUCT(Expenses!FV$14:FV$18,$I37:$I41)*$F37,MAX((Expenses!FV$15-$K37/12)*$J37*$F37,0)+MAX((Expenses!FV$14-$K38/12)*$J38*$F37,0)+MAX((Expenses!FV$17-$K39/12)*$J39*$F37,0)+MAX((Expenses!FV$16-$K40/12)*$J40*$F37,0)+MAX((Expenses!FV$18-$K41/12)*$J41*$F37,0)))),0)</f>
        <v>0</v>
      </c>
      <c r="FY203" s="515">
        <f>IF(AND(FY$167&lt;=$E37,FY$167&gt;=EOMONTH($D37,0)),IF($G37="NNN",SUM(Expenses!FW$14:FW$18)*$F37,IF($G37="FSG",0,IF($G37="MG",SUMPRODUCT(Expenses!FW$14:FW$18,$I37:$I41)*$F37,MAX((Expenses!FW$15-$K37/12)*$J37*$F37,0)+MAX((Expenses!FW$14-$K38/12)*$J38*$F37,0)+MAX((Expenses!FW$17-$K39/12)*$J39*$F37,0)+MAX((Expenses!FW$16-$K40/12)*$J40*$F37,0)+MAX((Expenses!FW$18-$K41/12)*$J41*$F37,0)))),0)</f>
        <v>0</v>
      </c>
      <c r="FZ203" s="515">
        <f>IF(AND(FZ$167&lt;=$E37,FZ$167&gt;=EOMONTH($D37,0)),IF($G37="NNN",SUM(Expenses!FX$14:FX$18)*$F37,IF($G37="FSG",0,IF($G37="MG",SUMPRODUCT(Expenses!FX$14:FX$18,$I37:$I41)*$F37,MAX((Expenses!FX$15-$K37/12)*$J37*$F37,0)+MAX((Expenses!FX$14-$K38/12)*$J38*$F37,0)+MAX((Expenses!FX$17-$K39/12)*$J39*$F37,0)+MAX((Expenses!FX$16-$K40/12)*$J40*$F37,0)+MAX((Expenses!FX$18-$K41/12)*$J41*$F37,0)))),0)</f>
        <v>0</v>
      </c>
      <c r="GA203" s="515">
        <f>IF(AND(GA$167&lt;=$E37,GA$167&gt;=EOMONTH($D37,0)),IF($G37="NNN",SUM(Expenses!FY$14:FY$18)*$F37,IF($G37="FSG",0,IF($G37="MG",SUMPRODUCT(Expenses!FY$14:FY$18,$I37:$I41)*$F37,MAX((Expenses!FY$15-$K37/12)*$J37*$F37,0)+MAX((Expenses!FY$14-$K38/12)*$J38*$F37,0)+MAX((Expenses!FY$17-$K39/12)*$J39*$F37,0)+MAX((Expenses!FY$16-$K40/12)*$J40*$F37,0)+MAX((Expenses!FY$18-$K41/12)*$J41*$F37,0)))),0)</f>
        <v>0</v>
      </c>
      <c r="GB203" s="515">
        <f>IF(AND(GB$167&lt;=$E37,GB$167&gt;=EOMONTH($D37,0)),IF($G37="NNN",SUM(Expenses!FZ$14:FZ$18)*$F37,IF($G37="FSG",0,IF($G37="MG",SUMPRODUCT(Expenses!FZ$14:FZ$18,$I37:$I41)*$F37,MAX((Expenses!FZ$15-$K37/12)*$J37*$F37,0)+MAX((Expenses!FZ$14-$K38/12)*$J38*$F37,0)+MAX((Expenses!FZ$17-$K39/12)*$J39*$F37,0)+MAX((Expenses!FZ$16-$K40/12)*$J40*$F37,0)+MAX((Expenses!FZ$18-$K41/12)*$J41*$F37,0)))),0)</f>
        <v>0</v>
      </c>
      <c r="GC203" s="515">
        <f>IF(AND(GC$167&lt;=$E37,GC$167&gt;=EOMONTH($D37,0)),IF($G37="NNN",SUM(Expenses!GA$14:GA$18)*$F37,IF($G37="FSG",0,IF($G37="MG",SUMPRODUCT(Expenses!GA$14:GA$18,$I37:$I41)*$F37,MAX((Expenses!GA$15-$K37/12)*$J37*$F37,0)+MAX((Expenses!GA$14-$K38/12)*$J38*$F37,0)+MAX((Expenses!GA$17-$K39/12)*$J39*$F37,0)+MAX((Expenses!GA$16-$K40/12)*$J40*$F37,0)+MAX((Expenses!GA$18-$K41/12)*$J41*$F37,0)))),0)</f>
        <v>0</v>
      </c>
      <c r="GD203" s="515">
        <f>IF(AND(GD$167&lt;=$E37,GD$167&gt;=EOMONTH($D37,0)),IF($G37="NNN",SUM(Expenses!GB$14:GB$18)*$F37,IF($G37="FSG",0,IF($G37="MG",SUMPRODUCT(Expenses!GB$14:GB$18,$I37:$I41)*$F37,MAX((Expenses!GB$15-$K37/12)*$J37*$F37,0)+MAX((Expenses!GB$14-$K38/12)*$J38*$F37,0)+MAX((Expenses!GB$17-$K39/12)*$J39*$F37,0)+MAX((Expenses!GB$16-$K40/12)*$J40*$F37,0)+MAX((Expenses!GB$18-$K41/12)*$J41*$F37,0)))),0)</f>
        <v>0</v>
      </c>
      <c r="GE203" s="515">
        <f>IF(AND(GE$167&lt;=$E37,GE$167&gt;=EOMONTH($D37,0)),IF($G37="NNN",SUM(Expenses!GC$14:GC$18)*$F37,IF($G37="FSG",0,IF($G37="MG",SUMPRODUCT(Expenses!GC$14:GC$18,$I37:$I41)*$F37,MAX((Expenses!GC$15-$K37/12)*$J37*$F37,0)+MAX((Expenses!GC$14-$K38/12)*$J38*$F37,0)+MAX((Expenses!GC$17-$K39/12)*$J39*$F37,0)+MAX((Expenses!GC$16-$K40/12)*$J40*$F37,0)+MAX((Expenses!GC$18-$K41/12)*$J41*$F37,0)))),0)</f>
        <v>0</v>
      </c>
      <c r="GF203" s="515">
        <f>IF(AND(GF$167&lt;=$E37,GF$167&gt;=EOMONTH($D37,0)),IF($G37="NNN",SUM(Expenses!GD$14:GD$18)*$F37,IF($G37="FSG",0,IF($G37="MG",SUMPRODUCT(Expenses!GD$14:GD$18,$I37:$I41)*$F37,MAX((Expenses!GD$15-$K37/12)*$J37*$F37,0)+MAX((Expenses!GD$14-$K38/12)*$J38*$F37,0)+MAX((Expenses!GD$17-$K39/12)*$J39*$F37,0)+MAX((Expenses!GD$16-$K40/12)*$J40*$F37,0)+MAX((Expenses!GD$18-$K41/12)*$J41*$F37,0)))),0)</f>
        <v>0</v>
      </c>
      <c r="GG203" s="515">
        <f>IF(AND(GG$167&lt;=$E37,GG$167&gt;=EOMONTH($D37,0)),IF($G37="NNN",SUM(Expenses!GE$14:GE$18)*$F37,IF($G37="FSG",0,IF($G37="MG",SUMPRODUCT(Expenses!GE$14:GE$18,$I37:$I41)*$F37,MAX((Expenses!GE$15-$K37/12)*$J37*$F37,0)+MAX((Expenses!GE$14-$K38/12)*$J38*$F37,0)+MAX((Expenses!GE$17-$K39/12)*$J39*$F37,0)+MAX((Expenses!GE$16-$K40/12)*$J40*$F37,0)+MAX((Expenses!GE$18-$K41/12)*$J41*$F37,0)))),0)</f>
        <v>0</v>
      </c>
      <c r="GH203" s="515">
        <f>IF(AND(GH$167&lt;=$E37,GH$167&gt;=EOMONTH($D37,0)),IF($G37="NNN",SUM(Expenses!GF$14:GF$18)*$F37,IF($G37="FSG",0,IF($G37="MG",SUMPRODUCT(Expenses!GF$14:GF$18,$I37:$I41)*$F37,MAX((Expenses!GF$15-$K37/12)*$J37*$F37,0)+MAX((Expenses!GF$14-$K38/12)*$J38*$F37,0)+MAX((Expenses!GF$17-$K39/12)*$J39*$F37,0)+MAX((Expenses!GF$16-$K40/12)*$J40*$F37,0)+MAX((Expenses!GF$18-$K41/12)*$J41*$F37,0)))),0)</f>
        <v>0</v>
      </c>
      <c r="GI203" s="515">
        <f>IF(AND(GI$167&lt;=$E37,GI$167&gt;=EOMONTH($D37,0)),IF($G37="NNN",SUM(Expenses!GG$14:GG$18)*$F37,IF($G37="FSG",0,IF($G37="MG",SUMPRODUCT(Expenses!GG$14:GG$18,$I37:$I41)*$F37,MAX((Expenses!GG$15-$K37/12)*$J37*$F37,0)+MAX((Expenses!GG$14-$K38/12)*$J38*$F37,0)+MAX((Expenses!GG$17-$K39/12)*$J39*$F37,0)+MAX((Expenses!GG$16-$K40/12)*$J40*$F37,0)+MAX((Expenses!GG$18-$K41/12)*$J41*$F37,0)))),0)</f>
        <v>0</v>
      </c>
      <c r="GJ203" s="515">
        <f>IF(AND(GJ$167&lt;=$E37,GJ$167&gt;=EOMONTH($D37,0)),IF($G37="NNN",SUM(Expenses!GH$14:GH$18)*$F37,IF($G37="FSG",0,IF($G37="MG",SUMPRODUCT(Expenses!GH$14:GH$18,$I37:$I41)*$F37,MAX((Expenses!GH$15-$K37/12)*$J37*$F37,0)+MAX((Expenses!GH$14-$K38/12)*$J38*$F37,0)+MAX((Expenses!GH$17-$K39/12)*$J39*$F37,0)+MAX((Expenses!GH$16-$K40/12)*$J40*$F37,0)+MAX((Expenses!GH$18-$K41/12)*$J41*$F37,0)))),0)</f>
        <v>0</v>
      </c>
      <c r="GK203" s="515">
        <f>IF(AND(GK$167&lt;=$E37,GK$167&gt;=EOMONTH($D37,0)),IF($G37="NNN",SUM(Expenses!GI$14:GI$18)*$F37,IF($G37="FSG",0,IF($G37="MG",SUMPRODUCT(Expenses!GI$14:GI$18,$I37:$I41)*$F37,MAX((Expenses!GI$15-$K37/12)*$J37*$F37,0)+MAX((Expenses!GI$14-$K38/12)*$J38*$F37,0)+MAX((Expenses!GI$17-$K39/12)*$J39*$F37,0)+MAX((Expenses!GI$16-$K40/12)*$J40*$F37,0)+MAX((Expenses!GI$18-$K41/12)*$J41*$F37,0)))),0)</f>
        <v>0</v>
      </c>
      <c r="GL203" s="515">
        <f>IF(AND(GL$167&lt;=$E37,GL$167&gt;=EOMONTH($D37,0)),IF($G37="NNN",SUM(Expenses!GJ$14:GJ$18)*$F37,IF($G37="FSG",0,IF($G37="MG",SUMPRODUCT(Expenses!GJ$14:GJ$18,$I37:$I41)*$F37,MAX((Expenses!GJ$15-$K37/12)*$J37*$F37,0)+MAX((Expenses!GJ$14-$K38/12)*$J38*$F37,0)+MAX((Expenses!GJ$17-$K39/12)*$J39*$F37,0)+MAX((Expenses!GJ$16-$K40/12)*$J40*$F37,0)+MAX((Expenses!GJ$18-$K41/12)*$J41*$F37,0)))),0)</f>
        <v>0</v>
      </c>
      <c r="GM203" s="515">
        <f>IF(AND(GM$167&lt;=$E37,GM$167&gt;=EOMONTH($D37,0)),IF($G37="NNN",SUM(Expenses!GK$14:GK$18)*$F37,IF($G37="FSG",0,IF($G37="MG",SUMPRODUCT(Expenses!GK$14:GK$18,$I37:$I41)*$F37,MAX((Expenses!GK$15-$K37/12)*$J37*$F37,0)+MAX((Expenses!GK$14-$K38/12)*$J38*$F37,0)+MAX((Expenses!GK$17-$K39/12)*$J39*$F37,0)+MAX((Expenses!GK$16-$K40/12)*$J40*$F37,0)+MAX((Expenses!GK$18-$K41/12)*$J41*$F37,0)))),0)</f>
        <v>0</v>
      </c>
      <c r="GN203" s="515">
        <f>IF(AND(GN$167&lt;=$E37,GN$167&gt;=EOMONTH($D37,0)),IF($G37="NNN",SUM(Expenses!GL$14:GL$18)*$F37,IF($G37="FSG",0,IF($G37="MG",SUMPRODUCT(Expenses!GL$14:GL$18,$I37:$I41)*$F37,MAX((Expenses!GL$15-$K37/12)*$J37*$F37,0)+MAX((Expenses!GL$14-$K38/12)*$J38*$F37,0)+MAX((Expenses!GL$17-$K39/12)*$J39*$F37,0)+MAX((Expenses!GL$16-$K40/12)*$J40*$F37,0)+MAX((Expenses!GL$18-$K41/12)*$J41*$F37,0)))),0)</f>
        <v>0</v>
      </c>
      <c r="GO203" s="515">
        <f>IF(AND(GO$167&lt;=$E37,GO$167&gt;=EOMONTH($D37,0)),IF($G37="NNN",SUM(Expenses!GM$14:GM$18)*$F37,IF($G37="FSG",0,IF($G37="MG",SUMPRODUCT(Expenses!GM$14:GM$18,$I37:$I41)*$F37,MAX((Expenses!GM$15-$K37/12)*$J37*$F37,0)+MAX((Expenses!GM$14-$K38/12)*$J38*$F37,0)+MAX((Expenses!GM$17-$K39/12)*$J39*$F37,0)+MAX((Expenses!GM$16-$K40/12)*$J40*$F37,0)+MAX((Expenses!GM$18-$K41/12)*$J41*$F37,0)))),0)</f>
        <v>0</v>
      </c>
      <c r="GP203" s="515">
        <f>IF(AND(GP$167&lt;=$E37,GP$167&gt;=EOMONTH($D37,0)),IF($G37="NNN",SUM(Expenses!GN$14:GN$18)*$F37,IF($G37="FSG",0,IF($G37="MG",SUMPRODUCT(Expenses!GN$14:GN$18,$I37:$I41)*$F37,MAX((Expenses!GN$15-$K37/12)*$J37*$F37,0)+MAX((Expenses!GN$14-$K38/12)*$J38*$F37,0)+MAX((Expenses!GN$17-$K39/12)*$J39*$F37,0)+MAX((Expenses!GN$16-$K40/12)*$J40*$F37,0)+MAX((Expenses!GN$18-$K41/12)*$J41*$F37,0)))),0)</f>
        <v>0</v>
      </c>
      <c r="GQ203" s="515">
        <f>IF(AND(GQ$167&lt;=$E37,GQ$167&gt;=EOMONTH($D37,0)),IF($G37="NNN",SUM(Expenses!GO$14:GO$18)*$F37,IF($G37="FSG",0,IF($G37="MG",SUMPRODUCT(Expenses!GO$14:GO$18,$I37:$I41)*$F37,MAX((Expenses!GO$15-$K37/12)*$J37*$F37,0)+MAX((Expenses!GO$14-$K38/12)*$J38*$F37,0)+MAX((Expenses!GO$17-$K39/12)*$J39*$F37,0)+MAX((Expenses!GO$16-$K40/12)*$J40*$F37,0)+MAX((Expenses!GO$18-$K41/12)*$J41*$F37,0)))),0)</f>
        <v>0</v>
      </c>
      <c r="GR203" s="515">
        <f>IF(AND(GR$167&lt;=$E37,GR$167&gt;=EOMONTH($D37,0)),IF($G37="NNN",SUM(Expenses!GP$14:GP$18)*$F37,IF($G37="FSG",0,IF($G37="MG",SUMPRODUCT(Expenses!GP$14:GP$18,$I37:$I41)*$F37,MAX((Expenses!GP$15-$K37/12)*$J37*$F37,0)+MAX((Expenses!GP$14-$K38/12)*$J38*$F37,0)+MAX((Expenses!GP$17-$K39/12)*$J39*$F37,0)+MAX((Expenses!GP$16-$K40/12)*$J40*$F37,0)+MAX((Expenses!GP$18-$K41/12)*$J41*$F37,0)))),0)</f>
        <v>0</v>
      </c>
      <c r="GS203" s="515">
        <f>IF(AND(GS$167&lt;=$E37,GS$167&gt;=EOMONTH($D37,0)),IF($G37="NNN",SUM(Expenses!GQ$14:GQ$18)*$F37,IF($G37="FSG",0,IF($G37="MG",SUMPRODUCT(Expenses!GQ$14:GQ$18,$I37:$I41)*$F37,MAX((Expenses!GQ$15-$K37/12)*$J37*$F37,0)+MAX((Expenses!GQ$14-$K38/12)*$J38*$F37,0)+MAX((Expenses!GQ$17-$K39/12)*$J39*$F37,0)+MAX((Expenses!GQ$16-$K40/12)*$J40*$F37,0)+MAX((Expenses!GQ$18-$K41/12)*$J41*$F37,0)))),0)</f>
        <v>0</v>
      </c>
      <c r="GT203" s="515">
        <f>IF(AND(GT$167&lt;=$E37,GT$167&gt;=EOMONTH($D37,0)),IF($G37="NNN",SUM(Expenses!GR$14:GR$18)*$F37,IF($G37="FSG",0,IF($G37="MG",SUMPRODUCT(Expenses!GR$14:GR$18,$I37:$I41)*$F37,MAX((Expenses!GR$15-$K37/12)*$J37*$F37,0)+MAX((Expenses!GR$14-$K38/12)*$J38*$F37,0)+MAX((Expenses!GR$17-$K39/12)*$J39*$F37,0)+MAX((Expenses!GR$16-$K40/12)*$J40*$F37,0)+MAX((Expenses!GR$18-$K41/12)*$J41*$F37,0)))),0)</f>
        <v>0</v>
      </c>
      <c r="GU203" s="515">
        <f>IF(AND(GU$167&lt;=$E37,GU$167&gt;=EOMONTH($D37,0)),IF($G37="NNN",SUM(Expenses!GS$14:GS$18)*$F37,IF($G37="FSG",0,IF($G37="MG",SUMPRODUCT(Expenses!GS$14:GS$18,$I37:$I41)*$F37,MAX((Expenses!GS$15-$K37/12)*$J37*$F37,0)+MAX((Expenses!GS$14-$K38/12)*$J38*$F37,0)+MAX((Expenses!GS$17-$K39/12)*$J39*$F37,0)+MAX((Expenses!GS$16-$K40/12)*$J40*$F37,0)+MAX((Expenses!GS$18-$K41/12)*$J41*$F37,0)))),0)</f>
        <v>0</v>
      </c>
      <c r="GV203" s="515">
        <f>IF(AND(GV$167&lt;=$E37,GV$167&gt;=EOMONTH($D37,0)),IF($G37="NNN",SUM(Expenses!GT$14:GT$18)*$F37,IF($G37="FSG",0,IF($G37="MG",SUMPRODUCT(Expenses!GT$14:GT$18,$I37:$I41)*$F37,MAX((Expenses!GT$15-$K37/12)*$J37*$F37,0)+MAX((Expenses!GT$14-$K38/12)*$J38*$F37,0)+MAX((Expenses!GT$17-$K39/12)*$J39*$F37,0)+MAX((Expenses!GT$16-$K40/12)*$J40*$F37,0)+MAX((Expenses!GT$18-$K41/12)*$J41*$F37,0)))),0)</f>
        <v>0</v>
      </c>
      <c r="GW203" s="515">
        <f>IF(AND(GW$167&lt;=$E37,GW$167&gt;=EOMONTH($D37,0)),IF($G37="NNN",SUM(Expenses!GU$14:GU$18)*$F37,IF($G37="FSG",0,IF($G37="MG",SUMPRODUCT(Expenses!GU$14:GU$18,$I37:$I41)*$F37,MAX((Expenses!GU$15-$K37/12)*$J37*$F37,0)+MAX((Expenses!GU$14-$K38/12)*$J38*$F37,0)+MAX((Expenses!GU$17-$K39/12)*$J39*$F37,0)+MAX((Expenses!GU$16-$K40/12)*$J40*$F37,0)+MAX((Expenses!GU$18-$K41/12)*$J41*$F37,0)))),0)</f>
        <v>0</v>
      </c>
      <c r="GX203" s="515">
        <f>IF(AND(GX$167&lt;=$E37,GX$167&gt;=EOMONTH($D37,0)),IF($G37="NNN",SUM(Expenses!GV$14:GV$18)*$F37,IF($G37="FSG",0,IF($G37="MG",SUMPRODUCT(Expenses!GV$14:GV$18,$I37:$I41)*$F37,MAX((Expenses!GV$15-$K37/12)*$J37*$F37,0)+MAX((Expenses!GV$14-$K38/12)*$J38*$F37,0)+MAX((Expenses!GV$17-$K39/12)*$J39*$F37,0)+MAX((Expenses!GV$16-$K40/12)*$J40*$F37,0)+MAX((Expenses!GV$18-$K41/12)*$J41*$F37,0)))),0)</f>
        <v>0</v>
      </c>
      <c r="GY203" s="515">
        <f>IF(AND(GY$167&lt;=$E37,GY$167&gt;=EOMONTH($D37,0)),IF($G37="NNN",SUM(Expenses!GW$14:GW$18)*$F37,IF($G37="FSG",0,IF($G37="MG",SUMPRODUCT(Expenses!GW$14:GW$18,$I37:$I41)*$F37,MAX((Expenses!GW$15-$K37/12)*$J37*$F37,0)+MAX((Expenses!GW$14-$K38/12)*$J38*$F37,0)+MAX((Expenses!GW$17-$K39/12)*$J39*$F37,0)+MAX((Expenses!GW$16-$K40/12)*$J40*$F37,0)+MAX((Expenses!GW$18-$K41/12)*$J41*$F37,0)))),0)</f>
        <v>0</v>
      </c>
      <c r="GZ203" s="515">
        <f>IF(AND(GZ$167&lt;=$E37,GZ$167&gt;=EOMONTH($D37,0)),IF($G37="NNN",SUM(Expenses!GX$14:GX$18)*$F37,IF($G37="FSG",0,IF($G37="MG",SUMPRODUCT(Expenses!GX$14:GX$18,$I37:$I41)*$F37,MAX((Expenses!GX$15-$K37/12)*$J37*$F37,0)+MAX((Expenses!GX$14-$K38/12)*$J38*$F37,0)+MAX((Expenses!GX$17-$K39/12)*$J39*$F37,0)+MAX((Expenses!GX$16-$K40/12)*$J40*$F37,0)+MAX((Expenses!GX$18-$K41/12)*$J41*$F37,0)))),0)</f>
        <v>0</v>
      </c>
      <c r="HA203" s="515">
        <f>IF(AND(HA$167&lt;=$E37,HA$167&gt;=EOMONTH($D37,0)),IF($G37="NNN",SUM(Expenses!GY$14:GY$18)*$F37,IF($G37="FSG",0,IF($G37="MG",SUMPRODUCT(Expenses!GY$14:GY$18,$I37:$I41)*$F37,MAX((Expenses!GY$15-$K37/12)*$J37*$F37,0)+MAX((Expenses!GY$14-$K38/12)*$J38*$F37,0)+MAX((Expenses!GY$17-$K39/12)*$J39*$F37,0)+MAX((Expenses!GY$16-$K40/12)*$J40*$F37,0)+MAX((Expenses!GY$18-$K41/12)*$J41*$F37,0)))),0)</f>
        <v>0</v>
      </c>
      <c r="HB203" s="515">
        <f>IF(AND(HB$167&lt;=$E37,HB$167&gt;=EOMONTH($D37,0)),IF($G37="NNN",SUM(Expenses!GZ$14:GZ$18)*$F37,IF($G37="FSG",0,IF($G37="MG",SUMPRODUCT(Expenses!GZ$14:GZ$18,$I37:$I41)*$F37,MAX((Expenses!GZ$15-$K37/12)*$J37*$F37,0)+MAX((Expenses!GZ$14-$K38/12)*$J38*$F37,0)+MAX((Expenses!GZ$17-$K39/12)*$J39*$F37,0)+MAX((Expenses!GZ$16-$K40/12)*$J40*$F37,0)+MAX((Expenses!GZ$18-$K41/12)*$J41*$F37,0)))),0)</f>
        <v>0</v>
      </c>
      <c r="HC203" s="515">
        <f>IF(AND(HC$167&lt;=$E37,HC$167&gt;=EOMONTH($D37,0)),IF($G37="NNN",SUM(Expenses!HA$14:HA$18)*$F37,IF($G37="FSG",0,IF($G37="MG",SUMPRODUCT(Expenses!HA$14:HA$18,$I37:$I41)*$F37,MAX((Expenses!HA$15-$K37/12)*$J37*$F37,0)+MAX((Expenses!HA$14-$K38/12)*$J38*$F37,0)+MAX((Expenses!HA$17-$K39/12)*$J39*$F37,0)+MAX((Expenses!HA$16-$K40/12)*$J40*$F37,0)+MAX((Expenses!HA$18-$K41/12)*$J41*$F37,0)))),0)</f>
        <v>0</v>
      </c>
      <c r="HD203" s="515">
        <f>IF(AND(HD$167&lt;=$E37,HD$167&gt;=EOMONTH($D37,0)),IF($G37="NNN",SUM(Expenses!HB$14:HB$18)*$F37,IF($G37="FSG",0,IF($G37="MG",SUMPRODUCT(Expenses!HB$14:HB$18,$I37:$I41)*$F37,MAX((Expenses!HB$15-$K37/12)*$J37*$F37,0)+MAX((Expenses!HB$14-$K38/12)*$J38*$F37,0)+MAX((Expenses!HB$17-$K39/12)*$J39*$F37,0)+MAX((Expenses!HB$16-$K40/12)*$J40*$F37,0)+MAX((Expenses!HB$18-$K41/12)*$J41*$F37,0)))),0)</f>
        <v>0</v>
      </c>
      <c r="HE203" s="515">
        <f>IF(AND(HE$167&lt;=$E37,HE$167&gt;=EOMONTH($D37,0)),IF($G37="NNN",SUM(Expenses!HC$14:HC$18)*$F37,IF($G37="FSG",0,IF($G37="MG",SUMPRODUCT(Expenses!HC$14:HC$18,$I37:$I41)*$F37,MAX((Expenses!HC$15-$K37/12)*$J37*$F37,0)+MAX((Expenses!HC$14-$K38/12)*$J38*$F37,0)+MAX((Expenses!HC$17-$K39/12)*$J39*$F37,0)+MAX((Expenses!HC$16-$K40/12)*$J40*$F37,0)+MAX((Expenses!HC$18-$K41/12)*$J41*$F37,0)))),0)</f>
        <v>0</v>
      </c>
      <c r="HF203" s="515">
        <f>IF(AND(HF$167&lt;=$E37,HF$167&gt;=EOMONTH($D37,0)),IF($G37="NNN",SUM(Expenses!HD$14:HD$18)*$F37,IF($G37="FSG",0,IF($G37="MG",SUMPRODUCT(Expenses!HD$14:HD$18,$I37:$I41)*$F37,MAX((Expenses!HD$15-$K37/12)*$J37*$F37,0)+MAX((Expenses!HD$14-$K38/12)*$J38*$F37,0)+MAX((Expenses!HD$17-$K39/12)*$J39*$F37,0)+MAX((Expenses!HD$16-$K40/12)*$J40*$F37,0)+MAX((Expenses!HD$18-$K41/12)*$J41*$F37,0)))),0)</f>
        <v>0</v>
      </c>
      <c r="HG203" s="515">
        <f>IF(AND(HG$167&lt;=$E37,HG$167&gt;=EOMONTH($D37,0)),IF($G37="NNN",SUM(Expenses!HE$14:HE$18)*$F37,IF($G37="FSG",0,IF($G37="MG",SUMPRODUCT(Expenses!HE$14:HE$18,$I37:$I41)*$F37,MAX((Expenses!HE$15-$K37/12)*$J37*$F37,0)+MAX((Expenses!HE$14-$K38/12)*$J38*$F37,0)+MAX((Expenses!HE$17-$K39/12)*$J39*$F37,0)+MAX((Expenses!HE$16-$K40/12)*$J40*$F37,0)+MAX((Expenses!HE$18-$K41/12)*$J41*$F37,0)))),0)</f>
        <v>0</v>
      </c>
      <c r="HH203" s="515">
        <f>IF(AND(HH$167&lt;=$E37,HH$167&gt;=EOMONTH($D37,0)),IF($G37="NNN",SUM(Expenses!HF$14:HF$18)*$F37,IF($G37="FSG",0,IF($G37="MG",SUMPRODUCT(Expenses!HF$14:HF$18,$I37:$I41)*$F37,MAX((Expenses!HF$15-$K37/12)*$J37*$F37,0)+MAX((Expenses!HF$14-$K38/12)*$J38*$F37,0)+MAX((Expenses!HF$17-$K39/12)*$J39*$F37,0)+MAX((Expenses!HF$16-$K40/12)*$J40*$F37,0)+MAX((Expenses!HF$18-$K41/12)*$J41*$F37,0)))),0)</f>
        <v>0</v>
      </c>
      <c r="HI203" s="515">
        <f>IF(AND(HI$167&lt;=$E37,HI$167&gt;=EOMONTH($D37,0)),IF($G37="NNN",SUM(Expenses!HG$14:HG$18)*$F37,IF($G37="FSG",0,IF($G37="MG",SUMPRODUCT(Expenses!HG$14:HG$18,$I37:$I41)*$F37,MAX((Expenses!HG$15-$K37/12)*$J37*$F37,0)+MAX((Expenses!HG$14-$K38/12)*$J38*$F37,0)+MAX((Expenses!HG$17-$K39/12)*$J39*$F37,0)+MAX((Expenses!HG$16-$K40/12)*$J40*$F37,0)+MAX((Expenses!HG$18-$K41/12)*$J41*$F37,0)))),0)</f>
        <v>0</v>
      </c>
      <c r="HJ203" s="515">
        <f>IF(AND(HJ$167&lt;=$E37,HJ$167&gt;=EOMONTH($D37,0)),IF($G37="NNN",SUM(Expenses!HH$14:HH$18)*$F37,IF($G37="FSG",0,IF($G37="MG",SUMPRODUCT(Expenses!HH$14:HH$18,$I37:$I41)*$F37,MAX((Expenses!HH$15-$K37/12)*$J37*$F37,0)+MAX((Expenses!HH$14-$K38/12)*$J38*$F37,0)+MAX((Expenses!HH$17-$K39/12)*$J39*$F37,0)+MAX((Expenses!HH$16-$K40/12)*$J40*$F37,0)+MAX((Expenses!HH$18-$K41/12)*$J41*$F37,0)))),0)</f>
        <v>0</v>
      </c>
      <c r="HK203" s="515">
        <f>IF(AND(HK$167&lt;=$E37,HK$167&gt;=EOMONTH($D37,0)),IF($G37="NNN",SUM(Expenses!HI$14:HI$18)*$F37,IF($G37="FSG",0,IF($G37="MG",SUMPRODUCT(Expenses!HI$14:HI$18,$I37:$I41)*$F37,MAX((Expenses!HI$15-$K37/12)*$J37*$F37,0)+MAX((Expenses!HI$14-$K38/12)*$J38*$F37,0)+MAX((Expenses!HI$17-$K39/12)*$J39*$F37,0)+MAX((Expenses!HI$16-$K40/12)*$J40*$F37,0)+MAX((Expenses!HI$18-$K41/12)*$J41*$F37,0)))),0)</f>
        <v>0</v>
      </c>
      <c r="HL203" s="515">
        <f>IF(AND(HL$167&lt;=$E37,HL$167&gt;=EOMONTH($D37,0)),IF($G37="NNN",SUM(Expenses!HJ$14:HJ$18)*$F37,IF($G37="FSG",0,IF($G37="MG",SUMPRODUCT(Expenses!HJ$14:HJ$18,$I37:$I41)*$F37,MAX((Expenses!HJ$15-$K37/12)*$J37*$F37,0)+MAX((Expenses!HJ$14-$K38/12)*$J38*$F37,0)+MAX((Expenses!HJ$17-$K39/12)*$J39*$F37,0)+MAX((Expenses!HJ$16-$K40/12)*$J40*$F37,0)+MAX((Expenses!HJ$18-$K41/12)*$J41*$F37,0)))),0)</f>
        <v>0</v>
      </c>
      <c r="HM203" s="515">
        <f>IF(AND(HM$167&lt;=$E37,HM$167&gt;=EOMONTH($D37,0)),IF($G37="NNN",SUM(Expenses!HK$14:HK$18)*$F37,IF($G37="FSG",0,IF($G37="MG",SUMPRODUCT(Expenses!HK$14:HK$18,$I37:$I41)*$F37,MAX((Expenses!HK$15-$K37/12)*$J37*$F37,0)+MAX((Expenses!HK$14-$K38/12)*$J38*$F37,0)+MAX((Expenses!HK$17-$K39/12)*$J39*$F37,0)+MAX((Expenses!HK$16-$K40/12)*$J40*$F37,0)+MAX((Expenses!HK$18-$K41/12)*$J41*$F37,0)))),0)</f>
        <v>0</v>
      </c>
      <c r="HN203" s="515">
        <f>IF(AND(HN$167&lt;=$E37,HN$167&gt;=EOMONTH($D37,0)),IF($G37="NNN",SUM(Expenses!HL$14:HL$18)*$F37,IF($G37="FSG",0,IF($G37="MG",SUMPRODUCT(Expenses!HL$14:HL$18,$I37:$I41)*$F37,MAX((Expenses!HL$15-$K37/12)*$J37*$F37,0)+MAX((Expenses!HL$14-$K38/12)*$J38*$F37,0)+MAX((Expenses!HL$17-$K39/12)*$J39*$F37,0)+MAX((Expenses!HL$16-$K40/12)*$J40*$F37,0)+MAX((Expenses!HL$18-$K41/12)*$J41*$F37,0)))),0)</f>
        <v>0</v>
      </c>
      <c r="HO203" s="515">
        <f>IF(AND(HO$167&lt;=$E37,HO$167&gt;=EOMONTH($D37,0)),IF($G37="NNN",SUM(Expenses!HM$14:HM$18)*$F37,IF($G37="FSG",0,IF($G37="MG",SUMPRODUCT(Expenses!HM$14:HM$18,$I37:$I41)*$F37,MAX((Expenses!HM$15-$K37/12)*$J37*$F37,0)+MAX((Expenses!HM$14-$K38/12)*$J38*$F37,0)+MAX((Expenses!HM$17-$K39/12)*$J39*$F37,0)+MAX((Expenses!HM$16-$K40/12)*$J40*$F37,0)+MAX((Expenses!HM$18-$K41/12)*$J41*$F37,0)))),0)</f>
        <v>0</v>
      </c>
      <c r="HP203" s="515">
        <f>IF(AND(HP$167&lt;=$E37,HP$167&gt;=EOMONTH($D37,0)),IF($G37="NNN",SUM(Expenses!HN$14:HN$18)*$F37,IF($G37="FSG",0,IF($G37="MG",SUMPRODUCT(Expenses!HN$14:HN$18,$I37:$I41)*$F37,MAX((Expenses!HN$15-$K37/12)*$J37*$F37,0)+MAX((Expenses!HN$14-$K38/12)*$J38*$F37,0)+MAX((Expenses!HN$17-$K39/12)*$J39*$F37,0)+MAX((Expenses!HN$16-$K40/12)*$J40*$F37,0)+MAX((Expenses!HN$18-$K41/12)*$J41*$F37,0)))),0)</f>
        <v>0</v>
      </c>
      <c r="HQ203" s="515">
        <f>IF(AND(HQ$167&lt;=$E37,HQ$167&gt;=EOMONTH($D37,0)),IF($G37="NNN",SUM(Expenses!HO$14:HO$18)*$F37,IF($G37="FSG",0,IF($G37="MG",SUMPRODUCT(Expenses!HO$14:HO$18,$I37:$I41)*$F37,MAX((Expenses!HO$15-$K37/12)*$J37*$F37,0)+MAX((Expenses!HO$14-$K38/12)*$J38*$F37,0)+MAX((Expenses!HO$17-$K39/12)*$J39*$F37,0)+MAX((Expenses!HO$16-$K40/12)*$J40*$F37,0)+MAX((Expenses!HO$18-$K41/12)*$J41*$F37,0)))),0)</f>
        <v>0</v>
      </c>
      <c r="HR203" s="515">
        <f>IF(AND(HR$167&lt;=$E37,HR$167&gt;=EOMONTH($D37,0)),IF($G37="NNN",SUM(Expenses!HP$14:HP$18)*$F37,IF($G37="FSG",0,IF($G37="MG",SUMPRODUCT(Expenses!HP$14:HP$18,$I37:$I41)*$F37,MAX((Expenses!HP$15-$K37/12)*$J37*$F37,0)+MAX((Expenses!HP$14-$K38/12)*$J38*$F37,0)+MAX((Expenses!HP$17-$K39/12)*$J39*$F37,0)+MAX((Expenses!HP$16-$K40/12)*$J40*$F37,0)+MAX((Expenses!HP$18-$K41/12)*$J41*$F37,0)))),0)</f>
        <v>0</v>
      </c>
      <c r="HS203" s="515">
        <f>IF(AND(HS$167&lt;=$E37,HS$167&gt;=EOMONTH($D37,0)),IF($G37="NNN",SUM(Expenses!HQ$14:HQ$18)*$F37,IF($G37="FSG",0,IF($G37="MG",SUMPRODUCT(Expenses!HQ$14:HQ$18,$I37:$I41)*$F37,MAX((Expenses!HQ$15-$K37/12)*$J37*$F37,0)+MAX((Expenses!HQ$14-$K38/12)*$J38*$F37,0)+MAX((Expenses!HQ$17-$K39/12)*$J39*$F37,0)+MAX((Expenses!HQ$16-$K40/12)*$J40*$F37,0)+MAX((Expenses!HQ$18-$K41/12)*$J41*$F37,0)))),0)</f>
        <v>0</v>
      </c>
      <c r="HT203" s="515">
        <f>IF(AND(HT$167&lt;=$E37,HT$167&gt;=EOMONTH($D37,0)),IF($G37="NNN",SUM(Expenses!HR$14:HR$18)*$F37,IF($G37="FSG",0,IF($G37="MG",SUMPRODUCT(Expenses!HR$14:HR$18,$I37:$I41)*$F37,MAX((Expenses!HR$15-$K37/12)*$J37*$F37,0)+MAX((Expenses!HR$14-$K38/12)*$J38*$F37,0)+MAX((Expenses!HR$17-$K39/12)*$J39*$F37,0)+MAX((Expenses!HR$16-$K40/12)*$J40*$F37,0)+MAX((Expenses!HR$18-$K41/12)*$J41*$F37,0)))),0)</f>
        <v>0</v>
      </c>
      <c r="HU203" s="515">
        <f>IF(AND(HU$167&lt;=$E37,HU$167&gt;=EOMONTH($D37,0)),IF($G37="NNN",SUM(Expenses!HS$14:HS$18)*$F37,IF($G37="FSG",0,IF($G37="MG",SUMPRODUCT(Expenses!HS$14:HS$18,$I37:$I41)*$F37,MAX((Expenses!HS$15-$K37/12)*$J37*$F37,0)+MAX((Expenses!HS$14-$K38/12)*$J38*$F37,0)+MAX((Expenses!HS$17-$K39/12)*$J39*$F37,0)+MAX((Expenses!HS$16-$K40/12)*$J40*$F37,0)+MAX((Expenses!HS$18-$K41/12)*$J41*$F37,0)))),0)</f>
        <v>0</v>
      </c>
      <c r="HV203" s="515">
        <f>IF(AND(HV$167&lt;=$E37,HV$167&gt;=EOMONTH($D37,0)),IF($G37="NNN",SUM(Expenses!HT$14:HT$18)*$F37,IF($G37="FSG",0,IF($G37="MG",SUMPRODUCT(Expenses!HT$14:HT$18,$I37:$I41)*$F37,MAX((Expenses!HT$15-$K37/12)*$J37*$F37,0)+MAX((Expenses!HT$14-$K38/12)*$J38*$F37,0)+MAX((Expenses!HT$17-$K39/12)*$J39*$F37,0)+MAX((Expenses!HT$16-$K40/12)*$J40*$F37,0)+MAX((Expenses!HT$18-$K41/12)*$J41*$F37,0)))),0)</f>
        <v>0</v>
      </c>
      <c r="HW203" s="515">
        <f>IF(AND(HW$167&lt;=$E37,HW$167&gt;=EOMONTH($D37,0)),IF($G37="NNN",SUM(Expenses!HU$14:HU$18)*$F37,IF($G37="FSG",0,IF($G37="MG",SUMPRODUCT(Expenses!HU$14:HU$18,$I37:$I41)*$F37,MAX((Expenses!HU$15-$K37/12)*$J37*$F37,0)+MAX((Expenses!HU$14-$K38/12)*$J38*$F37,0)+MAX((Expenses!HU$17-$K39/12)*$J39*$F37,0)+MAX((Expenses!HU$16-$K40/12)*$J40*$F37,0)+MAX((Expenses!HU$18-$K41/12)*$J41*$F37,0)))),0)</f>
        <v>0</v>
      </c>
      <c r="HX203" s="515">
        <f>IF(AND(HX$167&lt;=$E37,HX$167&gt;=EOMONTH($D37,0)),IF($G37="NNN",SUM(Expenses!HV$14:HV$18)*$F37,IF($G37="FSG",0,IF($G37="MG",SUMPRODUCT(Expenses!HV$14:HV$18,$I37:$I41)*$F37,MAX((Expenses!HV$15-$K37/12)*$J37*$F37,0)+MAX((Expenses!HV$14-$K38/12)*$J38*$F37,0)+MAX((Expenses!HV$17-$K39/12)*$J39*$F37,0)+MAX((Expenses!HV$16-$K40/12)*$J40*$F37,0)+MAX((Expenses!HV$18-$K41/12)*$J41*$F37,0)))),0)</f>
        <v>0</v>
      </c>
      <c r="HY203" s="515">
        <f>IF(AND(HY$167&lt;=$E37,HY$167&gt;=EOMONTH($D37,0)),IF($G37="NNN",SUM(Expenses!HW$14:HW$18)*$F37,IF($G37="FSG",0,IF($G37="MG",SUMPRODUCT(Expenses!HW$14:HW$18,$I37:$I41)*$F37,MAX((Expenses!HW$15-$K37/12)*$J37*$F37,0)+MAX((Expenses!HW$14-$K38/12)*$J38*$F37,0)+MAX((Expenses!HW$17-$K39/12)*$J39*$F37,0)+MAX((Expenses!HW$16-$K40/12)*$J40*$F37,0)+MAX((Expenses!HW$18-$K41/12)*$J41*$F37,0)))),0)</f>
        <v>0</v>
      </c>
      <c r="HZ203" s="515">
        <f>IF(AND(HZ$167&lt;=$E37,HZ$167&gt;=EOMONTH($D37,0)),IF($G37="NNN",SUM(Expenses!HX$14:HX$18)*$F37,IF($G37="FSG",0,IF($G37="MG",SUMPRODUCT(Expenses!HX$14:HX$18,$I37:$I41)*$F37,MAX((Expenses!HX$15-$K37/12)*$J37*$F37,0)+MAX((Expenses!HX$14-$K38/12)*$J38*$F37,0)+MAX((Expenses!HX$17-$K39/12)*$J39*$F37,0)+MAX((Expenses!HX$16-$K40/12)*$J40*$F37,0)+MAX((Expenses!HX$18-$K41/12)*$J41*$F37,0)))),0)</f>
        <v>0</v>
      </c>
      <c r="IA203" s="515">
        <f>IF(AND(IA$167&lt;=$E37,IA$167&gt;=EOMONTH($D37,0)),IF($G37="NNN",SUM(Expenses!HY$14:HY$18)*$F37,IF($G37="FSG",0,IF($G37="MG",SUMPRODUCT(Expenses!HY$14:HY$18,$I37:$I41)*$F37,MAX((Expenses!HY$15-$K37/12)*$J37*$F37,0)+MAX((Expenses!HY$14-$K38/12)*$J38*$F37,0)+MAX((Expenses!HY$17-$K39/12)*$J39*$F37,0)+MAX((Expenses!HY$16-$K40/12)*$J40*$F37,0)+MAX((Expenses!HY$18-$K41/12)*$J41*$F37,0)))),0)</f>
        <v>0</v>
      </c>
      <c r="IB203" s="515">
        <f>IF(AND(IB$167&lt;=$E37,IB$167&gt;=EOMONTH($D37,0)),IF($G37="NNN",SUM(Expenses!HZ$14:HZ$18)*$F37,IF($G37="FSG",0,IF($G37="MG",SUMPRODUCT(Expenses!HZ$14:HZ$18,$I37:$I41)*$F37,MAX((Expenses!HZ$15-$K37/12)*$J37*$F37,0)+MAX((Expenses!HZ$14-$K38/12)*$J38*$F37,0)+MAX((Expenses!HZ$17-$K39/12)*$J39*$F37,0)+MAX((Expenses!HZ$16-$K40/12)*$J40*$F37,0)+MAX((Expenses!HZ$18-$K41/12)*$J41*$F37,0)))),0)</f>
        <v>0</v>
      </c>
      <c r="IC203" s="515">
        <f>IF(AND(IC$167&lt;=$E37,IC$167&gt;=EOMONTH($D37,0)),IF($G37="NNN",SUM(Expenses!IA$14:IA$18)*$F37,IF($G37="FSG",0,IF($G37="MG",SUMPRODUCT(Expenses!IA$14:IA$18,$I37:$I41)*$F37,MAX((Expenses!IA$15-$K37/12)*$J37*$F37,0)+MAX((Expenses!IA$14-$K38/12)*$J38*$F37,0)+MAX((Expenses!IA$17-$K39/12)*$J39*$F37,0)+MAX((Expenses!IA$16-$K40/12)*$J40*$F37,0)+MAX((Expenses!IA$18-$K41/12)*$J41*$F37,0)))),0)</f>
        <v>0</v>
      </c>
      <c r="ID203" s="515">
        <f>IF(AND(ID$167&lt;=$E37,ID$167&gt;=EOMONTH($D37,0)),IF($G37="NNN",SUM(Expenses!IB$14:IB$18)*$F37,IF($G37="FSG",0,IF($G37="MG",SUMPRODUCT(Expenses!IB$14:IB$18,$I37:$I41)*$F37,MAX((Expenses!IB$15-$K37/12)*$J37*$F37,0)+MAX((Expenses!IB$14-$K38/12)*$J38*$F37,0)+MAX((Expenses!IB$17-$K39/12)*$J39*$F37,0)+MAX((Expenses!IB$16-$K40/12)*$J40*$F37,0)+MAX((Expenses!IB$18-$K41/12)*$J41*$F37,0)))),0)</f>
        <v>0</v>
      </c>
      <c r="IE203" s="515">
        <f>IF(AND(IE$167&lt;=$E37,IE$167&gt;=EOMONTH($D37,0)),IF($G37="NNN",SUM(Expenses!IC$14:IC$18)*$F37,IF($G37="FSG",0,IF($G37="MG",SUMPRODUCT(Expenses!IC$14:IC$18,$I37:$I41)*$F37,MAX((Expenses!IC$15-$K37/12)*$J37*$F37,0)+MAX((Expenses!IC$14-$K38/12)*$J38*$F37,0)+MAX((Expenses!IC$17-$K39/12)*$J39*$F37,0)+MAX((Expenses!IC$16-$K40/12)*$J40*$F37,0)+MAX((Expenses!IC$18-$K41/12)*$J41*$F37,0)))),0)</f>
        <v>0</v>
      </c>
      <c r="IF203" s="515">
        <f>IF(AND(IF$167&lt;=$E37,IF$167&gt;=EOMONTH($D37,0)),IF($G37="NNN",SUM(Expenses!ID$14:ID$18)*$F37,IF($G37="FSG",0,IF($G37="MG",SUMPRODUCT(Expenses!ID$14:ID$18,$I37:$I41)*$F37,MAX((Expenses!ID$15-$K37/12)*$J37*$F37,0)+MAX((Expenses!ID$14-$K38/12)*$J38*$F37,0)+MAX((Expenses!ID$17-$K39/12)*$J39*$F37,0)+MAX((Expenses!ID$16-$K40/12)*$J40*$F37,0)+MAX((Expenses!ID$18-$K41/12)*$J41*$F37,0)))),0)</f>
        <v>0</v>
      </c>
      <c r="IG203" s="515">
        <f>IF(AND(IG$167&lt;=$E37,IG$167&gt;=EOMONTH($D37,0)),IF($G37="NNN",SUM(Expenses!IE$14:IE$18)*$F37,IF($G37="FSG",0,IF($G37="MG",SUMPRODUCT(Expenses!IE$14:IE$18,$I37:$I41)*$F37,MAX((Expenses!IE$15-$K37/12)*$J37*$F37,0)+MAX((Expenses!IE$14-$K38/12)*$J38*$F37,0)+MAX((Expenses!IE$17-$K39/12)*$J39*$F37,0)+MAX((Expenses!IE$16-$K40/12)*$J40*$F37,0)+MAX((Expenses!IE$18-$K41/12)*$J41*$F37,0)))),0)</f>
        <v>0</v>
      </c>
      <c r="IH203" s="515">
        <f>IF(AND(IH$167&lt;=$E37,IH$167&gt;=EOMONTH($D37,0)),IF($G37="NNN",SUM(Expenses!IF$14:IF$18)*$F37,IF($G37="FSG",0,IF($G37="MG",SUMPRODUCT(Expenses!IF$14:IF$18,$I37:$I41)*$F37,MAX((Expenses!IF$15-$K37/12)*$J37*$F37,0)+MAX((Expenses!IF$14-$K38/12)*$J38*$F37,0)+MAX((Expenses!IF$17-$K39/12)*$J39*$F37,0)+MAX((Expenses!IF$16-$K40/12)*$J40*$F37,0)+MAX((Expenses!IF$18-$K41/12)*$J41*$F37,0)))),0)</f>
        <v>0</v>
      </c>
      <c r="II203" s="515">
        <f>IF(AND(II$167&lt;=$E37,II$167&gt;=EOMONTH($D37,0)),IF($G37="NNN",SUM(Expenses!IG$14:IG$18)*$F37,IF($G37="FSG",0,IF($G37="MG",SUMPRODUCT(Expenses!IG$14:IG$18,$I37:$I41)*$F37,MAX((Expenses!IG$15-$K37/12)*$J37*$F37,0)+MAX((Expenses!IG$14-$K38/12)*$J38*$F37,0)+MAX((Expenses!IG$17-$K39/12)*$J39*$F37,0)+MAX((Expenses!IG$16-$K40/12)*$J40*$F37,0)+MAX((Expenses!IG$18-$K41/12)*$J41*$F37,0)))),0)</f>
        <v>0</v>
      </c>
      <c r="IJ203" s="515">
        <f>IF(AND(IJ$167&lt;=$E37,IJ$167&gt;=EOMONTH($D37,0)),IF($G37="NNN",SUM(Expenses!IH$14:IH$18)*$F37,IF($G37="FSG",0,IF($G37="MG",SUMPRODUCT(Expenses!IH$14:IH$18,$I37:$I41)*$F37,MAX((Expenses!IH$15-$K37/12)*$J37*$F37,0)+MAX((Expenses!IH$14-$K38/12)*$J38*$F37,0)+MAX((Expenses!IH$17-$K39/12)*$J39*$F37,0)+MAX((Expenses!IH$16-$K40/12)*$J40*$F37,0)+MAX((Expenses!IH$18-$K41/12)*$J41*$F37,0)))),0)</f>
        <v>0</v>
      </c>
      <c r="IK203" s="515">
        <f>IF(AND(IK$167&lt;=$E37,IK$167&gt;=EOMONTH($D37,0)),IF($G37="NNN",SUM(Expenses!II$14:II$18)*$F37,IF($G37="FSG",0,IF($G37="MG",SUMPRODUCT(Expenses!II$14:II$18,$I37:$I41)*$F37,MAX((Expenses!II$15-$K37/12)*$J37*$F37,0)+MAX((Expenses!II$14-$K38/12)*$J38*$F37,0)+MAX((Expenses!II$17-$K39/12)*$J39*$F37,0)+MAX((Expenses!II$16-$K40/12)*$J40*$F37,0)+MAX((Expenses!II$18-$K41/12)*$J41*$F37,0)))),0)</f>
        <v>0</v>
      </c>
      <c r="IL203" s="515">
        <f>IF(AND(IL$167&lt;=$E37,IL$167&gt;=EOMONTH($D37,0)),IF($G37="NNN",SUM(Expenses!IJ$14:IJ$18)*$F37,IF($G37="FSG",0,IF($G37="MG",SUMPRODUCT(Expenses!IJ$14:IJ$18,$I37:$I41)*$F37,MAX((Expenses!IJ$15-$K37/12)*$J37*$F37,0)+MAX((Expenses!IJ$14-$K38/12)*$J38*$F37,0)+MAX((Expenses!IJ$17-$K39/12)*$J39*$F37,0)+MAX((Expenses!IJ$16-$K40/12)*$J40*$F37,0)+MAX((Expenses!IJ$18-$K41/12)*$J41*$F37,0)))),0)</f>
        <v>0</v>
      </c>
      <c r="IM203" s="515">
        <f>IF(AND(IM$167&lt;=$E37,IM$167&gt;=EOMONTH($D37,0)),IF($G37="NNN",SUM(Expenses!IK$14:IK$18)*$F37,IF($G37="FSG",0,IF($G37="MG",SUMPRODUCT(Expenses!IK$14:IK$18,$I37:$I41)*$F37,MAX((Expenses!IK$15-$K37/12)*$J37*$F37,0)+MAX((Expenses!IK$14-$K38/12)*$J38*$F37,0)+MAX((Expenses!IK$17-$K39/12)*$J39*$F37,0)+MAX((Expenses!IK$16-$K40/12)*$J40*$F37,0)+MAX((Expenses!IK$18-$K41/12)*$J41*$F37,0)))),0)</f>
        <v>0</v>
      </c>
      <c r="IN203" s="515">
        <f>IF(AND(IN$167&lt;=$E37,IN$167&gt;=EOMONTH($D37,0)),IF($G37="NNN",SUM(Expenses!IL$14:IL$18)*$F37,IF($G37="FSG",0,IF($G37="MG",SUMPRODUCT(Expenses!IL$14:IL$18,$I37:$I41)*$F37,MAX((Expenses!IL$15-$K37/12)*$J37*$F37,0)+MAX((Expenses!IL$14-$K38/12)*$J38*$F37,0)+MAX((Expenses!IL$17-$K39/12)*$J39*$F37,0)+MAX((Expenses!IL$16-$K40/12)*$J40*$F37,0)+MAX((Expenses!IL$18-$K41/12)*$J41*$F37,0)))),0)</f>
        <v>0</v>
      </c>
      <c r="IO203" s="515">
        <f>IF(AND(IO$167&lt;=$E37,IO$167&gt;=EOMONTH($D37,0)),IF($G37="NNN",SUM(Expenses!IM$14:IM$18)*$F37,IF($G37="FSG",0,IF($G37="MG",SUMPRODUCT(Expenses!IM$14:IM$18,$I37:$I41)*$F37,MAX((Expenses!IM$15-$K37/12)*$J37*$F37,0)+MAX((Expenses!IM$14-$K38/12)*$J38*$F37,0)+MAX((Expenses!IM$17-$K39/12)*$J39*$F37,0)+MAX((Expenses!IM$16-$K40/12)*$J40*$F37,0)+MAX((Expenses!IM$18-$K41/12)*$J41*$F37,0)))),0)</f>
        <v>0</v>
      </c>
      <c r="IP203" s="515">
        <f>IF(AND(IP$167&lt;=$E37,IP$167&gt;=EOMONTH($D37,0)),IF($G37="NNN",SUM(Expenses!IN$14:IN$18)*$F37,IF($G37="FSG",0,IF($G37="MG",SUMPRODUCT(Expenses!IN$14:IN$18,$I37:$I41)*$F37,MAX((Expenses!IN$15-$K37/12)*$J37*$F37,0)+MAX((Expenses!IN$14-$K38/12)*$J38*$F37,0)+MAX((Expenses!IN$17-$K39/12)*$J39*$F37,0)+MAX((Expenses!IN$16-$K40/12)*$J40*$F37,0)+MAX((Expenses!IN$18-$K41/12)*$J41*$F37,0)))),0)</f>
        <v>0</v>
      </c>
      <c r="IQ203" s="515">
        <f>IF(AND(IQ$167&lt;=$E37,IQ$167&gt;=EOMONTH($D37,0)),IF($G37="NNN",SUM(Expenses!IO$14:IO$18)*$F37,IF($G37="FSG",0,IF($G37="MG",SUMPRODUCT(Expenses!IO$14:IO$18,$I37:$I41)*$F37,MAX((Expenses!IO$15-$K37/12)*$J37*$F37,0)+MAX((Expenses!IO$14-$K38/12)*$J38*$F37,0)+MAX((Expenses!IO$17-$K39/12)*$J39*$F37,0)+MAX((Expenses!IO$16-$K40/12)*$J40*$F37,0)+MAX((Expenses!IO$18-$K41/12)*$J41*$F37,0)))),0)</f>
        <v>0</v>
      </c>
      <c r="IR203" s="515">
        <f>IF(AND(IR$167&lt;=$E37,IR$167&gt;=EOMONTH($D37,0)),IF($G37="NNN",SUM(Expenses!IP$14:IP$18)*$F37,IF($G37="FSG",0,IF($G37="MG",SUMPRODUCT(Expenses!IP$14:IP$18,$I37:$I41)*$F37,MAX((Expenses!IP$15-$K37/12)*$J37*$F37,0)+MAX((Expenses!IP$14-$K38/12)*$J38*$F37,0)+MAX((Expenses!IP$17-$K39/12)*$J39*$F37,0)+MAX((Expenses!IP$16-$K40/12)*$J40*$F37,0)+MAX((Expenses!IP$18-$K41/12)*$J41*$F37,0)))),0)</f>
        <v>0</v>
      </c>
      <c r="IS203" s="515">
        <f>IF(AND(IS$167&lt;=$E37,IS$167&gt;=EOMONTH($D37,0)),IF($G37="NNN",SUM(Expenses!IQ$14:IQ$18)*$F37,IF($G37="FSG",0,IF($G37="MG",SUMPRODUCT(Expenses!IQ$14:IQ$18,$I37:$I41)*$F37,MAX((Expenses!IQ$15-$K37/12)*$J37*$F37,0)+MAX((Expenses!IQ$14-$K38/12)*$J38*$F37,0)+MAX((Expenses!IQ$17-$K39/12)*$J39*$F37,0)+MAX((Expenses!IQ$16-$K40/12)*$J40*$F37,0)+MAX((Expenses!IQ$18-$K41/12)*$J41*$F37,0)))),0)</f>
        <v>0</v>
      </c>
      <c r="IT203" s="515">
        <f>IF(AND(IT$167&lt;=$E37,IT$167&gt;=EOMONTH($D37,0)),IF($G37="NNN",SUM(Expenses!IR$14:IR$18)*$F37,IF($G37="FSG",0,IF($G37="MG",SUMPRODUCT(Expenses!IR$14:IR$18,$I37:$I41)*$F37,MAX((Expenses!IR$15-$K37/12)*$J37*$F37,0)+MAX((Expenses!IR$14-$K38/12)*$J38*$F37,0)+MAX((Expenses!IR$17-$K39/12)*$J39*$F37,0)+MAX((Expenses!IR$16-$K40/12)*$J40*$F37,0)+MAX((Expenses!IR$18-$K41/12)*$J41*$F37,0)))),0)</f>
        <v>0</v>
      </c>
      <c r="IU203" s="515">
        <f>IF(AND(IU$167&lt;=$E37,IU$167&gt;=EOMONTH($D37,0)),IF($G37="NNN",SUM(Expenses!IS$14:IS$18)*$F37,IF($G37="FSG",0,IF($G37="MG",SUMPRODUCT(Expenses!IS$14:IS$18,$I37:$I41)*$F37,MAX((Expenses!IS$15-$K37/12)*$J37*$F37,0)+MAX((Expenses!IS$14-$K38/12)*$J38*$F37,0)+MAX((Expenses!IS$17-$K39/12)*$J39*$F37,0)+MAX((Expenses!IS$16-$K40/12)*$J40*$F37,0)+MAX((Expenses!IS$18-$K41/12)*$J41*$F37,0)))),0)</f>
        <v>0</v>
      </c>
      <c r="IV203" s="515">
        <f>IF(AND(IV$167&lt;=$E37,IV$167&gt;=EOMONTH($D37,0)),IF($G37="NNN",SUM(Expenses!IT$14:IT$18)*$F37,IF($G37="FSG",0,IF($G37="MG",SUMPRODUCT(Expenses!IT$14:IT$18,$I37:$I41)*$F37,MAX((Expenses!IT$15-$K37/12)*$J37*$F37,0)+MAX((Expenses!IT$14-$K38/12)*$J38*$F37,0)+MAX((Expenses!IT$17-$K39/12)*$J39*$F37,0)+MAX((Expenses!IT$16-$K40/12)*$J40*$F37,0)+MAX((Expenses!IT$18-$K41/12)*$J41*$F37,0)))),0)</f>
        <v>0</v>
      </c>
      <c r="IW203" s="515">
        <f>IF(AND(IW$167&lt;=$E37,IW$167&gt;=EOMONTH($D37,0)),IF($G37="NNN",SUM(Expenses!IU$14:IU$18)*$F37,IF($G37="FSG",0,IF($G37="MG",SUMPRODUCT(Expenses!IU$14:IU$18,$I37:$I41)*$F37,MAX((Expenses!IU$15-$K37/12)*$J37*$F37,0)+MAX((Expenses!IU$14-$K38/12)*$J38*$F37,0)+MAX((Expenses!IU$17-$K39/12)*$J39*$F37,0)+MAX((Expenses!IU$16-$K40/12)*$J40*$F37,0)+MAX((Expenses!IU$18-$K41/12)*$J41*$F37,0)))),0)</f>
        <v>0</v>
      </c>
      <c r="IX203" s="515">
        <f>IF(AND(IX$167&lt;=$E37,IX$167&gt;=EOMONTH($D37,0)),IF($G37="NNN",SUM(Expenses!IV$14:IV$18)*$F37,IF($G37="FSG",0,IF($G37="MG",SUMPRODUCT(Expenses!IV$14:IV$18,$I37:$I41)*$F37,MAX((Expenses!IV$15-$K37/12)*$J37*$F37,0)+MAX((Expenses!IV$14-$K38/12)*$J38*$F37,0)+MAX((Expenses!IV$17-$K39/12)*$J39*$F37,0)+MAX((Expenses!IV$16-$K40/12)*$J40*$F37,0)+MAX((Expenses!IV$18-$K41/12)*$J41*$F37,0)))),0)</f>
        <v>0</v>
      </c>
      <c r="IY203" s="515">
        <f>IF(AND(IY$167&lt;=$E37,IY$167&gt;=EOMONTH($D37,0)),IF($G37="NNN",SUM(Expenses!IW$14:IW$18)*$F37,IF($G37="FSG",0,IF($G37="MG",SUMPRODUCT(Expenses!IW$14:IW$18,$I37:$I41)*$F37,MAX((Expenses!IW$15-$K37/12)*$J37*$F37,0)+MAX((Expenses!IW$14-$K38/12)*$J38*$F37,0)+MAX((Expenses!IW$17-$K39/12)*$J39*$F37,0)+MAX((Expenses!IW$16-$K40/12)*$J40*$F37,0)+MAX((Expenses!IW$18-$K41/12)*$J41*$F37,0)))),0)</f>
        <v>0</v>
      </c>
      <c r="IZ203" s="515">
        <f>IF(AND(IZ$167&lt;=$E37,IZ$167&gt;=EOMONTH($D37,0)),IF($G37="NNN",SUM(Expenses!IX$14:IX$18)*$F37,IF($G37="FSG",0,IF($G37="MG",SUMPRODUCT(Expenses!IX$14:IX$18,$I37:$I41)*$F37,MAX((Expenses!IX$15-$K37/12)*$J37*$F37,0)+MAX((Expenses!IX$14-$K38/12)*$J38*$F37,0)+MAX((Expenses!IX$17-$K39/12)*$J39*$F37,0)+MAX((Expenses!IX$16-$K40/12)*$J40*$F37,0)+MAX((Expenses!IX$18-$K41/12)*$J41*$F37,0)))),0)</f>
        <v>0</v>
      </c>
      <c r="JA203" s="515">
        <f>IF(AND(JA$167&lt;=$E37,JA$167&gt;=EOMONTH($D37,0)),IF($G37="NNN",SUM(Expenses!IY$14:IY$18)*$F37,IF($G37="FSG",0,IF($G37="MG",SUMPRODUCT(Expenses!IY$14:IY$18,$I37:$I41)*$F37,MAX((Expenses!IY$15-$K37/12)*$J37*$F37,0)+MAX((Expenses!IY$14-$K38/12)*$J38*$F37,0)+MAX((Expenses!IY$17-$K39/12)*$J39*$F37,0)+MAX((Expenses!IY$16-$K40/12)*$J40*$F37,0)+MAX((Expenses!IY$18-$K41/12)*$J41*$F37,0)))),0)</f>
        <v>0</v>
      </c>
      <c r="JB203" s="515">
        <f>IF(AND(JB$167&lt;=$E37,JB$167&gt;=EOMONTH($D37,0)),IF($G37="NNN",SUM(Expenses!IZ$14:IZ$18)*$F37,IF($G37="FSG",0,IF($G37="MG",SUMPRODUCT(Expenses!IZ$14:IZ$18,$I37:$I41)*$F37,MAX((Expenses!IZ$15-$K37/12)*$J37*$F37,0)+MAX((Expenses!IZ$14-$K38/12)*$J38*$F37,0)+MAX((Expenses!IZ$17-$K39/12)*$J39*$F37,0)+MAX((Expenses!IZ$16-$K40/12)*$J40*$F37,0)+MAX((Expenses!IZ$18-$K41/12)*$J41*$F37,0)))),0)</f>
        <v>0</v>
      </c>
      <c r="JC203" s="515">
        <f>IF(AND(JC$167&lt;=$E37,JC$167&gt;=EOMONTH($D37,0)),IF($G37="NNN",SUM(Expenses!JA$14:JA$18)*$F37,IF($G37="FSG",0,IF($G37="MG",SUMPRODUCT(Expenses!JA$14:JA$18,$I37:$I41)*$F37,MAX((Expenses!JA$15-$K37/12)*$J37*$F37,0)+MAX((Expenses!JA$14-$K38/12)*$J38*$F37,0)+MAX((Expenses!JA$17-$K39/12)*$J39*$F37,0)+MAX((Expenses!JA$16-$K40/12)*$J40*$F37,0)+MAX((Expenses!JA$18-$K41/12)*$J41*$F37,0)))),0)</f>
        <v>0</v>
      </c>
      <c r="JD203" s="515">
        <f>IF(AND(JD$167&lt;=$E37,JD$167&gt;=EOMONTH($D37,0)),IF($G37="NNN",SUM(Expenses!JB$14:JB$18)*$F37,IF($G37="FSG",0,IF($G37="MG",SUMPRODUCT(Expenses!JB$14:JB$18,$I37:$I41)*$F37,MAX((Expenses!JB$15-$K37/12)*$J37*$F37,0)+MAX((Expenses!JB$14-$K38/12)*$J38*$F37,0)+MAX((Expenses!JB$17-$K39/12)*$J39*$F37,0)+MAX((Expenses!JB$16-$K40/12)*$J40*$F37,0)+MAX((Expenses!JB$18-$K41/12)*$J41*$F37,0)))),0)</f>
        <v>0</v>
      </c>
      <c r="JE203" s="515">
        <f>IF(AND(JE$167&lt;=$E37,JE$167&gt;=EOMONTH($D37,0)),IF($G37="NNN",SUM(Expenses!JC$14:JC$18)*$F37,IF($G37="FSG",0,IF($G37="MG",SUMPRODUCT(Expenses!JC$14:JC$18,$I37:$I41)*$F37,MAX((Expenses!JC$15-$K37/12)*$J37*$F37,0)+MAX((Expenses!JC$14-$K38/12)*$J38*$F37,0)+MAX((Expenses!JC$17-$K39/12)*$J39*$F37,0)+MAX((Expenses!JC$16-$K40/12)*$J40*$F37,0)+MAX((Expenses!JC$18-$K41/12)*$J41*$F37,0)))),0)</f>
        <v>0</v>
      </c>
      <c r="JF203" s="515">
        <f>IF(AND(JF$167&lt;=$E37,JF$167&gt;=EOMONTH($D37,0)),IF($G37="NNN",SUM(Expenses!JD$14:JD$18)*$F37,IF($G37="FSG",0,IF($G37="MG",SUMPRODUCT(Expenses!JD$14:JD$18,$I37:$I41)*$F37,MAX((Expenses!JD$15-$K37/12)*$J37*$F37,0)+MAX((Expenses!JD$14-$K38/12)*$J38*$F37,0)+MAX((Expenses!JD$17-$K39/12)*$J39*$F37,0)+MAX((Expenses!JD$16-$K40/12)*$J40*$F37,0)+MAX((Expenses!JD$18-$K41/12)*$J41*$F37,0)))),0)</f>
        <v>0</v>
      </c>
      <c r="JG203" s="515">
        <f>IF(AND(JG$167&lt;=$E37,JG$167&gt;=EOMONTH($D37,0)),IF($G37="NNN",SUM(Expenses!JE$14:JE$18)*$F37,IF($G37="FSG",0,IF($G37="MG",SUMPRODUCT(Expenses!JE$14:JE$18,$I37:$I41)*$F37,MAX((Expenses!JE$15-$K37/12)*$J37*$F37,0)+MAX((Expenses!JE$14-$K38/12)*$J38*$F37,0)+MAX((Expenses!JE$17-$K39/12)*$J39*$F37,0)+MAX((Expenses!JE$16-$K40/12)*$J40*$F37,0)+MAX((Expenses!JE$18-$K41/12)*$J41*$F37,0)))),0)</f>
        <v>0</v>
      </c>
      <c r="JH203" s="515">
        <f>IF(AND(JH$167&lt;=$E37,JH$167&gt;=EOMONTH($D37,0)),IF($G37="NNN",SUM(Expenses!JF$14:JF$18)*$F37,IF($G37="FSG",0,IF($G37="MG",SUMPRODUCT(Expenses!JF$14:JF$18,$I37:$I41)*$F37,MAX((Expenses!JF$15-$K37/12)*$J37*$F37,0)+MAX((Expenses!JF$14-$K38/12)*$J38*$F37,0)+MAX((Expenses!JF$17-$K39/12)*$J39*$F37,0)+MAX((Expenses!JF$16-$K40/12)*$J40*$F37,0)+MAX((Expenses!JF$18-$K41/12)*$J41*$F37,0)))),0)</f>
        <v>0</v>
      </c>
      <c r="JI203" s="515">
        <f>IF(AND(JI$167&lt;=$E37,JI$167&gt;=EOMONTH($D37,0)),IF($G37="NNN",SUM(Expenses!JG$14:JG$18)*$F37,IF($G37="FSG",0,IF($G37="MG",SUMPRODUCT(Expenses!JG$14:JG$18,$I37:$I41)*$F37,MAX((Expenses!JG$15-$K37/12)*$J37*$F37,0)+MAX((Expenses!JG$14-$K38/12)*$J38*$F37,0)+MAX((Expenses!JG$17-$K39/12)*$J39*$F37,0)+MAX((Expenses!JG$16-$K40/12)*$J40*$F37,0)+MAX((Expenses!JG$18-$K41/12)*$J41*$F37,0)))),0)</f>
        <v>0</v>
      </c>
      <c r="JJ203" s="515">
        <f>IF(AND(JJ$167&lt;=$E37,JJ$167&gt;=EOMONTH($D37,0)),IF($G37="NNN",SUM(Expenses!JH$14:JH$18)*$F37,IF($G37="FSG",0,IF($G37="MG",SUMPRODUCT(Expenses!JH$14:JH$18,$I37:$I41)*$F37,MAX((Expenses!JH$15-$K37/12)*$J37*$F37,0)+MAX((Expenses!JH$14-$K38/12)*$J38*$F37,0)+MAX((Expenses!JH$17-$K39/12)*$J39*$F37,0)+MAX((Expenses!JH$16-$K40/12)*$J40*$F37,0)+MAX((Expenses!JH$18-$K41/12)*$J41*$F37,0)))),0)</f>
        <v>0</v>
      </c>
      <c r="JK203" s="515">
        <f>IF(AND(JK$167&lt;=$E37,JK$167&gt;=EOMONTH($D37,0)),IF($G37="NNN",SUM(Expenses!JI$14:JI$18)*$F37,IF($G37="FSG",0,IF($G37="MG",SUMPRODUCT(Expenses!JI$14:JI$18,$I37:$I41)*$F37,MAX((Expenses!JI$15-$K37/12)*$J37*$F37,0)+MAX((Expenses!JI$14-$K38/12)*$J38*$F37,0)+MAX((Expenses!JI$17-$K39/12)*$J39*$F37,0)+MAX((Expenses!JI$16-$K40/12)*$J40*$F37,0)+MAX((Expenses!JI$18-$K41/12)*$J41*$F37,0)))),0)</f>
        <v>0</v>
      </c>
      <c r="JL203" s="515">
        <f>IF(AND(JL$167&lt;=$E37,JL$167&gt;=EOMONTH($D37,0)),IF($G37="NNN",SUM(Expenses!JJ$14:JJ$18)*$F37,IF($G37="FSG",0,IF($G37="MG",SUMPRODUCT(Expenses!JJ$14:JJ$18,$I37:$I41)*$F37,MAX((Expenses!JJ$15-$K37/12)*$J37*$F37,0)+MAX((Expenses!JJ$14-$K38/12)*$J38*$F37,0)+MAX((Expenses!JJ$17-$K39/12)*$J39*$F37,0)+MAX((Expenses!JJ$16-$K40/12)*$J40*$F37,0)+MAX((Expenses!JJ$18-$K41/12)*$J41*$F37,0)))),0)</f>
        <v>0</v>
      </c>
      <c r="JM203" s="515">
        <f>IF(AND(JM$167&lt;=$E37,JM$167&gt;=EOMONTH($D37,0)),IF($G37="NNN",SUM(Expenses!JK$14:JK$18)*$F37,IF($G37="FSG",0,IF($G37="MG",SUMPRODUCT(Expenses!JK$14:JK$18,$I37:$I41)*$F37,MAX((Expenses!JK$15-$K37/12)*$J37*$F37,0)+MAX((Expenses!JK$14-$K38/12)*$J38*$F37,0)+MAX((Expenses!JK$17-$K39/12)*$J39*$F37,0)+MAX((Expenses!JK$16-$K40/12)*$J40*$F37,0)+MAX((Expenses!JK$18-$K41/12)*$J41*$F37,0)))),0)</f>
        <v>0</v>
      </c>
      <c r="JN203" s="515">
        <f>IF(AND(JN$167&lt;=$E37,JN$167&gt;=EOMONTH($D37,0)),IF($G37="NNN",SUM(Expenses!JL$14:JL$18)*$F37,IF($G37="FSG",0,IF($G37="MG",SUMPRODUCT(Expenses!JL$14:JL$18,$I37:$I41)*$F37,MAX((Expenses!JL$15-$K37/12)*$J37*$F37,0)+MAX((Expenses!JL$14-$K38/12)*$J38*$F37,0)+MAX((Expenses!JL$17-$K39/12)*$J39*$F37,0)+MAX((Expenses!JL$16-$K40/12)*$J40*$F37,0)+MAX((Expenses!JL$18-$K41/12)*$J41*$F37,0)))),0)</f>
        <v>0</v>
      </c>
      <c r="JO203" s="515">
        <f>IF(AND(JO$167&lt;=$E37,JO$167&gt;=EOMONTH($D37,0)),IF($G37="NNN",SUM(Expenses!JM$14:JM$18)*$F37,IF($G37="FSG",0,IF($G37="MG",SUMPRODUCT(Expenses!JM$14:JM$18,$I37:$I41)*$F37,MAX((Expenses!JM$15-$K37/12)*$J37*$F37,0)+MAX((Expenses!JM$14-$K38/12)*$J38*$F37,0)+MAX((Expenses!JM$17-$K39/12)*$J39*$F37,0)+MAX((Expenses!JM$16-$K40/12)*$J40*$F37,0)+MAX((Expenses!JM$18-$K41/12)*$J41*$F37,0)))),0)</f>
        <v>0</v>
      </c>
      <c r="JP203" s="515">
        <f>IF(AND(JP$167&lt;=$E37,JP$167&gt;=EOMONTH($D37,0)),IF($G37="NNN",SUM(Expenses!JN$14:JN$18)*$F37,IF($G37="FSG",0,IF($G37="MG",SUMPRODUCT(Expenses!JN$14:JN$18,$I37:$I41)*$F37,MAX((Expenses!JN$15-$K37/12)*$J37*$F37,0)+MAX((Expenses!JN$14-$K38/12)*$J38*$F37,0)+MAX((Expenses!JN$17-$K39/12)*$J39*$F37,0)+MAX((Expenses!JN$16-$K40/12)*$J40*$F37,0)+MAX((Expenses!JN$18-$K41/12)*$J41*$F37,0)))),0)</f>
        <v>0</v>
      </c>
      <c r="JQ203" s="515">
        <f>IF(AND(JQ$167&lt;=$E37,JQ$167&gt;=EOMONTH($D37,0)),IF($G37="NNN",SUM(Expenses!JO$14:JO$18)*$F37,IF($G37="FSG",0,IF($G37="MG",SUMPRODUCT(Expenses!JO$14:JO$18,$I37:$I41)*$F37,MAX((Expenses!JO$15-$K37/12)*$J37*$F37,0)+MAX((Expenses!JO$14-$K38/12)*$J38*$F37,0)+MAX((Expenses!JO$17-$K39/12)*$J39*$F37,0)+MAX((Expenses!JO$16-$K40/12)*$J40*$F37,0)+MAX((Expenses!JO$18-$K41/12)*$J41*$F37,0)))),0)</f>
        <v>0</v>
      </c>
      <c r="JR203" s="515">
        <f>IF(AND(JR$167&lt;=$E37,JR$167&gt;=EOMONTH($D37,0)),IF($G37="NNN",SUM(Expenses!JP$14:JP$18)*$F37,IF($G37="FSG",0,IF($G37="MG",SUMPRODUCT(Expenses!JP$14:JP$18,$I37:$I41)*$F37,MAX((Expenses!JP$15-$K37/12)*$J37*$F37,0)+MAX((Expenses!JP$14-$K38/12)*$J38*$F37,0)+MAX((Expenses!JP$17-$K39/12)*$J39*$F37,0)+MAX((Expenses!JP$16-$K40/12)*$J40*$F37,0)+MAX((Expenses!JP$18-$K41/12)*$J41*$F37,0)))),0)</f>
        <v>0</v>
      </c>
      <c r="JS203" s="515">
        <f>IF(AND(JS$167&lt;=$E37,JS$167&gt;=EOMONTH($D37,0)),IF($G37="NNN",SUM(Expenses!JQ$14:JQ$18)*$F37,IF($G37="FSG",0,IF($G37="MG",SUMPRODUCT(Expenses!JQ$14:JQ$18,$I37:$I41)*$F37,MAX((Expenses!JQ$15-$K37/12)*$J37*$F37,0)+MAX((Expenses!JQ$14-$K38/12)*$J38*$F37,0)+MAX((Expenses!JQ$17-$K39/12)*$J39*$F37,0)+MAX((Expenses!JQ$16-$K40/12)*$J40*$F37,0)+MAX((Expenses!JQ$18-$K41/12)*$J41*$F37,0)))),0)</f>
        <v>0</v>
      </c>
      <c r="JT203" s="515">
        <f>IF(AND(JT$167&lt;=$E37,JT$167&gt;=EOMONTH($D37,0)),IF($G37="NNN",SUM(Expenses!JR$14:JR$18)*$F37,IF($G37="FSG",0,IF($G37="MG",SUMPRODUCT(Expenses!JR$14:JR$18,$I37:$I41)*$F37,MAX((Expenses!JR$15-$K37/12)*$J37*$F37,0)+MAX((Expenses!JR$14-$K38/12)*$J38*$F37,0)+MAX((Expenses!JR$17-$K39/12)*$J39*$F37,0)+MAX((Expenses!JR$16-$K40/12)*$J40*$F37,0)+MAX((Expenses!JR$18-$K41/12)*$J41*$F37,0)))),0)</f>
        <v>0</v>
      </c>
      <c r="JU203" s="515">
        <f>IF(AND(JU$167&lt;=$E37,JU$167&gt;=EOMONTH($D37,0)),IF($G37="NNN",SUM(Expenses!JS$14:JS$18)*$F37,IF($G37="FSG",0,IF($G37="MG",SUMPRODUCT(Expenses!JS$14:JS$18,$I37:$I41)*$F37,MAX((Expenses!JS$15-$K37/12)*$J37*$F37,0)+MAX((Expenses!JS$14-$K38/12)*$J38*$F37,0)+MAX((Expenses!JS$17-$K39/12)*$J39*$F37,0)+MAX((Expenses!JS$16-$K40/12)*$J40*$F37,0)+MAX((Expenses!JS$18-$K41/12)*$J41*$F37,0)))),0)</f>
        <v>0</v>
      </c>
      <c r="JV203" s="515">
        <f>IF(AND(JV$167&lt;=$E37,JV$167&gt;=EOMONTH($D37,0)),IF($G37="NNN",SUM(Expenses!JT$14:JT$18)*$F37,IF($G37="FSG",0,IF($G37="MG",SUMPRODUCT(Expenses!JT$14:JT$18,$I37:$I41)*$F37,MAX((Expenses!JT$15-$K37/12)*$J37*$F37,0)+MAX((Expenses!JT$14-$K38/12)*$J38*$F37,0)+MAX((Expenses!JT$17-$K39/12)*$J39*$F37,0)+MAX((Expenses!JT$16-$K40/12)*$J40*$F37,0)+MAX((Expenses!JT$18-$K41/12)*$J41*$F37,0)))),0)</f>
        <v>0</v>
      </c>
      <c r="JW203" s="515">
        <f>IF(AND(JW$167&lt;=$E37,JW$167&gt;=EOMONTH($D37,0)),IF($G37="NNN",SUM(Expenses!JU$14:JU$18)*$F37,IF($G37="FSG",0,IF($G37="MG",SUMPRODUCT(Expenses!JU$14:JU$18,$I37:$I41)*$F37,MAX((Expenses!JU$15-$K37/12)*$J37*$F37,0)+MAX((Expenses!JU$14-$K38/12)*$J38*$F37,0)+MAX((Expenses!JU$17-$K39/12)*$J39*$F37,0)+MAX((Expenses!JU$16-$K40/12)*$J40*$F37,0)+MAX((Expenses!JU$18-$K41/12)*$J41*$F37,0)))),0)</f>
        <v>0</v>
      </c>
      <c r="JX203" s="515">
        <f>IF(AND(JX$167&lt;=$E37,JX$167&gt;=EOMONTH($D37,0)),IF($G37="NNN",SUM(Expenses!JV$14:JV$18)*$F37,IF($G37="FSG",0,IF($G37="MG",SUMPRODUCT(Expenses!JV$14:JV$18,$I37:$I41)*$F37,MAX((Expenses!JV$15-$K37/12)*$J37*$F37,0)+MAX((Expenses!JV$14-$K38/12)*$J38*$F37,0)+MAX((Expenses!JV$17-$K39/12)*$J39*$F37,0)+MAX((Expenses!JV$16-$K40/12)*$J40*$F37,0)+MAX((Expenses!JV$18-$K41/12)*$J41*$F37,0)))),0)</f>
        <v>0</v>
      </c>
      <c r="JY203" s="515">
        <f>IF(AND(JY$167&lt;=$E37,JY$167&gt;=EOMONTH($D37,0)),IF($G37="NNN",SUM(Expenses!JW$14:JW$18)*$F37,IF($G37="FSG",0,IF($G37="MG",SUMPRODUCT(Expenses!JW$14:JW$18,$I37:$I41)*$F37,MAX((Expenses!JW$15-$K37/12)*$J37*$F37,0)+MAX((Expenses!JW$14-$K38/12)*$J38*$F37,0)+MAX((Expenses!JW$17-$K39/12)*$J39*$F37,0)+MAX((Expenses!JW$16-$K40/12)*$J40*$F37,0)+MAX((Expenses!JW$18-$K41/12)*$J41*$F37,0)))),0)</f>
        <v>0</v>
      </c>
      <c r="JZ203" s="515">
        <f>IF(AND(JZ$167&lt;=$E37,JZ$167&gt;=EOMONTH($D37,0)),IF($G37="NNN",SUM(Expenses!JX$14:JX$18)*$F37,IF($G37="FSG",0,IF($G37="MG",SUMPRODUCT(Expenses!JX$14:JX$18,$I37:$I41)*$F37,MAX((Expenses!JX$15-$K37/12)*$J37*$F37,0)+MAX((Expenses!JX$14-$K38/12)*$J38*$F37,0)+MAX((Expenses!JX$17-$K39/12)*$J39*$F37,0)+MAX((Expenses!JX$16-$K40/12)*$J40*$F37,0)+MAX((Expenses!JX$18-$K41/12)*$J41*$F37,0)))),0)</f>
        <v>0</v>
      </c>
      <c r="KA203" s="515">
        <f>IF(AND(KA$167&lt;=$E37,KA$167&gt;=EOMONTH($D37,0)),IF($G37="NNN",SUM(Expenses!JY$14:JY$18)*$F37,IF($G37="FSG",0,IF($G37="MG",SUMPRODUCT(Expenses!JY$14:JY$18,$I37:$I41)*$F37,MAX((Expenses!JY$15-$K37/12)*$J37*$F37,0)+MAX((Expenses!JY$14-$K38/12)*$J38*$F37,0)+MAX((Expenses!JY$17-$K39/12)*$J39*$F37,0)+MAX((Expenses!JY$16-$K40/12)*$J40*$F37,0)+MAX((Expenses!JY$18-$K41/12)*$J41*$F37,0)))),0)</f>
        <v>0</v>
      </c>
      <c r="KB203" s="515">
        <f>IF(AND(KB$167&lt;=$E37,KB$167&gt;=EOMONTH($D37,0)),IF($G37="NNN",SUM(Expenses!JZ$14:JZ$18)*$F37,IF($G37="FSG",0,IF($G37="MG",SUMPRODUCT(Expenses!JZ$14:JZ$18,$I37:$I41)*$F37,MAX((Expenses!JZ$15-$K37/12)*$J37*$F37,0)+MAX((Expenses!JZ$14-$K38/12)*$J38*$F37,0)+MAX((Expenses!JZ$17-$K39/12)*$J39*$F37,0)+MAX((Expenses!JZ$16-$K40/12)*$J40*$F37,0)+MAX((Expenses!JZ$18-$K41/12)*$J41*$F37,0)))),0)</f>
        <v>0</v>
      </c>
      <c r="KC203" s="515">
        <f>IF(AND(KC$167&lt;=$E37,KC$167&gt;=EOMONTH($D37,0)),IF($G37="NNN",SUM(Expenses!KA$14:KA$18)*$F37,IF($G37="FSG",0,IF($G37="MG",SUMPRODUCT(Expenses!KA$14:KA$18,$I37:$I41)*$F37,MAX((Expenses!KA$15-$K37/12)*$J37*$F37,0)+MAX((Expenses!KA$14-$K38/12)*$J38*$F37,0)+MAX((Expenses!KA$17-$K39/12)*$J39*$F37,0)+MAX((Expenses!KA$16-$K40/12)*$J40*$F37,0)+MAX((Expenses!KA$18-$K41/12)*$J41*$F37,0)))),0)</f>
        <v>0</v>
      </c>
      <c r="KD203" s="515">
        <f>IF(AND(KD$167&lt;=$E37,KD$167&gt;=EOMONTH($D37,0)),IF($G37="NNN",SUM(Expenses!KB$14:KB$18)*$F37,IF($G37="FSG",0,IF($G37="MG",SUMPRODUCT(Expenses!KB$14:KB$18,$I37:$I41)*$F37,MAX((Expenses!KB$15-$K37/12)*$J37*$F37,0)+MAX((Expenses!KB$14-$K38/12)*$J38*$F37,0)+MAX((Expenses!KB$17-$K39/12)*$J39*$F37,0)+MAX((Expenses!KB$16-$K40/12)*$J40*$F37,0)+MAX((Expenses!KB$18-$K41/12)*$J41*$F37,0)))),0)</f>
        <v>0</v>
      </c>
      <c r="KE203" s="515">
        <f>IF(AND(KE$167&lt;=$E37,KE$167&gt;=EOMONTH($D37,0)),IF($G37="NNN",SUM(Expenses!KC$14:KC$18)*$F37,IF($G37="FSG",0,IF($G37="MG",SUMPRODUCT(Expenses!KC$14:KC$18,$I37:$I41)*$F37,MAX((Expenses!KC$15-$K37/12)*$J37*$F37,0)+MAX((Expenses!KC$14-$K38/12)*$J38*$F37,0)+MAX((Expenses!KC$17-$K39/12)*$J39*$F37,0)+MAX((Expenses!KC$16-$K40/12)*$J40*$F37,0)+MAX((Expenses!KC$18-$K41/12)*$J41*$F37,0)))),0)</f>
        <v>0</v>
      </c>
      <c r="KF203" s="515">
        <f>IF(AND(KF$167&lt;=$E37,KF$167&gt;=EOMONTH($D37,0)),IF($G37="NNN",SUM(Expenses!KD$14:KD$18)*$F37,IF($G37="FSG",0,IF($G37="MG",SUMPRODUCT(Expenses!KD$14:KD$18,$I37:$I41)*$F37,MAX((Expenses!KD$15-$K37/12)*$J37*$F37,0)+MAX((Expenses!KD$14-$K38/12)*$J38*$F37,0)+MAX((Expenses!KD$17-$K39/12)*$J39*$F37,0)+MAX((Expenses!KD$16-$K40/12)*$J40*$F37,0)+MAX((Expenses!KD$18-$K41/12)*$J41*$F37,0)))),0)</f>
        <v>0</v>
      </c>
      <c r="KG203" s="515">
        <f>IF(AND(KG$167&lt;=$E37,KG$167&gt;=EOMONTH($D37,0)),IF($G37="NNN",SUM(Expenses!KE$14:KE$18)*$F37,IF($G37="FSG",0,IF($G37="MG",SUMPRODUCT(Expenses!KE$14:KE$18,$I37:$I41)*$F37,MAX((Expenses!KE$15-$K37/12)*$J37*$F37,0)+MAX((Expenses!KE$14-$K38/12)*$J38*$F37,0)+MAX((Expenses!KE$17-$K39/12)*$J39*$F37,0)+MAX((Expenses!KE$16-$K40/12)*$J40*$F37,0)+MAX((Expenses!KE$18-$K41/12)*$J41*$F37,0)))),0)</f>
        <v>0</v>
      </c>
      <c r="KH203" s="515">
        <f>IF(AND(KH$167&lt;=$E37,KH$167&gt;=EOMONTH($D37,0)),IF($G37="NNN",SUM(Expenses!KF$14:KF$18)*$F37,IF($G37="FSG",0,IF($G37="MG",SUMPRODUCT(Expenses!KF$14:KF$18,$I37:$I41)*$F37,MAX((Expenses!KF$15-$K37/12)*$J37*$F37,0)+MAX((Expenses!KF$14-$K38/12)*$J38*$F37,0)+MAX((Expenses!KF$17-$K39/12)*$J39*$F37,0)+MAX((Expenses!KF$16-$K40/12)*$J40*$F37,0)+MAX((Expenses!KF$18-$K41/12)*$J41*$F37,0)))),0)</f>
        <v>0</v>
      </c>
      <c r="KI203" s="515">
        <f>IF(AND(KI$167&lt;=$E37,KI$167&gt;=EOMONTH($D37,0)),IF($G37="NNN",SUM(Expenses!KG$14:KG$18)*$F37,IF($G37="FSG",0,IF($G37="MG",SUMPRODUCT(Expenses!KG$14:KG$18,$I37:$I41)*$F37,MAX((Expenses!KG$15-$K37/12)*$J37*$F37,0)+MAX((Expenses!KG$14-$K38/12)*$J38*$F37,0)+MAX((Expenses!KG$17-$K39/12)*$J39*$F37,0)+MAX((Expenses!KG$16-$K40/12)*$J40*$F37,0)+MAX((Expenses!KG$18-$K41/12)*$J41*$F37,0)))),0)</f>
        <v>0</v>
      </c>
      <c r="KJ203" s="515">
        <f>IF(AND(KJ$167&lt;=$E37,KJ$167&gt;=EOMONTH($D37,0)),IF($G37="NNN",SUM(Expenses!KH$14:KH$18)*$F37,IF($G37="FSG",0,IF($G37="MG",SUMPRODUCT(Expenses!KH$14:KH$18,$I37:$I41)*$F37,MAX((Expenses!KH$15-$K37/12)*$J37*$F37,0)+MAX((Expenses!KH$14-$K38/12)*$J38*$F37,0)+MAX((Expenses!KH$17-$K39/12)*$J39*$F37,0)+MAX((Expenses!KH$16-$K40/12)*$J40*$F37,0)+MAX((Expenses!KH$18-$K41/12)*$J41*$F37,0)))),0)</f>
        <v>0</v>
      </c>
      <c r="KK203" s="515">
        <f>IF(AND(KK$167&lt;=$E37,KK$167&gt;=EOMONTH($D37,0)),IF($G37="NNN",SUM(Expenses!KI$14:KI$18)*$F37,IF($G37="FSG",0,IF($G37="MG",SUMPRODUCT(Expenses!KI$14:KI$18,$I37:$I41)*$F37,MAX((Expenses!KI$15-$K37/12)*$J37*$F37,0)+MAX((Expenses!KI$14-$K38/12)*$J38*$F37,0)+MAX((Expenses!KI$17-$K39/12)*$J39*$F37,0)+MAX((Expenses!KI$16-$K40/12)*$J40*$F37,0)+MAX((Expenses!KI$18-$K41/12)*$J41*$F37,0)))),0)</f>
        <v>0</v>
      </c>
      <c r="KL203" s="515">
        <f>IF(AND(KL$167&lt;=$E37,KL$167&gt;=EOMONTH($D37,0)),IF($G37="NNN",SUM(Expenses!KJ$14:KJ$18)*$F37,IF($G37="FSG",0,IF($G37="MG",SUMPRODUCT(Expenses!KJ$14:KJ$18,$I37:$I41)*$F37,MAX((Expenses!KJ$15-$K37/12)*$J37*$F37,0)+MAX((Expenses!KJ$14-$K38/12)*$J38*$F37,0)+MAX((Expenses!KJ$17-$K39/12)*$J39*$F37,0)+MAX((Expenses!KJ$16-$K40/12)*$J40*$F37,0)+MAX((Expenses!KJ$18-$K41/12)*$J41*$F37,0)))),0)</f>
        <v>0</v>
      </c>
      <c r="KM203" s="515">
        <f>IF(AND(KM$167&lt;=$E37,KM$167&gt;=EOMONTH($D37,0)),IF($G37="NNN",SUM(Expenses!KK$14:KK$18)*$F37,IF($G37="FSG",0,IF($G37="MG",SUMPRODUCT(Expenses!KK$14:KK$18,$I37:$I41)*$F37,MAX((Expenses!KK$15-$K37/12)*$J37*$F37,0)+MAX((Expenses!KK$14-$K38/12)*$J38*$F37,0)+MAX((Expenses!KK$17-$K39/12)*$J39*$F37,0)+MAX((Expenses!KK$16-$K40/12)*$J40*$F37,0)+MAX((Expenses!KK$18-$K41/12)*$J41*$F37,0)))),0)</f>
        <v>0</v>
      </c>
      <c r="KN203" s="515">
        <f>IF(AND(KN$167&lt;=$E37,KN$167&gt;=EOMONTH($D37,0)),IF($G37="NNN",SUM(Expenses!KL$14:KL$18)*$F37,IF($G37="FSG",0,IF($G37="MG",SUMPRODUCT(Expenses!KL$14:KL$18,$I37:$I41)*$F37,MAX((Expenses!KL$15-$K37/12)*$J37*$F37,0)+MAX((Expenses!KL$14-$K38/12)*$J38*$F37,0)+MAX((Expenses!KL$17-$K39/12)*$J39*$F37,0)+MAX((Expenses!KL$16-$K40/12)*$J40*$F37,0)+MAX((Expenses!KL$18-$K41/12)*$J41*$F37,0)))),0)</f>
        <v>0</v>
      </c>
      <c r="KO203" s="515">
        <f>IF(AND(KO$167&lt;=$E37,KO$167&gt;=EOMONTH($D37,0)),IF($G37="NNN",SUM(Expenses!KM$14:KM$18)*$F37,IF($G37="FSG",0,IF($G37="MG",SUMPRODUCT(Expenses!KM$14:KM$18,$I37:$I41)*$F37,MAX((Expenses!KM$15-$K37/12)*$J37*$F37,0)+MAX((Expenses!KM$14-$K38/12)*$J38*$F37,0)+MAX((Expenses!KM$17-$K39/12)*$J39*$F37,0)+MAX((Expenses!KM$16-$K40/12)*$J40*$F37,0)+MAX((Expenses!KM$18-$K41/12)*$J41*$F37,0)))),0)</f>
        <v>0</v>
      </c>
      <c r="KP203" s="515">
        <f>IF(AND(KP$167&lt;=$E37,KP$167&gt;=EOMONTH($D37,0)),IF($G37="NNN",SUM(Expenses!KN$14:KN$18)*$F37,IF($G37="FSG",0,IF($G37="MG",SUMPRODUCT(Expenses!KN$14:KN$18,$I37:$I41)*$F37,MAX((Expenses!KN$15-$K37/12)*$J37*$F37,0)+MAX((Expenses!KN$14-$K38/12)*$J38*$F37,0)+MAX((Expenses!KN$17-$K39/12)*$J39*$F37,0)+MAX((Expenses!KN$16-$K40/12)*$J40*$F37,0)+MAX((Expenses!KN$18-$K41/12)*$J41*$F37,0)))),0)</f>
        <v>0</v>
      </c>
      <c r="KQ203" s="515">
        <f>IF(AND(KQ$167&lt;=$E37,KQ$167&gt;=EOMONTH($D37,0)),IF($G37="NNN",SUM(Expenses!KO$14:KO$18)*$F37,IF($G37="FSG",0,IF($G37="MG",SUMPRODUCT(Expenses!KO$14:KO$18,$I37:$I41)*$F37,MAX((Expenses!KO$15-$K37/12)*$J37*$F37,0)+MAX((Expenses!KO$14-$K38/12)*$J38*$F37,0)+MAX((Expenses!KO$17-$K39/12)*$J39*$F37,0)+MAX((Expenses!KO$16-$K40/12)*$J40*$F37,0)+MAX((Expenses!KO$18-$K41/12)*$J41*$F37,0)))),0)</f>
        <v>0</v>
      </c>
      <c r="KR203" s="515">
        <f>IF(AND(KR$167&lt;=$E37,KR$167&gt;=EOMONTH($D37,0)),IF($G37="NNN",SUM(Expenses!KP$14:KP$18)*$F37,IF($G37="FSG",0,IF($G37="MG",SUMPRODUCT(Expenses!KP$14:KP$18,$I37:$I41)*$F37,MAX((Expenses!KP$15-$K37/12)*$J37*$F37,0)+MAX((Expenses!KP$14-$K38/12)*$J38*$F37,0)+MAX((Expenses!KP$17-$K39/12)*$J39*$F37,0)+MAX((Expenses!KP$16-$K40/12)*$J40*$F37,0)+MAX((Expenses!KP$18-$K41/12)*$J41*$F37,0)))),0)</f>
        <v>0</v>
      </c>
      <c r="KS203" s="515">
        <f>IF(AND(KS$167&lt;=$E37,KS$167&gt;=EOMONTH($D37,0)),IF($G37="NNN",SUM(Expenses!KQ$14:KQ$18)*$F37,IF($G37="FSG",0,IF($G37="MG",SUMPRODUCT(Expenses!KQ$14:KQ$18,$I37:$I41)*$F37,MAX((Expenses!KQ$15-$K37/12)*$J37*$F37,0)+MAX((Expenses!KQ$14-$K38/12)*$J38*$F37,0)+MAX((Expenses!KQ$17-$K39/12)*$J39*$F37,0)+MAX((Expenses!KQ$16-$K40/12)*$J40*$F37,0)+MAX((Expenses!KQ$18-$K41/12)*$J41*$F37,0)))),0)</f>
        <v>0</v>
      </c>
      <c r="KT203" s="515">
        <f>IF(AND(KT$167&lt;=$E37,KT$167&gt;=EOMONTH($D37,0)),IF($G37="NNN",SUM(Expenses!KR$14:KR$18)*$F37,IF($G37="FSG",0,IF($G37="MG",SUMPRODUCT(Expenses!KR$14:KR$18,$I37:$I41)*$F37,MAX((Expenses!KR$15-$K37/12)*$J37*$F37,0)+MAX((Expenses!KR$14-$K38/12)*$J38*$F37,0)+MAX((Expenses!KR$17-$K39/12)*$J39*$F37,0)+MAX((Expenses!KR$16-$K40/12)*$J40*$F37,0)+MAX((Expenses!KR$18-$K41/12)*$J41*$F37,0)))),0)</f>
        <v>0</v>
      </c>
      <c r="KU203" s="515">
        <f>IF(AND(KU$167&lt;=$E37,KU$167&gt;=EOMONTH($D37,0)),IF($G37="NNN",SUM(Expenses!KS$14:KS$18)*$F37,IF($G37="FSG",0,IF($G37="MG",SUMPRODUCT(Expenses!KS$14:KS$18,$I37:$I41)*$F37,MAX((Expenses!KS$15-$K37/12)*$J37*$F37,0)+MAX((Expenses!KS$14-$K38/12)*$J38*$F37,0)+MAX((Expenses!KS$17-$K39/12)*$J39*$F37,0)+MAX((Expenses!KS$16-$K40/12)*$J40*$F37,0)+MAX((Expenses!KS$18-$K41/12)*$J41*$F37,0)))),0)</f>
        <v>0</v>
      </c>
      <c r="KV203" s="515">
        <f>IF(AND(KV$167&lt;=$E37,KV$167&gt;=EOMONTH($D37,0)),IF($G37="NNN",SUM(Expenses!KT$14:KT$18)*$F37,IF($G37="FSG",0,IF($G37="MG",SUMPRODUCT(Expenses!KT$14:KT$18,$I37:$I41)*$F37,MAX((Expenses!KT$15-$K37/12)*$J37*$F37,0)+MAX((Expenses!KT$14-$K38/12)*$J38*$F37,0)+MAX((Expenses!KT$17-$K39/12)*$J39*$F37,0)+MAX((Expenses!KT$16-$K40/12)*$J40*$F37,0)+MAX((Expenses!KT$18-$K41/12)*$J41*$F37,0)))),0)</f>
        <v>0</v>
      </c>
      <c r="KW203" s="515">
        <f>IF(AND(KW$167&lt;=$E37,KW$167&gt;=EOMONTH($D37,0)),IF($G37="NNN",SUM(Expenses!KU$14:KU$18)*$F37,IF($G37="FSG",0,IF($G37="MG",SUMPRODUCT(Expenses!KU$14:KU$18,$I37:$I41)*$F37,MAX((Expenses!KU$15-$K37/12)*$J37*$F37,0)+MAX((Expenses!KU$14-$K38/12)*$J38*$F37,0)+MAX((Expenses!KU$17-$K39/12)*$J39*$F37,0)+MAX((Expenses!KU$16-$K40/12)*$J40*$F37,0)+MAX((Expenses!KU$18-$K41/12)*$J41*$F37,0)))),0)</f>
        <v>0</v>
      </c>
      <c r="KX203" s="515">
        <f>IF(AND(KX$167&lt;=$E37,KX$167&gt;=EOMONTH($D37,0)),IF($G37="NNN",SUM(Expenses!KV$14:KV$18)*$F37,IF($G37="FSG",0,IF($G37="MG",SUMPRODUCT(Expenses!KV$14:KV$18,$I37:$I41)*$F37,MAX((Expenses!KV$15-$K37/12)*$J37*$F37,0)+MAX((Expenses!KV$14-$K38/12)*$J38*$F37,0)+MAX((Expenses!KV$17-$K39/12)*$J39*$F37,0)+MAX((Expenses!KV$16-$K40/12)*$J40*$F37,0)+MAX((Expenses!KV$18-$K41/12)*$J41*$F37,0)))),0)</f>
        <v>0</v>
      </c>
      <c r="KY203" s="515">
        <f>IF(AND(KY$167&lt;=$E37,KY$167&gt;=EOMONTH($D37,0)),IF($G37="NNN",SUM(Expenses!KW$14:KW$18)*$F37,IF($G37="FSG",0,IF($G37="MG",SUMPRODUCT(Expenses!KW$14:KW$18,$I37:$I41)*$F37,MAX((Expenses!KW$15-$K37/12)*$J37*$F37,0)+MAX((Expenses!KW$14-$K38/12)*$J38*$F37,0)+MAX((Expenses!KW$17-$K39/12)*$J39*$F37,0)+MAX((Expenses!KW$16-$K40/12)*$J40*$F37,0)+MAX((Expenses!KW$18-$K41/12)*$J41*$F37,0)))),0)</f>
        <v>0</v>
      </c>
      <c r="KZ203" s="515">
        <f>IF(AND(KZ$167&lt;=$E37,KZ$167&gt;=EOMONTH($D37,0)),IF($G37="NNN",SUM(Expenses!KX$14:KX$18)*$F37,IF($G37="FSG",0,IF($G37="MG",SUMPRODUCT(Expenses!KX$14:KX$18,$I37:$I41)*$F37,MAX((Expenses!KX$15-$K37/12)*$J37*$F37,0)+MAX((Expenses!KX$14-$K38/12)*$J38*$F37,0)+MAX((Expenses!KX$17-$K39/12)*$J39*$F37,0)+MAX((Expenses!KX$16-$K40/12)*$J40*$F37,0)+MAX((Expenses!KX$18-$K41/12)*$J41*$F37,0)))),0)</f>
        <v>0</v>
      </c>
      <c r="LA203" s="515">
        <f>IF(AND(LA$167&lt;=$E37,LA$167&gt;=EOMONTH($D37,0)),IF($G37="NNN",SUM(Expenses!KY$14:KY$18)*$F37,IF($G37="FSG",0,IF($G37="MG",SUMPRODUCT(Expenses!KY$14:KY$18,$I37:$I41)*$F37,MAX((Expenses!KY$15-$K37/12)*$J37*$F37,0)+MAX((Expenses!KY$14-$K38/12)*$J38*$F37,0)+MAX((Expenses!KY$17-$K39/12)*$J39*$F37,0)+MAX((Expenses!KY$16-$K40/12)*$J40*$F37,0)+MAX((Expenses!KY$18-$K41/12)*$J41*$F37,0)))),0)</f>
        <v>0</v>
      </c>
      <c r="LB203" s="515">
        <f>IF(AND(LB$167&lt;=$E37,LB$167&gt;=EOMONTH($D37,0)),IF($G37="NNN",SUM(Expenses!KZ$14:KZ$18)*$F37,IF($G37="FSG",0,IF($G37="MG",SUMPRODUCT(Expenses!KZ$14:KZ$18,$I37:$I41)*$F37,MAX((Expenses!KZ$15-$K37/12)*$J37*$F37,0)+MAX((Expenses!KZ$14-$K38/12)*$J38*$F37,0)+MAX((Expenses!KZ$17-$K39/12)*$J39*$F37,0)+MAX((Expenses!KZ$16-$K40/12)*$J40*$F37,0)+MAX((Expenses!KZ$18-$K41/12)*$J41*$F37,0)))),0)</f>
        <v>0</v>
      </c>
      <c r="LC203" s="515">
        <f>IF(AND(LC$167&lt;=$E37,LC$167&gt;=EOMONTH($D37,0)),IF($G37="NNN",SUM(Expenses!LA$14:LA$18)*$F37,IF($G37="FSG",0,IF($G37="MG",SUMPRODUCT(Expenses!LA$14:LA$18,$I37:$I41)*$F37,MAX((Expenses!LA$15-$K37/12)*$J37*$F37,0)+MAX((Expenses!LA$14-$K38/12)*$J38*$F37,0)+MAX((Expenses!LA$17-$K39/12)*$J39*$F37,0)+MAX((Expenses!LA$16-$K40/12)*$J40*$F37,0)+MAX((Expenses!LA$18-$K41/12)*$J41*$F37,0)))),0)</f>
        <v>0</v>
      </c>
      <c r="LD203" s="515">
        <f>IF(AND(LD$167&lt;=$E37,LD$167&gt;=EOMONTH($D37,0)),IF($G37="NNN",SUM(Expenses!LB$14:LB$18)*$F37,IF($G37="FSG",0,IF($G37="MG",SUMPRODUCT(Expenses!LB$14:LB$18,$I37:$I41)*$F37,MAX((Expenses!LB$15-$K37/12)*$J37*$F37,0)+MAX((Expenses!LB$14-$K38/12)*$J38*$F37,0)+MAX((Expenses!LB$17-$K39/12)*$J39*$F37,0)+MAX((Expenses!LB$16-$K40/12)*$J40*$F37,0)+MAX((Expenses!LB$18-$K41/12)*$J41*$F37,0)))),0)</f>
        <v>0</v>
      </c>
      <c r="LE203" s="515">
        <f>IF(AND(LE$167&lt;=$E37,LE$167&gt;=EOMONTH($D37,0)),IF($G37="NNN",SUM(Expenses!LC$14:LC$18)*$F37,IF($G37="FSG",0,IF($G37="MG",SUMPRODUCT(Expenses!LC$14:LC$18,$I37:$I41)*$F37,MAX((Expenses!LC$15-$K37/12)*$J37*$F37,0)+MAX((Expenses!LC$14-$K38/12)*$J38*$F37,0)+MAX((Expenses!LC$17-$K39/12)*$J39*$F37,0)+MAX((Expenses!LC$16-$K40/12)*$J40*$F37,0)+MAX((Expenses!LC$18-$K41/12)*$J41*$F37,0)))),0)</f>
        <v>0</v>
      </c>
      <c r="LF203" s="515">
        <f>IF(AND(LF$167&lt;=$E37,LF$167&gt;=EOMONTH($D37,0)),IF($G37="NNN",SUM(Expenses!LD$14:LD$18)*$F37,IF($G37="FSG",0,IF($G37="MG",SUMPRODUCT(Expenses!LD$14:LD$18,$I37:$I41)*$F37,MAX((Expenses!LD$15-$K37/12)*$J37*$F37,0)+MAX((Expenses!LD$14-$K38/12)*$J38*$F37,0)+MAX((Expenses!LD$17-$K39/12)*$J39*$F37,0)+MAX((Expenses!LD$16-$K40/12)*$J40*$F37,0)+MAX((Expenses!LD$18-$K41/12)*$J41*$F37,0)))),0)</f>
        <v>0</v>
      </c>
      <c r="LG203" s="515">
        <f>IF(AND(LG$167&lt;=$E37,LG$167&gt;=EOMONTH($D37,0)),IF($G37="NNN",SUM(Expenses!LE$14:LE$18)*$F37,IF($G37="FSG",0,IF($G37="MG",SUMPRODUCT(Expenses!LE$14:LE$18,$I37:$I41)*$F37,MAX((Expenses!LE$15-$K37/12)*$J37*$F37,0)+MAX((Expenses!LE$14-$K38/12)*$J38*$F37,0)+MAX((Expenses!LE$17-$K39/12)*$J39*$F37,0)+MAX((Expenses!LE$16-$K40/12)*$J40*$F37,0)+MAX((Expenses!LE$18-$K41/12)*$J41*$F37,0)))),0)</f>
        <v>0</v>
      </c>
      <c r="LH203" s="515">
        <f>IF(AND(LH$167&lt;=$E37,LH$167&gt;=EOMONTH($D37,0)),IF($G37="NNN",SUM(Expenses!LF$14:LF$18)*$F37,IF($G37="FSG",0,IF($G37="MG",SUMPRODUCT(Expenses!LF$14:LF$18,$I37:$I41)*$F37,MAX((Expenses!LF$15-$K37/12)*$J37*$F37,0)+MAX((Expenses!LF$14-$K38/12)*$J38*$F37,0)+MAX((Expenses!LF$17-$K39/12)*$J39*$F37,0)+MAX((Expenses!LF$16-$K40/12)*$J40*$F37,0)+MAX((Expenses!LF$18-$K41/12)*$J41*$F37,0)))),0)</f>
        <v>0</v>
      </c>
      <c r="LI203" s="515">
        <f>IF(AND(LI$167&lt;=$E37,LI$167&gt;=EOMONTH($D37,0)),IF($G37="NNN",SUM(Expenses!LG$14:LG$18)*$F37,IF($G37="FSG",0,IF($G37="MG",SUMPRODUCT(Expenses!LG$14:LG$18,$I37:$I41)*$F37,MAX((Expenses!LG$15-$K37/12)*$J37*$F37,0)+MAX((Expenses!LG$14-$K38/12)*$J38*$F37,0)+MAX((Expenses!LG$17-$K39/12)*$J39*$F37,0)+MAX((Expenses!LG$16-$K40/12)*$J40*$F37,0)+MAX((Expenses!LG$18-$K41/12)*$J41*$F37,0)))),0)</f>
        <v>0</v>
      </c>
      <c r="LJ203" s="515">
        <f>IF(AND(LJ$167&lt;=$E37,LJ$167&gt;=EOMONTH($D37,0)),IF($G37="NNN",SUM(Expenses!LH$14:LH$18)*$F37,IF($G37="FSG",0,IF($G37="MG",SUMPRODUCT(Expenses!LH$14:LH$18,$I37:$I41)*$F37,MAX((Expenses!LH$15-$K37/12)*$J37*$F37,0)+MAX((Expenses!LH$14-$K38/12)*$J38*$F37,0)+MAX((Expenses!LH$17-$K39/12)*$J39*$F37,0)+MAX((Expenses!LH$16-$K40/12)*$J40*$F37,0)+MAX((Expenses!LH$18-$K41/12)*$J41*$F37,0)))),0)</f>
        <v>0</v>
      </c>
      <c r="LK203" s="515">
        <f>IF(AND(LK$167&lt;=$E37,LK$167&gt;=EOMONTH($D37,0)),IF($G37="NNN",SUM(Expenses!LI$14:LI$18)*$F37,IF($G37="FSG",0,IF($G37="MG",SUMPRODUCT(Expenses!LI$14:LI$18,$I37:$I41)*$F37,MAX((Expenses!LI$15-$K37/12)*$J37*$F37,0)+MAX((Expenses!LI$14-$K38/12)*$J38*$F37,0)+MAX((Expenses!LI$17-$K39/12)*$J39*$F37,0)+MAX((Expenses!LI$16-$K40/12)*$J40*$F37,0)+MAX((Expenses!LI$18-$K41/12)*$J41*$F37,0)))),0)</f>
        <v>0</v>
      </c>
      <c r="LL203" s="515">
        <f>IF(AND(LL$167&lt;=$E37,LL$167&gt;=EOMONTH($D37,0)),IF($G37="NNN",SUM(Expenses!LJ$14:LJ$18)*$F37,IF($G37="FSG",0,IF($G37="MG",SUMPRODUCT(Expenses!LJ$14:LJ$18,$I37:$I41)*$F37,MAX((Expenses!LJ$15-$K37/12)*$J37*$F37,0)+MAX((Expenses!LJ$14-$K38/12)*$J38*$F37,0)+MAX((Expenses!LJ$17-$K39/12)*$J39*$F37,0)+MAX((Expenses!LJ$16-$K40/12)*$J40*$F37,0)+MAX((Expenses!LJ$18-$K41/12)*$J41*$F37,0)))),0)</f>
        <v>0</v>
      </c>
      <c r="LM203" s="515">
        <f>IF(AND(LM$167&lt;=$E37,LM$167&gt;=EOMONTH($D37,0)),IF($G37="NNN",SUM(Expenses!LK$14:LK$18)*$F37,IF($G37="FSG",0,IF($G37="MG",SUMPRODUCT(Expenses!LK$14:LK$18,$I37:$I41)*$F37,MAX((Expenses!LK$15-$K37/12)*$J37*$F37,0)+MAX((Expenses!LK$14-$K38/12)*$J38*$F37,0)+MAX((Expenses!LK$17-$K39/12)*$J39*$F37,0)+MAX((Expenses!LK$16-$K40/12)*$J40*$F37,0)+MAX((Expenses!LK$18-$K41/12)*$J41*$F37,0)))),0)</f>
        <v>0</v>
      </c>
      <c r="LN203" s="515">
        <f>IF(AND(LN$167&lt;=$E37,LN$167&gt;=EOMONTH($D37,0)),IF($G37="NNN",SUM(Expenses!LL$14:LL$18)*$F37,IF($G37="FSG",0,IF($G37="MG",SUMPRODUCT(Expenses!LL$14:LL$18,$I37:$I41)*$F37,MAX((Expenses!LL$15-$K37/12)*$J37*$F37,0)+MAX((Expenses!LL$14-$K38/12)*$J38*$F37,0)+MAX((Expenses!LL$17-$K39/12)*$J39*$F37,0)+MAX((Expenses!LL$16-$K40/12)*$J40*$F37,0)+MAX((Expenses!LL$18-$K41/12)*$J41*$F37,0)))),0)</f>
        <v>0</v>
      </c>
      <c r="LO203" s="515">
        <f>IF(AND(LO$167&lt;=$E37,LO$167&gt;=EOMONTH($D37,0)),IF($G37="NNN",SUM(Expenses!LM$14:LM$18)*$F37,IF($G37="FSG",0,IF($G37="MG",SUMPRODUCT(Expenses!LM$14:LM$18,$I37:$I41)*$F37,MAX((Expenses!LM$15-$K37/12)*$J37*$F37,0)+MAX((Expenses!LM$14-$K38/12)*$J38*$F37,0)+MAX((Expenses!LM$17-$K39/12)*$J39*$F37,0)+MAX((Expenses!LM$16-$K40/12)*$J40*$F37,0)+MAX((Expenses!LM$18-$K41/12)*$J41*$F37,0)))),0)</f>
        <v>0</v>
      </c>
      <c r="LP203" s="515">
        <f>IF(AND(LP$167&lt;=$E37,LP$167&gt;=EOMONTH($D37,0)),IF($G37="NNN",SUM(Expenses!LN$14:LN$18)*$F37,IF($G37="FSG",0,IF($G37="MG",SUMPRODUCT(Expenses!LN$14:LN$18,$I37:$I41)*$F37,MAX((Expenses!LN$15-$K37/12)*$J37*$F37,0)+MAX((Expenses!LN$14-$K38/12)*$J38*$F37,0)+MAX((Expenses!LN$17-$K39/12)*$J39*$F37,0)+MAX((Expenses!LN$16-$K40/12)*$J40*$F37,0)+MAX((Expenses!LN$18-$K41/12)*$J41*$F37,0)))),0)</f>
        <v>0</v>
      </c>
      <c r="LQ203" s="515">
        <f>IF(AND(LQ$167&lt;=$E37,LQ$167&gt;=EOMONTH($D37,0)),IF($G37="NNN",SUM(Expenses!LO$14:LO$18)*$F37,IF($G37="FSG",0,IF($G37="MG",SUMPRODUCT(Expenses!LO$14:LO$18,$I37:$I41)*$F37,MAX((Expenses!LO$15-$K37/12)*$J37*$F37,0)+MAX((Expenses!LO$14-$K38/12)*$J38*$F37,0)+MAX((Expenses!LO$17-$K39/12)*$J39*$F37,0)+MAX((Expenses!LO$16-$K40/12)*$J40*$F37,0)+MAX((Expenses!LO$18-$K41/12)*$J41*$F37,0)))),0)</f>
        <v>0</v>
      </c>
      <c r="LR203" s="515">
        <f>IF(AND(LR$167&lt;=$E37,LR$167&gt;=EOMONTH($D37,0)),IF($G37="NNN",SUM(Expenses!LP$14:LP$18)*$F37,IF($G37="FSG",0,IF($G37="MG",SUMPRODUCT(Expenses!LP$14:LP$18,$I37:$I41)*$F37,MAX((Expenses!LP$15-$K37/12)*$J37*$F37,0)+MAX((Expenses!LP$14-$K38/12)*$J38*$F37,0)+MAX((Expenses!LP$17-$K39/12)*$J39*$F37,0)+MAX((Expenses!LP$16-$K40/12)*$J40*$F37,0)+MAX((Expenses!LP$18-$K41/12)*$J41*$F37,0)))),0)</f>
        <v>0</v>
      </c>
      <c r="LS203" s="515">
        <f>IF(AND(LS$167&lt;=$E37,LS$167&gt;=EOMONTH($D37,0)),IF($G37="NNN",SUM(Expenses!LQ$14:LQ$18)*$F37,IF($G37="FSG",0,IF($G37="MG",SUMPRODUCT(Expenses!LQ$14:LQ$18,$I37:$I41)*$F37,MAX((Expenses!LQ$15-$K37/12)*$J37*$F37,0)+MAX((Expenses!LQ$14-$K38/12)*$J38*$F37,0)+MAX((Expenses!LQ$17-$K39/12)*$J39*$F37,0)+MAX((Expenses!LQ$16-$K40/12)*$J40*$F37,0)+MAX((Expenses!LQ$18-$K41/12)*$J41*$F37,0)))),0)</f>
        <v>0</v>
      </c>
      <c r="LT203" s="515">
        <f>IF(AND(LT$167&lt;=$E37,LT$167&gt;=EOMONTH($D37,0)),IF($G37="NNN",SUM(Expenses!LR$14:LR$18)*$F37,IF($G37="FSG",0,IF($G37="MG",SUMPRODUCT(Expenses!LR$14:LR$18,$I37:$I41)*$F37,MAX((Expenses!LR$15-$K37/12)*$J37*$F37,0)+MAX((Expenses!LR$14-$K38/12)*$J38*$F37,0)+MAX((Expenses!LR$17-$K39/12)*$J39*$F37,0)+MAX((Expenses!LR$16-$K40/12)*$J40*$F37,0)+MAX((Expenses!LR$18-$K41/12)*$J41*$F37,0)))),0)</f>
        <v>0</v>
      </c>
      <c r="LU203" s="515">
        <f>IF(AND(LU$167&lt;=$E37,LU$167&gt;=EOMONTH($D37,0)),IF($G37="NNN",SUM(Expenses!LS$14:LS$18)*$F37,IF($G37="FSG",0,IF($G37="MG",SUMPRODUCT(Expenses!LS$14:LS$18,$I37:$I41)*$F37,MAX((Expenses!LS$15-$K37/12)*$J37*$F37,0)+MAX((Expenses!LS$14-$K38/12)*$J38*$F37,0)+MAX((Expenses!LS$17-$K39/12)*$J39*$F37,0)+MAX((Expenses!LS$16-$K40/12)*$J40*$F37,0)+MAX((Expenses!LS$18-$K41/12)*$J41*$F37,0)))),0)</f>
        <v>0</v>
      </c>
      <c r="LV203" s="515">
        <f>IF(AND(LV$167&lt;=$E37,LV$167&gt;=EOMONTH($D37,0)),IF($G37="NNN",SUM(Expenses!LT$14:LT$18)*$F37,IF($G37="FSG",0,IF($G37="MG",SUMPRODUCT(Expenses!LT$14:LT$18,$I37:$I41)*$F37,MAX((Expenses!LT$15-$K37/12)*$J37*$F37,0)+MAX((Expenses!LT$14-$K38/12)*$J38*$F37,0)+MAX((Expenses!LT$17-$K39/12)*$J39*$F37,0)+MAX((Expenses!LT$16-$K40/12)*$J40*$F37,0)+MAX((Expenses!LT$18-$K41/12)*$J41*$F37,0)))),0)</f>
        <v>0</v>
      </c>
      <c r="LW203" s="515">
        <f>IF(AND(LW$167&lt;=$E37,LW$167&gt;=EOMONTH($D37,0)),IF($G37="NNN",SUM(Expenses!LU$14:LU$18)*$F37,IF($G37="FSG",0,IF($G37="MG",SUMPRODUCT(Expenses!LU$14:LU$18,$I37:$I41)*$F37,MAX((Expenses!LU$15-$K37/12)*$J37*$F37,0)+MAX((Expenses!LU$14-$K38/12)*$J38*$F37,0)+MAX((Expenses!LU$17-$K39/12)*$J39*$F37,0)+MAX((Expenses!LU$16-$K40/12)*$J40*$F37,0)+MAX((Expenses!LU$18-$K41/12)*$J41*$F37,0)))),0)</f>
        <v>0</v>
      </c>
      <c r="LX203" s="515">
        <f>IF(AND(LX$167&lt;=$E37,LX$167&gt;=EOMONTH($D37,0)),IF($G37="NNN",SUM(Expenses!LV$14:LV$18)*$F37,IF($G37="FSG",0,IF($G37="MG",SUMPRODUCT(Expenses!LV$14:LV$18,$I37:$I41)*$F37,MAX((Expenses!LV$15-$K37/12)*$J37*$F37,0)+MAX((Expenses!LV$14-$K38/12)*$J38*$F37,0)+MAX((Expenses!LV$17-$K39/12)*$J39*$F37,0)+MAX((Expenses!LV$16-$K40/12)*$J40*$F37,0)+MAX((Expenses!LV$18-$K41/12)*$J41*$F37,0)))),0)</f>
        <v>0</v>
      </c>
      <c r="LY203" s="515">
        <f>IF(AND(LY$167&lt;=$E37,LY$167&gt;=EOMONTH($D37,0)),IF($G37="NNN",SUM(Expenses!LW$14:LW$18)*$F37,IF($G37="FSG",0,IF($G37="MG",SUMPRODUCT(Expenses!LW$14:LW$18,$I37:$I41)*$F37,MAX((Expenses!LW$15-$K37/12)*$J37*$F37,0)+MAX((Expenses!LW$14-$K38/12)*$J38*$F37,0)+MAX((Expenses!LW$17-$K39/12)*$J39*$F37,0)+MAX((Expenses!LW$16-$K40/12)*$J40*$F37,0)+MAX((Expenses!LW$18-$K41/12)*$J41*$F37,0)))),0)</f>
        <v>0</v>
      </c>
      <c r="LZ203" s="515">
        <f>IF(AND(LZ$167&lt;=$E37,LZ$167&gt;=EOMONTH($D37,0)),IF($G37="NNN",SUM(Expenses!LX$14:LX$18)*$F37,IF($G37="FSG",0,IF($G37="MG",SUMPRODUCT(Expenses!LX$14:LX$18,$I37:$I41)*$F37,MAX((Expenses!LX$15-$K37/12)*$J37*$F37,0)+MAX((Expenses!LX$14-$K38/12)*$J38*$F37,0)+MAX((Expenses!LX$17-$K39/12)*$J39*$F37,0)+MAX((Expenses!LX$16-$K40/12)*$J40*$F37,0)+MAX((Expenses!LX$18-$K41/12)*$J41*$F37,0)))),0)</f>
        <v>0</v>
      </c>
      <c r="MA203" s="515">
        <f>IF(AND(MA$167&lt;=$E37,MA$167&gt;=EOMONTH($D37,0)),IF($G37="NNN",SUM(Expenses!LY$14:LY$18)*$F37,IF($G37="FSG",0,IF($G37="MG",SUMPRODUCT(Expenses!LY$14:LY$18,$I37:$I41)*$F37,MAX((Expenses!LY$15-$K37/12)*$J37*$F37,0)+MAX((Expenses!LY$14-$K38/12)*$J38*$F37,0)+MAX((Expenses!LY$17-$K39/12)*$J39*$F37,0)+MAX((Expenses!LY$16-$K40/12)*$J40*$F37,0)+MAX((Expenses!LY$18-$K41/12)*$J41*$F37,0)))),0)</f>
        <v>0</v>
      </c>
      <c r="MB203" s="515">
        <f>IF(AND(MB$167&lt;=$E37,MB$167&gt;=EOMONTH($D37,0)),IF($G37="NNN",SUM(Expenses!LZ$14:LZ$18)*$F37,IF($G37="FSG",0,IF($G37="MG",SUMPRODUCT(Expenses!LZ$14:LZ$18,$I37:$I41)*$F37,MAX((Expenses!LZ$15-$K37/12)*$J37*$F37,0)+MAX((Expenses!LZ$14-$K38/12)*$J38*$F37,0)+MAX((Expenses!LZ$17-$K39/12)*$J39*$F37,0)+MAX((Expenses!LZ$16-$K40/12)*$J40*$F37,0)+MAX((Expenses!LZ$18-$K41/12)*$J41*$F37,0)))),0)</f>
        <v>0</v>
      </c>
      <c r="MC203" s="515">
        <f>IF(AND(MC$167&lt;=$E37,MC$167&gt;=EOMONTH($D37,0)),IF($G37="NNN",SUM(Expenses!MA$14:MA$18)*$F37,IF($G37="FSG",0,IF($G37="MG",SUMPRODUCT(Expenses!MA$14:MA$18,$I37:$I41)*$F37,MAX((Expenses!MA$15-$K37/12)*$J37*$F37,0)+MAX((Expenses!MA$14-$K38/12)*$J38*$F37,0)+MAX((Expenses!MA$17-$K39/12)*$J39*$F37,0)+MAX((Expenses!MA$16-$K40/12)*$J40*$F37,0)+MAX((Expenses!MA$18-$K41/12)*$J41*$F37,0)))),0)</f>
        <v>0</v>
      </c>
      <c r="MD203" s="515">
        <f>IF(AND(MD$167&lt;=$E37,MD$167&gt;=EOMONTH($D37,0)),IF($G37="NNN",SUM(Expenses!MB$14:MB$18)*$F37,IF($G37="FSG",0,IF($G37="MG",SUMPRODUCT(Expenses!MB$14:MB$18,$I37:$I41)*$F37,MAX((Expenses!MB$15-$K37/12)*$J37*$F37,0)+MAX((Expenses!MB$14-$K38/12)*$J38*$F37,0)+MAX((Expenses!MB$17-$K39/12)*$J39*$F37,0)+MAX((Expenses!MB$16-$K40/12)*$J40*$F37,0)+MAX((Expenses!MB$18-$K41/12)*$J41*$F37,0)))),0)</f>
        <v>0</v>
      </c>
      <c r="ME203" s="515">
        <f>IF(AND(ME$167&lt;=$E37,ME$167&gt;=EOMONTH($D37,0)),IF($G37="NNN",SUM(Expenses!MC$14:MC$18)*$F37,IF($G37="FSG",0,IF($G37="MG",SUMPRODUCT(Expenses!MC$14:MC$18,$I37:$I41)*$F37,MAX((Expenses!MC$15-$K37/12)*$J37*$F37,0)+MAX((Expenses!MC$14-$K38/12)*$J38*$F37,0)+MAX((Expenses!MC$17-$K39/12)*$J39*$F37,0)+MAX((Expenses!MC$16-$K40/12)*$J40*$F37,0)+MAX((Expenses!MC$18-$K41/12)*$J41*$F37,0)))),0)</f>
        <v>0</v>
      </c>
      <c r="MF203" s="515">
        <f>IF(AND(MF$167&lt;=$E37,MF$167&gt;=EOMONTH($D37,0)),IF($G37="NNN",SUM(Expenses!MD$14:MD$18)*$F37,IF($G37="FSG",0,IF($G37="MG",SUMPRODUCT(Expenses!MD$14:MD$18,$I37:$I41)*$F37,MAX((Expenses!MD$15-$K37/12)*$J37*$F37,0)+MAX((Expenses!MD$14-$K38/12)*$J38*$F37,0)+MAX((Expenses!MD$17-$K39/12)*$J39*$F37,0)+MAX((Expenses!MD$16-$K40/12)*$J40*$F37,0)+MAX((Expenses!MD$18-$K41/12)*$J41*$F37,0)))),0)</f>
        <v>0</v>
      </c>
      <c r="MG203" s="515">
        <f>IF(AND(MG$167&lt;=$E37,MG$167&gt;=EOMONTH($D37,0)),IF($G37="NNN",SUM(Expenses!ME$14:ME$18)*$F37,IF($G37="FSG",0,IF($G37="MG",SUMPRODUCT(Expenses!ME$14:ME$18,$I37:$I41)*$F37,MAX((Expenses!ME$15-$K37/12)*$J37*$F37,0)+MAX((Expenses!ME$14-$K38/12)*$J38*$F37,0)+MAX((Expenses!ME$17-$K39/12)*$J39*$F37,0)+MAX((Expenses!ME$16-$K40/12)*$J40*$F37,0)+MAX((Expenses!ME$18-$K41/12)*$J41*$F37,0)))),0)</f>
        <v>0</v>
      </c>
      <c r="MH203" s="515">
        <f>IF(AND(MH$167&lt;=$E37,MH$167&gt;=EOMONTH($D37,0)),IF($G37="NNN",SUM(Expenses!MF$14:MF$18)*$F37,IF($G37="FSG",0,IF($G37="MG",SUMPRODUCT(Expenses!MF$14:MF$18,$I37:$I41)*$F37,MAX((Expenses!MF$15-$K37/12)*$J37*$F37,0)+MAX((Expenses!MF$14-$K38/12)*$J38*$F37,0)+MAX((Expenses!MF$17-$K39/12)*$J39*$F37,0)+MAX((Expenses!MF$16-$K40/12)*$J40*$F37,0)+MAX((Expenses!MF$18-$K41/12)*$J41*$F37,0)))),0)</f>
        <v>0</v>
      </c>
      <c r="MI203" s="515">
        <f>IF(AND(MI$167&lt;=$E37,MI$167&gt;=EOMONTH($D37,0)),IF($G37="NNN",SUM(Expenses!MG$14:MG$18)*$F37,IF($G37="FSG",0,IF($G37="MG",SUMPRODUCT(Expenses!MG$14:MG$18,$I37:$I41)*$F37,MAX((Expenses!MG$15-$K37/12)*$J37*$F37,0)+MAX((Expenses!MG$14-$K38/12)*$J38*$F37,0)+MAX((Expenses!MG$17-$K39/12)*$J39*$F37,0)+MAX((Expenses!MG$16-$K40/12)*$J40*$F37,0)+MAX((Expenses!MG$18-$K41/12)*$J41*$F37,0)))),0)</f>
        <v>0</v>
      </c>
      <c r="MJ203" s="515">
        <f>IF(AND(MJ$167&lt;=$E37,MJ$167&gt;=EOMONTH($D37,0)),IF($G37="NNN",SUM(Expenses!MH$14:MH$18)*$F37,IF($G37="FSG",0,IF($G37="MG",SUMPRODUCT(Expenses!MH$14:MH$18,$I37:$I41)*$F37,MAX((Expenses!MH$15-$K37/12)*$J37*$F37,0)+MAX((Expenses!MH$14-$K38/12)*$J38*$F37,0)+MAX((Expenses!MH$17-$K39/12)*$J39*$F37,0)+MAX((Expenses!MH$16-$K40/12)*$J40*$F37,0)+MAX((Expenses!MH$18-$K41/12)*$J41*$F37,0)))),0)</f>
        <v>0</v>
      </c>
      <c r="MK203" s="515">
        <f>IF(AND(MK$167&lt;=$E37,MK$167&gt;=EOMONTH($D37,0)),IF($G37="NNN",SUM(Expenses!MI$14:MI$18)*$F37,IF($G37="FSG",0,IF($G37="MG",SUMPRODUCT(Expenses!MI$14:MI$18,$I37:$I41)*$F37,MAX((Expenses!MI$15-$K37/12)*$J37*$F37,0)+MAX((Expenses!MI$14-$K38/12)*$J38*$F37,0)+MAX((Expenses!MI$17-$K39/12)*$J39*$F37,0)+MAX((Expenses!MI$16-$K40/12)*$J40*$F37,0)+MAX((Expenses!MI$18-$K41/12)*$J41*$F37,0)))),0)</f>
        <v>0</v>
      </c>
      <c r="ML203" s="515">
        <f>IF(AND(ML$167&lt;=$E37,ML$167&gt;=EOMONTH($D37,0)),IF($G37="NNN",SUM(Expenses!MJ$14:MJ$18)*$F37,IF($G37="FSG",0,IF($G37="MG",SUMPRODUCT(Expenses!MJ$14:MJ$18,$I37:$I41)*$F37,MAX((Expenses!MJ$15-$K37/12)*$J37*$F37,0)+MAX((Expenses!MJ$14-$K38/12)*$J38*$F37,0)+MAX((Expenses!MJ$17-$K39/12)*$J39*$F37,0)+MAX((Expenses!MJ$16-$K40/12)*$J40*$F37,0)+MAX((Expenses!MJ$18-$K41/12)*$J41*$F37,0)))),0)</f>
        <v>0</v>
      </c>
      <c r="MM203" s="515">
        <f>IF(AND(MM$167&lt;=$E37,MM$167&gt;=EOMONTH($D37,0)),IF($G37="NNN",SUM(Expenses!MK$14:MK$18)*$F37,IF($G37="FSG",0,IF($G37="MG",SUMPRODUCT(Expenses!MK$14:MK$18,$I37:$I41)*$F37,MAX((Expenses!MK$15-$K37/12)*$J37*$F37,0)+MAX((Expenses!MK$14-$K38/12)*$J38*$F37,0)+MAX((Expenses!MK$17-$K39/12)*$J39*$F37,0)+MAX((Expenses!MK$16-$K40/12)*$J40*$F37,0)+MAX((Expenses!MK$18-$K41/12)*$J41*$F37,0)))),0)</f>
        <v>0</v>
      </c>
      <c r="MN203" s="515">
        <f>IF(AND(MN$167&lt;=$E37,MN$167&gt;=EOMONTH($D37,0)),IF($G37="NNN",SUM(Expenses!ML$14:ML$18)*$F37,IF($G37="FSG",0,IF($G37="MG",SUMPRODUCT(Expenses!ML$14:ML$18,$I37:$I41)*$F37,MAX((Expenses!ML$15-$K37/12)*$J37*$F37,0)+MAX((Expenses!ML$14-$K38/12)*$J38*$F37,0)+MAX((Expenses!ML$17-$K39/12)*$J39*$F37,0)+MAX((Expenses!ML$16-$K40/12)*$J40*$F37,0)+MAX((Expenses!ML$18-$K41/12)*$J41*$F37,0)))),0)</f>
        <v>0</v>
      </c>
      <c r="MO203" s="515">
        <f>IF(AND(MO$167&lt;=$E37,MO$167&gt;=EOMONTH($D37,0)),IF($G37="NNN",SUM(Expenses!MM$14:MM$18)*$F37,IF($G37="FSG",0,IF($G37="MG",SUMPRODUCT(Expenses!MM$14:MM$18,$I37:$I41)*$F37,MAX((Expenses!MM$15-$K37/12)*$J37*$F37,0)+MAX((Expenses!MM$14-$K38/12)*$J38*$F37,0)+MAX((Expenses!MM$17-$K39/12)*$J39*$F37,0)+MAX((Expenses!MM$16-$K40/12)*$J40*$F37,0)+MAX((Expenses!MM$18-$K41/12)*$J41*$F37,0)))),0)</f>
        <v>0</v>
      </c>
      <c r="MP203" s="515">
        <f>IF(AND(MP$167&lt;=$E37,MP$167&gt;=EOMONTH($D37,0)),IF($G37="NNN",SUM(Expenses!MN$14:MN$18)*$F37,IF($G37="FSG",0,IF($G37="MG",SUMPRODUCT(Expenses!MN$14:MN$18,$I37:$I41)*$F37,MAX((Expenses!MN$15-$K37/12)*$J37*$F37,0)+MAX((Expenses!MN$14-$K38/12)*$J38*$F37,0)+MAX((Expenses!MN$17-$K39/12)*$J39*$F37,0)+MAX((Expenses!MN$16-$K40/12)*$J40*$F37,0)+MAX((Expenses!MN$18-$K41/12)*$J41*$F37,0)))),0)</f>
        <v>0</v>
      </c>
      <c r="MQ203" s="515">
        <f>IF(AND(MQ$167&lt;=$E37,MQ$167&gt;=EOMONTH($D37,0)),IF($G37="NNN",SUM(Expenses!MO$14:MO$18)*$F37,IF($G37="FSG",0,IF($G37="MG",SUMPRODUCT(Expenses!MO$14:MO$18,$I37:$I41)*$F37,MAX((Expenses!MO$15-$K37/12)*$J37*$F37,0)+MAX((Expenses!MO$14-$K38/12)*$J38*$F37,0)+MAX((Expenses!MO$17-$K39/12)*$J39*$F37,0)+MAX((Expenses!MO$16-$K40/12)*$J40*$F37,0)+MAX((Expenses!MO$18-$K41/12)*$J41*$F37,0)))),0)</f>
        <v>0</v>
      </c>
      <c r="MR203" s="515">
        <f>IF(AND(MR$167&lt;=$E37,MR$167&gt;=EOMONTH($D37,0)),IF($G37="NNN",SUM(Expenses!MP$14:MP$18)*$F37,IF($G37="FSG",0,IF($G37="MG",SUMPRODUCT(Expenses!MP$14:MP$18,$I37:$I41)*$F37,MAX((Expenses!MP$15-$K37/12)*$J37*$F37,0)+MAX((Expenses!MP$14-$K38/12)*$J38*$F37,0)+MAX((Expenses!MP$17-$K39/12)*$J39*$F37,0)+MAX((Expenses!MP$16-$K40/12)*$J40*$F37,0)+MAX((Expenses!MP$18-$K41/12)*$J41*$F37,0)))),0)</f>
        <v>0</v>
      </c>
      <c r="MS203" s="515">
        <f>IF(AND(MS$167&lt;=$E37,MS$167&gt;=EOMONTH($D37,0)),IF($G37="NNN",SUM(Expenses!MQ$14:MQ$18)*$F37,IF($G37="FSG",0,IF($G37="MG",SUMPRODUCT(Expenses!MQ$14:MQ$18,$I37:$I41)*$F37,MAX((Expenses!MQ$15-$K37/12)*$J37*$F37,0)+MAX((Expenses!MQ$14-$K38/12)*$J38*$F37,0)+MAX((Expenses!MQ$17-$K39/12)*$J39*$F37,0)+MAX((Expenses!MQ$16-$K40/12)*$J40*$F37,0)+MAX((Expenses!MQ$18-$K41/12)*$J41*$F37,0)))),0)</f>
        <v>0</v>
      </c>
      <c r="MT203" s="515">
        <f>IF(AND(MT$167&lt;=$E37,MT$167&gt;=EOMONTH($D37,0)),IF($G37="NNN",SUM(Expenses!MR$14:MR$18)*$F37,IF($G37="FSG",0,IF($G37="MG",SUMPRODUCT(Expenses!MR$14:MR$18,$I37:$I41)*$F37,MAX((Expenses!MR$15-$K37/12)*$J37*$F37,0)+MAX((Expenses!MR$14-$K38/12)*$J38*$F37,0)+MAX((Expenses!MR$17-$K39/12)*$J39*$F37,0)+MAX((Expenses!MR$16-$K40/12)*$J40*$F37,0)+MAX((Expenses!MR$18-$K41/12)*$J41*$F37,0)))),0)</f>
        <v>0</v>
      </c>
      <c r="MU203" s="515">
        <f>IF(AND(MU$167&lt;=$E37,MU$167&gt;=EOMONTH($D37,0)),IF($G37="NNN",SUM(Expenses!MS$14:MS$18)*$F37,IF($G37="FSG",0,IF($G37="MG",SUMPRODUCT(Expenses!MS$14:MS$18,$I37:$I41)*$F37,MAX((Expenses!MS$15-$K37/12)*$J37*$F37,0)+MAX((Expenses!MS$14-$K38/12)*$J38*$F37,0)+MAX((Expenses!MS$17-$K39/12)*$J39*$F37,0)+MAX((Expenses!MS$16-$K40/12)*$J40*$F37,0)+MAX((Expenses!MS$18-$K41/12)*$J41*$F37,0)))),0)</f>
        <v>0</v>
      </c>
      <c r="MV203" s="515">
        <f>IF(AND(MV$167&lt;=$E37,MV$167&gt;=EOMONTH($D37,0)),IF($G37="NNN",SUM(Expenses!MT$14:MT$18)*$F37,IF($G37="FSG",0,IF($G37="MG",SUMPRODUCT(Expenses!MT$14:MT$18,$I37:$I41)*$F37,MAX((Expenses!MT$15-$K37/12)*$J37*$F37,0)+MAX((Expenses!MT$14-$K38/12)*$J38*$F37,0)+MAX((Expenses!MT$17-$K39/12)*$J39*$F37,0)+MAX((Expenses!MT$16-$K40/12)*$J40*$F37,0)+MAX((Expenses!MT$18-$K41/12)*$J41*$F37,0)))),0)</f>
        <v>0</v>
      </c>
      <c r="MW203" s="515">
        <f>IF(AND(MW$167&lt;=$E37,MW$167&gt;=EOMONTH($D37,0)),IF($G37="NNN",SUM(Expenses!MU$14:MU$18)*$F37,IF($G37="FSG",0,IF($G37="MG",SUMPRODUCT(Expenses!MU$14:MU$18,$I37:$I41)*$F37,MAX((Expenses!MU$15-$K37/12)*$J37*$F37,0)+MAX((Expenses!MU$14-$K38/12)*$J38*$F37,0)+MAX((Expenses!MU$17-$K39/12)*$J39*$F37,0)+MAX((Expenses!MU$16-$K40/12)*$J40*$F37,0)+MAX((Expenses!MU$18-$K41/12)*$J41*$F37,0)))),0)</f>
        <v>0</v>
      </c>
      <c r="MX203" s="515">
        <f>IF(AND(MX$167&lt;=$E37,MX$167&gt;=EOMONTH($D37,0)),IF($G37="NNN",SUM(Expenses!MV$14:MV$18)*$F37,IF($G37="FSG",0,IF($G37="MG",SUMPRODUCT(Expenses!MV$14:MV$18,$I37:$I41)*$F37,MAX((Expenses!MV$15-$K37/12)*$J37*$F37,0)+MAX((Expenses!MV$14-$K38/12)*$J38*$F37,0)+MAX((Expenses!MV$17-$K39/12)*$J39*$F37,0)+MAX((Expenses!MV$16-$K40/12)*$J40*$F37,0)+MAX((Expenses!MV$18-$K41/12)*$J41*$F37,0)))),0)</f>
        <v>0</v>
      </c>
      <c r="MY203" s="515">
        <f>IF(AND(MY$167&lt;=$E37,MY$167&gt;=EOMONTH($D37,0)),IF($G37="NNN",SUM(Expenses!MW$14:MW$18)*$F37,IF($G37="FSG",0,IF($G37="MG",SUMPRODUCT(Expenses!MW$14:MW$18,$I37:$I41)*$F37,MAX((Expenses!MW$15-$K37/12)*$J37*$F37,0)+MAX((Expenses!MW$14-$K38/12)*$J38*$F37,0)+MAX((Expenses!MW$17-$K39/12)*$J39*$F37,0)+MAX((Expenses!MW$16-$K40/12)*$J40*$F37,0)+MAX((Expenses!MW$18-$K41/12)*$J41*$F37,0)))),0)</f>
        <v>0</v>
      </c>
      <c r="MZ203" s="515">
        <f>IF(AND(MZ$167&lt;=$E37,MZ$167&gt;=EOMONTH($D37,0)),IF($G37="NNN",SUM(Expenses!MX$14:MX$18)*$F37,IF($G37="FSG",0,IF($G37="MG",SUMPRODUCT(Expenses!MX$14:MX$18,$I37:$I41)*$F37,MAX((Expenses!MX$15-$K37/12)*$J37*$F37,0)+MAX((Expenses!MX$14-$K38/12)*$J38*$F37,0)+MAX((Expenses!MX$17-$K39/12)*$J39*$F37,0)+MAX((Expenses!MX$16-$K40/12)*$J40*$F37,0)+MAX((Expenses!MX$18-$K41/12)*$J41*$F37,0)))),0)</f>
        <v>0</v>
      </c>
      <c r="NA203" s="515">
        <f>IF(AND(NA$167&lt;=$E37,NA$167&gt;=EOMONTH($D37,0)),IF($G37="NNN",SUM(Expenses!MY$14:MY$18)*$F37,IF($G37="FSG",0,IF($G37="MG",SUMPRODUCT(Expenses!MY$14:MY$18,$I37:$I41)*$F37,MAX((Expenses!MY$15-$K37/12)*$J37*$F37,0)+MAX((Expenses!MY$14-$K38/12)*$J38*$F37,0)+MAX((Expenses!MY$17-$K39/12)*$J39*$F37,0)+MAX((Expenses!MY$16-$K40/12)*$J40*$F37,0)+MAX((Expenses!MY$18-$K41/12)*$J41*$F37,0)))),0)</f>
        <v>0</v>
      </c>
      <c r="NB203" s="515">
        <f>IF(AND(NB$167&lt;=$E37,NB$167&gt;=EOMONTH($D37,0)),IF($G37="NNN",SUM(Expenses!MZ$14:MZ$18)*$F37,IF($G37="FSG",0,IF($G37="MG",SUMPRODUCT(Expenses!MZ$14:MZ$18,$I37:$I41)*$F37,MAX((Expenses!MZ$15-$K37/12)*$J37*$F37,0)+MAX((Expenses!MZ$14-$K38/12)*$J38*$F37,0)+MAX((Expenses!MZ$17-$K39/12)*$J39*$F37,0)+MAX((Expenses!MZ$16-$K40/12)*$J40*$F37,0)+MAX((Expenses!MZ$18-$K41/12)*$J41*$F37,0)))),0)</f>
        <v>0</v>
      </c>
      <c r="NC203" s="515">
        <f>IF(AND(NC$167&lt;=$E37,NC$167&gt;=EOMONTH($D37,0)),IF($G37="NNN",SUM(Expenses!NA$14:NA$18)*$F37,IF($G37="FSG",0,IF($G37="MG",SUMPRODUCT(Expenses!NA$14:NA$18,$I37:$I41)*$F37,MAX((Expenses!NA$15-$K37/12)*$J37*$F37,0)+MAX((Expenses!NA$14-$K38/12)*$J38*$F37,0)+MAX((Expenses!NA$17-$K39/12)*$J39*$F37,0)+MAX((Expenses!NA$16-$K40/12)*$J40*$F37,0)+MAX((Expenses!NA$18-$K41/12)*$J41*$F37,0)))),0)</f>
        <v>0</v>
      </c>
      <c r="ND203" s="515">
        <f>IF(AND(ND$167&lt;=$E37,ND$167&gt;=EOMONTH($D37,0)),IF($G37="NNN",SUM(Expenses!NB$14:NB$18)*$F37,IF($G37="FSG",0,IF($G37="MG",SUMPRODUCT(Expenses!NB$14:NB$18,$I37:$I41)*$F37,MAX((Expenses!NB$15-$K37/12)*$J37*$F37,0)+MAX((Expenses!NB$14-$K38/12)*$J38*$F37,0)+MAX((Expenses!NB$17-$K39/12)*$J39*$F37,0)+MAX((Expenses!NB$16-$K40/12)*$J40*$F37,0)+MAX((Expenses!NB$18-$K41/12)*$J41*$F37,0)))),0)</f>
        <v>0</v>
      </c>
      <c r="NE203" s="515">
        <f>IF(AND(NE$167&lt;=$E37,NE$167&gt;=EOMONTH($D37,0)),IF($G37="NNN",SUM(Expenses!NC$14:NC$18)*$F37,IF($G37="FSG",0,IF($G37="MG",SUMPRODUCT(Expenses!NC$14:NC$18,$I37:$I41)*$F37,MAX((Expenses!NC$15-$K37/12)*$J37*$F37,0)+MAX((Expenses!NC$14-$K38/12)*$J38*$F37,0)+MAX((Expenses!NC$17-$K39/12)*$J39*$F37,0)+MAX((Expenses!NC$16-$K40/12)*$J40*$F37,0)+MAX((Expenses!NC$18-$K41/12)*$J41*$F37,0)))),0)</f>
        <v>0</v>
      </c>
      <c r="NF203" s="515">
        <f>IF(AND(NF$167&lt;=$E37,NF$167&gt;=EOMONTH($D37,0)),IF($G37="NNN",SUM(Expenses!ND$14:ND$18)*$F37,IF($G37="FSG",0,IF($G37="MG",SUMPRODUCT(Expenses!ND$14:ND$18,$I37:$I41)*$F37,MAX((Expenses!ND$15-$K37/12)*$J37*$F37,0)+MAX((Expenses!ND$14-$K38/12)*$J38*$F37,0)+MAX((Expenses!ND$17-$K39/12)*$J39*$F37,0)+MAX((Expenses!ND$16-$K40/12)*$J40*$F37,0)+MAX((Expenses!ND$18-$K41/12)*$J41*$F37,0)))),0)</f>
        <v>0</v>
      </c>
      <c r="NG203" s="515">
        <f>IF(AND(NG$167&lt;=$E37,NG$167&gt;=EOMONTH($D37,0)),IF($G37="NNN",SUM(Expenses!NE$14:NE$18)*$F37,IF($G37="FSG",0,IF($G37="MG",SUMPRODUCT(Expenses!NE$14:NE$18,$I37:$I41)*$F37,MAX((Expenses!NE$15-$K37/12)*$J37*$F37,0)+MAX((Expenses!NE$14-$K38/12)*$J38*$F37,0)+MAX((Expenses!NE$17-$K39/12)*$J39*$F37,0)+MAX((Expenses!NE$16-$K40/12)*$J40*$F37,0)+MAX((Expenses!NE$18-$K41/12)*$J41*$F37,0)))),0)</f>
        <v>0</v>
      </c>
      <c r="NH203" s="515">
        <f>IF(AND(NH$167&lt;=$E37,NH$167&gt;=EOMONTH($D37,0)),IF($G37="NNN",SUM(Expenses!NF$14:NF$18)*$F37,IF($G37="FSG",0,IF($G37="MG",SUMPRODUCT(Expenses!NF$14:NF$18,$I37:$I41)*$F37,MAX((Expenses!NF$15-$K37/12)*$J37*$F37,0)+MAX((Expenses!NF$14-$K38/12)*$J38*$F37,0)+MAX((Expenses!NF$17-$K39/12)*$J39*$F37,0)+MAX((Expenses!NF$16-$K40/12)*$J40*$F37,0)+MAX((Expenses!NF$18-$K41/12)*$J41*$F37,0)))),0)</f>
        <v>0</v>
      </c>
      <c r="NI203" s="515">
        <f>IF(AND(NI$167&lt;=$E37,NI$167&gt;=EOMONTH($D37,0)),IF($G37="NNN",SUM(Expenses!NG$14:NG$18)*$F37,IF($G37="FSG",0,IF($G37="MG",SUMPRODUCT(Expenses!NG$14:NG$18,$I37:$I41)*$F37,MAX((Expenses!NG$15-$K37/12)*$J37*$F37,0)+MAX((Expenses!NG$14-$K38/12)*$J38*$F37,0)+MAX((Expenses!NG$17-$K39/12)*$J39*$F37,0)+MAX((Expenses!NG$16-$K40/12)*$J40*$F37,0)+MAX((Expenses!NG$18-$K41/12)*$J41*$F37,0)))),0)</f>
        <v>0</v>
      </c>
      <c r="NJ203" s="515">
        <f>IF(AND(NJ$167&lt;=$E37,NJ$167&gt;=EOMONTH($D37,0)),IF($G37="NNN",SUM(Expenses!NH$14:NH$18)*$F37,IF($G37="FSG",0,IF($G37="MG",SUMPRODUCT(Expenses!NH$14:NH$18,$I37:$I41)*$F37,MAX((Expenses!NH$15-$K37/12)*$J37*$F37,0)+MAX((Expenses!NH$14-$K38/12)*$J38*$F37,0)+MAX((Expenses!NH$17-$K39/12)*$J39*$F37,0)+MAX((Expenses!NH$16-$K40/12)*$J40*$F37,0)+MAX((Expenses!NH$18-$K41/12)*$J41*$F37,0)))),0)</f>
        <v>0</v>
      </c>
      <c r="NK203" s="518">
        <f>IF(AND(NK$167&lt;=$E37,NK$167&gt;=EOMONTH($D37,0)),IF($G37="NNN",SUM(Expenses!NI$14:NI$18)*$F37,IF($G37="FSG",0,IF($G37="MG",SUMPRODUCT(Expenses!NI$14:NI$18,$I37:$I41)*$F37,MAX((Expenses!NI$15-$K37/12)*$J37*$F37,0)+MAX((Expenses!NI$14-$K38/12)*$J38*$F37,0)+MAX((Expenses!NI$17-$K39/12)*$J39*$F37,0)+MAX((Expenses!NI$16-$K40/12)*$J40*$F37,0)+MAX((Expenses!NI$18-$K41/12)*$J41*$F37,0)))),0)</f>
        <v>0</v>
      </c>
    </row>
    <row r="204" spans="1:375" s="384" customFormat="1" ht="13.8" x14ac:dyDescent="0.3">
      <c r="A204" s="517">
        <f t="shared" si="147"/>
        <v>0</v>
      </c>
      <c r="B204" s="421" t="s">
        <v>329</v>
      </c>
      <c r="C204" s="514" t="s">
        <v>330</v>
      </c>
      <c r="D204" s="515">
        <f t="shared" ref="D204:BO204" si="148">IF(OR($AL37=0,D$167&gt;$E37,D$167&lt;EOMONTH($D37,0)),0,IF(((($AJ37*((1+$AN37)^(D$165-1))/12))-(D202/$AM37))*$AM37&lt;0,0,((($AJ37*((1+$AN37)^(D$165-1))/12))-(D202/$AM37))*$AM37))</f>
        <v>0</v>
      </c>
      <c r="E204" s="515">
        <f t="shared" si="148"/>
        <v>0</v>
      </c>
      <c r="F204" s="515">
        <f t="shared" si="148"/>
        <v>0</v>
      </c>
      <c r="G204" s="515">
        <f t="shared" si="148"/>
        <v>0</v>
      </c>
      <c r="H204" s="515">
        <f t="shared" si="148"/>
        <v>0</v>
      </c>
      <c r="I204" s="515">
        <f t="shared" si="148"/>
        <v>0</v>
      </c>
      <c r="J204" s="515">
        <f t="shared" si="148"/>
        <v>0</v>
      </c>
      <c r="K204" s="515">
        <f t="shared" si="148"/>
        <v>0</v>
      </c>
      <c r="L204" s="515">
        <f t="shared" si="148"/>
        <v>0</v>
      </c>
      <c r="M204" s="515">
        <f t="shared" si="148"/>
        <v>0</v>
      </c>
      <c r="N204" s="515">
        <f t="shared" si="148"/>
        <v>0</v>
      </c>
      <c r="O204" s="515">
        <f t="shared" si="148"/>
        <v>0</v>
      </c>
      <c r="P204" s="515">
        <f t="shared" si="148"/>
        <v>0</v>
      </c>
      <c r="Q204" s="515">
        <f t="shared" si="148"/>
        <v>0</v>
      </c>
      <c r="R204" s="515">
        <f t="shared" si="148"/>
        <v>0</v>
      </c>
      <c r="S204" s="515">
        <f t="shared" si="148"/>
        <v>0</v>
      </c>
      <c r="T204" s="515">
        <f t="shared" si="148"/>
        <v>0</v>
      </c>
      <c r="U204" s="515">
        <f t="shared" si="148"/>
        <v>0</v>
      </c>
      <c r="V204" s="515">
        <f t="shared" si="148"/>
        <v>0</v>
      </c>
      <c r="W204" s="515">
        <f t="shared" si="148"/>
        <v>0</v>
      </c>
      <c r="X204" s="515">
        <f t="shared" si="148"/>
        <v>0</v>
      </c>
      <c r="Y204" s="515">
        <f t="shared" si="148"/>
        <v>0</v>
      </c>
      <c r="Z204" s="515">
        <f t="shared" si="148"/>
        <v>0</v>
      </c>
      <c r="AA204" s="515">
        <f t="shared" si="148"/>
        <v>0</v>
      </c>
      <c r="AB204" s="515">
        <f t="shared" si="148"/>
        <v>0</v>
      </c>
      <c r="AC204" s="515">
        <f t="shared" si="148"/>
        <v>0</v>
      </c>
      <c r="AD204" s="515">
        <f t="shared" si="148"/>
        <v>0</v>
      </c>
      <c r="AE204" s="515">
        <f t="shared" si="148"/>
        <v>0</v>
      </c>
      <c r="AF204" s="515">
        <f t="shared" si="148"/>
        <v>0</v>
      </c>
      <c r="AG204" s="515">
        <f t="shared" si="148"/>
        <v>0</v>
      </c>
      <c r="AH204" s="515">
        <f t="shared" si="148"/>
        <v>0</v>
      </c>
      <c r="AI204" s="515">
        <f t="shared" si="148"/>
        <v>0</v>
      </c>
      <c r="AJ204" s="515">
        <f t="shared" si="148"/>
        <v>0</v>
      </c>
      <c r="AK204" s="515">
        <f t="shared" si="148"/>
        <v>0</v>
      </c>
      <c r="AL204" s="515">
        <f t="shared" si="148"/>
        <v>0</v>
      </c>
      <c r="AM204" s="515">
        <f t="shared" si="148"/>
        <v>0</v>
      </c>
      <c r="AN204" s="515">
        <f t="shared" si="148"/>
        <v>0</v>
      </c>
      <c r="AO204" s="515">
        <f t="shared" si="148"/>
        <v>0</v>
      </c>
      <c r="AP204" s="515">
        <f t="shared" si="148"/>
        <v>0</v>
      </c>
      <c r="AQ204" s="515">
        <f t="shared" si="148"/>
        <v>0</v>
      </c>
      <c r="AR204" s="515">
        <f t="shared" si="148"/>
        <v>0</v>
      </c>
      <c r="AS204" s="515">
        <f t="shared" si="148"/>
        <v>0</v>
      </c>
      <c r="AT204" s="515">
        <f t="shared" si="148"/>
        <v>0</v>
      </c>
      <c r="AU204" s="515">
        <f t="shared" si="148"/>
        <v>0</v>
      </c>
      <c r="AV204" s="515">
        <f t="shared" si="148"/>
        <v>0</v>
      </c>
      <c r="AW204" s="515">
        <f t="shared" si="148"/>
        <v>0</v>
      </c>
      <c r="AX204" s="515">
        <f t="shared" si="148"/>
        <v>0</v>
      </c>
      <c r="AY204" s="515">
        <f t="shared" si="148"/>
        <v>0</v>
      </c>
      <c r="AZ204" s="515">
        <f t="shared" si="148"/>
        <v>0</v>
      </c>
      <c r="BA204" s="515">
        <f t="shared" si="148"/>
        <v>0</v>
      </c>
      <c r="BB204" s="515">
        <f t="shared" si="148"/>
        <v>0</v>
      </c>
      <c r="BC204" s="515">
        <f t="shared" si="148"/>
        <v>0</v>
      </c>
      <c r="BD204" s="515">
        <f t="shared" si="148"/>
        <v>0</v>
      </c>
      <c r="BE204" s="515">
        <f t="shared" si="148"/>
        <v>0</v>
      </c>
      <c r="BF204" s="515">
        <f t="shared" si="148"/>
        <v>0</v>
      </c>
      <c r="BG204" s="515">
        <f t="shared" si="148"/>
        <v>0</v>
      </c>
      <c r="BH204" s="515">
        <f t="shared" si="148"/>
        <v>0</v>
      </c>
      <c r="BI204" s="515">
        <f t="shared" si="148"/>
        <v>0</v>
      </c>
      <c r="BJ204" s="515">
        <f t="shared" si="148"/>
        <v>0</v>
      </c>
      <c r="BK204" s="515">
        <f t="shared" si="148"/>
        <v>0</v>
      </c>
      <c r="BL204" s="515">
        <f t="shared" si="148"/>
        <v>0</v>
      </c>
      <c r="BM204" s="515">
        <f t="shared" si="148"/>
        <v>0</v>
      </c>
      <c r="BN204" s="515">
        <f t="shared" si="148"/>
        <v>0</v>
      </c>
      <c r="BO204" s="515">
        <f t="shared" si="148"/>
        <v>0</v>
      </c>
      <c r="BP204" s="515">
        <f t="shared" ref="BP204:EA204" si="149">IF(OR($AL37=0,BP$167&gt;$E37,BP$167&lt;EOMONTH($D37,0)),0,IF(((($AJ37*((1+$AN37)^(BP$165-1))/12))-(BP202/$AM37))*$AM37&lt;0,0,((($AJ37*((1+$AN37)^(BP$165-1))/12))-(BP202/$AM37))*$AM37))</f>
        <v>0</v>
      </c>
      <c r="BQ204" s="515">
        <f t="shared" si="149"/>
        <v>0</v>
      </c>
      <c r="BR204" s="515">
        <f t="shared" si="149"/>
        <v>0</v>
      </c>
      <c r="BS204" s="515">
        <f t="shared" si="149"/>
        <v>0</v>
      </c>
      <c r="BT204" s="515">
        <f t="shared" si="149"/>
        <v>0</v>
      </c>
      <c r="BU204" s="515">
        <f t="shared" si="149"/>
        <v>0</v>
      </c>
      <c r="BV204" s="515">
        <f t="shared" si="149"/>
        <v>0</v>
      </c>
      <c r="BW204" s="515">
        <f t="shared" si="149"/>
        <v>0</v>
      </c>
      <c r="BX204" s="515">
        <f t="shared" si="149"/>
        <v>0</v>
      </c>
      <c r="BY204" s="515">
        <f t="shared" si="149"/>
        <v>0</v>
      </c>
      <c r="BZ204" s="515">
        <f t="shared" si="149"/>
        <v>0</v>
      </c>
      <c r="CA204" s="515">
        <f t="shared" si="149"/>
        <v>0</v>
      </c>
      <c r="CB204" s="515">
        <f t="shared" si="149"/>
        <v>0</v>
      </c>
      <c r="CC204" s="515">
        <f t="shared" si="149"/>
        <v>0</v>
      </c>
      <c r="CD204" s="515">
        <f t="shared" si="149"/>
        <v>0</v>
      </c>
      <c r="CE204" s="515">
        <f t="shared" si="149"/>
        <v>0</v>
      </c>
      <c r="CF204" s="515">
        <f t="shared" si="149"/>
        <v>0</v>
      </c>
      <c r="CG204" s="515">
        <f t="shared" si="149"/>
        <v>0</v>
      </c>
      <c r="CH204" s="515">
        <f t="shared" si="149"/>
        <v>0</v>
      </c>
      <c r="CI204" s="515">
        <f t="shared" si="149"/>
        <v>0</v>
      </c>
      <c r="CJ204" s="515">
        <f t="shared" si="149"/>
        <v>0</v>
      </c>
      <c r="CK204" s="515">
        <f t="shared" si="149"/>
        <v>0</v>
      </c>
      <c r="CL204" s="515">
        <f t="shared" si="149"/>
        <v>0</v>
      </c>
      <c r="CM204" s="515">
        <f t="shared" si="149"/>
        <v>0</v>
      </c>
      <c r="CN204" s="515">
        <f t="shared" si="149"/>
        <v>0</v>
      </c>
      <c r="CO204" s="515">
        <f t="shared" si="149"/>
        <v>0</v>
      </c>
      <c r="CP204" s="515">
        <f t="shared" si="149"/>
        <v>0</v>
      </c>
      <c r="CQ204" s="515">
        <f t="shared" si="149"/>
        <v>0</v>
      </c>
      <c r="CR204" s="515">
        <f t="shared" si="149"/>
        <v>0</v>
      </c>
      <c r="CS204" s="515">
        <f t="shared" si="149"/>
        <v>0</v>
      </c>
      <c r="CT204" s="515">
        <f t="shared" si="149"/>
        <v>0</v>
      </c>
      <c r="CU204" s="515">
        <f t="shared" si="149"/>
        <v>0</v>
      </c>
      <c r="CV204" s="515">
        <f t="shared" si="149"/>
        <v>0</v>
      </c>
      <c r="CW204" s="515">
        <f t="shared" si="149"/>
        <v>0</v>
      </c>
      <c r="CX204" s="515">
        <f t="shared" si="149"/>
        <v>0</v>
      </c>
      <c r="CY204" s="515">
        <f t="shared" si="149"/>
        <v>0</v>
      </c>
      <c r="CZ204" s="515">
        <f t="shared" si="149"/>
        <v>0</v>
      </c>
      <c r="DA204" s="515">
        <f t="shared" si="149"/>
        <v>0</v>
      </c>
      <c r="DB204" s="515">
        <f t="shared" si="149"/>
        <v>0</v>
      </c>
      <c r="DC204" s="515">
        <f t="shared" si="149"/>
        <v>0</v>
      </c>
      <c r="DD204" s="515">
        <f t="shared" si="149"/>
        <v>0</v>
      </c>
      <c r="DE204" s="515">
        <f t="shared" si="149"/>
        <v>0</v>
      </c>
      <c r="DF204" s="515">
        <f t="shared" si="149"/>
        <v>0</v>
      </c>
      <c r="DG204" s="515">
        <f t="shared" si="149"/>
        <v>0</v>
      </c>
      <c r="DH204" s="515">
        <f t="shared" si="149"/>
        <v>0</v>
      </c>
      <c r="DI204" s="515">
        <f t="shared" si="149"/>
        <v>0</v>
      </c>
      <c r="DJ204" s="515">
        <f t="shared" si="149"/>
        <v>0</v>
      </c>
      <c r="DK204" s="515">
        <f t="shared" si="149"/>
        <v>0</v>
      </c>
      <c r="DL204" s="515">
        <f t="shared" si="149"/>
        <v>0</v>
      </c>
      <c r="DM204" s="515">
        <f t="shared" si="149"/>
        <v>0</v>
      </c>
      <c r="DN204" s="515">
        <f t="shared" si="149"/>
        <v>0</v>
      </c>
      <c r="DO204" s="515">
        <f t="shared" si="149"/>
        <v>0</v>
      </c>
      <c r="DP204" s="515">
        <f t="shared" si="149"/>
        <v>0</v>
      </c>
      <c r="DQ204" s="515">
        <f t="shared" si="149"/>
        <v>0</v>
      </c>
      <c r="DR204" s="515">
        <f t="shared" si="149"/>
        <v>0</v>
      </c>
      <c r="DS204" s="515">
        <f t="shared" si="149"/>
        <v>0</v>
      </c>
      <c r="DT204" s="515">
        <f t="shared" si="149"/>
        <v>0</v>
      </c>
      <c r="DU204" s="515">
        <f t="shared" si="149"/>
        <v>0</v>
      </c>
      <c r="DV204" s="515">
        <f t="shared" si="149"/>
        <v>0</v>
      </c>
      <c r="DW204" s="515">
        <f t="shared" si="149"/>
        <v>0</v>
      </c>
      <c r="DX204" s="515">
        <f t="shared" si="149"/>
        <v>0</v>
      </c>
      <c r="DY204" s="515">
        <f t="shared" si="149"/>
        <v>0</v>
      </c>
      <c r="DZ204" s="515">
        <f t="shared" si="149"/>
        <v>0</v>
      </c>
      <c r="EA204" s="515">
        <f t="shared" si="149"/>
        <v>0</v>
      </c>
      <c r="EB204" s="515">
        <f t="shared" ref="EB204:GM204" si="150">IF(OR($AL37=0,EB$167&gt;$E37,EB$167&lt;EOMONTH($D37,0)),0,IF(((($AJ37*((1+$AN37)^(EB$165-1))/12))-(EB202/$AM37))*$AM37&lt;0,0,((($AJ37*((1+$AN37)^(EB$165-1))/12))-(EB202/$AM37))*$AM37))</f>
        <v>0</v>
      </c>
      <c r="EC204" s="515">
        <f t="shared" si="150"/>
        <v>0</v>
      </c>
      <c r="ED204" s="515">
        <f t="shared" si="150"/>
        <v>0</v>
      </c>
      <c r="EE204" s="515">
        <f t="shared" si="150"/>
        <v>0</v>
      </c>
      <c r="EF204" s="515">
        <f t="shared" si="150"/>
        <v>0</v>
      </c>
      <c r="EG204" s="515">
        <f t="shared" si="150"/>
        <v>0</v>
      </c>
      <c r="EH204" s="515">
        <f t="shared" si="150"/>
        <v>0</v>
      </c>
      <c r="EI204" s="515">
        <f t="shared" si="150"/>
        <v>0</v>
      </c>
      <c r="EJ204" s="515">
        <f t="shared" si="150"/>
        <v>0</v>
      </c>
      <c r="EK204" s="515">
        <f t="shared" si="150"/>
        <v>0</v>
      </c>
      <c r="EL204" s="515">
        <f t="shared" si="150"/>
        <v>0</v>
      </c>
      <c r="EM204" s="515">
        <f t="shared" si="150"/>
        <v>0</v>
      </c>
      <c r="EN204" s="515">
        <f t="shared" si="150"/>
        <v>0</v>
      </c>
      <c r="EO204" s="515">
        <f t="shared" si="150"/>
        <v>0</v>
      </c>
      <c r="EP204" s="515">
        <f t="shared" si="150"/>
        <v>0</v>
      </c>
      <c r="EQ204" s="515">
        <f t="shared" si="150"/>
        <v>0</v>
      </c>
      <c r="ER204" s="515">
        <f t="shared" si="150"/>
        <v>0</v>
      </c>
      <c r="ES204" s="515">
        <f t="shared" si="150"/>
        <v>0</v>
      </c>
      <c r="ET204" s="515">
        <f t="shared" si="150"/>
        <v>0</v>
      </c>
      <c r="EU204" s="515">
        <f t="shared" si="150"/>
        <v>0</v>
      </c>
      <c r="EV204" s="515">
        <f t="shared" si="150"/>
        <v>0</v>
      </c>
      <c r="EW204" s="515">
        <f t="shared" si="150"/>
        <v>0</v>
      </c>
      <c r="EX204" s="515">
        <f t="shared" si="150"/>
        <v>0</v>
      </c>
      <c r="EY204" s="515">
        <f t="shared" si="150"/>
        <v>0</v>
      </c>
      <c r="EZ204" s="515">
        <f t="shared" si="150"/>
        <v>0</v>
      </c>
      <c r="FA204" s="515">
        <f t="shared" si="150"/>
        <v>0</v>
      </c>
      <c r="FB204" s="515">
        <f t="shared" si="150"/>
        <v>0</v>
      </c>
      <c r="FC204" s="515">
        <f t="shared" si="150"/>
        <v>0</v>
      </c>
      <c r="FD204" s="515">
        <f t="shared" si="150"/>
        <v>0</v>
      </c>
      <c r="FE204" s="515">
        <f t="shared" si="150"/>
        <v>0</v>
      </c>
      <c r="FF204" s="515">
        <f t="shared" si="150"/>
        <v>0</v>
      </c>
      <c r="FG204" s="515">
        <f t="shared" si="150"/>
        <v>0</v>
      </c>
      <c r="FH204" s="515">
        <f t="shared" si="150"/>
        <v>0</v>
      </c>
      <c r="FI204" s="515">
        <f t="shared" si="150"/>
        <v>0</v>
      </c>
      <c r="FJ204" s="515">
        <f t="shared" si="150"/>
        <v>0</v>
      </c>
      <c r="FK204" s="515">
        <f t="shared" si="150"/>
        <v>0</v>
      </c>
      <c r="FL204" s="515">
        <f t="shared" si="150"/>
        <v>0</v>
      </c>
      <c r="FM204" s="515">
        <f t="shared" si="150"/>
        <v>0</v>
      </c>
      <c r="FN204" s="515">
        <f t="shared" si="150"/>
        <v>0</v>
      </c>
      <c r="FO204" s="515">
        <f t="shared" si="150"/>
        <v>0</v>
      </c>
      <c r="FP204" s="515">
        <f t="shared" si="150"/>
        <v>0</v>
      </c>
      <c r="FQ204" s="515">
        <f t="shared" si="150"/>
        <v>0</v>
      </c>
      <c r="FR204" s="515">
        <f t="shared" si="150"/>
        <v>0</v>
      </c>
      <c r="FS204" s="515">
        <f t="shared" si="150"/>
        <v>0</v>
      </c>
      <c r="FT204" s="515">
        <f t="shared" si="150"/>
        <v>0</v>
      </c>
      <c r="FU204" s="515">
        <f t="shared" si="150"/>
        <v>0</v>
      </c>
      <c r="FV204" s="515">
        <f t="shared" si="150"/>
        <v>0</v>
      </c>
      <c r="FW204" s="515">
        <f t="shared" si="150"/>
        <v>0</v>
      </c>
      <c r="FX204" s="515">
        <f t="shared" si="150"/>
        <v>0</v>
      </c>
      <c r="FY204" s="515">
        <f t="shared" si="150"/>
        <v>0</v>
      </c>
      <c r="FZ204" s="515">
        <f t="shared" si="150"/>
        <v>0</v>
      </c>
      <c r="GA204" s="515">
        <f t="shared" si="150"/>
        <v>0</v>
      </c>
      <c r="GB204" s="515">
        <f t="shared" si="150"/>
        <v>0</v>
      </c>
      <c r="GC204" s="515">
        <f t="shared" si="150"/>
        <v>0</v>
      </c>
      <c r="GD204" s="515">
        <f t="shared" si="150"/>
        <v>0</v>
      </c>
      <c r="GE204" s="515">
        <f t="shared" si="150"/>
        <v>0</v>
      </c>
      <c r="GF204" s="515">
        <f t="shared" si="150"/>
        <v>0</v>
      </c>
      <c r="GG204" s="515">
        <f t="shared" si="150"/>
        <v>0</v>
      </c>
      <c r="GH204" s="515">
        <f t="shared" si="150"/>
        <v>0</v>
      </c>
      <c r="GI204" s="515">
        <f t="shared" si="150"/>
        <v>0</v>
      </c>
      <c r="GJ204" s="515">
        <f t="shared" si="150"/>
        <v>0</v>
      </c>
      <c r="GK204" s="515">
        <f t="shared" si="150"/>
        <v>0</v>
      </c>
      <c r="GL204" s="515">
        <f t="shared" si="150"/>
        <v>0</v>
      </c>
      <c r="GM204" s="515">
        <f t="shared" si="150"/>
        <v>0</v>
      </c>
      <c r="GN204" s="515">
        <f t="shared" ref="GN204:IY204" si="151">IF(OR($AL37=0,GN$167&gt;$E37,GN$167&lt;EOMONTH($D37,0)),0,IF(((($AJ37*((1+$AN37)^(GN$165-1))/12))-(GN202/$AM37))*$AM37&lt;0,0,((($AJ37*((1+$AN37)^(GN$165-1))/12))-(GN202/$AM37))*$AM37))</f>
        <v>0</v>
      </c>
      <c r="GO204" s="515">
        <f t="shared" si="151"/>
        <v>0</v>
      </c>
      <c r="GP204" s="515">
        <f t="shared" si="151"/>
        <v>0</v>
      </c>
      <c r="GQ204" s="515">
        <f t="shared" si="151"/>
        <v>0</v>
      </c>
      <c r="GR204" s="515">
        <f t="shared" si="151"/>
        <v>0</v>
      </c>
      <c r="GS204" s="515">
        <f t="shared" si="151"/>
        <v>0</v>
      </c>
      <c r="GT204" s="515">
        <f t="shared" si="151"/>
        <v>0</v>
      </c>
      <c r="GU204" s="515">
        <f t="shared" si="151"/>
        <v>0</v>
      </c>
      <c r="GV204" s="515">
        <f t="shared" si="151"/>
        <v>0</v>
      </c>
      <c r="GW204" s="515">
        <f t="shared" si="151"/>
        <v>0</v>
      </c>
      <c r="GX204" s="515">
        <f t="shared" si="151"/>
        <v>0</v>
      </c>
      <c r="GY204" s="515">
        <f t="shared" si="151"/>
        <v>0</v>
      </c>
      <c r="GZ204" s="515">
        <f t="shared" si="151"/>
        <v>0</v>
      </c>
      <c r="HA204" s="515">
        <f t="shared" si="151"/>
        <v>0</v>
      </c>
      <c r="HB204" s="515">
        <f t="shared" si="151"/>
        <v>0</v>
      </c>
      <c r="HC204" s="515">
        <f t="shared" si="151"/>
        <v>0</v>
      </c>
      <c r="HD204" s="515">
        <f t="shared" si="151"/>
        <v>0</v>
      </c>
      <c r="HE204" s="515">
        <f t="shared" si="151"/>
        <v>0</v>
      </c>
      <c r="HF204" s="515">
        <f t="shared" si="151"/>
        <v>0</v>
      </c>
      <c r="HG204" s="515">
        <f t="shared" si="151"/>
        <v>0</v>
      </c>
      <c r="HH204" s="515">
        <f t="shared" si="151"/>
        <v>0</v>
      </c>
      <c r="HI204" s="515">
        <f t="shared" si="151"/>
        <v>0</v>
      </c>
      <c r="HJ204" s="515">
        <f t="shared" si="151"/>
        <v>0</v>
      </c>
      <c r="HK204" s="515">
        <f t="shared" si="151"/>
        <v>0</v>
      </c>
      <c r="HL204" s="515">
        <f t="shared" si="151"/>
        <v>0</v>
      </c>
      <c r="HM204" s="515">
        <f t="shared" si="151"/>
        <v>0</v>
      </c>
      <c r="HN204" s="515">
        <f t="shared" si="151"/>
        <v>0</v>
      </c>
      <c r="HO204" s="515">
        <f t="shared" si="151"/>
        <v>0</v>
      </c>
      <c r="HP204" s="515">
        <f t="shared" si="151"/>
        <v>0</v>
      </c>
      <c r="HQ204" s="515">
        <f t="shared" si="151"/>
        <v>0</v>
      </c>
      <c r="HR204" s="515">
        <f t="shared" si="151"/>
        <v>0</v>
      </c>
      <c r="HS204" s="515">
        <f t="shared" si="151"/>
        <v>0</v>
      </c>
      <c r="HT204" s="515">
        <f t="shared" si="151"/>
        <v>0</v>
      </c>
      <c r="HU204" s="515">
        <f t="shared" si="151"/>
        <v>0</v>
      </c>
      <c r="HV204" s="515">
        <f t="shared" si="151"/>
        <v>0</v>
      </c>
      <c r="HW204" s="515">
        <f t="shared" si="151"/>
        <v>0</v>
      </c>
      <c r="HX204" s="515">
        <f t="shared" si="151"/>
        <v>0</v>
      </c>
      <c r="HY204" s="515">
        <f t="shared" si="151"/>
        <v>0</v>
      </c>
      <c r="HZ204" s="515">
        <f t="shared" si="151"/>
        <v>0</v>
      </c>
      <c r="IA204" s="515">
        <f t="shared" si="151"/>
        <v>0</v>
      </c>
      <c r="IB204" s="515">
        <f t="shared" si="151"/>
        <v>0</v>
      </c>
      <c r="IC204" s="515">
        <f t="shared" si="151"/>
        <v>0</v>
      </c>
      <c r="ID204" s="515">
        <f t="shared" si="151"/>
        <v>0</v>
      </c>
      <c r="IE204" s="515">
        <f t="shared" si="151"/>
        <v>0</v>
      </c>
      <c r="IF204" s="515">
        <f t="shared" si="151"/>
        <v>0</v>
      </c>
      <c r="IG204" s="515">
        <f t="shared" si="151"/>
        <v>0</v>
      </c>
      <c r="IH204" s="515">
        <f t="shared" si="151"/>
        <v>0</v>
      </c>
      <c r="II204" s="515">
        <f t="shared" si="151"/>
        <v>0</v>
      </c>
      <c r="IJ204" s="515">
        <f t="shared" si="151"/>
        <v>0</v>
      </c>
      <c r="IK204" s="515">
        <f t="shared" si="151"/>
        <v>0</v>
      </c>
      <c r="IL204" s="515">
        <f t="shared" si="151"/>
        <v>0</v>
      </c>
      <c r="IM204" s="515">
        <f t="shared" si="151"/>
        <v>0</v>
      </c>
      <c r="IN204" s="515">
        <f t="shared" si="151"/>
        <v>0</v>
      </c>
      <c r="IO204" s="515">
        <f t="shared" si="151"/>
        <v>0</v>
      </c>
      <c r="IP204" s="515">
        <f t="shared" si="151"/>
        <v>0</v>
      </c>
      <c r="IQ204" s="515">
        <f t="shared" si="151"/>
        <v>0</v>
      </c>
      <c r="IR204" s="515">
        <f t="shared" si="151"/>
        <v>0</v>
      </c>
      <c r="IS204" s="515">
        <f t="shared" si="151"/>
        <v>0</v>
      </c>
      <c r="IT204" s="515">
        <f t="shared" si="151"/>
        <v>0</v>
      </c>
      <c r="IU204" s="515">
        <f t="shared" si="151"/>
        <v>0</v>
      </c>
      <c r="IV204" s="515">
        <f t="shared" si="151"/>
        <v>0</v>
      </c>
      <c r="IW204" s="515">
        <f t="shared" si="151"/>
        <v>0</v>
      </c>
      <c r="IX204" s="515">
        <f t="shared" si="151"/>
        <v>0</v>
      </c>
      <c r="IY204" s="515">
        <f t="shared" si="151"/>
        <v>0</v>
      </c>
      <c r="IZ204" s="515">
        <f t="shared" ref="IZ204:LK204" si="152">IF(OR($AL37=0,IZ$167&gt;$E37,IZ$167&lt;EOMONTH($D37,0)),0,IF(((($AJ37*((1+$AN37)^(IZ$165-1))/12))-(IZ202/$AM37))*$AM37&lt;0,0,((($AJ37*((1+$AN37)^(IZ$165-1))/12))-(IZ202/$AM37))*$AM37))</f>
        <v>0</v>
      </c>
      <c r="JA204" s="515">
        <f t="shared" si="152"/>
        <v>0</v>
      </c>
      <c r="JB204" s="515">
        <f t="shared" si="152"/>
        <v>0</v>
      </c>
      <c r="JC204" s="515">
        <f t="shared" si="152"/>
        <v>0</v>
      </c>
      <c r="JD204" s="515">
        <f t="shared" si="152"/>
        <v>0</v>
      </c>
      <c r="JE204" s="515">
        <f t="shared" si="152"/>
        <v>0</v>
      </c>
      <c r="JF204" s="515">
        <f t="shared" si="152"/>
        <v>0</v>
      </c>
      <c r="JG204" s="515">
        <f t="shared" si="152"/>
        <v>0</v>
      </c>
      <c r="JH204" s="515">
        <f t="shared" si="152"/>
        <v>0</v>
      </c>
      <c r="JI204" s="515">
        <f t="shared" si="152"/>
        <v>0</v>
      </c>
      <c r="JJ204" s="515">
        <f t="shared" si="152"/>
        <v>0</v>
      </c>
      <c r="JK204" s="515">
        <f t="shared" si="152"/>
        <v>0</v>
      </c>
      <c r="JL204" s="515">
        <f t="shared" si="152"/>
        <v>0</v>
      </c>
      <c r="JM204" s="515">
        <f t="shared" si="152"/>
        <v>0</v>
      </c>
      <c r="JN204" s="515">
        <f t="shared" si="152"/>
        <v>0</v>
      </c>
      <c r="JO204" s="515">
        <f t="shared" si="152"/>
        <v>0</v>
      </c>
      <c r="JP204" s="515">
        <f t="shared" si="152"/>
        <v>0</v>
      </c>
      <c r="JQ204" s="515">
        <f t="shared" si="152"/>
        <v>0</v>
      </c>
      <c r="JR204" s="515">
        <f t="shared" si="152"/>
        <v>0</v>
      </c>
      <c r="JS204" s="515">
        <f t="shared" si="152"/>
        <v>0</v>
      </c>
      <c r="JT204" s="515">
        <f t="shared" si="152"/>
        <v>0</v>
      </c>
      <c r="JU204" s="515">
        <f t="shared" si="152"/>
        <v>0</v>
      </c>
      <c r="JV204" s="515">
        <f t="shared" si="152"/>
        <v>0</v>
      </c>
      <c r="JW204" s="515">
        <f t="shared" si="152"/>
        <v>0</v>
      </c>
      <c r="JX204" s="515">
        <f t="shared" si="152"/>
        <v>0</v>
      </c>
      <c r="JY204" s="515">
        <f t="shared" si="152"/>
        <v>0</v>
      </c>
      <c r="JZ204" s="515">
        <f t="shared" si="152"/>
        <v>0</v>
      </c>
      <c r="KA204" s="515">
        <f t="shared" si="152"/>
        <v>0</v>
      </c>
      <c r="KB204" s="515">
        <f t="shared" si="152"/>
        <v>0</v>
      </c>
      <c r="KC204" s="515">
        <f t="shared" si="152"/>
        <v>0</v>
      </c>
      <c r="KD204" s="515">
        <f t="shared" si="152"/>
        <v>0</v>
      </c>
      <c r="KE204" s="515">
        <f t="shared" si="152"/>
        <v>0</v>
      </c>
      <c r="KF204" s="515">
        <f t="shared" si="152"/>
        <v>0</v>
      </c>
      <c r="KG204" s="515">
        <f t="shared" si="152"/>
        <v>0</v>
      </c>
      <c r="KH204" s="515">
        <f t="shared" si="152"/>
        <v>0</v>
      </c>
      <c r="KI204" s="515">
        <f t="shared" si="152"/>
        <v>0</v>
      </c>
      <c r="KJ204" s="515">
        <f t="shared" si="152"/>
        <v>0</v>
      </c>
      <c r="KK204" s="515">
        <f t="shared" si="152"/>
        <v>0</v>
      </c>
      <c r="KL204" s="515">
        <f t="shared" si="152"/>
        <v>0</v>
      </c>
      <c r="KM204" s="515">
        <f t="shared" si="152"/>
        <v>0</v>
      </c>
      <c r="KN204" s="515">
        <f t="shared" si="152"/>
        <v>0</v>
      </c>
      <c r="KO204" s="515">
        <f t="shared" si="152"/>
        <v>0</v>
      </c>
      <c r="KP204" s="515">
        <f t="shared" si="152"/>
        <v>0</v>
      </c>
      <c r="KQ204" s="515">
        <f t="shared" si="152"/>
        <v>0</v>
      </c>
      <c r="KR204" s="515">
        <f t="shared" si="152"/>
        <v>0</v>
      </c>
      <c r="KS204" s="515">
        <f t="shared" si="152"/>
        <v>0</v>
      </c>
      <c r="KT204" s="515">
        <f t="shared" si="152"/>
        <v>0</v>
      </c>
      <c r="KU204" s="515">
        <f t="shared" si="152"/>
        <v>0</v>
      </c>
      <c r="KV204" s="515">
        <f t="shared" si="152"/>
        <v>0</v>
      </c>
      <c r="KW204" s="515">
        <f t="shared" si="152"/>
        <v>0</v>
      </c>
      <c r="KX204" s="515">
        <f t="shared" si="152"/>
        <v>0</v>
      </c>
      <c r="KY204" s="515">
        <f t="shared" si="152"/>
        <v>0</v>
      </c>
      <c r="KZ204" s="515">
        <f t="shared" si="152"/>
        <v>0</v>
      </c>
      <c r="LA204" s="515">
        <f t="shared" si="152"/>
        <v>0</v>
      </c>
      <c r="LB204" s="515">
        <f t="shared" si="152"/>
        <v>0</v>
      </c>
      <c r="LC204" s="515">
        <f t="shared" si="152"/>
        <v>0</v>
      </c>
      <c r="LD204" s="515">
        <f t="shared" si="152"/>
        <v>0</v>
      </c>
      <c r="LE204" s="515">
        <f t="shared" si="152"/>
        <v>0</v>
      </c>
      <c r="LF204" s="515">
        <f t="shared" si="152"/>
        <v>0</v>
      </c>
      <c r="LG204" s="515">
        <f t="shared" si="152"/>
        <v>0</v>
      </c>
      <c r="LH204" s="515">
        <f t="shared" si="152"/>
        <v>0</v>
      </c>
      <c r="LI204" s="515">
        <f t="shared" si="152"/>
        <v>0</v>
      </c>
      <c r="LJ204" s="515">
        <f t="shared" si="152"/>
        <v>0</v>
      </c>
      <c r="LK204" s="515">
        <f t="shared" si="152"/>
        <v>0</v>
      </c>
      <c r="LL204" s="515">
        <f t="shared" ref="LL204:NK204" si="153">IF(OR($AL37=0,LL$167&gt;$E37,LL$167&lt;EOMONTH($D37,0)),0,IF(((($AJ37*((1+$AN37)^(LL$165-1))/12))-(LL202/$AM37))*$AM37&lt;0,0,((($AJ37*((1+$AN37)^(LL$165-1))/12))-(LL202/$AM37))*$AM37))</f>
        <v>0</v>
      </c>
      <c r="LM204" s="515">
        <f t="shared" si="153"/>
        <v>0</v>
      </c>
      <c r="LN204" s="515">
        <f t="shared" si="153"/>
        <v>0</v>
      </c>
      <c r="LO204" s="515">
        <f t="shared" si="153"/>
        <v>0</v>
      </c>
      <c r="LP204" s="515">
        <f t="shared" si="153"/>
        <v>0</v>
      </c>
      <c r="LQ204" s="515">
        <f t="shared" si="153"/>
        <v>0</v>
      </c>
      <c r="LR204" s="515">
        <f t="shared" si="153"/>
        <v>0</v>
      </c>
      <c r="LS204" s="515">
        <f t="shared" si="153"/>
        <v>0</v>
      </c>
      <c r="LT204" s="515">
        <f t="shared" si="153"/>
        <v>0</v>
      </c>
      <c r="LU204" s="515">
        <f t="shared" si="153"/>
        <v>0</v>
      </c>
      <c r="LV204" s="515">
        <f t="shared" si="153"/>
        <v>0</v>
      </c>
      <c r="LW204" s="515">
        <f t="shared" si="153"/>
        <v>0</v>
      </c>
      <c r="LX204" s="515">
        <f t="shared" si="153"/>
        <v>0</v>
      </c>
      <c r="LY204" s="515">
        <f t="shared" si="153"/>
        <v>0</v>
      </c>
      <c r="LZ204" s="515">
        <f t="shared" si="153"/>
        <v>0</v>
      </c>
      <c r="MA204" s="515">
        <f t="shared" si="153"/>
        <v>0</v>
      </c>
      <c r="MB204" s="515">
        <f t="shared" si="153"/>
        <v>0</v>
      </c>
      <c r="MC204" s="515">
        <f t="shared" si="153"/>
        <v>0</v>
      </c>
      <c r="MD204" s="515">
        <f t="shared" si="153"/>
        <v>0</v>
      </c>
      <c r="ME204" s="515">
        <f t="shared" si="153"/>
        <v>0</v>
      </c>
      <c r="MF204" s="515">
        <f t="shared" si="153"/>
        <v>0</v>
      </c>
      <c r="MG204" s="515">
        <f t="shared" si="153"/>
        <v>0</v>
      </c>
      <c r="MH204" s="515">
        <f t="shared" si="153"/>
        <v>0</v>
      </c>
      <c r="MI204" s="515">
        <f t="shared" si="153"/>
        <v>0</v>
      </c>
      <c r="MJ204" s="515">
        <f t="shared" si="153"/>
        <v>0</v>
      </c>
      <c r="MK204" s="515">
        <f t="shared" si="153"/>
        <v>0</v>
      </c>
      <c r="ML204" s="515">
        <f t="shared" si="153"/>
        <v>0</v>
      </c>
      <c r="MM204" s="515">
        <f t="shared" si="153"/>
        <v>0</v>
      </c>
      <c r="MN204" s="515">
        <f t="shared" si="153"/>
        <v>0</v>
      </c>
      <c r="MO204" s="515">
        <f t="shared" si="153"/>
        <v>0</v>
      </c>
      <c r="MP204" s="515">
        <f t="shared" si="153"/>
        <v>0</v>
      </c>
      <c r="MQ204" s="515">
        <f t="shared" si="153"/>
        <v>0</v>
      </c>
      <c r="MR204" s="515">
        <f t="shared" si="153"/>
        <v>0</v>
      </c>
      <c r="MS204" s="515">
        <f t="shared" si="153"/>
        <v>0</v>
      </c>
      <c r="MT204" s="515">
        <f t="shared" si="153"/>
        <v>0</v>
      </c>
      <c r="MU204" s="515">
        <f t="shared" si="153"/>
        <v>0</v>
      </c>
      <c r="MV204" s="515">
        <f t="shared" si="153"/>
        <v>0</v>
      </c>
      <c r="MW204" s="515">
        <f t="shared" si="153"/>
        <v>0</v>
      </c>
      <c r="MX204" s="515">
        <f t="shared" si="153"/>
        <v>0</v>
      </c>
      <c r="MY204" s="515">
        <f t="shared" si="153"/>
        <v>0</v>
      </c>
      <c r="MZ204" s="515">
        <f t="shared" si="153"/>
        <v>0</v>
      </c>
      <c r="NA204" s="515">
        <f t="shared" si="153"/>
        <v>0</v>
      </c>
      <c r="NB204" s="515">
        <f t="shared" si="153"/>
        <v>0</v>
      </c>
      <c r="NC204" s="515">
        <f t="shared" si="153"/>
        <v>0</v>
      </c>
      <c r="ND204" s="515">
        <f t="shared" si="153"/>
        <v>0</v>
      </c>
      <c r="NE204" s="515">
        <f t="shared" si="153"/>
        <v>0</v>
      </c>
      <c r="NF204" s="515">
        <f t="shared" si="153"/>
        <v>0</v>
      </c>
      <c r="NG204" s="515">
        <f t="shared" si="153"/>
        <v>0</v>
      </c>
      <c r="NH204" s="515">
        <f t="shared" si="153"/>
        <v>0</v>
      </c>
      <c r="NI204" s="515">
        <f t="shared" si="153"/>
        <v>0</v>
      </c>
      <c r="NJ204" s="515">
        <f t="shared" si="153"/>
        <v>0</v>
      </c>
      <c r="NK204" s="518">
        <f t="shared" si="153"/>
        <v>0</v>
      </c>
    </row>
    <row r="205" spans="1:375" s="384" customFormat="1" ht="13.8" x14ac:dyDescent="0.3">
      <c r="A205" s="517">
        <f t="shared" si="147"/>
        <v>0</v>
      </c>
      <c r="B205" s="421" t="s">
        <v>331</v>
      </c>
      <c r="C205" s="514" t="s">
        <v>332</v>
      </c>
      <c r="D205" s="515">
        <f t="shared" ref="D205:BO205" si="154">IF(AND(D$167&gt;=EOMONTH($D37,0),D$167&lt;EOMONTH($D37,$S37)),-D202,0)</f>
        <v>0</v>
      </c>
      <c r="E205" s="515">
        <f t="shared" si="154"/>
        <v>0</v>
      </c>
      <c r="F205" s="515">
        <f t="shared" si="154"/>
        <v>0</v>
      </c>
      <c r="G205" s="515">
        <f t="shared" si="154"/>
        <v>0</v>
      </c>
      <c r="H205" s="515">
        <f t="shared" si="154"/>
        <v>0</v>
      </c>
      <c r="I205" s="515">
        <f t="shared" si="154"/>
        <v>0</v>
      </c>
      <c r="J205" s="515">
        <f t="shared" si="154"/>
        <v>0</v>
      </c>
      <c r="K205" s="515">
        <f t="shared" si="154"/>
        <v>0</v>
      </c>
      <c r="L205" s="515">
        <f t="shared" si="154"/>
        <v>0</v>
      </c>
      <c r="M205" s="515">
        <f t="shared" si="154"/>
        <v>0</v>
      </c>
      <c r="N205" s="515">
        <f t="shared" si="154"/>
        <v>0</v>
      </c>
      <c r="O205" s="515">
        <f t="shared" si="154"/>
        <v>0</v>
      </c>
      <c r="P205" s="515">
        <f t="shared" si="154"/>
        <v>0</v>
      </c>
      <c r="Q205" s="515">
        <f t="shared" si="154"/>
        <v>0</v>
      </c>
      <c r="R205" s="515">
        <f t="shared" si="154"/>
        <v>0</v>
      </c>
      <c r="S205" s="515">
        <f t="shared" si="154"/>
        <v>0</v>
      </c>
      <c r="T205" s="515">
        <f t="shared" si="154"/>
        <v>0</v>
      </c>
      <c r="U205" s="515">
        <f t="shared" si="154"/>
        <v>0</v>
      </c>
      <c r="V205" s="515">
        <f t="shared" si="154"/>
        <v>0</v>
      </c>
      <c r="W205" s="515">
        <f t="shared" si="154"/>
        <v>0</v>
      </c>
      <c r="X205" s="515">
        <f t="shared" si="154"/>
        <v>0</v>
      </c>
      <c r="Y205" s="515">
        <f t="shared" si="154"/>
        <v>0</v>
      </c>
      <c r="Z205" s="515">
        <f t="shared" si="154"/>
        <v>0</v>
      </c>
      <c r="AA205" s="515">
        <f t="shared" si="154"/>
        <v>0</v>
      </c>
      <c r="AB205" s="515">
        <f t="shared" si="154"/>
        <v>0</v>
      </c>
      <c r="AC205" s="515">
        <f t="shared" si="154"/>
        <v>0</v>
      </c>
      <c r="AD205" s="515">
        <f t="shared" si="154"/>
        <v>0</v>
      </c>
      <c r="AE205" s="515">
        <f t="shared" si="154"/>
        <v>0</v>
      </c>
      <c r="AF205" s="515">
        <f t="shared" si="154"/>
        <v>0</v>
      </c>
      <c r="AG205" s="515">
        <f t="shared" si="154"/>
        <v>0</v>
      </c>
      <c r="AH205" s="515">
        <f t="shared" si="154"/>
        <v>0</v>
      </c>
      <c r="AI205" s="515">
        <f t="shared" si="154"/>
        <v>0</v>
      </c>
      <c r="AJ205" s="515">
        <f t="shared" si="154"/>
        <v>0</v>
      </c>
      <c r="AK205" s="515">
        <f t="shared" si="154"/>
        <v>0</v>
      </c>
      <c r="AL205" s="515">
        <f t="shared" si="154"/>
        <v>0</v>
      </c>
      <c r="AM205" s="515">
        <f t="shared" si="154"/>
        <v>0</v>
      </c>
      <c r="AN205" s="515">
        <f t="shared" si="154"/>
        <v>0</v>
      </c>
      <c r="AO205" s="515">
        <f t="shared" si="154"/>
        <v>0</v>
      </c>
      <c r="AP205" s="515">
        <f t="shared" si="154"/>
        <v>0</v>
      </c>
      <c r="AQ205" s="515">
        <f t="shared" si="154"/>
        <v>0</v>
      </c>
      <c r="AR205" s="515">
        <f t="shared" si="154"/>
        <v>0</v>
      </c>
      <c r="AS205" s="515">
        <f t="shared" si="154"/>
        <v>0</v>
      </c>
      <c r="AT205" s="515">
        <f t="shared" si="154"/>
        <v>0</v>
      </c>
      <c r="AU205" s="515">
        <f t="shared" si="154"/>
        <v>0</v>
      </c>
      <c r="AV205" s="515">
        <f t="shared" si="154"/>
        <v>0</v>
      </c>
      <c r="AW205" s="515">
        <f t="shared" si="154"/>
        <v>0</v>
      </c>
      <c r="AX205" s="515">
        <f t="shared" si="154"/>
        <v>0</v>
      </c>
      <c r="AY205" s="515">
        <f t="shared" si="154"/>
        <v>0</v>
      </c>
      <c r="AZ205" s="515">
        <f t="shared" si="154"/>
        <v>0</v>
      </c>
      <c r="BA205" s="515">
        <f t="shared" si="154"/>
        <v>0</v>
      </c>
      <c r="BB205" s="515">
        <f t="shared" si="154"/>
        <v>0</v>
      </c>
      <c r="BC205" s="515">
        <f t="shared" si="154"/>
        <v>0</v>
      </c>
      <c r="BD205" s="515">
        <f t="shared" si="154"/>
        <v>0</v>
      </c>
      <c r="BE205" s="515">
        <f t="shared" si="154"/>
        <v>0</v>
      </c>
      <c r="BF205" s="515">
        <f t="shared" si="154"/>
        <v>0</v>
      </c>
      <c r="BG205" s="515">
        <f t="shared" si="154"/>
        <v>0</v>
      </c>
      <c r="BH205" s="515">
        <f t="shared" si="154"/>
        <v>0</v>
      </c>
      <c r="BI205" s="515">
        <f t="shared" si="154"/>
        <v>0</v>
      </c>
      <c r="BJ205" s="515">
        <f t="shared" si="154"/>
        <v>0</v>
      </c>
      <c r="BK205" s="515">
        <f t="shared" si="154"/>
        <v>0</v>
      </c>
      <c r="BL205" s="515">
        <f t="shared" si="154"/>
        <v>0</v>
      </c>
      <c r="BM205" s="515">
        <f t="shared" si="154"/>
        <v>0</v>
      </c>
      <c r="BN205" s="515">
        <f t="shared" si="154"/>
        <v>0</v>
      </c>
      <c r="BO205" s="515">
        <f t="shared" si="154"/>
        <v>0</v>
      </c>
      <c r="BP205" s="515">
        <f t="shared" ref="BP205:EA205" si="155">IF(AND(BP$167&gt;=EOMONTH($D37,0),BP$167&lt;EOMONTH($D37,$S37)),-BP202,0)</f>
        <v>0</v>
      </c>
      <c r="BQ205" s="515">
        <f t="shared" si="155"/>
        <v>0</v>
      </c>
      <c r="BR205" s="515">
        <f t="shared" si="155"/>
        <v>0</v>
      </c>
      <c r="BS205" s="515">
        <f t="shared" si="155"/>
        <v>0</v>
      </c>
      <c r="BT205" s="515">
        <f t="shared" si="155"/>
        <v>0</v>
      </c>
      <c r="BU205" s="515">
        <f t="shared" si="155"/>
        <v>0</v>
      </c>
      <c r="BV205" s="515">
        <f t="shared" si="155"/>
        <v>0</v>
      </c>
      <c r="BW205" s="515">
        <f t="shared" si="155"/>
        <v>0</v>
      </c>
      <c r="BX205" s="515">
        <f t="shared" si="155"/>
        <v>0</v>
      </c>
      <c r="BY205" s="515">
        <f t="shared" si="155"/>
        <v>0</v>
      </c>
      <c r="BZ205" s="515">
        <f t="shared" si="155"/>
        <v>0</v>
      </c>
      <c r="CA205" s="515">
        <f t="shared" si="155"/>
        <v>0</v>
      </c>
      <c r="CB205" s="515">
        <f t="shared" si="155"/>
        <v>0</v>
      </c>
      <c r="CC205" s="515">
        <f t="shared" si="155"/>
        <v>0</v>
      </c>
      <c r="CD205" s="515">
        <f t="shared" si="155"/>
        <v>0</v>
      </c>
      <c r="CE205" s="515">
        <f t="shared" si="155"/>
        <v>0</v>
      </c>
      <c r="CF205" s="515">
        <f t="shared" si="155"/>
        <v>0</v>
      </c>
      <c r="CG205" s="515">
        <f t="shared" si="155"/>
        <v>0</v>
      </c>
      <c r="CH205" s="515">
        <f t="shared" si="155"/>
        <v>0</v>
      </c>
      <c r="CI205" s="515">
        <f t="shared" si="155"/>
        <v>0</v>
      </c>
      <c r="CJ205" s="515">
        <f t="shared" si="155"/>
        <v>0</v>
      </c>
      <c r="CK205" s="515">
        <f t="shared" si="155"/>
        <v>0</v>
      </c>
      <c r="CL205" s="515">
        <f t="shared" si="155"/>
        <v>0</v>
      </c>
      <c r="CM205" s="515">
        <f t="shared" si="155"/>
        <v>0</v>
      </c>
      <c r="CN205" s="515">
        <f t="shared" si="155"/>
        <v>0</v>
      </c>
      <c r="CO205" s="515">
        <f t="shared" si="155"/>
        <v>0</v>
      </c>
      <c r="CP205" s="515">
        <f t="shared" si="155"/>
        <v>0</v>
      </c>
      <c r="CQ205" s="515">
        <f t="shared" si="155"/>
        <v>0</v>
      </c>
      <c r="CR205" s="515">
        <f t="shared" si="155"/>
        <v>0</v>
      </c>
      <c r="CS205" s="515">
        <f t="shared" si="155"/>
        <v>0</v>
      </c>
      <c r="CT205" s="515">
        <f t="shared" si="155"/>
        <v>0</v>
      </c>
      <c r="CU205" s="515">
        <f t="shared" si="155"/>
        <v>0</v>
      </c>
      <c r="CV205" s="515">
        <f t="shared" si="155"/>
        <v>0</v>
      </c>
      <c r="CW205" s="515">
        <f t="shared" si="155"/>
        <v>0</v>
      </c>
      <c r="CX205" s="515">
        <f t="shared" si="155"/>
        <v>0</v>
      </c>
      <c r="CY205" s="515">
        <f t="shared" si="155"/>
        <v>0</v>
      </c>
      <c r="CZ205" s="515">
        <f t="shared" si="155"/>
        <v>0</v>
      </c>
      <c r="DA205" s="515">
        <f t="shared" si="155"/>
        <v>0</v>
      </c>
      <c r="DB205" s="515">
        <f t="shared" si="155"/>
        <v>0</v>
      </c>
      <c r="DC205" s="515">
        <f t="shared" si="155"/>
        <v>0</v>
      </c>
      <c r="DD205" s="515">
        <f t="shared" si="155"/>
        <v>0</v>
      </c>
      <c r="DE205" s="515">
        <f t="shared" si="155"/>
        <v>0</v>
      </c>
      <c r="DF205" s="515">
        <f t="shared" si="155"/>
        <v>0</v>
      </c>
      <c r="DG205" s="515">
        <f t="shared" si="155"/>
        <v>0</v>
      </c>
      <c r="DH205" s="515">
        <f t="shared" si="155"/>
        <v>0</v>
      </c>
      <c r="DI205" s="515">
        <f t="shared" si="155"/>
        <v>0</v>
      </c>
      <c r="DJ205" s="515">
        <f t="shared" si="155"/>
        <v>0</v>
      </c>
      <c r="DK205" s="515">
        <f t="shared" si="155"/>
        <v>0</v>
      </c>
      <c r="DL205" s="515">
        <f t="shared" si="155"/>
        <v>0</v>
      </c>
      <c r="DM205" s="515">
        <f t="shared" si="155"/>
        <v>0</v>
      </c>
      <c r="DN205" s="515">
        <f t="shared" si="155"/>
        <v>0</v>
      </c>
      <c r="DO205" s="515">
        <f t="shared" si="155"/>
        <v>0</v>
      </c>
      <c r="DP205" s="515">
        <f t="shared" si="155"/>
        <v>0</v>
      </c>
      <c r="DQ205" s="515">
        <f t="shared" si="155"/>
        <v>0</v>
      </c>
      <c r="DR205" s="515">
        <f t="shared" si="155"/>
        <v>0</v>
      </c>
      <c r="DS205" s="515">
        <f t="shared" si="155"/>
        <v>0</v>
      </c>
      <c r="DT205" s="515">
        <f t="shared" si="155"/>
        <v>0</v>
      </c>
      <c r="DU205" s="515">
        <f t="shared" si="155"/>
        <v>0</v>
      </c>
      <c r="DV205" s="515">
        <f t="shared" si="155"/>
        <v>0</v>
      </c>
      <c r="DW205" s="515">
        <f t="shared" si="155"/>
        <v>0</v>
      </c>
      <c r="DX205" s="515">
        <f t="shared" si="155"/>
        <v>0</v>
      </c>
      <c r="DY205" s="515">
        <f t="shared" si="155"/>
        <v>0</v>
      </c>
      <c r="DZ205" s="515">
        <f t="shared" si="155"/>
        <v>0</v>
      </c>
      <c r="EA205" s="515">
        <f t="shared" si="155"/>
        <v>0</v>
      </c>
      <c r="EB205" s="515">
        <f t="shared" ref="EB205:GM205" si="156">IF(AND(EB$167&gt;=EOMONTH($D37,0),EB$167&lt;EOMONTH($D37,$S37)),-EB202,0)</f>
        <v>0</v>
      </c>
      <c r="EC205" s="515">
        <f t="shared" si="156"/>
        <v>0</v>
      </c>
      <c r="ED205" s="515">
        <f t="shared" si="156"/>
        <v>0</v>
      </c>
      <c r="EE205" s="515">
        <f t="shared" si="156"/>
        <v>0</v>
      </c>
      <c r="EF205" s="515">
        <f t="shared" si="156"/>
        <v>0</v>
      </c>
      <c r="EG205" s="515">
        <f t="shared" si="156"/>
        <v>0</v>
      </c>
      <c r="EH205" s="515">
        <f t="shared" si="156"/>
        <v>0</v>
      </c>
      <c r="EI205" s="515">
        <f t="shared" si="156"/>
        <v>0</v>
      </c>
      <c r="EJ205" s="515">
        <f t="shared" si="156"/>
        <v>0</v>
      </c>
      <c r="EK205" s="515">
        <f t="shared" si="156"/>
        <v>0</v>
      </c>
      <c r="EL205" s="515">
        <f t="shared" si="156"/>
        <v>0</v>
      </c>
      <c r="EM205" s="515">
        <f t="shared" si="156"/>
        <v>0</v>
      </c>
      <c r="EN205" s="515">
        <f t="shared" si="156"/>
        <v>0</v>
      </c>
      <c r="EO205" s="515">
        <f t="shared" si="156"/>
        <v>0</v>
      </c>
      <c r="EP205" s="515">
        <f t="shared" si="156"/>
        <v>0</v>
      </c>
      <c r="EQ205" s="515">
        <f t="shared" si="156"/>
        <v>0</v>
      </c>
      <c r="ER205" s="515">
        <f t="shared" si="156"/>
        <v>0</v>
      </c>
      <c r="ES205" s="515">
        <f t="shared" si="156"/>
        <v>0</v>
      </c>
      <c r="ET205" s="515">
        <f t="shared" si="156"/>
        <v>0</v>
      </c>
      <c r="EU205" s="515">
        <f t="shared" si="156"/>
        <v>0</v>
      </c>
      <c r="EV205" s="515">
        <f t="shared" si="156"/>
        <v>0</v>
      </c>
      <c r="EW205" s="515">
        <f t="shared" si="156"/>
        <v>0</v>
      </c>
      <c r="EX205" s="515">
        <f t="shared" si="156"/>
        <v>0</v>
      </c>
      <c r="EY205" s="515">
        <f t="shared" si="156"/>
        <v>0</v>
      </c>
      <c r="EZ205" s="515">
        <f t="shared" si="156"/>
        <v>0</v>
      </c>
      <c r="FA205" s="515">
        <f t="shared" si="156"/>
        <v>0</v>
      </c>
      <c r="FB205" s="515">
        <f t="shared" si="156"/>
        <v>0</v>
      </c>
      <c r="FC205" s="515">
        <f t="shared" si="156"/>
        <v>0</v>
      </c>
      <c r="FD205" s="515">
        <f t="shared" si="156"/>
        <v>0</v>
      </c>
      <c r="FE205" s="515">
        <f t="shared" si="156"/>
        <v>0</v>
      </c>
      <c r="FF205" s="515">
        <f t="shared" si="156"/>
        <v>0</v>
      </c>
      <c r="FG205" s="515">
        <f t="shared" si="156"/>
        <v>0</v>
      </c>
      <c r="FH205" s="515">
        <f t="shared" si="156"/>
        <v>0</v>
      </c>
      <c r="FI205" s="515">
        <f t="shared" si="156"/>
        <v>0</v>
      </c>
      <c r="FJ205" s="515">
        <f t="shared" si="156"/>
        <v>0</v>
      </c>
      <c r="FK205" s="515">
        <f t="shared" si="156"/>
        <v>0</v>
      </c>
      <c r="FL205" s="515">
        <f t="shared" si="156"/>
        <v>0</v>
      </c>
      <c r="FM205" s="515">
        <f t="shared" si="156"/>
        <v>0</v>
      </c>
      <c r="FN205" s="515">
        <f t="shared" si="156"/>
        <v>0</v>
      </c>
      <c r="FO205" s="515">
        <f t="shared" si="156"/>
        <v>0</v>
      </c>
      <c r="FP205" s="515">
        <f t="shared" si="156"/>
        <v>0</v>
      </c>
      <c r="FQ205" s="515">
        <f t="shared" si="156"/>
        <v>0</v>
      </c>
      <c r="FR205" s="515">
        <f t="shared" si="156"/>
        <v>0</v>
      </c>
      <c r="FS205" s="515">
        <f t="shared" si="156"/>
        <v>0</v>
      </c>
      <c r="FT205" s="515">
        <f t="shared" si="156"/>
        <v>0</v>
      </c>
      <c r="FU205" s="515">
        <f t="shared" si="156"/>
        <v>0</v>
      </c>
      <c r="FV205" s="515">
        <f t="shared" si="156"/>
        <v>0</v>
      </c>
      <c r="FW205" s="515">
        <f t="shared" si="156"/>
        <v>0</v>
      </c>
      <c r="FX205" s="515">
        <f t="shared" si="156"/>
        <v>0</v>
      </c>
      <c r="FY205" s="515">
        <f t="shared" si="156"/>
        <v>0</v>
      </c>
      <c r="FZ205" s="515">
        <f t="shared" si="156"/>
        <v>0</v>
      </c>
      <c r="GA205" s="515">
        <f t="shared" si="156"/>
        <v>0</v>
      </c>
      <c r="GB205" s="515">
        <f t="shared" si="156"/>
        <v>0</v>
      </c>
      <c r="GC205" s="515">
        <f t="shared" si="156"/>
        <v>0</v>
      </c>
      <c r="GD205" s="515">
        <f t="shared" si="156"/>
        <v>0</v>
      </c>
      <c r="GE205" s="515">
        <f t="shared" si="156"/>
        <v>0</v>
      </c>
      <c r="GF205" s="515">
        <f t="shared" si="156"/>
        <v>0</v>
      </c>
      <c r="GG205" s="515">
        <f t="shared" si="156"/>
        <v>0</v>
      </c>
      <c r="GH205" s="515">
        <f t="shared" si="156"/>
        <v>0</v>
      </c>
      <c r="GI205" s="515">
        <f t="shared" si="156"/>
        <v>0</v>
      </c>
      <c r="GJ205" s="515">
        <f t="shared" si="156"/>
        <v>0</v>
      </c>
      <c r="GK205" s="515">
        <f t="shared" si="156"/>
        <v>0</v>
      </c>
      <c r="GL205" s="515">
        <f t="shared" si="156"/>
        <v>0</v>
      </c>
      <c r="GM205" s="515">
        <f t="shared" si="156"/>
        <v>0</v>
      </c>
      <c r="GN205" s="515">
        <f t="shared" ref="GN205:IY205" si="157">IF(AND(GN$167&gt;=EOMONTH($D37,0),GN$167&lt;EOMONTH($D37,$S37)),-GN202,0)</f>
        <v>0</v>
      </c>
      <c r="GO205" s="515">
        <f t="shared" si="157"/>
        <v>0</v>
      </c>
      <c r="GP205" s="515">
        <f t="shared" si="157"/>
        <v>0</v>
      </c>
      <c r="GQ205" s="515">
        <f t="shared" si="157"/>
        <v>0</v>
      </c>
      <c r="GR205" s="515">
        <f t="shared" si="157"/>
        <v>0</v>
      </c>
      <c r="GS205" s="515">
        <f t="shared" si="157"/>
        <v>0</v>
      </c>
      <c r="GT205" s="515">
        <f t="shared" si="157"/>
        <v>0</v>
      </c>
      <c r="GU205" s="515">
        <f t="shared" si="157"/>
        <v>0</v>
      </c>
      <c r="GV205" s="515">
        <f t="shared" si="157"/>
        <v>0</v>
      </c>
      <c r="GW205" s="515">
        <f t="shared" si="157"/>
        <v>0</v>
      </c>
      <c r="GX205" s="515">
        <f t="shared" si="157"/>
        <v>0</v>
      </c>
      <c r="GY205" s="515">
        <f t="shared" si="157"/>
        <v>0</v>
      </c>
      <c r="GZ205" s="515">
        <f t="shared" si="157"/>
        <v>0</v>
      </c>
      <c r="HA205" s="515">
        <f t="shared" si="157"/>
        <v>0</v>
      </c>
      <c r="HB205" s="515">
        <f t="shared" si="157"/>
        <v>0</v>
      </c>
      <c r="HC205" s="515">
        <f t="shared" si="157"/>
        <v>0</v>
      </c>
      <c r="HD205" s="515">
        <f t="shared" si="157"/>
        <v>0</v>
      </c>
      <c r="HE205" s="515">
        <f t="shared" si="157"/>
        <v>0</v>
      </c>
      <c r="HF205" s="515">
        <f t="shared" si="157"/>
        <v>0</v>
      </c>
      <c r="HG205" s="515">
        <f t="shared" si="157"/>
        <v>0</v>
      </c>
      <c r="HH205" s="515">
        <f t="shared" si="157"/>
        <v>0</v>
      </c>
      <c r="HI205" s="515">
        <f t="shared" si="157"/>
        <v>0</v>
      </c>
      <c r="HJ205" s="515">
        <f t="shared" si="157"/>
        <v>0</v>
      </c>
      <c r="HK205" s="515">
        <f t="shared" si="157"/>
        <v>0</v>
      </c>
      <c r="HL205" s="515">
        <f t="shared" si="157"/>
        <v>0</v>
      </c>
      <c r="HM205" s="515">
        <f t="shared" si="157"/>
        <v>0</v>
      </c>
      <c r="HN205" s="515">
        <f t="shared" si="157"/>
        <v>0</v>
      </c>
      <c r="HO205" s="515">
        <f t="shared" si="157"/>
        <v>0</v>
      </c>
      <c r="HP205" s="515">
        <f t="shared" si="157"/>
        <v>0</v>
      </c>
      <c r="HQ205" s="515">
        <f t="shared" si="157"/>
        <v>0</v>
      </c>
      <c r="HR205" s="515">
        <f t="shared" si="157"/>
        <v>0</v>
      </c>
      <c r="HS205" s="515">
        <f t="shared" si="157"/>
        <v>0</v>
      </c>
      <c r="HT205" s="515">
        <f t="shared" si="157"/>
        <v>0</v>
      </c>
      <c r="HU205" s="515">
        <f t="shared" si="157"/>
        <v>0</v>
      </c>
      <c r="HV205" s="515">
        <f t="shared" si="157"/>
        <v>0</v>
      </c>
      <c r="HW205" s="515">
        <f t="shared" si="157"/>
        <v>0</v>
      </c>
      <c r="HX205" s="515">
        <f t="shared" si="157"/>
        <v>0</v>
      </c>
      <c r="HY205" s="515">
        <f t="shared" si="157"/>
        <v>0</v>
      </c>
      <c r="HZ205" s="515">
        <f t="shared" si="157"/>
        <v>0</v>
      </c>
      <c r="IA205" s="515">
        <f t="shared" si="157"/>
        <v>0</v>
      </c>
      <c r="IB205" s="515">
        <f t="shared" si="157"/>
        <v>0</v>
      </c>
      <c r="IC205" s="515">
        <f t="shared" si="157"/>
        <v>0</v>
      </c>
      <c r="ID205" s="515">
        <f t="shared" si="157"/>
        <v>0</v>
      </c>
      <c r="IE205" s="515">
        <f t="shared" si="157"/>
        <v>0</v>
      </c>
      <c r="IF205" s="515">
        <f t="shared" si="157"/>
        <v>0</v>
      </c>
      <c r="IG205" s="515">
        <f t="shared" si="157"/>
        <v>0</v>
      </c>
      <c r="IH205" s="515">
        <f t="shared" si="157"/>
        <v>0</v>
      </c>
      <c r="II205" s="515">
        <f t="shared" si="157"/>
        <v>0</v>
      </c>
      <c r="IJ205" s="515">
        <f t="shared" si="157"/>
        <v>0</v>
      </c>
      <c r="IK205" s="515">
        <f t="shared" si="157"/>
        <v>0</v>
      </c>
      <c r="IL205" s="515">
        <f t="shared" si="157"/>
        <v>0</v>
      </c>
      <c r="IM205" s="515">
        <f t="shared" si="157"/>
        <v>0</v>
      </c>
      <c r="IN205" s="515">
        <f t="shared" si="157"/>
        <v>0</v>
      </c>
      <c r="IO205" s="515">
        <f t="shared" si="157"/>
        <v>0</v>
      </c>
      <c r="IP205" s="515">
        <f t="shared" si="157"/>
        <v>0</v>
      </c>
      <c r="IQ205" s="515">
        <f t="shared" si="157"/>
        <v>0</v>
      </c>
      <c r="IR205" s="515">
        <f t="shared" si="157"/>
        <v>0</v>
      </c>
      <c r="IS205" s="515">
        <f t="shared" si="157"/>
        <v>0</v>
      </c>
      <c r="IT205" s="515">
        <f t="shared" si="157"/>
        <v>0</v>
      </c>
      <c r="IU205" s="515">
        <f t="shared" si="157"/>
        <v>0</v>
      </c>
      <c r="IV205" s="515">
        <f t="shared" si="157"/>
        <v>0</v>
      </c>
      <c r="IW205" s="515">
        <f t="shared" si="157"/>
        <v>0</v>
      </c>
      <c r="IX205" s="515">
        <f t="shared" si="157"/>
        <v>0</v>
      </c>
      <c r="IY205" s="515">
        <f t="shared" si="157"/>
        <v>0</v>
      </c>
      <c r="IZ205" s="515">
        <f t="shared" ref="IZ205:LK205" si="158">IF(AND(IZ$167&gt;=EOMONTH($D37,0),IZ$167&lt;EOMONTH($D37,$S37)),-IZ202,0)</f>
        <v>0</v>
      </c>
      <c r="JA205" s="515">
        <f t="shared" si="158"/>
        <v>0</v>
      </c>
      <c r="JB205" s="515">
        <f t="shared" si="158"/>
        <v>0</v>
      </c>
      <c r="JC205" s="515">
        <f t="shared" si="158"/>
        <v>0</v>
      </c>
      <c r="JD205" s="515">
        <f t="shared" si="158"/>
        <v>0</v>
      </c>
      <c r="JE205" s="515">
        <f t="shared" si="158"/>
        <v>0</v>
      </c>
      <c r="JF205" s="515">
        <f t="shared" si="158"/>
        <v>0</v>
      </c>
      <c r="JG205" s="515">
        <f t="shared" si="158"/>
        <v>0</v>
      </c>
      <c r="JH205" s="515">
        <f t="shared" si="158"/>
        <v>0</v>
      </c>
      <c r="JI205" s="515">
        <f t="shared" si="158"/>
        <v>0</v>
      </c>
      <c r="JJ205" s="515">
        <f t="shared" si="158"/>
        <v>0</v>
      </c>
      <c r="JK205" s="515">
        <f t="shared" si="158"/>
        <v>0</v>
      </c>
      <c r="JL205" s="515">
        <f t="shared" si="158"/>
        <v>0</v>
      </c>
      <c r="JM205" s="515">
        <f t="shared" si="158"/>
        <v>0</v>
      </c>
      <c r="JN205" s="515">
        <f t="shared" si="158"/>
        <v>0</v>
      </c>
      <c r="JO205" s="515">
        <f t="shared" si="158"/>
        <v>0</v>
      </c>
      <c r="JP205" s="515">
        <f t="shared" si="158"/>
        <v>0</v>
      </c>
      <c r="JQ205" s="515">
        <f t="shared" si="158"/>
        <v>0</v>
      </c>
      <c r="JR205" s="515">
        <f t="shared" si="158"/>
        <v>0</v>
      </c>
      <c r="JS205" s="515">
        <f t="shared" si="158"/>
        <v>0</v>
      </c>
      <c r="JT205" s="515">
        <f t="shared" si="158"/>
        <v>0</v>
      </c>
      <c r="JU205" s="515">
        <f t="shared" si="158"/>
        <v>0</v>
      </c>
      <c r="JV205" s="515">
        <f t="shared" si="158"/>
        <v>0</v>
      </c>
      <c r="JW205" s="515">
        <f t="shared" si="158"/>
        <v>0</v>
      </c>
      <c r="JX205" s="515">
        <f t="shared" si="158"/>
        <v>0</v>
      </c>
      <c r="JY205" s="515">
        <f t="shared" si="158"/>
        <v>0</v>
      </c>
      <c r="JZ205" s="515">
        <f t="shared" si="158"/>
        <v>0</v>
      </c>
      <c r="KA205" s="515">
        <f t="shared" si="158"/>
        <v>0</v>
      </c>
      <c r="KB205" s="515">
        <f t="shared" si="158"/>
        <v>0</v>
      </c>
      <c r="KC205" s="515">
        <f t="shared" si="158"/>
        <v>0</v>
      </c>
      <c r="KD205" s="515">
        <f t="shared" si="158"/>
        <v>0</v>
      </c>
      <c r="KE205" s="515">
        <f t="shared" si="158"/>
        <v>0</v>
      </c>
      <c r="KF205" s="515">
        <f t="shared" si="158"/>
        <v>0</v>
      </c>
      <c r="KG205" s="515">
        <f t="shared" si="158"/>
        <v>0</v>
      </c>
      <c r="KH205" s="515">
        <f t="shared" si="158"/>
        <v>0</v>
      </c>
      <c r="KI205" s="515">
        <f t="shared" si="158"/>
        <v>0</v>
      </c>
      <c r="KJ205" s="515">
        <f t="shared" si="158"/>
        <v>0</v>
      </c>
      <c r="KK205" s="515">
        <f t="shared" si="158"/>
        <v>0</v>
      </c>
      <c r="KL205" s="515">
        <f t="shared" si="158"/>
        <v>0</v>
      </c>
      <c r="KM205" s="515">
        <f t="shared" si="158"/>
        <v>0</v>
      </c>
      <c r="KN205" s="515">
        <f t="shared" si="158"/>
        <v>0</v>
      </c>
      <c r="KO205" s="515">
        <f t="shared" si="158"/>
        <v>0</v>
      </c>
      <c r="KP205" s="515">
        <f t="shared" si="158"/>
        <v>0</v>
      </c>
      <c r="KQ205" s="515">
        <f t="shared" si="158"/>
        <v>0</v>
      </c>
      <c r="KR205" s="515">
        <f t="shared" si="158"/>
        <v>0</v>
      </c>
      <c r="KS205" s="515">
        <f t="shared" si="158"/>
        <v>0</v>
      </c>
      <c r="KT205" s="515">
        <f t="shared" si="158"/>
        <v>0</v>
      </c>
      <c r="KU205" s="515">
        <f t="shared" si="158"/>
        <v>0</v>
      </c>
      <c r="KV205" s="515">
        <f t="shared" si="158"/>
        <v>0</v>
      </c>
      <c r="KW205" s="515">
        <f t="shared" si="158"/>
        <v>0</v>
      </c>
      <c r="KX205" s="515">
        <f t="shared" si="158"/>
        <v>0</v>
      </c>
      <c r="KY205" s="515">
        <f t="shared" si="158"/>
        <v>0</v>
      </c>
      <c r="KZ205" s="515">
        <f t="shared" si="158"/>
        <v>0</v>
      </c>
      <c r="LA205" s="515">
        <f t="shared" si="158"/>
        <v>0</v>
      </c>
      <c r="LB205" s="515">
        <f t="shared" si="158"/>
        <v>0</v>
      </c>
      <c r="LC205" s="515">
        <f t="shared" si="158"/>
        <v>0</v>
      </c>
      <c r="LD205" s="515">
        <f t="shared" si="158"/>
        <v>0</v>
      </c>
      <c r="LE205" s="515">
        <f t="shared" si="158"/>
        <v>0</v>
      </c>
      <c r="LF205" s="515">
        <f t="shared" si="158"/>
        <v>0</v>
      </c>
      <c r="LG205" s="515">
        <f t="shared" si="158"/>
        <v>0</v>
      </c>
      <c r="LH205" s="515">
        <f t="shared" si="158"/>
        <v>0</v>
      </c>
      <c r="LI205" s="515">
        <f t="shared" si="158"/>
        <v>0</v>
      </c>
      <c r="LJ205" s="515">
        <f t="shared" si="158"/>
        <v>0</v>
      </c>
      <c r="LK205" s="515">
        <f t="shared" si="158"/>
        <v>0</v>
      </c>
      <c r="LL205" s="515">
        <f t="shared" ref="LL205:NK205" si="159">IF(AND(LL$167&gt;=EOMONTH($D37,0),LL$167&lt;EOMONTH($D37,$S37)),-LL202,0)</f>
        <v>0</v>
      </c>
      <c r="LM205" s="515">
        <f t="shared" si="159"/>
        <v>0</v>
      </c>
      <c r="LN205" s="515">
        <f t="shared" si="159"/>
        <v>0</v>
      </c>
      <c r="LO205" s="515">
        <f t="shared" si="159"/>
        <v>0</v>
      </c>
      <c r="LP205" s="515">
        <f t="shared" si="159"/>
        <v>0</v>
      </c>
      <c r="LQ205" s="515">
        <f t="shared" si="159"/>
        <v>0</v>
      </c>
      <c r="LR205" s="515">
        <f t="shared" si="159"/>
        <v>0</v>
      </c>
      <c r="LS205" s="515">
        <f t="shared" si="159"/>
        <v>0</v>
      </c>
      <c r="LT205" s="515">
        <f t="shared" si="159"/>
        <v>0</v>
      </c>
      <c r="LU205" s="515">
        <f t="shared" si="159"/>
        <v>0</v>
      </c>
      <c r="LV205" s="515">
        <f t="shared" si="159"/>
        <v>0</v>
      </c>
      <c r="LW205" s="515">
        <f t="shared" si="159"/>
        <v>0</v>
      </c>
      <c r="LX205" s="515">
        <f t="shared" si="159"/>
        <v>0</v>
      </c>
      <c r="LY205" s="515">
        <f t="shared" si="159"/>
        <v>0</v>
      </c>
      <c r="LZ205" s="515">
        <f t="shared" si="159"/>
        <v>0</v>
      </c>
      <c r="MA205" s="515">
        <f t="shared" si="159"/>
        <v>0</v>
      </c>
      <c r="MB205" s="515">
        <f t="shared" si="159"/>
        <v>0</v>
      </c>
      <c r="MC205" s="515">
        <f t="shared" si="159"/>
        <v>0</v>
      </c>
      <c r="MD205" s="515">
        <f t="shared" si="159"/>
        <v>0</v>
      </c>
      <c r="ME205" s="515">
        <f t="shared" si="159"/>
        <v>0</v>
      </c>
      <c r="MF205" s="515">
        <f t="shared" si="159"/>
        <v>0</v>
      </c>
      <c r="MG205" s="515">
        <f t="shared" si="159"/>
        <v>0</v>
      </c>
      <c r="MH205" s="515">
        <f t="shared" si="159"/>
        <v>0</v>
      </c>
      <c r="MI205" s="515">
        <f t="shared" si="159"/>
        <v>0</v>
      </c>
      <c r="MJ205" s="515">
        <f t="shared" si="159"/>
        <v>0</v>
      </c>
      <c r="MK205" s="515">
        <f t="shared" si="159"/>
        <v>0</v>
      </c>
      <c r="ML205" s="515">
        <f t="shared" si="159"/>
        <v>0</v>
      </c>
      <c r="MM205" s="515">
        <f t="shared" si="159"/>
        <v>0</v>
      </c>
      <c r="MN205" s="515">
        <f t="shared" si="159"/>
        <v>0</v>
      </c>
      <c r="MO205" s="515">
        <f t="shared" si="159"/>
        <v>0</v>
      </c>
      <c r="MP205" s="515">
        <f t="shared" si="159"/>
        <v>0</v>
      </c>
      <c r="MQ205" s="515">
        <f t="shared" si="159"/>
        <v>0</v>
      </c>
      <c r="MR205" s="515">
        <f t="shared" si="159"/>
        <v>0</v>
      </c>
      <c r="MS205" s="515">
        <f t="shared" si="159"/>
        <v>0</v>
      </c>
      <c r="MT205" s="515">
        <f t="shared" si="159"/>
        <v>0</v>
      </c>
      <c r="MU205" s="515">
        <f t="shared" si="159"/>
        <v>0</v>
      </c>
      <c r="MV205" s="515">
        <f t="shared" si="159"/>
        <v>0</v>
      </c>
      <c r="MW205" s="515">
        <f t="shared" si="159"/>
        <v>0</v>
      </c>
      <c r="MX205" s="515">
        <f t="shared" si="159"/>
        <v>0</v>
      </c>
      <c r="MY205" s="515">
        <f t="shared" si="159"/>
        <v>0</v>
      </c>
      <c r="MZ205" s="515">
        <f t="shared" si="159"/>
        <v>0</v>
      </c>
      <c r="NA205" s="515">
        <f t="shared" si="159"/>
        <v>0</v>
      </c>
      <c r="NB205" s="515">
        <f t="shared" si="159"/>
        <v>0</v>
      </c>
      <c r="NC205" s="515">
        <f t="shared" si="159"/>
        <v>0</v>
      </c>
      <c r="ND205" s="515">
        <f t="shared" si="159"/>
        <v>0</v>
      </c>
      <c r="NE205" s="515">
        <f t="shared" si="159"/>
        <v>0</v>
      </c>
      <c r="NF205" s="515">
        <f t="shared" si="159"/>
        <v>0</v>
      </c>
      <c r="NG205" s="515">
        <f t="shared" si="159"/>
        <v>0</v>
      </c>
      <c r="NH205" s="515">
        <f t="shared" si="159"/>
        <v>0</v>
      </c>
      <c r="NI205" s="515">
        <f t="shared" si="159"/>
        <v>0</v>
      </c>
      <c r="NJ205" s="515">
        <f t="shared" si="159"/>
        <v>0</v>
      </c>
      <c r="NK205" s="518">
        <f t="shared" si="159"/>
        <v>0</v>
      </c>
    </row>
    <row r="206" spans="1:375" s="384" customFormat="1" ht="13.8" x14ac:dyDescent="0.3">
      <c r="A206" s="517">
        <f t="shared" si="147"/>
        <v>466975.40768039454</v>
      </c>
      <c r="B206" s="421" t="s">
        <v>326</v>
      </c>
      <c r="C206" s="514" t="s">
        <v>333</v>
      </c>
      <c r="D206" s="515">
        <f t="shared" ref="D206:BO206" si="160">IF(OR(D$167&lt;=EOMONTH($E37,$R37*(1-$O37)),D$167&gt;EOMONTH($E37,$P37*12*(1-$O37)+$Q37*12*$O37+$R37*(1-$O37))),0,FV($W37,ROUNDDOWN(YEARFRAC($D$167,D$167,1),0),,-($U37*(1-$O37)+$V37*$O37)*$B37/12,0))</f>
        <v>0</v>
      </c>
      <c r="E206" s="515">
        <f t="shared" si="160"/>
        <v>0</v>
      </c>
      <c r="F206" s="515">
        <f t="shared" si="160"/>
        <v>0</v>
      </c>
      <c r="G206" s="515">
        <f t="shared" si="160"/>
        <v>0</v>
      </c>
      <c r="H206" s="515">
        <f t="shared" si="160"/>
        <v>0</v>
      </c>
      <c r="I206" s="515">
        <f t="shared" si="160"/>
        <v>0</v>
      </c>
      <c r="J206" s="515">
        <f t="shared" si="160"/>
        <v>0</v>
      </c>
      <c r="K206" s="515">
        <f t="shared" si="160"/>
        <v>0</v>
      </c>
      <c r="L206" s="515">
        <f t="shared" si="160"/>
        <v>0</v>
      </c>
      <c r="M206" s="515">
        <f t="shared" si="160"/>
        <v>0</v>
      </c>
      <c r="N206" s="515">
        <f t="shared" si="160"/>
        <v>0</v>
      </c>
      <c r="O206" s="515">
        <f t="shared" si="160"/>
        <v>0</v>
      </c>
      <c r="P206" s="515">
        <f t="shared" si="160"/>
        <v>0</v>
      </c>
      <c r="Q206" s="515">
        <f t="shared" si="160"/>
        <v>0</v>
      </c>
      <c r="R206" s="515">
        <f t="shared" si="160"/>
        <v>0</v>
      </c>
      <c r="S206" s="515">
        <f t="shared" si="160"/>
        <v>0</v>
      </c>
      <c r="T206" s="515">
        <f t="shared" si="160"/>
        <v>0</v>
      </c>
      <c r="U206" s="515">
        <f t="shared" si="160"/>
        <v>0</v>
      </c>
      <c r="V206" s="515">
        <f t="shared" si="160"/>
        <v>0</v>
      </c>
      <c r="W206" s="515">
        <f t="shared" si="160"/>
        <v>0</v>
      </c>
      <c r="X206" s="515">
        <f t="shared" si="160"/>
        <v>0</v>
      </c>
      <c r="Y206" s="515">
        <f t="shared" si="160"/>
        <v>7168.4558083333341</v>
      </c>
      <c r="Z206" s="515">
        <f t="shared" si="160"/>
        <v>7168.4558083333341</v>
      </c>
      <c r="AA206" s="515">
        <f t="shared" si="160"/>
        <v>7168.4558083333341</v>
      </c>
      <c r="AB206" s="515">
        <f t="shared" si="160"/>
        <v>7383.509482583333</v>
      </c>
      <c r="AC206" s="515">
        <f t="shared" si="160"/>
        <v>7383.509482583333</v>
      </c>
      <c r="AD206" s="515">
        <f t="shared" si="160"/>
        <v>7383.509482583333</v>
      </c>
      <c r="AE206" s="515">
        <f t="shared" si="160"/>
        <v>7383.509482583333</v>
      </c>
      <c r="AF206" s="515">
        <f t="shared" si="160"/>
        <v>7383.509482583333</v>
      </c>
      <c r="AG206" s="515">
        <f t="shared" si="160"/>
        <v>7383.509482583333</v>
      </c>
      <c r="AH206" s="515">
        <f t="shared" si="160"/>
        <v>7383.509482583333</v>
      </c>
      <c r="AI206" s="515">
        <f t="shared" si="160"/>
        <v>7383.509482583333</v>
      </c>
      <c r="AJ206" s="515">
        <f t="shared" si="160"/>
        <v>7383.509482583333</v>
      </c>
      <c r="AK206" s="515">
        <f t="shared" si="160"/>
        <v>7383.509482583333</v>
      </c>
      <c r="AL206" s="515">
        <f t="shared" si="160"/>
        <v>7383.509482583333</v>
      </c>
      <c r="AM206" s="515">
        <f t="shared" si="160"/>
        <v>7383.509482583333</v>
      </c>
      <c r="AN206" s="515">
        <f t="shared" si="160"/>
        <v>7605.0147670608339</v>
      </c>
      <c r="AO206" s="515">
        <f t="shared" si="160"/>
        <v>7605.0147670608339</v>
      </c>
      <c r="AP206" s="515">
        <f t="shared" si="160"/>
        <v>7605.0147670608339</v>
      </c>
      <c r="AQ206" s="515">
        <f t="shared" si="160"/>
        <v>7605.0147670608339</v>
      </c>
      <c r="AR206" s="515">
        <f t="shared" si="160"/>
        <v>7605.0147670608339</v>
      </c>
      <c r="AS206" s="515">
        <f t="shared" si="160"/>
        <v>7605.0147670608339</v>
      </c>
      <c r="AT206" s="515">
        <f t="shared" si="160"/>
        <v>7605.0147670608339</v>
      </c>
      <c r="AU206" s="515">
        <f t="shared" si="160"/>
        <v>7605.0147670608339</v>
      </c>
      <c r="AV206" s="515">
        <f t="shared" si="160"/>
        <v>7605.0147670608339</v>
      </c>
      <c r="AW206" s="515">
        <f t="shared" si="160"/>
        <v>7605.0147670608339</v>
      </c>
      <c r="AX206" s="515">
        <f t="shared" si="160"/>
        <v>7605.0147670608339</v>
      </c>
      <c r="AY206" s="515">
        <f t="shared" si="160"/>
        <v>7605.0147670608339</v>
      </c>
      <c r="AZ206" s="515">
        <f t="shared" si="160"/>
        <v>7833.1652100726578</v>
      </c>
      <c r="BA206" s="515">
        <f t="shared" si="160"/>
        <v>7833.1652100726578</v>
      </c>
      <c r="BB206" s="515">
        <f t="shared" si="160"/>
        <v>7833.1652100726578</v>
      </c>
      <c r="BC206" s="515">
        <f t="shared" si="160"/>
        <v>7833.1652100726578</v>
      </c>
      <c r="BD206" s="515">
        <f t="shared" si="160"/>
        <v>7833.1652100726578</v>
      </c>
      <c r="BE206" s="515">
        <f t="shared" si="160"/>
        <v>7833.1652100726578</v>
      </c>
      <c r="BF206" s="515">
        <f t="shared" si="160"/>
        <v>7833.1652100726578</v>
      </c>
      <c r="BG206" s="515">
        <f t="shared" si="160"/>
        <v>7833.1652100726578</v>
      </c>
      <c r="BH206" s="515">
        <f t="shared" si="160"/>
        <v>7833.1652100726578</v>
      </c>
      <c r="BI206" s="515">
        <f t="shared" si="160"/>
        <v>7833.1652100726578</v>
      </c>
      <c r="BJ206" s="515">
        <f t="shared" si="160"/>
        <v>7833.1652100726578</v>
      </c>
      <c r="BK206" s="515">
        <f t="shared" si="160"/>
        <v>7833.1652100726578</v>
      </c>
      <c r="BL206" s="515">
        <f t="shared" si="160"/>
        <v>8068.160166374837</v>
      </c>
      <c r="BM206" s="515">
        <f t="shared" si="160"/>
        <v>8068.160166374837</v>
      </c>
      <c r="BN206" s="515">
        <f t="shared" si="160"/>
        <v>8068.160166374837</v>
      </c>
      <c r="BO206" s="515">
        <f t="shared" si="160"/>
        <v>8068.160166374837</v>
      </c>
      <c r="BP206" s="515">
        <f t="shared" ref="BP206:EA206" si="161">IF(OR(BP$167&lt;=EOMONTH($E37,$R37*(1-$O37)),BP$167&gt;EOMONTH($E37,$P37*12*(1-$O37)+$Q37*12*$O37+$R37*(1-$O37))),0,FV($W37,ROUNDDOWN(YEARFRAC($D$167,BP$167,1),0),,-($U37*(1-$O37)+$V37*$O37)*$B37/12,0))</f>
        <v>8068.160166374837</v>
      </c>
      <c r="BQ206" s="515">
        <f t="shared" si="161"/>
        <v>8068.160166374837</v>
      </c>
      <c r="BR206" s="515">
        <f t="shared" si="161"/>
        <v>8068.160166374837</v>
      </c>
      <c r="BS206" s="515">
        <f t="shared" si="161"/>
        <v>8068.160166374837</v>
      </c>
      <c r="BT206" s="515">
        <f t="shared" si="161"/>
        <v>8068.160166374837</v>
      </c>
      <c r="BU206" s="515">
        <f t="shared" si="161"/>
        <v>8068.160166374837</v>
      </c>
      <c r="BV206" s="515">
        <f t="shared" si="161"/>
        <v>8068.160166374837</v>
      </c>
      <c r="BW206" s="515">
        <f t="shared" si="161"/>
        <v>8068.160166374837</v>
      </c>
      <c r="BX206" s="515">
        <f t="shared" si="161"/>
        <v>8310.2049713660836</v>
      </c>
      <c r="BY206" s="515">
        <f t="shared" si="161"/>
        <v>8310.2049713660836</v>
      </c>
      <c r="BZ206" s="515">
        <f t="shared" si="161"/>
        <v>8310.2049713660836</v>
      </c>
      <c r="CA206" s="515">
        <f t="shared" si="161"/>
        <v>8310.2049713660836</v>
      </c>
      <c r="CB206" s="515">
        <f t="shared" si="161"/>
        <v>8310.2049713660836</v>
      </c>
      <c r="CC206" s="515">
        <f t="shared" si="161"/>
        <v>8310.2049713660836</v>
      </c>
      <c r="CD206" s="515">
        <f t="shared" si="161"/>
        <v>8310.2049713660836</v>
      </c>
      <c r="CE206" s="515">
        <f t="shared" si="161"/>
        <v>8310.2049713660836</v>
      </c>
      <c r="CF206" s="515">
        <f t="shared" si="161"/>
        <v>8310.2049713660836</v>
      </c>
      <c r="CG206" s="515">
        <f t="shared" si="161"/>
        <v>0</v>
      </c>
      <c r="CH206" s="515">
        <f t="shared" si="161"/>
        <v>0</v>
      </c>
      <c r="CI206" s="515">
        <f t="shared" si="161"/>
        <v>0</v>
      </c>
      <c r="CJ206" s="515">
        <f t="shared" si="161"/>
        <v>0</v>
      </c>
      <c r="CK206" s="515">
        <f t="shared" si="161"/>
        <v>0</v>
      </c>
      <c r="CL206" s="515">
        <f t="shared" si="161"/>
        <v>0</v>
      </c>
      <c r="CM206" s="515">
        <f t="shared" si="161"/>
        <v>0</v>
      </c>
      <c r="CN206" s="515">
        <f t="shared" si="161"/>
        <v>0</v>
      </c>
      <c r="CO206" s="515">
        <f t="shared" si="161"/>
        <v>0</v>
      </c>
      <c r="CP206" s="515">
        <f t="shared" si="161"/>
        <v>0</v>
      </c>
      <c r="CQ206" s="515">
        <f t="shared" si="161"/>
        <v>0</v>
      </c>
      <c r="CR206" s="515">
        <f t="shared" si="161"/>
        <v>0</v>
      </c>
      <c r="CS206" s="515">
        <f t="shared" si="161"/>
        <v>0</v>
      </c>
      <c r="CT206" s="515">
        <f t="shared" si="161"/>
        <v>0</v>
      </c>
      <c r="CU206" s="515">
        <f t="shared" si="161"/>
        <v>0</v>
      </c>
      <c r="CV206" s="515">
        <f t="shared" si="161"/>
        <v>0</v>
      </c>
      <c r="CW206" s="515">
        <f t="shared" si="161"/>
        <v>0</v>
      </c>
      <c r="CX206" s="515">
        <f t="shared" si="161"/>
        <v>0</v>
      </c>
      <c r="CY206" s="515">
        <f t="shared" si="161"/>
        <v>0</v>
      </c>
      <c r="CZ206" s="515">
        <f t="shared" si="161"/>
        <v>0</v>
      </c>
      <c r="DA206" s="515">
        <f t="shared" si="161"/>
        <v>0</v>
      </c>
      <c r="DB206" s="515">
        <f t="shared" si="161"/>
        <v>0</v>
      </c>
      <c r="DC206" s="515">
        <f t="shared" si="161"/>
        <v>0</v>
      </c>
      <c r="DD206" s="515">
        <f t="shared" si="161"/>
        <v>0</v>
      </c>
      <c r="DE206" s="515">
        <f t="shared" si="161"/>
        <v>0</v>
      </c>
      <c r="DF206" s="515">
        <f t="shared" si="161"/>
        <v>0</v>
      </c>
      <c r="DG206" s="515">
        <f t="shared" si="161"/>
        <v>0</v>
      </c>
      <c r="DH206" s="515">
        <f t="shared" si="161"/>
        <v>0</v>
      </c>
      <c r="DI206" s="515">
        <f t="shared" si="161"/>
        <v>0</v>
      </c>
      <c r="DJ206" s="515">
        <f t="shared" si="161"/>
        <v>0</v>
      </c>
      <c r="DK206" s="515">
        <f t="shared" si="161"/>
        <v>0</v>
      </c>
      <c r="DL206" s="515">
        <f t="shared" si="161"/>
        <v>0</v>
      </c>
      <c r="DM206" s="515">
        <f t="shared" si="161"/>
        <v>0</v>
      </c>
      <c r="DN206" s="515">
        <f t="shared" si="161"/>
        <v>0</v>
      </c>
      <c r="DO206" s="515">
        <f t="shared" si="161"/>
        <v>0</v>
      </c>
      <c r="DP206" s="515">
        <f t="shared" si="161"/>
        <v>0</v>
      </c>
      <c r="DQ206" s="515">
        <f t="shared" si="161"/>
        <v>0</v>
      </c>
      <c r="DR206" s="515">
        <f t="shared" si="161"/>
        <v>0</v>
      </c>
      <c r="DS206" s="515">
        <f t="shared" si="161"/>
        <v>0</v>
      </c>
      <c r="DT206" s="515">
        <f t="shared" si="161"/>
        <v>0</v>
      </c>
      <c r="DU206" s="515">
        <f t="shared" si="161"/>
        <v>0</v>
      </c>
      <c r="DV206" s="515">
        <f t="shared" si="161"/>
        <v>0</v>
      </c>
      <c r="DW206" s="515">
        <f t="shared" si="161"/>
        <v>0</v>
      </c>
      <c r="DX206" s="515">
        <f t="shared" si="161"/>
        <v>0</v>
      </c>
      <c r="DY206" s="515">
        <f t="shared" si="161"/>
        <v>0</v>
      </c>
      <c r="DZ206" s="515">
        <f t="shared" si="161"/>
        <v>0</v>
      </c>
      <c r="EA206" s="515">
        <f t="shared" si="161"/>
        <v>0</v>
      </c>
      <c r="EB206" s="515">
        <f t="shared" ref="EB206:GM206" si="162">IF(OR(EB$167&lt;=EOMONTH($E37,$R37*(1-$O37)),EB$167&gt;EOMONTH($E37,$P37*12*(1-$O37)+$Q37*12*$O37+$R37*(1-$O37))),0,FV($W37,ROUNDDOWN(YEARFRAC($D$167,EB$167,1),0),,-($U37*(1-$O37)+$V37*$O37)*$B37/12,0))</f>
        <v>0</v>
      </c>
      <c r="EC206" s="515">
        <f t="shared" si="162"/>
        <v>0</v>
      </c>
      <c r="ED206" s="515">
        <f t="shared" si="162"/>
        <v>0</v>
      </c>
      <c r="EE206" s="515">
        <f t="shared" si="162"/>
        <v>0</v>
      </c>
      <c r="EF206" s="515">
        <f t="shared" si="162"/>
        <v>0</v>
      </c>
      <c r="EG206" s="515">
        <f t="shared" si="162"/>
        <v>0</v>
      </c>
      <c r="EH206" s="515">
        <f t="shared" si="162"/>
        <v>0</v>
      </c>
      <c r="EI206" s="515">
        <f t="shared" si="162"/>
        <v>0</v>
      </c>
      <c r="EJ206" s="515">
        <f t="shared" si="162"/>
        <v>0</v>
      </c>
      <c r="EK206" s="515">
        <f t="shared" si="162"/>
        <v>0</v>
      </c>
      <c r="EL206" s="515">
        <f t="shared" si="162"/>
        <v>0</v>
      </c>
      <c r="EM206" s="515">
        <f t="shared" si="162"/>
        <v>0</v>
      </c>
      <c r="EN206" s="515">
        <f t="shared" si="162"/>
        <v>0</v>
      </c>
      <c r="EO206" s="515">
        <f t="shared" si="162"/>
        <v>0</v>
      </c>
      <c r="EP206" s="515">
        <f t="shared" si="162"/>
        <v>0</v>
      </c>
      <c r="EQ206" s="515">
        <f t="shared" si="162"/>
        <v>0</v>
      </c>
      <c r="ER206" s="515">
        <f t="shared" si="162"/>
        <v>0</v>
      </c>
      <c r="ES206" s="515">
        <f t="shared" si="162"/>
        <v>0</v>
      </c>
      <c r="ET206" s="515">
        <f t="shared" si="162"/>
        <v>0</v>
      </c>
      <c r="EU206" s="515">
        <f t="shared" si="162"/>
        <v>0</v>
      </c>
      <c r="EV206" s="515">
        <f t="shared" si="162"/>
        <v>0</v>
      </c>
      <c r="EW206" s="515">
        <f t="shared" si="162"/>
        <v>0</v>
      </c>
      <c r="EX206" s="515">
        <f t="shared" si="162"/>
        <v>0</v>
      </c>
      <c r="EY206" s="515">
        <f t="shared" si="162"/>
        <v>0</v>
      </c>
      <c r="EZ206" s="515">
        <f t="shared" si="162"/>
        <v>0</v>
      </c>
      <c r="FA206" s="515">
        <f t="shared" si="162"/>
        <v>0</v>
      </c>
      <c r="FB206" s="515">
        <f t="shared" si="162"/>
        <v>0</v>
      </c>
      <c r="FC206" s="515">
        <f t="shared" si="162"/>
        <v>0</v>
      </c>
      <c r="FD206" s="515">
        <f t="shared" si="162"/>
        <v>0</v>
      </c>
      <c r="FE206" s="515">
        <f t="shared" si="162"/>
        <v>0</v>
      </c>
      <c r="FF206" s="515">
        <f t="shared" si="162"/>
        <v>0</v>
      </c>
      <c r="FG206" s="515">
        <f t="shared" si="162"/>
        <v>0</v>
      </c>
      <c r="FH206" s="515">
        <f t="shared" si="162"/>
        <v>0</v>
      </c>
      <c r="FI206" s="515">
        <f t="shared" si="162"/>
        <v>0</v>
      </c>
      <c r="FJ206" s="515">
        <f t="shared" si="162"/>
        <v>0</v>
      </c>
      <c r="FK206" s="515">
        <f t="shared" si="162"/>
        <v>0</v>
      </c>
      <c r="FL206" s="515">
        <f t="shared" si="162"/>
        <v>0</v>
      </c>
      <c r="FM206" s="515">
        <f t="shared" si="162"/>
        <v>0</v>
      </c>
      <c r="FN206" s="515">
        <f t="shared" si="162"/>
        <v>0</v>
      </c>
      <c r="FO206" s="515">
        <f t="shared" si="162"/>
        <v>0</v>
      </c>
      <c r="FP206" s="515">
        <f t="shared" si="162"/>
        <v>0</v>
      </c>
      <c r="FQ206" s="515">
        <f t="shared" si="162"/>
        <v>0</v>
      </c>
      <c r="FR206" s="515">
        <f t="shared" si="162"/>
        <v>0</v>
      </c>
      <c r="FS206" s="515">
        <f t="shared" si="162"/>
        <v>0</v>
      </c>
      <c r="FT206" s="515">
        <f t="shared" si="162"/>
        <v>0</v>
      </c>
      <c r="FU206" s="515">
        <f t="shared" si="162"/>
        <v>0</v>
      </c>
      <c r="FV206" s="515">
        <f t="shared" si="162"/>
        <v>0</v>
      </c>
      <c r="FW206" s="515">
        <f t="shared" si="162"/>
        <v>0</v>
      </c>
      <c r="FX206" s="515">
        <f t="shared" si="162"/>
        <v>0</v>
      </c>
      <c r="FY206" s="515">
        <f t="shared" si="162"/>
        <v>0</v>
      </c>
      <c r="FZ206" s="515">
        <f t="shared" si="162"/>
        <v>0</v>
      </c>
      <c r="GA206" s="515">
        <f t="shared" si="162"/>
        <v>0</v>
      </c>
      <c r="GB206" s="515">
        <f t="shared" si="162"/>
        <v>0</v>
      </c>
      <c r="GC206" s="515">
        <f t="shared" si="162"/>
        <v>0</v>
      </c>
      <c r="GD206" s="515">
        <f t="shared" si="162"/>
        <v>0</v>
      </c>
      <c r="GE206" s="515">
        <f t="shared" si="162"/>
        <v>0</v>
      </c>
      <c r="GF206" s="515">
        <f t="shared" si="162"/>
        <v>0</v>
      </c>
      <c r="GG206" s="515">
        <f t="shared" si="162"/>
        <v>0</v>
      </c>
      <c r="GH206" s="515">
        <f t="shared" si="162"/>
        <v>0</v>
      </c>
      <c r="GI206" s="515">
        <f t="shared" si="162"/>
        <v>0</v>
      </c>
      <c r="GJ206" s="515">
        <f t="shared" si="162"/>
        <v>0</v>
      </c>
      <c r="GK206" s="515">
        <f t="shared" si="162"/>
        <v>0</v>
      </c>
      <c r="GL206" s="515">
        <f t="shared" si="162"/>
        <v>0</v>
      </c>
      <c r="GM206" s="515">
        <f t="shared" si="162"/>
        <v>0</v>
      </c>
      <c r="GN206" s="515">
        <f t="shared" ref="GN206:IY206" si="163">IF(OR(GN$167&lt;=EOMONTH($E37,$R37*(1-$O37)),GN$167&gt;EOMONTH($E37,$P37*12*(1-$O37)+$Q37*12*$O37+$R37*(1-$O37))),0,FV($W37,ROUNDDOWN(YEARFRAC($D$167,GN$167,1),0),,-($U37*(1-$O37)+$V37*$O37)*$B37/12,0))</f>
        <v>0</v>
      </c>
      <c r="GO206" s="515">
        <f t="shared" si="163"/>
        <v>0</v>
      </c>
      <c r="GP206" s="515">
        <f t="shared" si="163"/>
        <v>0</v>
      </c>
      <c r="GQ206" s="515">
        <f t="shared" si="163"/>
        <v>0</v>
      </c>
      <c r="GR206" s="515">
        <f t="shared" si="163"/>
        <v>0</v>
      </c>
      <c r="GS206" s="515">
        <f t="shared" si="163"/>
        <v>0</v>
      </c>
      <c r="GT206" s="515">
        <f t="shared" si="163"/>
        <v>0</v>
      </c>
      <c r="GU206" s="515">
        <f t="shared" si="163"/>
        <v>0</v>
      </c>
      <c r="GV206" s="515">
        <f t="shared" si="163"/>
        <v>0</v>
      </c>
      <c r="GW206" s="515">
        <f t="shared" si="163"/>
        <v>0</v>
      </c>
      <c r="GX206" s="515">
        <f t="shared" si="163"/>
        <v>0</v>
      </c>
      <c r="GY206" s="515">
        <f t="shared" si="163"/>
        <v>0</v>
      </c>
      <c r="GZ206" s="515">
        <f t="shared" si="163"/>
        <v>0</v>
      </c>
      <c r="HA206" s="515">
        <f t="shared" si="163"/>
        <v>0</v>
      </c>
      <c r="HB206" s="515">
        <f t="shared" si="163"/>
        <v>0</v>
      </c>
      <c r="HC206" s="515">
        <f t="shared" si="163"/>
        <v>0</v>
      </c>
      <c r="HD206" s="515">
        <f t="shared" si="163"/>
        <v>0</v>
      </c>
      <c r="HE206" s="515">
        <f t="shared" si="163"/>
        <v>0</v>
      </c>
      <c r="HF206" s="515">
        <f t="shared" si="163"/>
        <v>0</v>
      </c>
      <c r="HG206" s="515">
        <f t="shared" si="163"/>
        <v>0</v>
      </c>
      <c r="HH206" s="515">
        <f t="shared" si="163"/>
        <v>0</v>
      </c>
      <c r="HI206" s="515">
        <f t="shared" si="163"/>
        <v>0</v>
      </c>
      <c r="HJ206" s="515">
        <f t="shared" si="163"/>
        <v>0</v>
      </c>
      <c r="HK206" s="515">
        <f t="shared" si="163"/>
        <v>0</v>
      </c>
      <c r="HL206" s="515">
        <f t="shared" si="163"/>
        <v>0</v>
      </c>
      <c r="HM206" s="515">
        <f t="shared" si="163"/>
        <v>0</v>
      </c>
      <c r="HN206" s="515">
        <f t="shared" si="163"/>
        <v>0</v>
      </c>
      <c r="HO206" s="515">
        <f t="shared" si="163"/>
        <v>0</v>
      </c>
      <c r="HP206" s="515">
        <f t="shared" si="163"/>
        <v>0</v>
      </c>
      <c r="HQ206" s="515">
        <f t="shared" si="163"/>
        <v>0</v>
      </c>
      <c r="HR206" s="515">
        <f t="shared" si="163"/>
        <v>0</v>
      </c>
      <c r="HS206" s="515">
        <f t="shared" si="163"/>
        <v>0</v>
      </c>
      <c r="HT206" s="515">
        <f t="shared" si="163"/>
        <v>0</v>
      </c>
      <c r="HU206" s="515">
        <f t="shared" si="163"/>
        <v>0</v>
      </c>
      <c r="HV206" s="515">
        <f t="shared" si="163"/>
        <v>0</v>
      </c>
      <c r="HW206" s="515">
        <f t="shared" si="163"/>
        <v>0</v>
      </c>
      <c r="HX206" s="515">
        <f t="shared" si="163"/>
        <v>0</v>
      </c>
      <c r="HY206" s="515">
        <f t="shared" si="163"/>
        <v>0</v>
      </c>
      <c r="HZ206" s="515">
        <f t="shared" si="163"/>
        <v>0</v>
      </c>
      <c r="IA206" s="515">
        <f t="shared" si="163"/>
        <v>0</v>
      </c>
      <c r="IB206" s="515">
        <f t="shared" si="163"/>
        <v>0</v>
      </c>
      <c r="IC206" s="515">
        <f t="shared" si="163"/>
        <v>0</v>
      </c>
      <c r="ID206" s="515">
        <f t="shared" si="163"/>
        <v>0</v>
      </c>
      <c r="IE206" s="515">
        <f t="shared" si="163"/>
        <v>0</v>
      </c>
      <c r="IF206" s="515">
        <f t="shared" si="163"/>
        <v>0</v>
      </c>
      <c r="IG206" s="515">
        <f t="shared" si="163"/>
        <v>0</v>
      </c>
      <c r="IH206" s="515">
        <f t="shared" si="163"/>
        <v>0</v>
      </c>
      <c r="II206" s="515">
        <f t="shared" si="163"/>
        <v>0</v>
      </c>
      <c r="IJ206" s="515">
        <f t="shared" si="163"/>
        <v>0</v>
      </c>
      <c r="IK206" s="515">
        <f t="shared" si="163"/>
        <v>0</v>
      </c>
      <c r="IL206" s="515">
        <f t="shared" si="163"/>
        <v>0</v>
      </c>
      <c r="IM206" s="515">
        <f t="shared" si="163"/>
        <v>0</v>
      </c>
      <c r="IN206" s="515">
        <f t="shared" si="163"/>
        <v>0</v>
      </c>
      <c r="IO206" s="515">
        <f t="shared" si="163"/>
        <v>0</v>
      </c>
      <c r="IP206" s="515">
        <f t="shared" si="163"/>
        <v>0</v>
      </c>
      <c r="IQ206" s="515">
        <f t="shared" si="163"/>
        <v>0</v>
      </c>
      <c r="IR206" s="515">
        <f t="shared" si="163"/>
        <v>0</v>
      </c>
      <c r="IS206" s="515">
        <f t="shared" si="163"/>
        <v>0</v>
      </c>
      <c r="IT206" s="515">
        <f t="shared" si="163"/>
        <v>0</v>
      </c>
      <c r="IU206" s="515">
        <f t="shared" si="163"/>
        <v>0</v>
      </c>
      <c r="IV206" s="515">
        <f t="shared" si="163"/>
        <v>0</v>
      </c>
      <c r="IW206" s="515">
        <f t="shared" si="163"/>
        <v>0</v>
      </c>
      <c r="IX206" s="515">
        <f t="shared" si="163"/>
        <v>0</v>
      </c>
      <c r="IY206" s="515">
        <f t="shared" si="163"/>
        <v>0</v>
      </c>
      <c r="IZ206" s="515">
        <f t="shared" ref="IZ206:LK206" si="164">IF(OR(IZ$167&lt;=EOMONTH($E37,$R37*(1-$O37)),IZ$167&gt;EOMONTH($E37,$P37*12*(1-$O37)+$Q37*12*$O37+$R37*(1-$O37))),0,FV($W37,ROUNDDOWN(YEARFRAC($D$167,IZ$167,1),0),,-($U37*(1-$O37)+$V37*$O37)*$B37/12,0))</f>
        <v>0</v>
      </c>
      <c r="JA206" s="515">
        <f t="shared" si="164"/>
        <v>0</v>
      </c>
      <c r="JB206" s="515">
        <f t="shared" si="164"/>
        <v>0</v>
      </c>
      <c r="JC206" s="515">
        <f t="shared" si="164"/>
        <v>0</v>
      </c>
      <c r="JD206" s="515">
        <f t="shared" si="164"/>
        <v>0</v>
      </c>
      <c r="JE206" s="515">
        <f t="shared" si="164"/>
        <v>0</v>
      </c>
      <c r="JF206" s="515">
        <f t="shared" si="164"/>
        <v>0</v>
      </c>
      <c r="JG206" s="515">
        <f t="shared" si="164"/>
        <v>0</v>
      </c>
      <c r="JH206" s="515">
        <f t="shared" si="164"/>
        <v>0</v>
      </c>
      <c r="JI206" s="515">
        <f t="shared" si="164"/>
        <v>0</v>
      </c>
      <c r="JJ206" s="515">
        <f t="shared" si="164"/>
        <v>0</v>
      </c>
      <c r="JK206" s="515">
        <f t="shared" si="164"/>
        <v>0</v>
      </c>
      <c r="JL206" s="515">
        <f t="shared" si="164"/>
        <v>0</v>
      </c>
      <c r="JM206" s="515">
        <f t="shared" si="164"/>
        <v>0</v>
      </c>
      <c r="JN206" s="515">
        <f t="shared" si="164"/>
        <v>0</v>
      </c>
      <c r="JO206" s="515">
        <f t="shared" si="164"/>
        <v>0</v>
      </c>
      <c r="JP206" s="515">
        <f t="shared" si="164"/>
        <v>0</v>
      </c>
      <c r="JQ206" s="515">
        <f t="shared" si="164"/>
        <v>0</v>
      </c>
      <c r="JR206" s="515">
        <f t="shared" si="164"/>
        <v>0</v>
      </c>
      <c r="JS206" s="515">
        <f t="shared" si="164"/>
        <v>0</v>
      </c>
      <c r="JT206" s="515">
        <f t="shared" si="164"/>
        <v>0</v>
      </c>
      <c r="JU206" s="515">
        <f t="shared" si="164"/>
        <v>0</v>
      </c>
      <c r="JV206" s="515">
        <f t="shared" si="164"/>
        <v>0</v>
      </c>
      <c r="JW206" s="515">
        <f t="shared" si="164"/>
        <v>0</v>
      </c>
      <c r="JX206" s="515">
        <f t="shared" si="164"/>
        <v>0</v>
      </c>
      <c r="JY206" s="515">
        <f t="shared" si="164"/>
        <v>0</v>
      </c>
      <c r="JZ206" s="515">
        <f t="shared" si="164"/>
        <v>0</v>
      </c>
      <c r="KA206" s="515">
        <f t="shared" si="164"/>
        <v>0</v>
      </c>
      <c r="KB206" s="515">
        <f t="shared" si="164"/>
        <v>0</v>
      </c>
      <c r="KC206" s="515">
        <f t="shared" si="164"/>
        <v>0</v>
      </c>
      <c r="KD206" s="515">
        <f t="shared" si="164"/>
        <v>0</v>
      </c>
      <c r="KE206" s="515">
        <f t="shared" si="164"/>
        <v>0</v>
      </c>
      <c r="KF206" s="515">
        <f t="shared" si="164"/>
        <v>0</v>
      </c>
      <c r="KG206" s="515">
        <f t="shared" si="164"/>
        <v>0</v>
      </c>
      <c r="KH206" s="515">
        <f t="shared" si="164"/>
        <v>0</v>
      </c>
      <c r="KI206" s="515">
        <f t="shared" si="164"/>
        <v>0</v>
      </c>
      <c r="KJ206" s="515">
        <f t="shared" si="164"/>
        <v>0</v>
      </c>
      <c r="KK206" s="515">
        <f t="shared" si="164"/>
        <v>0</v>
      </c>
      <c r="KL206" s="515">
        <f t="shared" si="164"/>
        <v>0</v>
      </c>
      <c r="KM206" s="515">
        <f t="shared" si="164"/>
        <v>0</v>
      </c>
      <c r="KN206" s="515">
        <f t="shared" si="164"/>
        <v>0</v>
      </c>
      <c r="KO206" s="515">
        <f t="shared" si="164"/>
        <v>0</v>
      </c>
      <c r="KP206" s="515">
        <f t="shared" si="164"/>
        <v>0</v>
      </c>
      <c r="KQ206" s="515">
        <f t="shared" si="164"/>
        <v>0</v>
      </c>
      <c r="KR206" s="515">
        <f t="shared" si="164"/>
        <v>0</v>
      </c>
      <c r="KS206" s="515">
        <f t="shared" si="164"/>
        <v>0</v>
      </c>
      <c r="KT206" s="515">
        <f t="shared" si="164"/>
        <v>0</v>
      </c>
      <c r="KU206" s="515">
        <f t="shared" si="164"/>
        <v>0</v>
      </c>
      <c r="KV206" s="515">
        <f t="shared" si="164"/>
        <v>0</v>
      </c>
      <c r="KW206" s="515">
        <f t="shared" si="164"/>
        <v>0</v>
      </c>
      <c r="KX206" s="515">
        <f t="shared" si="164"/>
        <v>0</v>
      </c>
      <c r="KY206" s="515">
        <f t="shared" si="164"/>
        <v>0</v>
      </c>
      <c r="KZ206" s="515">
        <f t="shared" si="164"/>
        <v>0</v>
      </c>
      <c r="LA206" s="515">
        <f t="shared" si="164"/>
        <v>0</v>
      </c>
      <c r="LB206" s="515">
        <f t="shared" si="164"/>
        <v>0</v>
      </c>
      <c r="LC206" s="515">
        <f t="shared" si="164"/>
        <v>0</v>
      </c>
      <c r="LD206" s="515">
        <f t="shared" si="164"/>
        <v>0</v>
      </c>
      <c r="LE206" s="515">
        <f t="shared" si="164"/>
        <v>0</v>
      </c>
      <c r="LF206" s="515">
        <f t="shared" si="164"/>
        <v>0</v>
      </c>
      <c r="LG206" s="515">
        <f t="shared" si="164"/>
        <v>0</v>
      </c>
      <c r="LH206" s="515">
        <f t="shared" si="164"/>
        <v>0</v>
      </c>
      <c r="LI206" s="515">
        <f t="shared" si="164"/>
        <v>0</v>
      </c>
      <c r="LJ206" s="515">
        <f t="shared" si="164"/>
        <v>0</v>
      </c>
      <c r="LK206" s="515">
        <f t="shared" si="164"/>
        <v>0</v>
      </c>
      <c r="LL206" s="515">
        <f t="shared" ref="LL206:NK206" si="165">IF(OR(LL$167&lt;=EOMONTH($E37,$R37*(1-$O37)),LL$167&gt;EOMONTH($E37,$P37*12*(1-$O37)+$Q37*12*$O37+$R37*(1-$O37))),0,FV($W37,ROUNDDOWN(YEARFRAC($D$167,LL$167,1),0),,-($U37*(1-$O37)+$V37*$O37)*$B37/12,0))</f>
        <v>0</v>
      </c>
      <c r="LM206" s="515">
        <f t="shared" si="165"/>
        <v>0</v>
      </c>
      <c r="LN206" s="515">
        <f t="shared" si="165"/>
        <v>0</v>
      </c>
      <c r="LO206" s="515">
        <f t="shared" si="165"/>
        <v>0</v>
      </c>
      <c r="LP206" s="515">
        <f t="shared" si="165"/>
        <v>0</v>
      </c>
      <c r="LQ206" s="515">
        <f t="shared" si="165"/>
        <v>0</v>
      </c>
      <c r="LR206" s="515">
        <f t="shared" si="165"/>
        <v>0</v>
      </c>
      <c r="LS206" s="515">
        <f t="shared" si="165"/>
        <v>0</v>
      </c>
      <c r="LT206" s="515">
        <f t="shared" si="165"/>
        <v>0</v>
      </c>
      <c r="LU206" s="515">
        <f t="shared" si="165"/>
        <v>0</v>
      </c>
      <c r="LV206" s="515">
        <f t="shared" si="165"/>
        <v>0</v>
      </c>
      <c r="LW206" s="515">
        <f t="shared" si="165"/>
        <v>0</v>
      </c>
      <c r="LX206" s="515">
        <f t="shared" si="165"/>
        <v>0</v>
      </c>
      <c r="LY206" s="515">
        <f t="shared" si="165"/>
        <v>0</v>
      </c>
      <c r="LZ206" s="515">
        <f t="shared" si="165"/>
        <v>0</v>
      </c>
      <c r="MA206" s="515">
        <f t="shared" si="165"/>
        <v>0</v>
      </c>
      <c r="MB206" s="515">
        <f t="shared" si="165"/>
        <v>0</v>
      </c>
      <c r="MC206" s="515">
        <f t="shared" si="165"/>
        <v>0</v>
      </c>
      <c r="MD206" s="515">
        <f t="shared" si="165"/>
        <v>0</v>
      </c>
      <c r="ME206" s="515">
        <f t="shared" si="165"/>
        <v>0</v>
      </c>
      <c r="MF206" s="515">
        <f t="shared" si="165"/>
        <v>0</v>
      </c>
      <c r="MG206" s="515">
        <f t="shared" si="165"/>
        <v>0</v>
      </c>
      <c r="MH206" s="515">
        <f t="shared" si="165"/>
        <v>0</v>
      </c>
      <c r="MI206" s="515">
        <f t="shared" si="165"/>
        <v>0</v>
      </c>
      <c r="MJ206" s="515">
        <f t="shared" si="165"/>
        <v>0</v>
      </c>
      <c r="MK206" s="515">
        <f t="shared" si="165"/>
        <v>0</v>
      </c>
      <c r="ML206" s="515">
        <f t="shared" si="165"/>
        <v>0</v>
      </c>
      <c r="MM206" s="515">
        <f t="shared" si="165"/>
        <v>0</v>
      </c>
      <c r="MN206" s="515">
        <f t="shared" si="165"/>
        <v>0</v>
      </c>
      <c r="MO206" s="515">
        <f t="shared" si="165"/>
        <v>0</v>
      </c>
      <c r="MP206" s="515">
        <f t="shared" si="165"/>
        <v>0</v>
      </c>
      <c r="MQ206" s="515">
        <f t="shared" si="165"/>
        <v>0</v>
      </c>
      <c r="MR206" s="515">
        <f t="shared" si="165"/>
        <v>0</v>
      </c>
      <c r="MS206" s="515">
        <f t="shared" si="165"/>
        <v>0</v>
      </c>
      <c r="MT206" s="515">
        <f t="shared" si="165"/>
        <v>0</v>
      </c>
      <c r="MU206" s="515">
        <f t="shared" si="165"/>
        <v>0</v>
      </c>
      <c r="MV206" s="515">
        <f t="shared" si="165"/>
        <v>0</v>
      </c>
      <c r="MW206" s="515">
        <f t="shared" si="165"/>
        <v>0</v>
      </c>
      <c r="MX206" s="515">
        <f t="shared" si="165"/>
        <v>0</v>
      </c>
      <c r="MY206" s="515">
        <f t="shared" si="165"/>
        <v>0</v>
      </c>
      <c r="MZ206" s="515">
        <f t="shared" si="165"/>
        <v>0</v>
      </c>
      <c r="NA206" s="515">
        <f t="shared" si="165"/>
        <v>0</v>
      </c>
      <c r="NB206" s="515">
        <f t="shared" si="165"/>
        <v>0</v>
      </c>
      <c r="NC206" s="515">
        <f t="shared" si="165"/>
        <v>0</v>
      </c>
      <c r="ND206" s="515">
        <f t="shared" si="165"/>
        <v>0</v>
      </c>
      <c r="NE206" s="515">
        <f t="shared" si="165"/>
        <v>0</v>
      </c>
      <c r="NF206" s="515">
        <f t="shared" si="165"/>
        <v>0</v>
      </c>
      <c r="NG206" s="515">
        <f t="shared" si="165"/>
        <v>0</v>
      </c>
      <c r="NH206" s="515">
        <f t="shared" si="165"/>
        <v>0</v>
      </c>
      <c r="NI206" s="515">
        <f t="shared" si="165"/>
        <v>0</v>
      </c>
      <c r="NJ206" s="515">
        <f t="shared" si="165"/>
        <v>0</v>
      </c>
      <c r="NK206" s="518">
        <f t="shared" si="165"/>
        <v>0</v>
      </c>
    </row>
    <row r="207" spans="1:375" s="384" customFormat="1" ht="13.8" x14ac:dyDescent="0.3">
      <c r="A207" s="517">
        <f t="shared" si="147"/>
        <v>-14336.911616666668</v>
      </c>
      <c r="B207" s="421" t="s">
        <v>331</v>
      </c>
      <c r="C207" s="514" t="s">
        <v>334</v>
      </c>
      <c r="D207" s="515">
        <f t="shared" ref="D207:BO207" si="166">IF(AND(D$167&gt;EOMONTH($E37,$R37*(1-$O37)),D$167&lt;=EOMONTH($E37,$R37*(1-$O37)+$S37*(1-$O37)+$T37*$O37)),-D206,0)</f>
        <v>0</v>
      </c>
      <c r="E207" s="515">
        <f t="shared" si="166"/>
        <v>0</v>
      </c>
      <c r="F207" s="515">
        <f t="shared" si="166"/>
        <v>0</v>
      </c>
      <c r="G207" s="515">
        <f t="shared" si="166"/>
        <v>0</v>
      </c>
      <c r="H207" s="515">
        <f t="shared" si="166"/>
        <v>0</v>
      </c>
      <c r="I207" s="515">
        <f t="shared" si="166"/>
        <v>0</v>
      </c>
      <c r="J207" s="515">
        <f t="shared" si="166"/>
        <v>0</v>
      </c>
      <c r="K207" s="515">
        <f t="shared" si="166"/>
        <v>0</v>
      </c>
      <c r="L207" s="515">
        <f t="shared" si="166"/>
        <v>0</v>
      </c>
      <c r="M207" s="515">
        <f t="shared" si="166"/>
        <v>0</v>
      </c>
      <c r="N207" s="515">
        <f t="shared" si="166"/>
        <v>0</v>
      </c>
      <c r="O207" s="515">
        <f t="shared" si="166"/>
        <v>0</v>
      </c>
      <c r="P207" s="515">
        <f t="shared" si="166"/>
        <v>0</v>
      </c>
      <c r="Q207" s="515">
        <f t="shared" si="166"/>
        <v>0</v>
      </c>
      <c r="R207" s="515">
        <f t="shared" si="166"/>
        <v>0</v>
      </c>
      <c r="S207" s="515">
        <f t="shared" si="166"/>
        <v>0</v>
      </c>
      <c r="T207" s="515">
        <f t="shared" si="166"/>
        <v>0</v>
      </c>
      <c r="U207" s="515">
        <f t="shared" si="166"/>
        <v>0</v>
      </c>
      <c r="V207" s="515">
        <f t="shared" si="166"/>
        <v>0</v>
      </c>
      <c r="W207" s="515">
        <f t="shared" si="166"/>
        <v>0</v>
      </c>
      <c r="X207" s="515">
        <f t="shared" si="166"/>
        <v>0</v>
      </c>
      <c r="Y207" s="515">
        <f t="shared" si="166"/>
        <v>-7168.4558083333341</v>
      </c>
      <c r="Z207" s="515">
        <f t="shared" si="166"/>
        <v>-7168.4558083333341</v>
      </c>
      <c r="AA207" s="515">
        <f t="shared" si="166"/>
        <v>0</v>
      </c>
      <c r="AB207" s="515">
        <f t="shared" si="166"/>
        <v>0</v>
      </c>
      <c r="AC207" s="515">
        <f t="shared" si="166"/>
        <v>0</v>
      </c>
      <c r="AD207" s="515">
        <f t="shared" si="166"/>
        <v>0</v>
      </c>
      <c r="AE207" s="515">
        <f t="shared" si="166"/>
        <v>0</v>
      </c>
      <c r="AF207" s="515">
        <f t="shared" si="166"/>
        <v>0</v>
      </c>
      <c r="AG207" s="515">
        <f t="shared" si="166"/>
        <v>0</v>
      </c>
      <c r="AH207" s="515">
        <f t="shared" si="166"/>
        <v>0</v>
      </c>
      <c r="AI207" s="515">
        <f t="shared" si="166"/>
        <v>0</v>
      </c>
      <c r="AJ207" s="515">
        <f t="shared" si="166"/>
        <v>0</v>
      </c>
      <c r="AK207" s="515">
        <f t="shared" si="166"/>
        <v>0</v>
      </c>
      <c r="AL207" s="515">
        <f t="shared" si="166"/>
        <v>0</v>
      </c>
      <c r="AM207" s="515">
        <f t="shared" si="166"/>
        <v>0</v>
      </c>
      <c r="AN207" s="515">
        <f t="shared" si="166"/>
        <v>0</v>
      </c>
      <c r="AO207" s="515">
        <f t="shared" si="166"/>
        <v>0</v>
      </c>
      <c r="AP207" s="515">
        <f t="shared" si="166"/>
        <v>0</v>
      </c>
      <c r="AQ207" s="515">
        <f t="shared" si="166"/>
        <v>0</v>
      </c>
      <c r="AR207" s="515">
        <f t="shared" si="166"/>
        <v>0</v>
      </c>
      <c r="AS207" s="515">
        <f t="shared" si="166"/>
        <v>0</v>
      </c>
      <c r="AT207" s="515">
        <f t="shared" si="166"/>
        <v>0</v>
      </c>
      <c r="AU207" s="515">
        <f t="shared" si="166"/>
        <v>0</v>
      </c>
      <c r="AV207" s="515">
        <f t="shared" si="166"/>
        <v>0</v>
      </c>
      <c r="AW207" s="515">
        <f t="shared" si="166"/>
        <v>0</v>
      </c>
      <c r="AX207" s="515">
        <f t="shared" si="166"/>
        <v>0</v>
      </c>
      <c r="AY207" s="515">
        <f t="shared" si="166"/>
        <v>0</v>
      </c>
      <c r="AZ207" s="515">
        <f t="shared" si="166"/>
        <v>0</v>
      </c>
      <c r="BA207" s="515">
        <f t="shared" si="166"/>
        <v>0</v>
      </c>
      <c r="BB207" s="515">
        <f t="shared" si="166"/>
        <v>0</v>
      </c>
      <c r="BC207" s="515">
        <f t="shared" si="166"/>
        <v>0</v>
      </c>
      <c r="BD207" s="515">
        <f t="shared" si="166"/>
        <v>0</v>
      </c>
      <c r="BE207" s="515">
        <f t="shared" si="166"/>
        <v>0</v>
      </c>
      <c r="BF207" s="515">
        <f t="shared" si="166"/>
        <v>0</v>
      </c>
      <c r="BG207" s="515">
        <f t="shared" si="166"/>
        <v>0</v>
      </c>
      <c r="BH207" s="515">
        <f t="shared" si="166"/>
        <v>0</v>
      </c>
      <c r="BI207" s="515">
        <f t="shared" si="166"/>
        <v>0</v>
      </c>
      <c r="BJ207" s="515">
        <f t="shared" si="166"/>
        <v>0</v>
      </c>
      <c r="BK207" s="515">
        <f t="shared" si="166"/>
        <v>0</v>
      </c>
      <c r="BL207" s="515">
        <f t="shared" si="166"/>
        <v>0</v>
      </c>
      <c r="BM207" s="515">
        <f t="shared" si="166"/>
        <v>0</v>
      </c>
      <c r="BN207" s="515">
        <f t="shared" si="166"/>
        <v>0</v>
      </c>
      <c r="BO207" s="515">
        <f t="shared" si="166"/>
        <v>0</v>
      </c>
      <c r="BP207" s="515">
        <f t="shared" ref="BP207:EA207" si="167">IF(AND(BP$167&gt;EOMONTH($E37,$R37*(1-$O37)),BP$167&lt;=EOMONTH($E37,$R37*(1-$O37)+$S37*(1-$O37)+$T37*$O37)),-BP206,0)</f>
        <v>0</v>
      </c>
      <c r="BQ207" s="515">
        <f t="shared" si="167"/>
        <v>0</v>
      </c>
      <c r="BR207" s="515">
        <f t="shared" si="167"/>
        <v>0</v>
      </c>
      <c r="BS207" s="515">
        <f t="shared" si="167"/>
        <v>0</v>
      </c>
      <c r="BT207" s="515">
        <f t="shared" si="167"/>
        <v>0</v>
      </c>
      <c r="BU207" s="515">
        <f t="shared" si="167"/>
        <v>0</v>
      </c>
      <c r="BV207" s="515">
        <f t="shared" si="167"/>
        <v>0</v>
      </c>
      <c r="BW207" s="515">
        <f t="shared" si="167"/>
        <v>0</v>
      </c>
      <c r="BX207" s="515">
        <f t="shared" si="167"/>
        <v>0</v>
      </c>
      <c r="BY207" s="515">
        <f t="shared" si="167"/>
        <v>0</v>
      </c>
      <c r="BZ207" s="515">
        <f t="shared" si="167"/>
        <v>0</v>
      </c>
      <c r="CA207" s="515">
        <f t="shared" si="167"/>
        <v>0</v>
      </c>
      <c r="CB207" s="515">
        <f t="shared" si="167"/>
        <v>0</v>
      </c>
      <c r="CC207" s="515">
        <f t="shared" si="167"/>
        <v>0</v>
      </c>
      <c r="CD207" s="515">
        <f t="shared" si="167"/>
        <v>0</v>
      </c>
      <c r="CE207" s="515">
        <f t="shared" si="167"/>
        <v>0</v>
      </c>
      <c r="CF207" s="515">
        <f t="shared" si="167"/>
        <v>0</v>
      </c>
      <c r="CG207" s="515">
        <f t="shared" si="167"/>
        <v>0</v>
      </c>
      <c r="CH207" s="515">
        <f t="shared" si="167"/>
        <v>0</v>
      </c>
      <c r="CI207" s="515">
        <f t="shared" si="167"/>
        <v>0</v>
      </c>
      <c r="CJ207" s="515">
        <f t="shared" si="167"/>
        <v>0</v>
      </c>
      <c r="CK207" s="515">
        <f t="shared" si="167"/>
        <v>0</v>
      </c>
      <c r="CL207" s="515">
        <f t="shared" si="167"/>
        <v>0</v>
      </c>
      <c r="CM207" s="515">
        <f t="shared" si="167"/>
        <v>0</v>
      </c>
      <c r="CN207" s="515">
        <f t="shared" si="167"/>
        <v>0</v>
      </c>
      <c r="CO207" s="515">
        <f t="shared" si="167"/>
        <v>0</v>
      </c>
      <c r="CP207" s="515">
        <f t="shared" si="167"/>
        <v>0</v>
      </c>
      <c r="CQ207" s="515">
        <f t="shared" si="167"/>
        <v>0</v>
      </c>
      <c r="CR207" s="515">
        <f t="shared" si="167"/>
        <v>0</v>
      </c>
      <c r="CS207" s="515">
        <f t="shared" si="167"/>
        <v>0</v>
      </c>
      <c r="CT207" s="515">
        <f t="shared" si="167"/>
        <v>0</v>
      </c>
      <c r="CU207" s="515">
        <f t="shared" si="167"/>
        <v>0</v>
      </c>
      <c r="CV207" s="515">
        <f t="shared" si="167"/>
        <v>0</v>
      </c>
      <c r="CW207" s="515">
        <f t="shared" si="167"/>
        <v>0</v>
      </c>
      <c r="CX207" s="515">
        <f t="shared" si="167"/>
        <v>0</v>
      </c>
      <c r="CY207" s="515">
        <f t="shared" si="167"/>
        <v>0</v>
      </c>
      <c r="CZ207" s="515">
        <f t="shared" si="167"/>
        <v>0</v>
      </c>
      <c r="DA207" s="515">
        <f t="shared" si="167"/>
        <v>0</v>
      </c>
      <c r="DB207" s="515">
        <f t="shared" si="167"/>
        <v>0</v>
      </c>
      <c r="DC207" s="515">
        <f t="shared" si="167"/>
        <v>0</v>
      </c>
      <c r="DD207" s="515">
        <f t="shared" si="167"/>
        <v>0</v>
      </c>
      <c r="DE207" s="515">
        <f t="shared" si="167"/>
        <v>0</v>
      </c>
      <c r="DF207" s="515">
        <f t="shared" si="167"/>
        <v>0</v>
      </c>
      <c r="DG207" s="515">
        <f t="shared" si="167"/>
        <v>0</v>
      </c>
      <c r="DH207" s="515">
        <f t="shared" si="167"/>
        <v>0</v>
      </c>
      <c r="DI207" s="515">
        <f t="shared" si="167"/>
        <v>0</v>
      </c>
      <c r="DJ207" s="515">
        <f t="shared" si="167"/>
        <v>0</v>
      </c>
      <c r="DK207" s="515">
        <f t="shared" si="167"/>
        <v>0</v>
      </c>
      <c r="DL207" s="515">
        <f t="shared" si="167"/>
        <v>0</v>
      </c>
      <c r="DM207" s="515">
        <f t="shared" si="167"/>
        <v>0</v>
      </c>
      <c r="DN207" s="515">
        <f t="shared" si="167"/>
        <v>0</v>
      </c>
      <c r="DO207" s="515">
        <f t="shared" si="167"/>
        <v>0</v>
      </c>
      <c r="DP207" s="515">
        <f t="shared" si="167"/>
        <v>0</v>
      </c>
      <c r="DQ207" s="515">
        <f t="shared" si="167"/>
        <v>0</v>
      </c>
      <c r="DR207" s="515">
        <f t="shared" si="167"/>
        <v>0</v>
      </c>
      <c r="DS207" s="515">
        <f t="shared" si="167"/>
        <v>0</v>
      </c>
      <c r="DT207" s="515">
        <f t="shared" si="167"/>
        <v>0</v>
      </c>
      <c r="DU207" s="515">
        <f t="shared" si="167"/>
        <v>0</v>
      </c>
      <c r="DV207" s="515">
        <f t="shared" si="167"/>
        <v>0</v>
      </c>
      <c r="DW207" s="515">
        <f t="shared" si="167"/>
        <v>0</v>
      </c>
      <c r="DX207" s="515">
        <f t="shared" si="167"/>
        <v>0</v>
      </c>
      <c r="DY207" s="515">
        <f t="shared" si="167"/>
        <v>0</v>
      </c>
      <c r="DZ207" s="515">
        <f t="shared" si="167"/>
        <v>0</v>
      </c>
      <c r="EA207" s="515">
        <f t="shared" si="167"/>
        <v>0</v>
      </c>
      <c r="EB207" s="515">
        <f t="shared" ref="EB207:GM207" si="168">IF(AND(EB$167&gt;EOMONTH($E37,$R37*(1-$O37)),EB$167&lt;=EOMONTH($E37,$R37*(1-$O37)+$S37*(1-$O37)+$T37*$O37)),-EB206,0)</f>
        <v>0</v>
      </c>
      <c r="EC207" s="515">
        <f t="shared" si="168"/>
        <v>0</v>
      </c>
      <c r="ED207" s="515">
        <f t="shared" si="168"/>
        <v>0</v>
      </c>
      <c r="EE207" s="515">
        <f t="shared" si="168"/>
        <v>0</v>
      </c>
      <c r="EF207" s="515">
        <f t="shared" si="168"/>
        <v>0</v>
      </c>
      <c r="EG207" s="515">
        <f t="shared" si="168"/>
        <v>0</v>
      </c>
      <c r="EH207" s="515">
        <f t="shared" si="168"/>
        <v>0</v>
      </c>
      <c r="EI207" s="515">
        <f t="shared" si="168"/>
        <v>0</v>
      </c>
      <c r="EJ207" s="515">
        <f t="shared" si="168"/>
        <v>0</v>
      </c>
      <c r="EK207" s="515">
        <f t="shared" si="168"/>
        <v>0</v>
      </c>
      <c r="EL207" s="515">
        <f t="shared" si="168"/>
        <v>0</v>
      </c>
      <c r="EM207" s="515">
        <f t="shared" si="168"/>
        <v>0</v>
      </c>
      <c r="EN207" s="515">
        <f t="shared" si="168"/>
        <v>0</v>
      </c>
      <c r="EO207" s="515">
        <f t="shared" si="168"/>
        <v>0</v>
      </c>
      <c r="EP207" s="515">
        <f t="shared" si="168"/>
        <v>0</v>
      </c>
      <c r="EQ207" s="515">
        <f t="shared" si="168"/>
        <v>0</v>
      </c>
      <c r="ER207" s="515">
        <f t="shared" si="168"/>
        <v>0</v>
      </c>
      <c r="ES207" s="515">
        <f t="shared" si="168"/>
        <v>0</v>
      </c>
      <c r="ET207" s="515">
        <f t="shared" si="168"/>
        <v>0</v>
      </c>
      <c r="EU207" s="515">
        <f t="shared" si="168"/>
        <v>0</v>
      </c>
      <c r="EV207" s="515">
        <f t="shared" si="168"/>
        <v>0</v>
      </c>
      <c r="EW207" s="515">
        <f t="shared" si="168"/>
        <v>0</v>
      </c>
      <c r="EX207" s="515">
        <f t="shared" si="168"/>
        <v>0</v>
      </c>
      <c r="EY207" s="515">
        <f t="shared" si="168"/>
        <v>0</v>
      </c>
      <c r="EZ207" s="515">
        <f t="shared" si="168"/>
        <v>0</v>
      </c>
      <c r="FA207" s="515">
        <f t="shared" si="168"/>
        <v>0</v>
      </c>
      <c r="FB207" s="515">
        <f t="shared" si="168"/>
        <v>0</v>
      </c>
      <c r="FC207" s="515">
        <f t="shared" si="168"/>
        <v>0</v>
      </c>
      <c r="FD207" s="515">
        <f t="shared" si="168"/>
        <v>0</v>
      </c>
      <c r="FE207" s="515">
        <f t="shared" si="168"/>
        <v>0</v>
      </c>
      <c r="FF207" s="515">
        <f t="shared" si="168"/>
        <v>0</v>
      </c>
      <c r="FG207" s="515">
        <f t="shared" si="168"/>
        <v>0</v>
      </c>
      <c r="FH207" s="515">
        <f t="shared" si="168"/>
        <v>0</v>
      </c>
      <c r="FI207" s="515">
        <f t="shared" si="168"/>
        <v>0</v>
      </c>
      <c r="FJ207" s="515">
        <f t="shared" si="168"/>
        <v>0</v>
      </c>
      <c r="FK207" s="515">
        <f t="shared" si="168"/>
        <v>0</v>
      </c>
      <c r="FL207" s="515">
        <f t="shared" si="168"/>
        <v>0</v>
      </c>
      <c r="FM207" s="515">
        <f t="shared" si="168"/>
        <v>0</v>
      </c>
      <c r="FN207" s="515">
        <f t="shared" si="168"/>
        <v>0</v>
      </c>
      <c r="FO207" s="515">
        <f t="shared" si="168"/>
        <v>0</v>
      </c>
      <c r="FP207" s="515">
        <f t="shared" si="168"/>
        <v>0</v>
      </c>
      <c r="FQ207" s="515">
        <f t="shared" si="168"/>
        <v>0</v>
      </c>
      <c r="FR207" s="515">
        <f t="shared" si="168"/>
        <v>0</v>
      </c>
      <c r="FS207" s="515">
        <f t="shared" si="168"/>
        <v>0</v>
      </c>
      <c r="FT207" s="515">
        <f t="shared" si="168"/>
        <v>0</v>
      </c>
      <c r="FU207" s="515">
        <f t="shared" si="168"/>
        <v>0</v>
      </c>
      <c r="FV207" s="515">
        <f t="shared" si="168"/>
        <v>0</v>
      </c>
      <c r="FW207" s="515">
        <f t="shared" si="168"/>
        <v>0</v>
      </c>
      <c r="FX207" s="515">
        <f t="shared" si="168"/>
        <v>0</v>
      </c>
      <c r="FY207" s="515">
        <f t="shared" si="168"/>
        <v>0</v>
      </c>
      <c r="FZ207" s="515">
        <f t="shared" si="168"/>
        <v>0</v>
      </c>
      <c r="GA207" s="515">
        <f t="shared" si="168"/>
        <v>0</v>
      </c>
      <c r="GB207" s="515">
        <f t="shared" si="168"/>
        <v>0</v>
      </c>
      <c r="GC207" s="515">
        <f t="shared" si="168"/>
        <v>0</v>
      </c>
      <c r="GD207" s="515">
        <f t="shared" si="168"/>
        <v>0</v>
      </c>
      <c r="GE207" s="515">
        <f t="shared" si="168"/>
        <v>0</v>
      </c>
      <c r="GF207" s="515">
        <f t="shared" si="168"/>
        <v>0</v>
      </c>
      <c r="GG207" s="515">
        <f t="shared" si="168"/>
        <v>0</v>
      </c>
      <c r="GH207" s="515">
        <f t="shared" si="168"/>
        <v>0</v>
      </c>
      <c r="GI207" s="515">
        <f t="shared" si="168"/>
        <v>0</v>
      </c>
      <c r="GJ207" s="515">
        <f t="shared" si="168"/>
        <v>0</v>
      </c>
      <c r="GK207" s="515">
        <f t="shared" si="168"/>
        <v>0</v>
      </c>
      <c r="GL207" s="515">
        <f t="shared" si="168"/>
        <v>0</v>
      </c>
      <c r="GM207" s="515">
        <f t="shared" si="168"/>
        <v>0</v>
      </c>
      <c r="GN207" s="515">
        <f t="shared" ref="GN207:IY207" si="169">IF(AND(GN$167&gt;EOMONTH($E37,$R37*(1-$O37)),GN$167&lt;=EOMONTH($E37,$R37*(1-$O37)+$S37*(1-$O37)+$T37*$O37)),-GN206,0)</f>
        <v>0</v>
      </c>
      <c r="GO207" s="515">
        <f t="shared" si="169"/>
        <v>0</v>
      </c>
      <c r="GP207" s="515">
        <f t="shared" si="169"/>
        <v>0</v>
      </c>
      <c r="GQ207" s="515">
        <f t="shared" si="169"/>
        <v>0</v>
      </c>
      <c r="GR207" s="515">
        <f t="shared" si="169"/>
        <v>0</v>
      </c>
      <c r="GS207" s="515">
        <f t="shared" si="169"/>
        <v>0</v>
      </c>
      <c r="GT207" s="515">
        <f t="shared" si="169"/>
        <v>0</v>
      </c>
      <c r="GU207" s="515">
        <f t="shared" si="169"/>
        <v>0</v>
      </c>
      <c r="GV207" s="515">
        <f t="shared" si="169"/>
        <v>0</v>
      </c>
      <c r="GW207" s="515">
        <f t="shared" si="169"/>
        <v>0</v>
      </c>
      <c r="GX207" s="515">
        <f t="shared" si="169"/>
        <v>0</v>
      </c>
      <c r="GY207" s="515">
        <f t="shared" si="169"/>
        <v>0</v>
      </c>
      <c r="GZ207" s="515">
        <f t="shared" si="169"/>
        <v>0</v>
      </c>
      <c r="HA207" s="515">
        <f t="shared" si="169"/>
        <v>0</v>
      </c>
      <c r="HB207" s="515">
        <f t="shared" si="169"/>
        <v>0</v>
      </c>
      <c r="HC207" s="515">
        <f t="shared" si="169"/>
        <v>0</v>
      </c>
      <c r="HD207" s="515">
        <f t="shared" si="169"/>
        <v>0</v>
      </c>
      <c r="HE207" s="515">
        <f t="shared" si="169"/>
        <v>0</v>
      </c>
      <c r="HF207" s="515">
        <f t="shared" si="169"/>
        <v>0</v>
      </c>
      <c r="HG207" s="515">
        <f t="shared" si="169"/>
        <v>0</v>
      </c>
      <c r="HH207" s="515">
        <f t="shared" si="169"/>
        <v>0</v>
      </c>
      <c r="HI207" s="515">
        <f t="shared" si="169"/>
        <v>0</v>
      </c>
      <c r="HJ207" s="515">
        <f t="shared" si="169"/>
        <v>0</v>
      </c>
      <c r="HK207" s="515">
        <f t="shared" si="169"/>
        <v>0</v>
      </c>
      <c r="HL207" s="515">
        <f t="shared" si="169"/>
        <v>0</v>
      </c>
      <c r="HM207" s="515">
        <f t="shared" si="169"/>
        <v>0</v>
      </c>
      <c r="HN207" s="515">
        <f t="shared" si="169"/>
        <v>0</v>
      </c>
      <c r="HO207" s="515">
        <f t="shared" si="169"/>
        <v>0</v>
      </c>
      <c r="HP207" s="515">
        <f t="shared" si="169"/>
        <v>0</v>
      </c>
      <c r="HQ207" s="515">
        <f t="shared" si="169"/>
        <v>0</v>
      </c>
      <c r="HR207" s="515">
        <f t="shared" si="169"/>
        <v>0</v>
      </c>
      <c r="HS207" s="515">
        <f t="shared" si="169"/>
        <v>0</v>
      </c>
      <c r="HT207" s="515">
        <f t="shared" si="169"/>
        <v>0</v>
      </c>
      <c r="HU207" s="515">
        <f t="shared" si="169"/>
        <v>0</v>
      </c>
      <c r="HV207" s="515">
        <f t="shared" si="169"/>
        <v>0</v>
      </c>
      <c r="HW207" s="515">
        <f t="shared" si="169"/>
        <v>0</v>
      </c>
      <c r="HX207" s="515">
        <f t="shared" si="169"/>
        <v>0</v>
      </c>
      <c r="HY207" s="515">
        <f t="shared" si="169"/>
        <v>0</v>
      </c>
      <c r="HZ207" s="515">
        <f t="shared" si="169"/>
        <v>0</v>
      </c>
      <c r="IA207" s="515">
        <f t="shared" si="169"/>
        <v>0</v>
      </c>
      <c r="IB207" s="515">
        <f t="shared" si="169"/>
        <v>0</v>
      </c>
      <c r="IC207" s="515">
        <f t="shared" si="169"/>
        <v>0</v>
      </c>
      <c r="ID207" s="515">
        <f t="shared" si="169"/>
        <v>0</v>
      </c>
      <c r="IE207" s="515">
        <f t="shared" si="169"/>
        <v>0</v>
      </c>
      <c r="IF207" s="515">
        <f t="shared" si="169"/>
        <v>0</v>
      </c>
      <c r="IG207" s="515">
        <f t="shared" si="169"/>
        <v>0</v>
      </c>
      <c r="IH207" s="515">
        <f t="shared" si="169"/>
        <v>0</v>
      </c>
      <c r="II207" s="515">
        <f t="shared" si="169"/>
        <v>0</v>
      </c>
      <c r="IJ207" s="515">
        <f t="shared" si="169"/>
        <v>0</v>
      </c>
      <c r="IK207" s="515">
        <f t="shared" si="169"/>
        <v>0</v>
      </c>
      <c r="IL207" s="515">
        <f t="shared" si="169"/>
        <v>0</v>
      </c>
      <c r="IM207" s="515">
        <f t="shared" si="169"/>
        <v>0</v>
      </c>
      <c r="IN207" s="515">
        <f t="shared" si="169"/>
        <v>0</v>
      </c>
      <c r="IO207" s="515">
        <f t="shared" si="169"/>
        <v>0</v>
      </c>
      <c r="IP207" s="515">
        <f t="shared" si="169"/>
        <v>0</v>
      </c>
      <c r="IQ207" s="515">
        <f t="shared" si="169"/>
        <v>0</v>
      </c>
      <c r="IR207" s="515">
        <f t="shared" si="169"/>
        <v>0</v>
      </c>
      <c r="IS207" s="515">
        <f t="shared" si="169"/>
        <v>0</v>
      </c>
      <c r="IT207" s="515">
        <f t="shared" si="169"/>
        <v>0</v>
      </c>
      <c r="IU207" s="515">
        <f t="shared" si="169"/>
        <v>0</v>
      </c>
      <c r="IV207" s="515">
        <f t="shared" si="169"/>
        <v>0</v>
      </c>
      <c r="IW207" s="515">
        <f t="shared" si="169"/>
        <v>0</v>
      </c>
      <c r="IX207" s="515">
        <f t="shared" si="169"/>
        <v>0</v>
      </c>
      <c r="IY207" s="515">
        <f t="shared" si="169"/>
        <v>0</v>
      </c>
      <c r="IZ207" s="515">
        <f t="shared" ref="IZ207:LK207" si="170">IF(AND(IZ$167&gt;EOMONTH($E37,$R37*(1-$O37)),IZ$167&lt;=EOMONTH($E37,$R37*(1-$O37)+$S37*(1-$O37)+$T37*$O37)),-IZ206,0)</f>
        <v>0</v>
      </c>
      <c r="JA207" s="515">
        <f t="shared" si="170"/>
        <v>0</v>
      </c>
      <c r="JB207" s="515">
        <f t="shared" si="170"/>
        <v>0</v>
      </c>
      <c r="JC207" s="515">
        <f t="shared" si="170"/>
        <v>0</v>
      </c>
      <c r="JD207" s="515">
        <f t="shared" si="170"/>
        <v>0</v>
      </c>
      <c r="JE207" s="515">
        <f t="shared" si="170"/>
        <v>0</v>
      </c>
      <c r="JF207" s="515">
        <f t="shared" si="170"/>
        <v>0</v>
      </c>
      <c r="JG207" s="515">
        <f t="shared" si="170"/>
        <v>0</v>
      </c>
      <c r="JH207" s="515">
        <f t="shared" si="170"/>
        <v>0</v>
      </c>
      <c r="JI207" s="515">
        <f t="shared" si="170"/>
        <v>0</v>
      </c>
      <c r="JJ207" s="515">
        <f t="shared" si="170"/>
        <v>0</v>
      </c>
      <c r="JK207" s="515">
        <f t="shared" si="170"/>
        <v>0</v>
      </c>
      <c r="JL207" s="515">
        <f t="shared" si="170"/>
        <v>0</v>
      </c>
      <c r="JM207" s="515">
        <f t="shared" si="170"/>
        <v>0</v>
      </c>
      <c r="JN207" s="515">
        <f t="shared" si="170"/>
        <v>0</v>
      </c>
      <c r="JO207" s="515">
        <f t="shared" si="170"/>
        <v>0</v>
      </c>
      <c r="JP207" s="515">
        <f t="shared" si="170"/>
        <v>0</v>
      </c>
      <c r="JQ207" s="515">
        <f t="shared" si="170"/>
        <v>0</v>
      </c>
      <c r="JR207" s="515">
        <f t="shared" si="170"/>
        <v>0</v>
      </c>
      <c r="JS207" s="515">
        <f t="shared" si="170"/>
        <v>0</v>
      </c>
      <c r="JT207" s="515">
        <f t="shared" si="170"/>
        <v>0</v>
      </c>
      <c r="JU207" s="515">
        <f t="shared" si="170"/>
        <v>0</v>
      </c>
      <c r="JV207" s="515">
        <f t="shared" si="170"/>
        <v>0</v>
      </c>
      <c r="JW207" s="515">
        <f t="shared" si="170"/>
        <v>0</v>
      </c>
      <c r="JX207" s="515">
        <f t="shared" si="170"/>
        <v>0</v>
      </c>
      <c r="JY207" s="515">
        <f t="shared" si="170"/>
        <v>0</v>
      </c>
      <c r="JZ207" s="515">
        <f t="shared" si="170"/>
        <v>0</v>
      </c>
      <c r="KA207" s="515">
        <f t="shared" si="170"/>
        <v>0</v>
      </c>
      <c r="KB207" s="515">
        <f t="shared" si="170"/>
        <v>0</v>
      </c>
      <c r="KC207" s="515">
        <f t="shared" si="170"/>
        <v>0</v>
      </c>
      <c r="KD207" s="515">
        <f t="shared" si="170"/>
        <v>0</v>
      </c>
      <c r="KE207" s="515">
        <f t="shared" si="170"/>
        <v>0</v>
      </c>
      <c r="KF207" s="515">
        <f t="shared" si="170"/>
        <v>0</v>
      </c>
      <c r="KG207" s="515">
        <f t="shared" si="170"/>
        <v>0</v>
      </c>
      <c r="KH207" s="515">
        <f t="shared" si="170"/>
        <v>0</v>
      </c>
      <c r="KI207" s="515">
        <f t="shared" si="170"/>
        <v>0</v>
      </c>
      <c r="KJ207" s="515">
        <f t="shared" si="170"/>
        <v>0</v>
      </c>
      <c r="KK207" s="515">
        <f t="shared" si="170"/>
        <v>0</v>
      </c>
      <c r="KL207" s="515">
        <f t="shared" si="170"/>
        <v>0</v>
      </c>
      <c r="KM207" s="515">
        <f t="shared" si="170"/>
        <v>0</v>
      </c>
      <c r="KN207" s="515">
        <f t="shared" si="170"/>
        <v>0</v>
      </c>
      <c r="KO207" s="515">
        <f t="shared" si="170"/>
        <v>0</v>
      </c>
      <c r="KP207" s="515">
        <f t="shared" si="170"/>
        <v>0</v>
      </c>
      <c r="KQ207" s="515">
        <f t="shared" si="170"/>
        <v>0</v>
      </c>
      <c r="KR207" s="515">
        <f t="shared" si="170"/>
        <v>0</v>
      </c>
      <c r="KS207" s="515">
        <f t="shared" si="170"/>
        <v>0</v>
      </c>
      <c r="KT207" s="515">
        <f t="shared" si="170"/>
        <v>0</v>
      </c>
      <c r="KU207" s="515">
        <f t="shared" si="170"/>
        <v>0</v>
      </c>
      <c r="KV207" s="515">
        <f t="shared" si="170"/>
        <v>0</v>
      </c>
      <c r="KW207" s="515">
        <f t="shared" si="170"/>
        <v>0</v>
      </c>
      <c r="KX207" s="515">
        <f t="shared" si="170"/>
        <v>0</v>
      </c>
      <c r="KY207" s="515">
        <f t="shared" si="170"/>
        <v>0</v>
      </c>
      <c r="KZ207" s="515">
        <f t="shared" si="170"/>
        <v>0</v>
      </c>
      <c r="LA207" s="515">
        <f t="shared" si="170"/>
        <v>0</v>
      </c>
      <c r="LB207" s="515">
        <f t="shared" si="170"/>
        <v>0</v>
      </c>
      <c r="LC207" s="515">
        <f t="shared" si="170"/>
        <v>0</v>
      </c>
      <c r="LD207" s="515">
        <f t="shared" si="170"/>
        <v>0</v>
      </c>
      <c r="LE207" s="515">
        <f t="shared" si="170"/>
        <v>0</v>
      </c>
      <c r="LF207" s="515">
        <f t="shared" si="170"/>
        <v>0</v>
      </c>
      <c r="LG207" s="515">
        <f t="shared" si="170"/>
        <v>0</v>
      </c>
      <c r="LH207" s="515">
        <f t="shared" si="170"/>
        <v>0</v>
      </c>
      <c r="LI207" s="515">
        <f t="shared" si="170"/>
        <v>0</v>
      </c>
      <c r="LJ207" s="515">
        <f t="shared" si="170"/>
        <v>0</v>
      </c>
      <c r="LK207" s="515">
        <f t="shared" si="170"/>
        <v>0</v>
      </c>
      <c r="LL207" s="515">
        <f t="shared" ref="LL207:NK207" si="171">IF(AND(LL$167&gt;EOMONTH($E37,$R37*(1-$O37)),LL$167&lt;=EOMONTH($E37,$R37*(1-$O37)+$S37*(1-$O37)+$T37*$O37)),-LL206,0)</f>
        <v>0</v>
      </c>
      <c r="LM207" s="515">
        <f t="shared" si="171"/>
        <v>0</v>
      </c>
      <c r="LN207" s="515">
        <f t="shared" si="171"/>
        <v>0</v>
      </c>
      <c r="LO207" s="515">
        <f t="shared" si="171"/>
        <v>0</v>
      </c>
      <c r="LP207" s="515">
        <f t="shared" si="171"/>
        <v>0</v>
      </c>
      <c r="LQ207" s="515">
        <f t="shared" si="171"/>
        <v>0</v>
      </c>
      <c r="LR207" s="515">
        <f t="shared" si="171"/>
        <v>0</v>
      </c>
      <c r="LS207" s="515">
        <f t="shared" si="171"/>
        <v>0</v>
      </c>
      <c r="LT207" s="515">
        <f t="shared" si="171"/>
        <v>0</v>
      </c>
      <c r="LU207" s="515">
        <f t="shared" si="171"/>
        <v>0</v>
      </c>
      <c r="LV207" s="515">
        <f t="shared" si="171"/>
        <v>0</v>
      </c>
      <c r="LW207" s="515">
        <f t="shared" si="171"/>
        <v>0</v>
      </c>
      <c r="LX207" s="515">
        <f t="shared" si="171"/>
        <v>0</v>
      </c>
      <c r="LY207" s="515">
        <f t="shared" si="171"/>
        <v>0</v>
      </c>
      <c r="LZ207" s="515">
        <f t="shared" si="171"/>
        <v>0</v>
      </c>
      <c r="MA207" s="515">
        <f t="shared" si="171"/>
        <v>0</v>
      </c>
      <c r="MB207" s="515">
        <f t="shared" si="171"/>
        <v>0</v>
      </c>
      <c r="MC207" s="515">
        <f t="shared" si="171"/>
        <v>0</v>
      </c>
      <c r="MD207" s="515">
        <f t="shared" si="171"/>
        <v>0</v>
      </c>
      <c r="ME207" s="515">
        <f t="shared" si="171"/>
        <v>0</v>
      </c>
      <c r="MF207" s="515">
        <f t="shared" si="171"/>
        <v>0</v>
      </c>
      <c r="MG207" s="515">
        <f t="shared" si="171"/>
        <v>0</v>
      </c>
      <c r="MH207" s="515">
        <f t="shared" si="171"/>
        <v>0</v>
      </c>
      <c r="MI207" s="515">
        <f t="shared" si="171"/>
        <v>0</v>
      </c>
      <c r="MJ207" s="515">
        <f t="shared" si="171"/>
        <v>0</v>
      </c>
      <c r="MK207" s="515">
        <f t="shared" si="171"/>
        <v>0</v>
      </c>
      <c r="ML207" s="515">
        <f t="shared" si="171"/>
        <v>0</v>
      </c>
      <c r="MM207" s="515">
        <f t="shared" si="171"/>
        <v>0</v>
      </c>
      <c r="MN207" s="515">
        <f t="shared" si="171"/>
        <v>0</v>
      </c>
      <c r="MO207" s="515">
        <f t="shared" si="171"/>
        <v>0</v>
      </c>
      <c r="MP207" s="515">
        <f t="shared" si="171"/>
        <v>0</v>
      </c>
      <c r="MQ207" s="515">
        <f t="shared" si="171"/>
        <v>0</v>
      </c>
      <c r="MR207" s="515">
        <f t="shared" si="171"/>
        <v>0</v>
      </c>
      <c r="MS207" s="515">
        <f t="shared" si="171"/>
        <v>0</v>
      </c>
      <c r="MT207" s="515">
        <f t="shared" si="171"/>
        <v>0</v>
      </c>
      <c r="MU207" s="515">
        <f t="shared" si="171"/>
        <v>0</v>
      </c>
      <c r="MV207" s="515">
        <f t="shared" si="171"/>
        <v>0</v>
      </c>
      <c r="MW207" s="515">
        <f t="shared" si="171"/>
        <v>0</v>
      </c>
      <c r="MX207" s="515">
        <f t="shared" si="171"/>
        <v>0</v>
      </c>
      <c r="MY207" s="515">
        <f t="shared" si="171"/>
        <v>0</v>
      </c>
      <c r="MZ207" s="515">
        <f t="shared" si="171"/>
        <v>0</v>
      </c>
      <c r="NA207" s="515">
        <f t="shared" si="171"/>
        <v>0</v>
      </c>
      <c r="NB207" s="515">
        <f t="shared" si="171"/>
        <v>0</v>
      </c>
      <c r="NC207" s="515">
        <f t="shared" si="171"/>
        <v>0</v>
      </c>
      <c r="ND207" s="515">
        <f t="shared" si="171"/>
        <v>0</v>
      </c>
      <c r="NE207" s="515">
        <f t="shared" si="171"/>
        <v>0</v>
      </c>
      <c r="NF207" s="515">
        <f t="shared" si="171"/>
        <v>0</v>
      </c>
      <c r="NG207" s="515">
        <f t="shared" si="171"/>
        <v>0</v>
      </c>
      <c r="NH207" s="515">
        <f t="shared" si="171"/>
        <v>0</v>
      </c>
      <c r="NI207" s="515">
        <f t="shared" si="171"/>
        <v>0</v>
      </c>
      <c r="NJ207" s="515">
        <f t="shared" si="171"/>
        <v>0</v>
      </c>
      <c r="NK207" s="518">
        <f t="shared" si="171"/>
        <v>0</v>
      </c>
    </row>
    <row r="208" spans="1:375" s="384" customFormat="1" ht="13.8" x14ac:dyDescent="0.3">
      <c r="A208" s="517">
        <f t="shared" si="147"/>
        <v>70471.634707707039</v>
      </c>
      <c r="B208" s="421" t="s">
        <v>315</v>
      </c>
      <c r="C208" s="514" t="s">
        <v>335</v>
      </c>
      <c r="D208" s="515">
        <f>IF(OR(D$167&lt;=EOMONTH($E37,$R37*(1-$O37)),D$167&gt;EOMONTH($E37,$P37*12*(1-$O37)+$Q37*12*$O37+$R37*(1-$O37))),0,IF($X37="NNN",SUM(Expenses!B$14:B$18)*$F37,IF($X37="FSG",0,IF($X37="MG",SUMPRODUCT(Expenses!B$14:B$18,$Z37:$Z41)*$F37,MAX((Expenses!B$15-$AB37/12)*$AA37*$F37,0)+MAX((Expenses!B$14-$AB38/12)*$AA38*$F37,0)+MAX((Expenses!B$17-$AB39/12)*$AA39*$F37,0)+MAX((Expenses!B$16-$AB40/12)*$AA40*$F37,0)+MAX((Expenses!B$18-$AB41/12)*$AA41*$F37,0)))))</f>
        <v>0</v>
      </c>
      <c r="E208" s="515">
        <f>IF(OR(E$167&lt;=EOMONTH($E37,$R37*(1-$O37)),E$167&gt;EOMONTH($E37,$P37*12*(1-$O37)+$Q37*12*$O37+$R37*(1-$O37))),0,IF($X37="NNN",SUM(Expenses!C$14:C$18)*$F37,IF($X37="FSG",0,IF($X37="MG",SUMPRODUCT(Expenses!C$14:C$18,$Z37:$Z41)*$F37,MAX((Expenses!C$15-$AB37/12)*$AA37*$F37,0)+MAX((Expenses!C$14-$AB38/12)*$AA38*$F37,0)+MAX((Expenses!C$17-$AB39/12)*$AA39*$F37,0)+MAX((Expenses!C$16-$AB40/12)*$AA40*$F37,0)+MAX((Expenses!C$18-$AB41/12)*$AA41*$F37,0)))))</f>
        <v>0</v>
      </c>
      <c r="F208" s="515">
        <f>IF(OR(F$167&lt;=EOMONTH($E37,$R37*(1-$O37)),F$167&gt;EOMONTH($E37,$P37*12*(1-$O37)+$Q37*12*$O37+$R37*(1-$O37))),0,IF($X37="NNN",SUM(Expenses!D$14:D$18)*$F37,IF($X37="FSG",0,IF($X37="MG",SUMPRODUCT(Expenses!D$14:D$18,$Z37:$Z41)*$F37,MAX((Expenses!D$15-$AB37/12)*$AA37*$F37,0)+MAX((Expenses!D$14-$AB38/12)*$AA38*$F37,0)+MAX((Expenses!D$17-$AB39/12)*$AA39*$F37,0)+MAX((Expenses!D$16-$AB40/12)*$AA40*$F37,0)+MAX((Expenses!D$18-$AB41/12)*$AA41*$F37,0)))))</f>
        <v>0</v>
      </c>
      <c r="G208" s="515">
        <f>IF(OR(G$167&lt;=EOMONTH($E37,$R37*(1-$O37)),G$167&gt;EOMONTH($E37,$P37*12*(1-$O37)+$Q37*12*$O37+$R37*(1-$O37))),0,IF($X37="NNN",SUM(Expenses!E$14:E$18)*$F37,IF($X37="FSG",0,IF($X37="MG",SUMPRODUCT(Expenses!E$14:E$18,$Z37:$Z41)*$F37,MAX((Expenses!E$15-$AB37/12)*$AA37*$F37,0)+MAX((Expenses!E$14-$AB38/12)*$AA38*$F37,0)+MAX((Expenses!E$17-$AB39/12)*$AA39*$F37,0)+MAX((Expenses!E$16-$AB40/12)*$AA40*$F37,0)+MAX((Expenses!E$18-$AB41/12)*$AA41*$F37,0)))))</f>
        <v>0</v>
      </c>
      <c r="H208" s="515">
        <f>IF(OR(H$167&lt;=EOMONTH($E37,$R37*(1-$O37)),H$167&gt;EOMONTH($E37,$P37*12*(1-$O37)+$Q37*12*$O37+$R37*(1-$O37))),0,IF($X37="NNN",SUM(Expenses!F$14:F$18)*$F37,IF($X37="FSG",0,IF($X37="MG",SUMPRODUCT(Expenses!F$14:F$18,$Z37:$Z41)*$F37,MAX((Expenses!F$15-$AB37/12)*$AA37*$F37,0)+MAX((Expenses!F$14-$AB38/12)*$AA38*$F37,0)+MAX((Expenses!F$17-$AB39/12)*$AA39*$F37,0)+MAX((Expenses!F$16-$AB40/12)*$AA40*$F37,0)+MAX((Expenses!F$18-$AB41/12)*$AA41*$F37,0)))))</f>
        <v>0</v>
      </c>
      <c r="I208" s="515">
        <f>IF(OR(I$167&lt;=EOMONTH($E37,$R37*(1-$O37)),I$167&gt;EOMONTH($E37,$P37*12*(1-$O37)+$Q37*12*$O37+$R37*(1-$O37))),0,IF($X37="NNN",SUM(Expenses!G$14:G$18)*$F37,IF($X37="FSG",0,IF($X37="MG",SUMPRODUCT(Expenses!G$14:G$18,$Z37:$Z41)*$F37,MAX((Expenses!G$15-$AB37/12)*$AA37*$F37,0)+MAX((Expenses!G$14-$AB38/12)*$AA38*$F37,0)+MAX((Expenses!G$17-$AB39/12)*$AA39*$F37,0)+MAX((Expenses!G$16-$AB40/12)*$AA40*$F37,0)+MAX((Expenses!G$18-$AB41/12)*$AA41*$F37,0)))))</f>
        <v>0</v>
      </c>
      <c r="J208" s="515">
        <f>IF(OR(J$167&lt;=EOMONTH($E37,$R37*(1-$O37)),J$167&gt;EOMONTH($E37,$P37*12*(1-$O37)+$Q37*12*$O37+$R37*(1-$O37))),0,IF($X37="NNN",SUM(Expenses!H$14:H$18)*$F37,IF($X37="FSG",0,IF($X37="MG",SUMPRODUCT(Expenses!H$14:H$18,$Z37:$Z41)*$F37,MAX((Expenses!H$15-$AB37/12)*$AA37*$F37,0)+MAX((Expenses!H$14-$AB38/12)*$AA38*$F37,0)+MAX((Expenses!H$17-$AB39/12)*$AA39*$F37,0)+MAX((Expenses!H$16-$AB40/12)*$AA40*$F37,0)+MAX((Expenses!H$18-$AB41/12)*$AA41*$F37,0)))))</f>
        <v>0</v>
      </c>
      <c r="K208" s="515">
        <f>IF(OR(K$167&lt;=EOMONTH($E37,$R37*(1-$O37)),K$167&gt;EOMONTH($E37,$P37*12*(1-$O37)+$Q37*12*$O37+$R37*(1-$O37))),0,IF($X37="NNN",SUM(Expenses!I$14:I$18)*$F37,IF($X37="FSG",0,IF($X37="MG",SUMPRODUCT(Expenses!I$14:I$18,$Z37:$Z41)*$F37,MAX((Expenses!I$15-$AB37/12)*$AA37*$F37,0)+MAX((Expenses!I$14-$AB38/12)*$AA38*$F37,0)+MAX((Expenses!I$17-$AB39/12)*$AA39*$F37,0)+MAX((Expenses!I$16-$AB40/12)*$AA40*$F37,0)+MAX((Expenses!I$18-$AB41/12)*$AA41*$F37,0)))))</f>
        <v>0</v>
      </c>
      <c r="L208" s="515">
        <f>IF(OR(L$167&lt;=EOMONTH($E37,$R37*(1-$O37)),L$167&gt;EOMONTH($E37,$P37*12*(1-$O37)+$Q37*12*$O37+$R37*(1-$O37))),0,IF($X37="NNN",SUM(Expenses!J$14:J$18)*$F37,IF($X37="FSG",0,IF($X37="MG",SUMPRODUCT(Expenses!J$14:J$18,$Z37:$Z41)*$F37,MAX((Expenses!J$15-$AB37/12)*$AA37*$F37,0)+MAX((Expenses!J$14-$AB38/12)*$AA38*$F37,0)+MAX((Expenses!J$17-$AB39/12)*$AA39*$F37,0)+MAX((Expenses!J$16-$AB40/12)*$AA40*$F37,0)+MAX((Expenses!J$18-$AB41/12)*$AA41*$F37,0)))))</f>
        <v>0</v>
      </c>
      <c r="M208" s="515">
        <f>IF(OR(M$167&lt;=EOMONTH($E37,$R37*(1-$O37)),M$167&gt;EOMONTH($E37,$P37*12*(1-$O37)+$Q37*12*$O37+$R37*(1-$O37))),0,IF($X37="NNN",SUM(Expenses!K$14:K$18)*$F37,IF($X37="FSG",0,IF($X37="MG",SUMPRODUCT(Expenses!K$14:K$18,$Z37:$Z41)*$F37,MAX((Expenses!K$15-$AB37/12)*$AA37*$F37,0)+MAX((Expenses!K$14-$AB38/12)*$AA38*$F37,0)+MAX((Expenses!K$17-$AB39/12)*$AA39*$F37,0)+MAX((Expenses!K$16-$AB40/12)*$AA40*$F37,0)+MAX((Expenses!K$18-$AB41/12)*$AA41*$F37,0)))))</f>
        <v>0</v>
      </c>
      <c r="N208" s="515">
        <f>IF(OR(N$167&lt;=EOMONTH($E37,$R37*(1-$O37)),N$167&gt;EOMONTH($E37,$P37*12*(1-$O37)+$Q37*12*$O37+$R37*(1-$O37))),0,IF($X37="NNN",SUM(Expenses!L$14:L$18)*$F37,IF($X37="FSG",0,IF($X37="MG",SUMPRODUCT(Expenses!L$14:L$18,$Z37:$Z41)*$F37,MAX((Expenses!L$15-$AB37/12)*$AA37*$F37,0)+MAX((Expenses!L$14-$AB38/12)*$AA38*$F37,0)+MAX((Expenses!L$17-$AB39/12)*$AA39*$F37,0)+MAX((Expenses!L$16-$AB40/12)*$AA40*$F37,0)+MAX((Expenses!L$18-$AB41/12)*$AA41*$F37,0)))))</f>
        <v>0</v>
      </c>
      <c r="O208" s="515">
        <f>IF(OR(O$167&lt;=EOMONTH($E37,$R37*(1-$O37)),O$167&gt;EOMONTH($E37,$P37*12*(1-$O37)+$Q37*12*$O37+$R37*(1-$O37))),0,IF($X37="NNN",SUM(Expenses!M$14:M$18)*$F37,IF($X37="FSG",0,IF($X37="MG",SUMPRODUCT(Expenses!M$14:M$18,$Z37:$Z41)*$F37,MAX((Expenses!M$15-$AB37/12)*$AA37*$F37,0)+MAX((Expenses!M$14-$AB38/12)*$AA38*$F37,0)+MAX((Expenses!M$17-$AB39/12)*$AA39*$F37,0)+MAX((Expenses!M$16-$AB40/12)*$AA40*$F37,0)+MAX((Expenses!M$18-$AB41/12)*$AA41*$F37,0)))))</f>
        <v>0</v>
      </c>
      <c r="P208" s="515">
        <f>IF(OR(P$167&lt;=EOMONTH($E37,$R37*(1-$O37)),P$167&gt;EOMONTH($E37,$P37*12*(1-$O37)+$Q37*12*$O37+$R37*(1-$O37))),0,IF($X37="NNN",SUM(Expenses!N$14:N$18)*$F37,IF($X37="FSG",0,IF($X37="MG",SUMPRODUCT(Expenses!N$14:N$18,$Z37:$Z41)*$F37,MAX((Expenses!N$15-$AB37/12)*$AA37*$F37,0)+MAX((Expenses!N$14-$AB38/12)*$AA38*$F37,0)+MAX((Expenses!N$17-$AB39/12)*$AA39*$F37,0)+MAX((Expenses!N$16-$AB40/12)*$AA40*$F37,0)+MAX((Expenses!N$18-$AB41/12)*$AA41*$F37,0)))))</f>
        <v>0</v>
      </c>
      <c r="Q208" s="515">
        <f>IF(OR(Q$167&lt;=EOMONTH($E37,$R37*(1-$O37)),Q$167&gt;EOMONTH($E37,$P37*12*(1-$O37)+$Q37*12*$O37+$R37*(1-$O37))),0,IF($X37="NNN",SUM(Expenses!O$14:O$18)*$F37,IF($X37="FSG",0,IF($X37="MG",SUMPRODUCT(Expenses!O$14:O$18,$Z37:$Z41)*$F37,MAX((Expenses!O$15-$AB37/12)*$AA37*$F37,0)+MAX((Expenses!O$14-$AB38/12)*$AA38*$F37,0)+MAX((Expenses!O$17-$AB39/12)*$AA39*$F37,0)+MAX((Expenses!O$16-$AB40/12)*$AA40*$F37,0)+MAX((Expenses!O$18-$AB41/12)*$AA41*$F37,0)))))</f>
        <v>0</v>
      </c>
      <c r="R208" s="515">
        <f>IF(OR(R$167&lt;=EOMONTH($E37,$R37*(1-$O37)),R$167&gt;EOMONTH($E37,$P37*12*(1-$O37)+$Q37*12*$O37+$R37*(1-$O37))),0,IF($X37="NNN",SUM(Expenses!P$14:P$18)*$F37,IF($X37="FSG",0,IF($X37="MG",SUMPRODUCT(Expenses!P$14:P$18,$Z37:$Z41)*$F37,MAX((Expenses!P$15-$AB37/12)*$AA37*$F37,0)+MAX((Expenses!P$14-$AB38/12)*$AA38*$F37,0)+MAX((Expenses!P$17-$AB39/12)*$AA39*$F37,0)+MAX((Expenses!P$16-$AB40/12)*$AA40*$F37,0)+MAX((Expenses!P$18-$AB41/12)*$AA41*$F37,0)))))</f>
        <v>0</v>
      </c>
      <c r="S208" s="515">
        <f>IF(OR(S$167&lt;=EOMONTH($E37,$R37*(1-$O37)),S$167&gt;EOMONTH($E37,$P37*12*(1-$O37)+$Q37*12*$O37+$R37*(1-$O37))),0,IF($X37="NNN",SUM(Expenses!Q$14:Q$18)*$F37,IF($X37="FSG",0,IF($X37="MG",SUMPRODUCT(Expenses!Q$14:Q$18,$Z37:$Z41)*$F37,MAX((Expenses!Q$15-$AB37/12)*$AA37*$F37,0)+MAX((Expenses!Q$14-$AB38/12)*$AA38*$F37,0)+MAX((Expenses!Q$17-$AB39/12)*$AA39*$F37,0)+MAX((Expenses!Q$16-$AB40/12)*$AA40*$F37,0)+MAX((Expenses!Q$18-$AB41/12)*$AA41*$F37,0)))))</f>
        <v>0</v>
      </c>
      <c r="T208" s="515">
        <f>IF(OR(T$167&lt;=EOMONTH($E37,$R37*(1-$O37)),T$167&gt;EOMONTH($E37,$P37*12*(1-$O37)+$Q37*12*$O37+$R37*(1-$O37))),0,IF($X37="NNN",SUM(Expenses!R$14:R$18)*$F37,IF($X37="FSG",0,IF($X37="MG",SUMPRODUCT(Expenses!R$14:R$18,$Z37:$Z41)*$F37,MAX((Expenses!R$15-$AB37/12)*$AA37*$F37,0)+MAX((Expenses!R$14-$AB38/12)*$AA38*$F37,0)+MAX((Expenses!R$17-$AB39/12)*$AA39*$F37,0)+MAX((Expenses!R$16-$AB40/12)*$AA40*$F37,0)+MAX((Expenses!R$18-$AB41/12)*$AA41*$F37,0)))))</f>
        <v>0</v>
      </c>
      <c r="U208" s="515">
        <f>IF(OR(U$167&lt;=EOMONTH($E37,$R37*(1-$O37)),U$167&gt;EOMONTH($E37,$P37*12*(1-$O37)+$Q37*12*$O37+$R37*(1-$O37))),0,IF($X37="NNN",SUM(Expenses!S$14:S$18)*$F37,IF($X37="FSG",0,IF($X37="MG",SUMPRODUCT(Expenses!S$14:S$18,$Z37:$Z41)*$F37,MAX((Expenses!S$15-$AB37/12)*$AA37*$F37,0)+MAX((Expenses!S$14-$AB38/12)*$AA38*$F37,0)+MAX((Expenses!S$17-$AB39/12)*$AA39*$F37,0)+MAX((Expenses!S$16-$AB40/12)*$AA40*$F37,0)+MAX((Expenses!S$18-$AB41/12)*$AA41*$F37,0)))))</f>
        <v>0</v>
      </c>
      <c r="V208" s="515">
        <f>IF(OR(V$167&lt;=EOMONTH($E37,$R37*(1-$O37)),V$167&gt;EOMONTH($E37,$P37*12*(1-$O37)+$Q37*12*$O37+$R37*(1-$O37))),0,IF($X37="NNN",SUM(Expenses!T$14:T$18)*$F37,IF($X37="FSG",0,IF($X37="MG",SUMPRODUCT(Expenses!T$14:T$18,$Z37:$Z41)*$F37,MAX((Expenses!T$15-$AB37/12)*$AA37*$F37,0)+MAX((Expenses!T$14-$AB38/12)*$AA38*$F37,0)+MAX((Expenses!T$17-$AB39/12)*$AA39*$F37,0)+MAX((Expenses!T$16-$AB40/12)*$AA40*$F37,0)+MAX((Expenses!T$18-$AB41/12)*$AA41*$F37,0)))))</f>
        <v>0</v>
      </c>
      <c r="W208" s="515">
        <f>IF(OR(W$167&lt;=EOMONTH($E37,$R37*(1-$O37)),W$167&gt;EOMONTH($E37,$P37*12*(1-$O37)+$Q37*12*$O37+$R37*(1-$O37))),0,IF($X37="NNN",SUM(Expenses!U$14:U$18)*$F37,IF($X37="FSG",0,IF($X37="MG",SUMPRODUCT(Expenses!U$14:U$18,$Z37:$Z41)*$F37,MAX((Expenses!U$15-$AB37/12)*$AA37*$F37,0)+MAX((Expenses!U$14-$AB38/12)*$AA38*$F37,0)+MAX((Expenses!U$17-$AB39/12)*$AA39*$F37,0)+MAX((Expenses!U$16-$AB40/12)*$AA40*$F37,0)+MAX((Expenses!U$18-$AB41/12)*$AA41*$F37,0)))))</f>
        <v>0</v>
      </c>
      <c r="X208" s="515">
        <f>IF(OR(X$167&lt;=EOMONTH($E37,$R37*(1-$O37)),X$167&gt;EOMONTH($E37,$P37*12*(1-$O37)+$Q37*12*$O37+$R37*(1-$O37))),0,IF($X37="NNN",SUM(Expenses!V$14:V$18)*$F37,IF($X37="FSG",0,IF($X37="MG",SUMPRODUCT(Expenses!V$14:V$18,$Z37:$Z41)*$F37,MAX((Expenses!V$15-$AB37/12)*$AA37*$F37,0)+MAX((Expenses!V$14-$AB38/12)*$AA38*$F37,0)+MAX((Expenses!V$17-$AB39/12)*$AA39*$F37,0)+MAX((Expenses!V$16-$AB40/12)*$AA40*$F37,0)+MAX((Expenses!V$18-$AB41/12)*$AA41*$F37,0)))))</f>
        <v>0</v>
      </c>
      <c r="Y208" s="515">
        <f>IF(OR(Y$167&lt;=EOMONTH($E37,$R37*(1-$O37)),Y$167&gt;EOMONTH($E37,$P37*12*(1-$O37)+$Q37*12*$O37+$R37*(1-$O37))),0,IF($X37="NNN",SUM(Expenses!W$14:W$18)*$F37,IF($X37="FSG",0,IF($X37="MG",SUMPRODUCT(Expenses!W$14:W$18,$Z37:$Z41)*$F37,MAX((Expenses!W$15-$AB37/12)*$AA37*$F37,0)+MAX((Expenses!W$14-$AB38/12)*$AA38*$F37,0)+MAX((Expenses!W$17-$AB39/12)*$AA39*$F37,0)+MAX((Expenses!W$16-$AB40/12)*$AA40*$F37,0)+MAX((Expenses!W$18-$AB41/12)*$AA41*$F37,0)))))</f>
        <v>1097.9097177219521</v>
      </c>
      <c r="Z208" s="515">
        <f>IF(OR(Z$167&lt;=EOMONTH($E37,$R37*(1-$O37)),Z$167&gt;EOMONTH($E37,$P37*12*(1-$O37)+$Q37*12*$O37+$R37*(1-$O37))),0,IF($X37="NNN",SUM(Expenses!X$14:X$18)*$F37,IF($X37="FSG",0,IF($X37="MG",SUMPRODUCT(Expenses!X$14:X$18,$Z37:$Z41)*$F37,MAX((Expenses!X$15-$AB37/12)*$AA37*$F37,0)+MAX((Expenses!X$14-$AB38/12)*$AA38*$F37,0)+MAX((Expenses!X$17-$AB39/12)*$AA39*$F37,0)+MAX((Expenses!X$16-$AB40/12)*$AA40*$F37,0)+MAX((Expenses!X$18-$AB41/12)*$AA41*$F37,0)))))</f>
        <v>1100.3945944345737</v>
      </c>
      <c r="AA208" s="515">
        <f>IF(OR(AA$167&lt;=EOMONTH($E37,$R37*(1-$O37)),AA$167&gt;EOMONTH($E37,$P37*12*(1-$O37)+$Q37*12*$O37+$R37*(1-$O37))),0,IF($X37="NNN",SUM(Expenses!Y$14:Y$18)*$F37,IF($X37="FSG",0,IF($X37="MG",SUMPRODUCT(Expenses!Y$14:Y$18,$Z37:$Z41)*$F37,MAX((Expenses!Y$15-$AB37/12)*$AA37*$F37,0)+MAX((Expenses!Y$14-$AB38/12)*$AA38*$F37,0)+MAX((Expenses!Y$17-$AB39/12)*$AA39*$F37,0)+MAX((Expenses!Y$16-$AB40/12)*$AA40*$F37,0)+MAX((Expenses!Y$18-$AB41/12)*$AA41*$F37,0)))))</f>
        <v>1102.8850951180714</v>
      </c>
      <c r="AB208" s="515">
        <f>IF(OR(AB$167&lt;=EOMONTH($E37,$R37*(1-$O37)),AB$167&gt;EOMONTH($E37,$P37*12*(1-$O37)+$Q37*12*$O37+$R37*(1-$O37))),0,IF($X37="NNN",SUM(Expenses!Z$14:Z$18)*$F37,IF($X37="FSG",0,IF($X37="MG",SUMPRODUCT(Expenses!Z$14:Z$18,$Z37:$Z41)*$F37,MAX((Expenses!Z$15-$AB37/12)*$AA37*$F37,0)+MAX((Expenses!Z$14-$AB38/12)*$AA38*$F37,0)+MAX((Expenses!Z$17-$AB39/12)*$AA39*$F37,0)+MAX((Expenses!Z$16-$AB40/12)*$AA40*$F37,0)+MAX((Expenses!Z$18-$AB41/12)*$AA41*$F37,0)))))</f>
        <v>1105.3812325010638</v>
      </c>
      <c r="AC208" s="515">
        <f>IF(OR(AC$167&lt;=EOMONTH($E37,$R37*(1-$O37)),AC$167&gt;EOMONTH($E37,$P37*12*(1-$O37)+$Q37*12*$O37+$R37*(1-$O37))),0,IF($X37="NNN",SUM(Expenses!AA$14:AA$18)*$F37,IF($X37="FSG",0,IF($X37="MG",SUMPRODUCT(Expenses!AA$14:AA$18,$Z37:$Z41)*$F37,MAX((Expenses!AA$15-$AB37/12)*$AA37*$F37,0)+MAX((Expenses!AA$14-$AB38/12)*$AA38*$F37,0)+MAX((Expenses!AA$17-$AB39/12)*$AA39*$F37,0)+MAX((Expenses!AA$16-$AB40/12)*$AA40*$F37,0)+MAX((Expenses!AA$18-$AB41/12)*$AA41*$F37,0)))))</f>
        <v>1107.8830193409781</v>
      </c>
      <c r="AD208" s="515">
        <f>IF(OR(AD$167&lt;=EOMONTH($E37,$R37*(1-$O37)),AD$167&gt;EOMONTH($E37,$P37*12*(1-$O37)+$Q37*12*$O37+$R37*(1-$O37))),0,IF($X37="NNN",SUM(Expenses!AB$14:AB$18)*$F37,IF($X37="FSG",0,IF($X37="MG",SUMPRODUCT(Expenses!AB$14:AB$18,$Z37:$Z41)*$F37,MAX((Expenses!AB$15-$AB37/12)*$AA37*$F37,0)+MAX((Expenses!AB$14-$AB38/12)*$AA38*$F37,0)+MAX((Expenses!AB$17-$AB39/12)*$AA39*$F37,0)+MAX((Expenses!AB$16-$AB40/12)*$AA40*$F37,0)+MAX((Expenses!AB$18-$AB41/12)*$AA41*$F37,0)))))</f>
        <v>1110.3904684241154</v>
      </c>
      <c r="AE208" s="515">
        <f>IF(OR(AE$167&lt;=EOMONTH($E37,$R37*(1-$O37)),AE$167&gt;EOMONTH($E37,$P37*12*(1-$O37)+$Q37*12*$O37+$R37*(1-$O37))),0,IF($X37="NNN",SUM(Expenses!AC$14:AC$18)*$F37,IF($X37="FSG",0,IF($X37="MG",SUMPRODUCT(Expenses!AC$14:AC$18,$Z37:$Z41)*$F37,MAX((Expenses!AC$15-$AB37/12)*$AA37*$F37,0)+MAX((Expenses!AC$14-$AB38/12)*$AA38*$F37,0)+MAX((Expenses!AC$17-$AB39/12)*$AA39*$F37,0)+MAX((Expenses!AC$16-$AB40/12)*$AA40*$F37,0)+MAX((Expenses!AC$18-$AB41/12)*$AA41*$F37,0)))))</f>
        <v>1112.9035925657151</v>
      </c>
      <c r="AF208" s="515">
        <f>IF(OR(AF$167&lt;=EOMONTH($E37,$R37*(1-$O37)),AF$167&gt;EOMONTH($E37,$P37*12*(1-$O37)+$Q37*12*$O37+$R37*(1-$O37))),0,IF($X37="NNN",SUM(Expenses!AD$14:AD$18)*$F37,IF($X37="FSG",0,IF($X37="MG",SUMPRODUCT(Expenses!AD$14:AD$18,$Z37:$Z41)*$F37,MAX((Expenses!AD$15-$AB37/12)*$AA37*$F37,0)+MAX((Expenses!AD$14-$AB38/12)*$AA38*$F37,0)+MAX((Expenses!AD$17-$AB39/12)*$AA39*$F37,0)+MAX((Expenses!AD$16-$AB40/12)*$AA40*$F37,0)+MAX((Expenses!AD$18-$AB41/12)*$AA41*$F37,0)))))</f>
        <v>1115.4224046100221</v>
      </c>
      <c r="AG208" s="515">
        <f>IF(OR(AG$167&lt;=EOMONTH($E37,$R37*(1-$O37)),AG$167&gt;EOMONTH($E37,$P37*12*(1-$O37)+$Q37*12*$O37+$R37*(1-$O37))),0,IF($X37="NNN",SUM(Expenses!AE$14:AE$18)*$F37,IF($X37="FSG",0,IF($X37="MG",SUMPRODUCT(Expenses!AE$14:AE$18,$Z37:$Z41)*$F37,MAX((Expenses!AE$15-$AB37/12)*$AA37*$F37,0)+MAX((Expenses!AE$14-$AB38/12)*$AA38*$F37,0)+MAX((Expenses!AE$17-$AB39/12)*$AA39*$F37,0)+MAX((Expenses!AE$16-$AB40/12)*$AA40*$F37,0)+MAX((Expenses!AE$18-$AB41/12)*$AA41*$F37,0)))))</f>
        <v>1117.9469174303501</v>
      </c>
      <c r="AH208" s="515">
        <f>IF(OR(AH$167&lt;=EOMONTH($E37,$R37*(1-$O37)),AH$167&gt;EOMONTH($E37,$P37*12*(1-$O37)+$Q37*12*$O37+$R37*(1-$O37))),0,IF($X37="NNN",SUM(Expenses!AF$14:AF$18)*$F37,IF($X37="FSG",0,IF($X37="MG",SUMPRODUCT(Expenses!AF$14:AF$18,$Z37:$Z41)*$F37,MAX((Expenses!AF$15-$AB37/12)*$AA37*$F37,0)+MAX((Expenses!AF$14-$AB38/12)*$AA38*$F37,0)+MAX((Expenses!AF$17-$AB39/12)*$AA39*$F37,0)+MAX((Expenses!AF$16-$AB40/12)*$AA40*$F37,0)+MAX((Expenses!AF$18-$AB41/12)*$AA41*$F37,0)))))</f>
        <v>1120.4771439291499</v>
      </c>
      <c r="AI208" s="515">
        <f>IF(OR(AI$167&lt;=EOMONTH($E37,$R37*(1-$O37)),AI$167&gt;EOMONTH($E37,$P37*12*(1-$O37)+$Q37*12*$O37+$R37*(1-$O37))),0,IF($X37="NNN",SUM(Expenses!AG$14:AG$18)*$F37,IF($X37="FSG",0,IF($X37="MG",SUMPRODUCT(Expenses!AG$14:AG$18,$Z37:$Z41)*$F37,MAX((Expenses!AG$15-$AB37/12)*$AA37*$F37,0)+MAX((Expenses!AG$14-$AB38/12)*$AA38*$F37,0)+MAX((Expenses!AG$17-$AB39/12)*$AA39*$F37,0)+MAX((Expenses!AG$16-$AB40/12)*$AA40*$F37,0)+MAX((Expenses!AG$18-$AB41/12)*$AA41*$F37,0)))))</f>
        <v>1123.0130970380733</v>
      </c>
      <c r="AJ208" s="515">
        <f>IF(OR(AJ$167&lt;=EOMONTH($E37,$R37*(1-$O37)),AJ$167&gt;EOMONTH($E37,$P37*12*(1-$O37)+$Q37*12*$O37+$R37*(1-$O37))),0,IF($X37="NNN",SUM(Expenses!AH$14:AH$18)*$F37,IF($X37="FSG",0,IF($X37="MG",SUMPRODUCT(Expenses!AH$14:AH$18,$Z37:$Z41)*$F37,MAX((Expenses!AH$15-$AB37/12)*$AA37*$F37,0)+MAX((Expenses!AH$14-$AB38/12)*$AA38*$F37,0)+MAX((Expenses!AH$17-$AB39/12)*$AA39*$F37,0)+MAX((Expenses!AH$16-$AB40/12)*$AA40*$F37,0)+MAX((Expenses!AH$18-$AB41/12)*$AA41*$F37,0)))))</f>
        <v>1125.5547897180409</v>
      </c>
      <c r="AK208" s="515">
        <f>IF(OR(AK$167&lt;=EOMONTH($E37,$R37*(1-$O37)),AK$167&gt;EOMONTH($E37,$P37*12*(1-$O37)+$Q37*12*$O37+$R37*(1-$O37))),0,IF($X37="NNN",SUM(Expenses!AI$14:AI$18)*$F37,IF($X37="FSG",0,IF($X37="MG",SUMPRODUCT(Expenses!AI$14:AI$18,$Z37:$Z41)*$F37,MAX((Expenses!AI$15-$AB37/12)*$AA37*$F37,0)+MAX((Expenses!AI$14-$AB38/12)*$AA38*$F37,0)+MAX((Expenses!AI$17-$AB39/12)*$AA39*$F37,0)+MAX((Expenses!AI$16-$AB40/12)*$AA40*$F37,0)+MAX((Expenses!AI$18-$AB41/12)*$AA41*$F37,0)))))</f>
        <v>1128.1022349593065</v>
      </c>
      <c r="AL208" s="515">
        <f>IF(OR(AL$167&lt;=EOMONTH($E37,$R37*(1-$O37)),AL$167&gt;EOMONTH($E37,$P37*12*(1-$O37)+$Q37*12*$O37+$R37*(1-$O37))),0,IF($X37="NNN",SUM(Expenses!AJ$14:AJ$18)*$F37,IF($X37="FSG",0,IF($X37="MG",SUMPRODUCT(Expenses!AJ$14:AJ$18,$Z37:$Z41)*$F37,MAX((Expenses!AJ$15-$AB37/12)*$AA37*$F37,0)+MAX((Expenses!AJ$14-$AB38/12)*$AA38*$F37,0)+MAX((Expenses!AJ$17-$AB39/12)*$AA39*$F37,0)+MAX((Expenses!AJ$16-$AB40/12)*$AA40*$F37,0)+MAX((Expenses!AJ$18-$AB41/12)*$AA41*$F37,0)))))</f>
        <v>1130.6554457815253</v>
      </c>
      <c r="AM208" s="515">
        <f>IF(OR(AM$167&lt;=EOMONTH($E37,$R37*(1-$O37)),AM$167&gt;EOMONTH($E37,$P37*12*(1-$O37)+$Q37*12*$O37+$R37*(1-$O37))),0,IF($X37="NNN",SUM(Expenses!AK$14:AK$18)*$F37,IF($X37="FSG",0,IF($X37="MG",SUMPRODUCT(Expenses!AK$14:AK$18,$Z37:$Z41)*$F37,MAX((Expenses!AK$15-$AB37/12)*$AA37*$F37,0)+MAX((Expenses!AK$14-$AB38/12)*$AA38*$F37,0)+MAX((Expenses!AK$17-$AB39/12)*$AA39*$F37,0)+MAX((Expenses!AK$16-$AB40/12)*$AA40*$F37,0)+MAX((Expenses!AK$18-$AB41/12)*$AA41*$F37,0)))))</f>
        <v>1133.2144352338189</v>
      </c>
      <c r="AN208" s="515">
        <f>IF(OR(AN$167&lt;=EOMONTH($E37,$R37*(1-$O37)),AN$167&gt;EOMONTH($E37,$P37*12*(1-$O37)+$Q37*12*$O37+$R37*(1-$O37))),0,IF($X37="NNN",SUM(Expenses!AL$14:AL$18)*$F37,IF($X37="FSG",0,IF($X37="MG",SUMPRODUCT(Expenses!AL$14:AL$18,$Z37:$Z41)*$F37,MAX((Expenses!AL$15-$AB37/12)*$AA37*$F37,0)+MAX((Expenses!AL$14-$AB38/12)*$AA38*$F37,0)+MAX((Expenses!AL$17-$AB39/12)*$AA39*$F37,0)+MAX((Expenses!AL$16-$AB40/12)*$AA40*$F37,0)+MAX((Expenses!AL$18-$AB41/12)*$AA41*$F37,0)))))</f>
        <v>1135.7792163948438</v>
      </c>
      <c r="AO208" s="515">
        <f>IF(OR(AO$167&lt;=EOMONTH($E37,$R37*(1-$O37)),AO$167&gt;EOMONTH($E37,$P37*12*(1-$O37)+$Q37*12*$O37+$R37*(1-$O37))),0,IF($X37="NNN",SUM(Expenses!AM$14:AM$18)*$F37,IF($X37="FSG",0,IF($X37="MG",SUMPRODUCT(Expenses!AM$14:AM$18,$Z37:$Z41)*$F37,MAX((Expenses!AM$15-$AB37/12)*$AA37*$F37,0)+MAX((Expenses!AM$14-$AB38/12)*$AA38*$F37,0)+MAX((Expenses!AM$17-$AB39/12)*$AA39*$F37,0)+MAX((Expenses!AM$16-$AB40/12)*$AA40*$F37,0)+MAX((Expenses!AM$18-$AB41/12)*$AA41*$F37,0)))))</f>
        <v>1138.3498023728557</v>
      </c>
      <c r="AP208" s="515">
        <f>IF(OR(AP$167&lt;=EOMONTH($E37,$R37*(1-$O37)),AP$167&gt;EOMONTH($E37,$P37*12*(1-$O37)+$Q37*12*$O37+$R37*(1-$O37))),0,IF($X37="NNN",SUM(Expenses!AN$14:AN$18)*$F37,IF($X37="FSG",0,IF($X37="MG",SUMPRODUCT(Expenses!AN$14:AN$18,$Z37:$Z41)*$F37,MAX((Expenses!AN$15-$AB37/12)*$AA37*$F37,0)+MAX((Expenses!AN$14-$AB38/12)*$AA38*$F37,0)+MAX((Expenses!AN$17-$AB39/12)*$AA39*$F37,0)+MAX((Expenses!AN$16-$AB40/12)*$AA40*$F37,0)+MAX((Expenses!AN$18-$AB41/12)*$AA41*$F37,0)))))</f>
        <v>1140.9262063057793</v>
      </c>
      <c r="AQ208" s="515">
        <f>IF(OR(AQ$167&lt;=EOMONTH($E37,$R37*(1-$O37)),AQ$167&gt;EOMONTH($E37,$P37*12*(1-$O37)+$Q37*12*$O37+$R37*(1-$O37))),0,IF($X37="NNN",SUM(Expenses!AO$14:AO$18)*$F37,IF($X37="FSG",0,IF($X37="MG",SUMPRODUCT(Expenses!AO$14:AO$18,$Z37:$Z41)*$F37,MAX((Expenses!AO$15-$AB37/12)*$AA37*$F37,0)+MAX((Expenses!AO$14-$AB38/12)*$AA38*$F37,0)+MAX((Expenses!AO$17-$AB39/12)*$AA39*$F37,0)+MAX((Expenses!AO$16-$AB40/12)*$AA40*$F37,0)+MAX((Expenses!AO$18-$AB41/12)*$AA41*$F37,0)))))</f>
        <v>1143.5084413612731</v>
      </c>
      <c r="AR208" s="515">
        <f>IF(OR(AR$167&lt;=EOMONTH($E37,$R37*(1-$O37)),AR$167&gt;EOMONTH($E37,$P37*12*(1-$O37)+$Q37*12*$O37+$R37*(1-$O37))),0,IF($X37="NNN",SUM(Expenses!AP$14:AP$18)*$F37,IF($X37="FSG",0,IF($X37="MG",SUMPRODUCT(Expenses!AP$14:AP$18,$Z37:$Z41)*$F37,MAX((Expenses!AP$15-$AB37/12)*$AA37*$F37,0)+MAX((Expenses!AP$14-$AB38/12)*$AA38*$F37,0)+MAX((Expenses!AP$17-$AB39/12)*$AA39*$F37,0)+MAX((Expenses!AP$16-$AB40/12)*$AA40*$F37,0)+MAX((Expenses!AP$18-$AB41/12)*$AA41*$F37,0)))))</f>
        <v>1146.0965207367983</v>
      </c>
      <c r="AS208" s="515">
        <f>IF(OR(AS$167&lt;=EOMONTH($E37,$R37*(1-$O37)),AS$167&gt;EOMONTH($E37,$P37*12*(1-$O37)+$Q37*12*$O37+$R37*(1-$O37))),0,IF($X37="NNN",SUM(Expenses!AQ$14:AQ$18)*$F37,IF($X37="FSG",0,IF($X37="MG",SUMPRODUCT(Expenses!AQ$14:AQ$18,$Z37:$Z41)*$F37,MAX((Expenses!AQ$15-$AB37/12)*$AA37*$F37,0)+MAX((Expenses!AQ$14-$AB38/12)*$AA38*$F37,0)+MAX((Expenses!AQ$17-$AB39/12)*$AA39*$F37,0)+MAX((Expenses!AQ$16-$AB40/12)*$AA40*$F37,0)+MAX((Expenses!AQ$18-$AB41/12)*$AA41*$F37,0)))))</f>
        <v>1148.6904576596853</v>
      </c>
      <c r="AT208" s="515">
        <f>IF(OR(AT$167&lt;=EOMONTH($E37,$R37*(1-$O37)),AT$167&gt;EOMONTH($E37,$P37*12*(1-$O37)+$Q37*12*$O37+$R37*(1-$O37))),0,IF($X37="NNN",SUM(Expenses!AR$14:AR$18)*$F37,IF($X37="FSG",0,IF($X37="MG",SUMPRODUCT(Expenses!AR$14:AR$18,$Z37:$Z41)*$F37,MAX((Expenses!AR$15-$AB37/12)*$AA37*$F37,0)+MAX((Expenses!AR$14-$AB38/12)*$AA38*$F37,0)+MAX((Expenses!AR$17-$AB39/12)*$AA39*$F37,0)+MAX((Expenses!AR$16-$AB40/12)*$AA40*$F37,0)+MAX((Expenses!AR$18-$AB41/12)*$AA41*$F37,0)))))</f>
        <v>1151.2902653872022</v>
      </c>
      <c r="AU208" s="515">
        <f>IF(OR(AU$167&lt;=EOMONTH($E37,$R37*(1-$O37)),AU$167&gt;EOMONTH($E37,$P37*12*(1-$O37)+$Q37*12*$O37+$R37*(1-$O37))),0,IF($X37="NNN",SUM(Expenses!AS$14:AS$18)*$F37,IF($X37="FSG",0,IF($X37="MG",SUMPRODUCT(Expenses!AS$14:AS$18,$Z37:$Z41)*$F37,MAX((Expenses!AS$15-$AB37/12)*$AA37*$F37,0)+MAX((Expenses!AS$14-$AB38/12)*$AA38*$F37,0)+MAX((Expenses!AS$17-$AB39/12)*$AA39*$F37,0)+MAX((Expenses!AS$16-$AB40/12)*$AA40*$F37,0)+MAX((Expenses!AS$18-$AB41/12)*$AA41*$F37,0)))))</f>
        <v>1153.895957206621</v>
      </c>
      <c r="AV208" s="515">
        <f>IF(OR(AV$167&lt;=EOMONTH($E37,$R37*(1-$O37)),AV$167&gt;EOMONTH($E37,$P37*12*(1-$O37)+$Q37*12*$O37+$R37*(1-$O37))),0,IF($X37="NNN",SUM(Expenses!AT$14:AT$18)*$F37,IF($X37="FSG",0,IF($X37="MG",SUMPRODUCT(Expenses!AT$14:AT$18,$Z37:$Z41)*$F37,MAX((Expenses!AT$15-$AB37/12)*$AA37*$F37,0)+MAX((Expenses!AT$14-$AB38/12)*$AA38*$F37,0)+MAX((Expenses!AT$17-$AB39/12)*$AA39*$F37,0)+MAX((Expenses!AT$16-$AB40/12)*$AA40*$F37,0)+MAX((Expenses!AT$18-$AB41/12)*$AA41*$F37,0)))))</f>
        <v>1156.5075464352876</v>
      </c>
      <c r="AW208" s="515">
        <f>IF(OR(AW$167&lt;=EOMONTH($E37,$R37*(1-$O37)),AW$167&gt;EOMONTH($E37,$P37*12*(1-$O37)+$Q37*12*$O37+$R37*(1-$O37))),0,IF($X37="NNN",SUM(Expenses!AU$14:AU$18)*$F37,IF($X37="FSG",0,IF($X37="MG",SUMPRODUCT(Expenses!AU$14:AU$18,$Z37:$Z41)*$F37,MAX((Expenses!AU$15-$AB37/12)*$AA37*$F37,0)+MAX((Expenses!AU$14-$AB38/12)*$AA38*$F37,0)+MAX((Expenses!AU$17-$AB39/12)*$AA39*$F37,0)+MAX((Expenses!AU$16-$AB40/12)*$AA40*$F37,0)+MAX((Expenses!AU$18-$AB41/12)*$AA41*$F37,0)))))</f>
        <v>1159.125046420688</v>
      </c>
      <c r="AX208" s="515">
        <f>IF(OR(AX$167&lt;=EOMONTH($E37,$R37*(1-$O37)),AX$167&gt;EOMONTH($E37,$P37*12*(1-$O37)+$Q37*12*$O37+$R37*(1-$O37))),0,IF($X37="NNN",SUM(Expenses!AV$14:AV$18)*$F37,IF($X37="FSG",0,IF($X37="MG",SUMPRODUCT(Expenses!AV$14:AV$18,$Z37:$Z41)*$F37,MAX((Expenses!AV$15-$AB37/12)*$AA37*$F37,0)+MAX((Expenses!AV$14-$AB38/12)*$AA38*$F37,0)+MAX((Expenses!AV$17-$AB39/12)*$AA39*$F37,0)+MAX((Expenses!AV$16-$AB40/12)*$AA40*$F37,0)+MAX((Expenses!AV$18-$AB41/12)*$AA41*$F37,0)))))</f>
        <v>1161.7484705405179</v>
      </c>
      <c r="AY208" s="515">
        <f>IF(OR(AY$167&lt;=EOMONTH($E37,$R37*(1-$O37)),AY$167&gt;EOMONTH($E37,$P37*12*(1-$O37)+$Q37*12*$O37+$R37*(1-$O37))),0,IF($X37="NNN",SUM(Expenses!AW$14:AW$18)*$F37,IF($X37="FSG",0,IF($X37="MG",SUMPRODUCT(Expenses!AW$14:AW$18,$Z37:$Z41)*$F37,MAX((Expenses!AW$15-$AB37/12)*$AA37*$F37,0)+MAX((Expenses!AW$14-$AB38/12)*$AA38*$F37,0)+MAX((Expenses!AW$17-$AB39/12)*$AA39*$F37,0)+MAX((Expenses!AW$16-$AB40/12)*$AA40*$F37,0)+MAX((Expenses!AW$18-$AB41/12)*$AA41*$F37,0)))))</f>
        <v>1164.3778322027497</v>
      </c>
      <c r="AZ208" s="515">
        <f>IF(OR(AZ$167&lt;=EOMONTH($E37,$R37*(1-$O37)),AZ$167&gt;EOMONTH($E37,$P37*12*(1-$O37)+$Q37*12*$O37+$R37*(1-$O37))),0,IF($X37="NNN",SUM(Expenses!AX$14:AX$18)*$F37,IF($X37="FSG",0,IF($X37="MG",SUMPRODUCT(Expenses!AX$14:AX$18,$Z37:$Z41)*$F37,MAX((Expenses!AX$15-$AB37/12)*$AA37*$F37,0)+MAX((Expenses!AX$14-$AB38/12)*$AA38*$F37,0)+MAX((Expenses!AX$17-$AB39/12)*$AA39*$F37,0)+MAX((Expenses!AX$16-$AB40/12)*$AA40*$F37,0)+MAX((Expenses!AX$18-$AB41/12)*$AA41*$F37,0)))))</f>
        <v>1167.0131448457025</v>
      </c>
      <c r="BA208" s="515">
        <f>IF(OR(BA$167&lt;=EOMONTH($E37,$R37*(1-$O37)),BA$167&gt;EOMONTH($E37,$P37*12*(1-$O37)+$Q37*12*$O37+$R37*(1-$O37))),0,IF($X37="NNN",SUM(Expenses!AY$14:AY$18)*$F37,IF($X37="FSG",0,IF($X37="MG",SUMPRODUCT(Expenses!AY$14:AY$18,$Z37:$Z41)*$F37,MAX((Expenses!AY$15-$AB37/12)*$AA37*$F37,0)+MAX((Expenses!AY$14-$AB38/12)*$AA38*$F37,0)+MAX((Expenses!AY$17-$AB39/12)*$AA39*$F37,0)+MAX((Expenses!AY$16-$AB40/12)*$AA40*$F37,0)+MAX((Expenses!AY$18-$AB41/12)*$AA41*$F37,0)))))</f>
        <v>1169.6544219381101</v>
      </c>
      <c r="BB208" s="515">
        <f>IF(OR(BB$167&lt;=EOMONTH($E37,$R37*(1-$O37)),BB$167&gt;EOMONTH($E37,$P37*12*(1-$O37)+$Q37*12*$O37+$R37*(1-$O37))),0,IF($X37="NNN",SUM(Expenses!AZ$14:AZ$18)*$F37,IF($X37="FSG",0,IF($X37="MG",SUMPRODUCT(Expenses!AZ$14:AZ$18,$Z37:$Z41)*$F37,MAX((Expenses!AZ$15-$AB37/12)*$AA37*$F37,0)+MAX((Expenses!AZ$14-$AB38/12)*$AA38*$F37,0)+MAX((Expenses!AZ$17-$AB39/12)*$AA39*$F37,0)+MAX((Expenses!AZ$16-$AB40/12)*$AA40*$F37,0)+MAX((Expenses!AZ$18-$AB41/12)*$AA41*$F37,0)))))</f>
        <v>1172.3016769791889</v>
      </c>
      <c r="BC208" s="515">
        <f>IF(OR(BC$167&lt;=EOMONTH($E37,$R37*(1-$O37)),BC$167&gt;EOMONTH($E37,$P37*12*(1-$O37)+$Q37*12*$O37+$R37*(1-$O37))),0,IF($X37="NNN",SUM(Expenses!BA$14:BA$18)*$F37,IF($X37="FSG",0,IF($X37="MG",SUMPRODUCT(Expenses!BA$14:BA$18,$Z37:$Z41)*$F37,MAX((Expenses!BA$15-$AB37/12)*$AA37*$F37,0)+MAX((Expenses!BA$14-$AB38/12)*$AA38*$F37,0)+MAX((Expenses!BA$17-$AB39/12)*$AA39*$F37,0)+MAX((Expenses!BA$16-$AB40/12)*$AA40*$F37,0)+MAX((Expenses!BA$18-$AB41/12)*$AA41*$F37,0)))))</f>
        <v>1174.9549234987087</v>
      </c>
      <c r="BD208" s="515">
        <f>IF(OR(BD$167&lt;=EOMONTH($E37,$R37*(1-$O37)),BD$167&gt;EOMONTH($E37,$P37*12*(1-$O37)+$Q37*12*$O37+$R37*(1-$O37))),0,IF($X37="NNN",SUM(Expenses!BB$14:BB$18)*$F37,IF($X37="FSG",0,IF($X37="MG",SUMPRODUCT(Expenses!BB$14:BB$18,$Z37:$Z41)*$F37,MAX((Expenses!BB$15-$AB37/12)*$AA37*$F37,0)+MAX((Expenses!BB$14-$AB38/12)*$AA38*$F37,0)+MAX((Expenses!BB$17-$AB39/12)*$AA39*$F37,0)+MAX((Expenses!BB$16-$AB40/12)*$AA40*$F37,0)+MAX((Expenses!BB$18-$AB41/12)*$AA41*$F37,0)))))</f>
        <v>1177.6141750570609</v>
      </c>
      <c r="BE208" s="515">
        <f>IF(OR(BE$167&lt;=EOMONTH($E37,$R37*(1-$O37)),BE$167&gt;EOMONTH($E37,$P37*12*(1-$O37)+$Q37*12*$O37+$R37*(1-$O37))),0,IF($X37="NNN",SUM(Expenses!BC$14:BC$18)*$F37,IF($X37="FSG",0,IF($X37="MG",SUMPRODUCT(Expenses!BC$14:BC$18,$Z37:$Z41)*$F37,MAX((Expenses!BC$15-$AB37/12)*$AA37*$F37,0)+MAX((Expenses!BC$14-$AB38/12)*$AA38*$F37,0)+MAX((Expenses!BC$17-$AB39/12)*$AA39*$F37,0)+MAX((Expenses!BC$16-$AB40/12)*$AA40*$F37,0)+MAX((Expenses!BC$18-$AB41/12)*$AA41*$F37,0)))))</f>
        <v>1180.2794452453275</v>
      </c>
      <c r="BF208" s="515">
        <f>IF(OR(BF$167&lt;=EOMONTH($E37,$R37*(1-$O37)),BF$167&gt;EOMONTH($E37,$P37*12*(1-$O37)+$Q37*12*$O37+$R37*(1-$O37))),0,IF($X37="NNN",SUM(Expenses!BD$14:BD$18)*$F37,IF($X37="FSG",0,IF($X37="MG",SUMPRODUCT(Expenses!BD$14:BD$18,$Z37:$Z41)*$F37,MAX((Expenses!BD$15-$AB37/12)*$AA37*$F37,0)+MAX((Expenses!BD$14-$AB38/12)*$AA38*$F37,0)+MAX((Expenses!BD$17-$AB39/12)*$AA39*$F37,0)+MAX((Expenses!BD$16-$AB40/12)*$AA40*$F37,0)+MAX((Expenses!BD$18-$AB41/12)*$AA41*$F37,0)))))</f>
        <v>1182.9507476853507</v>
      </c>
      <c r="BG208" s="515">
        <f>IF(OR(BG$167&lt;=EOMONTH($E37,$R37*(1-$O37)),BG$167&gt;EOMONTH($E37,$P37*12*(1-$O37)+$Q37*12*$O37+$R37*(1-$O37))),0,IF($X37="NNN",SUM(Expenses!BE$14:BE$18)*$F37,IF($X37="FSG",0,IF($X37="MG",SUMPRODUCT(Expenses!BE$14:BE$18,$Z37:$Z41)*$F37,MAX((Expenses!BE$15-$AB37/12)*$AA37*$F37,0)+MAX((Expenses!BE$14-$AB38/12)*$AA38*$F37,0)+MAX((Expenses!BE$17-$AB39/12)*$AA39*$F37,0)+MAX((Expenses!BE$16-$AB40/12)*$AA40*$F37,0)+MAX((Expenses!BE$18-$AB41/12)*$AA41*$F37,0)))))</f>
        <v>1185.6280960298036</v>
      </c>
      <c r="BH208" s="515">
        <f>IF(OR(BH$167&lt;=EOMONTH($E37,$R37*(1-$O37)),BH$167&gt;EOMONTH($E37,$P37*12*(1-$O37)+$Q37*12*$O37+$R37*(1-$O37))),0,IF($X37="NNN",SUM(Expenses!BF$14:BF$18)*$F37,IF($X37="FSG",0,IF($X37="MG",SUMPRODUCT(Expenses!BF$14:BF$18,$Z37:$Z41)*$F37,MAX((Expenses!BF$15-$AB37/12)*$AA37*$F37,0)+MAX((Expenses!BF$14-$AB38/12)*$AA38*$F37,0)+MAX((Expenses!BF$17-$AB39/12)*$AA39*$F37,0)+MAX((Expenses!BF$16-$AB40/12)*$AA40*$F37,0)+MAX((Expenses!BF$18-$AB41/12)*$AA41*$F37,0)))))</f>
        <v>1188.3115039622585</v>
      </c>
      <c r="BI208" s="515">
        <f>IF(OR(BI$167&lt;=EOMONTH($E37,$R37*(1-$O37)),BI$167&gt;EOMONTH($E37,$P37*12*(1-$O37)+$Q37*12*$O37+$R37*(1-$O37))),0,IF($X37="NNN",SUM(Expenses!BG$14:BG$18)*$F37,IF($X37="FSG",0,IF($X37="MG",SUMPRODUCT(Expenses!BG$14:BG$18,$Z37:$Z41)*$F37,MAX((Expenses!BG$15-$AB37/12)*$AA37*$F37,0)+MAX((Expenses!BG$14-$AB38/12)*$AA38*$F37,0)+MAX((Expenses!BG$17-$AB39/12)*$AA39*$F37,0)+MAX((Expenses!BG$16-$AB40/12)*$AA40*$F37,0)+MAX((Expenses!BG$18-$AB41/12)*$AA41*$F37,0)))))</f>
        <v>1191.0009851972575</v>
      </c>
      <c r="BJ208" s="515">
        <f>IF(OR(BJ$167&lt;=EOMONTH($E37,$R37*(1-$O37)),BJ$167&gt;EOMONTH($E37,$P37*12*(1-$O37)+$Q37*12*$O37+$R37*(1-$O37))),0,IF($X37="NNN",SUM(Expenses!BH$14:BH$18)*$F37,IF($X37="FSG",0,IF($X37="MG",SUMPRODUCT(Expenses!BH$14:BH$18,$Z37:$Z41)*$F37,MAX((Expenses!BH$15-$AB37/12)*$AA37*$F37,0)+MAX((Expenses!BH$14-$AB38/12)*$AA38*$F37,0)+MAX((Expenses!BH$17-$AB39/12)*$AA39*$F37,0)+MAX((Expenses!BH$16-$AB40/12)*$AA40*$F37,0)+MAX((Expenses!BH$18-$AB41/12)*$AA41*$F37,0)))))</f>
        <v>1193.6965534803826</v>
      </c>
      <c r="BK208" s="515">
        <f>IF(OR(BK$167&lt;=EOMONTH($E37,$R37*(1-$O37)),BK$167&gt;EOMONTH($E37,$P37*12*(1-$O37)+$Q37*12*$O37+$R37*(1-$O37))),0,IF($X37="NNN",SUM(Expenses!BI$14:BI$18)*$F37,IF($X37="FSG",0,IF($X37="MG",SUMPRODUCT(Expenses!BI$14:BI$18,$Z37:$Z41)*$F37,MAX((Expenses!BI$15-$AB37/12)*$AA37*$F37,0)+MAX((Expenses!BI$14-$AB38/12)*$AA38*$F37,0)+MAX((Expenses!BI$17-$AB39/12)*$AA39*$F37,0)+MAX((Expenses!BI$16-$AB40/12)*$AA40*$F37,0)+MAX((Expenses!BI$18-$AB41/12)*$AA41*$F37,0)))))</f>
        <v>1196.3982225883258</v>
      </c>
      <c r="BL208" s="515">
        <f>IF(OR(BL$167&lt;=EOMONTH($E37,$R37*(1-$O37)),BL$167&gt;EOMONTH($E37,$P37*12*(1-$O37)+$Q37*12*$O37+$R37*(1-$O37))),0,IF($X37="NNN",SUM(Expenses!BJ$14:BJ$18)*$F37,IF($X37="FSG",0,IF($X37="MG",SUMPRODUCT(Expenses!BJ$14:BJ$18,$Z37:$Z41)*$F37,MAX((Expenses!BJ$15-$AB37/12)*$AA37*$F37,0)+MAX((Expenses!BJ$14-$AB38/12)*$AA38*$F37,0)+MAX((Expenses!BJ$17-$AB39/12)*$AA39*$F37,0)+MAX((Expenses!BJ$16-$AB40/12)*$AA40*$F37,0)+MAX((Expenses!BJ$18-$AB41/12)*$AA41*$F37,0)))))</f>
        <v>1199.1060063289599</v>
      </c>
      <c r="BM208" s="515">
        <f>IF(OR(BM$167&lt;=EOMONTH($E37,$R37*(1-$O37)),BM$167&gt;EOMONTH($E37,$P37*12*(1-$O37)+$Q37*12*$O37+$R37*(1-$O37))),0,IF($X37="NNN",SUM(Expenses!BK$14:BK$18)*$F37,IF($X37="FSG",0,IF($X37="MG",SUMPRODUCT(Expenses!BK$14:BK$18,$Z37:$Z41)*$F37,MAX((Expenses!BK$15-$AB37/12)*$AA37*$F37,0)+MAX((Expenses!BK$14-$AB38/12)*$AA38*$F37,0)+MAX((Expenses!BK$17-$AB39/12)*$AA39*$F37,0)+MAX((Expenses!BK$16-$AB40/12)*$AA40*$F37,0)+MAX((Expenses!BK$18-$AB41/12)*$AA41*$F37,0)))))</f>
        <v>1201.8199185414085</v>
      </c>
      <c r="BN208" s="515">
        <f>IF(OR(BN$167&lt;=EOMONTH($E37,$R37*(1-$O37)),BN$167&gt;EOMONTH($E37,$P37*12*(1-$O37)+$Q37*12*$O37+$R37*(1-$O37))),0,IF($X37="NNN",SUM(Expenses!BL$14:BL$18)*$F37,IF($X37="FSG",0,IF($X37="MG",SUMPRODUCT(Expenses!BL$14:BL$18,$Z37:$Z41)*$F37,MAX((Expenses!BL$15-$AB37/12)*$AA37*$F37,0)+MAX((Expenses!BL$14-$AB38/12)*$AA38*$F37,0)+MAX((Expenses!BL$17-$AB39/12)*$AA39*$F37,0)+MAX((Expenses!BL$16-$AB40/12)*$AA40*$F37,0)+MAX((Expenses!BL$18-$AB41/12)*$AA41*$F37,0)))))</f>
        <v>1204.5399730961169</v>
      </c>
      <c r="BO208" s="515">
        <f>IF(OR(BO$167&lt;=EOMONTH($E37,$R37*(1-$O37)),BO$167&gt;EOMONTH($E37,$P37*12*(1-$O37)+$Q37*12*$O37+$R37*(1-$O37))),0,IF($X37="NNN",SUM(Expenses!BM$14:BM$18)*$F37,IF($X37="FSG",0,IF($X37="MG",SUMPRODUCT(Expenses!BM$14:BM$18,$Z37:$Z41)*$F37,MAX((Expenses!BM$15-$AB37/12)*$AA37*$F37,0)+MAX((Expenses!BM$14-$AB38/12)*$AA38*$F37,0)+MAX((Expenses!BM$17-$AB39/12)*$AA39*$F37,0)+MAX((Expenses!BM$16-$AB40/12)*$AA40*$F37,0)+MAX((Expenses!BM$18-$AB41/12)*$AA41*$F37,0)))))</f>
        <v>1207.2661838949239</v>
      </c>
      <c r="BP208" s="515">
        <f>IF(OR(BP$167&lt;=EOMONTH($E37,$R37*(1-$O37)),BP$167&gt;EOMONTH($E37,$P37*12*(1-$O37)+$Q37*12*$O37+$R37*(1-$O37))),0,IF($X37="NNN",SUM(Expenses!BN$14:BN$18)*$F37,IF($X37="FSG",0,IF($X37="MG",SUMPRODUCT(Expenses!BN$14:BN$18,$Z37:$Z41)*$F37,MAX((Expenses!BN$15-$AB37/12)*$AA37*$F37,0)+MAX((Expenses!BN$14-$AB38/12)*$AA38*$F37,0)+MAX((Expenses!BN$17-$AB39/12)*$AA39*$F37,0)+MAX((Expenses!BN$16-$AB40/12)*$AA40*$F37,0)+MAX((Expenses!BN$18-$AB41/12)*$AA41*$F37,0)))))</f>
        <v>1209.9985648711306</v>
      </c>
      <c r="BQ208" s="515">
        <f>IF(OR(BQ$167&lt;=EOMONTH($E37,$R37*(1-$O37)),BQ$167&gt;EOMONTH($E37,$P37*12*(1-$O37)+$Q37*12*$O37+$R37*(1-$O37))),0,IF($X37="NNN",SUM(Expenses!BO$14:BO$18)*$F37,IF($X37="FSG",0,IF($X37="MG",SUMPRODUCT(Expenses!BO$14:BO$18,$Z37:$Z41)*$F37,MAX((Expenses!BO$15-$AB37/12)*$AA37*$F37,0)+MAX((Expenses!BO$14-$AB38/12)*$AA38*$F37,0)+MAX((Expenses!BO$17-$AB39/12)*$AA39*$F37,0)+MAX((Expenses!BO$16-$AB40/12)*$AA40*$F37,0)+MAX((Expenses!BO$18-$AB41/12)*$AA41*$F37,0)))))</f>
        <v>1212.7371299895744</v>
      </c>
      <c r="BR208" s="515">
        <f>IF(OR(BR$167&lt;=EOMONTH($E37,$R37*(1-$O37)),BR$167&gt;EOMONTH($E37,$P37*12*(1-$O37)+$Q37*12*$O37+$R37*(1-$O37))),0,IF($X37="NNN",SUM(Expenses!BP$14:BP$18)*$F37,IF($X37="FSG",0,IF($X37="MG",SUMPRODUCT(Expenses!BP$14:BP$18,$Z37:$Z41)*$F37,MAX((Expenses!BP$15-$AB37/12)*$AA37*$F37,0)+MAX((Expenses!BP$14-$AB38/12)*$AA38*$F37,0)+MAX((Expenses!BP$17-$AB39/12)*$AA39*$F37,0)+MAX((Expenses!BP$16-$AB40/12)*$AA40*$F37,0)+MAX((Expenses!BP$18-$AB41/12)*$AA41*$F37,0)))))</f>
        <v>1215.4818932466985</v>
      </c>
      <c r="BS208" s="515">
        <f>IF(OR(BS$167&lt;=EOMONTH($E37,$R37*(1-$O37)),BS$167&gt;EOMONTH($E37,$P37*12*(1-$O37)+$Q37*12*$O37+$R37*(1-$O37))),0,IF($X37="NNN",SUM(Expenses!BQ$14:BQ$18)*$F37,IF($X37="FSG",0,IF($X37="MG",SUMPRODUCT(Expenses!BQ$14:BQ$18,$Z37:$Z41)*$F37,MAX((Expenses!BQ$15-$AB37/12)*$AA37*$F37,0)+MAX((Expenses!BQ$14-$AB38/12)*$AA38*$F37,0)+MAX((Expenses!BQ$17-$AB39/12)*$AA39*$F37,0)+MAX((Expenses!BQ$16-$AB40/12)*$AA40*$F37,0)+MAX((Expenses!BQ$18-$AB41/12)*$AA41*$F37,0)))))</f>
        <v>1218.2328686706239</v>
      </c>
      <c r="BT208" s="515">
        <f>IF(OR(BT$167&lt;=EOMONTH($E37,$R37*(1-$O37)),BT$167&gt;EOMONTH($E37,$P37*12*(1-$O37)+$Q37*12*$O37+$R37*(1-$O37))),0,IF($X37="NNN",SUM(Expenses!BR$14:BR$18)*$F37,IF($X37="FSG",0,IF($X37="MG",SUMPRODUCT(Expenses!BR$14:BR$18,$Z37:$Z41)*$F37,MAX((Expenses!BR$15-$AB37/12)*$AA37*$F37,0)+MAX((Expenses!BR$14-$AB38/12)*$AA38*$F37,0)+MAX((Expenses!BR$17-$AB39/12)*$AA39*$F37,0)+MAX((Expenses!BR$16-$AB40/12)*$AA40*$F37,0)+MAX((Expenses!BR$18-$AB41/12)*$AA41*$F37,0)))))</f>
        <v>1220.9900703212213</v>
      </c>
      <c r="BU208" s="515">
        <f>IF(OR(BU$167&lt;=EOMONTH($E37,$R37*(1-$O37)),BU$167&gt;EOMONTH($E37,$P37*12*(1-$O37)+$Q37*12*$O37+$R37*(1-$O37))),0,IF($X37="NNN",SUM(Expenses!BS$14:BS$18)*$F37,IF($X37="FSG",0,IF($X37="MG",SUMPRODUCT(Expenses!BS$14:BS$18,$Z37:$Z41)*$F37,MAX((Expenses!BS$15-$AB37/12)*$AA37*$F37,0)+MAX((Expenses!BS$14-$AB38/12)*$AA38*$F37,0)+MAX((Expenses!BS$17-$AB39/12)*$AA39*$F37,0)+MAX((Expenses!BS$16-$AB40/12)*$AA40*$F37,0)+MAX((Expenses!BS$18-$AB41/12)*$AA41*$F37,0)))))</f>
        <v>1223.7535122901827</v>
      </c>
      <c r="BV208" s="515">
        <f>IF(OR(BV$167&lt;=EOMONTH($E37,$R37*(1-$O37)),BV$167&gt;EOMONTH($E37,$P37*12*(1-$O37)+$Q37*12*$O37+$R37*(1-$O37))),0,IF($X37="NNN",SUM(Expenses!BT$14:BT$18)*$F37,IF($X37="FSG",0,IF($X37="MG",SUMPRODUCT(Expenses!BT$14:BT$18,$Z37:$Z41)*$F37,MAX((Expenses!BT$15-$AB37/12)*$AA37*$F37,0)+MAX((Expenses!BT$14-$AB38/12)*$AA38*$F37,0)+MAX((Expenses!BT$17-$AB39/12)*$AA39*$F37,0)+MAX((Expenses!BT$16-$AB40/12)*$AA40*$F37,0)+MAX((Expenses!BT$18-$AB41/12)*$AA41*$F37,0)))))</f>
        <v>1226.5232087010938</v>
      </c>
      <c r="BW208" s="515">
        <f>IF(OR(BW$167&lt;=EOMONTH($E37,$R37*(1-$O37)),BW$167&gt;EOMONTH($E37,$P37*12*(1-$O37)+$Q37*12*$O37+$R37*(1-$O37))),0,IF($X37="NNN",SUM(Expenses!BU$14:BU$18)*$F37,IF($X37="FSG",0,IF($X37="MG",SUMPRODUCT(Expenses!BU$14:BU$18,$Z37:$Z41)*$F37,MAX((Expenses!BU$15-$AB37/12)*$AA37*$F37,0)+MAX((Expenses!BU$14-$AB38/12)*$AA38*$F37,0)+MAX((Expenses!BU$17-$AB39/12)*$AA39*$F37,0)+MAX((Expenses!BU$16-$AB40/12)*$AA40*$F37,0)+MAX((Expenses!BU$18-$AB41/12)*$AA41*$F37,0)))))</f>
        <v>1229.2991737095053</v>
      </c>
      <c r="BX208" s="515">
        <f>IF(OR(BX$167&lt;=EOMONTH($E37,$R37*(1-$O37)),BX$167&gt;EOMONTH($E37,$P37*12*(1-$O37)+$Q37*12*$O37+$R37*(1-$O37))),0,IF($X37="NNN",SUM(Expenses!BV$14:BV$18)*$F37,IF($X37="FSG",0,IF($X37="MG",SUMPRODUCT(Expenses!BV$14:BV$18,$Z37:$Z41)*$F37,MAX((Expenses!BV$15-$AB37/12)*$AA37*$F37,0)+MAX((Expenses!BV$14-$AB38/12)*$AA38*$F37,0)+MAX((Expenses!BV$17-$AB39/12)*$AA39*$F37,0)+MAX((Expenses!BV$16-$AB40/12)*$AA40*$F37,0)+MAX((Expenses!BV$18-$AB41/12)*$AA41*$F37,0)))))</f>
        <v>1232.0814215030068</v>
      </c>
      <c r="BY208" s="515">
        <f>IF(OR(BY$167&lt;=EOMONTH($E37,$R37*(1-$O37)),BY$167&gt;EOMONTH($E37,$P37*12*(1-$O37)+$Q37*12*$O37+$R37*(1-$O37))),0,IF($X37="NNN",SUM(Expenses!BW$14:BW$18)*$F37,IF($X37="FSG",0,IF($X37="MG",SUMPRODUCT(Expenses!BW$14:BW$18,$Z37:$Z41)*$F37,MAX((Expenses!BW$15-$AB37/12)*$AA37*$F37,0)+MAX((Expenses!BW$14-$AB38/12)*$AA38*$F37,0)+MAX((Expenses!BW$17-$AB39/12)*$AA39*$F37,0)+MAX((Expenses!BW$16-$AB40/12)*$AA40*$F37,0)+MAX((Expenses!BW$18-$AB41/12)*$AA41*$F37,0)))))</f>
        <v>1234.8699663012976</v>
      </c>
      <c r="BZ208" s="515">
        <f>IF(OR(BZ$167&lt;=EOMONTH($E37,$R37*(1-$O37)),BZ$167&gt;EOMONTH($E37,$P37*12*(1-$O37)+$Q37*12*$O37+$R37*(1-$O37))),0,IF($X37="NNN",SUM(Expenses!BX$14:BX$18)*$F37,IF($X37="FSG",0,IF($X37="MG",SUMPRODUCT(Expenses!BX$14:BX$18,$Z37:$Z41)*$F37,MAX((Expenses!BX$15-$AB37/12)*$AA37*$F37,0)+MAX((Expenses!BX$14-$AB38/12)*$AA38*$F37,0)+MAX((Expenses!BX$17-$AB39/12)*$AA39*$F37,0)+MAX((Expenses!BX$16-$AB40/12)*$AA40*$F37,0)+MAX((Expenses!BX$18-$AB41/12)*$AA41*$F37,0)))))</f>
        <v>1237.6648223562609</v>
      </c>
      <c r="CA208" s="515">
        <f>IF(OR(CA$167&lt;=EOMONTH($E37,$R37*(1-$O37)),CA$167&gt;EOMONTH($E37,$P37*12*(1-$O37)+$Q37*12*$O37+$R37*(1-$O37))),0,IF($X37="NNN",SUM(Expenses!BY$14:BY$18)*$F37,IF($X37="FSG",0,IF($X37="MG",SUMPRODUCT(Expenses!BY$14:BY$18,$Z37:$Z41)*$F37,MAX((Expenses!BY$15-$AB37/12)*$AA37*$F37,0)+MAX((Expenses!BY$14-$AB38/12)*$AA38*$F37,0)+MAX((Expenses!BY$17-$AB39/12)*$AA39*$F37,0)+MAX((Expenses!BY$16-$AB40/12)*$AA40*$F37,0)+MAX((Expenses!BY$18-$AB41/12)*$AA41*$F37,0)))))</f>
        <v>1240.4660039520347</v>
      </c>
      <c r="CB208" s="515">
        <f>IF(OR(CB$167&lt;=EOMONTH($E37,$R37*(1-$O37)),CB$167&gt;EOMONTH($E37,$P37*12*(1-$O37)+$Q37*12*$O37+$R37*(1-$O37))),0,IF($X37="NNN",SUM(Expenses!BZ$14:BZ$18)*$F37,IF($X37="FSG",0,IF($X37="MG",SUMPRODUCT(Expenses!BZ$14:BZ$18,$Z37:$Z41)*$F37,MAX((Expenses!BZ$15-$AB37/12)*$AA37*$F37,0)+MAX((Expenses!BZ$14-$AB38/12)*$AA38*$F37,0)+MAX((Expenses!BZ$17-$AB39/12)*$AA39*$F37,0)+MAX((Expenses!BZ$16-$AB40/12)*$AA40*$F37,0)+MAX((Expenses!BZ$18-$AB41/12)*$AA41*$F37,0)))))</f>
        <v>1243.2735254050872</v>
      </c>
      <c r="CC208" s="515">
        <f>IF(OR(CC$167&lt;=EOMONTH($E37,$R37*(1-$O37)),CC$167&gt;EOMONTH($E37,$P37*12*(1-$O37)+$Q37*12*$O37+$R37*(1-$O37))),0,IF($X37="NNN",SUM(Expenses!CA$14:CA$18)*$F37,IF($X37="FSG",0,IF($X37="MG",SUMPRODUCT(Expenses!CA$14:CA$18,$Z37:$Z41)*$F37,MAX((Expenses!CA$15-$AB37/12)*$AA37*$F37,0)+MAX((Expenses!CA$14-$AB38/12)*$AA38*$F37,0)+MAX((Expenses!CA$17-$AB39/12)*$AA39*$F37,0)+MAX((Expenses!CA$16-$AB40/12)*$AA40*$F37,0)+MAX((Expenses!CA$18-$AB41/12)*$AA41*$F37,0)))))</f>
        <v>1246.0874010642881</v>
      </c>
      <c r="CD208" s="515">
        <f>IF(OR(CD$167&lt;=EOMONTH($E37,$R37*(1-$O37)),CD$167&gt;EOMONTH($E37,$P37*12*(1-$O37)+$Q37*12*$O37+$R37*(1-$O37))),0,IF($X37="NNN",SUM(Expenses!CB$14:CB$18)*$F37,IF($X37="FSG",0,IF($X37="MG",SUMPRODUCT(Expenses!CB$14:CB$18,$Z37:$Z41)*$F37,MAX((Expenses!CB$15-$AB37/12)*$AA37*$F37,0)+MAX((Expenses!CB$14-$AB38/12)*$AA38*$F37,0)+MAX((Expenses!CB$17-$AB39/12)*$AA39*$F37,0)+MAX((Expenses!CB$16-$AB40/12)*$AA40*$F37,0)+MAX((Expenses!CB$18-$AB41/12)*$AA41*$F37,0)))))</f>
        <v>1248.9076453109831</v>
      </c>
      <c r="CE208" s="515">
        <f>IF(OR(CE$167&lt;=EOMONTH($E37,$R37*(1-$O37)),CE$167&gt;EOMONTH($E37,$P37*12*(1-$O37)+$Q37*12*$O37+$R37*(1-$O37))),0,IF($X37="NNN",SUM(Expenses!CC$14:CC$18)*$F37,IF($X37="FSG",0,IF($X37="MG",SUMPRODUCT(Expenses!CC$14:CC$18,$Z37:$Z41)*$F37,MAX((Expenses!CC$15-$AB37/12)*$AA37*$F37,0)+MAX((Expenses!CC$14-$AB38/12)*$AA38*$F37,0)+MAX((Expenses!CC$17-$AB39/12)*$AA39*$F37,0)+MAX((Expenses!CC$16-$AB40/12)*$AA40*$F37,0)+MAX((Expenses!CC$18-$AB41/12)*$AA41*$F37,0)))))</f>
        <v>1251.7342725590665</v>
      </c>
      <c r="CF208" s="515">
        <f>IF(OR(CF$167&lt;=EOMONTH($E37,$R37*(1-$O37)),CF$167&gt;EOMONTH($E37,$P37*12*(1-$O37)+$Q37*12*$O37+$R37*(1-$O37))),0,IF($X37="NNN",SUM(Expenses!CD$14:CD$18)*$F37,IF($X37="FSG",0,IF($X37="MG",SUMPRODUCT(Expenses!CD$14:CD$18,$Z37:$Z41)*$F37,MAX((Expenses!CD$15-$AB37/12)*$AA37*$F37,0)+MAX((Expenses!CD$14-$AB38/12)*$AA38*$F37,0)+MAX((Expenses!CD$17-$AB39/12)*$AA39*$F37,0)+MAX((Expenses!CD$16-$AB40/12)*$AA40*$F37,0)+MAX((Expenses!CD$18-$AB41/12)*$AA41*$F37,0)))))</f>
        <v>1254.5672972550553</v>
      </c>
      <c r="CG208" s="515">
        <f>IF(OR(CG$167&lt;=EOMONTH($E37,$R37*(1-$O37)),CG$167&gt;EOMONTH($E37,$P37*12*(1-$O37)+$Q37*12*$O37+$R37*(1-$O37))),0,IF($X37="NNN",SUM(Expenses!CE$14:CE$18)*$F37,IF($X37="FSG",0,IF($X37="MG",SUMPRODUCT(Expenses!CE$14:CE$18,$Z37:$Z41)*$F37,MAX((Expenses!CE$15-$AB37/12)*$AA37*$F37,0)+MAX((Expenses!CE$14-$AB38/12)*$AA38*$F37,0)+MAX((Expenses!CE$17-$AB39/12)*$AA39*$F37,0)+MAX((Expenses!CE$16-$AB40/12)*$AA40*$F37,0)+MAX((Expenses!CE$18-$AB41/12)*$AA41*$F37,0)))))</f>
        <v>0</v>
      </c>
      <c r="CH208" s="515">
        <f>IF(OR(CH$167&lt;=EOMONTH($E37,$R37*(1-$O37)),CH$167&gt;EOMONTH($E37,$P37*12*(1-$O37)+$Q37*12*$O37+$R37*(1-$O37))),0,IF($X37="NNN",SUM(Expenses!CF$14:CF$18)*$F37,IF($X37="FSG",0,IF($X37="MG",SUMPRODUCT(Expenses!CF$14:CF$18,$Z37:$Z41)*$F37,MAX((Expenses!CF$15-$AB37/12)*$AA37*$F37,0)+MAX((Expenses!CF$14-$AB38/12)*$AA38*$F37,0)+MAX((Expenses!CF$17-$AB39/12)*$AA39*$F37,0)+MAX((Expenses!CF$16-$AB40/12)*$AA40*$F37,0)+MAX((Expenses!CF$18-$AB41/12)*$AA41*$F37,0)))))</f>
        <v>0</v>
      </c>
      <c r="CI208" s="515">
        <f>IF(OR(CI$167&lt;=EOMONTH($E37,$R37*(1-$O37)),CI$167&gt;EOMONTH($E37,$P37*12*(1-$O37)+$Q37*12*$O37+$R37*(1-$O37))),0,IF($X37="NNN",SUM(Expenses!CG$14:CG$18)*$F37,IF($X37="FSG",0,IF($X37="MG",SUMPRODUCT(Expenses!CG$14:CG$18,$Z37:$Z41)*$F37,MAX((Expenses!CG$15-$AB37/12)*$AA37*$F37,0)+MAX((Expenses!CG$14-$AB38/12)*$AA38*$F37,0)+MAX((Expenses!CG$17-$AB39/12)*$AA39*$F37,0)+MAX((Expenses!CG$16-$AB40/12)*$AA40*$F37,0)+MAX((Expenses!CG$18-$AB41/12)*$AA41*$F37,0)))))</f>
        <v>0</v>
      </c>
      <c r="CJ208" s="515">
        <f>IF(OR(CJ$167&lt;=EOMONTH($E37,$R37*(1-$O37)),CJ$167&gt;EOMONTH($E37,$P37*12*(1-$O37)+$Q37*12*$O37+$R37*(1-$O37))),0,IF($X37="NNN",SUM(Expenses!CH$14:CH$18)*$F37,IF($X37="FSG",0,IF($X37="MG",SUMPRODUCT(Expenses!CH$14:CH$18,$Z37:$Z41)*$F37,MAX((Expenses!CH$15-$AB37/12)*$AA37*$F37,0)+MAX((Expenses!CH$14-$AB38/12)*$AA38*$F37,0)+MAX((Expenses!CH$17-$AB39/12)*$AA39*$F37,0)+MAX((Expenses!CH$16-$AB40/12)*$AA40*$F37,0)+MAX((Expenses!CH$18-$AB41/12)*$AA41*$F37,0)))))</f>
        <v>0</v>
      </c>
      <c r="CK208" s="515">
        <f>IF(OR(CK$167&lt;=EOMONTH($E37,$R37*(1-$O37)),CK$167&gt;EOMONTH($E37,$P37*12*(1-$O37)+$Q37*12*$O37+$R37*(1-$O37))),0,IF($X37="NNN",SUM(Expenses!CI$14:CI$18)*$F37,IF($X37="FSG",0,IF($X37="MG",SUMPRODUCT(Expenses!CI$14:CI$18,$Z37:$Z41)*$F37,MAX((Expenses!CI$15-$AB37/12)*$AA37*$F37,0)+MAX((Expenses!CI$14-$AB38/12)*$AA38*$F37,0)+MAX((Expenses!CI$17-$AB39/12)*$AA39*$F37,0)+MAX((Expenses!CI$16-$AB40/12)*$AA40*$F37,0)+MAX((Expenses!CI$18-$AB41/12)*$AA41*$F37,0)))))</f>
        <v>0</v>
      </c>
      <c r="CL208" s="515">
        <f>IF(OR(CL$167&lt;=EOMONTH($E37,$R37*(1-$O37)),CL$167&gt;EOMONTH($E37,$P37*12*(1-$O37)+$Q37*12*$O37+$R37*(1-$O37))),0,IF($X37="NNN",SUM(Expenses!CJ$14:CJ$18)*$F37,IF($X37="FSG",0,IF($X37="MG",SUMPRODUCT(Expenses!CJ$14:CJ$18,$Z37:$Z41)*$F37,MAX((Expenses!CJ$15-$AB37/12)*$AA37*$F37,0)+MAX((Expenses!CJ$14-$AB38/12)*$AA38*$F37,0)+MAX((Expenses!CJ$17-$AB39/12)*$AA39*$F37,0)+MAX((Expenses!CJ$16-$AB40/12)*$AA40*$F37,0)+MAX((Expenses!CJ$18-$AB41/12)*$AA41*$F37,0)))))</f>
        <v>0</v>
      </c>
      <c r="CM208" s="515">
        <f>IF(OR(CM$167&lt;=EOMONTH($E37,$R37*(1-$O37)),CM$167&gt;EOMONTH($E37,$P37*12*(1-$O37)+$Q37*12*$O37+$R37*(1-$O37))),0,IF($X37="NNN",SUM(Expenses!CK$14:CK$18)*$F37,IF($X37="FSG",0,IF($X37="MG",SUMPRODUCT(Expenses!CK$14:CK$18,$Z37:$Z41)*$F37,MAX((Expenses!CK$15-$AB37/12)*$AA37*$F37,0)+MAX((Expenses!CK$14-$AB38/12)*$AA38*$F37,0)+MAX((Expenses!CK$17-$AB39/12)*$AA39*$F37,0)+MAX((Expenses!CK$16-$AB40/12)*$AA40*$F37,0)+MAX((Expenses!CK$18-$AB41/12)*$AA41*$F37,0)))))</f>
        <v>0</v>
      </c>
      <c r="CN208" s="515">
        <f>IF(OR(CN$167&lt;=EOMONTH($E37,$R37*(1-$O37)),CN$167&gt;EOMONTH($E37,$P37*12*(1-$O37)+$Q37*12*$O37+$R37*(1-$O37))),0,IF($X37="NNN",SUM(Expenses!CL$14:CL$18)*$F37,IF($X37="FSG",0,IF($X37="MG",SUMPRODUCT(Expenses!CL$14:CL$18,$Z37:$Z41)*$F37,MAX((Expenses!CL$15-$AB37/12)*$AA37*$F37,0)+MAX((Expenses!CL$14-$AB38/12)*$AA38*$F37,0)+MAX((Expenses!CL$17-$AB39/12)*$AA39*$F37,0)+MAX((Expenses!CL$16-$AB40/12)*$AA40*$F37,0)+MAX((Expenses!CL$18-$AB41/12)*$AA41*$F37,0)))))</f>
        <v>0</v>
      </c>
      <c r="CO208" s="515">
        <f>IF(OR(CO$167&lt;=EOMONTH($E37,$R37*(1-$O37)),CO$167&gt;EOMONTH($E37,$P37*12*(1-$O37)+$Q37*12*$O37+$R37*(1-$O37))),0,IF($X37="NNN",SUM(Expenses!CM$14:CM$18)*$F37,IF($X37="FSG",0,IF($X37="MG",SUMPRODUCT(Expenses!CM$14:CM$18,$Z37:$Z41)*$F37,MAX((Expenses!CM$15-$AB37/12)*$AA37*$F37,0)+MAX((Expenses!CM$14-$AB38/12)*$AA38*$F37,0)+MAX((Expenses!CM$17-$AB39/12)*$AA39*$F37,0)+MAX((Expenses!CM$16-$AB40/12)*$AA40*$F37,0)+MAX((Expenses!CM$18-$AB41/12)*$AA41*$F37,0)))))</f>
        <v>0</v>
      </c>
      <c r="CP208" s="515">
        <f>IF(OR(CP$167&lt;=EOMONTH($E37,$R37*(1-$O37)),CP$167&gt;EOMONTH($E37,$P37*12*(1-$O37)+$Q37*12*$O37+$R37*(1-$O37))),0,IF($X37="NNN",SUM(Expenses!CN$14:CN$18)*$F37,IF($X37="FSG",0,IF($X37="MG",SUMPRODUCT(Expenses!CN$14:CN$18,$Z37:$Z41)*$F37,MAX((Expenses!CN$15-$AB37/12)*$AA37*$F37,0)+MAX((Expenses!CN$14-$AB38/12)*$AA38*$F37,0)+MAX((Expenses!CN$17-$AB39/12)*$AA39*$F37,0)+MAX((Expenses!CN$16-$AB40/12)*$AA40*$F37,0)+MAX((Expenses!CN$18-$AB41/12)*$AA41*$F37,0)))))</f>
        <v>0</v>
      </c>
      <c r="CQ208" s="515">
        <f>IF(OR(CQ$167&lt;=EOMONTH($E37,$R37*(1-$O37)),CQ$167&gt;EOMONTH($E37,$P37*12*(1-$O37)+$Q37*12*$O37+$R37*(1-$O37))),0,IF($X37="NNN",SUM(Expenses!CO$14:CO$18)*$F37,IF($X37="FSG",0,IF($X37="MG",SUMPRODUCT(Expenses!CO$14:CO$18,$Z37:$Z41)*$F37,MAX((Expenses!CO$15-$AB37/12)*$AA37*$F37,0)+MAX((Expenses!CO$14-$AB38/12)*$AA38*$F37,0)+MAX((Expenses!CO$17-$AB39/12)*$AA39*$F37,0)+MAX((Expenses!CO$16-$AB40/12)*$AA40*$F37,0)+MAX((Expenses!CO$18-$AB41/12)*$AA41*$F37,0)))))</f>
        <v>0</v>
      </c>
      <c r="CR208" s="515">
        <f>IF(OR(CR$167&lt;=EOMONTH($E37,$R37*(1-$O37)),CR$167&gt;EOMONTH($E37,$P37*12*(1-$O37)+$Q37*12*$O37+$R37*(1-$O37))),0,IF($X37="NNN",SUM(Expenses!CP$14:CP$18)*$F37,IF($X37="FSG",0,IF($X37="MG",SUMPRODUCT(Expenses!CP$14:CP$18,$Z37:$Z41)*$F37,MAX((Expenses!CP$15-$AB37/12)*$AA37*$F37,0)+MAX((Expenses!CP$14-$AB38/12)*$AA38*$F37,0)+MAX((Expenses!CP$17-$AB39/12)*$AA39*$F37,0)+MAX((Expenses!CP$16-$AB40/12)*$AA40*$F37,0)+MAX((Expenses!CP$18-$AB41/12)*$AA41*$F37,0)))))</f>
        <v>0</v>
      </c>
      <c r="CS208" s="515">
        <f>IF(OR(CS$167&lt;=EOMONTH($E37,$R37*(1-$O37)),CS$167&gt;EOMONTH($E37,$P37*12*(1-$O37)+$Q37*12*$O37+$R37*(1-$O37))),0,IF($X37="NNN",SUM(Expenses!CQ$14:CQ$18)*$F37,IF($X37="FSG",0,IF($X37="MG",SUMPRODUCT(Expenses!CQ$14:CQ$18,$Z37:$Z41)*$F37,MAX((Expenses!CQ$15-$AB37/12)*$AA37*$F37,0)+MAX((Expenses!CQ$14-$AB38/12)*$AA38*$F37,0)+MAX((Expenses!CQ$17-$AB39/12)*$AA39*$F37,0)+MAX((Expenses!CQ$16-$AB40/12)*$AA40*$F37,0)+MAX((Expenses!CQ$18-$AB41/12)*$AA41*$F37,0)))))</f>
        <v>0</v>
      </c>
      <c r="CT208" s="515">
        <f>IF(OR(CT$167&lt;=EOMONTH($E37,$R37*(1-$O37)),CT$167&gt;EOMONTH($E37,$P37*12*(1-$O37)+$Q37*12*$O37+$R37*(1-$O37))),0,IF($X37="NNN",SUM(Expenses!CR$14:CR$18)*$F37,IF($X37="FSG",0,IF($X37="MG",SUMPRODUCT(Expenses!CR$14:CR$18,$Z37:$Z41)*$F37,MAX((Expenses!CR$15-$AB37/12)*$AA37*$F37,0)+MAX((Expenses!CR$14-$AB38/12)*$AA38*$F37,0)+MAX((Expenses!CR$17-$AB39/12)*$AA39*$F37,0)+MAX((Expenses!CR$16-$AB40/12)*$AA40*$F37,0)+MAX((Expenses!CR$18-$AB41/12)*$AA41*$F37,0)))))</f>
        <v>0</v>
      </c>
      <c r="CU208" s="515">
        <f>IF(OR(CU$167&lt;=EOMONTH($E37,$R37*(1-$O37)),CU$167&gt;EOMONTH($E37,$P37*12*(1-$O37)+$Q37*12*$O37+$R37*(1-$O37))),0,IF($X37="NNN",SUM(Expenses!CS$14:CS$18)*$F37,IF($X37="FSG",0,IF($X37="MG",SUMPRODUCT(Expenses!CS$14:CS$18,$Z37:$Z41)*$F37,MAX((Expenses!CS$15-$AB37/12)*$AA37*$F37,0)+MAX((Expenses!CS$14-$AB38/12)*$AA38*$F37,0)+MAX((Expenses!CS$17-$AB39/12)*$AA39*$F37,0)+MAX((Expenses!CS$16-$AB40/12)*$AA40*$F37,0)+MAX((Expenses!CS$18-$AB41/12)*$AA41*$F37,0)))))</f>
        <v>0</v>
      </c>
      <c r="CV208" s="515">
        <f>IF(OR(CV$167&lt;=EOMONTH($E37,$R37*(1-$O37)),CV$167&gt;EOMONTH($E37,$P37*12*(1-$O37)+$Q37*12*$O37+$R37*(1-$O37))),0,IF($X37="NNN",SUM(Expenses!CT$14:CT$18)*$F37,IF($X37="FSG",0,IF($X37="MG",SUMPRODUCT(Expenses!CT$14:CT$18,$Z37:$Z41)*$F37,MAX((Expenses!CT$15-$AB37/12)*$AA37*$F37,0)+MAX((Expenses!CT$14-$AB38/12)*$AA38*$F37,0)+MAX((Expenses!CT$17-$AB39/12)*$AA39*$F37,0)+MAX((Expenses!CT$16-$AB40/12)*$AA40*$F37,0)+MAX((Expenses!CT$18-$AB41/12)*$AA41*$F37,0)))))</f>
        <v>0</v>
      </c>
      <c r="CW208" s="515">
        <f>IF(OR(CW$167&lt;=EOMONTH($E37,$R37*(1-$O37)),CW$167&gt;EOMONTH($E37,$P37*12*(1-$O37)+$Q37*12*$O37+$R37*(1-$O37))),0,IF($X37="NNN",SUM(Expenses!CU$14:CU$18)*$F37,IF($X37="FSG",0,IF($X37="MG",SUMPRODUCT(Expenses!CU$14:CU$18,$Z37:$Z41)*$F37,MAX((Expenses!CU$15-$AB37/12)*$AA37*$F37,0)+MAX((Expenses!CU$14-$AB38/12)*$AA38*$F37,0)+MAX((Expenses!CU$17-$AB39/12)*$AA39*$F37,0)+MAX((Expenses!CU$16-$AB40/12)*$AA40*$F37,0)+MAX((Expenses!CU$18-$AB41/12)*$AA41*$F37,0)))))</f>
        <v>0</v>
      </c>
      <c r="CX208" s="515">
        <f>IF(OR(CX$167&lt;=EOMONTH($E37,$R37*(1-$O37)),CX$167&gt;EOMONTH($E37,$P37*12*(1-$O37)+$Q37*12*$O37+$R37*(1-$O37))),0,IF($X37="NNN",SUM(Expenses!CV$14:CV$18)*$F37,IF($X37="FSG",0,IF($X37="MG",SUMPRODUCT(Expenses!CV$14:CV$18,$Z37:$Z41)*$F37,MAX((Expenses!CV$15-$AB37/12)*$AA37*$F37,0)+MAX((Expenses!CV$14-$AB38/12)*$AA38*$F37,0)+MAX((Expenses!CV$17-$AB39/12)*$AA39*$F37,0)+MAX((Expenses!CV$16-$AB40/12)*$AA40*$F37,0)+MAX((Expenses!CV$18-$AB41/12)*$AA41*$F37,0)))))</f>
        <v>0</v>
      </c>
      <c r="CY208" s="515">
        <f>IF(OR(CY$167&lt;=EOMONTH($E37,$R37*(1-$O37)),CY$167&gt;EOMONTH($E37,$P37*12*(1-$O37)+$Q37*12*$O37+$R37*(1-$O37))),0,IF($X37="NNN",SUM(Expenses!CW$14:CW$18)*$F37,IF($X37="FSG",0,IF($X37="MG",SUMPRODUCT(Expenses!CW$14:CW$18,$Z37:$Z41)*$F37,MAX((Expenses!CW$15-$AB37/12)*$AA37*$F37,0)+MAX((Expenses!CW$14-$AB38/12)*$AA38*$F37,0)+MAX((Expenses!CW$17-$AB39/12)*$AA39*$F37,0)+MAX((Expenses!CW$16-$AB40/12)*$AA40*$F37,0)+MAX((Expenses!CW$18-$AB41/12)*$AA41*$F37,0)))))</f>
        <v>0</v>
      </c>
      <c r="CZ208" s="515">
        <f>IF(OR(CZ$167&lt;=EOMONTH($E37,$R37*(1-$O37)),CZ$167&gt;EOMONTH($E37,$P37*12*(1-$O37)+$Q37*12*$O37+$R37*(1-$O37))),0,IF($X37="NNN",SUM(Expenses!CX$14:CX$18)*$F37,IF($X37="FSG",0,IF($X37="MG",SUMPRODUCT(Expenses!CX$14:CX$18,$Z37:$Z41)*$F37,MAX((Expenses!CX$15-$AB37/12)*$AA37*$F37,0)+MAX((Expenses!CX$14-$AB38/12)*$AA38*$F37,0)+MAX((Expenses!CX$17-$AB39/12)*$AA39*$F37,0)+MAX((Expenses!CX$16-$AB40/12)*$AA40*$F37,0)+MAX((Expenses!CX$18-$AB41/12)*$AA41*$F37,0)))))</f>
        <v>0</v>
      </c>
      <c r="DA208" s="515">
        <f>IF(OR(DA$167&lt;=EOMONTH($E37,$R37*(1-$O37)),DA$167&gt;EOMONTH($E37,$P37*12*(1-$O37)+$Q37*12*$O37+$R37*(1-$O37))),0,IF($X37="NNN",SUM(Expenses!CY$14:CY$18)*$F37,IF($X37="FSG",0,IF($X37="MG",SUMPRODUCT(Expenses!CY$14:CY$18,$Z37:$Z41)*$F37,MAX((Expenses!CY$15-$AB37/12)*$AA37*$F37,0)+MAX((Expenses!CY$14-$AB38/12)*$AA38*$F37,0)+MAX((Expenses!CY$17-$AB39/12)*$AA39*$F37,0)+MAX((Expenses!CY$16-$AB40/12)*$AA40*$F37,0)+MAX((Expenses!CY$18-$AB41/12)*$AA41*$F37,0)))))</f>
        <v>0</v>
      </c>
      <c r="DB208" s="515">
        <f>IF(OR(DB$167&lt;=EOMONTH($E37,$R37*(1-$O37)),DB$167&gt;EOMONTH($E37,$P37*12*(1-$O37)+$Q37*12*$O37+$R37*(1-$O37))),0,IF($X37="NNN",SUM(Expenses!CZ$14:CZ$18)*$F37,IF($X37="FSG",0,IF($X37="MG",SUMPRODUCT(Expenses!CZ$14:CZ$18,$Z37:$Z41)*$F37,MAX((Expenses!CZ$15-$AB37/12)*$AA37*$F37,0)+MAX((Expenses!CZ$14-$AB38/12)*$AA38*$F37,0)+MAX((Expenses!CZ$17-$AB39/12)*$AA39*$F37,0)+MAX((Expenses!CZ$16-$AB40/12)*$AA40*$F37,0)+MAX((Expenses!CZ$18-$AB41/12)*$AA41*$F37,0)))))</f>
        <v>0</v>
      </c>
      <c r="DC208" s="515">
        <f>IF(OR(DC$167&lt;=EOMONTH($E37,$R37*(1-$O37)),DC$167&gt;EOMONTH($E37,$P37*12*(1-$O37)+$Q37*12*$O37+$R37*(1-$O37))),0,IF($X37="NNN",SUM(Expenses!DA$14:DA$18)*$F37,IF($X37="FSG",0,IF($X37="MG",SUMPRODUCT(Expenses!DA$14:DA$18,$Z37:$Z41)*$F37,MAX((Expenses!DA$15-$AB37/12)*$AA37*$F37,0)+MAX((Expenses!DA$14-$AB38/12)*$AA38*$F37,0)+MAX((Expenses!DA$17-$AB39/12)*$AA39*$F37,0)+MAX((Expenses!DA$16-$AB40/12)*$AA40*$F37,0)+MAX((Expenses!DA$18-$AB41/12)*$AA41*$F37,0)))))</f>
        <v>0</v>
      </c>
      <c r="DD208" s="515">
        <f>IF(OR(DD$167&lt;=EOMONTH($E37,$R37*(1-$O37)),DD$167&gt;EOMONTH($E37,$P37*12*(1-$O37)+$Q37*12*$O37+$R37*(1-$O37))),0,IF($X37="NNN",SUM(Expenses!DB$14:DB$18)*$F37,IF($X37="FSG",0,IF($X37="MG",SUMPRODUCT(Expenses!DB$14:DB$18,$Z37:$Z41)*$F37,MAX((Expenses!DB$15-$AB37/12)*$AA37*$F37,0)+MAX((Expenses!DB$14-$AB38/12)*$AA38*$F37,0)+MAX((Expenses!DB$17-$AB39/12)*$AA39*$F37,0)+MAX((Expenses!DB$16-$AB40/12)*$AA40*$F37,0)+MAX((Expenses!DB$18-$AB41/12)*$AA41*$F37,0)))))</f>
        <v>0</v>
      </c>
      <c r="DE208" s="515">
        <f>IF(OR(DE$167&lt;=EOMONTH($E37,$R37*(1-$O37)),DE$167&gt;EOMONTH($E37,$P37*12*(1-$O37)+$Q37*12*$O37+$R37*(1-$O37))),0,IF($X37="NNN",SUM(Expenses!DC$14:DC$18)*$F37,IF($X37="FSG",0,IF($X37="MG",SUMPRODUCT(Expenses!DC$14:DC$18,$Z37:$Z41)*$F37,MAX((Expenses!DC$15-$AB37/12)*$AA37*$F37,0)+MAX((Expenses!DC$14-$AB38/12)*$AA38*$F37,0)+MAX((Expenses!DC$17-$AB39/12)*$AA39*$F37,0)+MAX((Expenses!DC$16-$AB40/12)*$AA40*$F37,0)+MAX((Expenses!DC$18-$AB41/12)*$AA41*$F37,0)))))</f>
        <v>0</v>
      </c>
      <c r="DF208" s="515">
        <f>IF(OR(DF$167&lt;=EOMONTH($E37,$R37*(1-$O37)),DF$167&gt;EOMONTH($E37,$P37*12*(1-$O37)+$Q37*12*$O37+$R37*(1-$O37))),0,IF($X37="NNN",SUM(Expenses!DD$14:DD$18)*$F37,IF($X37="FSG",0,IF($X37="MG",SUMPRODUCT(Expenses!DD$14:DD$18,$Z37:$Z41)*$F37,MAX((Expenses!DD$15-$AB37/12)*$AA37*$F37,0)+MAX((Expenses!DD$14-$AB38/12)*$AA38*$F37,0)+MAX((Expenses!DD$17-$AB39/12)*$AA39*$F37,0)+MAX((Expenses!DD$16-$AB40/12)*$AA40*$F37,0)+MAX((Expenses!DD$18-$AB41/12)*$AA41*$F37,0)))))</f>
        <v>0</v>
      </c>
      <c r="DG208" s="515">
        <f>IF(OR(DG$167&lt;=EOMONTH($E37,$R37*(1-$O37)),DG$167&gt;EOMONTH($E37,$P37*12*(1-$O37)+$Q37*12*$O37+$R37*(1-$O37))),0,IF($X37="NNN",SUM(Expenses!DE$14:DE$18)*$F37,IF($X37="FSG",0,IF($X37="MG",SUMPRODUCT(Expenses!DE$14:DE$18,$Z37:$Z41)*$F37,MAX((Expenses!DE$15-$AB37/12)*$AA37*$F37,0)+MAX((Expenses!DE$14-$AB38/12)*$AA38*$F37,0)+MAX((Expenses!DE$17-$AB39/12)*$AA39*$F37,0)+MAX((Expenses!DE$16-$AB40/12)*$AA40*$F37,0)+MAX((Expenses!DE$18-$AB41/12)*$AA41*$F37,0)))))</f>
        <v>0</v>
      </c>
      <c r="DH208" s="515">
        <f>IF(OR(DH$167&lt;=EOMONTH($E37,$R37*(1-$O37)),DH$167&gt;EOMONTH($E37,$P37*12*(1-$O37)+$Q37*12*$O37+$R37*(1-$O37))),0,IF($X37="NNN",SUM(Expenses!DF$14:DF$18)*$F37,IF($X37="FSG",0,IF($X37="MG",SUMPRODUCT(Expenses!DF$14:DF$18,$Z37:$Z41)*$F37,MAX((Expenses!DF$15-$AB37/12)*$AA37*$F37,0)+MAX((Expenses!DF$14-$AB38/12)*$AA38*$F37,0)+MAX((Expenses!DF$17-$AB39/12)*$AA39*$F37,0)+MAX((Expenses!DF$16-$AB40/12)*$AA40*$F37,0)+MAX((Expenses!DF$18-$AB41/12)*$AA41*$F37,0)))))</f>
        <v>0</v>
      </c>
      <c r="DI208" s="515">
        <f>IF(OR(DI$167&lt;=EOMONTH($E37,$R37*(1-$O37)),DI$167&gt;EOMONTH($E37,$P37*12*(1-$O37)+$Q37*12*$O37+$R37*(1-$O37))),0,IF($X37="NNN",SUM(Expenses!DG$14:DG$18)*$F37,IF($X37="FSG",0,IF($X37="MG",SUMPRODUCT(Expenses!DG$14:DG$18,$Z37:$Z41)*$F37,MAX((Expenses!DG$15-$AB37/12)*$AA37*$F37,0)+MAX((Expenses!DG$14-$AB38/12)*$AA38*$F37,0)+MAX((Expenses!DG$17-$AB39/12)*$AA39*$F37,0)+MAX((Expenses!DG$16-$AB40/12)*$AA40*$F37,0)+MAX((Expenses!DG$18-$AB41/12)*$AA41*$F37,0)))))</f>
        <v>0</v>
      </c>
      <c r="DJ208" s="515">
        <f>IF(OR(DJ$167&lt;=EOMONTH($E37,$R37*(1-$O37)),DJ$167&gt;EOMONTH($E37,$P37*12*(1-$O37)+$Q37*12*$O37+$R37*(1-$O37))),0,IF($X37="NNN",SUM(Expenses!DH$14:DH$18)*$F37,IF($X37="FSG",0,IF($X37="MG",SUMPRODUCT(Expenses!DH$14:DH$18,$Z37:$Z41)*$F37,MAX((Expenses!DH$15-$AB37/12)*$AA37*$F37,0)+MAX((Expenses!DH$14-$AB38/12)*$AA38*$F37,0)+MAX((Expenses!DH$17-$AB39/12)*$AA39*$F37,0)+MAX((Expenses!DH$16-$AB40/12)*$AA40*$F37,0)+MAX((Expenses!DH$18-$AB41/12)*$AA41*$F37,0)))))</f>
        <v>0</v>
      </c>
      <c r="DK208" s="515">
        <f>IF(OR(DK$167&lt;=EOMONTH($E37,$R37*(1-$O37)),DK$167&gt;EOMONTH($E37,$P37*12*(1-$O37)+$Q37*12*$O37+$R37*(1-$O37))),0,IF($X37="NNN",SUM(Expenses!DI$14:DI$18)*$F37,IF($X37="FSG",0,IF($X37="MG",SUMPRODUCT(Expenses!DI$14:DI$18,$Z37:$Z41)*$F37,MAX((Expenses!DI$15-$AB37/12)*$AA37*$F37,0)+MAX((Expenses!DI$14-$AB38/12)*$AA38*$F37,0)+MAX((Expenses!DI$17-$AB39/12)*$AA39*$F37,0)+MAX((Expenses!DI$16-$AB40/12)*$AA40*$F37,0)+MAX((Expenses!DI$18-$AB41/12)*$AA41*$F37,0)))))</f>
        <v>0</v>
      </c>
      <c r="DL208" s="515">
        <f>IF(OR(DL$167&lt;=EOMONTH($E37,$R37*(1-$O37)),DL$167&gt;EOMONTH($E37,$P37*12*(1-$O37)+$Q37*12*$O37+$R37*(1-$O37))),0,IF($X37="NNN",SUM(Expenses!DJ$14:DJ$18)*$F37,IF($X37="FSG",0,IF($X37="MG",SUMPRODUCT(Expenses!DJ$14:DJ$18,$Z37:$Z41)*$F37,MAX((Expenses!DJ$15-$AB37/12)*$AA37*$F37,0)+MAX((Expenses!DJ$14-$AB38/12)*$AA38*$F37,0)+MAX((Expenses!DJ$17-$AB39/12)*$AA39*$F37,0)+MAX((Expenses!DJ$16-$AB40/12)*$AA40*$F37,0)+MAX((Expenses!DJ$18-$AB41/12)*$AA41*$F37,0)))))</f>
        <v>0</v>
      </c>
      <c r="DM208" s="515">
        <f>IF(OR(DM$167&lt;=EOMONTH($E37,$R37*(1-$O37)),DM$167&gt;EOMONTH($E37,$P37*12*(1-$O37)+$Q37*12*$O37+$R37*(1-$O37))),0,IF($X37="NNN",SUM(Expenses!DK$14:DK$18)*$F37,IF($X37="FSG",0,IF($X37="MG",SUMPRODUCT(Expenses!DK$14:DK$18,$Z37:$Z41)*$F37,MAX((Expenses!DK$15-$AB37/12)*$AA37*$F37,0)+MAX((Expenses!DK$14-$AB38/12)*$AA38*$F37,0)+MAX((Expenses!DK$17-$AB39/12)*$AA39*$F37,0)+MAX((Expenses!DK$16-$AB40/12)*$AA40*$F37,0)+MAX((Expenses!DK$18-$AB41/12)*$AA41*$F37,0)))))</f>
        <v>0</v>
      </c>
      <c r="DN208" s="515">
        <f>IF(OR(DN$167&lt;=EOMONTH($E37,$R37*(1-$O37)),DN$167&gt;EOMONTH($E37,$P37*12*(1-$O37)+$Q37*12*$O37+$R37*(1-$O37))),0,IF($X37="NNN",SUM(Expenses!DL$14:DL$18)*$F37,IF($X37="FSG",0,IF($X37="MG",SUMPRODUCT(Expenses!DL$14:DL$18,$Z37:$Z41)*$F37,MAX((Expenses!DL$15-$AB37/12)*$AA37*$F37,0)+MAX((Expenses!DL$14-$AB38/12)*$AA38*$F37,0)+MAX((Expenses!DL$17-$AB39/12)*$AA39*$F37,0)+MAX((Expenses!DL$16-$AB40/12)*$AA40*$F37,0)+MAX((Expenses!DL$18-$AB41/12)*$AA41*$F37,0)))))</f>
        <v>0</v>
      </c>
      <c r="DO208" s="515">
        <f>IF(OR(DO$167&lt;=EOMONTH($E37,$R37*(1-$O37)),DO$167&gt;EOMONTH($E37,$P37*12*(1-$O37)+$Q37*12*$O37+$R37*(1-$O37))),0,IF($X37="NNN",SUM(Expenses!DM$14:DM$18)*$F37,IF($X37="FSG",0,IF($X37="MG",SUMPRODUCT(Expenses!DM$14:DM$18,$Z37:$Z41)*$F37,MAX((Expenses!DM$15-$AB37/12)*$AA37*$F37,0)+MAX((Expenses!DM$14-$AB38/12)*$AA38*$F37,0)+MAX((Expenses!DM$17-$AB39/12)*$AA39*$F37,0)+MAX((Expenses!DM$16-$AB40/12)*$AA40*$F37,0)+MAX((Expenses!DM$18-$AB41/12)*$AA41*$F37,0)))))</f>
        <v>0</v>
      </c>
      <c r="DP208" s="515">
        <f>IF(OR(DP$167&lt;=EOMONTH($E37,$R37*(1-$O37)),DP$167&gt;EOMONTH($E37,$P37*12*(1-$O37)+$Q37*12*$O37+$R37*(1-$O37))),0,IF($X37="NNN",SUM(Expenses!DN$14:DN$18)*$F37,IF($X37="FSG",0,IF($X37="MG",SUMPRODUCT(Expenses!DN$14:DN$18,$Z37:$Z41)*$F37,MAX((Expenses!DN$15-$AB37/12)*$AA37*$F37,0)+MAX((Expenses!DN$14-$AB38/12)*$AA38*$F37,0)+MAX((Expenses!DN$17-$AB39/12)*$AA39*$F37,0)+MAX((Expenses!DN$16-$AB40/12)*$AA40*$F37,0)+MAX((Expenses!DN$18-$AB41/12)*$AA41*$F37,0)))))</f>
        <v>0</v>
      </c>
      <c r="DQ208" s="515">
        <f>IF(OR(DQ$167&lt;=EOMONTH($E37,$R37*(1-$O37)),DQ$167&gt;EOMONTH($E37,$P37*12*(1-$O37)+$Q37*12*$O37+$R37*(1-$O37))),0,IF($X37="NNN",SUM(Expenses!DO$14:DO$18)*$F37,IF($X37="FSG",0,IF($X37="MG",SUMPRODUCT(Expenses!DO$14:DO$18,$Z37:$Z41)*$F37,MAX((Expenses!DO$15-$AB37/12)*$AA37*$F37,0)+MAX((Expenses!DO$14-$AB38/12)*$AA38*$F37,0)+MAX((Expenses!DO$17-$AB39/12)*$AA39*$F37,0)+MAX((Expenses!DO$16-$AB40/12)*$AA40*$F37,0)+MAX((Expenses!DO$18-$AB41/12)*$AA41*$F37,0)))))</f>
        <v>0</v>
      </c>
      <c r="DR208" s="515">
        <f>IF(OR(DR$167&lt;=EOMONTH($E37,$R37*(1-$O37)),DR$167&gt;EOMONTH($E37,$P37*12*(1-$O37)+$Q37*12*$O37+$R37*(1-$O37))),0,IF($X37="NNN",SUM(Expenses!DP$14:DP$18)*$F37,IF($X37="FSG",0,IF($X37="MG",SUMPRODUCT(Expenses!DP$14:DP$18,$Z37:$Z41)*$F37,MAX((Expenses!DP$15-$AB37/12)*$AA37*$F37,0)+MAX((Expenses!DP$14-$AB38/12)*$AA38*$F37,0)+MAX((Expenses!DP$17-$AB39/12)*$AA39*$F37,0)+MAX((Expenses!DP$16-$AB40/12)*$AA40*$F37,0)+MAX((Expenses!DP$18-$AB41/12)*$AA41*$F37,0)))))</f>
        <v>0</v>
      </c>
      <c r="DS208" s="515">
        <f>IF(OR(DS$167&lt;=EOMONTH($E37,$R37*(1-$O37)),DS$167&gt;EOMONTH($E37,$P37*12*(1-$O37)+$Q37*12*$O37+$R37*(1-$O37))),0,IF($X37="NNN",SUM(Expenses!DQ$14:DQ$18)*$F37,IF($X37="FSG",0,IF($X37="MG",SUMPRODUCT(Expenses!DQ$14:DQ$18,$Z37:$Z41)*$F37,MAX((Expenses!DQ$15-$AB37/12)*$AA37*$F37,0)+MAX((Expenses!DQ$14-$AB38/12)*$AA38*$F37,0)+MAX((Expenses!DQ$17-$AB39/12)*$AA39*$F37,0)+MAX((Expenses!DQ$16-$AB40/12)*$AA40*$F37,0)+MAX((Expenses!DQ$18-$AB41/12)*$AA41*$F37,0)))))</f>
        <v>0</v>
      </c>
      <c r="DT208" s="515">
        <f>IF(OR(DT$167&lt;=EOMONTH($E37,$R37*(1-$O37)),DT$167&gt;EOMONTH($E37,$P37*12*(1-$O37)+$Q37*12*$O37+$R37*(1-$O37))),0,IF($X37="NNN",SUM(Expenses!DR$14:DR$18)*$F37,IF($X37="FSG",0,IF($X37="MG",SUMPRODUCT(Expenses!DR$14:DR$18,$Z37:$Z41)*$F37,MAX((Expenses!DR$15-$AB37/12)*$AA37*$F37,0)+MAX((Expenses!DR$14-$AB38/12)*$AA38*$F37,0)+MAX((Expenses!DR$17-$AB39/12)*$AA39*$F37,0)+MAX((Expenses!DR$16-$AB40/12)*$AA40*$F37,0)+MAX((Expenses!DR$18-$AB41/12)*$AA41*$F37,0)))))</f>
        <v>0</v>
      </c>
      <c r="DU208" s="515">
        <f>IF(OR(DU$167&lt;=EOMONTH($E37,$R37*(1-$O37)),DU$167&gt;EOMONTH($E37,$P37*12*(1-$O37)+$Q37*12*$O37+$R37*(1-$O37))),0,IF($X37="NNN",SUM(Expenses!DS$14:DS$18)*$F37,IF($X37="FSG",0,IF($X37="MG",SUMPRODUCT(Expenses!DS$14:DS$18,$Z37:$Z41)*$F37,MAX((Expenses!DS$15-$AB37/12)*$AA37*$F37,0)+MAX((Expenses!DS$14-$AB38/12)*$AA38*$F37,0)+MAX((Expenses!DS$17-$AB39/12)*$AA39*$F37,0)+MAX((Expenses!DS$16-$AB40/12)*$AA40*$F37,0)+MAX((Expenses!DS$18-$AB41/12)*$AA41*$F37,0)))))</f>
        <v>0</v>
      </c>
      <c r="DV208" s="515">
        <f>IF(OR(DV$167&lt;=EOMONTH($E37,$R37*(1-$O37)),DV$167&gt;EOMONTH($E37,$P37*12*(1-$O37)+$Q37*12*$O37+$R37*(1-$O37))),0,IF($X37="NNN",SUM(Expenses!DT$14:DT$18)*$F37,IF($X37="FSG",0,IF($X37="MG",SUMPRODUCT(Expenses!DT$14:DT$18,$Z37:$Z41)*$F37,MAX((Expenses!DT$15-$AB37/12)*$AA37*$F37,0)+MAX((Expenses!DT$14-$AB38/12)*$AA38*$F37,0)+MAX((Expenses!DT$17-$AB39/12)*$AA39*$F37,0)+MAX((Expenses!DT$16-$AB40/12)*$AA40*$F37,0)+MAX((Expenses!DT$18-$AB41/12)*$AA41*$F37,0)))))</f>
        <v>0</v>
      </c>
      <c r="DW208" s="515">
        <f>IF(OR(DW$167&lt;=EOMONTH($E37,$R37*(1-$O37)),DW$167&gt;EOMONTH($E37,$P37*12*(1-$O37)+$Q37*12*$O37+$R37*(1-$O37))),0,IF($X37="NNN",SUM(Expenses!DU$14:DU$18)*$F37,IF($X37="FSG",0,IF($X37="MG",SUMPRODUCT(Expenses!DU$14:DU$18,$Z37:$Z41)*$F37,MAX((Expenses!DU$15-$AB37/12)*$AA37*$F37,0)+MAX((Expenses!DU$14-$AB38/12)*$AA38*$F37,0)+MAX((Expenses!DU$17-$AB39/12)*$AA39*$F37,0)+MAX((Expenses!DU$16-$AB40/12)*$AA40*$F37,0)+MAX((Expenses!DU$18-$AB41/12)*$AA41*$F37,0)))))</f>
        <v>0</v>
      </c>
      <c r="DX208" s="515">
        <f>IF(OR(DX$167&lt;=EOMONTH($E37,$R37*(1-$O37)),DX$167&gt;EOMONTH($E37,$P37*12*(1-$O37)+$Q37*12*$O37+$R37*(1-$O37))),0,IF($X37="NNN",SUM(Expenses!DV$14:DV$18)*$F37,IF($X37="FSG",0,IF($X37="MG",SUMPRODUCT(Expenses!DV$14:DV$18,$Z37:$Z41)*$F37,MAX((Expenses!DV$15-$AB37/12)*$AA37*$F37,0)+MAX((Expenses!DV$14-$AB38/12)*$AA38*$F37,0)+MAX((Expenses!DV$17-$AB39/12)*$AA39*$F37,0)+MAX((Expenses!DV$16-$AB40/12)*$AA40*$F37,0)+MAX((Expenses!DV$18-$AB41/12)*$AA41*$F37,0)))))</f>
        <v>0</v>
      </c>
      <c r="DY208" s="515">
        <f>IF(OR(DY$167&lt;=EOMONTH($E37,$R37*(1-$O37)),DY$167&gt;EOMONTH($E37,$P37*12*(1-$O37)+$Q37*12*$O37+$R37*(1-$O37))),0,IF($X37="NNN",SUM(Expenses!DW$14:DW$18)*$F37,IF($X37="FSG",0,IF($X37="MG",SUMPRODUCT(Expenses!DW$14:DW$18,$Z37:$Z41)*$F37,MAX((Expenses!DW$15-$AB37/12)*$AA37*$F37,0)+MAX((Expenses!DW$14-$AB38/12)*$AA38*$F37,0)+MAX((Expenses!DW$17-$AB39/12)*$AA39*$F37,0)+MAX((Expenses!DW$16-$AB40/12)*$AA40*$F37,0)+MAX((Expenses!DW$18-$AB41/12)*$AA41*$F37,0)))))</f>
        <v>0</v>
      </c>
      <c r="DZ208" s="515">
        <f>IF(OR(DZ$167&lt;=EOMONTH($E37,$R37*(1-$O37)),DZ$167&gt;EOMONTH($E37,$P37*12*(1-$O37)+$Q37*12*$O37+$R37*(1-$O37))),0,IF($X37="NNN",SUM(Expenses!DX$14:DX$18)*$F37,IF($X37="FSG",0,IF($X37="MG",SUMPRODUCT(Expenses!DX$14:DX$18,$Z37:$Z41)*$F37,MAX((Expenses!DX$15-$AB37/12)*$AA37*$F37,0)+MAX((Expenses!DX$14-$AB38/12)*$AA38*$F37,0)+MAX((Expenses!DX$17-$AB39/12)*$AA39*$F37,0)+MAX((Expenses!DX$16-$AB40/12)*$AA40*$F37,0)+MAX((Expenses!DX$18-$AB41/12)*$AA41*$F37,0)))))</f>
        <v>0</v>
      </c>
      <c r="EA208" s="515">
        <f>IF(OR(EA$167&lt;=EOMONTH($E37,$R37*(1-$O37)),EA$167&gt;EOMONTH($E37,$P37*12*(1-$O37)+$Q37*12*$O37+$R37*(1-$O37))),0,IF($X37="NNN",SUM(Expenses!DY$14:DY$18)*$F37,IF($X37="FSG",0,IF($X37="MG",SUMPRODUCT(Expenses!DY$14:DY$18,$Z37:$Z41)*$F37,MAX((Expenses!DY$15-$AB37/12)*$AA37*$F37,0)+MAX((Expenses!DY$14-$AB38/12)*$AA38*$F37,0)+MAX((Expenses!DY$17-$AB39/12)*$AA39*$F37,0)+MAX((Expenses!DY$16-$AB40/12)*$AA40*$F37,0)+MAX((Expenses!DY$18-$AB41/12)*$AA41*$F37,0)))))</f>
        <v>0</v>
      </c>
      <c r="EB208" s="515">
        <f>IF(OR(EB$167&lt;=EOMONTH($E37,$R37*(1-$O37)),EB$167&gt;EOMONTH($E37,$P37*12*(1-$O37)+$Q37*12*$O37+$R37*(1-$O37))),0,IF($X37="NNN",SUM(Expenses!DZ$14:DZ$18)*$F37,IF($X37="FSG",0,IF($X37="MG",SUMPRODUCT(Expenses!DZ$14:DZ$18,$Z37:$Z41)*$F37,MAX((Expenses!DZ$15-$AB37/12)*$AA37*$F37,0)+MAX((Expenses!DZ$14-$AB38/12)*$AA38*$F37,0)+MAX((Expenses!DZ$17-$AB39/12)*$AA39*$F37,0)+MAX((Expenses!DZ$16-$AB40/12)*$AA40*$F37,0)+MAX((Expenses!DZ$18-$AB41/12)*$AA41*$F37,0)))))</f>
        <v>0</v>
      </c>
      <c r="EC208" s="515">
        <f>IF(OR(EC$167&lt;=EOMONTH($E37,$R37*(1-$O37)),EC$167&gt;EOMONTH($E37,$P37*12*(1-$O37)+$Q37*12*$O37+$R37*(1-$O37))),0,IF($X37="NNN",SUM(Expenses!EA$14:EA$18)*$F37,IF($X37="FSG",0,IF($X37="MG",SUMPRODUCT(Expenses!EA$14:EA$18,$Z37:$Z41)*$F37,MAX((Expenses!EA$15-$AB37/12)*$AA37*$F37,0)+MAX((Expenses!EA$14-$AB38/12)*$AA38*$F37,0)+MAX((Expenses!EA$17-$AB39/12)*$AA39*$F37,0)+MAX((Expenses!EA$16-$AB40/12)*$AA40*$F37,0)+MAX((Expenses!EA$18-$AB41/12)*$AA41*$F37,0)))))</f>
        <v>0</v>
      </c>
      <c r="ED208" s="515">
        <f>IF(OR(ED$167&lt;=EOMONTH($E37,$R37*(1-$O37)),ED$167&gt;EOMONTH($E37,$P37*12*(1-$O37)+$Q37*12*$O37+$R37*(1-$O37))),0,IF($X37="NNN",SUM(Expenses!EB$14:EB$18)*$F37,IF($X37="FSG",0,IF($X37="MG",SUMPRODUCT(Expenses!EB$14:EB$18,$Z37:$Z41)*$F37,MAX((Expenses!EB$15-$AB37/12)*$AA37*$F37,0)+MAX((Expenses!EB$14-$AB38/12)*$AA38*$F37,0)+MAX((Expenses!EB$17-$AB39/12)*$AA39*$F37,0)+MAX((Expenses!EB$16-$AB40/12)*$AA40*$F37,0)+MAX((Expenses!EB$18-$AB41/12)*$AA41*$F37,0)))))</f>
        <v>0</v>
      </c>
      <c r="EE208" s="515">
        <f>IF(OR(EE$167&lt;=EOMONTH($E37,$R37*(1-$O37)),EE$167&gt;EOMONTH($E37,$P37*12*(1-$O37)+$Q37*12*$O37+$R37*(1-$O37))),0,IF($X37="NNN",SUM(Expenses!EC$14:EC$18)*$F37,IF($X37="FSG",0,IF($X37="MG",SUMPRODUCT(Expenses!EC$14:EC$18,$Z37:$Z41)*$F37,MAX((Expenses!EC$15-$AB37/12)*$AA37*$F37,0)+MAX((Expenses!EC$14-$AB38/12)*$AA38*$F37,0)+MAX((Expenses!EC$17-$AB39/12)*$AA39*$F37,0)+MAX((Expenses!EC$16-$AB40/12)*$AA40*$F37,0)+MAX((Expenses!EC$18-$AB41/12)*$AA41*$F37,0)))))</f>
        <v>0</v>
      </c>
      <c r="EF208" s="515">
        <f>IF(OR(EF$167&lt;=EOMONTH($E37,$R37*(1-$O37)),EF$167&gt;EOMONTH($E37,$P37*12*(1-$O37)+$Q37*12*$O37+$R37*(1-$O37))),0,IF($X37="NNN",SUM(Expenses!ED$14:ED$18)*$F37,IF($X37="FSG",0,IF($X37="MG",SUMPRODUCT(Expenses!ED$14:ED$18,$Z37:$Z41)*$F37,MAX((Expenses!ED$15-$AB37/12)*$AA37*$F37,0)+MAX((Expenses!ED$14-$AB38/12)*$AA38*$F37,0)+MAX((Expenses!ED$17-$AB39/12)*$AA39*$F37,0)+MAX((Expenses!ED$16-$AB40/12)*$AA40*$F37,0)+MAX((Expenses!ED$18-$AB41/12)*$AA41*$F37,0)))))</f>
        <v>0</v>
      </c>
      <c r="EG208" s="515">
        <f>IF(OR(EG$167&lt;=EOMONTH($E37,$R37*(1-$O37)),EG$167&gt;EOMONTH($E37,$P37*12*(1-$O37)+$Q37*12*$O37+$R37*(1-$O37))),0,IF($X37="NNN",SUM(Expenses!EE$14:EE$18)*$F37,IF($X37="FSG",0,IF($X37="MG",SUMPRODUCT(Expenses!EE$14:EE$18,$Z37:$Z41)*$F37,MAX((Expenses!EE$15-$AB37/12)*$AA37*$F37,0)+MAX((Expenses!EE$14-$AB38/12)*$AA38*$F37,0)+MAX((Expenses!EE$17-$AB39/12)*$AA39*$F37,0)+MAX((Expenses!EE$16-$AB40/12)*$AA40*$F37,0)+MAX((Expenses!EE$18-$AB41/12)*$AA41*$F37,0)))))</f>
        <v>0</v>
      </c>
      <c r="EH208" s="515">
        <f>IF(OR(EH$167&lt;=EOMONTH($E37,$R37*(1-$O37)),EH$167&gt;EOMONTH($E37,$P37*12*(1-$O37)+$Q37*12*$O37+$R37*(1-$O37))),0,IF($X37="NNN",SUM(Expenses!EF$14:EF$18)*$F37,IF($X37="FSG",0,IF($X37="MG",SUMPRODUCT(Expenses!EF$14:EF$18,$Z37:$Z41)*$F37,MAX((Expenses!EF$15-$AB37/12)*$AA37*$F37,0)+MAX((Expenses!EF$14-$AB38/12)*$AA38*$F37,0)+MAX((Expenses!EF$17-$AB39/12)*$AA39*$F37,0)+MAX((Expenses!EF$16-$AB40/12)*$AA40*$F37,0)+MAX((Expenses!EF$18-$AB41/12)*$AA41*$F37,0)))))</f>
        <v>0</v>
      </c>
      <c r="EI208" s="515">
        <f>IF(OR(EI$167&lt;=EOMONTH($E37,$R37*(1-$O37)),EI$167&gt;EOMONTH($E37,$P37*12*(1-$O37)+$Q37*12*$O37+$R37*(1-$O37))),0,IF($X37="NNN",SUM(Expenses!EG$14:EG$18)*$F37,IF($X37="FSG",0,IF($X37="MG",SUMPRODUCT(Expenses!EG$14:EG$18,$Z37:$Z41)*$F37,MAX((Expenses!EG$15-$AB37/12)*$AA37*$F37,0)+MAX((Expenses!EG$14-$AB38/12)*$AA38*$F37,0)+MAX((Expenses!EG$17-$AB39/12)*$AA39*$F37,0)+MAX((Expenses!EG$16-$AB40/12)*$AA40*$F37,0)+MAX((Expenses!EG$18-$AB41/12)*$AA41*$F37,0)))))</f>
        <v>0</v>
      </c>
      <c r="EJ208" s="515">
        <f>IF(OR(EJ$167&lt;=EOMONTH($E37,$R37*(1-$O37)),EJ$167&gt;EOMONTH($E37,$P37*12*(1-$O37)+$Q37*12*$O37+$R37*(1-$O37))),0,IF($X37="NNN",SUM(Expenses!EH$14:EH$18)*$F37,IF($X37="FSG",0,IF($X37="MG",SUMPRODUCT(Expenses!EH$14:EH$18,$Z37:$Z41)*$F37,MAX((Expenses!EH$15-$AB37/12)*$AA37*$F37,0)+MAX((Expenses!EH$14-$AB38/12)*$AA38*$F37,0)+MAX((Expenses!EH$17-$AB39/12)*$AA39*$F37,0)+MAX((Expenses!EH$16-$AB40/12)*$AA40*$F37,0)+MAX((Expenses!EH$18-$AB41/12)*$AA41*$F37,0)))))</f>
        <v>0</v>
      </c>
      <c r="EK208" s="515">
        <f>IF(OR(EK$167&lt;=EOMONTH($E37,$R37*(1-$O37)),EK$167&gt;EOMONTH($E37,$P37*12*(1-$O37)+$Q37*12*$O37+$R37*(1-$O37))),0,IF($X37="NNN",SUM(Expenses!EI$14:EI$18)*$F37,IF($X37="FSG",0,IF($X37="MG",SUMPRODUCT(Expenses!EI$14:EI$18,$Z37:$Z41)*$F37,MAX((Expenses!EI$15-$AB37/12)*$AA37*$F37,0)+MAX((Expenses!EI$14-$AB38/12)*$AA38*$F37,0)+MAX((Expenses!EI$17-$AB39/12)*$AA39*$F37,0)+MAX((Expenses!EI$16-$AB40/12)*$AA40*$F37,0)+MAX((Expenses!EI$18-$AB41/12)*$AA41*$F37,0)))))</f>
        <v>0</v>
      </c>
      <c r="EL208" s="515">
        <f>IF(OR(EL$167&lt;=EOMONTH($E37,$R37*(1-$O37)),EL$167&gt;EOMONTH($E37,$P37*12*(1-$O37)+$Q37*12*$O37+$R37*(1-$O37))),0,IF($X37="NNN",SUM(Expenses!EJ$14:EJ$18)*$F37,IF($X37="FSG",0,IF($X37="MG",SUMPRODUCT(Expenses!EJ$14:EJ$18,$Z37:$Z41)*$F37,MAX((Expenses!EJ$15-$AB37/12)*$AA37*$F37,0)+MAX((Expenses!EJ$14-$AB38/12)*$AA38*$F37,0)+MAX((Expenses!EJ$17-$AB39/12)*$AA39*$F37,0)+MAX((Expenses!EJ$16-$AB40/12)*$AA40*$F37,0)+MAX((Expenses!EJ$18-$AB41/12)*$AA41*$F37,0)))))</f>
        <v>0</v>
      </c>
      <c r="EM208" s="515">
        <f>IF(OR(EM$167&lt;=EOMONTH($E37,$R37*(1-$O37)),EM$167&gt;EOMONTH($E37,$P37*12*(1-$O37)+$Q37*12*$O37+$R37*(1-$O37))),0,IF($X37="NNN",SUM(Expenses!EK$14:EK$18)*$F37,IF($X37="FSG",0,IF($X37="MG",SUMPRODUCT(Expenses!EK$14:EK$18,$Z37:$Z41)*$F37,MAX((Expenses!EK$15-$AB37/12)*$AA37*$F37,0)+MAX((Expenses!EK$14-$AB38/12)*$AA38*$F37,0)+MAX((Expenses!EK$17-$AB39/12)*$AA39*$F37,0)+MAX((Expenses!EK$16-$AB40/12)*$AA40*$F37,0)+MAX((Expenses!EK$18-$AB41/12)*$AA41*$F37,0)))))</f>
        <v>0</v>
      </c>
      <c r="EN208" s="515">
        <f>IF(OR(EN$167&lt;=EOMONTH($E37,$R37*(1-$O37)),EN$167&gt;EOMONTH($E37,$P37*12*(1-$O37)+$Q37*12*$O37+$R37*(1-$O37))),0,IF($X37="NNN",SUM(Expenses!EL$14:EL$18)*$F37,IF($X37="FSG",0,IF($X37="MG",SUMPRODUCT(Expenses!EL$14:EL$18,$Z37:$Z41)*$F37,MAX((Expenses!EL$15-$AB37/12)*$AA37*$F37,0)+MAX((Expenses!EL$14-$AB38/12)*$AA38*$F37,0)+MAX((Expenses!EL$17-$AB39/12)*$AA39*$F37,0)+MAX((Expenses!EL$16-$AB40/12)*$AA40*$F37,0)+MAX((Expenses!EL$18-$AB41/12)*$AA41*$F37,0)))))</f>
        <v>0</v>
      </c>
      <c r="EO208" s="515">
        <f>IF(OR(EO$167&lt;=EOMONTH($E37,$R37*(1-$O37)),EO$167&gt;EOMONTH($E37,$P37*12*(1-$O37)+$Q37*12*$O37+$R37*(1-$O37))),0,IF($X37="NNN",SUM(Expenses!EM$14:EM$18)*$F37,IF($X37="FSG",0,IF($X37="MG",SUMPRODUCT(Expenses!EM$14:EM$18,$Z37:$Z41)*$F37,MAX((Expenses!EM$15-$AB37/12)*$AA37*$F37,0)+MAX((Expenses!EM$14-$AB38/12)*$AA38*$F37,0)+MAX((Expenses!EM$17-$AB39/12)*$AA39*$F37,0)+MAX((Expenses!EM$16-$AB40/12)*$AA40*$F37,0)+MAX((Expenses!EM$18-$AB41/12)*$AA41*$F37,0)))))</f>
        <v>0</v>
      </c>
      <c r="EP208" s="515">
        <f>IF(OR(EP$167&lt;=EOMONTH($E37,$R37*(1-$O37)),EP$167&gt;EOMONTH($E37,$P37*12*(1-$O37)+$Q37*12*$O37+$R37*(1-$O37))),0,IF($X37="NNN",SUM(Expenses!EN$14:EN$18)*$F37,IF($X37="FSG",0,IF($X37="MG",SUMPRODUCT(Expenses!EN$14:EN$18,$Z37:$Z41)*$F37,MAX((Expenses!EN$15-$AB37/12)*$AA37*$F37,0)+MAX((Expenses!EN$14-$AB38/12)*$AA38*$F37,0)+MAX((Expenses!EN$17-$AB39/12)*$AA39*$F37,0)+MAX((Expenses!EN$16-$AB40/12)*$AA40*$F37,0)+MAX((Expenses!EN$18-$AB41/12)*$AA41*$F37,0)))))</f>
        <v>0</v>
      </c>
      <c r="EQ208" s="515">
        <f>IF(OR(EQ$167&lt;=EOMONTH($E37,$R37*(1-$O37)),EQ$167&gt;EOMONTH($E37,$P37*12*(1-$O37)+$Q37*12*$O37+$R37*(1-$O37))),0,IF($X37="NNN",SUM(Expenses!EO$14:EO$18)*$F37,IF($X37="FSG",0,IF($X37="MG",SUMPRODUCT(Expenses!EO$14:EO$18,$Z37:$Z41)*$F37,MAX((Expenses!EO$15-$AB37/12)*$AA37*$F37,0)+MAX((Expenses!EO$14-$AB38/12)*$AA38*$F37,0)+MAX((Expenses!EO$17-$AB39/12)*$AA39*$F37,0)+MAX((Expenses!EO$16-$AB40/12)*$AA40*$F37,0)+MAX((Expenses!EO$18-$AB41/12)*$AA41*$F37,0)))))</f>
        <v>0</v>
      </c>
      <c r="ER208" s="515">
        <f>IF(OR(ER$167&lt;=EOMONTH($E37,$R37*(1-$O37)),ER$167&gt;EOMONTH($E37,$P37*12*(1-$O37)+$Q37*12*$O37+$R37*(1-$O37))),0,IF($X37="NNN",SUM(Expenses!EP$14:EP$18)*$F37,IF($X37="FSG",0,IF($X37="MG",SUMPRODUCT(Expenses!EP$14:EP$18,$Z37:$Z41)*$F37,MAX((Expenses!EP$15-$AB37/12)*$AA37*$F37,0)+MAX((Expenses!EP$14-$AB38/12)*$AA38*$F37,0)+MAX((Expenses!EP$17-$AB39/12)*$AA39*$F37,0)+MAX((Expenses!EP$16-$AB40/12)*$AA40*$F37,0)+MAX((Expenses!EP$18-$AB41/12)*$AA41*$F37,0)))))</f>
        <v>0</v>
      </c>
      <c r="ES208" s="515">
        <f>IF(OR(ES$167&lt;=EOMONTH($E37,$R37*(1-$O37)),ES$167&gt;EOMONTH($E37,$P37*12*(1-$O37)+$Q37*12*$O37+$R37*(1-$O37))),0,IF($X37="NNN",SUM(Expenses!EQ$14:EQ$18)*$F37,IF($X37="FSG",0,IF($X37="MG",SUMPRODUCT(Expenses!EQ$14:EQ$18,$Z37:$Z41)*$F37,MAX((Expenses!EQ$15-$AB37/12)*$AA37*$F37,0)+MAX((Expenses!EQ$14-$AB38/12)*$AA38*$F37,0)+MAX((Expenses!EQ$17-$AB39/12)*$AA39*$F37,0)+MAX((Expenses!EQ$16-$AB40/12)*$AA40*$F37,0)+MAX((Expenses!EQ$18-$AB41/12)*$AA41*$F37,0)))))</f>
        <v>0</v>
      </c>
      <c r="ET208" s="515">
        <f>IF(OR(ET$167&lt;=EOMONTH($E37,$R37*(1-$O37)),ET$167&gt;EOMONTH($E37,$P37*12*(1-$O37)+$Q37*12*$O37+$R37*(1-$O37))),0,IF($X37="NNN",SUM(Expenses!ER$14:ER$18)*$F37,IF($X37="FSG",0,IF($X37="MG",SUMPRODUCT(Expenses!ER$14:ER$18,$Z37:$Z41)*$F37,MAX((Expenses!ER$15-$AB37/12)*$AA37*$F37,0)+MAX((Expenses!ER$14-$AB38/12)*$AA38*$F37,0)+MAX((Expenses!ER$17-$AB39/12)*$AA39*$F37,0)+MAX((Expenses!ER$16-$AB40/12)*$AA40*$F37,0)+MAX((Expenses!ER$18-$AB41/12)*$AA41*$F37,0)))))</f>
        <v>0</v>
      </c>
      <c r="EU208" s="515">
        <f>IF(OR(EU$167&lt;=EOMONTH($E37,$R37*(1-$O37)),EU$167&gt;EOMONTH($E37,$P37*12*(1-$O37)+$Q37*12*$O37+$R37*(1-$O37))),0,IF($X37="NNN",SUM(Expenses!ES$14:ES$18)*$F37,IF($X37="FSG",0,IF($X37="MG",SUMPRODUCT(Expenses!ES$14:ES$18,$Z37:$Z41)*$F37,MAX((Expenses!ES$15-$AB37/12)*$AA37*$F37,0)+MAX((Expenses!ES$14-$AB38/12)*$AA38*$F37,0)+MAX((Expenses!ES$17-$AB39/12)*$AA39*$F37,0)+MAX((Expenses!ES$16-$AB40/12)*$AA40*$F37,0)+MAX((Expenses!ES$18-$AB41/12)*$AA41*$F37,0)))))</f>
        <v>0</v>
      </c>
      <c r="EV208" s="515">
        <f>IF(OR(EV$167&lt;=EOMONTH($E37,$R37*(1-$O37)),EV$167&gt;EOMONTH($E37,$P37*12*(1-$O37)+$Q37*12*$O37+$R37*(1-$O37))),0,IF($X37="NNN",SUM(Expenses!ET$14:ET$18)*$F37,IF($X37="FSG",0,IF($X37="MG",SUMPRODUCT(Expenses!ET$14:ET$18,$Z37:$Z41)*$F37,MAX((Expenses!ET$15-$AB37/12)*$AA37*$F37,0)+MAX((Expenses!ET$14-$AB38/12)*$AA38*$F37,0)+MAX((Expenses!ET$17-$AB39/12)*$AA39*$F37,0)+MAX((Expenses!ET$16-$AB40/12)*$AA40*$F37,0)+MAX((Expenses!ET$18-$AB41/12)*$AA41*$F37,0)))))</f>
        <v>0</v>
      </c>
      <c r="EW208" s="515">
        <f>IF(OR(EW$167&lt;=EOMONTH($E37,$R37*(1-$O37)),EW$167&gt;EOMONTH($E37,$P37*12*(1-$O37)+$Q37*12*$O37+$R37*(1-$O37))),0,IF($X37="NNN",SUM(Expenses!EU$14:EU$18)*$F37,IF($X37="FSG",0,IF($X37="MG",SUMPRODUCT(Expenses!EU$14:EU$18,$Z37:$Z41)*$F37,MAX((Expenses!EU$15-$AB37/12)*$AA37*$F37,0)+MAX((Expenses!EU$14-$AB38/12)*$AA38*$F37,0)+MAX((Expenses!EU$17-$AB39/12)*$AA39*$F37,0)+MAX((Expenses!EU$16-$AB40/12)*$AA40*$F37,0)+MAX((Expenses!EU$18-$AB41/12)*$AA41*$F37,0)))))</f>
        <v>0</v>
      </c>
      <c r="EX208" s="515">
        <f>IF(OR(EX$167&lt;=EOMONTH($E37,$R37*(1-$O37)),EX$167&gt;EOMONTH($E37,$P37*12*(1-$O37)+$Q37*12*$O37+$R37*(1-$O37))),0,IF($X37="NNN",SUM(Expenses!EV$14:EV$18)*$F37,IF($X37="FSG",0,IF($X37="MG",SUMPRODUCT(Expenses!EV$14:EV$18,$Z37:$Z41)*$F37,MAX((Expenses!EV$15-$AB37/12)*$AA37*$F37,0)+MAX((Expenses!EV$14-$AB38/12)*$AA38*$F37,0)+MAX((Expenses!EV$17-$AB39/12)*$AA39*$F37,0)+MAX((Expenses!EV$16-$AB40/12)*$AA40*$F37,0)+MAX((Expenses!EV$18-$AB41/12)*$AA41*$F37,0)))))</f>
        <v>0</v>
      </c>
      <c r="EY208" s="515">
        <f>IF(OR(EY$167&lt;=EOMONTH($E37,$R37*(1-$O37)),EY$167&gt;EOMONTH($E37,$P37*12*(1-$O37)+$Q37*12*$O37+$R37*(1-$O37))),0,IF($X37="NNN",SUM(Expenses!EW$14:EW$18)*$F37,IF($X37="FSG",0,IF($X37="MG",SUMPRODUCT(Expenses!EW$14:EW$18,$Z37:$Z41)*$F37,MAX((Expenses!EW$15-$AB37/12)*$AA37*$F37,0)+MAX((Expenses!EW$14-$AB38/12)*$AA38*$F37,0)+MAX((Expenses!EW$17-$AB39/12)*$AA39*$F37,0)+MAX((Expenses!EW$16-$AB40/12)*$AA40*$F37,0)+MAX((Expenses!EW$18-$AB41/12)*$AA41*$F37,0)))))</f>
        <v>0</v>
      </c>
      <c r="EZ208" s="515">
        <f>IF(OR(EZ$167&lt;=EOMONTH($E37,$R37*(1-$O37)),EZ$167&gt;EOMONTH($E37,$P37*12*(1-$O37)+$Q37*12*$O37+$R37*(1-$O37))),0,IF($X37="NNN",SUM(Expenses!EX$14:EX$18)*$F37,IF($X37="FSG",0,IF($X37="MG",SUMPRODUCT(Expenses!EX$14:EX$18,$Z37:$Z41)*$F37,MAX((Expenses!EX$15-$AB37/12)*$AA37*$F37,0)+MAX((Expenses!EX$14-$AB38/12)*$AA38*$F37,0)+MAX((Expenses!EX$17-$AB39/12)*$AA39*$F37,0)+MAX((Expenses!EX$16-$AB40/12)*$AA40*$F37,0)+MAX((Expenses!EX$18-$AB41/12)*$AA41*$F37,0)))))</f>
        <v>0</v>
      </c>
      <c r="FA208" s="515">
        <f>IF(OR(FA$167&lt;=EOMONTH($E37,$R37*(1-$O37)),FA$167&gt;EOMONTH($E37,$P37*12*(1-$O37)+$Q37*12*$O37+$R37*(1-$O37))),0,IF($X37="NNN",SUM(Expenses!EY$14:EY$18)*$F37,IF($X37="FSG",0,IF($X37="MG",SUMPRODUCT(Expenses!EY$14:EY$18,$Z37:$Z41)*$F37,MAX((Expenses!EY$15-$AB37/12)*$AA37*$F37,0)+MAX((Expenses!EY$14-$AB38/12)*$AA38*$F37,0)+MAX((Expenses!EY$17-$AB39/12)*$AA39*$F37,0)+MAX((Expenses!EY$16-$AB40/12)*$AA40*$F37,0)+MAX((Expenses!EY$18-$AB41/12)*$AA41*$F37,0)))))</f>
        <v>0</v>
      </c>
      <c r="FB208" s="515">
        <f>IF(OR(FB$167&lt;=EOMONTH($E37,$R37*(1-$O37)),FB$167&gt;EOMONTH($E37,$P37*12*(1-$O37)+$Q37*12*$O37+$R37*(1-$O37))),0,IF($X37="NNN",SUM(Expenses!EZ$14:EZ$18)*$F37,IF($X37="FSG",0,IF($X37="MG",SUMPRODUCT(Expenses!EZ$14:EZ$18,$Z37:$Z41)*$F37,MAX((Expenses!EZ$15-$AB37/12)*$AA37*$F37,0)+MAX((Expenses!EZ$14-$AB38/12)*$AA38*$F37,0)+MAX((Expenses!EZ$17-$AB39/12)*$AA39*$F37,0)+MAX((Expenses!EZ$16-$AB40/12)*$AA40*$F37,0)+MAX((Expenses!EZ$18-$AB41/12)*$AA41*$F37,0)))))</f>
        <v>0</v>
      </c>
      <c r="FC208" s="515">
        <f>IF(OR(FC$167&lt;=EOMONTH($E37,$R37*(1-$O37)),FC$167&gt;EOMONTH($E37,$P37*12*(1-$O37)+$Q37*12*$O37+$R37*(1-$O37))),0,IF($X37="NNN",SUM(Expenses!FA$14:FA$18)*$F37,IF($X37="FSG",0,IF($X37="MG",SUMPRODUCT(Expenses!FA$14:FA$18,$Z37:$Z41)*$F37,MAX((Expenses!FA$15-$AB37/12)*$AA37*$F37,0)+MAX((Expenses!FA$14-$AB38/12)*$AA38*$F37,0)+MAX((Expenses!FA$17-$AB39/12)*$AA39*$F37,0)+MAX((Expenses!FA$16-$AB40/12)*$AA40*$F37,0)+MAX((Expenses!FA$18-$AB41/12)*$AA41*$F37,0)))))</f>
        <v>0</v>
      </c>
      <c r="FD208" s="515">
        <f>IF(OR(FD$167&lt;=EOMONTH($E37,$R37*(1-$O37)),FD$167&gt;EOMONTH($E37,$P37*12*(1-$O37)+$Q37*12*$O37+$R37*(1-$O37))),0,IF($X37="NNN",SUM(Expenses!FB$14:FB$18)*$F37,IF($X37="FSG",0,IF($X37="MG",SUMPRODUCT(Expenses!FB$14:FB$18,$Z37:$Z41)*$F37,MAX((Expenses!FB$15-$AB37/12)*$AA37*$F37,0)+MAX((Expenses!FB$14-$AB38/12)*$AA38*$F37,0)+MAX((Expenses!FB$17-$AB39/12)*$AA39*$F37,0)+MAX((Expenses!FB$16-$AB40/12)*$AA40*$F37,0)+MAX((Expenses!FB$18-$AB41/12)*$AA41*$F37,0)))))</f>
        <v>0</v>
      </c>
      <c r="FE208" s="515">
        <f>IF(OR(FE$167&lt;=EOMONTH($E37,$R37*(1-$O37)),FE$167&gt;EOMONTH($E37,$P37*12*(1-$O37)+$Q37*12*$O37+$R37*(1-$O37))),0,IF($X37="NNN",SUM(Expenses!FC$14:FC$18)*$F37,IF($X37="FSG",0,IF($X37="MG",SUMPRODUCT(Expenses!FC$14:FC$18,$Z37:$Z41)*$F37,MAX((Expenses!FC$15-$AB37/12)*$AA37*$F37,0)+MAX((Expenses!FC$14-$AB38/12)*$AA38*$F37,0)+MAX((Expenses!FC$17-$AB39/12)*$AA39*$F37,0)+MAX((Expenses!FC$16-$AB40/12)*$AA40*$F37,0)+MAX((Expenses!FC$18-$AB41/12)*$AA41*$F37,0)))))</f>
        <v>0</v>
      </c>
      <c r="FF208" s="515">
        <f>IF(OR(FF$167&lt;=EOMONTH($E37,$R37*(1-$O37)),FF$167&gt;EOMONTH($E37,$P37*12*(1-$O37)+$Q37*12*$O37+$R37*(1-$O37))),0,IF($X37="NNN",SUM(Expenses!FD$14:FD$18)*$F37,IF($X37="FSG",0,IF($X37="MG",SUMPRODUCT(Expenses!FD$14:FD$18,$Z37:$Z41)*$F37,MAX((Expenses!FD$15-$AB37/12)*$AA37*$F37,0)+MAX((Expenses!FD$14-$AB38/12)*$AA38*$F37,0)+MAX((Expenses!FD$17-$AB39/12)*$AA39*$F37,0)+MAX((Expenses!FD$16-$AB40/12)*$AA40*$F37,0)+MAX((Expenses!FD$18-$AB41/12)*$AA41*$F37,0)))))</f>
        <v>0</v>
      </c>
      <c r="FG208" s="515">
        <f>IF(OR(FG$167&lt;=EOMONTH($E37,$R37*(1-$O37)),FG$167&gt;EOMONTH($E37,$P37*12*(1-$O37)+$Q37*12*$O37+$R37*(1-$O37))),0,IF($X37="NNN",SUM(Expenses!FE$14:FE$18)*$F37,IF($X37="FSG",0,IF($X37="MG",SUMPRODUCT(Expenses!FE$14:FE$18,$Z37:$Z41)*$F37,MAX((Expenses!FE$15-$AB37/12)*$AA37*$F37,0)+MAX((Expenses!FE$14-$AB38/12)*$AA38*$F37,0)+MAX((Expenses!FE$17-$AB39/12)*$AA39*$F37,0)+MAX((Expenses!FE$16-$AB40/12)*$AA40*$F37,0)+MAX((Expenses!FE$18-$AB41/12)*$AA41*$F37,0)))))</f>
        <v>0</v>
      </c>
      <c r="FH208" s="515">
        <f>IF(OR(FH$167&lt;=EOMONTH($E37,$R37*(1-$O37)),FH$167&gt;EOMONTH($E37,$P37*12*(1-$O37)+$Q37*12*$O37+$R37*(1-$O37))),0,IF($X37="NNN",SUM(Expenses!FF$14:FF$18)*$F37,IF($X37="FSG",0,IF($X37="MG",SUMPRODUCT(Expenses!FF$14:FF$18,$Z37:$Z41)*$F37,MAX((Expenses!FF$15-$AB37/12)*$AA37*$F37,0)+MAX((Expenses!FF$14-$AB38/12)*$AA38*$F37,0)+MAX((Expenses!FF$17-$AB39/12)*$AA39*$F37,0)+MAX((Expenses!FF$16-$AB40/12)*$AA40*$F37,0)+MAX((Expenses!FF$18-$AB41/12)*$AA41*$F37,0)))))</f>
        <v>0</v>
      </c>
      <c r="FI208" s="515">
        <f>IF(OR(FI$167&lt;=EOMONTH($E37,$R37*(1-$O37)),FI$167&gt;EOMONTH($E37,$P37*12*(1-$O37)+$Q37*12*$O37+$R37*(1-$O37))),0,IF($X37="NNN",SUM(Expenses!FG$14:FG$18)*$F37,IF($X37="FSG",0,IF($X37="MG",SUMPRODUCT(Expenses!FG$14:FG$18,$Z37:$Z41)*$F37,MAX((Expenses!FG$15-$AB37/12)*$AA37*$F37,0)+MAX((Expenses!FG$14-$AB38/12)*$AA38*$F37,0)+MAX((Expenses!FG$17-$AB39/12)*$AA39*$F37,0)+MAX((Expenses!FG$16-$AB40/12)*$AA40*$F37,0)+MAX((Expenses!FG$18-$AB41/12)*$AA41*$F37,0)))))</f>
        <v>0</v>
      </c>
      <c r="FJ208" s="515">
        <f>IF(OR(FJ$167&lt;=EOMONTH($E37,$R37*(1-$O37)),FJ$167&gt;EOMONTH($E37,$P37*12*(1-$O37)+$Q37*12*$O37+$R37*(1-$O37))),0,IF($X37="NNN",SUM(Expenses!FH$14:FH$18)*$F37,IF($X37="FSG",0,IF($X37="MG",SUMPRODUCT(Expenses!FH$14:FH$18,$Z37:$Z41)*$F37,MAX((Expenses!FH$15-$AB37/12)*$AA37*$F37,0)+MAX((Expenses!FH$14-$AB38/12)*$AA38*$F37,0)+MAX((Expenses!FH$17-$AB39/12)*$AA39*$F37,0)+MAX((Expenses!FH$16-$AB40/12)*$AA40*$F37,0)+MAX((Expenses!FH$18-$AB41/12)*$AA41*$F37,0)))))</f>
        <v>0</v>
      </c>
      <c r="FK208" s="515">
        <f>IF(OR(FK$167&lt;=EOMONTH($E37,$R37*(1-$O37)),FK$167&gt;EOMONTH($E37,$P37*12*(1-$O37)+$Q37*12*$O37+$R37*(1-$O37))),0,IF($X37="NNN",SUM(Expenses!FI$14:FI$18)*$F37,IF($X37="FSG",0,IF($X37="MG",SUMPRODUCT(Expenses!FI$14:FI$18,$Z37:$Z41)*$F37,MAX((Expenses!FI$15-$AB37/12)*$AA37*$F37,0)+MAX((Expenses!FI$14-$AB38/12)*$AA38*$F37,0)+MAX((Expenses!FI$17-$AB39/12)*$AA39*$F37,0)+MAX((Expenses!FI$16-$AB40/12)*$AA40*$F37,0)+MAX((Expenses!FI$18-$AB41/12)*$AA41*$F37,0)))))</f>
        <v>0</v>
      </c>
      <c r="FL208" s="515">
        <f>IF(OR(FL$167&lt;=EOMONTH($E37,$R37*(1-$O37)),FL$167&gt;EOMONTH($E37,$P37*12*(1-$O37)+$Q37*12*$O37+$R37*(1-$O37))),0,IF($X37="NNN",SUM(Expenses!FJ$14:FJ$18)*$F37,IF($X37="FSG",0,IF($X37="MG",SUMPRODUCT(Expenses!FJ$14:FJ$18,$Z37:$Z41)*$F37,MAX((Expenses!FJ$15-$AB37/12)*$AA37*$F37,0)+MAX((Expenses!FJ$14-$AB38/12)*$AA38*$F37,0)+MAX((Expenses!FJ$17-$AB39/12)*$AA39*$F37,0)+MAX((Expenses!FJ$16-$AB40/12)*$AA40*$F37,0)+MAX((Expenses!FJ$18-$AB41/12)*$AA41*$F37,0)))))</f>
        <v>0</v>
      </c>
      <c r="FM208" s="515">
        <f>IF(OR(FM$167&lt;=EOMONTH($E37,$R37*(1-$O37)),FM$167&gt;EOMONTH($E37,$P37*12*(1-$O37)+$Q37*12*$O37+$R37*(1-$O37))),0,IF($X37="NNN",SUM(Expenses!FK$14:FK$18)*$F37,IF($X37="FSG",0,IF($X37="MG",SUMPRODUCT(Expenses!FK$14:FK$18,$Z37:$Z41)*$F37,MAX((Expenses!FK$15-$AB37/12)*$AA37*$F37,0)+MAX((Expenses!FK$14-$AB38/12)*$AA38*$F37,0)+MAX((Expenses!FK$17-$AB39/12)*$AA39*$F37,0)+MAX((Expenses!FK$16-$AB40/12)*$AA40*$F37,0)+MAX((Expenses!FK$18-$AB41/12)*$AA41*$F37,0)))))</f>
        <v>0</v>
      </c>
      <c r="FN208" s="515">
        <f>IF(OR(FN$167&lt;=EOMONTH($E37,$R37*(1-$O37)),FN$167&gt;EOMONTH($E37,$P37*12*(1-$O37)+$Q37*12*$O37+$R37*(1-$O37))),0,IF($X37="NNN",SUM(Expenses!FL$14:FL$18)*$F37,IF($X37="FSG",0,IF($X37="MG",SUMPRODUCT(Expenses!FL$14:FL$18,$Z37:$Z41)*$F37,MAX((Expenses!FL$15-$AB37/12)*$AA37*$F37,0)+MAX((Expenses!FL$14-$AB38/12)*$AA38*$F37,0)+MAX((Expenses!FL$17-$AB39/12)*$AA39*$F37,0)+MAX((Expenses!FL$16-$AB40/12)*$AA40*$F37,0)+MAX((Expenses!FL$18-$AB41/12)*$AA41*$F37,0)))))</f>
        <v>0</v>
      </c>
      <c r="FO208" s="515">
        <f>IF(OR(FO$167&lt;=EOMONTH($E37,$R37*(1-$O37)),FO$167&gt;EOMONTH($E37,$P37*12*(1-$O37)+$Q37*12*$O37+$R37*(1-$O37))),0,IF($X37="NNN",SUM(Expenses!FM$14:FM$18)*$F37,IF($X37="FSG",0,IF($X37="MG",SUMPRODUCT(Expenses!FM$14:FM$18,$Z37:$Z41)*$F37,MAX((Expenses!FM$15-$AB37/12)*$AA37*$F37,0)+MAX((Expenses!FM$14-$AB38/12)*$AA38*$F37,0)+MAX((Expenses!FM$17-$AB39/12)*$AA39*$F37,0)+MAX((Expenses!FM$16-$AB40/12)*$AA40*$F37,0)+MAX((Expenses!FM$18-$AB41/12)*$AA41*$F37,0)))))</f>
        <v>0</v>
      </c>
      <c r="FP208" s="515">
        <f>IF(OR(FP$167&lt;=EOMONTH($E37,$R37*(1-$O37)),FP$167&gt;EOMONTH($E37,$P37*12*(1-$O37)+$Q37*12*$O37+$R37*(1-$O37))),0,IF($X37="NNN",SUM(Expenses!FN$14:FN$18)*$F37,IF($X37="FSG",0,IF($X37="MG",SUMPRODUCT(Expenses!FN$14:FN$18,$Z37:$Z41)*$F37,MAX((Expenses!FN$15-$AB37/12)*$AA37*$F37,0)+MAX((Expenses!FN$14-$AB38/12)*$AA38*$F37,0)+MAX((Expenses!FN$17-$AB39/12)*$AA39*$F37,0)+MAX((Expenses!FN$16-$AB40/12)*$AA40*$F37,0)+MAX((Expenses!FN$18-$AB41/12)*$AA41*$F37,0)))))</f>
        <v>0</v>
      </c>
      <c r="FQ208" s="515">
        <f>IF(OR(FQ$167&lt;=EOMONTH($E37,$R37*(1-$O37)),FQ$167&gt;EOMONTH($E37,$P37*12*(1-$O37)+$Q37*12*$O37+$R37*(1-$O37))),0,IF($X37="NNN",SUM(Expenses!FO$14:FO$18)*$F37,IF($X37="FSG",0,IF($X37="MG",SUMPRODUCT(Expenses!FO$14:FO$18,$Z37:$Z41)*$F37,MAX((Expenses!FO$15-$AB37/12)*$AA37*$F37,0)+MAX((Expenses!FO$14-$AB38/12)*$AA38*$F37,0)+MAX((Expenses!FO$17-$AB39/12)*$AA39*$F37,0)+MAX((Expenses!FO$16-$AB40/12)*$AA40*$F37,0)+MAX((Expenses!FO$18-$AB41/12)*$AA41*$F37,0)))))</f>
        <v>0</v>
      </c>
      <c r="FR208" s="515">
        <f>IF(OR(FR$167&lt;=EOMONTH($E37,$R37*(1-$O37)),FR$167&gt;EOMONTH($E37,$P37*12*(1-$O37)+$Q37*12*$O37+$R37*(1-$O37))),0,IF($X37="NNN",SUM(Expenses!FP$14:FP$18)*$F37,IF($X37="FSG",0,IF($X37="MG",SUMPRODUCT(Expenses!FP$14:FP$18,$Z37:$Z41)*$F37,MAX((Expenses!FP$15-$AB37/12)*$AA37*$F37,0)+MAX((Expenses!FP$14-$AB38/12)*$AA38*$F37,0)+MAX((Expenses!FP$17-$AB39/12)*$AA39*$F37,0)+MAX((Expenses!FP$16-$AB40/12)*$AA40*$F37,0)+MAX((Expenses!FP$18-$AB41/12)*$AA41*$F37,0)))))</f>
        <v>0</v>
      </c>
      <c r="FS208" s="515">
        <f>IF(OR(FS$167&lt;=EOMONTH($E37,$R37*(1-$O37)),FS$167&gt;EOMONTH($E37,$P37*12*(1-$O37)+$Q37*12*$O37+$R37*(1-$O37))),0,IF($X37="NNN",SUM(Expenses!FQ$14:FQ$18)*$F37,IF($X37="FSG",0,IF($X37="MG",SUMPRODUCT(Expenses!FQ$14:FQ$18,$Z37:$Z41)*$F37,MAX((Expenses!FQ$15-$AB37/12)*$AA37*$F37,0)+MAX((Expenses!FQ$14-$AB38/12)*$AA38*$F37,0)+MAX((Expenses!FQ$17-$AB39/12)*$AA39*$F37,0)+MAX((Expenses!FQ$16-$AB40/12)*$AA40*$F37,0)+MAX((Expenses!FQ$18-$AB41/12)*$AA41*$F37,0)))))</f>
        <v>0</v>
      </c>
      <c r="FT208" s="515">
        <f>IF(OR(FT$167&lt;=EOMONTH($E37,$R37*(1-$O37)),FT$167&gt;EOMONTH($E37,$P37*12*(1-$O37)+$Q37*12*$O37+$R37*(1-$O37))),0,IF($X37="NNN",SUM(Expenses!FR$14:FR$18)*$F37,IF($X37="FSG",0,IF($X37="MG",SUMPRODUCT(Expenses!FR$14:FR$18,$Z37:$Z41)*$F37,MAX((Expenses!FR$15-$AB37/12)*$AA37*$F37,0)+MAX((Expenses!FR$14-$AB38/12)*$AA38*$F37,0)+MAX((Expenses!FR$17-$AB39/12)*$AA39*$F37,0)+MAX((Expenses!FR$16-$AB40/12)*$AA40*$F37,0)+MAX((Expenses!FR$18-$AB41/12)*$AA41*$F37,0)))))</f>
        <v>0</v>
      </c>
      <c r="FU208" s="515">
        <f>IF(OR(FU$167&lt;=EOMONTH($E37,$R37*(1-$O37)),FU$167&gt;EOMONTH($E37,$P37*12*(1-$O37)+$Q37*12*$O37+$R37*(1-$O37))),0,IF($X37="NNN",SUM(Expenses!FS$14:FS$18)*$F37,IF($X37="FSG",0,IF($X37="MG",SUMPRODUCT(Expenses!FS$14:FS$18,$Z37:$Z41)*$F37,MAX((Expenses!FS$15-$AB37/12)*$AA37*$F37,0)+MAX((Expenses!FS$14-$AB38/12)*$AA38*$F37,0)+MAX((Expenses!FS$17-$AB39/12)*$AA39*$F37,0)+MAX((Expenses!FS$16-$AB40/12)*$AA40*$F37,0)+MAX((Expenses!FS$18-$AB41/12)*$AA41*$F37,0)))))</f>
        <v>0</v>
      </c>
      <c r="FV208" s="515">
        <f>IF(OR(FV$167&lt;=EOMONTH($E37,$R37*(1-$O37)),FV$167&gt;EOMONTH($E37,$P37*12*(1-$O37)+$Q37*12*$O37+$R37*(1-$O37))),0,IF($X37="NNN",SUM(Expenses!FT$14:FT$18)*$F37,IF($X37="FSG",0,IF($X37="MG",SUMPRODUCT(Expenses!FT$14:FT$18,$Z37:$Z41)*$F37,MAX((Expenses!FT$15-$AB37/12)*$AA37*$F37,0)+MAX((Expenses!FT$14-$AB38/12)*$AA38*$F37,0)+MAX((Expenses!FT$17-$AB39/12)*$AA39*$F37,0)+MAX((Expenses!FT$16-$AB40/12)*$AA40*$F37,0)+MAX((Expenses!FT$18-$AB41/12)*$AA41*$F37,0)))))</f>
        <v>0</v>
      </c>
      <c r="FW208" s="515">
        <f>IF(OR(FW$167&lt;=EOMONTH($E37,$R37*(1-$O37)),FW$167&gt;EOMONTH($E37,$P37*12*(1-$O37)+$Q37*12*$O37+$R37*(1-$O37))),0,IF($X37="NNN",SUM(Expenses!FU$14:FU$18)*$F37,IF($X37="FSG",0,IF($X37="MG",SUMPRODUCT(Expenses!FU$14:FU$18,$Z37:$Z41)*$F37,MAX((Expenses!FU$15-$AB37/12)*$AA37*$F37,0)+MAX((Expenses!FU$14-$AB38/12)*$AA38*$F37,0)+MAX((Expenses!FU$17-$AB39/12)*$AA39*$F37,0)+MAX((Expenses!FU$16-$AB40/12)*$AA40*$F37,0)+MAX((Expenses!FU$18-$AB41/12)*$AA41*$F37,0)))))</f>
        <v>0</v>
      </c>
      <c r="FX208" s="515">
        <f>IF(OR(FX$167&lt;=EOMONTH($E37,$R37*(1-$O37)),FX$167&gt;EOMONTH($E37,$P37*12*(1-$O37)+$Q37*12*$O37+$R37*(1-$O37))),0,IF($X37="NNN",SUM(Expenses!FV$14:FV$18)*$F37,IF($X37="FSG",0,IF($X37="MG",SUMPRODUCT(Expenses!FV$14:FV$18,$Z37:$Z41)*$F37,MAX((Expenses!FV$15-$AB37/12)*$AA37*$F37,0)+MAX((Expenses!FV$14-$AB38/12)*$AA38*$F37,0)+MAX((Expenses!FV$17-$AB39/12)*$AA39*$F37,0)+MAX((Expenses!FV$16-$AB40/12)*$AA40*$F37,0)+MAX((Expenses!FV$18-$AB41/12)*$AA41*$F37,0)))))</f>
        <v>0</v>
      </c>
      <c r="FY208" s="515">
        <f>IF(OR(FY$167&lt;=EOMONTH($E37,$R37*(1-$O37)),FY$167&gt;EOMONTH($E37,$P37*12*(1-$O37)+$Q37*12*$O37+$R37*(1-$O37))),0,IF($X37="NNN",SUM(Expenses!FW$14:FW$18)*$F37,IF($X37="FSG",0,IF($X37="MG",SUMPRODUCT(Expenses!FW$14:FW$18,$Z37:$Z41)*$F37,MAX((Expenses!FW$15-$AB37/12)*$AA37*$F37,0)+MAX((Expenses!FW$14-$AB38/12)*$AA38*$F37,0)+MAX((Expenses!FW$17-$AB39/12)*$AA39*$F37,0)+MAX((Expenses!FW$16-$AB40/12)*$AA40*$F37,0)+MAX((Expenses!FW$18-$AB41/12)*$AA41*$F37,0)))))</f>
        <v>0</v>
      </c>
      <c r="FZ208" s="515">
        <f>IF(OR(FZ$167&lt;=EOMONTH($E37,$R37*(1-$O37)),FZ$167&gt;EOMONTH($E37,$P37*12*(1-$O37)+$Q37*12*$O37+$R37*(1-$O37))),0,IF($X37="NNN",SUM(Expenses!FX$14:FX$18)*$F37,IF($X37="FSG",0,IF($X37="MG",SUMPRODUCT(Expenses!FX$14:FX$18,$Z37:$Z41)*$F37,MAX((Expenses!FX$15-$AB37/12)*$AA37*$F37,0)+MAX((Expenses!FX$14-$AB38/12)*$AA38*$F37,0)+MAX((Expenses!FX$17-$AB39/12)*$AA39*$F37,0)+MAX((Expenses!FX$16-$AB40/12)*$AA40*$F37,0)+MAX((Expenses!FX$18-$AB41/12)*$AA41*$F37,0)))))</f>
        <v>0</v>
      </c>
      <c r="GA208" s="515">
        <f>IF(OR(GA$167&lt;=EOMONTH($E37,$R37*(1-$O37)),GA$167&gt;EOMONTH($E37,$P37*12*(1-$O37)+$Q37*12*$O37+$R37*(1-$O37))),0,IF($X37="NNN",SUM(Expenses!FY$14:FY$18)*$F37,IF($X37="FSG",0,IF($X37="MG",SUMPRODUCT(Expenses!FY$14:FY$18,$Z37:$Z41)*$F37,MAX((Expenses!FY$15-$AB37/12)*$AA37*$F37,0)+MAX((Expenses!FY$14-$AB38/12)*$AA38*$F37,0)+MAX((Expenses!FY$17-$AB39/12)*$AA39*$F37,0)+MAX((Expenses!FY$16-$AB40/12)*$AA40*$F37,0)+MAX((Expenses!FY$18-$AB41/12)*$AA41*$F37,0)))))</f>
        <v>0</v>
      </c>
      <c r="GB208" s="515">
        <f>IF(OR(GB$167&lt;=EOMONTH($E37,$R37*(1-$O37)),GB$167&gt;EOMONTH($E37,$P37*12*(1-$O37)+$Q37*12*$O37+$R37*(1-$O37))),0,IF($X37="NNN",SUM(Expenses!FZ$14:FZ$18)*$F37,IF($X37="FSG",0,IF($X37="MG",SUMPRODUCT(Expenses!FZ$14:FZ$18,$Z37:$Z41)*$F37,MAX((Expenses!FZ$15-$AB37/12)*$AA37*$F37,0)+MAX((Expenses!FZ$14-$AB38/12)*$AA38*$F37,0)+MAX((Expenses!FZ$17-$AB39/12)*$AA39*$F37,0)+MAX((Expenses!FZ$16-$AB40/12)*$AA40*$F37,0)+MAX((Expenses!FZ$18-$AB41/12)*$AA41*$F37,0)))))</f>
        <v>0</v>
      </c>
      <c r="GC208" s="515">
        <f>IF(OR(GC$167&lt;=EOMONTH($E37,$R37*(1-$O37)),GC$167&gt;EOMONTH($E37,$P37*12*(1-$O37)+$Q37*12*$O37+$R37*(1-$O37))),0,IF($X37="NNN",SUM(Expenses!GA$14:GA$18)*$F37,IF($X37="FSG",0,IF($X37="MG",SUMPRODUCT(Expenses!GA$14:GA$18,$Z37:$Z41)*$F37,MAX((Expenses!GA$15-$AB37/12)*$AA37*$F37,0)+MAX((Expenses!GA$14-$AB38/12)*$AA38*$F37,0)+MAX((Expenses!GA$17-$AB39/12)*$AA39*$F37,0)+MAX((Expenses!GA$16-$AB40/12)*$AA40*$F37,0)+MAX((Expenses!GA$18-$AB41/12)*$AA41*$F37,0)))))</f>
        <v>0</v>
      </c>
      <c r="GD208" s="515">
        <f>IF(OR(GD$167&lt;=EOMONTH($E37,$R37*(1-$O37)),GD$167&gt;EOMONTH($E37,$P37*12*(1-$O37)+$Q37*12*$O37+$R37*(1-$O37))),0,IF($X37="NNN",SUM(Expenses!GB$14:GB$18)*$F37,IF($X37="FSG",0,IF($X37="MG",SUMPRODUCT(Expenses!GB$14:GB$18,$Z37:$Z41)*$F37,MAX((Expenses!GB$15-$AB37/12)*$AA37*$F37,0)+MAX((Expenses!GB$14-$AB38/12)*$AA38*$F37,0)+MAX((Expenses!GB$17-$AB39/12)*$AA39*$F37,0)+MAX((Expenses!GB$16-$AB40/12)*$AA40*$F37,0)+MAX((Expenses!GB$18-$AB41/12)*$AA41*$F37,0)))))</f>
        <v>0</v>
      </c>
      <c r="GE208" s="515">
        <f>IF(OR(GE$167&lt;=EOMONTH($E37,$R37*(1-$O37)),GE$167&gt;EOMONTH($E37,$P37*12*(1-$O37)+$Q37*12*$O37+$R37*(1-$O37))),0,IF($X37="NNN",SUM(Expenses!GC$14:GC$18)*$F37,IF($X37="FSG",0,IF($X37="MG",SUMPRODUCT(Expenses!GC$14:GC$18,$Z37:$Z41)*$F37,MAX((Expenses!GC$15-$AB37/12)*$AA37*$F37,0)+MAX((Expenses!GC$14-$AB38/12)*$AA38*$F37,0)+MAX((Expenses!GC$17-$AB39/12)*$AA39*$F37,0)+MAX((Expenses!GC$16-$AB40/12)*$AA40*$F37,0)+MAX((Expenses!GC$18-$AB41/12)*$AA41*$F37,0)))))</f>
        <v>0</v>
      </c>
      <c r="GF208" s="515">
        <f>IF(OR(GF$167&lt;=EOMONTH($E37,$R37*(1-$O37)),GF$167&gt;EOMONTH($E37,$P37*12*(1-$O37)+$Q37*12*$O37+$R37*(1-$O37))),0,IF($X37="NNN",SUM(Expenses!GD$14:GD$18)*$F37,IF($X37="FSG",0,IF($X37="MG",SUMPRODUCT(Expenses!GD$14:GD$18,$Z37:$Z41)*$F37,MAX((Expenses!GD$15-$AB37/12)*$AA37*$F37,0)+MAX((Expenses!GD$14-$AB38/12)*$AA38*$F37,0)+MAX((Expenses!GD$17-$AB39/12)*$AA39*$F37,0)+MAX((Expenses!GD$16-$AB40/12)*$AA40*$F37,0)+MAX((Expenses!GD$18-$AB41/12)*$AA41*$F37,0)))))</f>
        <v>0</v>
      </c>
      <c r="GG208" s="515">
        <f>IF(OR(GG$167&lt;=EOMONTH($E37,$R37*(1-$O37)),GG$167&gt;EOMONTH($E37,$P37*12*(1-$O37)+$Q37*12*$O37+$R37*(1-$O37))),0,IF($X37="NNN",SUM(Expenses!GE$14:GE$18)*$F37,IF($X37="FSG",0,IF($X37="MG",SUMPRODUCT(Expenses!GE$14:GE$18,$Z37:$Z41)*$F37,MAX((Expenses!GE$15-$AB37/12)*$AA37*$F37,0)+MAX((Expenses!GE$14-$AB38/12)*$AA38*$F37,0)+MAX((Expenses!GE$17-$AB39/12)*$AA39*$F37,0)+MAX((Expenses!GE$16-$AB40/12)*$AA40*$F37,0)+MAX((Expenses!GE$18-$AB41/12)*$AA41*$F37,0)))))</f>
        <v>0</v>
      </c>
      <c r="GH208" s="515">
        <f>IF(OR(GH$167&lt;=EOMONTH($E37,$R37*(1-$O37)),GH$167&gt;EOMONTH($E37,$P37*12*(1-$O37)+$Q37*12*$O37+$R37*(1-$O37))),0,IF($X37="NNN",SUM(Expenses!GF$14:GF$18)*$F37,IF($X37="FSG",0,IF($X37="MG",SUMPRODUCT(Expenses!GF$14:GF$18,$Z37:$Z41)*$F37,MAX((Expenses!GF$15-$AB37/12)*$AA37*$F37,0)+MAX((Expenses!GF$14-$AB38/12)*$AA38*$F37,0)+MAX((Expenses!GF$17-$AB39/12)*$AA39*$F37,0)+MAX((Expenses!GF$16-$AB40/12)*$AA40*$F37,0)+MAX((Expenses!GF$18-$AB41/12)*$AA41*$F37,0)))))</f>
        <v>0</v>
      </c>
      <c r="GI208" s="515">
        <f>IF(OR(GI$167&lt;=EOMONTH($E37,$R37*(1-$O37)),GI$167&gt;EOMONTH($E37,$P37*12*(1-$O37)+$Q37*12*$O37+$R37*(1-$O37))),0,IF($X37="NNN",SUM(Expenses!GG$14:GG$18)*$F37,IF($X37="FSG",0,IF($X37="MG",SUMPRODUCT(Expenses!GG$14:GG$18,$Z37:$Z41)*$F37,MAX((Expenses!GG$15-$AB37/12)*$AA37*$F37,0)+MAX((Expenses!GG$14-$AB38/12)*$AA38*$F37,0)+MAX((Expenses!GG$17-$AB39/12)*$AA39*$F37,0)+MAX((Expenses!GG$16-$AB40/12)*$AA40*$F37,0)+MAX((Expenses!GG$18-$AB41/12)*$AA41*$F37,0)))))</f>
        <v>0</v>
      </c>
      <c r="GJ208" s="515">
        <f>IF(OR(GJ$167&lt;=EOMONTH($E37,$R37*(1-$O37)),GJ$167&gt;EOMONTH($E37,$P37*12*(1-$O37)+$Q37*12*$O37+$R37*(1-$O37))),0,IF($X37="NNN",SUM(Expenses!GH$14:GH$18)*$F37,IF($X37="FSG",0,IF($X37="MG",SUMPRODUCT(Expenses!GH$14:GH$18,$Z37:$Z41)*$F37,MAX((Expenses!GH$15-$AB37/12)*$AA37*$F37,0)+MAX((Expenses!GH$14-$AB38/12)*$AA38*$F37,0)+MAX((Expenses!GH$17-$AB39/12)*$AA39*$F37,0)+MAX((Expenses!GH$16-$AB40/12)*$AA40*$F37,0)+MAX((Expenses!GH$18-$AB41/12)*$AA41*$F37,0)))))</f>
        <v>0</v>
      </c>
      <c r="GK208" s="515">
        <f>IF(OR(GK$167&lt;=EOMONTH($E37,$R37*(1-$O37)),GK$167&gt;EOMONTH($E37,$P37*12*(1-$O37)+$Q37*12*$O37+$R37*(1-$O37))),0,IF($X37="NNN",SUM(Expenses!GI$14:GI$18)*$F37,IF($X37="FSG",0,IF($X37="MG",SUMPRODUCT(Expenses!GI$14:GI$18,$Z37:$Z41)*$F37,MAX((Expenses!GI$15-$AB37/12)*$AA37*$F37,0)+MAX((Expenses!GI$14-$AB38/12)*$AA38*$F37,0)+MAX((Expenses!GI$17-$AB39/12)*$AA39*$F37,0)+MAX((Expenses!GI$16-$AB40/12)*$AA40*$F37,0)+MAX((Expenses!GI$18-$AB41/12)*$AA41*$F37,0)))))</f>
        <v>0</v>
      </c>
      <c r="GL208" s="515">
        <f>IF(OR(GL$167&lt;=EOMONTH($E37,$R37*(1-$O37)),GL$167&gt;EOMONTH($E37,$P37*12*(1-$O37)+$Q37*12*$O37+$R37*(1-$O37))),0,IF($X37="NNN",SUM(Expenses!GJ$14:GJ$18)*$F37,IF($X37="FSG",0,IF($X37="MG",SUMPRODUCT(Expenses!GJ$14:GJ$18,$Z37:$Z41)*$F37,MAX((Expenses!GJ$15-$AB37/12)*$AA37*$F37,0)+MAX((Expenses!GJ$14-$AB38/12)*$AA38*$F37,0)+MAX((Expenses!GJ$17-$AB39/12)*$AA39*$F37,0)+MAX((Expenses!GJ$16-$AB40/12)*$AA40*$F37,0)+MAX((Expenses!GJ$18-$AB41/12)*$AA41*$F37,0)))))</f>
        <v>0</v>
      </c>
      <c r="GM208" s="515">
        <f>IF(OR(GM$167&lt;=EOMONTH($E37,$R37*(1-$O37)),GM$167&gt;EOMONTH($E37,$P37*12*(1-$O37)+$Q37*12*$O37+$R37*(1-$O37))),0,IF($X37="NNN",SUM(Expenses!GK$14:GK$18)*$F37,IF($X37="FSG",0,IF($X37="MG",SUMPRODUCT(Expenses!GK$14:GK$18,$Z37:$Z41)*$F37,MAX((Expenses!GK$15-$AB37/12)*$AA37*$F37,0)+MAX((Expenses!GK$14-$AB38/12)*$AA38*$F37,0)+MAX((Expenses!GK$17-$AB39/12)*$AA39*$F37,0)+MAX((Expenses!GK$16-$AB40/12)*$AA40*$F37,0)+MAX((Expenses!GK$18-$AB41/12)*$AA41*$F37,0)))))</f>
        <v>0</v>
      </c>
      <c r="GN208" s="515">
        <f>IF(OR(GN$167&lt;=EOMONTH($E37,$R37*(1-$O37)),GN$167&gt;EOMONTH($E37,$P37*12*(1-$O37)+$Q37*12*$O37+$R37*(1-$O37))),0,IF($X37="NNN",SUM(Expenses!GL$14:GL$18)*$F37,IF($X37="FSG",0,IF($X37="MG",SUMPRODUCT(Expenses!GL$14:GL$18,$Z37:$Z41)*$F37,MAX((Expenses!GL$15-$AB37/12)*$AA37*$F37,0)+MAX((Expenses!GL$14-$AB38/12)*$AA38*$F37,0)+MAX((Expenses!GL$17-$AB39/12)*$AA39*$F37,0)+MAX((Expenses!GL$16-$AB40/12)*$AA40*$F37,0)+MAX((Expenses!GL$18-$AB41/12)*$AA41*$F37,0)))))</f>
        <v>0</v>
      </c>
      <c r="GO208" s="515">
        <f>IF(OR(GO$167&lt;=EOMONTH($E37,$R37*(1-$O37)),GO$167&gt;EOMONTH($E37,$P37*12*(1-$O37)+$Q37*12*$O37+$R37*(1-$O37))),0,IF($X37="NNN",SUM(Expenses!GM$14:GM$18)*$F37,IF($X37="FSG",0,IF($X37="MG",SUMPRODUCT(Expenses!GM$14:GM$18,$Z37:$Z41)*$F37,MAX((Expenses!GM$15-$AB37/12)*$AA37*$F37,0)+MAX((Expenses!GM$14-$AB38/12)*$AA38*$F37,0)+MAX((Expenses!GM$17-$AB39/12)*$AA39*$F37,0)+MAX((Expenses!GM$16-$AB40/12)*$AA40*$F37,0)+MAX((Expenses!GM$18-$AB41/12)*$AA41*$F37,0)))))</f>
        <v>0</v>
      </c>
      <c r="GP208" s="515">
        <f>IF(OR(GP$167&lt;=EOMONTH($E37,$R37*(1-$O37)),GP$167&gt;EOMONTH($E37,$P37*12*(1-$O37)+$Q37*12*$O37+$R37*(1-$O37))),0,IF($X37="NNN",SUM(Expenses!GN$14:GN$18)*$F37,IF($X37="FSG",0,IF($X37="MG",SUMPRODUCT(Expenses!GN$14:GN$18,$Z37:$Z41)*$F37,MAX((Expenses!GN$15-$AB37/12)*$AA37*$F37,0)+MAX((Expenses!GN$14-$AB38/12)*$AA38*$F37,0)+MAX((Expenses!GN$17-$AB39/12)*$AA39*$F37,0)+MAX((Expenses!GN$16-$AB40/12)*$AA40*$F37,0)+MAX((Expenses!GN$18-$AB41/12)*$AA41*$F37,0)))))</f>
        <v>0</v>
      </c>
      <c r="GQ208" s="515">
        <f>IF(OR(GQ$167&lt;=EOMONTH($E37,$R37*(1-$O37)),GQ$167&gt;EOMONTH($E37,$P37*12*(1-$O37)+$Q37*12*$O37+$R37*(1-$O37))),0,IF($X37="NNN",SUM(Expenses!GO$14:GO$18)*$F37,IF($X37="FSG",0,IF($X37="MG",SUMPRODUCT(Expenses!GO$14:GO$18,$Z37:$Z41)*$F37,MAX((Expenses!GO$15-$AB37/12)*$AA37*$F37,0)+MAX((Expenses!GO$14-$AB38/12)*$AA38*$F37,0)+MAX((Expenses!GO$17-$AB39/12)*$AA39*$F37,0)+MAX((Expenses!GO$16-$AB40/12)*$AA40*$F37,0)+MAX((Expenses!GO$18-$AB41/12)*$AA41*$F37,0)))))</f>
        <v>0</v>
      </c>
      <c r="GR208" s="515">
        <f>IF(OR(GR$167&lt;=EOMONTH($E37,$R37*(1-$O37)),GR$167&gt;EOMONTH($E37,$P37*12*(1-$O37)+$Q37*12*$O37+$R37*(1-$O37))),0,IF($X37="NNN",SUM(Expenses!GP$14:GP$18)*$F37,IF($X37="FSG",0,IF($X37="MG",SUMPRODUCT(Expenses!GP$14:GP$18,$Z37:$Z41)*$F37,MAX((Expenses!GP$15-$AB37/12)*$AA37*$F37,0)+MAX((Expenses!GP$14-$AB38/12)*$AA38*$F37,0)+MAX((Expenses!GP$17-$AB39/12)*$AA39*$F37,0)+MAX((Expenses!GP$16-$AB40/12)*$AA40*$F37,0)+MAX((Expenses!GP$18-$AB41/12)*$AA41*$F37,0)))))</f>
        <v>0</v>
      </c>
      <c r="GS208" s="515">
        <f>IF(OR(GS$167&lt;=EOMONTH($E37,$R37*(1-$O37)),GS$167&gt;EOMONTH($E37,$P37*12*(1-$O37)+$Q37*12*$O37+$R37*(1-$O37))),0,IF($X37="NNN",SUM(Expenses!GQ$14:GQ$18)*$F37,IF($X37="FSG",0,IF($X37="MG",SUMPRODUCT(Expenses!GQ$14:GQ$18,$Z37:$Z41)*$F37,MAX((Expenses!GQ$15-$AB37/12)*$AA37*$F37,0)+MAX((Expenses!GQ$14-$AB38/12)*$AA38*$F37,0)+MAX((Expenses!GQ$17-$AB39/12)*$AA39*$F37,0)+MAX((Expenses!GQ$16-$AB40/12)*$AA40*$F37,0)+MAX((Expenses!GQ$18-$AB41/12)*$AA41*$F37,0)))))</f>
        <v>0</v>
      </c>
      <c r="GT208" s="515">
        <f>IF(OR(GT$167&lt;=EOMONTH($E37,$R37*(1-$O37)),GT$167&gt;EOMONTH($E37,$P37*12*(1-$O37)+$Q37*12*$O37+$R37*(1-$O37))),0,IF($X37="NNN",SUM(Expenses!GR$14:GR$18)*$F37,IF($X37="FSG",0,IF($X37="MG",SUMPRODUCT(Expenses!GR$14:GR$18,$Z37:$Z41)*$F37,MAX((Expenses!GR$15-$AB37/12)*$AA37*$F37,0)+MAX((Expenses!GR$14-$AB38/12)*$AA38*$F37,0)+MAX((Expenses!GR$17-$AB39/12)*$AA39*$F37,0)+MAX((Expenses!GR$16-$AB40/12)*$AA40*$F37,0)+MAX((Expenses!GR$18-$AB41/12)*$AA41*$F37,0)))))</f>
        <v>0</v>
      </c>
      <c r="GU208" s="515">
        <f>IF(OR(GU$167&lt;=EOMONTH($E37,$R37*(1-$O37)),GU$167&gt;EOMONTH($E37,$P37*12*(1-$O37)+$Q37*12*$O37+$R37*(1-$O37))),0,IF($X37="NNN",SUM(Expenses!GS$14:GS$18)*$F37,IF($X37="FSG",0,IF($X37="MG",SUMPRODUCT(Expenses!GS$14:GS$18,$Z37:$Z41)*$F37,MAX((Expenses!GS$15-$AB37/12)*$AA37*$F37,0)+MAX((Expenses!GS$14-$AB38/12)*$AA38*$F37,0)+MAX((Expenses!GS$17-$AB39/12)*$AA39*$F37,0)+MAX((Expenses!GS$16-$AB40/12)*$AA40*$F37,0)+MAX((Expenses!GS$18-$AB41/12)*$AA41*$F37,0)))))</f>
        <v>0</v>
      </c>
      <c r="GV208" s="515">
        <f>IF(OR(GV$167&lt;=EOMONTH($E37,$R37*(1-$O37)),GV$167&gt;EOMONTH($E37,$P37*12*(1-$O37)+$Q37*12*$O37+$R37*(1-$O37))),0,IF($X37="NNN",SUM(Expenses!GT$14:GT$18)*$F37,IF($X37="FSG",0,IF($X37="MG",SUMPRODUCT(Expenses!GT$14:GT$18,$Z37:$Z41)*$F37,MAX((Expenses!GT$15-$AB37/12)*$AA37*$F37,0)+MAX((Expenses!GT$14-$AB38/12)*$AA38*$F37,0)+MAX((Expenses!GT$17-$AB39/12)*$AA39*$F37,0)+MAX((Expenses!GT$16-$AB40/12)*$AA40*$F37,0)+MAX((Expenses!GT$18-$AB41/12)*$AA41*$F37,0)))))</f>
        <v>0</v>
      </c>
      <c r="GW208" s="515">
        <f>IF(OR(GW$167&lt;=EOMONTH($E37,$R37*(1-$O37)),GW$167&gt;EOMONTH($E37,$P37*12*(1-$O37)+$Q37*12*$O37+$R37*(1-$O37))),0,IF($X37="NNN",SUM(Expenses!GU$14:GU$18)*$F37,IF($X37="FSG",0,IF($X37="MG",SUMPRODUCT(Expenses!GU$14:GU$18,$Z37:$Z41)*$F37,MAX((Expenses!GU$15-$AB37/12)*$AA37*$F37,0)+MAX((Expenses!GU$14-$AB38/12)*$AA38*$F37,0)+MAX((Expenses!GU$17-$AB39/12)*$AA39*$F37,0)+MAX((Expenses!GU$16-$AB40/12)*$AA40*$F37,0)+MAX((Expenses!GU$18-$AB41/12)*$AA41*$F37,0)))))</f>
        <v>0</v>
      </c>
      <c r="GX208" s="515">
        <f>IF(OR(GX$167&lt;=EOMONTH($E37,$R37*(1-$O37)),GX$167&gt;EOMONTH($E37,$P37*12*(1-$O37)+$Q37*12*$O37+$R37*(1-$O37))),0,IF($X37="NNN",SUM(Expenses!GV$14:GV$18)*$F37,IF($X37="FSG",0,IF($X37="MG",SUMPRODUCT(Expenses!GV$14:GV$18,$Z37:$Z41)*$F37,MAX((Expenses!GV$15-$AB37/12)*$AA37*$F37,0)+MAX((Expenses!GV$14-$AB38/12)*$AA38*$F37,0)+MAX((Expenses!GV$17-$AB39/12)*$AA39*$F37,0)+MAX((Expenses!GV$16-$AB40/12)*$AA40*$F37,0)+MAX((Expenses!GV$18-$AB41/12)*$AA41*$F37,0)))))</f>
        <v>0</v>
      </c>
      <c r="GY208" s="515">
        <f>IF(OR(GY$167&lt;=EOMONTH($E37,$R37*(1-$O37)),GY$167&gt;EOMONTH($E37,$P37*12*(1-$O37)+$Q37*12*$O37+$R37*(1-$O37))),0,IF($X37="NNN",SUM(Expenses!GW$14:GW$18)*$F37,IF($X37="FSG",0,IF($X37="MG",SUMPRODUCT(Expenses!GW$14:GW$18,$Z37:$Z41)*$F37,MAX((Expenses!GW$15-$AB37/12)*$AA37*$F37,0)+MAX((Expenses!GW$14-$AB38/12)*$AA38*$F37,0)+MAX((Expenses!GW$17-$AB39/12)*$AA39*$F37,0)+MAX((Expenses!GW$16-$AB40/12)*$AA40*$F37,0)+MAX((Expenses!GW$18-$AB41/12)*$AA41*$F37,0)))))</f>
        <v>0</v>
      </c>
      <c r="GZ208" s="515">
        <f>IF(OR(GZ$167&lt;=EOMONTH($E37,$R37*(1-$O37)),GZ$167&gt;EOMONTH($E37,$P37*12*(1-$O37)+$Q37*12*$O37+$R37*(1-$O37))),0,IF($X37="NNN",SUM(Expenses!GX$14:GX$18)*$F37,IF($X37="FSG",0,IF($X37="MG",SUMPRODUCT(Expenses!GX$14:GX$18,$Z37:$Z41)*$F37,MAX((Expenses!GX$15-$AB37/12)*$AA37*$F37,0)+MAX((Expenses!GX$14-$AB38/12)*$AA38*$F37,0)+MAX((Expenses!GX$17-$AB39/12)*$AA39*$F37,0)+MAX((Expenses!GX$16-$AB40/12)*$AA40*$F37,0)+MAX((Expenses!GX$18-$AB41/12)*$AA41*$F37,0)))))</f>
        <v>0</v>
      </c>
      <c r="HA208" s="515">
        <f>IF(OR(HA$167&lt;=EOMONTH($E37,$R37*(1-$O37)),HA$167&gt;EOMONTH($E37,$P37*12*(1-$O37)+$Q37*12*$O37+$R37*(1-$O37))),0,IF($X37="NNN",SUM(Expenses!GY$14:GY$18)*$F37,IF($X37="FSG",0,IF($X37="MG",SUMPRODUCT(Expenses!GY$14:GY$18,$Z37:$Z41)*$F37,MAX((Expenses!GY$15-$AB37/12)*$AA37*$F37,0)+MAX((Expenses!GY$14-$AB38/12)*$AA38*$F37,0)+MAX((Expenses!GY$17-$AB39/12)*$AA39*$F37,0)+MAX((Expenses!GY$16-$AB40/12)*$AA40*$F37,0)+MAX((Expenses!GY$18-$AB41/12)*$AA41*$F37,0)))))</f>
        <v>0</v>
      </c>
      <c r="HB208" s="515">
        <f>IF(OR(HB$167&lt;=EOMONTH($E37,$R37*(1-$O37)),HB$167&gt;EOMONTH($E37,$P37*12*(1-$O37)+$Q37*12*$O37+$R37*(1-$O37))),0,IF($X37="NNN",SUM(Expenses!GZ$14:GZ$18)*$F37,IF($X37="FSG",0,IF($X37="MG",SUMPRODUCT(Expenses!GZ$14:GZ$18,$Z37:$Z41)*$F37,MAX((Expenses!GZ$15-$AB37/12)*$AA37*$F37,0)+MAX((Expenses!GZ$14-$AB38/12)*$AA38*$F37,0)+MAX((Expenses!GZ$17-$AB39/12)*$AA39*$F37,0)+MAX((Expenses!GZ$16-$AB40/12)*$AA40*$F37,0)+MAX((Expenses!GZ$18-$AB41/12)*$AA41*$F37,0)))))</f>
        <v>0</v>
      </c>
      <c r="HC208" s="515">
        <f>IF(OR(HC$167&lt;=EOMONTH($E37,$R37*(1-$O37)),HC$167&gt;EOMONTH($E37,$P37*12*(1-$O37)+$Q37*12*$O37+$R37*(1-$O37))),0,IF($X37="NNN",SUM(Expenses!HA$14:HA$18)*$F37,IF($X37="FSG",0,IF($X37="MG",SUMPRODUCT(Expenses!HA$14:HA$18,$Z37:$Z41)*$F37,MAX((Expenses!HA$15-$AB37/12)*$AA37*$F37,0)+MAX((Expenses!HA$14-$AB38/12)*$AA38*$F37,0)+MAX((Expenses!HA$17-$AB39/12)*$AA39*$F37,0)+MAX((Expenses!HA$16-$AB40/12)*$AA40*$F37,0)+MAX((Expenses!HA$18-$AB41/12)*$AA41*$F37,0)))))</f>
        <v>0</v>
      </c>
      <c r="HD208" s="515">
        <f>IF(OR(HD$167&lt;=EOMONTH($E37,$R37*(1-$O37)),HD$167&gt;EOMONTH($E37,$P37*12*(1-$O37)+$Q37*12*$O37+$R37*(1-$O37))),0,IF($X37="NNN",SUM(Expenses!HB$14:HB$18)*$F37,IF($X37="FSG",0,IF($X37="MG",SUMPRODUCT(Expenses!HB$14:HB$18,$Z37:$Z41)*$F37,MAX((Expenses!HB$15-$AB37/12)*$AA37*$F37,0)+MAX((Expenses!HB$14-$AB38/12)*$AA38*$F37,0)+MAX((Expenses!HB$17-$AB39/12)*$AA39*$F37,0)+MAX((Expenses!HB$16-$AB40/12)*$AA40*$F37,0)+MAX((Expenses!HB$18-$AB41/12)*$AA41*$F37,0)))))</f>
        <v>0</v>
      </c>
      <c r="HE208" s="515">
        <f>IF(OR(HE$167&lt;=EOMONTH($E37,$R37*(1-$O37)),HE$167&gt;EOMONTH($E37,$P37*12*(1-$O37)+$Q37*12*$O37+$R37*(1-$O37))),0,IF($X37="NNN",SUM(Expenses!HC$14:HC$18)*$F37,IF($X37="FSG",0,IF($X37="MG",SUMPRODUCT(Expenses!HC$14:HC$18,$Z37:$Z41)*$F37,MAX((Expenses!HC$15-$AB37/12)*$AA37*$F37,0)+MAX((Expenses!HC$14-$AB38/12)*$AA38*$F37,0)+MAX((Expenses!HC$17-$AB39/12)*$AA39*$F37,0)+MAX((Expenses!HC$16-$AB40/12)*$AA40*$F37,0)+MAX((Expenses!HC$18-$AB41/12)*$AA41*$F37,0)))))</f>
        <v>0</v>
      </c>
      <c r="HF208" s="515">
        <f>IF(OR(HF$167&lt;=EOMONTH($E37,$R37*(1-$O37)),HF$167&gt;EOMONTH($E37,$P37*12*(1-$O37)+$Q37*12*$O37+$R37*(1-$O37))),0,IF($X37="NNN",SUM(Expenses!HD$14:HD$18)*$F37,IF($X37="FSG",0,IF($X37="MG",SUMPRODUCT(Expenses!HD$14:HD$18,$Z37:$Z41)*$F37,MAX((Expenses!HD$15-$AB37/12)*$AA37*$F37,0)+MAX((Expenses!HD$14-$AB38/12)*$AA38*$F37,0)+MAX((Expenses!HD$17-$AB39/12)*$AA39*$F37,0)+MAX((Expenses!HD$16-$AB40/12)*$AA40*$F37,0)+MAX((Expenses!HD$18-$AB41/12)*$AA41*$F37,0)))))</f>
        <v>0</v>
      </c>
      <c r="HG208" s="515">
        <f>IF(OR(HG$167&lt;=EOMONTH($E37,$R37*(1-$O37)),HG$167&gt;EOMONTH($E37,$P37*12*(1-$O37)+$Q37*12*$O37+$R37*(1-$O37))),0,IF($X37="NNN",SUM(Expenses!HE$14:HE$18)*$F37,IF($X37="FSG",0,IF($X37="MG",SUMPRODUCT(Expenses!HE$14:HE$18,$Z37:$Z41)*$F37,MAX((Expenses!HE$15-$AB37/12)*$AA37*$F37,0)+MAX((Expenses!HE$14-$AB38/12)*$AA38*$F37,0)+MAX((Expenses!HE$17-$AB39/12)*$AA39*$F37,0)+MAX((Expenses!HE$16-$AB40/12)*$AA40*$F37,0)+MAX((Expenses!HE$18-$AB41/12)*$AA41*$F37,0)))))</f>
        <v>0</v>
      </c>
      <c r="HH208" s="515">
        <f>IF(OR(HH$167&lt;=EOMONTH($E37,$R37*(1-$O37)),HH$167&gt;EOMONTH($E37,$P37*12*(1-$O37)+$Q37*12*$O37+$R37*(1-$O37))),0,IF($X37="NNN",SUM(Expenses!HF$14:HF$18)*$F37,IF($X37="FSG",0,IF($X37="MG",SUMPRODUCT(Expenses!HF$14:HF$18,$Z37:$Z41)*$F37,MAX((Expenses!HF$15-$AB37/12)*$AA37*$F37,0)+MAX((Expenses!HF$14-$AB38/12)*$AA38*$F37,0)+MAX((Expenses!HF$17-$AB39/12)*$AA39*$F37,0)+MAX((Expenses!HF$16-$AB40/12)*$AA40*$F37,0)+MAX((Expenses!HF$18-$AB41/12)*$AA41*$F37,0)))))</f>
        <v>0</v>
      </c>
      <c r="HI208" s="515">
        <f>IF(OR(HI$167&lt;=EOMONTH($E37,$R37*(1-$O37)),HI$167&gt;EOMONTH($E37,$P37*12*(1-$O37)+$Q37*12*$O37+$R37*(1-$O37))),0,IF($X37="NNN",SUM(Expenses!HG$14:HG$18)*$F37,IF($X37="FSG",0,IF($X37="MG",SUMPRODUCT(Expenses!HG$14:HG$18,$Z37:$Z41)*$F37,MAX((Expenses!HG$15-$AB37/12)*$AA37*$F37,0)+MAX((Expenses!HG$14-$AB38/12)*$AA38*$F37,0)+MAX((Expenses!HG$17-$AB39/12)*$AA39*$F37,0)+MAX((Expenses!HG$16-$AB40/12)*$AA40*$F37,0)+MAX((Expenses!HG$18-$AB41/12)*$AA41*$F37,0)))))</f>
        <v>0</v>
      </c>
      <c r="HJ208" s="515">
        <f>IF(OR(HJ$167&lt;=EOMONTH($E37,$R37*(1-$O37)),HJ$167&gt;EOMONTH($E37,$P37*12*(1-$O37)+$Q37*12*$O37+$R37*(1-$O37))),0,IF($X37="NNN",SUM(Expenses!HH$14:HH$18)*$F37,IF($X37="FSG",0,IF($X37="MG",SUMPRODUCT(Expenses!HH$14:HH$18,$Z37:$Z41)*$F37,MAX((Expenses!HH$15-$AB37/12)*$AA37*$F37,0)+MAX((Expenses!HH$14-$AB38/12)*$AA38*$F37,0)+MAX((Expenses!HH$17-$AB39/12)*$AA39*$F37,0)+MAX((Expenses!HH$16-$AB40/12)*$AA40*$F37,0)+MAX((Expenses!HH$18-$AB41/12)*$AA41*$F37,0)))))</f>
        <v>0</v>
      </c>
      <c r="HK208" s="515">
        <f>IF(OR(HK$167&lt;=EOMONTH($E37,$R37*(1-$O37)),HK$167&gt;EOMONTH($E37,$P37*12*(1-$O37)+$Q37*12*$O37+$R37*(1-$O37))),0,IF($X37="NNN",SUM(Expenses!HI$14:HI$18)*$F37,IF($X37="FSG",0,IF($X37="MG",SUMPRODUCT(Expenses!HI$14:HI$18,$Z37:$Z41)*$F37,MAX((Expenses!HI$15-$AB37/12)*$AA37*$F37,0)+MAX((Expenses!HI$14-$AB38/12)*$AA38*$F37,0)+MAX((Expenses!HI$17-$AB39/12)*$AA39*$F37,0)+MAX((Expenses!HI$16-$AB40/12)*$AA40*$F37,0)+MAX((Expenses!HI$18-$AB41/12)*$AA41*$F37,0)))))</f>
        <v>0</v>
      </c>
      <c r="HL208" s="515">
        <f>IF(OR(HL$167&lt;=EOMONTH($E37,$R37*(1-$O37)),HL$167&gt;EOMONTH($E37,$P37*12*(1-$O37)+$Q37*12*$O37+$R37*(1-$O37))),0,IF($X37="NNN",SUM(Expenses!HJ$14:HJ$18)*$F37,IF($X37="FSG",0,IF($X37="MG",SUMPRODUCT(Expenses!HJ$14:HJ$18,$Z37:$Z41)*$F37,MAX((Expenses!HJ$15-$AB37/12)*$AA37*$F37,0)+MAX((Expenses!HJ$14-$AB38/12)*$AA38*$F37,0)+MAX((Expenses!HJ$17-$AB39/12)*$AA39*$F37,0)+MAX((Expenses!HJ$16-$AB40/12)*$AA40*$F37,0)+MAX((Expenses!HJ$18-$AB41/12)*$AA41*$F37,0)))))</f>
        <v>0</v>
      </c>
      <c r="HM208" s="515">
        <f>IF(OR(HM$167&lt;=EOMONTH($E37,$R37*(1-$O37)),HM$167&gt;EOMONTH($E37,$P37*12*(1-$O37)+$Q37*12*$O37+$R37*(1-$O37))),0,IF($X37="NNN",SUM(Expenses!HK$14:HK$18)*$F37,IF($X37="FSG",0,IF($X37="MG",SUMPRODUCT(Expenses!HK$14:HK$18,$Z37:$Z41)*$F37,MAX((Expenses!HK$15-$AB37/12)*$AA37*$F37,0)+MAX((Expenses!HK$14-$AB38/12)*$AA38*$F37,0)+MAX((Expenses!HK$17-$AB39/12)*$AA39*$F37,0)+MAX((Expenses!HK$16-$AB40/12)*$AA40*$F37,0)+MAX((Expenses!HK$18-$AB41/12)*$AA41*$F37,0)))))</f>
        <v>0</v>
      </c>
      <c r="HN208" s="515">
        <f>IF(OR(HN$167&lt;=EOMONTH($E37,$R37*(1-$O37)),HN$167&gt;EOMONTH($E37,$P37*12*(1-$O37)+$Q37*12*$O37+$R37*(1-$O37))),0,IF($X37="NNN",SUM(Expenses!HL$14:HL$18)*$F37,IF($X37="FSG",0,IF($X37="MG",SUMPRODUCT(Expenses!HL$14:HL$18,$Z37:$Z41)*$F37,MAX((Expenses!HL$15-$AB37/12)*$AA37*$F37,0)+MAX((Expenses!HL$14-$AB38/12)*$AA38*$F37,0)+MAX((Expenses!HL$17-$AB39/12)*$AA39*$F37,0)+MAX((Expenses!HL$16-$AB40/12)*$AA40*$F37,0)+MAX((Expenses!HL$18-$AB41/12)*$AA41*$F37,0)))))</f>
        <v>0</v>
      </c>
      <c r="HO208" s="515">
        <f>IF(OR(HO$167&lt;=EOMONTH($E37,$R37*(1-$O37)),HO$167&gt;EOMONTH($E37,$P37*12*(1-$O37)+$Q37*12*$O37+$R37*(1-$O37))),0,IF($X37="NNN",SUM(Expenses!HM$14:HM$18)*$F37,IF($X37="FSG",0,IF($X37="MG",SUMPRODUCT(Expenses!HM$14:HM$18,$Z37:$Z41)*$F37,MAX((Expenses!HM$15-$AB37/12)*$AA37*$F37,0)+MAX((Expenses!HM$14-$AB38/12)*$AA38*$F37,0)+MAX((Expenses!HM$17-$AB39/12)*$AA39*$F37,0)+MAX((Expenses!HM$16-$AB40/12)*$AA40*$F37,0)+MAX((Expenses!HM$18-$AB41/12)*$AA41*$F37,0)))))</f>
        <v>0</v>
      </c>
      <c r="HP208" s="515">
        <f>IF(OR(HP$167&lt;=EOMONTH($E37,$R37*(1-$O37)),HP$167&gt;EOMONTH($E37,$P37*12*(1-$O37)+$Q37*12*$O37+$R37*(1-$O37))),0,IF($X37="NNN",SUM(Expenses!HN$14:HN$18)*$F37,IF($X37="FSG",0,IF($X37="MG",SUMPRODUCT(Expenses!HN$14:HN$18,$Z37:$Z41)*$F37,MAX((Expenses!HN$15-$AB37/12)*$AA37*$F37,0)+MAX((Expenses!HN$14-$AB38/12)*$AA38*$F37,0)+MAX((Expenses!HN$17-$AB39/12)*$AA39*$F37,0)+MAX((Expenses!HN$16-$AB40/12)*$AA40*$F37,0)+MAX((Expenses!HN$18-$AB41/12)*$AA41*$F37,0)))))</f>
        <v>0</v>
      </c>
      <c r="HQ208" s="515">
        <f>IF(OR(HQ$167&lt;=EOMONTH($E37,$R37*(1-$O37)),HQ$167&gt;EOMONTH($E37,$P37*12*(1-$O37)+$Q37*12*$O37+$R37*(1-$O37))),0,IF($X37="NNN",SUM(Expenses!HO$14:HO$18)*$F37,IF($X37="FSG",0,IF($X37="MG",SUMPRODUCT(Expenses!HO$14:HO$18,$Z37:$Z41)*$F37,MAX((Expenses!HO$15-$AB37/12)*$AA37*$F37,0)+MAX((Expenses!HO$14-$AB38/12)*$AA38*$F37,0)+MAX((Expenses!HO$17-$AB39/12)*$AA39*$F37,0)+MAX((Expenses!HO$16-$AB40/12)*$AA40*$F37,0)+MAX((Expenses!HO$18-$AB41/12)*$AA41*$F37,0)))))</f>
        <v>0</v>
      </c>
      <c r="HR208" s="515">
        <f>IF(OR(HR$167&lt;=EOMONTH($E37,$R37*(1-$O37)),HR$167&gt;EOMONTH($E37,$P37*12*(1-$O37)+$Q37*12*$O37+$R37*(1-$O37))),0,IF($X37="NNN",SUM(Expenses!HP$14:HP$18)*$F37,IF($X37="FSG",0,IF($X37="MG",SUMPRODUCT(Expenses!HP$14:HP$18,$Z37:$Z41)*$F37,MAX((Expenses!HP$15-$AB37/12)*$AA37*$F37,0)+MAX((Expenses!HP$14-$AB38/12)*$AA38*$F37,0)+MAX((Expenses!HP$17-$AB39/12)*$AA39*$F37,0)+MAX((Expenses!HP$16-$AB40/12)*$AA40*$F37,0)+MAX((Expenses!HP$18-$AB41/12)*$AA41*$F37,0)))))</f>
        <v>0</v>
      </c>
      <c r="HS208" s="515">
        <f>IF(OR(HS$167&lt;=EOMONTH($E37,$R37*(1-$O37)),HS$167&gt;EOMONTH($E37,$P37*12*(1-$O37)+$Q37*12*$O37+$R37*(1-$O37))),0,IF($X37="NNN",SUM(Expenses!HQ$14:HQ$18)*$F37,IF($X37="FSG",0,IF($X37="MG",SUMPRODUCT(Expenses!HQ$14:HQ$18,$Z37:$Z41)*$F37,MAX((Expenses!HQ$15-$AB37/12)*$AA37*$F37,0)+MAX((Expenses!HQ$14-$AB38/12)*$AA38*$F37,0)+MAX((Expenses!HQ$17-$AB39/12)*$AA39*$F37,0)+MAX((Expenses!HQ$16-$AB40/12)*$AA40*$F37,0)+MAX((Expenses!HQ$18-$AB41/12)*$AA41*$F37,0)))))</f>
        <v>0</v>
      </c>
      <c r="HT208" s="515">
        <f>IF(OR(HT$167&lt;=EOMONTH($E37,$R37*(1-$O37)),HT$167&gt;EOMONTH($E37,$P37*12*(1-$O37)+$Q37*12*$O37+$R37*(1-$O37))),0,IF($X37="NNN",SUM(Expenses!HR$14:HR$18)*$F37,IF($X37="FSG",0,IF($X37="MG",SUMPRODUCT(Expenses!HR$14:HR$18,$Z37:$Z41)*$F37,MAX((Expenses!HR$15-$AB37/12)*$AA37*$F37,0)+MAX((Expenses!HR$14-$AB38/12)*$AA38*$F37,0)+MAX((Expenses!HR$17-$AB39/12)*$AA39*$F37,0)+MAX((Expenses!HR$16-$AB40/12)*$AA40*$F37,0)+MAX((Expenses!HR$18-$AB41/12)*$AA41*$F37,0)))))</f>
        <v>0</v>
      </c>
      <c r="HU208" s="515">
        <f>IF(OR(HU$167&lt;=EOMONTH($E37,$R37*(1-$O37)),HU$167&gt;EOMONTH($E37,$P37*12*(1-$O37)+$Q37*12*$O37+$R37*(1-$O37))),0,IF($X37="NNN",SUM(Expenses!HS$14:HS$18)*$F37,IF($X37="FSG",0,IF($X37="MG",SUMPRODUCT(Expenses!HS$14:HS$18,$Z37:$Z41)*$F37,MAX((Expenses!HS$15-$AB37/12)*$AA37*$F37,0)+MAX((Expenses!HS$14-$AB38/12)*$AA38*$F37,0)+MAX((Expenses!HS$17-$AB39/12)*$AA39*$F37,0)+MAX((Expenses!HS$16-$AB40/12)*$AA40*$F37,0)+MAX((Expenses!HS$18-$AB41/12)*$AA41*$F37,0)))))</f>
        <v>0</v>
      </c>
      <c r="HV208" s="515">
        <f>IF(OR(HV$167&lt;=EOMONTH($E37,$R37*(1-$O37)),HV$167&gt;EOMONTH($E37,$P37*12*(1-$O37)+$Q37*12*$O37+$R37*(1-$O37))),0,IF($X37="NNN",SUM(Expenses!HT$14:HT$18)*$F37,IF($X37="FSG",0,IF($X37="MG",SUMPRODUCT(Expenses!HT$14:HT$18,$Z37:$Z41)*$F37,MAX((Expenses!HT$15-$AB37/12)*$AA37*$F37,0)+MAX((Expenses!HT$14-$AB38/12)*$AA38*$F37,0)+MAX((Expenses!HT$17-$AB39/12)*$AA39*$F37,0)+MAX((Expenses!HT$16-$AB40/12)*$AA40*$F37,0)+MAX((Expenses!HT$18-$AB41/12)*$AA41*$F37,0)))))</f>
        <v>0</v>
      </c>
      <c r="HW208" s="515">
        <f>IF(OR(HW$167&lt;=EOMONTH($E37,$R37*(1-$O37)),HW$167&gt;EOMONTH($E37,$P37*12*(1-$O37)+$Q37*12*$O37+$R37*(1-$O37))),0,IF($X37="NNN",SUM(Expenses!HU$14:HU$18)*$F37,IF($X37="FSG",0,IF($X37="MG",SUMPRODUCT(Expenses!HU$14:HU$18,$Z37:$Z41)*$F37,MAX((Expenses!HU$15-$AB37/12)*$AA37*$F37,0)+MAX((Expenses!HU$14-$AB38/12)*$AA38*$F37,0)+MAX((Expenses!HU$17-$AB39/12)*$AA39*$F37,0)+MAX((Expenses!HU$16-$AB40/12)*$AA40*$F37,0)+MAX((Expenses!HU$18-$AB41/12)*$AA41*$F37,0)))))</f>
        <v>0</v>
      </c>
      <c r="HX208" s="515">
        <f>IF(OR(HX$167&lt;=EOMONTH($E37,$R37*(1-$O37)),HX$167&gt;EOMONTH($E37,$P37*12*(1-$O37)+$Q37*12*$O37+$R37*(1-$O37))),0,IF($X37="NNN",SUM(Expenses!HV$14:HV$18)*$F37,IF($X37="FSG",0,IF($X37="MG",SUMPRODUCT(Expenses!HV$14:HV$18,$Z37:$Z41)*$F37,MAX((Expenses!HV$15-$AB37/12)*$AA37*$F37,0)+MAX((Expenses!HV$14-$AB38/12)*$AA38*$F37,0)+MAX((Expenses!HV$17-$AB39/12)*$AA39*$F37,0)+MAX((Expenses!HV$16-$AB40/12)*$AA40*$F37,0)+MAX((Expenses!HV$18-$AB41/12)*$AA41*$F37,0)))))</f>
        <v>0</v>
      </c>
      <c r="HY208" s="515">
        <f>IF(OR(HY$167&lt;=EOMONTH($E37,$R37*(1-$O37)),HY$167&gt;EOMONTH($E37,$P37*12*(1-$O37)+$Q37*12*$O37+$R37*(1-$O37))),0,IF($X37="NNN",SUM(Expenses!HW$14:HW$18)*$F37,IF($X37="FSG",0,IF($X37="MG",SUMPRODUCT(Expenses!HW$14:HW$18,$Z37:$Z41)*$F37,MAX((Expenses!HW$15-$AB37/12)*$AA37*$F37,0)+MAX((Expenses!HW$14-$AB38/12)*$AA38*$F37,0)+MAX((Expenses!HW$17-$AB39/12)*$AA39*$F37,0)+MAX((Expenses!HW$16-$AB40/12)*$AA40*$F37,0)+MAX((Expenses!HW$18-$AB41/12)*$AA41*$F37,0)))))</f>
        <v>0</v>
      </c>
      <c r="HZ208" s="515">
        <f>IF(OR(HZ$167&lt;=EOMONTH($E37,$R37*(1-$O37)),HZ$167&gt;EOMONTH($E37,$P37*12*(1-$O37)+$Q37*12*$O37+$R37*(1-$O37))),0,IF($X37="NNN",SUM(Expenses!HX$14:HX$18)*$F37,IF($X37="FSG",0,IF($X37="MG",SUMPRODUCT(Expenses!HX$14:HX$18,$Z37:$Z41)*$F37,MAX((Expenses!HX$15-$AB37/12)*$AA37*$F37,0)+MAX((Expenses!HX$14-$AB38/12)*$AA38*$F37,0)+MAX((Expenses!HX$17-$AB39/12)*$AA39*$F37,0)+MAX((Expenses!HX$16-$AB40/12)*$AA40*$F37,0)+MAX((Expenses!HX$18-$AB41/12)*$AA41*$F37,0)))))</f>
        <v>0</v>
      </c>
      <c r="IA208" s="515">
        <f>IF(OR(IA$167&lt;=EOMONTH($E37,$R37*(1-$O37)),IA$167&gt;EOMONTH($E37,$P37*12*(1-$O37)+$Q37*12*$O37+$R37*(1-$O37))),0,IF($X37="NNN",SUM(Expenses!HY$14:HY$18)*$F37,IF($X37="FSG",0,IF($X37="MG",SUMPRODUCT(Expenses!HY$14:HY$18,$Z37:$Z41)*$F37,MAX((Expenses!HY$15-$AB37/12)*$AA37*$F37,0)+MAX((Expenses!HY$14-$AB38/12)*$AA38*$F37,0)+MAX((Expenses!HY$17-$AB39/12)*$AA39*$F37,0)+MAX((Expenses!HY$16-$AB40/12)*$AA40*$F37,0)+MAX((Expenses!HY$18-$AB41/12)*$AA41*$F37,0)))))</f>
        <v>0</v>
      </c>
      <c r="IB208" s="515">
        <f>IF(OR(IB$167&lt;=EOMONTH($E37,$R37*(1-$O37)),IB$167&gt;EOMONTH($E37,$P37*12*(1-$O37)+$Q37*12*$O37+$R37*(1-$O37))),0,IF($X37="NNN",SUM(Expenses!HZ$14:HZ$18)*$F37,IF($X37="FSG",0,IF($X37="MG",SUMPRODUCT(Expenses!HZ$14:HZ$18,$Z37:$Z41)*$F37,MAX((Expenses!HZ$15-$AB37/12)*$AA37*$F37,0)+MAX((Expenses!HZ$14-$AB38/12)*$AA38*$F37,0)+MAX((Expenses!HZ$17-$AB39/12)*$AA39*$F37,0)+MAX((Expenses!HZ$16-$AB40/12)*$AA40*$F37,0)+MAX((Expenses!HZ$18-$AB41/12)*$AA41*$F37,0)))))</f>
        <v>0</v>
      </c>
      <c r="IC208" s="515">
        <f>IF(OR(IC$167&lt;=EOMONTH($E37,$R37*(1-$O37)),IC$167&gt;EOMONTH($E37,$P37*12*(1-$O37)+$Q37*12*$O37+$R37*(1-$O37))),0,IF($X37="NNN",SUM(Expenses!IA$14:IA$18)*$F37,IF($X37="FSG",0,IF($X37="MG",SUMPRODUCT(Expenses!IA$14:IA$18,$Z37:$Z41)*$F37,MAX((Expenses!IA$15-$AB37/12)*$AA37*$F37,0)+MAX((Expenses!IA$14-$AB38/12)*$AA38*$F37,0)+MAX((Expenses!IA$17-$AB39/12)*$AA39*$F37,0)+MAX((Expenses!IA$16-$AB40/12)*$AA40*$F37,0)+MAX((Expenses!IA$18-$AB41/12)*$AA41*$F37,0)))))</f>
        <v>0</v>
      </c>
      <c r="ID208" s="515">
        <f>IF(OR(ID$167&lt;=EOMONTH($E37,$R37*(1-$O37)),ID$167&gt;EOMONTH($E37,$P37*12*(1-$O37)+$Q37*12*$O37+$R37*(1-$O37))),0,IF($X37="NNN",SUM(Expenses!IB$14:IB$18)*$F37,IF($X37="FSG",0,IF($X37="MG",SUMPRODUCT(Expenses!IB$14:IB$18,$Z37:$Z41)*$F37,MAX((Expenses!IB$15-$AB37/12)*$AA37*$F37,0)+MAX((Expenses!IB$14-$AB38/12)*$AA38*$F37,0)+MAX((Expenses!IB$17-$AB39/12)*$AA39*$F37,0)+MAX((Expenses!IB$16-$AB40/12)*$AA40*$F37,0)+MAX((Expenses!IB$18-$AB41/12)*$AA41*$F37,0)))))</f>
        <v>0</v>
      </c>
      <c r="IE208" s="515">
        <f>IF(OR(IE$167&lt;=EOMONTH($E37,$R37*(1-$O37)),IE$167&gt;EOMONTH($E37,$P37*12*(1-$O37)+$Q37*12*$O37+$R37*(1-$O37))),0,IF($X37="NNN",SUM(Expenses!IC$14:IC$18)*$F37,IF($X37="FSG",0,IF($X37="MG",SUMPRODUCT(Expenses!IC$14:IC$18,$Z37:$Z41)*$F37,MAX((Expenses!IC$15-$AB37/12)*$AA37*$F37,0)+MAX((Expenses!IC$14-$AB38/12)*$AA38*$F37,0)+MAX((Expenses!IC$17-$AB39/12)*$AA39*$F37,0)+MAX((Expenses!IC$16-$AB40/12)*$AA40*$F37,0)+MAX((Expenses!IC$18-$AB41/12)*$AA41*$F37,0)))))</f>
        <v>0</v>
      </c>
      <c r="IF208" s="515">
        <f>IF(OR(IF$167&lt;=EOMONTH($E37,$R37*(1-$O37)),IF$167&gt;EOMONTH($E37,$P37*12*(1-$O37)+$Q37*12*$O37+$R37*(1-$O37))),0,IF($X37="NNN",SUM(Expenses!ID$14:ID$18)*$F37,IF($X37="FSG",0,IF($X37="MG",SUMPRODUCT(Expenses!ID$14:ID$18,$Z37:$Z41)*$F37,MAX((Expenses!ID$15-$AB37/12)*$AA37*$F37,0)+MAX((Expenses!ID$14-$AB38/12)*$AA38*$F37,0)+MAX((Expenses!ID$17-$AB39/12)*$AA39*$F37,0)+MAX((Expenses!ID$16-$AB40/12)*$AA40*$F37,0)+MAX((Expenses!ID$18-$AB41/12)*$AA41*$F37,0)))))</f>
        <v>0</v>
      </c>
      <c r="IG208" s="515">
        <f>IF(OR(IG$167&lt;=EOMONTH($E37,$R37*(1-$O37)),IG$167&gt;EOMONTH($E37,$P37*12*(1-$O37)+$Q37*12*$O37+$R37*(1-$O37))),0,IF($X37="NNN",SUM(Expenses!IE$14:IE$18)*$F37,IF($X37="FSG",0,IF($X37="MG",SUMPRODUCT(Expenses!IE$14:IE$18,$Z37:$Z41)*$F37,MAX((Expenses!IE$15-$AB37/12)*$AA37*$F37,0)+MAX((Expenses!IE$14-$AB38/12)*$AA38*$F37,0)+MAX((Expenses!IE$17-$AB39/12)*$AA39*$F37,0)+MAX((Expenses!IE$16-$AB40/12)*$AA40*$F37,0)+MAX((Expenses!IE$18-$AB41/12)*$AA41*$F37,0)))))</f>
        <v>0</v>
      </c>
      <c r="IH208" s="515">
        <f>IF(OR(IH$167&lt;=EOMONTH($E37,$R37*(1-$O37)),IH$167&gt;EOMONTH($E37,$P37*12*(1-$O37)+$Q37*12*$O37+$R37*(1-$O37))),0,IF($X37="NNN",SUM(Expenses!IF$14:IF$18)*$F37,IF($X37="FSG",0,IF($X37="MG",SUMPRODUCT(Expenses!IF$14:IF$18,$Z37:$Z41)*$F37,MAX((Expenses!IF$15-$AB37/12)*$AA37*$F37,0)+MAX((Expenses!IF$14-$AB38/12)*$AA38*$F37,0)+MAX((Expenses!IF$17-$AB39/12)*$AA39*$F37,0)+MAX((Expenses!IF$16-$AB40/12)*$AA40*$F37,0)+MAX((Expenses!IF$18-$AB41/12)*$AA41*$F37,0)))))</f>
        <v>0</v>
      </c>
      <c r="II208" s="515">
        <f>IF(OR(II$167&lt;=EOMONTH($E37,$R37*(1-$O37)),II$167&gt;EOMONTH($E37,$P37*12*(1-$O37)+$Q37*12*$O37+$R37*(1-$O37))),0,IF($X37="NNN",SUM(Expenses!IG$14:IG$18)*$F37,IF($X37="FSG",0,IF($X37="MG",SUMPRODUCT(Expenses!IG$14:IG$18,$Z37:$Z41)*$F37,MAX((Expenses!IG$15-$AB37/12)*$AA37*$F37,0)+MAX((Expenses!IG$14-$AB38/12)*$AA38*$F37,0)+MAX((Expenses!IG$17-$AB39/12)*$AA39*$F37,0)+MAX((Expenses!IG$16-$AB40/12)*$AA40*$F37,0)+MAX((Expenses!IG$18-$AB41/12)*$AA41*$F37,0)))))</f>
        <v>0</v>
      </c>
      <c r="IJ208" s="515">
        <f>IF(OR(IJ$167&lt;=EOMONTH($E37,$R37*(1-$O37)),IJ$167&gt;EOMONTH($E37,$P37*12*(1-$O37)+$Q37*12*$O37+$R37*(1-$O37))),0,IF($X37="NNN",SUM(Expenses!IH$14:IH$18)*$F37,IF($X37="FSG",0,IF($X37="MG",SUMPRODUCT(Expenses!IH$14:IH$18,$Z37:$Z41)*$F37,MAX((Expenses!IH$15-$AB37/12)*$AA37*$F37,0)+MAX((Expenses!IH$14-$AB38/12)*$AA38*$F37,0)+MAX((Expenses!IH$17-$AB39/12)*$AA39*$F37,0)+MAX((Expenses!IH$16-$AB40/12)*$AA40*$F37,0)+MAX((Expenses!IH$18-$AB41/12)*$AA41*$F37,0)))))</f>
        <v>0</v>
      </c>
      <c r="IK208" s="515">
        <f>IF(OR(IK$167&lt;=EOMONTH($E37,$R37*(1-$O37)),IK$167&gt;EOMONTH($E37,$P37*12*(1-$O37)+$Q37*12*$O37+$R37*(1-$O37))),0,IF($X37="NNN",SUM(Expenses!II$14:II$18)*$F37,IF($X37="FSG",0,IF($X37="MG",SUMPRODUCT(Expenses!II$14:II$18,$Z37:$Z41)*$F37,MAX((Expenses!II$15-$AB37/12)*$AA37*$F37,0)+MAX((Expenses!II$14-$AB38/12)*$AA38*$F37,0)+MAX((Expenses!II$17-$AB39/12)*$AA39*$F37,0)+MAX((Expenses!II$16-$AB40/12)*$AA40*$F37,0)+MAX((Expenses!II$18-$AB41/12)*$AA41*$F37,0)))))</f>
        <v>0</v>
      </c>
      <c r="IL208" s="515">
        <f>IF(OR(IL$167&lt;=EOMONTH($E37,$R37*(1-$O37)),IL$167&gt;EOMONTH($E37,$P37*12*(1-$O37)+$Q37*12*$O37+$R37*(1-$O37))),0,IF($X37="NNN",SUM(Expenses!IJ$14:IJ$18)*$F37,IF($X37="FSG",0,IF($X37="MG",SUMPRODUCT(Expenses!IJ$14:IJ$18,$Z37:$Z41)*$F37,MAX((Expenses!IJ$15-$AB37/12)*$AA37*$F37,0)+MAX((Expenses!IJ$14-$AB38/12)*$AA38*$F37,0)+MAX((Expenses!IJ$17-$AB39/12)*$AA39*$F37,0)+MAX((Expenses!IJ$16-$AB40/12)*$AA40*$F37,0)+MAX((Expenses!IJ$18-$AB41/12)*$AA41*$F37,0)))))</f>
        <v>0</v>
      </c>
      <c r="IM208" s="515">
        <f>IF(OR(IM$167&lt;=EOMONTH($E37,$R37*(1-$O37)),IM$167&gt;EOMONTH($E37,$P37*12*(1-$O37)+$Q37*12*$O37+$R37*(1-$O37))),0,IF($X37="NNN",SUM(Expenses!IK$14:IK$18)*$F37,IF($X37="FSG",0,IF($X37="MG",SUMPRODUCT(Expenses!IK$14:IK$18,$Z37:$Z41)*$F37,MAX((Expenses!IK$15-$AB37/12)*$AA37*$F37,0)+MAX((Expenses!IK$14-$AB38/12)*$AA38*$F37,0)+MAX((Expenses!IK$17-$AB39/12)*$AA39*$F37,0)+MAX((Expenses!IK$16-$AB40/12)*$AA40*$F37,0)+MAX((Expenses!IK$18-$AB41/12)*$AA41*$F37,0)))))</f>
        <v>0</v>
      </c>
      <c r="IN208" s="515">
        <f>IF(OR(IN$167&lt;=EOMONTH($E37,$R37*(1-$O37)),IN$167&gt;EOMONTH($E37,$P37*12*(1-$O37)+$Q37*12*$O37+$R37*(1-$O37))),0,IF($X37="NNN",SUM(Expenses!IL$14:IL$18)*$F37,IF($X37="FSG",0,IF($X37="MG",SUMPRODUCT(Expenses!IL$14:IL$18,$Z37:$Z41)*$F37,MAX((Expenses!IL$15-$AB37/12)*$AA37*$F37,0)+MAX((Expenses!IL$14-$AB38/12)*$AA38*$F37,0)+MAX((Expenses!IL$17-$AB39/12)*$AA39*$F37,0)+MAX((Expenses!IL$16-$AB40/12)*$AA40*$F37,0)+MAX((Expenses!IL$18-$AB41/12)*$AA41*$F37,0)))))</f>
        <v>0</v>
      </c>
      <c r="IO208" s="515">
        <f>IF(OR(IO$167&lt;=EOMONTH($E37,$R37*(1-$O37)),IO$167&gt;EOMONTH($E37,$P37*12*(1-$O37)+$Q37*12*$O37+$R37*(1-$O37))),0,IF($X37="NNN",SUM(Expenses!IM$14:IM$18)*$F37,IF($X37="FSG",0,IF($X37="MG",SUMPRODUCT(Expenses!IM$14:IM$18,$Z37:$Z41)*$F37,MAX((Expenses!IM$15-$AB37/12)*$AA37*$F37,0)+MAX((Expenses!IM$14-$AB38/12)*$AA38*$F37,0)+MAX((Expenses!IM$17-$AB39/12)*$AA39*$F37,0)+MAX((Expenses!IM$16-$AB40/12)*$AA40*$F37,0)+MAX((Expenses!IM$18-$AB41/12)*$AA41*$F37,0)))))</f>
        <v>0</v>
      </c>
      <c r="IP208" s="515">
        <f>IF(OR(IP$167&lt;=EOMONTH($E37,$R37*(1-$O37)),IP$167&gt;EOMONTH($E37,$P37*12*(1-$O37)+$Q37*12*$O37+$R37*(1-$O37))),0,IF($X37="NNN",SUM(Expenses!IN$14:IN$18)*$F37,IF($X37="FSG",0,IF($X37="MG",SUMPRODUCT(Expenses!IN$14:IN$18,$Z37:$Z41)*$F37,MAX((Expenses!IN$15-$AB37/12)*$AA37*$F37,0)+MAX((Expenses!IN$14-$AB38/12)*$AA38*$F37,0)+MAX((Expenses!IN$17-$AB39/12)*$AA39*$F37,0)+MAX((Expenses!IN$16-$AB40/12)*$AA40*$F37,0)+MAX((Expenses!IN$18-$AB41/12)*$AA41*$F37,0)))))</f>
        <v>0</v>
      </c>
      <c r="IQ208" s="515">
        <f>IF(OR(IQ$167&lt;=EOMONTH($E37,$R37*(1-$O37)),IQ$167&gt;EOMONTH($E37,$P37*12*(1-$O37)+$Q37*12*$O37+$R37*(1-$O37))),0,IF($X37="NNN",SUM(Expenses!IO$14:IO$18)*$F37,IF($X37="FSG",0,IF($X37="MG",SUMPRODUCT(Expenses!IO$14:IO$18,$Z37:$Z41)*$F37,MAX((Expenses!IO$15-$AB37/12)*$AA37*$F37,0)+MAX((Expenses!IO$14-$AB38/12)*$AA38*$F37,0)+MAX((Expenses!IO$17-$AB39/12)*$AA39*$F37,0)+MAX((Expenses!IO$16-$AB40/12)*$AA40*$F37,0)+MAX((Expenses!IO$18-$AB41/12)*$AA41*$F37,0)))))</f>
        <v>0</v>
      </c>
      <c r="IR208" s="515">
        <f>IF(OR(IR$167&lt;=EOMONTH($E37,$R37*(1-$O37)),IR$167&gt;EOMONTH($E37,$P37*12*(1-$O37)+$Q37*12*$O37+$R37*(1-$O37))),0,IF($X37="NNN",SUM(Expenses!IP$14:IP$18)*$F37,IF($X37="FSG",0,IF($X37="MG",SUMPRODUCT(Expenses!IP$14:IP$18,$Z37:$Z41)*$F37,MAX((Expenses!IP$15-$AB37/12)*$AA37*$F37,0)+MAX((Expenses!IP$14-$AB38/12)*$AA38*$F37,0)+MAX((Expenses!IP$17-$AB39/12)*$AA39*$F37,0)+MAX((Expenses!IP$16-$AB40/12)*$AA40*$F37,0)+MAX((Expenses!IP$18-$AB41/12)*$AA41*$F37,0)))))</f>
        <v>0</v>
      </c>
      <c r="IS208" s="515">
        <f>IF(OR(IS$167&lt;=EOMONTH($E37,$R37*(1-$O37)),IS$167&gt;EOMONTH($E37,$P37*12*(1-$O37)+$Q37*12*$O37+$R37*(1-$O37))),0,IF($X37="NNN",SUM(Expenses!IQ$14:IQ$18)*$F37,IF($X37="FSG",0,IF($X37="MG",SUMPRODUCT(Expenses!IQ$14:IQ$18,$Z37:$Z41)*$F37,MAX((Expenses!IQ$15-$AB37/12)*$AA37*$F37,0)+MAX((Expenses!IQ$14-$AB38/12)*$AA38*$F37,0)+MAX((Expenses!IQ$17-$AB39/12)*$AA39*$F37,0)+MAX((Expenses!IQ$16-$AB40/12)*$AA40*$F37,0)+MAX((Expenses!IQ$18-$AB41/12)*$AA41*$F37,0)))))</f>
        <v>0</v>
      </c>
      <c r="IT208" s="515">
        <f>IF(OR(IT$167&lt;=EOMONTH($E37,$R37*(1-$O37)),IT$167&gt;EOMONTH($E37,$P37*12*(1-$O37)+$Q37*12*$O37+$R37*(1-$O37))),0,IF($X37="NNN",SUM(Expenses!IR$14:IR$18)*$F37,IF($X37="FSG",0,IF($X37="MG",SUMPRODUCT(Expenses!IR$14:IR$18,$Z37:$Z41)*$F37,MAX((Expenses!IR$15-$AB37/12)*$AA37*$F37,0)+MAX((Expenses!IR$14-$AB38/12)*$AA38*$F37,0)+MAX((Expenses!IR$17-$AB39/12)*$AA39*$F37,0)+MAX((Expenses!IR$16-$AB40/12)*$AA40*$F37,0)+MAX((Expenses!IR$18-$AB41/12)*$AA41*$F37,0)))))</f>
        <v>0</v>
      </c>
      <c r="IU208" s="515">
        <f>IF(OR(IU$167&lt;=EOMONTH($E37,$R37*(1-$O37)),IU$167&gt;EOMONTH($E37,$P37*12*(1-$O37)+$Q37*12*$O37+$R37*(1-$O37))),0,IF($X37="NNN",SUM(Expenses!IS$14:IS$18)*$F37,IF($X37="FSG",0,IF($X37="MG",SUMPRODUCT(Expenses!IS$14:IS$18,$Z37:$Z41)*$F37,MAX((Expenses!IS$15-$AB37/12)*$AA37*$F37,0)+MAX((Expenses!IS$14-$AB38/12)*$AA38*$F37,0)+MAX((Expenses!IS$17-$AB39/12)*$AA39*$F37,0)+MAX((Expenses!IS$16-$AB40/12)*$AA40*$F37,0)+MAX((Expenses!IS$18-$AB41/12)*$AA41*$F37,0)))))</f>
        <v>0</v>
      </c>
      <c r="IV208" s="515">
        <f>IF(OR(IV$167&lt;=EOMONTH($E37,$R37*(1-$O37)),IV$167&gt;EOMONTH($E37,$P37*12*(1-$O37)+$Q37*12*$O37+$R37*(1-$O37))),0,IF($X37="NNN",SUM(Expenses!IT$14:IT$18)*$F37,IF($X37="FSG",0,IF($X37="MG",SUMPRODUCT(Expenses!IT$14:IT$18,$Z37:$Z41)*$F37,MAX((Expenses!IT$15-$AB37/12)*$AA37*$F37,0)+MAX((Expenses!IT$14-$AB38/12)*$AA38*$F37,0)+MAX((Expenses!IT$17-$AB39/12)*$AA39*$F37,0)+MAX((Expenses!IT$16-$AB40/12)*$AA40*$F37,0)+MAX((Expenses!IT$18-$AB41/12)*$AA41*$F37,0)))))</f>
        <v>0</v>
      </c>
      <c r="IW208" s="515">
        <f>IF(OR(IW$167&lt;=EOMONTH($E37,$R37*(1-$O37)),IW$167&gt;EOMONTH($E37,$P37*12*(1-$O37)+$Q37*12*$O37+$R37*(1-$O37))),0,IF($X37="NNN",SUM(Expenses!IU$14:IU$18)*$F37,IF($X37="FSG",0,IF($X37="MG",SUMPRODUCT(Expenses!IU$14:IU$18,$Z37:$Z41)*$F37,MAX((Expenses!IU$15-$AB37/12)*$AA37*$F37,0)+MAX((Expenses!IU$14-$AB38/12)*$AA38*$F37,0)+MAX((Expenses!IU$17-$AB39/12)*$AA39*$F37,0)+MAX((Expenses!IU$16-$AB40/12)*$AA40*$F37,0)+MAX((Expenses!IU$18-$AB41/12)*$AA41*$F37,0)))))</f>
        <v>0</v>
      </c>
      <c r="IX208" s="515">
        <f>IF(OR(IX$167&lt;=EOMONTH($E37,$R37*(1-$O37)),IX$167&gt;EOMONTH($E37,$P37*12*(1-$O37)+$Q37*12*$O37+$R37*(1-$O37))),0,IF($X37="NNN",SUM(Expenses!IV$14:IV$18)*$F37,IF($X37="FSG",0,IF($X37="MG",SUMPRODUCT(Expenses!IV$14:IV$18,$Z37:$Z41)*$F37,MAX((Expenses!IV$15-$AB37/12)*$AA37*$F37,0)+MAX((Expenses!IV$14-$AB38/12)*$AA38*$F37,0)+MAX((Expenses!IV$17-$AB39/12)*$AA39*$F37,0)+MAX((Expenses!IV$16-$AB40/12)*$AA40*$F37,0)+MAX((Expenses!IV$18-$AB41/12)*$AA41*$F37,0)))))</f>
        <v>0</v>
      </c>
      <c r="IY208" s="515">
        <f>IF(OR(IY$167&lt;=EOMONTH($E37,$R37*(1-$O37)),IY$167&gt;EOMONTH($E37,$P37*12*(1-$O37)+$Q37*12*$O37+$R37*(1-$O37))),0,IF($X37="NNN",SUM(Expenses!IW$14:IW$18)*$F37,IF($X37="FSG",0,IF($X37="MG",SUMPRODUCT(Expenses!IW$14:IW$18,$Z37:$Z41)*$F37,MAX((Expenses!IW$15-$AB37/12)*$AA37*$F37,0)+MAX((Expenses!IW$14-$AB38/12)*$AA38*$F37,0)+MAX((Expenses!IW$17-$AB39/12)*$AA39*$F37,0)+MAX((Expenses!IW$16-$AB40/12)*$AA40*$F37,0)+MAX((Expenses!IW$18-$AB41/12)*$AA41*$F37,0)))))</f>
        <v>0</v>
      </c>
      <c r="IZ208" s="515">
        <f>IF(OR(IZ$167&lt;=EOMONTH($E37,$R37*(1-$O37)),IZ$167&gt;EOMONTH($E37,$P37*12*(1-$O37)+$Q37*12*$O37+$R37*(1-$O37))),0,IF($X37="NNN",SUM(Expenses!IX$14:IX$18)*$F37,IF($X37="FSG",0,IF($X37="MG",SUMPRODUCT(Expenses!IX$14:IX$18,$Z37:$Z41)*$F37,MAX((Expenses!IX$15-$AB37/12)*$AA37*$F37,0)+MAX((Expenses!IX$14-$AB38/12)*$AA38*$F37,0)+MAX((Expenses!IX$17-$AB39/12)*$AA39*$F37,0)+MAX((Expenses!IX$16-$AB40/12)*$AA40*$F37,0)+MAX((Expenses!IX$18-$AB41/12)*$AA41*$F37,0)))))</f>
        <v>0</v>
      </c>
      <c r="JA208" s="515">
        <f>IF(OR(JA$167&lt;=EOMONTH($E37,$R37*(1-$O37)),JA$167&gt;EOMONTH($E37,$P37*12*(1-$O37)+$Q37*12*$O37+$R37*(1-$O37))),0,IF($X37="NNN",SUM(Expenses!IY$14:IY$18)*$F37,IF($X37="FSG",0,IF($X37="MG",SUMPRODUCT(Expenses!IY$14:IY$18,$Z37:$Z41)*$F37,MAX((Expenses!IY$15-$AB37/12)*$AA37*$F37,0)+MAX((Expenses!IY$14-$AB38/12)*$AA38*$F37,0)+MAX((Expenses!IY$17-$AB39/12)*$AA39*$F37,0)+MAX((Expenses!IY$16-$AB40/12)*$AA40*$F37,0)+MAX((Expenses!IY$18-$AB41/12)*$AA41*$F37,0)))))</f>
        <v>0</v>
      </c>
      <c r="JB208" s="515">
        <f>IF(OR(JB$167&lt;=EOMONTH($E37,$R37*(1-$O37)),JB$167&gt;EOMONTH($E37,$P37*12*(1-$O37)+$Q37*12*$O37+$R37*(1-$O37))),0,IF($X37="NNN",SUM(Expenses!IZ$14:IZ$18)*$F37,IF($X37="FSG",0,IF($X37="MG",SUMPRODUCT(Expenses!IZ$14:IZ$18,$Z37:$Z41)*$F37,MAX((Expenses!IZ$15-$AB37/12)*$AA37*$F37,0)+MAX((Expenses!IZ$14-$AB38/12)*$AA38*$F37,0)+MAX((Expenses!IZ$17-$AB39/12)*$AA39*$F37,0)+MAX((Expenses!IZ$16-$AB40/12)*$AA40*$F37,0)+MAX((Expenses!IZ$18-$AB41/12)*$AA41*$F37,0)))))</f>
        <v>0</v>
      </c>
      <c r="JC208" s="515">
        <f>IF(OR(JC$167&lt;=EOMONTH($E37,$R37*(1-$O37)),JC$167&gt;EOMONTH($E37,$P37*12*(1-$O37)+$Q37*12*$O37+$R37*(1-$O37))),0,IF($X37="NNN",SUM(Expenses!JA$14:JA$18)*$F37,IF($X37="FSG",0,IF($X37="MG",SUMPRODUCT(Expenses!JA$14:JA$18,$Z37:$Z41)*$F37,MAX((Expenses!JA$15-$AB37/12)*$AA37*$F37,0)+MAX((Expenses!JA$14-$AB38/12)*$AA38*$F37,0)+MAX((Expenses!JA$17-$AB39/12)*$AA39*$F37,0)+MAX((Expenses!JA$16-$AB40/12)*$AA40*$F37,0)+MAX((Expenses!JA$18-$AB41/12)*$AA41*$F37,0)))))</f>
        <v>0</v>
      </c>
      <c r="JD208" s="515">
        <f>IF(OR(JD$167&lt;=EOMONTH($E37,$R37*(1-$O37)),JD$167&gt;EOMONTH($E37,$P37*12*(1-$O37)+$Q37*12*$O37+$R37*(1-$O37))),0,IF($X37="NNN",SUM(Expenses!JB$14:JB$18)*$F37,IF($X37="FSG",0,IF($X37="MG",SUMPRODUCT(Expenses!JB$14:JB$18,$Z37:$Z41)*$F37,MAX((Expenses!JB$15-$AB37/12)*$AA37*$F37,0)+MAX((Expenses!JB$14-$AB38/12)*$AA38*$F37,0)+MAX((Expenses!JB$17-$AB39/12)*$AA39*$F37,0)+MAX((Expenses!JB$16-$AB40/12)*$AA40*$F37,0)+MAX((Expenses!JB$18-$AB41/12)*$AA41*$F37,0)))))</f>
        <v>0</v>
      </c>
      <c r="JE208" s="515">
        <f>IF(OR(JE$167&lt;=EOMONTH($E37,$R37*(1-$O37)),JE$167&gt;EOMONTH($E37,$P37*12*(1-$O37)+$Q37*12*$O37+$R37*(1-$O37))),0,IF($X37="NNN",SUM(Expenses!JC$14:JC$18)*$F37,IF($X37="FSG",0,IF($X37="MG",SUMPRODUCT(Expenses!JC$14:JC$18,$Z37:$Z41)*$F37,MAX((Expenses!JC$15-$AB37/12)*$AA37*$F37,0)+MAX((Expenses!JC$14-$AB38/12)*$AA38*$F37,0)+MAX((Expenses!JC$17-$AB39/12)*$AA39*$F37,0)+MAX((Expenses!JC$16-$AB40/12)*$AA40*$F37,0)+MAX((Expenses!JC$18-$AB41/12)*$AA41*$F37,0)))))</f>
        <v>0</v>
      </c>
      <c r="JF208" s="515">
        <f>IF(OR(JF$167&lt;=EOMONTH($E37,$R37*(1-$O37)),JF$167&gt;EOMONTH($E37,$P37*12*(1-$O37)+$Q37*12*$O37+$R37*(1-$O37))),0,IF($X37="NNN",SUM(Expenses!JD$14:JD$18)*$F37,IF($X37="FSG",0,IF($X37="MG",SUMPRODUCT(Expenses!JD$14:JD$18,$Z37:$Z41)*$F37,MAX((Expenses!JD$15-$AB37/12)*$AA37*$F37,0)+MAX((Expenses!JD$14-$AB38/12)*$AA38*$F37,0)+MAX((Expenses!JD$17-$AB39/12)*$AA39*$F37,0)+MAX((Expenses!JD$16-$AB40/12)*$AA40*$F37,0)+MAX((Expenses!JD$18-$AB41/12)*$AA41*$F37,0)))))</f>
        <v>0</v>
      </c>
      <c r="JG208" s="515">
        <f>IF(OR(JG$167&lt;=EOMONTH($E37,$R37*(1-$O37)),JG$167&gt;EOMONTH($E37,$P37*12*(1-$O37)+$Q37*12*$O37+$R37*(1-$O37))),0,IF($X37="NNN",SUM(Expenses!JE$14:JE$18)*$F37,IF($X37="FSG",0,IF($X37="MG",SUMPRODUCT(Expenses!JE$14:JE$18,$Z37:$Z41)*$F37,MAX((Expenses!JE$15-$AB37/12)*$AA37*$F37,0)+MAX((Expenses!JE$14-$AB38/12)*$AA38*$F37,0)+MAX((Expenses!JE$17-$AB39/12)*$AA39*$F37,0)+MAX((Expenses!JE$16-$AB40/12)*$AA40*$F37,0)+MAX((Expenses!JE$18-$AB41/12)*$AA41*$F37,0)))))</f>
        <v>0</v>
      </c>
      <c r="JH208" s="515">
        <f>IF(OR(JH$167&lt;=EOMONTH($E37,$R37*(1-$O37)),JH$167&gt;EOMONTH($E37,$P37*12*(1-$O37)+$Q37*12*$O37+$R37*(1-$O37))),0,IF($X37="NNN",SUM(Expenses!JF$14:JF$18)*$F37,IF($X37="FSG",0,IF($X37="MG",SUMPRODUCT(Expenses!JF$14:JF$18,$Z37:$Z41)*$F37,MAX((Expenses!JF$15-$AB37/12)*$AA37*$F37,0)+MAX((Expenses!JF$14-$AB38/12)*$AA38*$F37,0)+MAX((Expenses!JF$17-$AB39/12)*$AA39*$F37,0)+MAX((Expenses!JF$16-$AB40/12)*$AA40*$F37,0)+MAX((Expenses!JF$18-$AB41/12)*$AA41*$F37,0)))))</f>
        <v>0</v>
      </c>
      <c r="JI208" s="515">
        <f>IF(OR(JI$167&lt;=EOMONTH($E37,$R37*(1-$O37)),JI$167&gt;EOMONTH($E37,$P37*12*(1-$O37)+$Q37*12*$O37+$R37*(1-$O37))),0,IF($X37="NNN",SUM(Expenses!JG$14:JG$18)*$F37,IF($X37="FSG",0,IF($X37="MG",SUMPRODUCT(Expenses!JG$14:JG$18,$Z37:$Z41)*$F37,MAX((Expenses!JG$15-$AB37/12)*$AA37*$F37,0)+MAX((Expenses!JG$14-$AB38/12)*$AA38*$F37,0)+MAX((Expenses!JG$17-$AB39/12)*$AA39*$F37,0)+MAX((Expenses!JG$16-$AB40/12)*$AA40*$F37,0)+MAX((Expenses!JG$18-$AB41/12)*$AA41*$F37,0)))))</f>
        <v>0</v>
      </c>
      <c r="JJ208" s="515">
        <f>IF(OR(JJ$167&lt;=EOMONTH($E37,$R37*(1-$O37)),JJ$167&gt;EOMONTH($E37,$P37*12*(1-$O37)+$Q37*12*$O37+$R37*(1-$O37))),0,IF($X37="NNN",SUM(Expenses!JH$14:JH$18)*$F37,IF($X37="FSG",0,IF($X37="MG",SUMPRODUCT(Expenses!JH$14:JH$18,$Z37:$Z41)*$F37,MAX((Expenses!JH$15-$AB37/12)*$AA37*$F37,0)+MAX((Expenses!JH$14-$AB38/12)*$AA38*$F37,0)+MAX((Expenses!JH$17-$AB39/12)*$AA39*$F37,0)+MAX((Expenses!JH$16-$AB40/12)*$AA40*$F37,0)+MAX((Expenses!JH$18-$AB41/12)*$AA41*$F37,0)))))</f>
        <v>0</v>
      </c>
      <c r="JK208" s="515">
        <f>IF(OR(JK$167&lt;=EOMONTH($E37,$R37*(1-$O37)),JK$167&gt;EOMONTH($E37,$P37*12*(1-$O37)+$Q37*12*$O37+$R37*(1-$O37))),0,IF($X37="NNN",SUM(Expenses!JI$14:JI$18)*$F37,IF($X37="FSG",0,IF($X37="MG",SUMPRODUCT(Expenses!JI$14:JI$18,$Z37:$Z41)*$F37,MAX((Expenses!JI$15-$AB37/12)*$AA37*$F37,0)+MAX((Expenses!JI$14-$AB38/12)*$AA38*$F37,0)+MAX((Expenses!JI$17-$AB39/12)*$AA39*$F37,0)+MAX((Expenses!JI$16-$AB40/12)*$AA40*$F37,0)+MAX((Expenses!JI$18-$AB41/12)*$AA41*$F37,0)))))</f>
        <v>0</v>
      </c>
      <c r="JL208" s="515">
        <f>IF(OR(JL$167&lt;=EOMONTH($E37,$R37*(1-$O37)),JL$167&gt;EOMONTH($E37,$P37*12*(1-$O37)+$Q37*12*$O37+$R37*(1-$O37))),0,IF($X37="NNN",SUM(Expenses!JJ$14:JJ$18)*$F37,IF($X37="FSG",0,IF($X37="MG",SUMPRODUCT(Expenses!JJ$14:JJ$18,$Z37:$Z41)*$F37,MAX((Expenses!JJ$15-$AB37/12)*$AA37*$F37,0)+MAX((Expenses!JJ$14-$AB38/12)*$AA38*$F37,0)+MAX((Expenses!JJ$17-$AB39/12)*$AA39*$F37,0)+MAX((Expenses!JJ$16-$AB40/12)*$AA40*$F37,0)+MAX((Expenses!JJ$18-$AB41/12)*$AA41*$F37,0)))))</f>
        <v>0</v>
      </c>
      <c r="JM208" s="515">
        <f>IF(OR(JM$167&lt;=EOMONTH($E37,$R37*(1-$O37)),JM$167&gt;EOMONTH($E37,$P37*12*(1-$O37)+$Q37*12*$O37+$R37*(1-$O37))),0,IF($X37="NNN",SUM(Expenses!JK$14:JK$18)*$F37,IF($X37="FSG",0,IF($X37="MG",SUMPRODUCT(Expenses!JK$14:JK$18,$Z37:$Z41)*$F37,MAX((Expenses!JK$15-$AB37/12)*$AA37*$F37,0)+MAX((Expenses!JK$14-$AB38/12)*$AA38*$F37,0)+MAX((Expenses!JK$17-$AB39/12)*$AA39*$F37,0)+MAX((Expenses!JK$16-$AB40/12)*$AA40*$F37,0)+MAX((Expenses!JK$18-$AB41/12)*$AA41*$F37,0)))))</f>
        <v>0</v>
      </c>
      <c r="JN208" s="515">
        <f>IF(OR(JN$167&lt;=EOMONTH($E37,$R37*(1-$O37)),JN$167&gt;EOMONTH($E37,$P37*12*(1-$O37)+$Q37*12*$O37+$R37*(1-$O37))),0,IF($X37="NNN",SUM(Expenses!JL$14:JL$18)*$F37,IF($X37="FSG",0,IF($X37="MG",SUMPRODUCT(Expenses!JL$14:JL$18,$Z37:$Z41)*$F37,MAX((Expenses!JL$15-$AB37/12)*$AA37*$F37,0)+MAX((Expenses!JL$14-$AB38/12)*$AA38*$F37,0)+MAX((Expenses!JL$17-$AB39/12)*$AA39*$F37,0)+MAX((Expenses!JL$16-$AB40/12)*$AA40*$F37,0)+MAX((Expenses!JL$18-$AB41/12)*$AA41*$F37,0)))))</f>
        <v>0</v>
      </c>
      <c r="JO208" s="515">
        <f>IF(OR(JO$167&lt;=EOMONTH($E37,$R37*(1-$O37)),JO$167&gt;EOMONTH($E37,$P37*12*(1-$O37)+$Q37*12*$O37+$R37*(1-$O37))),0,IF($X37="NNN",SUM(Expenses!JM$14:JM$18)*$F37,IF($X37="FSG",0,IF($X37="MG",SUMPRODUCT(Expenses!JM$14:JM$18,$Z37:$Z41)*$F37,MAX((Expenses!JM$15-$AB37/12)*$AA37*$F37,0)+MAX((Expenses!JM$14-$AB38/12)*$AA38*$F37,0)+MAX((Expenses!JM$17-$AB39/12)*$AA39*$F37,0)+MAX((Expenses!JM$16-$AB40/12)*$AA40*$F37,0)+MAX((Expenses!JM$18-$AB41/12)*$AA41*$F37,0)))))</f>
        <v>0</v>
      </c>
      <c r="JP208" s="515">
        <f>IF(OR(JP$167&lt;=EOMONTH($E37,$R37*(1-$O37)),JP$167&gt;EOMONTH($E37,$P37*12*(1-$O37)+$Q37*12*$O37+$R37*(1-$O37))),0,IF($X37="NNN",SUM(Expenses!JN$14:JN$18)*$F37,IF($X37="FSG",0,IF($X37="MG",SUMPRODUCT(Expenses!JN$14:JN$18,$Z37:$Z41)*$F37,MAX((Expenses!JN$15-$AB37/12)*$AA37*$F37,0)+MAX((Expenses!JN$14-$AB38/12)*$AA38*$F37,0)+MAX((Expenses!JN$17-$AB39/12)*$AA39*$F37,0)+MAX((Expenses!JN$16-$AB40/12)*$AA40*$F37,0)+MAX((Expenses!JN$18-$AB41/12)*$AA41*$F37,0)))))</f>
        <v>0</v>
      </c>
      <c r="JQ208" s="515">
        <f>IF(OR(JQ$167&lt;=EOMONTH($E37,$R37*(1-$O37)),JQ$167&gt;EOMONTH($E37,$P37*12*(1-$O37)+$Q37*12*$O37+$R37*(1-$O37))),0,IF($X37="NNN",SUM(Expenses!JO$14:JO$18)*$F37,IF($X37="FSG",0,IF($X37="MG",SUMPRODUCT(Expenses!JO$14:JO$18,$Z37:$Z41)*$F37,MAX((Expenses!JO$15-$AB37/12)*$AA37*$F37,0)+MAX((Expenses!JO$14-$AB38/12)*$AA38*$F37,0)+MAX((Expenses!JO$17-$AB39/12)*$AA39*$F37,0)+MAX((Expenses!JO$16-$AB40/12)*$AA40*$F37,0)+MAX((Expenses!JO$18-$AB41/12)*$AA41*$F37,0)))))</f>
        <v>0</v>
      </c>
      <c r="JR208" s="515">
        <f>IF(OR(JR$167&lt;=EOMONTH($E37,$R37*(1-$O37)),JR$167&gt;EOMONTH($E37,$P37*12*(1-$O37)+$Q37*12*$O37+$R37*(1-$O37))),0,IF($X37="NNN",SUM(Expenses!JP$14:JP$18)*$F37,IF($X37="FSG",0,IF($X37="MG",SUMPRODUCT(Expenses!JP$14:JP$18,$Z37:$Z41)*$F37,MAX((Expenses!JP$15-$AB37/12)*$AA37*$F37,0)+MAX((Expenses!JP$14-$AB38/12)*$AA38*$F37,0)+MAX((Expenses!JP$17-$AB39/12)*$AA39*$F37,0)+MAX((Expenses!JP$16-$AB40/12)*$AA40*$F37,0)+MAX((Expenses!JP$18-$AB41/12)*$AA41*$F37,0)))))</f>
        <v>0</v>
      </c>
      <c r="JS208" s="515">
        <f>IF(OR(JS$167&lt;=EOMONTH($E37,$R37*(1-$O37)),JS$167&gt;EOMONTH($E37,$P37*12*(1-$O37)+$Q37*12*$O37+$R37*(1-$O37))),0,IF($X37="NNN",SUM(Expenses!JQ$14:JQ$18)*$F37,IF($X37="FSG",0,IF($X37="MG",SUMPRODUCT(Expenses!JQ$14:JQ$18,$Z37:$Z41)*$F37,MAX((Expenses!JQ$15-$AB37/12)*$AA37*$F37,0)+MAX((Expenses!JQ$14-$AB38/12)*$AA38*$F37,0)+MAX((Expenses!JQ$17-$AB39/12)*$AA39*$F37,0)+MAX((Expenses!JQ$16-$AB40/12)*$AA40*$F37,0)+MAX((Expenses!JQ$18-$AB41/12)*$AA41*$F37,0)))))</f>
        <v>0</v>
      </c>
      <c r="JT208" s="515">
        <f>IF(OR(JT$167&lt;=EOMONTH($E37,$R37*(1-$O37)),JT$167&gt;EOMONTH($E37,$P37*12*(1-$O37)+$Q37*12*$O37+$R37*(1-$O37))),0,IF($X37="NNN",SUM(Expenses!JR$14:JR$18)*$F37,IF($X37="FSG",0,IF($X37="MG",SUMPRODUCT(Expenses!JR$14:JR$18,$Z37:$Z41)*$F37,MAX((Expenses!JR$15-$AB37/12)*$AA37*$F37,0)+MAX((Expenses!JR$14-$AB38/12)*$AA38*$F37,0)+MAX((Expenses!JR$17-$AB39/12)*$AA39*$F37,0)+MAX((Expenses!JR$16-$AB40/12)*$AA40*$F37,0)+MAX((Expenses!JR$18-$AB41/12)*$AA41*$F37,0)))))</f>
        <v>0</v>
      </c>
      <c r="JU208" s="515">
        <f>IF(OR(JU$167&lt;=EOMONTH($E37,$R37*(1-$O37)),JU$167&gt;EOMONTH($E37,$P37*12*(1-$O37)+$Q37*12*$O37+$R37*(1-$O37))),0,IF($X37="NNN",SUM(Expenses!JS$14:JS$18)*$F37,IF($X37="FSG",0,IF($X37="MG",SUMPRODUCT(Expenses!JS$14:JS$18,$Z37:$Z41)*$F37,MAX((Expenses!JS$15-$AB37/12)*$AA37*$F37,0)+MAX((Expenses!JS$14-$AB38/12)*$AA38*$F37,0)+MAX((Expenses!JS$17-$AB39/12)*$AA39*$F37,0)+MAX((Expenses!JS$16-$AB40/12)*$AA40*$F37,0)+MAX((Expenses!JS$18-$AB41/12)*$AA41*$F37,0)))))</f>
        <v>0</v>
      </c>
      <c r="JV208" s="515">
        <f>IF(OR(JV$167&lt;=EOMONTH($E37,$R37*(1-$O37)),JV$167&gt;EOMONTH($E37,$P37*12*(1-$O37)+$Q37*12*$O37+$R37*(1-$O37))),0,IF($X37="NNN",SUM(Expenses!JT$14:JT$18)*$F37,IF($X37="FSG",0,IF($X37="MG",SUMPRODUCT(Expenses!JT$14:JT$18,$Z37:$Z41)*$F37,MAX((Expenses!JT$15-$AB37/12)*$AA37*$F37,0)+MAX((Expenses!JT$14-$AB38/12)*$AA38*$F37,0)+MAX((Expenses!JT$17-$AB39/12)*$AA39*$F37,0)+MAX((Expenses!JT$16-$AB40/12)*$AA40*$F37,0)+MAX((Expenses!JT$18-$AB41/12)*$AA41*$F37,0)))))</f>
        <v>0</v>
      </c>
      <c r="JW208" s="515">
        <f>IF(OR(JW$167&lt;=EOMONTH($E37,$R37*(1-$O37)),JW$167&gt;EOMONTH($E37,$P37*12*(1-$O37)+$Q37*12*$O37+$R37*(1-$O37))),0,IF($X37="NNN",SUM(Expenses!JU$14:JU$18)*$F37,IF($X37="FSG",0,IF($X37="MG",SUMPRODUCT(Expenses!JU$14:JU$18,$Z37:$Z41)*$F37,MAX((Expenses!JU$15-$AB37/12)*$AA37*$F37,0)+MAX((Expenses!JU$14-$AB38/12)*$AA38*$F37,0)+MAX((Expenses!JU$17-$AB39/12)*$AA39*$F37,0)+MAX((Expenses!JU$16-$AB40/12)*$AA40*$F37,0)+MAX((Expenses!JU$18-$AB41/12)*$AA41*$F37,0)))))</f>
        <v>0</v>
      </c>
      <c r="JX208" s="515">
        <f>IF(OR(JX$167&lt;=EOMONTH($E37,$R37*(1-$O37)),JX$167&gt;EOMONTH($E37,$P37*12*(1-$O37)+$Q37*12*$O37+$R37*(1-$O37))),0,IF($X37="NNN",SUM(Expenses!JV$14:JV$18)*$F37,IF($X37="FSG",0,IF($X37="MG",SUMPRODUCT(Expenses!JV$14:JV$18,$Z37:$Z41)*$F37,MAX((Expenses!JV$15-$AB37/12)*$AA37*$F37,0)+MAX((Expenses!JV$14-$AB38/12)*$AA38*$F37,0)+MAX((Expenses!JV$17-$AB39/12)*$AA39*$F37,0)+MAX((Expenses!JV$16-$AB40/12)*$AA40*$F37,0)+MAX((Expenses!JV$18-$AB41/12)*$AA41*$F37,0)))))</f>
        <v>0</v>
      </c>
      <c r="JY208" s="515">
        <f>IF(OR(JY$167&lt;=EOMONTH($E37,$R37*(1-$O37)),JY$167&gt;EOMONTH($E37,$P37*12*(1-$O37)+$Q37*12*$O37+$R37*(1-$O37))),0,IF($X37="NNN",SUM(Expenses!JW$14:JW$18)*$F37,IF($X37="FSG",0,IF($X37="MG",SUMPRODUCT(Expenses!JW$14:JW$18,$Z37:$Z41)*$F37,MAX((Expenses!JW$15-$AB37/12)*$AA37*$F37,0)+MAX((Expenses!JW$14-$AB38/12)*$AA38*$F37,0)+MAX((Expenses!JW$17-$AB39/12)*$AA39*$F37,0)+MAX((Expenses!JW$16-$AB40/12)*$AA40*$F37,0)+MAX((Expenses!JW$18-$AB41/12)*$AA41*$F37,0)))))</f>
        <v>0</v>
      </c>
      <c r="JZ208" s="515">
        <f>IF(OR(JZ$167&lt;=EOMONTH($E37,$R37*(1-$O37)),JZ$167&gt;EOMONTH($E37,$P37*12*(1-$O37)+$Q37*12*$O37+$R37*(1-$O37))),0,IF($X37="NNN",SUM(Expenses!JX$14:JX$18)*$F37,IF($X37="FSG",0,IF($X37="MG",SUMPRODUCT(Expenses!JX$14:JX$18,$Z37:$Z41)*$F37,MAX((Expenses!JX$15-$AB37/12)*$AA37*$F37,0)+MAX((Expenses!JX$14-$AB38/12)*$AA38*$F37,0)+MAX((Expenses!JX$17-$AB39/12)*$AA39*$F37,0)+MAX((Expenses!JX$16-$AB40/12)*$AA40*$F37,0)+MAX((Expenses!JX$18-$AB41/12)*$AA41*$F37,0)))))</f>
        <v>0</v>
      </c>
      <c r="KA208" s="515">
        <f>IF(OR(KA$167&lt;=EOMONTH($E37,$R37*(1-$O37)),KA$167&gt;EOMONTH($E37,$P37*12*(1-$O37)+$Q37*12*$O37+$R37*(1-$O37))),0,IF($X37="NNN",SUM(Expenses!JY$14:JY$18)*$F37,IF($X37="FSG",0,IF($X37="MG",SUMPRODUCT(Expenses!JY$14:JY$18,$Z37:$Z41)*$F37,MAX((Expenses!JY$15-$AB37/12)*$AA37*$F37,0)+MAX((Expenses!JY$14-$AB38/12)*$AA38*$F37,0)+MAX((Expenses!JY$17-$AB39/12)*$AA39*$F37,0)+MAX((Expenses!JY$16-$AB40/12)*$AA40*$F37,0)+MAX((Expenses!JY$18-$AB41/12)*$AA41*$F37,0)))))</f>
        <v>0</v>
      </c>
      <c r="KB208" s="515">
        <f>IF(OR(KB$167&lt;=EOMONTH($E37,$R37*(1-$O37)),KB$167&gt;EOMONTH($E37,$P37*12*(1-$O37)+$Q37*12*$O37+$R37*(1-$O37))),0,IF($X37="NNN",SUM(Expenses!JZ$14:JZ$18)*$F37,IF($X37="FSG",0,IF($X37="MG",SUMPRODUCT(Expenses!JZ$14:JZ$18,$Z37:$Z41)*$F37,MAX((Expenses!JZ$15-$AB37/12)*$AA37*$F37,0)+MAX((Expenses!JZ$14-$AB38/12)*$AA38*$F37,0)+MAX((Expenses!JZ$17-$AB39/12)*$AA39*$F37,0)+MAX((Expenses!JZ$16-$AB40/12)*$AA40*$F37,0)+MAX((Expenses!JZ$18-$AB41/12)*$AA41*$F37,0)))))</f>
        <v>0</v>
      </c>
      <c r="KC208" s="515">
        <f>IF(OR(KC$167&lt;=EOMONTH($E37,$R37*(1-$O37)),KC$167&gt;EOMONTH($E37,$P37*12*(1-$O37)+$Q37*12*$O37+$R37*(1-$O37))),0,IF($X37="NNN",SUM(Expenses!KA$14:KA$18)*$F37,IF($X37="FSG",0,IF($X37="MG",SUMPRODUCT(Expenses!KA$14:KA$18,$Z37:$Z41)*$F37,MAX((Expenses!KA$15-$AB37/12)*$AA37*$F37,0)+MAX((Expenses!KA$14-$AB38/12)*$AA38*$F37,0)+MAX((Expenses!KA$17-$AB39/12)*$AA39*$F37,0)+MAX((Expenses!KA$16-$AB40/12)*$AA40*$F37,0)+MAX((Expenses!KA$18-$AB41/12)*$AA41*$F37,0)))))</f>
        <v>0</v>
      </c>
      <c r="KD208" s="515">
        <f>IF(OR(KD$167&lt;=EOMONTH($E37,$R37*(1-$O37)),KD$167&gt;EOMONTH($E37,$P37*12*(1-$O37)+$Q37*12*$O37+$R37*(1-$O37))),0,IF($X37="NNN",SUM(Expenses!KB$14:KB$18)*$F37,IF($X37="FSG",0,IF($X37="MG",SUMPRODUCT(Expenses!KB$14:KB$18,$Z37:$Z41)*$F37,MAX((Expenses!KB$15-$AB37/12)*$AA37*$F37,0)+MAX((Expenses!KB$14-$AB38/12)*$AA38*$F37,0)+MAX((Expenses!KB$17-$AB39/12)*$AA39*$F37,0)+MAX((Expenses!KB$16-$AB40/12)*$AA40*$F37,0)+MAX((Expenses!KB$18-$AB41/12)*$AA41*$F37,0)))))</f>
        <v>0</v>
      </c>
      <c r="KE208" s="515">
        <f>IF(OR(KE$167&lt;=EOMONTH($E37,$R37*(1-$O37)),KE$167&gt;EOMONTH($E37,$P37*12*(1-$O37)+$Q37*12*$O37+$R37*(1-$O37))),0,IF($X37="NNN",SUM(Expenses!KC$14:KC$18)*$F37,IF($X37="FSG",0,IF($X37="MG",SUMPRODUCT(Expenses!KC$14:KC$18,$Z37:$Z41)*$F37,MAX((Expenses!KC$15-$AB37/12)*$AA37*$F37,0)+MAX((Expenses!KC$14-$AB38/12)*$AA38*$F37,0)+MAX((Expenses!KC$17-$AB39/12)*$AA39*$F37,0)+MAX((Expenses!KC$16-$AB40/12)*$AA40*$F37,0)+MAX((Expenses!KC$18-$AB41/12)*$AA41*$F37,0)))))</f>
        <v>0</v>
      </c>
      <c r="KF208" s="515">
        <f>IF(OR(KF$167&lt;=EOMONTH($E37,$R37*(1-$O37)),KF$167&gt;EOMONTH($E37,$P37*12*(1-$O37)+$Q37*12*$O37+$R37*(1-$O37))),0,IF($X37="NNN",SUM(Expenses!KD$14:KD$18)*$F37,IF($X37="FSG",0,IF($X37="MG",SUMPRODUCT(Expenses!KD$14:KD$18,$Z37:$Z41)*$F37,MAX((Expenses!KD$15-$AB37/12)*$AA37*$F37,0)+MAX((Expenses!KD$14-$AB38/12)*$AA38*$F37,0)+MAX((Expenses!KD$17-$AB39/12)*$AA39*$F37,0)+MAX((Expenses!KD$16-$AB40/12)*$AA40*$F37,0)+MAX((Expenses!KD$18-$AB41/12)*$AA41*$F37,0)))))</f>
        <v>0</v>
      </c>
      <c r="KG208" s="515">
        <f>IF(OR(KG$167&lt;=EOMONTH($E37,$R37*(1-$O37)),KG$167&gt;EOMONTH($E37,$P37*12*(1-$O37)+$Q37*12*$O37+$R37*(1-$O37))),0,IF($X37="NNN",SUM(Expenses!KE$14:KE$18)*$F37,IF($X37="FSG",0,IF($X37="MG",SUMPRODUCT(Expenses!KE$14:KE$18,$Z37:$Z41)*$F37,MAX((Expenses!KE$15-$AB37/12)*$AA37*$F37,0)+MAX((Expenses!KE$14-$AB38/12)*$AA38*$F37,0)+MAX((Expenses!KE$17-$AB39/12)*$AA39*$F37,0)+MAX((Expenses!KE$16-$AB40/12)*$AA40*$F37,0)+MAX((Expenses!KE$18-$AB41/12)*$AA41*$F37,0)))))</f>
        <v>0</v>
      </c>
      <c r="KH208" s="515">
        <f>IF(OR(KH$167&lt;=EOMONTH($E37,$R37*(1-$O37)),KH$167&gt;EOMONTH($E37,$P37*12*(1-$O37)+$Q37*12*$O37+$R37*(1-$O37))),0,IF($X37="NNN",SUM(Expenses!KF$14:KF$18)*$F37,IF($X37="FSG",0,IF($X37="MG",SUMPRODUCT(Expenses!KF$14:KF$18,$Z37:$Z41)*$F37,MAX((Expenses!KF$15-$AB37/12)*$AA37*$F37,0)+MAX((Expenses!KF$14-$AB38/12)*$AA38*$F37,0)+MAX((Expenses!KF$17-$AB39/12)*$AA39*$F37,0)+MAX((Expenses!KF$16-$AB40/12)*$AA40*$F37,0)+MAX((Expenses!KF$18-$AB41/12)*$AA41*$F37,0)))))</f>
        <v>0</v>
      </c>
      <c r="KI208" s="515">
        <f>IF(OR(KI$167&lt;=EOMONTH($E37,$R37*(1-$O37)),KI$167&gt;EOMONTH($E37,$P37*12*(1-$O37)+$Q37*12*$O37+$R37*(1-$O37))),0,IF($X37="NNN",SUM(Expenses!KG$14:KG$18)*$F37,IF($X37="FSG",0,IF($X37="MG",SUMPRODUCT(Expenses!KG$14:KG$18,$Z37:$Z41)*$F37,MAX((Expenses!KG$15-$AB37/12)*$AA37*$F37,0)+MAX((Expenses!KG$14-$AB38/12)*$AA38*$F37,0)+MAX((Expenses!KG$17-$AB39/12)*$AA39*$F37,0)+MAX((Expenses!KG$16-$AB40/12)*$AA40*$F37,0)+MAX((Expenses!KG$18-$AB41/12)*$AA41*$F37,0)))))</f>
        <v>0</v>
      </c>
      <c r="KJ208" s="515">
        <f>IF(OR(KJ$167&lt;=EOMONTH($E37,$R37*(1-$O37)),KJ$167&gt;EOMONTH($E37,$P37*12*(1-$O37)+$Q37*12*$O37+$R37*(1-$O37))),0,IF($X37="NNN",SUM(Expenses!KH$14:KH$18)*$F37,IF($X37="FSG",0,IF($X37="MG",SUMPRODUCT(Expenses!KH$14:KH$18,$Z37:$Z41)*$F37,MAX((Expenses!KH$15-$AB37/12)*$AA37*$F37,0)+MAX((Expenses!KH$14-$AB38/12)*$AA38*$F37,0)+MAX((Expenses!KH$17-$AB39/12)*$AA39*$F37,0)+MAX((Expenses!KH$16-$AB40/12)*$AA40*$F37,0)+MAX((Expenses!KH$18-$AB41/12)*$AA41*$F37,0)))))</f>
        <v>0</v>
      </c>
      <c r="KK208" s="515">
        <f>IF(OR(KK$167&lt;=EOMONTH($E37,$R37*(1-$O37)),KK$167&gt;EOMONTH($E37,$P37*12*(1-$O37)+$Q37*12*$O37+$R37*(1-$O37))),0,IF($X37="NNN",SUM(Expenses!KI$14:KI$18)*$F37,IF($X37="FSG",0,IF($X37="MG",SUMPRODUCT(Expenses!KI$14:KI$18,$Z37:$Z41)*$F37,MAX((Expenses!KI$15-$AB37/12)*$AA37*$F37,0)+MAX((Expenses!KI$14-$AB38/12)*$AA38*$F37,0)+MAX((Expenses!KI$17-$AB39/12)*$AA39*$F37,0)+MAX((Expenses!KI$16-$AB40/12)*$AA40*$F37,0)+MAX((Expenses!KI$18-$AB41/12)*$AA41*$F37,0)))))</f>
        <v>0</v>
      </c>
      <c r="KL208" s="515">
        <f>IF(OR(KL$167&lt;=EOMONTH($E37,$R37*(1-$O37)),KL$167&gt;EOMONTH($E37,$P37*12*(1-$O37)+$Q37*12*$O37+$R37*(1-$O37))),0,IF($X37="NNN",SUM(Expenses!KJ$14:KJ$18)*$F37,IF($X37="FSG",0,IF($X37="MG",SUMPRODUCT(Expenses!KJ$14:KJ$18,$Z37:$Z41)*$F37,MAX((Expenses!KJ$15-$AB37/12)*$AA37*$F37,0)+MAX((Expenses!KJ$14-$AB38/12)*$AA38*$F37,0)+MAX((Expenses!KJ$17-$AB39/12)*$AA39*$F37,0)+MAX((Expenses!KJ$16-$AB40/12)*$AA40*$F37,0)+MAX((Expenses!KJ$18-$AB41/12)*$AA41*$F37,0)))))</f>
        <v>0</v>
      </c>
      <c r="KM208" s="515">
        <f>IF(OR(KM$167&lt;=EOMONTH($E37,$R37*(1-$O37)),KM$167&gt;EOMONTH($E37,$P37*12*(1-$O37)+$Q37*12*$O37+$R37*(1-$O37))),0,IF($X37="NNN",SUM(Expenses!KK$14:KK$18)*$F37,IF($X37="FSG",0,IF($X37="MG",SUMPRODUCT(Expenses!KK$14:KK$18,$Z37:$Z41)*$F37,MAX((Expenses!KK$15-$AB37/12)*$AA37*$F37,0)+MAX((Expenses!KK$14-$AB38/12)*$AA38*$F37,0)+MAX((Expenses!KK$17-$AB39/12)*$AA39*$F37,0)+MAX((Expenses!KK$16-$AB40/12)*$AA40*$F37,0)+MAX((Expenses!KK$18-$AB41/12)*$AA41*$F37,0)))))</f>
        <v>0</v>
      </c>
      <c r="KN208" s="515">
        <f>IF(OR(KN$167&lt;=EOMONTH($E37,$R37*(1-$O37)),KN$167&gt;EOMONTH($E37,$P37*12*(1-$O37)+$Q37*12*$O37+$R37*(1-$O37))),0,IF($X37="NNN",SUM(Expenses!KL$14:KL$18)*$F37,IF($X37="FSG",0,IF($X37="MG",SUMPRODUCT(Expenses!KL$14:KL$18,$Z37:$Z41)*$F37,MAX((Expenses!KL$15-$AB37/12)*$AA37*$F37,0)+MAX((Expenses!KL$14-$AB38/12)*$AA38*$F37,0)+MAX((Expenses!KL$17-$AB39/12)*$AA39*$F37,0)+MAX((Expenses!KL$16-$AB40/12)*$AA40*$F37,0)+MAX((Expenses!KL$18-$AB41/12)*$AA41*$F37,0)))))</f>
        <v>0</v>
      </c>
      <c r="KO208" s="515">
        <f>IF(OR(KO$167&lt;=EOMONTH($E37,$R37*(1-$O37)),KO$167&gt;EOMONTH($E37,$P37*12*(1-$O37)+$Q37*12*$O37+$R37*(1-$O37))),0,IF($X37="NNN",SUM(Expenses!KM$14:KM$18)*$F37,IF($X37="FSG",0,IF($X37="MG",SUMPRODUCT(Expenses!KM$14:KM$18,$Z37:$Z41)*$F37,MAX((Expenses!KM$15-$AB37/12)*$AA37*$F37,0)+MAX((Expenses!KM$14-$AB38/12)*$AA38*$F37,0)+MAX((Expenses!KM$17-$AB39/12)*$AA39*$F37,0)+MAX((Expenses!KM$16-$AB40/12)*$AA40*$F37,0)+MAX((Expenses!KM$18-$AB41/12)*$AA41*$F37,0)))))</f>
        <v>0</v>
      </c>
      <c r="KP208" s="515">
        <f>IF(OR(KP$167&lt;=EOMONTH($E37,$R37*(1-$O37)),KP$167&gt;EOMONTH($E37,$P37*12*(1-$O37)+$Q37*12*$O37+$R37*(1-$O37))),0,IF($X37="NNN",SUM(Expenses!KN$14:KN$18)*$F37,IF($X37="FSG",0,IF($X37="MG",SUMPRODUCT(Expenses!KN$14:KN$18,$Z37:$Z41)*$F37,MAX((Expenses!KN$15-$AB37/12)*$AA37*$F37,0)+MAX((Expenses!KN$14-$AB38/12)*$AA38*$F37,0)+MAX((Expenses!KN$17-$AB39/12)*$AA39*$F37,0)+MAX((Expenses!KN$16-$AB40/12)*$AA40*$F37,0)+MAX((Expenses!KN$18-$AB41/12)*$AA41*$F37,0)))))</f>
        <v>0</v>
      </c>
      <c r="KQ208" s="515">
        <f>IF(OR(KQ$167&lt;=EOMONTH($E37,$R37*(1-$O37)),KQ$167&gt;EOMONTH($E37,$P37*12*(1-$O37)+$Q37*12*$O37+$R37*(1-$O37))),0,IF($X37="NNN",SUM(Expenses!KO$14:KO$18)*$F37,IF($X37="FSG",0,IF($X37="MG",SUMPRODUCT(Expenses!KO$14:KO$18,$Z37:$Z41)*$F37,MAX((Expenses!KO$15-$AB37/12)*$AA37*$F37,0)+MAX((Expenses!KO$14-$AB38/12)*$AA38*$F37,0)+MAX((Expenses!KO$17-$AB39/12)*$AA39*$F37,0)+MAX((Expenses!KO$16-$AB40/12)*$AA40*$F37,0)+MAX((Expenses!KO$18-$AB41/12)*$AA41*$F37,0)))))</f>
        <v>0</v>
      </c>
      <c r="KR208" s="515">
        <f>IF(OR(KR$167&lt;=EOMONTH($E37,$R37*(1-$O37)),KR$167&gt;EOMONTH($E37,$P37*12*(1-$O37)+$Q37*12*$O37+$R37*(1-$O37))),0,IF($X37="NNN",SUM(Expenses!KP$14:KP$18)*$F37,IF($X37="FSG",0,IF($X37="MG",SUMPRODUCT(Expenses!KP$14:KP$18,$Z37:$Z41)*$F37,MAX((Expenses!KP$15-$AB37/12)*$AA37*$F37,0)+MAX((Expenses!KP$14-$AB38/12)*$AA38*$F37,0)+MAX((Expenses!KP$17-$AB39/12)*$AA39*$F37,0)+MAX((Expenses!KP$16-$AB40/12)*$AA40*$F37,0)+MAX((Expenses!KP$18-$AB41/12)*$AA41*$F37,0)))))</f>
        <v>0</v>
      </c>
      <c r="KS208" s="515">
        <f>IF(OR(KS$167&lt;=EOMONTH($E37,$R37*(1-$O37)),KS$167&gt;EOMONTH($E37,$P37*12*(1-$O37)+$Q37*12*$O37+$R37*(1-$O37))),0,IF($X37="NNN",SUM(Expenses!KQ$14:KQ$18)*$F37,IF($X37="FSG",0,IF($X37="MG",SUMPRODUCT(Expenses!KQ$14:KQ$18,$Z37:$Z41)*$F37,MAX((Expenses!KQ$15-$AB37/12)*$AA37*$F37,0)+MAX((Expenses!KQ$14-$AB38/12)*$AA38*$F37,0)+MAX((Expenses!KQ$17-$AB39/12)*$AA39*$F37,0)+MAX((Expenses!KQ$16-$AB40/12)*$AA40*$F37,0)+MAX((Expenses!KQ$18-$AB41/12)*$AA41*$F37,0)))))</f>
        <v>0</v>
      </c>
      <c r="KT208" s="515">
        <f>IF(OR(KT$167&lt;=EOMONTH($E37,$R37*(1-$O37)),KT$167&gt;EOMONTH($E37,$P37*12*(1-$O37)+$Q37*12*$O37+$R37*(1-$O37))),0,IF($X37="NNN",SUM(Expenses!KR$14:KR$18)*$F37,IF($X37="FSG",0,IF($X37="MG",SUMPRODUCT(Expenses!KR$14:KR$18,$Z37:$Z41)*$F37,MAX((Expenses!KR$15-$AB37/12)*$AA37*$F37,0)+MAX((Expenses!KR$14-$AB38/12)*$AA38*$F37,0)+MAX((Expenses!KR$17-$AB39/12)*$AA39*$F37,0)+MAX((Expenses!KR$16-$AB40/12)*$AA40*$F37,0)+MAX((Expenses!KR$18-$AB41/12)*$AA41*$F37,0)))))</f>
        <v>0</v>
      </c>
      <c r="KU208" s="515">
        <f>IF(OR(KU$167&lt;=EOMONTH($E37,$R37*(1-$O37)),KU$167&gt;EOMONTH($E37,$P37*12*(1-$O37)+$Q37*12*$O37+$R37*(1-$O37))),0,IF($X37="NNN",SUM(Expenses!KS$14:KS$18)*$F37,IF($X37="FSG",0,IF($X37="MG",SUMPRODUCT(Expenses!KS$14:KS$18,$Z37:$Z41)*$F37,MAX((Expenses!KS$15-$AB37/12)*$AA37*$F37,0)+MAX((Expenses!KS$14-$AB38/12)*$AA38*$F37,0)+MAX((Expenses!KS$17-$AB39/12)*$AA39*$F37,0)+MAX((Expenses!KS$16-$AB40/12)*$AA40*$F37,0)+MAX((Expenses!KS$18-$AB41/12)*$AA41*$F37,0)))))</f>
        <v>0</v>
      </c>
      <c r="KV208" s="515">
        <f>IF(OR(KV$167&lt;=EOMONTH($E37,$R37*(1-$O37)),KV$167&gt;EOMONTH($E37,$P37*12*(1-$O37)+$Q37*12*$O37+$R37*(1-$O37))),0,IF($X37="NNN",SUM(Expenses!KT$14:KT$18)*$F37,IF($X37="FSG",0,IF($X37="MG",SUMPRODUCT(Expenses!KT$14:KT$18,$Z37:$Z41)*$F37,MAX((Expenses!KT$15-$AB37/12)*$AA37*$F37,0)+MAX((Expenses!KT$14-$AB38/12)*$AA38*$F37,0)+MAX((Expenses!KT$17-$AB39/12)*$AA39*$F37,0)+MAX((Expenses!KT$16-$AB40/12)*$AA40*$F37,0)+MAX((Expenses!KT$18-$AB41/12)*$AA41*$F37,0)))))</f>
        <v>0</v>
      </c>
      <c r="KW208" s="515">
        <f>IF(OR(KW$167&lt;=EOMONTH($E37,$R37*(1-$O37)),KW$167&gt;EOMONTH($E37,$P37*12*(1-$O37)+$Q37*12*$O37+$R37*(1-$O37))),0,IF($X37="NNN",SUM(Expenses!KU$14:KU$18)*$F37,IF($X37="FSG",0,IF($X37="MG",SUMPRODUCT(Expenses!KU$14:KU$18,$Z37:$Z41)*$F37,MAX((Expenses!KU$15-$AB37/12)*$AA37*$F37,0)+MAX((Expenses!KU$14-$AB38/12)*$AA38*$F37,0)+MAX((Expenses!KU$17-$AB39/12)*$AA39*$F37,0)+MAX((Expenses!KU$16-$AB40/12)*$AA40*$F37,0)+MAX((Expenses!KU$18-$AB41/12)*$AA41*$F37,0)))))</f>
        <v>0</v>
      </c>
      <c r="KX208" s="515">
        <f>IF(OR(KX$167&lt;=EOMONTH($E37,$R37*(1-$O37)),KX$167&gt;EOMONTH($E37,$P37*12*(1-$O37)+$Q37*12*$O37+$R37*(1-$O37))),0,IF($X37="NNN",SUM(Expenses!KV$14:KV$18)*$F37,IF($X37="FSG",0,IF($X37="MG",SUMPRODUCT(Expenses!KV$14:KV$18,$Z37:$Z41)*$F37,MAX((Expenses!KV$15-$AB37/12)*$AA37*$F37,0)+MAX((Expenses!KV$14-$AB38/12)*$AA38*$F37,0)+MAX((Expenses!KV$17-$AB39/12)*$AA39*$F37,0)+MAX((Expenses!KV$16-$AB40/12)*$AA40*$F37,0)+MAX((Expenses!KV$18-$AB41/12)*$AA41*$F37,0)))))</f>
        <v>0</v>
      </c>
      <c r="KY208" s="515">
        <f>IF(OR(KY$167&lt;=EOMONTH($E37,$R37*(1-$O37)),KY$167&gt;EOMONTH($E37,$P37*12*(1-$O37)+$Q37*12*$O37+$R37*(1-$O37))),0,IF($X37="NNN",SUM(Expenses!KW$14:KW$18)*$F37,IF($X37="FSG",0,IF($X37="MG",SUMPRODUCT(Expenses!KW$14:KW$18,$Z37:$Z41)*$F37,MAX((Expenses!KW$15-$AB37/12)*$AA37*$F37,0)+MAX((Expenses!KW$14-$AB38/12)*$AA38*$F37,0)+MAX((Expenses!KW$17-$AB39/12)*$AA39*$F37,0)+MAX((Expenses!KW$16-$AB40/12)*$AA40*$F37,0)+MAX((Expenses!KW$18-$AB41/12)*$AA41*$F37,0)))))</f>
        <v>0</v>
      </c>
      <c r="KZ208" s="515">
        <f>IF(OR(KZ$167&lt;=EOMONTH($E37,$R37*(1-$O37)),KZ$167&gt;EOMONTH($E37,$P37*12*(1-$O37)+$Q37*12*$O37+$R37*(1-$O37))),0,IF($X37="NNN",SUM(Expenses!KX$14:KX$18)*$F37,IF($X37="FSG",0,IF($X37="MG",SUMPRODUCT(Expenses!KX$14:KX$18,$Z37:$Z41)*$F37,MAX((Expenses!KX$15-$AB37/12)*$AA37*$F37,0)+MAX((Expenses!KX$14-$AB38/12)*$AA38*$F37,0)+MAX((Expenses!KX$17-$AB39/12)*$AA39*$F37,0)+MAX((Expenses!KX$16-$AB40/12)*$AA40*$F37,0)+MAX((Expenses!KX$18-$AB41/12)*$AA41*$F37,0)))))</f>
        <v>0</v>
      </c>
      <c r="LA208" s="515">
        <f>IF(OR(LA$167&lt;=EOMONTH($E37,$R37*(1-$O37)),LA$167&gt;EOMONTH($E37,$P37*12*(1-$O37)+$Q37*12*$O37+$R37*(1-$O37))),0,IF($X37="NNN",SUM(Expenses!KY$14:KY$18)*$F37,IF($X37="FSG",0,IF($X37="MG",SUMPRODUCT(Expenses!KY$14:KY$18,$Z37:$Z41)*$F37,MAX((Expenses!KY$15-$AB37/12)*$AA37*$F37,0)+MAX((Expenses!KY$14-$AB38/12)*$AA38*$F37,0)+MAX((Expenses!KY$17-$AB39/12)*$AA39*$F37,0)+MAX((Expenses!KY$16-$AB40/12)*$AA40*$F37,0)+MAX((Expenses!KY$18-$AB41/12)*$AA41*$F37,0)))))</f>
        <v>0</v>
      </c>
      <c r="LB208" s="515">
        <f>IF(OR(LB$167&lt;=EOMONTH($E37,$R37*(1-$O37)),LB$167&gt;EOMONTH($E37,$P37*12*(1-$O37)+$Q37*12*$O37+$R37*(1-$O37))),0,IF($X37="NNN",SUM(Expenses!KZ$14:KZ$18)*$F37,IF($X37="FSG",0,IF($X37="MG",SUMPRODUCT(Expenses!KZ$14:KZ$18,$Z37:$Z41)*$F37,MAX((Expenses!KZ$15-$AB37/12)*$AA37*$F37,0)+MAX((Expenses!KZ$14-$AB38/12)*$AA38*$F37,0)+MAX((Expenses!KZ$17-$AB39/12)*$AA39*$F37,0)+MAX((Expenses!KZ$16-$AB40/12)*$AA40*$F37,0)+MAX((Expenses!KZ$18-$AB41/12)*$AA41*$F37,0)))))</f>
        <v>0</v>
      </c>
      <c r="LC208" s="515">
        <f>IF(OR(LC$167&lt;=EOMONTH($E37,$R37*(1-$O37)),LC$167&gt;EOMONTH($E37,$P37*12*(1-$O37)+$Q37*12*$O37+$R37*(1-$O37))),0,IF($X37="NNN",SUM(Expenses!LA$14:LA$18)*$F37,IF($X37="FSG",0,IF($X37="MG",SUMPRODUCT(Expenses!LA$14:LA$18,$Z37:$Z41)*$F37,MAX((Expenses!LA$15-$AB37/12)*$AA37*$F37,0)+MAX((Expenses!LA$14-$AB38/12)*$AA38*$F37,0)+MAX((Expenses!LA$17-$AB39/12)*$AA39*$F37,0)+MAX((Expenses!LA$16-$AB40/12)*$AA40*$F37,0)+MAX((Expenses!LA$18-$AB41/12)*$AA41*$F37,0)))))</f>
        <v>0</v>
      </c>
      <c r="LD208" s="515">
        <f>IF(OR(LD$167&lt;=EOMONTH($E37,$R37*(1-$O37)),LD$167&gt;EOMONTH($E37,$P37*12*(1-$O37)+$Q37*12*$O37+$R37*(1-$O37))),0,IF($X37="NNN",SUM(Expenses!LB$14:LB$18)*$F37,IF($X37="FSG",0,IF($X37="MG",SUMPRODUCT(Expenses!LB$14:LB$18,$Z37:$Z41)*$F37,MAX((Expenses!LB$15-$AB37/12)*$AA37*$F37,0)+MAX((Expenses!LB$14-$AB38/12)*$AA38*$F37,0)+MAX((Expenses!LB$17-$AB39/12)*$AA39*$F37,0)+MAX((Expenses!LB$16-$AB40/12)*$AA40*$F37,0)+MAX((Expenses!LB$18-$AB41/12)*$AA41*$F37,0)))))</f>
        <v>0</v>
      </c>
      <c r="LE208" s="515">
        <f>IF(OR(LE$167&lt;=EOMONTH($E37,$R37*(1-$O37)),LE$167&gt;EOMONTH($E37,$P37*12*(1-$O37)+$Q37*12*$O37+$R37*(1-$O37))),0,IF($X37="NNN",SUM(Expenses!LC$14:LC$18)*$F37,IF($X37="FSG",0,IF($X37="MG",SUMPRODUCT(Expenses!LC$14:LC$18,$Z37:$Z41)*$F37,MAX((Expenses!LC$15-$AB37/12)*$AA37*$F37,0)+MAX((Expenses!LC$14-$AB38/12)*$AA38*$F37,0)+MAX((Expenses!LC$17-$AB39/12)*$AA39*$F37,0)+MAX((Expenses!LC$16-$AB40/12)*$AA40*$F37,0)+MAX((Expenses!LC$18-$AB41/12)*$AA41*$F37,0)))))</f>
        <v>0</v>
      </c>
      <c r="LF208" s="515">
        <f>IF(OR(LF$167&lt;=EOMONTH($E37,$R37*(1-$O37)),LF$167&gt;EOMONTH($E37,$P37*12*(1-$O37)+$Q37*12*$O37+$R37*(1-$O37))),0,IF($X37="NNN",SUM(Expenses!LD$14:LD$18)*$F37,IF($X37="FSG",0,IF($X37="MG",SUMPRODUCT(Expenses!LD$14:LD$18,$Z37:$Z41)*$F37,MAX((Expenses!LD$15-$AB37/12)*$AA37*$F37,0)+MAX((Expenses!LD$14-$AB38/12)*$AA38*$F37,0)+MAX((Expenses!LD$17-$AB39/12)*$AA39*$F37,0)+MAX((Expenses!LD$16-$AB40/12)*$AA40*$F37,0)+MAX((Expenses!LD$18-$AB41/12)*$AA41*$F37,0)))))</f>
        <v>0</v>
      </c>
      <c r="LG208" s="515">
        <f>IF(OR(LG$167&lt;=EOMONTH($E37,$R37*(1-$O37)),LG$167&gt;EOMONTH($E37,$P37*12*(1-$O37)+$Q37*12*$O37+$R37*(1-$O37))),0,IF($X37="NNN",SUM(Expenses!LE$14:LE$18)*$F37,IF($X37="FSG",0,IF($X37="MG",SUMPRODUCT(Expenses!LE$14:LE$18,$Z37:$Z41)*$F37,MAX((Expenses!LE$15-$AB37/12)*$AA37*$F37,0)+MAX((Expenses!LE$14-$AB38/12)*$AA38*$F37,0)+MAX((Expenses!LE$17-$AB39/12)*$AA39*$F37,0)+MAX((Expenses!LE$16-$AB40/12)*$AA40*$F37,0)+MAX((Expenses!LE$18-$AB41/12)*$AA41*$F37,0)))))</f>
        <v>0</v>
      </c>
      <c r="LH208" s="515">
        <f>IF(OR(LH$167&lt;=EOMONTH($E37,$R37*(1-$O37)),LH$167&gt;EOMONTH($E37,$P37*12*(1-$O37)+$Q37*12*$O37+$R37*(1-$O37))),0,IF($X37="NNN",SUM(Expenses!LF$14:LF$18)*$F37,IF($X37="FSG",0,IF($X37="MG",SUMPRODUCT(Expenses!LF$14:LF$18,$Z37:$Z41)*$F37,MAX((Expenses!LF$15-$AB37/12)*$AA37*$F37,0)+MAX((Expenses!LF$14-$AB38/12)*$AA38*$F37,0)+MAX((Expenses!LF$17-$AB39/12)*$AA39*$F37,0)+MAX((Expenses!LF$16-$AB40/12)*$AA40*$F37,0)+MAX((Expenses!LF$18-$AB41/12)*$AA41*$F37,0)))))</f>
        <v>0</v>
      </c>
      <c r="LI208" s="515">
        <f>IF(OR(LI$167&lt;=EOMONTH($E37,$R37*(1-$O37)),LI$167&gt;EOMONTH($E37,$P37*12*(1-$O37)+$Q37*12*$O37+$R37*(1-$O37))),0,IF($X37="NNN",SUM(Expenses!LG$14:LG$18)*$F37,IF($X37="FSG",0,IF($X37="MG",SUMPRODUCT(Expenses!LG$14:LG$18,$Z37:$Z41)*$F37,MAX((Expenses!LG$15-$AB37/12)*$AA37*$F37,0)+MAX((Expenses!LG$14-$AB38/12)*$AA38*$F37,0)+MAX((Expenses!LG$17-$AB39/12)*$AA39*$F37,0)+MAX((Expenses!LG$16-$AB40/12)*$AA40*$F37,0)+MAX((Expenses!LG$18-$AB41/12)*$AA41*$F37,0)))))</f>
        <v>0</v>
      </c>
      <c r="LJ208" s="515">
        <f>IF(OR(LJ$167&lt;=EOMONTH($E37,$R37*(1-$O37)),LJ$167&gt;EOMONTH($E37,$P37*12*(1-$O37)+$Q37*12*$O37+$R37*(1-$O37))),0,IF($X37="NNN",SUM(Expenses!LH$14:LH$18)*$F37,IF($X37="FSG",0,IF($X37="MG",SUMPRODUCT(Expenses!LH$14:LH$18,$Z37:$Z41)*$F37,MAX((Expenses!LH$15-$AB37/12)*$AA37*$F37,0)+MAX((Expenses!LH$14-$AB38/12)*$AA38*$F37,0)+MAX((Expenses!LH$17-$AB39/12)*$AA39*$F37,0)+MAX((Expenses!LH$16-$AB40/12)*$AA40*$F37,0)+MAX((Expenses!LH$18-$AB41/12)*$AA41*$F37,0)))))</f>
        <v>0</v>
      </c>
      <c r="LK208" s="515">
        <f>IF(OR(LK$167&lt;=EOMONTH($E37,$R37*(1-$O37)),LK$167&gt;EOMONTH($E37,$P37*12*(1-$O37)+$Q37*12*$O37+$R37*(1-$O37))),0,IF($X37="NNN",SUM(Expenses!LI$14:LI$18)*$F37,IF($X37="FSG",0,IF($X37="MG",SUMPRODUCT(Expenses!LI$14:LI$18,$Z37:$Z41)*$F37,MAX((Expenses!LI$15-$AB37/12)*$AA37*$F37,0)+MAX((Expenses!LI$14-$AB38/12)*$AA38*$F37,0)+MAX((Expenses!LI$17-$AB39/12)*$AA39*$F37,0)+MAX((Expenses!LI$16-$AB40/12)*$AA40*$F37,0)+MAX((Expenses!LI$18-$AB41/12)*$AA41*$F37,0)))))</f>
        <v>0</v>
      </c>
      <c r="LL208" s="515">
        <f>IF(OR(LL$167&lt;=EOMONTH($E37,$R37*(1-$O37)),LL$167&gt;EOMONTH($E37,$P37*12*(1-$O37)+$Q37*12*$O37+$R37*(1-$O37))),0,IF($X37="NNN",SUM(Expenses!LJ$14:LJ$18)*$F37,IF($X37="FSG",0,IF($X37="MG",SUMPRODUCT(Expenses!LJ$14:LJ$18,$Z37:$Z41)*$F37,MAX((Expenses!LJ$15-$AB37/12)*$AA37*$F37,0)+MAX((Expenses!LJ$14-$AB38/12)*$AA38*$F37,0)+MAX((Expenses!LJ$17-$AB39/12)*$AA39*$F37,0)+MAX((Expenses!LJ$16-$AB40/12)*$AA40*$F37,0)+MAX((Expenses!LJ$18-$AB41/12)*$AA41*$F37,0)))))</f>
        <v>0</v>
      </c>
      <c r="LM208" s="515">
        <f>IF(OR(LM$167&lt;=EOMONTH($E37,$R37*(1-$O37)),LM$167&gt;EOMONTH($E37,$P37*12*(1-$O37)+$Q37*12*$O37+$R37*(1-$O37))),0,IF($X37="NNN",SUM(Expenses!LK$14:LK$18)*$F37,IF($X37="FSG",0,IF($X37="MG",SUMPRODUCT(Expenses!LK$14:LK$18,$Z37:$Z41)*$F37,MAX((Expenses!LK$15-$AB37/12)*$AA37*$F37,0)+MAX((Expenses!LK$14-$AB38/12)*$AA38*$F37,0)+MAX((Expenses!LK$17-$AB39/12)*$AA39*$F37,0)+MAX((Expenses!LK$16-$AB40/12)*$AA40*$F37,0)+MAX((Expenses!LK$18-$AB41/12)*$AA41*$F37,0)))))</f>
        <v>0</v>
      </c>
      <c r="LN208" s="515">
        <f>IF(OR(LN$167&lt;=EOMONTH($E37,$R37*(1-$O37)),LN$167&gt;EOMONTH($E37,$P37*12*(1-$O37)+$Q37*12*$O37+$R37*(1-$O37))),0,IF($X37="NNN",SUM(Expenses!LL$14:LL$18)*$F37,IF($X37="FSG",0,IF($X37="MG",SUMPRODUCT(Expenses!LL$14:LL$18,$Z37:$Z41)*$F37,MAX((Expenses!LL$15-$AB37/12)*$AA37*$F37,0)+MAX((Expenses!LL$14-$AB38/12)*$AA38*$F37,0)+MAX((Expenses!LL$17-$AB39/12)*$AA39*$F37,0)+MAX((Expenses!LL$16-$AB40/12)*$AA40*$F37,0)+MAX((Expenses!LL$18-$AB41/12)*$AA41*$F37,0)))))</f>
        <v>0</v>
      </c>
      <c r="LO208" s="515">
        <f>IF(OR(LO$167&lt;=EOMONTH($E37,$R37*(1-$O37)),LO$167&gt;EOMONTH($E37,$P37*12*(1-$O37)+$Q37*12*$O37+$R37*(1-$O37))),0,IF($X37="NNN",SUM(Expenses!LM$14:LM$18)*$F37,IF($X37="FSG",0,IF($X37="MG",SUMPRODUCT(Expenses!LM$14:LM$18,$Z37:$Z41)*$F37,MAX((Expenses!LM$15-$AB37/12)*$AA37*$F37,0)+MAX((Expenses!LM$14-$AB38/12)*$AA38*$F37,0)+MAX((Expenses!LM$17-$AB39/12)*$AA39*$F37,0)+MAX((Expenses!LM$16-$AB40/12)*$AA40*$F37,0)+MAX((Expenses!LM$18-$AB41/12)*$AA41*$F37,0)))))</f>
        <v>0</v>
      </c>
      <c r="LP208" s="515">
        <f>IF(OR(LP$167&lt;=EOMONTH($E37,$R37*(1-$O37)),LP$167&gt;EOMONTH($E37,$P37*12*(1-$O37)+$Q37*12*$O37+$R37*(1-$O37))),0,IF($X37="NNN",SUM(Expenses!LN$14:LN$18)*$F37,IF($X37="FSG",0,IF($X37="MG",SUMPRODUCT(Expenses!LN$14:LN$18,$Z37:$Z41)*$F37,MAX((Expenses!LN$15-$AB37/12)*$AA37*$F37,0)+MAX((Expenses!LN$14-$AB38/12)*$AA38*$F37,0)+MAX((Expenses!LN$17-$AB39/12)*$AA39*$F37,0)+MAX((Expenses!LN$16-$AB40/12)*$AA40*$F37,0)+MAX((Expenses!LN$18-$AB41/12)*$AA41*$F37,0)))))</f>
        <v>0</v>
      </c>
      <c r="LQ208" s="515">
        <f>IF(OR(LQ$167&lt;=EOMONTH($E37,$R37*(1-$O37)),LQ$167&gt;EOMONTH($E37,$P37*12*(1-$O37)+$Q37*12*$O37+$R37*(1-$O37))),0,IF($X37="NNN",SUM(Expenses!LO$14:LO$18)*$F37,IF($X37="FSG",0,IF($X37="MG",SUMPRODUCT(Expenses!LO$14:LO$18,$Z37:$Z41)*$F37,MAX((Expenses!LO$15-$AB37/12)*$AA37*$F37,0)+MAX((Expenses!LO$14-$AB38/12)*$AA38*$F37,0)+MAX((Expenses!LO$17-$AB39/12)*$AA39*$F37,0)+MAX((Expenses!LO$16-$AB40/12)*$AA40*$F37,0)+MAX((Expenses!LO$18-$AB41/12)*$AA41*$F37,0)))))</f>
        <v>0</v>
      </c>
      <c r="LR208" s="515">
        <f>IF(OR(LR$167&lt;=EOMONTH($E37,$R37*(1-$O37)),LR$167&gt;EOMONTH($E37,$P37*12*(1-$O37)+$Q37*12*$O37+$R37*(1-$O37))),0,IF($X37="NNN",SUM(Expenses!LP$14:LP$18)*$F37,IF($X37="FSG",0,IF($X37="MG",SUMPRODUCT(Expenses!LP$14:LP$18,$Z37:$Z41)*$F37,MAX((Expenses!LP$15-$AB37/12)*$AA37*$F37,0)+MAX((Expenses!LP$14-$AB38/12)*$AA38*$F37,0)+MAX((Expenses!LP$17-$AB39/12)*$AA39*$F37,0)+MAX((Expenses!LP$16-$AB40/12)*$AA40*$F37,0)+MAX((Expenses!LP$18-$AB41/12)*$AA41*$F37,0)))))</f>
        <v>0</v>
      </c>
      <c r="LS208" s="515">
        <f>IF(OR(LS$167&lt;=EOMONTH($E37,$R37*(1-$O37)),LS$167&gt;EOMONTH($E37,$P37*12*(1-$O37)+$Q37*12*$O37+$R37*(1-$O37))),0,IF($X37="NNN",SUM(Expenses!LQ$14:LQ$18)*$F37,IF($X37="FSG",0,IF($X37="MG",SUMPRODUCT(Expenses!LQ$14:LQ$18,$Z37:$Z41)*$F37,MAX((Expenses!LQ$15-$AB37/12)*$AA37*$F37,0)+MAX((Expenses!LQ$14-$AB38/12)*$AA38*$F37,0)+MAX((Expenses!LQ$17-$AB39/12)*$AA39*$F37,0)+MAX((Expenses!LQ$16-$AB40/12)*$AA40*$F37,0)+MAX((Expenses!LQ$18-$AB41/12)*$AA41*$F37,0)))))</f>
        <v>0</v>
      </c>
      <c r="LT208" s="515">
        <f>IF(OR(LT$167&lt;=EOMONTH($E37,$R37*(1-$O37)),LT$167&gt;EOMONTH($E37,$P37*12*(1-$O37)+$Q37*12*$O37+$R37*(1-$O37))),0,IF($X37="NNN",SUM(Expenses!LR$14:LR$18)*$F37,IF($X37="FSG",0,IF($X37="MG",SUMPRODUCT(Expenses!LR$14:LR$18,$Z37:$Z41)*$F37,MAX((Expenses!LR$15-$AB37/12)*$AA37*$F37,0)+MAX((Expenses!LR$14-$AB38/12)*$AA38*$F37,0)+MAX((Expenses!LR$17-$AB39/12)*$AA39*$F37,0)+MAX((Expenses!LR$16-$AB40/12)*$AA40*$F37,0)+MAX((Expenses!LR$18-$AB41/12)*$AA41*$F37,0)))))</f>
        <v>0</v>
      </c>
      <c r="LU208" s="515">
        <f>IF(OR(LU$167&lt;=EOMONTH($E37,$R37*(1-$O37)),LU$167&gt;EOMONTH($E37,$P37*12*(1-$O37)+$Q37*12*$O37+$R37*(1-$O37))),0,IF($X37="NNN",SUM(Expenses!LS$14:LS$18)*$F37,IF($X37="FSG",0,IF($X37="MG",SUMPRODUCT(Expenses!LS$14:LS$18,$Z37:$Z41)*$F37,MAX((Expenses!LS$15-$AB37/12)*$AA37*$F37,0)+MAX((Expenses!LS$14-$AB38/12)*$AA38*$F37,0)+MAX((Expenses!LS$17-$AB39/12)*$AA39*$F37,0)+MAX((Expenses!LS$16-$AB40/12)*$AA40*$F37,0)+MAX((Expenses!LS$18-$AB41/12)*$AA41*$F37,0)))))</f>
        <v>0</v>
      </c>
      <c r="LV208" s="515">
        <f>IF(OR(LV$167&lt;=EOMONTH($E37,$R37*(1-$O37)),LV$167&gt;EOMONTH($E37,$P37*12*(1-$O37)+$Q37*12*$O37+$R37*(1-$O37))),0,IF($X37="NNN",SUM(Expenses!LT$14:LT$18)*$F37,IF($X37="FSG",0,IF($X37="MG",SUMPRODUCT(Expenses!LT$14:LT$18,$Z37:$Z41)*$F37,MAX((Expenses!LT$15-$AB37/12)*$AA37*$F37,0)+MAX((Expenses!LT$14-$AB38/12)*$AA38*$F37,0)+MAX((Expenses!LT$17-$AB39/12)*$AA39*$F37,0)+MAX((Expenses!LT$16-$AB40/12)*$AA40*$F37,0)+MAX((Expenses!LT$18-$AB41/12)*$AA41*$F37,0)))))</f>
        <v>0</v>
      </c>
      <c r="LW208" s="515">
        <f>IF(OR(LW$167&lt;=EOMONTH($E37,$R37*(1-$O37)),LW$167&gt;EOMONTH($E37,$P37*12*(1-$O37)+$Q37*12*$O37+$R37*(1-$O37))),0,IF($X37="NNN",SUM(Expenses!LU$14:LU$18)*$F37,IF($X37="FSG",0,IF($X37="MG",SUMPRODUCT(Expenses!LU$14:LU$18,$Z37:$Z41)*$F37,MAX((Expenses!LU$15-$AB37/12)*$AA37*$F37,0)+MAX((Expenses!LU$14-$AB38/12)*$AA38*$F37,0)+MAX((Expenses!LU$17-$AB39/12)*$AA39*$F37,0)+MAX((Expenses!LU$16-$AB40/12)*$AA40*$F37,0)+MAX((Expenses!LU$18-$AB41/12)*$AA41*$F37,0)))))</f>
        <v>0</v>
      </c>
      <c r="LX208" s="515">
        <f>IF(OR(LX$167&lt;=EOMONTH($E37,$R37*(1-$O37)),LX$167&gt;EOMONTH($E37,$P37*12*(1-$O37)+$Q37*12*$O37+$R37*(1-$O37))),0,IF($X37="NNN",SUM(Expenses!LV$14:LV$18)*$F37,IF($X37="FSG",0,IF($X37="MG",SUMPRODUCT(Expenses!LV$14:LV$18,$Z37:$Z41)*$F37,MAX((Expenses!LV$15-$AB37/12)*$AA37*$F37,0)+MAX((Expenses!LV$14-$AB38/12)*$AA38*$F37,0)+MAX((Expenses!LV$17-$AB39/12)*$AA39*$F37,0)+MAX((Expenses!LV$16-$AB40/12)*$AA40*$F37,0)+MAX((Expenses!LV$18-$AB41/12)*$AA41*$F37,0)))))</f>
        <v>0</v>
      </c>
      <c r="LY208" s="515">
        <f>IF(OR(LY$167&lt;=EOMONTH($E37,$R37*(1-$O37)),LY$167&gt;EOMONTH($E37,$P37*12*(1-$O37)+$Q37*12*$O37+$R37*(1-$O37))),0,IF($X37="NNN",SUM(Expenses!LW$14:LW$18)*$F37,IF($X37="FSG",0,IF($X37="MG",SUMPRODUCT(Expenses!LW$14:LW$18,$Z37:$Z41)*$F37,MAX((Expenses!LW$15-$AB37/12)*$AA37*$F37,0)+MAX((Expenses!LW$14-$AB38/12)*$AA38*$F37,0)+MAX((Expenses!LW$17-$AB39/12)*$AA39*$F37,0)+MAX((Expenses!LW$16-$AB40/12)*$AA40*$F37,0)+MAX((Expenses!LW$18-$AB41/12)*$AA41*$F37,0)))))</f>
        <v>0</v>
      </c>
      <c r="LZ208" s="515">
        <f>IF(OR(LZ$167&lt;=EOMONTH($E37,$R37*(1-$O37)),LZ$167&gt;EOMONTH($E37,$P37*12*(1-$O37)+$Q37*12*$O37+$R37*(1-$O37))),0,IF($X37="NNN",SUM(Expenses!LX$14:LX$18)*$F37,IF($X37="FSG",0,IF($X37="MG",SUMPRODUCT(Expenses!LX$14:LX$18,$Z37:$Z41)*$F37,MAX((Expenses!LX$15-$AB37/12)*$AA37*$F37,0)+MAX((Expenses!LX$14-$AB38/12)*$AA38*$F37,0)+MAX((Expenses!LX$17-$AB39/12)*$AA39*$F37,0)+MAX((Expenses!LX$16-$AB40/12)*$AA40*$F37,0)+MAX((Expenses!LX$18-$AB41/12)*$AA41*$F37,0)))))</f>
        <v>0</v>
      </c>
      <c r="MA208" s="515">
        <f>IF(OR(MA$167&lt;=EOMONTH($E37,$R37*(1-$O37)),MA$167&gt;EOMONTH($E37,$P37*12*(1-$O37)+$Q37*12*$O37+$R37*(1-$O37))),0,IF($X37="NNN",SUM(Expenses!LY$14:LY$18)*$F37,IF($X37="FSG",0,IF($X37="MG",SUMPRODUCT(Expenses!LY$14:LY$18,$Z37:$Z41)*$F37,MAX((Expenses!LY$15-$AB37/12)*$AA37*$F37,0)+MAX((Expenses!LY$14-$AB38/12)*$AA38*$F37,0)+MAX((Expenses!LY$17-$AB39/12)*$AA39*$F37,0)+MAX((Expenses!LY$16-$AB40/12)*$AA40*$F37,0)+MAX((Expenses!LY$18-$AB41/12)*$AA41*$F37,0)))))</f>
        <v>0</v>
      </c>
      <c r="MB208" s="515">
        <f>IF(OR(MB$167&lt;=EOMONTH($E37,$R37*(1-$O37)),MB$167&gt;EOMONTH($E37,$P37*12*(1-$O37)+$Q37*12*$O37+$R37*(1-$O37))),0,IF($X37="NNN",SUM(Expenses!LZ$14:LZ$18)*$F37,IF($X37="FSG",0,IF($X37="MG",SUMPRODUCT(Expenses!LZ$14:LZ$18,$Z37:$Z41)*$F37,MAX((Expenses!LZ$15-$AB37/12)*$AA37*$F37,0)+MAX((Expenses!LZ$14-$AB38/12)*$AA38*$F37,0)+MAX((Expenses!LZ$17-$AB39/12)*$AA39*$F37,0)+MAX((Expenses!LZ$16-$AB40/12)*$AA40*$F37,0)+MAX((Expenses!LZ$18-$AB41/12)*$AA41*$F37,0)))))</f>
        <v>0</v>
      </c>
      <c r="MC208" s="515">
        <f>IF(OR(MC$167&lt;=EOMONTH($E37,$R37*(1-$O37)),MC$167&gt;EOMONTH($E37,$P37*12*(1-$O37)+$Q37*12*$O37+$R37*(1-$O37))),0,IF($X37="NNN",SUM(Expenses!MA$14:MA$18)*$F37,IF($X37="FSG",0,IF($X37="MG",SUMPRODUCT(Expenses!MA$14:MA$18,$Z37:$Z41)*$F37,MAX((Expenses!MA$15-$AB37/12)*$AA37*$F37,0)+MAX((Expenses!MA$14-$AB38/12)*$AA38*$F37,0)+MAX((Expenses!MA$17-$AB39/12)*$AA39*$F37,0)+MAX((Expenses!MA$16-$AB40/12)*$AA40*$F37,0)+MAX((Expenses!MA$18-$AB41/12)*$AA41*$F37,0)))))</f>
        <v>0</v>
      </c>
      <c r="MD208" s="515">
        <f>IF(OR(MD$167&lt;=EOMONTH($E37,$R37*(1-$O37)),MD$167&gt;EOMONTH($E37,$P37*12*(1-$O37)+$Q37*12*$O37+$R37*(1-$O37))),0,IF($X37="NNN",SUM(Expenses!MB$14:MB$18)*$F37,IF($X37="FSG",0,IF($X37="MG",SUMPRODUCT(Expenses!MB$14:MB$18,$Z37:$Z41)*$F37,MAX((Expenses!MB$15-$AB37/12)*$AA37*$F37,0)+MAX((Expenses!MB$14-$AB38/12)*$AA38*$F37,0)+MAX((Expenses!MB$17-$AB39/12)*$AA39*$F37,0)+MAX((Expenses!MB$16-$AB40/12)*$AA40*$F37,0)+MAX((Expenses!MB$18-$AB41/12)*$AA41*$F37,0)))))</f>
        <v>0</v>
      </c>
      <c r="ME208" s="515">
        <f>IF(OR(ME$167&lt;=EOMONTH($E37,$R37*(1-$O37)),ME$167&gt;EOMONTH($E37,$P37*12*(1-$O37)+$Q37*12*$O37+$R37*(1-$O37))),0,IF($X37="NNN",SUM(Expenses!MC$14:MC$18)*$F37,IF($X37="FSG",0,IF($X37="MG",SUMPRODUCT(Expenses!MC$14:MC$18,$Z37:$Z41)*$F37,MAX((Expenses!MC$15-$AB37/12)*$AA37*$F37,0)+MAX((Expenses!MC$14-$AB38/12)*$AA38*$F37,0)+MAX((Expenses!MC$17-$AB39/12)*$AA39*$F37,0)+MAX((Expenses!MC$16-$AB40/12)*$AA40*$F37,0)+MAX((Expenses!MC$18-$AB41/12)*$AA41*$F37,0)))))</f>
        <v>0</v>
      </c>
      <c r="MF208" s="515">
        <f>IF(OR(MF$167&lt;=EOMONTH($E37,$R37*(1-$O37)),MF$167&gt;EOMONTH($E37,$P37*12*(1-$O37)+$Q37*12*$O37+$R37*(1-$O37))),0,IF($X37="NNN",SUM(Expenses!MD$14:MD$18)*$F37,IF($X37="FSG",0,IF($X37="MG",SUMPRODUCT(Expenses!MD$14:MD$18,$Z37:$Z41)*$F37,MAX((Expenses!MD$15-$AB37/12)*$AA37*$F37,0)+MAX((Expenses!MD$14-$AB38/12)*$AA38*$F37,0)+MAX((Expenses!MD$17-$AB39/12)*$AA39*$F37,0)+MAX((Expenses!MD$16-$AB40/12)*$AA40*$F37,0)+MAX((Expenses!MD$18-$AB41/12)*$AA41*$F37,0)))))</f>
        <v>0</v>
      </c>
      <c r="MG208" s="515">
        <f>IF(OR(MG$167&lt;=EOMONTH($E37,$R37*(1-$O37)),MG$167&gt;EOMONTH($E37,$P37*12*(1-$O37)+$Q37*12*$O37+$R37*(1-$O37))),0,IF($X37="NNN",SUM(Expenses!ME$14:ME$18)*$F37,IF($X37="FSG",0,IF($X37="MG",SUMPRODUCT(Expenses!ME$14:ME$18,$Z37:$Z41)*$F37,MAX((Expenses!ME$15-$AB37/12)*$AA37*$F37,0)+MAX((Expenses!ME$14-$AB38/12)*$AA38*$F37,0)+MAX((Expenses!ME$17-$AB39/12)*$AA39*$F37,0)+MAX((Expenses!ME$16-$AB40/12)*$AA40*$F37,0)+MAX((Expenses!ME$18-$AB41/12)*$AA41*$F37,0)))))</f>
        <v>0</v>
      </c>
      <c r="MH208" s="515">
        <f>IF(OR(MH$167&lt;=EOMONTH($E37,$R37*(1-$O37)),MH$167&gt;EOMONTH($E37,$P37*12*(1-$O37)+$Q37*12*$O37+$R37*(1-$O37))),0,IF($X37="NNN",SUM(Expenses!MF$14:MF$18)*$F37,IF($X37="FSG",0,IF($X37="MG",SUMPRODUCT(Expenses!MF$14:MF$18,$Z37:$Z41)*$F37,MAX((Expenses!MF$15-$AB37/12)*$AA37*$F37,0)+MAX((Expenses!MF$14-$AB38/12)*$AA38*$F37,0)+MAX((Expenses!MF$17-$AB39/12)*$AA39*$F37,0)+MAX((Expenses!MF$16-$AB40/12)*$AA40*$F37,0)+MAX((Expenses!MF$18-$AB41/12)*$AA41*$F37,0)))))</f>
        <v>0</v>
      </c>
      <c r="MI208" s="515">
        <f>IF(OR(MI$167&lt;=EOMONTH($E37,$R37*(1-$O37)),MI$167&gt;EOMONTH($E37,$P37*12*(1-$O37)+$Q37*12*$O37+$R37*(1-$O37))),0,IF($X37="NNN",SUM(Expenses!MG$14:MG$18)*$F37,IF($X37="FSG",0,IF($X37="MG",SUMPRODUCT(Expenses!MG$14:MG$18,$Z37:$Z41)*$F37,MAX((Expenses!MG$15-$AB37/12)*$AA37*$F37,0)+MAX((Expenses!MG$14-$AB38/12)*$AA38*$F37,0)+MAX((Expenses!MG$17-$AB39/12)*$AA39*$F37,0)+MAX((Expenses!MG$16-$AB40/12)*$AA40*$F37,0)+MAX((Expenses!MG$18-$AB41/12)*$AA41*$F37,0)))))</f>
        <v>0</v>
      </c>
      <c r="MJ208" s="515">
        <f>IF(OR(MJ$167&lt;=EOMONTH($E37,$R37*(1-$O37)),MJ$167&gt;EOMONTH($E37,$P37*12*(1-$O37)+$Q37*12*$O37+$R37*(1-$O37))),0,IF($X37="NNN",SUM(Expenses!MH$14:MH$18)*$F37,IF($X37="FSG",0,IF($X37="MG",SUMPRODUCT(Expenses!MH$14:MH$18,$Z37:$Z41)*$F37,MAX((Expenses!MH$15-$AB37/12)*$AA37*$F37,0)+MAX((Expenses!MH$14-$AB38/12)*$AA38*$F37,0)+MAX((Expenses!MH$17-$AB39/12)*$AA39*$F37,0)+MAX((Expenses!MH$16-$AB40/12)*$AA40*$F37,0)+MAX((Expenses!MH$18-$AB41/12)*$AA41*$F37,0)))))</f>
        <v>0</v>
      </c>
      <c r="MK208" s="515">
        <f>IF(OR(MK$167&lt;=EOMONTH($E37,$R37*(1-$O37)),MK$167&gt;EOMONTH($E37,$P37*12*(1-$O37)+$Q37*12*$O37+$R37*(1-$O37))),0,IF($X37="NNN",SUM(Expenses!MI$14:MI$18)*$F37,IF($X37="FSG",0,IF($X37="MG",SUMPRODUCT(Expenses!MI$14:MI$18,$Z37:$Z41)*$F37,MAX((Expenses!MI$15-$AB37/12)*$AA37*$F37,0)+MAX((Expenses!MI$14-$AB38/12)*$AA38*$F37,0)+MAX((Expenses!MI$17-$AB39/12)*$AA39*$F37,0)+MAX((Expenses!MI$16-$AB40/12)*$AA40*$F37,0)+MAX((Expenses!MI$18-$AB41/12)*$AA41*$F37,0)))))</f>
        <v>0</v>
      </c>
      <c r="ML208" s="515">
        <f>IF(OR(ML$167&lt;=EOMONTH($E37,$R37*(1-$O37)),ML$167&gt;EOMONTH($E37,$P37*12*(1-$O37)+$Q37*12*$O37+$R37*(1-$O37))),0,IF($X37="NNN",SUM(Expenses!MJ$14:MJ$18)*$F37,IF($X37="FSG",0,IF($X37="MG",SUMPRODUCT(Expenses!MJ$14:MJ$18,$Z37:$Z41)*$F37,MAX((Expenses!MJ$15-$AB37/12)*$AA37*$F37,0)+MAX((Expenses!MJ$14-$AB38/12)*$AA38*$F37,0)+MAX((Expenses!MJ$17-$AB39/12)*$AA39*$F37,0)+MAX((Expenses!MJ$16-$AB40/12)*$AA40*$F37,0)+MAX((Expenses!MJ$18-$AB41/12)*$AA41*$F37,0)))))</f>
        <v>0</v>
      </c>
      <c r="MM208" s="515">
        <f>IF(OR(MM$167&lt;=EOMONTH($E37,$R37*(1-$O37)),MM$167&gt;EOMONTH($E37,$P37*12*(1-$O37)+$Q37*12*$O37+$R37*(1-$O37))),0,IF($X37="NNN",SUM(Expenses!MK$14:MK$18)*$F37,IF($X37="FSG",0,IF($X37="MG",SUMPRODUCT(Expenses!MK$14:MK$18,$Z37:$Z41)*$F37,MAX((Expenses!MK$15-$AB37/12)*$AA37*$F37,0)+MAX((Expenses!MK$14-$AB38/12)*$AA38*$F37,0)+MAX((Expenses!MK$17-$AB39/12)*$AA39*$F37,0)+MAX((Expenses!MK$16-$AB40/12)*$AA40*$F37,0)+MAX((Expenses!MK$18-$AB41/12)*$AA41*$F37,0)))))</f>
        <v>0</v>
      </c>
      <c r="MN208" s="515">
        <f>IF(OR(MN$167&lt;=EOMONTH($E37,$R37*(1-$O37)),MN$167&gt;EOMONTH($E37,$P37*12*(1-$O37)+$Q37*12*$O37+$R37*(1-$O37))),0,IF($X37="NNN",SUM(Expenses!ML$14:ML$18)*$F37,IF($X37="FSG",0,IF($X37="MG",SUMPRODUCT(Expenses!ML$14:ML$18,$Z37:$Z41)*$F37,MAX((Expenses!ML$15-$AB37/12)*$AA37*$F37,0)+MAX((Expenses!ML$14-$AB38/12)*$AA38*$F37,0)+MAX((Expenses!ML$17-$AB39/12)*$AA39*$F37,0)+MAX((Expenses!ML$16-$AB40/12)*$AA40*$F37,0)+MAX((Expenses!ML$18-$AB41/12)*$AA41*$F37,0)))))</f>
        <v>0</v>
      </c>
      <c r="MO208" s="515">
        <f>IF(OR(MO$167&lt;=EOMONTH($E37,$R37*(1-$O37)),MO$167&gt;EOMONTH($E37,$P37*12*(1-$O37)+$Q37*12*$O37+$R37*(1-$O37))),0,IF($X37="NNN",SUM(Expenses!MM$14:MM$18)*$F37,IF($X37="FSG",0,IF($X37="MG",SUMPRODUCT(Expenses!MM$14:MM$18,$Z37:$Z41)*$F37,MAX((Expenses!MM$15-$AB37/12)*$AA37*$F37,0)+MAX((Expenses!MM$14-$AB38/12)*$AA38*$F37,0)+MAX((Expenses!MM$17-$AB39/12)*$AA39*$F37,0)+MAX((Expenses!MM$16-$AB40/12)*$AA40*$F37,0)+MAX((Expenses!MM$18-$AB41/12)*$AA41*$F37,0)))))</f>
        <v>0</v>
      </c>
      <c r="MP208" s="515">
        <f>IF(OR(MP$167&lt;=EOMONTH($E37,$R37*(1-$O37)),MP$167&gt;EOMONTH($E37,$P37*12*(1-$O37)+$Q37*12*$O37+$R37*(1-$O37))),0,IF($X37="NNN",SUM(Expenses!MN$14:MN$18)*$F37,IF($X37="FSG",0,IF($X37="MG",SUMPRODUCT(Expenses!MN$14:MN$18,$Z37:$Z41)*$F37,MAX((Expenses!MN$15-$AB37/12)*$AA37*$F37,0)+MAX((Expenses!MN$14-$AB38/12)*$AA38*$F37,0)+MAX((Expenses!MN$17-$AB39/12)*$AA39*$F37,0)+MAX((Expenses!MN$16-$AB40/12)*$AA40*$F37,0)+MAX((Expenses!MN$18-$AB41/12)*$AA41*$F37,0)))))</f>
        <v>0</v>
      </c>
      <c r="MQ208" s="515">
        <f>IF(OR(MQ$167&lt;=EOMONTH($E37,$R37*(1-$O37)),MQ$167&gt;EOMONTH($E37,$P37*12*(1-$O37)+$Q37*12*$O37+$R37*(1-$O37))),0,IF($X37="NNN",SUM(Expenses!MO$14:MO$18)*$F37,IF($X37="FSG",0,IF($X37="MG",SUMPRODUCT(Expenses!MO$14:MO$18,$Z37:$Z41)*$F37,MAX((Expenses!MO$15-$AB37/12)*$AA37*$F37,0)+MAX((Expenses!MO$14-$AB38/12)*$AA38*$F37,0)+MAX((Expenses!MO$17-$AB39/12)*$AA39*$F37,0)+MAX((Expenses!MO$16-$AB40/12)*$AA40*$F37,0)+MAX((Expenses!MO$18-$AB41/12)*$AA41*$F37,0)))))</f>
        <v>0</v>
      </c>
      <c r="MR208" s="515">
        <f>IF(OR(MR$167&lt;=EOMONTH($E37,$R37*(1-$O37)),MR$167&gt;EOMONTH($E37,$P37*12*(1-$O37)+$Q37*12*$O37+$R37*(1-$O37))),0,IF($X37="NNN",SUM(Expenses!MP$14:MP$18)*$F37,IF($X37="FSG",0,IF($X37="MG",SUMPRODUCT(Expenses!MP$14:MP$18,$Z37:$Z41)*$F37,MAX((Expenses!MP$15-$AB37/12)*$AA37*$F37,0)+MAX((Expenses!MP$14-$AB38/12)*$AA38*$F37,0)+MAX((Expenses!MP$17-$AB39/12)*$AA39*$F37,0)+MAX((Expenses!MP$16-$AB40/12)*$AA40*$F37,0)+MAX((Expenses!MP$18-$AB41/12)*$AA41*$F37,0)))))</f>
        <v>0</v>
      </c>
      <c r="MS208" s="515">
        <f>IF(OR(MS$167&lt;=EOMONTH($E37,$R37*(1-$O37)),MS$167&gt;EOMONTH($E37,$P37*12*(1-$O37)+$Q37*12*$O37+$R37*(1-$O37))),0,IF($X37="NNN",SUM(Expenses!MQ$14:MQ$18)*$F37,IF($X37="FSG",0,IF($X37="MG",SUMPRODUCT(Expenses!MQ$14:MQ$18,$Z37:$Z41)*$F37,MAX((Expenses!MQ$15-$AB37/12)*$AA37*$F37,0)+MAX((Expenses!MQ$14-$AB38/12)*$AA38*$F37,0)+MAX((Expenses!MQ$17-$AB39/12)*$AA39*$F37,0)+MAX((Expenses!MQ$16-$AB40/12)*$AA40*$F37,0)+MAX((Expenses!MQ$18-$AB41/12)*$AA41*$F37,0)))))</f>
        <v>0</v>
      </c>
      <c r="MT208" s="515">
        <f>IF(OR(MT$167&lt;=EOMONTH($E37,$R37*(1-$O37)),MT$167&gt;EOMONTH($E37,$P37*12*(1-$O37)+$Q37*12*$O37+$R37*(1-$O37))),0,IF($X37="NNN",SUM(Expenses!MR$14:MR$18)*$F37,IF($X37="FSG",0,IF($X37="MG",SUMPRODUCT(Expenses!MR$14:MR$18,$Z37:$Z41)*$F37,MAX((Expenses!MR$15-$AB37/12)*$AA37*$F37,0)+MAX((Expenses!MR$14-$AB38/12)*$AA38*$F37,0)+MAX((Expenses!MR$17-$AB39/12)*$AA39*$F37,0)+MAX((Expenses!MR$16-$AB40/12)*$AA40*$F37,0)+MAX((Expenses!MR$18-$AB41/12)*$AA41*$F37,0)))))</f>
        <v>0</v>
      </c>
      <c r="MU208" s="515">
        <f>IF(OR(MU$167&lt;=EOMONTH($E37,$R37*(1-$O37)),MU$167&gt;EOMONTH($E37,$P37*12*(1-$O37)+$Q37*12*$O37+$R37*(1-$O37))),0,IF($X37="NNN",SUM(Expenses!MS$14:MS$18)*$F37,IF($X37="FSG",0,IF($X37="MG",SUMPRODUCT(Expenses!MS$14:MS$18,$Z37:$Z41)*$F37,MAX((Expenses!MS$15-$AB37/12)*$AA37*$F37,0)+MAX((Expenses!MS$14-$AB38/12)*$AA38*$F37,0)+MAX((Expenses!MS$17-$AB39/12)*$AA39*$F37,0)+MAX((Expenses!MS$16-$AB40/12)*$AA40*$F37,0)+MAX((Expenses!MS$18-$AB41/12)*$AA41*$F37,0)))))</f>
        <v>0</v>
      </c>
      <c r="MV208" s="515">
        <f>IF(OR(MV$167&lt;=EOMONTH($E37,$R37*(1-$O37)),MV$167&gt;EOMONTH($E37,$P37*12*(1-$O37)+$Q37*12*$O37+$R37*(1-$O37))),0,IF($X37="NNN",SUM(Expenses!MT$14:MT$18)*$F37,IF($X37="FSG",0,IF($X37="MG",SUMPRODUCT(Expenses!MT$14:MT$18,$Z37:$Z41)*$F37,MAX((Expenses!MT$15-$AB37/12)*$AA37*$F37,0)+MAX((Expenses!MT$14-$AB38/12)*$AA38*$F37,0)+MAX((Expenses!MT$17-$AB39/12)*$AA39*$F37,0)+MAX((Expenses!MT$16-$AB40/12)*$AA40*$F37,0)+MAX((Expenses!MT$18-$AB41/12)*$AA41*$F37,0)))))</f>
        <v>0</v>
      </c>
      <c r="MW208" s="515">
        <f>IF(OR(MW$167&lt;=EOMONTH($E37,$R37*(1-$O37)),MW$167&gt;EOMONTH($E37,$P37*12*(1-$O37)+$Q37*12*$O37+$R37*(1-$O37))),0,IF($X37="NNN",SUM(Expenses!MU$14:MU$18)*$F37,IF($X37="FSG",0,IF($X37="MG",SUMPRODUCT(Expenses!MU$14:MU$18,$Z37:$Z41)*$F37,MAX((Expenses!MU$15-$AB37/12)*$AA37*$F37,0)+MAX((Expenses!MU$14-$AB38/12)*$AA38*$F37,0)+MAX((Expenses!MU$17-$AB39/12)*$AA39*$F37,0)+MAX((Expenses!MU$16-$AB40/12)*$AA40*$F37,0)+MAX((Expenses!MU$18-$AB41/12)*$AA41*$F37,0)))))</f>
        <v>0</v>
      </c>
      <c r="MX208" s="515">
        <f>IF(OR(MX$167&lt;=EOMONTH($E37,$R37*(1-$O37)),MX$167&gt;EOMONTH($E37,$P37*12*(1-$O37)+$Q37*12*$O37+$R37*(1-$O37))),0,IF($X37="NNN",SUM(Expenses!MV$14:MV$18)*$F37,IF($X37="FSG",0,IF($X37="MG",SUMPRODUCT(Expenses!MV$14:MV$18,$Z37:$Z41)*$F37,MAX((Expenses!MV$15-$AB37/12)*$AA37*$F37,0)+MAX((Expenses!MV$14-$AB38/12)*$AA38*$F37,0)+MAX((Expenses!MV$17-$AB39/12)*$AA39*$F37,0)+MAX((Expenses!MV$16-$AB40/12)*$AA40*$F37,0)+MAX((Expenses!MV$18-$AB41/12)*$AA41*$F37,0)))))</f>
        <v>0</v>
      </c>
      <c r="MY208" s="515">
        <f>IF(OR(MY$167&lt;=EOMONTH($E37,$R37*(1-$O37)),MY$167&gt;EOMONTH($E37,$P37*12*(1-$O37)+$Q37*12*$O37+$R37*(1-$O37))),0,IF($X37="NNN",SUM(Expenses!MW$14:MW$18)*$F37,IF($X37="FSG",0,IF($X37="MG",SUMPRODUCT(Expenses!MW$14:MW$18,$Z37:$Z41)*$F37,MAX((Expenses!MW$15-$AB37/12)*$AA37*$F37,0)+MAX((Expenses!MW$14-$AB38/12)*$AA38*$F37,0)+MAX((Expenses!MW$17-$AB39/12)*$AA39*$F37,0)+MAX((Expenses!MW$16-$AB40/12)*$AA40*$F37,0)+MAX((Expenses!MW$18-$AB41/12)*$AA41*$F37,0)))))</f>
        <v>0</v>
      </c>
      <c r="MZ208" s="515">
        <f>IF(OR(MZ$167&lt;=EOMONTH($E37,$R37*(1-$O37)),MZ$167&gt;EOMONTH($E37,$P37*12*(1-$O37)+$Q37*12*$O37+$R37*(1-$O37))),0,IF($X37="NNN",SUM(Expenses!MX$14:MX$18)*$F37,IF($X37="FSG",0,IF($X37="MG",SUMPRODUCT(Expenses!MX$14:MX$18,$Z37:$Z41)*$F37,MAX((Expenses!MX$15-$AB37/12)*$AA37*$F37,0)+MAX((Expenses!MX$14-$AB38/12)*$AA38*$F37,0)+MAX((Expenses!MX$17-$AB39/12)*$AA39*$F37,0)+MAX((Expenses!MX$16-$AB40/12)*$AA40*$F37,0)+MAX((Expenses!MX$18-$AB41/12)*$AA41*$F37,0)))))</f>
        <v>0</v>
      </c>
      <c r="NA208" s="515">
        <f>IF(OR(NA$167&lt;=EOMONTH($E37,$R37*(1-$O37)),NA$167&gt;EOMONTH($E37,$P37*12*(1-$O37)+$Q37*12*$O37+$R37*(1-$O37))),0,IF($X37="NNN",SUM(Expenses!MY$14:MY$18)*$F37,IF($X37="FSG",0,IF($X37="MG",SUMPRODUCT(Expenses!MY$14:MY$18,$Z37:$Z41)*$F37,MAX((Expenses!MY$15-$AB37/12)*$AA37*$F37,0)+MAX((Expenses!MY$14-$AB38/12)*$AA38*$F37,0)+MAX((Expenses!MY$17-$AB39/12)*$AA39*$F37,0)+MAX((Expenses!MY$16-$AB40/12)*$AA40*$F37,0)+MAX((Expenses!MY$18-$AB41/12)*$AA41*$F37,0)))))</f>
        <v>0</v>
      </c>
      <c r="NB208" s="515">
        <f>IF(OR(NB$167&lt;=EOMONTH($E37,$R37*(1-$O37)),NB$167&gt;EOMONTH($E37,$P37*12*(1-$O37)+$Q37*12*$O37+$R37*(1-$O37))),0,IF($X37="NNN",SUM(Expenses!MZ$14:MZ$18)*$F37,IF($X37="FSG",0,IF($X37="MG",SUMPRODUCT(Expenses!MZ$14:MZ$18,$Z37:$Z41)*$F37,MAX((Expenses!MZ$15-$AB37/12)*$AA37*$F37,0)+MAX((Expenses!MZ$14-$AB38/12)*$AA38*$F37,0)+MAX((Expenses!MZ$17-$AB39/12)*$AA39*$F37,0)+MAX((Expenses!MZ$16-$AB40/12)*$AA40*$F37,0)+MAX((Expenses!MZ$18-$AB41/12)*$AA41*$F37,0)))))</f>
        <v>0</v>
      </c>
      <c r="NC208" s="515">
        <f>IF(OR(NC$167&lt;=EOMONTH($E37,$R37*(1-$O37)),NC$167&gt;EOMONTH($E37,$P37*12*(1-$O37)+$Q37*12*$O37+$R37*(1-$O37))),0,IF($X37="NNN",SUM(Expenses!NA$14:NA$18)*$F37,IF($X37="FSG",0,IF($X37="MG",SUMPRODUCT(Expenses!NA$14:NA$18,$Z37:$Z41)*$F37,MAX((Expenses!NA$15-$AB37/12)*$AA37*$F37,0)+MAX((Expenses!NA$14-$AB38/12)*$AA38*$F37,0)+MAX((Expenses!NA$17-$AB39/12)*$AA39*$F37,0)+MAX((Expenses!NA$16-$AB40/12)*$AA40*$F37,0)+MAX((Expenses!NA$18-$AB41/12)*$AA41*$F37,0)))))</f>
        <v>0</v>
      </c>
      <c r="ND208" s="515">
        <f>IF(OR(ND$167&lt;=EOMONTH($E37,$R37*(1-$O37)),ND$167&gt;EOMONTH($E37,$P37*12*(1-$O37)+$Q37*12*$O37+$R37*(1-$O37))),0,IF($X37="NNN",SUM(Expenses!NB$14:NB$18)*$F37,IF($X37="FSG",0,IF($X37="MG",SUMPRODUCT(Expenses!NB$14:NB$18,$Z37:$Z41)*$F37,MAX((Expenses!NB$15-$AB37/12)*$AA37*$F37,0)+MAX((Expenses!NB$14-$AB38/12)*$AA38*$F37,0)+MAX((Expenses!NB$17-$AB39/12)*$AA39*$F37,0)+MAX((Expenses!NB$16-$AB40/12)*$AA40*$F37,0)+MAX((Expenses!NB$18-$AB41/12)*$AA41*$F37,0)))))</f>
        <v>0</v>
      </c>
      <c r="NE208" s="515">
        <f>IF(OR(NE$167&lt;=EOMONTH($E37,$R37*(1-$O37)),NE$167&gt;EOMONTH($E37,$P37*12*(1-$O37)+$Q37*12*$O37+$R37*(1-$O37))),0,IF($X37="NNN",SUM(Expenses!NC$14:NC$18)*$F37,IF($X37="FSG",0,IF($X37="MG",SUMPRODUCT(Expenses!NC$14:NC$18,$Z37:$Z41)*$F37,MAX((Expenses!NC$15-$AB37/12)*$AA37*$F37,0)+MAX((Expenses!NC$14-$AB38/12)*$AA38*$F37,0)+MAX((Expenses!NC$17-$AB39/12)*$AA39*$F37,0)+MAX((Expenses!NC$16-$AB40/12)*$AA40*$F37,0)+MAX((Expenses!NC$18-$AB41/12)*$AA41*$F37,0)))))</f>
        <v>0</v>
      </c>
      <c r="NF208" s="515">
        <f>IF(OR(NF$167&lt;=EOMONTH($E37,$R37*(1-$O37)),NF$167&gt;EOMONTH($E37,$P37*12*(1-$O37)+$Q37*12*$O37+$R37*(1-$O37))),0,IF($X37="NNN",SUM(Expenses!ND$14:ND$18)*$F37,IF($X37="FSG",0,IF($X37="MG",SUMPRODUCT(Expenses!ND$14:ND$18,$Z37:$Z41)*$F37,MAX((Expenses!ND$15-$AB37/12)*$AA37*$F37,0)+MAX((Expenses!ND$14-$AB38/12)*$AA38*$F37,0)+MAX((Expenses!ND$17-$AB39/12)*$AA39*$F37,0)+MAX((Expenses!ND$16-$AB40/12)*$AA40*$F37,0)+MAX((Expenses!ND$18-$AB41/12)*$AA41*$F37,0)))))</f>
        <v>0</v>
      </c>
      <c r="NG208" s="515">
        <f>IF(OR(NG$167&lt;=EOMONTH($E37,$R37*(1-$O37)),NG$167&gt;EOMONTH($E37,$P37*12*(1-$O37)+$Q37*12*$O37+$R37*(1-$O37))),0,IF($X37="NNN",SUM(Expenses!NE$14:NE$18)*$F37,IF($X37="FSG",0,IF($X37="MG",SUMPRODUCT(Expenses!NE$14:NE$18,$Z37:$Z41)*$F37,MAX((Expenses!NE$15-$AB37/12)*$AA37*$F37,0)+MAX((Expenses!NE$14-$AB38/12)*$AA38*$F37,0)+MAX((Expenses!NE$17-$AB39/12)*$AA39*$F37,0)+MAX((Expenses!NE$16-$AB40/12)*$AA40*$F37,0)+MAX((Expenses!NE$18-$AB41/12)*$AA41*$F37,0)))))</f>
        <v>0</v>
      </c>
      <c r="NH208" s="515">
        <f>IF(OR(NH$167&lt;=EOMONTH($E37,$R37*(1-$O37)),NH$167&gt;EOMONTH($E37,$P37*12*(1-$O37)+$Q37*12*$O37+$R37*(1-$O37))),0,IF($X37="NNN",SUM(Expenses!NF$14:NF$18)*$F37,IF($X37="FSG",0,IF($X37="MG",SUMPRODUCT(Expenses!NF$14:NF$18,$Z37:$Z41)*$F37,MAX((Expenses!NF$15-$AB37/12)*$AA37*$F37,0)+MAX((Expenses!NF$14-$AB38/12)*$AA38*$F37,0)+MAX((Expenses!NF$17-$AB39/12)*$AA39*$F37,0)+MAX((Expenses!NF$16-$AB40/12)*$AA40*$F37,0)+MAX((Expenses!NF$18-$AB41/12)*$AA41*$F37,0)))))</f>
        <v>0</v>
      </c>
      <c r="NI208" s="515">
        <f>IF(OR(NI$167&lt;=EOMONTH($E37,$R37*(1-$O37)),NI$167&gt;EOMONTH($E37,$P37*12*(1-$O37)+$Q37*12*$O37+$R37*(1-$O37))),0,IF($X37="NNN",SUM(Expenses!NG$14:NG$18)*$F37,IF($X37="FSG",0,IF($X37="MG",SUMPRODUCT(Expenses!NG$14:NG$18,$Z37:$Z41)*$F37,MAX((Expenses!NG$15-$AB37/12)*$AA37*$F37,0)+MAX((Expenses!NG$14-$AB38/12)*$AA38*$F37,0)+MAX((Expenses!NG$17-$AB39/12)*$AA39*$F37,0)+MAX((Expenses!NG$16-$AB40/12)*$AA40*$F37,0)+MAX((Expenses!NG$18-$AB41/12)*$AA41*$F37,0)))))</f>
        <v>0</v>
      </c>
      <c r="NJ208" s="515">
        <f>IF(OR(NJ$167&lt;=EOMONTH($E37,$R37*(1-$O37)),NJ$167&gt;EOMONTH($E37,$P37*12*(1-$O37)+$Q37*12*$O37+$R37*(1-$O37))),0,IF($X37="NNN",SUM(Expenses!NH$14:NH$18)*$F37,IF($X37="FSG",0,IF($X37="MG",SUMPRODUCT(Expenses!NH$14:NH$18,$Z37:$Z41)*$F37,MAX((Expenses!NH$15-$AB37/12)*$AA37*$F37,0)+MAX((Expenses!NH$14-$AB38/12)*$AA38*$F37,0)+MAX((Expenses!NH$17-$AB39/12)*$AA39*$F37,0)+MAX((Expenses!NH$16-$AB40/12)*$AA40*$F37,0)+MAX((Expenses!NH$18-$AB41/12)*$AA41*$F37,0)))))</f>
        <v>0</v>
      </c>
      <c r="NK208" s="518">
        <f>IF(OR(NK$167&lt;=EOMONTH($E37,$R37*(1-$O37)),NK$167&gt;EOMONTH($E37,$P37*12*(1-$O37)+$Q37*12*$O37+$R37*(1-$O37))),0,IF($X37="NNN",SUM(Expenses!NI$14:NI$18)*$F37,IF($X37="FSG",0,IF($X37="MG",SUMPRODUCT(Expenses!NI$14:NI$18,$Z37:$Z41)*$F37,MAX((Expenses!NI$15-$AB37/12)*$AA37*$F37,0)+MAX((Expenses!NI$14-$AB38/12)*$AA38*$F37,0)+MAX((Expenses!NI$17-$AB39/12)*$AA39*$F37,0)+MAX((Expenses!NI$16-$AB40/12)*$AA40*$F37,0)+MAX((Expenses!NI$18-$AB41/12)*$AA41*$F37,0)))))</f>
        <v>0</v>
      </c>
    </row>
    <row r="209" spans="1:375" s="384" customFormat="1" ht="13.8" x14ac:dyDescent="0.3">
      <c r="A209" s="519">
        <f t="shared" si="147"/>
        <v>669889.90573242307</v>
      </c>
      <c r="B209" s="446"/>
      <c r="C209" s="520" t="s">
        <v>336</v>
      </c>
      <c r="D209" s="521">
        <f t="shared" ref="D209:BO209" si="172">SUM(D202:D208)</f>
        <v>7478.6533709998757</v>
      </c>
      <c r="E209" s="521">
        <f t="shared" si="172"/>
        <v>7481.0230343003914</v>
      </c>
      <c r="F209" s="521">
        <f t="shared" si="172"/>
        <v>7676.3272274782767</v>
      </c>
      <c r="G209" s="521">
        <f t="shared" si="172"/>
        <v>7678.707629338649</v>
      </c>
      <c r="H209" s="521">
        <f t="shared" si="172"/>
        <v>7681.093418714092</v>
      </c>
      <c r="I209" s="521">
        <f t="shared" si="172"/>
        <v>7683.4846077980565</v>
      </c>
      <c r="J209" s="521">
        <f t="shared" si="172"/>
        <v>7685.8812088115956</v>
      </c>
      <c r="K209" s="521">
        <f t="shared" si="172"/>
        <v>7688.2832340034174</v>
      </c>
      <c r="L209" s="521">
        <f t="shared" si="172"/>
        <v>7690.6906956499552</v>
      </c>
      <c r="M209" s="521">
        <f t="shared" si="172"/>
        <v>7693.1036060554252</v>
      </c>
      <c r="N209" s="521">
        <f t="shared" si="172"/>
        <v>7695.5219775518945</v>
      </c>
      <c r="O209" s="521">
        <f t="shared" si="172"/>
        <v>7697.9458224993377</v>
      </c>
      <c r="P209" s="521">
        <f t="shared" si="172"/>
        <v>7700.375153285705</v>
      </c>
      <c r="Q209" s="521">
        <f t="shared" si="172"/>
        <v>7702.809982326984</v>
      </c>
      <c r="R209" s="521">
        <f t="shared" si="172"/>
        <v>7904.2719887339308</v>
      </c>
      <c r="S209" s="521">
        <f t="shared" si="172"/>
        <v>7906.7178516454633</v>
      </c>
      <c r="T209" s="521">
        <f t="shared" si="172"/>
        <v>7909.1692502287306</v>
      </c>
      <c r="U209" s="521">
        <f t="shared" si="172"/>
        <v>7911.6261970125051</v>
      </c>
      <c r="V209" s="521">
        <f t="shared" si="172"/>
        <v>7914.0887045539157</v>
      </c>
      <c r="W209" s="521">
        <f t="shared" si="172"/>
        <v>0</v>
      </c>
      <c r="X209" s="521">
        <f t="shared" si="172"/>
        <v>0</v>
      </c>
      <c r="Y209" s="521">
        <f t="shared" si="172"/>
        <v>1097.9097177219521</v>
      </c>
      <c r="Z209" s="521">
        <f t="shared" si="172"/>
        <v>1100.3945944345737</v>
      </c>
      <c r="AA209" s="521">
        <f t="shared" si="172"/>
        <v>8271.3409034514061</v>
      </c>
      <c r="AB209" s="521">
        <f t="shared" si="172"/>
        <v>8488.890715084397</v>
      </c>
      <c r="AC209" s="521">
        <f t="shared" si="172"/>
        <v>8491.3925019243106</v>
      </c>
      <c r="AD209" s="521">
        <f t="shared" si="172"/>
        <v>8493.8999510074482</v>
      </c>
      <c r="AE209" s="521">
        <f t="shared" si="172"/>
        <v>8496.4130751490484</v>
      </c>
      <c r="AF209" s="521">
        <f t="shared" si="172"/>
        <v>8498.9318871933556</v>
      </c>
      <c r="AG209" s="521">
        <f t="shared" si="172"/>
        <v>8501.4564000136834</v>
      </c>
      <c r="AH209" s="521">
        <f t="shared" si="172"/>
        <v>8503.9866265124838</v>
      </c>
      <c r="AI209" s="521">
        <f t="shared" si="172"/>
        <v>8506.5225796214072</v>
      </c>
      <c r="AJ209" s="521">
        <f t="shared" si="172"/>
        <v>8509.0642723013734</v>
      </c>
      <c r="AK209" s="521">
        <f t="shared" si="172"/>
        <v>8511.6117175426389</v>
      </c>
      <c r="AL209" s="521">
        <f t="shared" si="172"/>
        <v>8514.1649283648585</v>
      </c>
      <c r="AM209" s="521">
        <f t="shared" si="172"/>
        <v>8516.7239178171512</v>
      </c>
      <c r="AN209" s="521">
        <f t="shared" si="172"/>
        <v>8740.7939834556782</v>
      </c>
      <c r="AO209" s="521">
        <f t="shared" si="172"/>
        <v>8743.3645694336901</v>
      </c>
      <c r="AP209" s="521">
        <f t="shared" si="172"/>
        <v>8745.9409733666125</v>
      </c>
      <c r="AQ209" s="521">
        <f t="shared" si="172"/>
        <v>8748.5232084221061</v>
      </c>
      <c r="AR209" s="521">
        <f t="shared" si="172"/>
        <v>8751.111287797632</v>
      </c>
      <c r="AS209" s="521">
        <f t="shared" si="172"/>
        <v>8753.7052247205193</v>
      </c>
      <c r="AT209" s="521">
        <f t="shared" si="172"/>
        <v>8756.3050324480355</v>
      </c>
      <c r="AU209" s="521">
        <f t="shared" si="172"/>
        <v>8758.9107242674545</v>
      </c>
      <c r="AV209" s="521">
        <f t="shared" si="172"/>
        <v>8761.5223134961216</v>
      </c>
      <c r="AW209" s="521">
        <f t="shared" si="172"/>
        <v>8764.1398134815227</v>
      </c>
      <c r="AX209" s="521">
        <f t="shared" si="172"/>
        <v>8766.7632376013516</v>
      </c>
      <c r="AY209" s="521">
        <f t="shared" si="172"/>
        <v>8769.3925992635832</v>
      </c>
      <c r="AZ209" s="521">
        <f t="shared" si="172"/>
        <v>9000.1783549183601</v>
      </c>
      <c r="BA209" s="521">
        <f t="shared" si="172"/>
        <v>9002.8196320107672</v>
      </c>
      <c r="BB209" s="521">
        <f t="shared" si="172"/>
        <v>9005.4668870518472</v>
      </c>
      <c r="BC209" s="521">
        <f t="shared" si="172"/>
        <v>9008.1201335713668</v>
      </c>
      <c r="BD209" s="521">
        <f t="shared" si="172"/>
        <v>9010.7793851297192</v>
      </c>
      <c r="BE209" s="521">
        <f t="shared" si="172"/>
        <v>9013.444655317986</v>
      </c>
      <c r="BF209" s="521">
        <f t="shared" si="172"/>
        <v>9016.1159577580092</v>
      </c>
      <c r="BG209" s="521">
        <f t="shared" si="172"/>
        <v>9018.7933061024614</v>
      </c>
      <c r="BH209" s="521">
        <f t="shared" si="172"/>
        <v>9021.4767140349159</v>
      </c>
      <c r="BI209" s="521">
        <f t="shared" si="172"/>
        <v>9024.166195269916</v>
      </c>
      <c r="BJ209" s="521">
        <f t="shared" si="172"/>
        <v>9026.8617635530409</v>
      </c>
      <c r="BK209" s="521">
        <f t="shared" si="172"/>
        <v>9029.5634326609834</v>
      </c>
      <c r="BL209" s="521">
        <f t="shared" si="172"/>
        <v>9267.2661727037976</v>
      </c>
      <c r="BM209" s="521">
        <f t="shared" si="172"/>
        <v>9269.9800849162457</v>
      </c>
      <c r="BN209" s="521">
        <f t="shared" si="172"/>
        <v>9272.7001394709532</v>
      </c>
      <c r="BO209" s="521">
        <f t="shared" si="172"/>
        <v>9275.4263502697613</v>
      </c>
      <c r="BP209" s="521">
        <f t="shared" ref="BP209:EA209" si="173">SUM(BP202:BP208)</f>
        <v>9278.1587312459669</v>
      </c>
      <c r="BQ209" s="521">
        <f t="shared" si="173"/>
        <v>9280.8972963644119</v>
      </c>
      <c r="BR209" s="521">
        <f t="shared" si="173"/>
        <v>9283.6420596215357</v>
      </c>
      <c r="BS209" s="521">
        <f t="shared" si="173"/>
        <v>9286.3930350454611</v>
      </c>
      <c r="BT209" s="521">
        <f t="shared" si="173"/>
        <v>9289.1502366960576</v>
      </c>
      <c r="BU209" s="521">
        <f t="shared" si="173"/>
        <v>9291.9136786650197</v>
      </c>
      <c r="BV209" s="521">
        <f t="shared" si="173"/>
        <v>9294.6833750759306</v>
      </c>
      <c r="BW209" s="521">
        <f t="shared" si="173"/>
        <v>9297.4593400843423</v>
      </c>
      <c r="BX209" s="521">
        <f t="shared" si="173"/>
        <v>9542.2863928690895</v>
      </c>
      <c r="BY209" s="521">
        <f t="shared" si="173"/>
        <v>9545.0749376673812</v>
      </c>
      <c r="BZ209" s="521">
        <f t="shared" si="173"/>
        <v>9547.8697937223442</v>
      </c>
      <c r="CA209" s="521">
        <f t="shared" si="173"/>
        <v>9550.6709753181185</v>
      </c>
      <c r="CB209" s="521">
        <f t="shared" si="173"/>
        <v>9553.4784967711712</v>
      </c>
      <c r="CC209" s="521">
        <f t="shared" si="173"/>
        <v>9556.292372430371</v>
      </c>
      <c r="CD209" s="521">
        <f t="shared" si="173"/>
        <v>9559.1126166770664</v>
      </c>
      <c r="CE209" s="521">
        <f t="shared" si="173"/>
        <v>9561.9392439251496</v>
      </c>
      <c r="CF209" s="521">
        <f t="shared" si="173"/>
        <v>9564.7722686211382</v>
      </c>
      <c r="CG209" s="521">
        <f t="shared" si="173"/>
        <v>0</v>
      </c>
      <c r="CH209" s="521">
        <f t="shared" si="173"/>
        <v>0</v>
      </c>
      <c r="CI209" s="521">
        <f t="shared" si="173"/>
        <v>0</v>
      </c>
      <c r="CJ209" s="521">
        <f t="shared" si="173"/>
        <v>0</v>
      </c>
      <c r="CK209" s="521">
        <f t="shared" si="173"/>
        <v>0</v>
      </c>
      <c r="CL209" s="521">
        <f t="shared" si="173"/>
        <v>0</v>
      </c>
      <c r="CM209" s="521">
        <f t="shared" si="173"/>
        <v>0</v>
      </c>
      <c r="CN209" s="521">
        <f t="shared" si="173"/>
        <v>0</v>
      </c>
      <c r="CO209" s="521">
        <f t="shared" si="173"/>
        <v>0</v>
      </c>
      <c r="CP209" s="521">
        <f t="shared" si="173"/>
        <v>0</v>
      </c>
      <c r="CQ209" s="521">
        <f t="shared" si="173"/>
        <v>0</v>
      </c>
      <c r="CR209" s="521">
        <f t="shared" si="173"/>
        <v>0</v>
      </c>
      <c r="CS209" s="521">
        <f t="shared" si="173"/>
        <v>0</v>
      </c>
      <c r="CT209" s="521">
        <f t="shared" si="173"/>
        <v>0</v>
      </c>
      <c r="CU209" s="521">
        <f t="shared" si="173"/>
        <v>0</v>
      </c>
      <c r="CV209" s="521">
        <f t="shared" si="173"/>
        <v>0</v>
      </c>
      <c r="CW209" s="521">
        <f t="shared" si="173"/>
        <v>0</v>
      </c>
      <c r="CX209" s="521">
        <f t="shared" si="173"/>
        <v>0</v>
      </c>
      <c r="CY209" s="521">
        <f t="shared" si="173"/>
        <v>0</v>
      </c>
      <c r="CZ209" s="521">
        <f t="shared" si="173"/>
        <v>0</v>
      </c>
      <c r="DA209" s="521">
        <f t="shared" si="173"/>
        <v>0</v>
      </c>
      <c r="DB209" s="521">
        <f t="shared" si="173"/>
        <v>0</v>
      </c>
      <c r="DC209" s="521">
        <f t="shared" si="173"/>
        <v>0</v>
      </c>
      <c r="DD209" s="521">
        <f t="shared" si="173"/>
        <v>0</v>
      </c>
      <c r="DE209" s="521">
        <f t="shared" si="173"/>
        <v>0</v>
      </c>
      <c r="DF209" s="521">
        <f t="shared" si="173"/>
        <v>0</v>
      </c>
      <c r="DG209" s="521">
        <f t="shared" si="173"/>
        <v>0</v>
      </c>
      <c r="DH209" s="521">
        <f t="shared" si="173"/>
        <v>0</v>
      </c>
      <c r="DI209" s="521">
        <f t="shared" si="173"/>
        <v>0</v>
      </c>
      <c r="DJ209" s="521">
        <f t="shared" si="173"/>
        <v>0</v>
      </c>
      <c r="DK209" s="521">
        <f t="shared" si="173"/>
        <v>0</v>
      </c>
      <c r="DL209" s="521">
        <f t="shared" si="173"/>
        <v>0</v>
      </c>
      <c r="DM209" s="521">
        <f t="shared" si="173"/>
        <v>0</v>
      </c>
      <c r="DN209" s="521">
        <f t="shared" si="173"/>
        <v>0</v>
      </c>
      <c r="DO209" s="521">
        <f t="shared" si="173"/>
        <v>0</v>
      </c>
      <c r="DP209" s="521">
        <f t="shared" si="173"/>
        <v>0</v>
      </c>
      <c r="DQ209" s="521">
        <f t="shared" si="173"/>
        <v>0</v>
      </c>
      <c r="DR209" s="521">
        <f t="shared" si="173"/>
        <v>0</v>
      </c>
      <c r="DS209" s="521">
        <f t="shared" si="173"/>
        <v>0</v>
      </c>
      <c r="DT209" s="521">
        <f t="shared" si="173"/>
        <v>0</v>
      </c>
      <c r="DU209" s="521">
        <f t="shared" si="173"/>
        <v>0</v>
      </c>
      <c r="DV209" s="521">
        <f t="shared" si="173"/>
        <v>0</v>
      </c>
      <c r="DW209" s="521">
        <f t="shared" si="173"/>
        <v>0</v>
      </c>
      <c r="DX209" s="521">
        <f t="shared" si="173"/>
        <v>0</v>
      </c>
      <c r="DY209" s="521">
        <f t="shared" si="173"/>
        <v>0</v>
      </c>
      <c r="DZ209" s="521">
        <f t="shared" si="173"/>
        <v>0</v>
      </c>
      <c r="EA209" s="521">
        <f t="shared" si="173"/>
        <v>0</v>
      </c>
      <c r="EB209" s="521">
        <f t="shared" ref="EB209:GM209" si="174">SUM(EB202:EB208)</f>
        <v>0</v>
      </c>
      <c r="EC209" s="521">
        <f t="shared" si="174"/>
        <v>0</v>
      </c>
      <c r="ED209" s="521">
        <f t="shared" si="174"/>
        <v>0</v>
      </c>
      <c r="EE209" s="521">
        <f t="shared" si="174"/>
        <v>0</v>
      </c>
      <c r="EF209" s="521">
        <f t="shared" si="174"/>
        <v>0</v>
      </c>
      <c r="EG209" s="521">
        <f t="shared" si="174"/>
        <v>0</v>
      </c>
      <c r="EH209" s="521">
        <f t="shared" si="174"/>
        <v>0</v>
      </c>
      <c r="EI209" s="521">
        <f t="shared" si="174"/>
        <v>0</v>
      </c>
      <c r="EJ209" s="521">
        <f t="shared" si="174"/>
        <v>0</v>
      </c>
      <c r="EK209" s="521">
        <f t="shared" si="174"/>
        <v>0</v>
      </c>
      <c r="EL209" s="521">
        <f t="shared" si="174"/>
        <v>0</v>
      </c>
      <c r="EM209" s="521">
        <f t="shared" si="174"/>
        <v>0</v>
      </c>
      <c r="EN209" s="521">
        <f t="shared" si="174"/>
        <v>0</v>
      </c>
      <c r="EO209" s="521">
        <f t="shared" si="174"/>
        <v>0</v>
      </c>
      <c r="EP209" s="521">
        <f t="shared" si="174"/>
        <v>0</v>
      </c>
      <c r="EQ209" s="521">
        <f t="shared" si="174"/>
        <v>0</v>
      </c>
      <c r="ER209" s="521">
        <f t="shared" si="174"/>
        <v>0</v>
      </c>
      <c r="ES209" s="521">
        <f t="shared" si="174"/>
        <v>0</v>
      </c>
      <c r="ET209" s="521">
        <f t="shared" si="174"/>
        <v>0</v>
      </c>
      <c r="EU209" s="521">
        <f t="shared" si="174"/>
        <v>0</v>
      </c>
      <c r="EV209" s="521">
        <f t="shared" si="174"/>
        <v>0</v>
      </c>
      <c r="EW209" s="521">
        <f t="shared" si="174"/>
        <v>0</v>
      </c>
      <c r="EX209" s="521">
        <f t="shared" si="174"/>
        <v>0</v>
      </c>
      <c r="EY209" s="521">
        <f t="shared" si="174"/>
        <v>0</v>
      </c>
      <c r="EZ209" s="521">
        <f t="shared" si="174"/>
        <v>0</v>
      </c>
      <c r="FA209" s="521">
        <f t="shared" si="174"/>
        <v>0</v>
      </c>
      <c r="FB209" s="521">
        <f t="shared" si="174"/>
        <v>0</v>
      </c>
      <c r="FC209" s="521">
        <f t="shared" si="174"/>
        <v>0</v>
      </c>
      <c r="FD209" s="521">
        <f t="shared" si="174"/>
        <v>0</v>
      </c>
      <c r="FE209" s="521">
        <f t="shared" si="174"/>
        <v>0</v>
      </c>
      <c r="FF209" s="521">
        <f t="shared" si="174"/>
        <v>0</v>
      </c>
      <c r="FG209" s="521">
        <f t="shared" si="174"/>
        <v>0</v>
      </c>
      <c r="FH209" s="521">
        <f t="shared" si="174"/>
        <v>0</v>
      </c>
      <c r="FI209" s="521">
        <f t="shared" si="174"/>
        <v>0</v>
      </c>
      <c r="FJ209" s="521">
        <f t="shared" si="174"/>
        <v>0</v>
      </c>
      <c r="FK209" s="521">
        <f t="shared" si="174"/>
        <v>0</v>
      </c>
      <c r="FL209" s="521">
        <f t="shared" si="174"/>
        <v>0</v>
      </c>
      <c r="FM209" s="521">
        <f t="shared" si="174"/>
        <v>0</v>
      </c>
      <c r="FN209" s="521">
        <f t="shared" si="174"/>
        <v>0</v>
      </c>
      <c r="FO209" s="521">
        <f t="shared" si="174"/>
        <v>0</v>
      </c>
      <c r="FP209" s="521">
        <f t="shared" si="174"/>
        <v>0</v>
      </c>
      <c r="FQ209" s="521">
        <f t="shared" si="174"/>
        <v>0</v>
      </c>
      <c r="FR209" s="521">
        <f t="shared" si="174"/>
        <v>0</v>
      </c>
      <c r="FS209" s="521">
        <f t="shared" si="174"/>
        <v>0</v>
      </c>
      <c r="FT209" s="521">
        <f t="shared" si="174"/>
        <v>0</v>
      </c>
      <c r="FU209" s="521">
        <f t="shared" si="174"/>
        <v>0</v>
      </c>
      <c r="FV209" s="521">
        <f t="shared" si="174"/>
        <v>0</v>
      </c>
      <c r="FW209" s="521">
        <f t="shared" si="174"/>
        <v>0</v>
      </c>
      <c r="FX209" s="521">
        <f t="shared" si="174"/>
        <v>0</v>
      </c>
      <c r="FY209" s="521">
        <f t="shared" si="174"/>
        <v>0</v>
      </c>
      <c r="FZ209" s="521">
        <f t="shared" si="174"/>
        <v>0</v>
      </c>
      <c r="GA209" s="521">
        <f t="shared" si="174"/>
        <v>0</v>
      </c>
      <c r="GB209" s="521">
        <f t="shared" si="174"/>
        <v>0</v>
      </c>
      <c r="GC209" s="521">
        <f t="shared" si="174"/>
        <v>0</v>
      </c>
      <c r="GD209" s="521">
        <f t="shared" si="174"/>
        <v>0</v>
      </c>
      <c r="GE209" s="521">
        <f t="shared" si="174"/>
        <v>0</v>
      </c>
      <c r="GF209" s="521">
        <f t="shared" si="174"/>
        <v>0</v>
      </c>
      <c r="GG209" s="521">
        <f t="shared" si="174"/>
        <v>0</v>
      </c>
      <c r="GH209" s="521">
        <f t="shared" si="174"/>
        <v>0</v>
      </c>
      <c r="GI209" s="521">
        <f t="shared" si="174"/>
        <v>0</v>
      </c>
      <c r="GJ209" s="521">
        <f t="shared" si="174"/>
        <v>0</v>
      </c>
      <c r="GK209" s="521">
        <f t="shared" si="174"/>
        <v>0</v>
      </c>
      <c r="GL209" s="521">
        <f t="shared" si="174"/>
        <v>0</v>
      </c>
      <c r="GM209" s="521">
        <f t="shared" si="174"/>
        <v>0</v>
      </c>
      <c r="GN209" s="521">
        <f t="shared" ref="GN209:IY209" si="175">SUM(GN202:GN208)</f>
        <v>0</v>
      </c>
      <c r="GO209" s="521">
        <f t="shared" si="175"/>
        <v>0</v>
      </c>
      <c r="GP209" s="521">
        <f t="shared" si="175"/>
        <v>0</v>
      </c>
      <c r="GQ209" s="521">
        <f t="shared" si="175"/>
        <v>0</v>
      </c>
      <c r="GR209" s="521">
        <f t="shared" si="175"/>
        <v>0</v>
      </c>
      <c r="GS209" s="521">
        <f t="shared" si="175"/>
        <v>0</v>
      </c>
      <c r="GT209" s="521">
        <f t="shared" si="175"/>
        <v>0</v>
      </c>
      <c r="GU209" s="521">
        <f t="shared" si="175"/>
        <v>0</v>
      </c>
      <c r="GV209" s="521">
        <f t="shared" si="175"/>
        <v>0</v>
      </c>
      <c r="GW209" s="521">
        <f t="shared" si="175"/>
        <v>0</v>
      </c>
      <c r="GX209" s="521">
        <f t="shared" si="175"/>
        <v>0</v>
      </c>
      <c r="GY209" s="521">
        <f t="shared" si="175"/>
        <v>0</v>
      </c>
      <c r="GZ209" s="521">
        <f t="shared" si="175"/>
        <v>0</v>
      </c>
      <c r="HA209" s="521">
        <f t="shared" si="175"/>
        <v>0</v>
      </c>
      <c r="HB209" s="521">
        <f t="shared" si="175"/>
        <v>0</v>
      </c>
      <c r="HC209" s="521">
        <f t="shared" si="175"/>
        <v>0</v>
      </c>
      <c r="HD209" s="521">
        <f t="shared" si="175"/>
        <v>0</v>
      </c>
      <c r="HE209" s="521">
        <f t="shared" si="175"/>
        <v>0</v>
      </c>
      <c r="HF209" s="521">
        <f t="shared" si="175"/>
        <v>0</v>
      </c>
      <c r="HG209" s="521">
        <f t="shared" si="175"/>
        <v>0</v>
      </c>
      <c r="HH209" s="521">
        <f t="shared" si="175"/>
        <v>0</v>
      </c>
      <c r="HI209" s="521">
        <f t="shared" si="175"/>
        <v>0</v>
      </c>
      <c r="HJ209" s="521">
        <f t="shared" si="175"/>
        <v>0</v>
      </c>
      <c r="HK209" s="521">
        <f t="shared" si="175"/>
        <v>0</v>
      </c>
      <c r="HL209" s="521">
        <f t="shared" si="175"/>
        <v>0</v>
      </c>
      <c r="HM209" s="521">
        <f t="shared" si="175"/>
        <v>0</v>
      </c>
      <c r="HN209" s="521">
        <f t="shared" si="175"/>
        <v>0</v>
      </c>
      <c r="HO209" s="521">
        <f t="shared" si="175"/>
        <v>0</v>
      </c>
      <c r="HP209" s="521">
        <f t="shared" si="175"/>
        <v>0</v>
      </c>
      <c r="HQ209" s="521">
        <f t="shared" si="175"/>
        <v>0</v>
      </c>
      <c r="HR209" s="521">
        <f t="shared" si="175"/>
        <v>0</v>
      </c>
      <c r="HS209" s="521">
        <f t="shared" si="175"/>
        <v>0</v>
      </c>
      <c r="HT209" s="521">
        <f t="shared" si="175"/>
        <v>0</v>
      </c>
      <c r="HU209" s="521">
        <f t="shared" si="175"/>
        <v>0</v>
      </c>
      <c r="HV209" s="521">
        <f t="shared" si="175"/>
        <v>0</v>
      </c>
      <c r="HW209" s="521">
        <f t="shared" si="175"/>
        <v>0</v>
      </c>
      <c r="HX209" s="521">
        <f t="shared" si="175"/>
        <v>0</v>
      </c>
      <c r="HY209" s="521">
        <f t="shared" si="175"/>
        <v>0</v>
      </c>
      <c r="HZ209" s="521">
        <f t="shared" si="175"/>
        <v>0</v>
      </c>
      <c r="IA209" s="521">
        <f t="shared" si="175"/>
        <v>0</v>
      </c>
      <c r="IB209" s="521">
        <f t="shared" si="175"/>
        <v>0</v>
      </c>
      <c r="IC209" s="521">
        <f t="shared" si="175"/>
        <v>0</v>
      </c>
      <c r="ID209" s="521">
        <f t="shared" si="175"/>
        <v>0</v>
      </c>
      <c r="IE209" s="521">
        <f t="shared" si="175"/>
        <v>0</v>
      </c>
      <c r="IF209" s="521">
        <f t="shared" si="175"/>
        <v>0</v>
      </c>
      <c r="IG209" s="521">
        <f t="shared" si="175"/>
        <v>0</v>
      </c>
      <c r="IH209" s="521">
        <f t="shared" si="175"/>
        <v>0</v>
      </c>
      <c r="II209" s="521">
        <f t="shared" si="175"/>
        <v>0</v>
      </c>
      <c r="IJ209" s="521">
        <f t="shared" si="175"/>
        <v>0</v>
      </c>
      <c r="IK209" s="521">
        <f t="shared" si="175"/>
        <v>0</v>
      </c>
      <c r="IL209" s="521">
        <f t="shared" si="175"/>
        <v>0</v>
      </c>
      <c r="IM209" s="521">
        <f t="shared" si="175"/>
        <v>0</v>
      </c>
      <c r="IN209" s="521">
        <f t="shared" si="175"/>
        <v>0</v>
      </c>
      <c r="IO209" s="521">
        <f t="shared" si="175"/>
        <v>0</v>
      </c>
      <c r="IP209" s="521">
        <f t="shared" si="175"/>
        <v>0</v>
      </c>
      <c r="IQ209" s="521">
        <f t="shared" si="175"/>
        <v>0</v>
      </c>
      <c r="IR209" s="521">
        <f t="shared" si="175"/>
        <v>0</v>
      </c>
      <c r="IS209" s="521">
        <f t="shared" si="175"/>
        <v>0</v>
      </c>
      <c r="IT209" s="521">
        <f t="shared" si="175"/>
        <v>0</v>
      </c>
      <c r="IU209" s="521">
        <f t="shared" si="175"/>
        <v>0</v>
      </c>
      <c r="IV209" s="521">
        <f t="shared" si="175"/>
        <v>0</v>
      </c>
      <c r="IW209" s="521">
        <f t="shared" si="175"/>
        <v>0</v>
      </c>
      <c r="IX209" s="521">
        <f t="shared" si="175"/>
        <v>0</v>
      </c>
      <c r="IY209" s="521">
        <f t="shared" si="175"/>
        <v>0</v>
      </c>
      <c r="IZ209" s="521">
        <f t="shared" ref="IZ209:LK209" si="176">SUM(IZ202:IZ208)</f>
        <v>0</v>
      </c>
      <c r="JA209" s="521">
        <f t="shared" si="176"/>
        <v>0</v>
      </c>
      <c r="JB209" s="521">
        <f t="shared" si="176"/>
        <v>0</v>
      </c>
      <c r="JC209" s="521">
        <f t="shared" si="176"/>
        <v>0</v>
      </c>
      <c r="JD209" s="521">
        <f t="shared" si="176"/>
        <v>0</v>
      </c>
      <c r="JE209" s="521">
        <f t="shared" si="176"/>
        <v>0</v>
      </c>
      <c r="JF209" s="521">
        <f t="shared" si="176"/>
        <v>0</v>
      </c>
      <c r="JG209" s="521">
        <f t="shared" si="176"/>
        <v>0</v>
      </c>
      <c r="JH209" s="521">
        <f t="shared" si="176"/>
        <v>0</v>
      </c>
      <c r="JI209" s="521">
        <f t="shared" si="176"/>
        <v>0</v>
      </c>
      <c r="JJ209" s="521">
        <f t="shared" si="176"/>
        <v>0</v>
      </c>
      <c r="JK209" s="521">
        <f t="shared" si="176"/>
        <v>0</v>
      </c>
      <c r="JL209" s="521">
        <f t="shared" si="176"/>
        <v>0</v>
      </c>
      <c r="JM209" s="521">
        <f t="shared" si="176"/>
        <v>0</v>
      </c>
      <c r="JN209" s="521">
        <f t="shared" si="176"/>
        <v>0</v>
      </c>
      <c r="JO209" s="521">
        <f t="shared" si="176"/>
        <v>0</v>
      </c>
      <c r="JP209" s="521">
        <f t="shared" si="176"/>
        <v>0</v>
      </c>
      <c r="JQ209" s="521">
        <f t="shared" si="176"/>
        <v>0</v>
      </c>
      <c r="JR209" s="521">
        <f t="shared" si="176"/>
        <v>0</v>
      </c>
      <c r="JS209" s="521">
        <f t="shared" si="176"/>
        <v>0</v>
      </c>
      <c r="JT209" s="521">
        <f t="shared" si="176"/>
        <v>0</v>
      </c>
      <c r="JU209" s="521">
        <f t="shared" si="176"/>
        <v>0</v>
      </c>
      <c r="JV209" s="521">
        <f t="shared" si="176"/>
        <v>0</v>
      </c>
      <c r="JW209" s="521">
        <f t="shared" si="176"/>
        <v>0</v>
      </c>
      <c r="JX209" s="521">
        <f t="shared" si="176"/>
        <v>0</v>
      </c>
      <c r="JY209" s="521">
        <f t="shared" si="176"/>
        <v>0</v>
      </c>
      <c r="JZ209" s="521">
        <f t="shared" si="176"/>
        <v>0</v>
      </c>
      <c r="KA209" s="521">
        <f t="shared" si="176"/>
        <v>0</v>
      </c>
      <c r="KB209" s="521">
        <f t="shared" si="176"/>
        <v>0</v>
      </c>
      <c r="KC209" s="521">
        <f t="shared" si="176"/>
        <v>0</v>
      </c>
      <c r="KD209" s="521">
        <f t="shared" si="176"/>
        <v>0</v>
      </c>
      <c r="KE209" s="521">
        <f t="shared" si="176"/>
        <v>0</v>
      </c>
      <c r="KF209" s="521">
        <f t="shared" si="176"/>
        <v>0</v>
      </c>
      <c r="KG209" s="521">
        <f t="shared" si="176"/>
        <v>0</v>
      </c>
      <c r="KH209" s="521">
        <f t="shared" si="176"/>
        <v>0</v>
      </c>
      <c r="KI209" s="521">
        <f t="shared" si="176"/>
        <v>0</v>
      </c>
      <c r="KJ209" s="521">
        <f t="shared" si="176"/>
        <v>0</v>
      </c>
      <c r="KK209" s="521">
        <f t="shared" si="176"/>
        <v>0</v>
      </c>
      <c r="KL209" s="521">
        <f t="shared" si="176"/>
        <v>0</v>
      </c>
      <c r="KM209" s="521">
        <f t="shared" si="176"/>
        <v>0</v>
      </c>
      <c r="KN209" s="521">
        <f t="shared" si="176"/>
        <v>0</v>
      </c>
      <c r="KO209" s="521">
        <f t="shared" si="176"/>
        <v>0</v>
      </c>
      <c r="KP209" s="521">
        <f t="shared" si="176"/>
        <v>0</v>
      </c>
      <c r="KQ209" s="521">
        <f t="shared" si="176"/>
        <v>0</v>
      </c>
      <c r="KR209" s="521">
        <f t="shared" si="176"/>
        <v>0</v>
      </c>
      <c r="KS209" s="521">
        <f t="shared" si="176"/>
        <v>0</v>
      </c>
      <c r="KT209" s="521">
        <f t="shared" si="176"/>
        <v>0</v>
      </c>
      <c r="KU209" s="521">
        <f t="shared" si="176"/>
        <v>0</v>
      </c>
      <c r="KV209" s="521">
        <f t="shared" si="176"/>
        <v>0</v>
      </c>
      <c r="KW209" s="521">
        <f t="shared" si="176"/>
        <v>0</v>
      </c>
      <c r="KX209" s="521">
        <f t="shared" si="176"/>
        <v>0</v>
      </c>
      <c r="KY209" s="521">
        <f t="shared" si="176"/>
        <v>0</v>
      </c>
      <c r="KZ209" s="521">
        <f t="shared" si="176"/>
        <v>0</v>
      </c>
      <c r="LA209" s="521">
        <f t="shared" si="176"/>
        <v>0</v>
      </c>
      <c r="LB209" s="521">
        <f t="shared" si="176"/>
        <v>0</v>
      </c>
      <c r="LC209" s="521">
        <f t="shared" si="176"/>
        <v>0</v>
      </c>
      <c r="LD209" s="521">
        <f t="shared" si="176"/>
        <v>0</v>
      </c>
      <c r="LE209" s="521">
        <f t="shared" si="176"/>
        <v>0</v>
      </c>
      <c r="LF209" s="521">
        <f t="shared" si="176"/>
        <v>0</v>
      </c>
      <c r="LG209" s="521">
        <f t="shared" si="176"/>
        <v>0</v>
      </c>
      <c r="LH209" s="521">
        <f t="shared" si="176"/>
        <v>0</v>
      </c>
      <c r="LI209" s="521">
        <f t="shared" si="176"/>
        <v>0</v>
      </c>
      <c r="LJ209" s="521">
        <f t="shared" si="176"/>
        <v>0</v>
      </c>
      <c r="LK209" s="521">
        <f t="shared" si="176"/>
        <v>0</v>
      </c>
      <c r="LL209" s="521">
        <f t="shared" ref="LL209:NK209" si="177">SUM(LL202:LL208)</f>
        <v>0</v>
      </c>
      <c r="LM209" s="521">
        <f t="shared" si="177"/>
        <v>0</v>
      </c>
      <c r="LN209" s="521">
        <f t="shared" si="177"/>
        <v>0</v>
      </c>
      <c r="LO209" s="521">
        <f t="shared" si="177"/>
        <v>0</v>
      </c>
      <c r="LP209" s="521">
        <f t="shared" si="177"/>
        <v>0</v>
      </c>
      <c r="LQ209" s="521">
        <f t="shared" si="177"/>
        <v>0</v>
      </c>
      <c r="LR209" s="521">
        <f t="shared" si="177"/>
        <v>0</v>
      </c>
      <c r="LS209" s="521">
        <f t="shared" si="177"/>
        <v>0</v>
      </c>
      <c r="LT209" s="521">
        <f t="shared" si="177"/>
        <v>0</v>
      </c>
      <c r="LU209" s="521">
        <f t="shared" si="177"/>
        <v>0</v>
      </c>
      <c r="LV209" s="521">
        <f t="shared" si="177"/>
        <v>0</v>
      </c>
      <c r="LW209" s="521">
        <f t="shared" si="177"/>
        <v>0</v>
      </c>
      <c r="LX209" s="521">
        <f t="shared" si="177"/>
        <v>0</v>
      </c>
      <c r="LY209" s="521">
        <f t="shared" si="177"/>
        <v>0</v>
      </c>
      <c r="LZ209" s="521">
        <f t="shared" si="177"/>
        <v>0</v>
      </c>
      <c r="MA209" s="521">
        <f t="shared" si="177"/>
        <v>0</v>
      </c>
      <c r="MB209" s="521">
        <f t="shared" si="177"/>
        <v>0</v>
      </c>
      <c r="MC209" s="521">
        <f t="shared" si="177"/>
        <v>0</v>
      </c>
      <c r="MD209" s="521">
        <f t="shared" si="177"/>
        <v>0</v>
      </c>
      <c r="ME209" s="521">
        <f t="shared" si="177"/>
        <v>0</v>
      </c>
      <c r="MF209" s="521">
        <f t="shared" si="177"/>
        <v>0</v>
      </c>
      <c r="MG209" s="521">
        <f t="shared" si="177"/>
        <v>0</v>
      </c>
      <c r="MH209" s="521">
        <f t="shared" si="177"/>
        <v>0</v>
      </c>
      <c r="MI209" s="521">
        <f t="shared" si="177"/>
        <v>0</v>
      </c>
      <c r="MJ209" s="521">
        <f t="shared" si="177"/>
        <v>0</v>
      </c>
      <c r="MK209" s="521">
        <f t="shared" si="177"/>
        <v>0</v>
      </c>
      <c r="ML209" s="521">
        <f t="shared" si="177"/>
        <v>0</v>
      </c>
      <c r="MM209" s="521">
        <f t="shared" si="177"/>
        <v>0</v>
      </c>
      <c r="MN209" s="521">
        <f t="shared" si="177"/>
        <v>0</v>
      </c>
      <c r="MO209" s="521">
        <f t="shared" si="177"/>
        <v>0</v>
      </c>
      <c r="MP209" s="521">
        <f t="shared" si="177"/>
        <v>0</v>
      </c>
      <c r="MQ209" s="521">
        <f t="shared" si="177"/>
        <v>0</v>
      </c>
      <c r="MR209" s="521">
        <f t="shared" si="177"/>
        <v>0</v>
      </c>
      <c r="MS209" s="521">
        <f t="shared" si="177"/>
        <v>0</v>
      </c>
      <c r="MT209" s="521">
        <f t="shared" si="177"/>
        <v>0</v>
      </c>
      <c r="MU209" s="521">
        <f t="shared" si="177"/>
        <v>0</v>
      </c>
      <c r="MV209" s="521">
        <f t="shared" si="177"/>
        <v>0</v>
      </c>
      <c r="MW209" s="521">
        <f t="shared" si="177"/>
        <v>0</v>
      </c>
      <c r="MX209" s="521">
        <f t="shared" si="177"/>
        <v>0</v>
      </c>
      <c r="MY209" s="521">
        <f t="shared" si="177"/>
        <v>0</v>
      </c>
      <c r="MZ209" s="521">
        <f t="shared" si="177"/>
        <v>0</v>
      </c>
      <c r="NA209" s="521">
        <f t="shared" si="177"/>
        <v>0</v>
      </c>
      <c r="NB209" s="521">
        <f t="shared" si="177"/>
        <v>0</v>
      </c>
      <c r="NC209" s="521">
        <f t="shared" si="177"/>
        <v>0</v>
      </c>
      <c r="ND209" s="521">
        <f t="shared" si="177"/>
        <v>0</v>
      </c>
      <c r="NE209" s="521">
        <f t="shared" si="177"/>
        <v>0</v>
      </c>
      <c r="NF209" s="521">
        <f t="shared" si="177"/>
        <v>0</v>
      </c>
      <c r="NG209" s="521">
        <f t="shared" si="177"/>
        <v>0</v>
      </c>
      <c r="NH209" s="521">
        <f t="shared" si="177"/>
        <v>0</v>
      </c>
      <c r="NI209" s="521">
        <f t="shared" si="177"/>
        <v>0</v>
      </c>
      <c r="NJ209" s="521">
        <f t="shared" si="177"/>
        <v>0</v>
      </c>
      <c r="NK209" s="522">
        <f t="shared" si="177"/>
        <v>0</v>
      </c>
    </row>
    <row r="210" spans="1:375" s="384" customFormat="1" ht="13.8" x14ac:dyDescent="0.3">
      <c r="A210" s="517">
        <f t="shared" si="147"/>
        <v>0</v>
      </c>
      <c r="B210" s="421" t="s">
        <v>337</v>
      </c>
      <c r="C210" s="514" t="s">
        <v>338</v>
      </c>
      <c r="D210" s="515">
        <f t="shared" ref="D210:BO210" si="178">IF(D$167=EOMONTH($D37,-1),-FV($AE37,ROUNDDOWN(YEARFRAC($D$167,D$167,1),0),,-$AC37*$B37,0),0)</f>
        <v>0</v>
      </c>
      <c r="E210" s="515">
        <f t="shared" si="178"/>
        <v>0</v>
      </c>
      <c r="F210" s="515">
        <f t="shared" si="178"/>
        <v>0</v>
      </c>
      <c r="G210" s="515">
        <f t="shared" si="178"/>
        <v>0</v>
      </c>
      <c r="H210" s="515">
        <f t="shared" si="178"/>
        <v>0</v>
      </c>
      <c r="I210" s="515">
        <f t="shared" si="178"/>
        <v>0</v>
      </c>
      <c r="J210" s="515">
        <f t="shared" si="178"/>
        <v>0</v>
      </c>
      <c r="K210" s="515">
        <f t="shared" si="178"/>
        <v>0</v>
      </c>
      <c r="L210" s="515">
        <f t="shared" si="178"/>
        <v>0</v>
      </c>
      <c r="M210" s="515">
        <f t="shared" si="178"/>
        <v>0</v>
      </c>
      <c r="N210" s="515">
        <f t="shared" si="178"/>
        <v>0</v>
      </c>
      <c r="O210" s="515">
        <f t="shared" si="178"/>
        <v>0</v>
      </c>
      <c r="P210" s="515">
        <f t="shared" si="178"/>
        <v>0</v>
      </c>
      <c r="Q210" s="515">
        <f t="shared" si="178"/>
        <v>0</v>
      </c>
      <c r="R210" s="515">
        <f t="shared" si="178"/>
        <v>0</v>
      </c>
      <c r="S210" s="515">
        <f t="shared" si="178"/>
        <v>0</v>
      </c>
      <c r="T210" s="515">
        <f t="shared" si="178"/>
        <v>0</v>
      </c>
      <c r="U210" s="515">
        <f t="shared" si="178"/>
        <v>0</v>
      </c>
      <c r="V210" s="515">
        <f t="shared" si="178"/>
        <v>0</v>
      </c>
      <c r="W210" s="515">
        <f t="shared" si="178"/>
        <v>0</v>
      </c>
      <c r="X210" s="515">
        <f t="shared" si="178"/>
        <v>0</v>
      </c>
      <c r="Y210" s="515">
        <f t="shared" si="178"/>
        <v>0</v>
      </c>
      <c r="Z210" s="515">
        <f t="shared" si="178"/>
        <v>0</v>
      </c>
      <c r="AA210" s="515">
        <f t="shared" si="178"/>
        <v>0</v>
      </c>
      <c r="AB210" s="515">
        <f t="shared" si="178"/>
        <v>0</v>
      </c>
      <c r="AC210" s="515">
        <f t="shared" si="178"/>
        <v>0</v>
      </c>
      <c r="AD210" s="515">
        <f t="shared" si="178"/>
        <v>0</v>
      </c>
      <c r="AE210" s="515">
        <f t="shared" si="178"/>
        <v>0</v>
      </c>
      <c r="AF210" s="515">
        <f t="shared" si="178"/>
        <v>0</v>
      </c>
      <c r="AG210" s="515">
        <f t="shared" si="178"/>
        <v>0</v>
      </c>
      <c r="AH210" s="515">
        <f t="shared" si="178"/>
        <v>0</v>
      </c>
      <c r="AI210" s="515">
        <f t="shared" si="178"/>
        <v>0</v>
      </c>
      <c r="AJ210" s="515">
        <f t="shared" si="178"/>
        <v>0</v>
      </c>
      <c r="AK210" s="515">
        <f t="shared" si="178"/>
        <v>0</v>
      </c>
      <c r="AL210" s="515">
        <f t="shared" si="178"/>
        <v>0</v>
      </c>
      <c r="AM210" s="515">
        <f t="shared" si="178"/>
        <v>0</v>
      </c>
      <c r="AN210" s="515">
        <f t="shared" si="178"/>
        <v>0</v>
      </c>
      <c r="AO210" s="515">
        <f t="shared" si="178"/>
        <v>0</v>
      </c>
      <c r="AP210" s="515">
        <f t="shared" si="178"/>
        <v>0</v>
      </c>
      <c r="AQ210" s="515">
        <f t="shared" si="178"/>
        <v>0</v>
      </c>
      <c r="AR210" s="515">
        <f t="shared" si="178"/>
        <v>0</v>
      </c>
      <c r="AS210" s="515">
        <f t="shared" si="178"/>
        <v>0</v>
      </c>
      <c r="AT210" s="515">
        <f t="shared" si="178"/>
        <v>0</v>
      </c>
      <c r="AU210" s="515">
        <f t="shared" si="178"/>
        <v>0</v>
      </c>
      <c r="AV210" s="515">
        <f t="shared" si="178"/>
        <v>0</v>
      </c>
      <c r="AW210" s="515">
        <f t="shared" si="178"/>
        <v>0</v>
      </c>
      <c r="AX210" s="515">
        <f t="shared" si="178"/>
        <v>0</v>
      </c>
      <c r="AY210" s="515">
        <f t="shared" si="178"/>
        <v>0</v>
      </c>
      <c r="AZ210" s="515">
        <f t="shared" si="178"/>
        <v>0</v>
      </c>
      <c r="BA210" s="515">
        <f t="shared" si="178"/>
        <v>0</v>
      </c>
      <c r="BB210" s="515">
        <f t="shared" si="178"/>
        <v>0</v>
      </c>
      <c r="BC210" s="515">
        <f t="shared" si="178"/>
        <v>0</v>
      </c>
      <c r="BD210" s="515">
        <f t="shared" si="178"/>
        <v>0</v>
      </c>
      <c r="BE210" s="515">
        <f t="shared" si="178"/>
        <v>0</v>
      </c>
      <c r="BF210" s="515">
        <f t="shared" si="178"/>
        <v>0</v>
      </c>
      <c r="BG210" s="515">
        <f t="shared" si="178"/>
        <v>0</v>
      </c>
      <c r="BH210" s="515">
        <f t="shared" si="178"/>
        <v>0</v>
      </c>
      <c r="BI210" s="515">
        <f t="shared" si="178"/>
        <v>0</v>
      </c>
      <c r="BJ210" s="515">
        <f t="shared" si="178"/>
        <v>0</v>
      </c>
      <c r="BK210" s="515">
        <f t="shared" si="178"/>
        <v>0</v>
      </c>
      <c r="BL210" s="515">
        <f t="shared" si="178"/>
        <v>0</v>
      </c>
      <c r="BM210" s="515">
        <f t="shared" si="178"/>
        <v>0</v>
      </c>
      <c r="BN210" s="515">
        <f t="shared" si="178"/>
        <v>0</v>
      </c>
      <c r="BO210" s="515">
        <f t="shared" si="178"/>
        <v>0</v>
      </c>
      <c r="BP210" s="515">
        <f t="shared" ref="BP210:EA210" si="179">IF(BP$167=EOMONTH($D37,-1),-FV($AE37,ROUNDDOWN(YEARFRAC($D$167,BP$167,1),0),,-$AC37*$B37,0),0)</f>
        <v>0</v>
      </c>
      <c r="BQ210" s="515">
        <f t="shared" si="179"/>
        <v>0</v>
      </c>
      <c r="BR210" s="515">
        <f t="shared" si="179"/>
        <v>0</v>
      </c>
      <c r="BS210" s="515">
        <f t="shared" si="179"/>
        <v>0</v>
      </c>
      <c r="BT210" s="515">
        <f t="shared" si="179"/>
        <v>0</v>
      </c>
      <c r="BU210" s="515">
        <f t="shared" si="179"/>
        <v>0</v>
      </c>
      <c r="BV210" s="515">
        <f t="shared" si="179"/>
        <v>0</v>
      </c>
      <c r="BW210" s="515">
        <f t="shared" si="179"/>
        <v>0</v>
      </c>
      <c r="BX210" s="515">
        <f t="shared" si="179"/>
        <v>0</v>
      </c>
      <c r="BY210" s="515">
        <f t="shared" si="179"/>
        <v>0</v>
      </c>
      <c r="BZ210" s="515">
        <f t="shared" si="179"/>
        <v>0</v>
      </c>
      <c r="CA210" s="515">
        <f t="shared" si="179"/>
        <v>0</v>
      </c>
      <c r="CB210" s="515">
        <f t="shared" si="179"/>
        <v>0</v>
      </c>
      <c r="CC210" s="515">
        <f t="shared" si="179"/>
        <v>0</v>
      </c>
      <c r="CD210" s="515">
        <f t="shared" si="179"/>
        <v>0</v>
      </c>
      <c r="CE210" s="515">
        <f t="shared" si="179"/>
        <v>0</v>
      </c>
      <c r="CF210" s="515">
        <f t="shared" si="179"/>
        <v>0</v>
      </c>
      <c r="CG210" s="515">
        <f t="shared" si="179"/>
        <v>0</v>
      </c>
      <c r="CH210" s="515">
        <f t="shared" si="179"/>
        <v>0</v>
      </c>
      <c r="CI210" s="515">
        <f t="shared" si="179"/>
        <v>0</v>
      </c>
      <c r="CJ210" s="515">
        <f t="shared" si="179"/>
        <v>0</v>
      </c>
      <c r="CK210" s="515">
        <f t="shared" si="179"/>
        <v>0</v>
      </c>
      <c r="CL210" s="515">
        <f t="shared" si="179"/>
        <v>0</v>
      </c>
      <c r="CM210" s="515">
        <f t="shared" si="179"/>
        <v>0</v>
      </c>
      <c r="CN210" s="515">
        <f t="shared" si="179"/>
        <v>0</v>
      </c>
      <c r="CO210" s="515">
        <f t="shared" si="179"/>
        <v>0</v>
      </c>
      <c r="CP210" s="515">
        <f t="shared" si="179"/>
        <v>0</v>
      </c>
      <c r="CQ210" s="515">
        <f t="shared" si="179"/>
        <v>0</v>
      </c>
      <c r="CR210" s="515">
        <f t="shared" si="179"/>
        <v>0</v>
      </c>
      <c r="CS210" s="515">
        <f t="shared" si="179"/>
        <v>0</v>
      </c>
      <c r="CT210" s="515">
        <f t="shared" si="179"/>
        <v>0</v>
      </c>
      <c r="CU210" s="515">
        <f t="shared" si="179"/>
        <v>0</v>
      </c>
      <c r="CV210" s="515">
        <f t="shared" si="179"/>
        <v>0</v>
      </c>
      <c r="CW210" s="515">
        <f t="shared" si="179"/>
        <v>0</v>
      </c>
      <c r="CX210" s="515">
        <f t="shared" si="179"/>
        <v>0</v>
      </c>
      <c r="CY210" s="515">
        <f t="shared" si="179"/>
        <v>0</v>
      </c>
      <c r="CZ210" s="515">
        <f t="shared" si="179"/>
        <v>0</v>
      </c>
      <c r="DA210" s="515">
        <f t="shared" si="179"/>
        <v>0</v>
      </c>
      <c r="DB210" s="515">
        <f t="shared" si="179"/>
        <v>0</v>
      </c>
      <c r="DC210" s="515">
        <f t="shared" si="179"/>
        <v>0</v>
      </c>
      <c r="DD210" s="515">
        <f t="shared" si="179"/>
        <v>0</v>
      </c>
      <c r="DE210" s="515">
        <f t="shared" si="179"/>
        <v>0</v>
      </c>
      <c r="DF210" s="515">
        <f t="shared" si="179"/>
        <v>0</v>
      </c>
      <c r="DG210" s="515">
        <f t="shared" si="179"/>
        <v>0</v>
      </c>
      <c r="DH210" s="515">
        <f t="shared" si="179"/>
        <v>0</v>
      </c>
      <c r="DI210" s="515">
        <f t="shared" si="179"/>
        <v>0</v>
      </c>
      <c r="DJ210" s="515">
        <f t="shared" si="179"/>
        <v>0</v>
      </c>
      <c r="DK210" s="515">
        <f t="shared" si="179"/>
        <v>0</v>
      </c>
      <c r="DL210" s="515">
        <f t="shared" si="179"/>
        <v>0</v>
      </c>
      <c r="DM210" s="515">
        <f t="shared" si="179"/>
        <v>0</v>
      </c>
      <c r="DN210" s="515">
        <f t="shared" si="179"/>
        <v>0</v>
      </c>
      <c r="DO210" s="515">
        <f t="shared" si="179"/>
        <v>0</v>
      </c>
      <c r="DP210" s="515">
        <f t="shared" si="179"/>
        <v>0</v>
      </c>
      <c r="DQ210" s="515">
        <f t="shared" si="179"/>
        <v>0</v>
      </c>
      <c r="DR210" s="515">
        <f t="shared" si="179"/>
        <v>0</v>
      </c>
      <c r="DS210" s="515">
        <f t="shared" si="179"/>
        <v>0</v>
      </c>
      <c r="DT210" s="515">
        <f t="shared" si="179"/>
        <v>0</v>
      </c>
      <c r="DU210" s="515">
        <f t="shared" si="179"/>
        <v>0</v>
      </c>
      <c r="DV210" s="515">
        <f t="shared" si="179"/>
        <v>0</v>
      </c>
      <c r="DW210" s="515">
        <f t="shared" si="179"/>
        <v>0</v>
      </c>
      <c r="DX210" s="515">
        <f t="shared" si="179"/>
        <v>0</v>
      </c>
      <c r="DY210" s="515">
        <f t="shared" si="179"/>
        <v>0</v>
      </c>
      <c r="DZ210" s="515">
        <f t="shared" si="179"/>
        <v>0</v>
      </c>
      <c r="EA210" s="515">
        <f t="shared" si="179"/>
        <v>0</v>
      </c>
      <c r="EB210" s="515">
        <f t="shared" ref="EB210:GM210" si="180">IF(EB$167=EOMONTH($D37,-1),-FV($AE37,ROUNDDOWN(YEARFRAC($D$167,EB$167,1),0),,-$AC37*$B37,0),0)</f>
        <v>0</v>
      </c>
      <c r="EC210" s="515">
        <f t="shared" si="180"/>
        <v>0</v>
      </c>
      <c r="ED210" s="515">
        <f t="shared" si="180"/>
        <v>0</v>
      </c>
      <c r="EE210" s="515">
        <f t="shared" si="180"/>
        <v>0</v>
      </c>
      <c r="EF210" s="515">
        <f t="shared" si="180"/>
        <v>0</v>
      </c>
      <c r="EG210" s="515">
        <f t="shared" si="180"/>
        <v>0</v>
      </c>
      <c r="EH210" s="515">
        <f t="shared" si="180"/>
        <v>0</v>
      </c>
      <c r="EI210" s="515">
        <f t="shared" si="180"/>
        <v>0</v>
      </c>
      <c r="EJ210" s="515">
        <f t="shared" si="180"/>
        <v>0</v>
      </c>
      <c r="EK210" s="515">
        <f t="shared" si="180"/>
        <v>0</v>
      </c>
      <c r="EL210" s="515">
        <f t="shared" si="180"/>
        <v>0</v>
      </c>
      <c r="EM210" s="515">
        <f t="shared" si="180"/>
        <v>0</v>
      </c>
      <c r="EN210" s="515">
        <f t="shared" si="180"/>
        <v>0</v>
      </c>
      <c r="EO210" s="515">
        <f t="shared" si="180"/>
        <v>0</v>
      </c>
      <c r="EP210" s="515">
        <f t="shared" si="180"/>
        <v>0</v>
      </c>
      <c r="EQ210" s="515">
        <f t="shared" si="180"/>
        <v>0</v>
      </c>
      <c r="ER210" s="515">
        <f t="shared" si="180"/>
        <v>0</v>
      </c>
      <c r="ES210" s="515">
        <f t="shared" si="180"/>
        <v>0</v>
      </c>
      <c r="ET210" s="515">
        <f t="shared" si="180"/>
        <v>0</v>
      </c>
      <c r="EU210" s="515">
        <f t="shared" si="180"/>
        <v>0</v>
      </c>
      <c r="EV210" s="515">
        <f t="shared" si="180"/>
        <v>0</v>
      </c>
      <c r="EW210" s="515">
        <f t="shared" si="180"/>
        <v>0</v>
      </c>
      <c r="EX210" s="515">
        <f t="shared" si="180"/>
        <v>0</v>
      </c>
      <c r="EY210" s="515">
        <f t="shared" si="180"/>
        <v>0</v>
      </c>
      <c r="EZ210" s="515">
        <f t="shared" si="180"/>
        <v>0</v>
      </c>
      <c r="FA210" s="515">
        <f t="shared" si="180"/>
        <v>0</v>
      </c>
      <c r="FB210" s="515">
        <f t="shared" si="180"/>
        <v>0</v>
      </c>
      <c r="FC210" s="515">
        <f t="shared" si="180"/>
        <v>0</v>
      </c>
      <c r="FD210" s="515">
        <f t="shared" si="180"/>
        <v>0</v>
      </c>
      <c r="FE210" s="515">
        <f t="shared" si="180"/>
        <v>0</v>
      </c>
      <c r="FF210" s="515">
        <f t="shared" si="180"/>
        <v>0</v>
      </c>
      <c r="FG210" s="515">
        <f t="shared" si="180"/>
        <v>0</v>
      </c>
      <c r="FH210" s="515">
        <f t="shared" si="180"/>
        <v>0</v>
      </c>
      <c r="FI210" s="515">
        <f t="shared" si="180"/>
        <v>0</v>
      </c>
      <c r="FJ210" s="515">
        <f t="shared" si="180"/>
        <v>0</v>
      </c>
      <c r="FK210" s="515">
        <f t="shared" si="180"/>
        <v>0</v>
      </c>
      <c r="FL210" s="515">
        <f t="shared" si="180"/>
        <v>0</v>
      </c>
      <c r="FM210" s="515">
        <f t="shared" si="180"/>
        <v>0</v>
      </c>
      <c r="FN210" s="515">
        <f t="shared" si="180"/>
        <v>0</v>
      </c>
      <c r="FO210" s="515">
        <f t="shared" si="180"/>
        <v>0</v>
      </c>
      <c r="FP210" s="515">
        <f t="shared" si="180"/>
        <v>0</v>
      </c>
      <c r="FQ210" s="515">
        <f t="shared" si="180"/>
        <v>0</v>
      </c>
      <c r="FR210" s="515">
        <f t="shared" si="180"/>
        <v>0</v>
      </c>
      <c r="FS210" s="515">
        <f t="shared" si="180"/>
        <v>0</v>
      </c>
      <c r="FT210" s="515">
        <f t="shared" si="180"/>
        <v>0</v>
      </c>
      <c r="FU210" s="515">
        <f t="shared" si="180"/>
        <v>0</v>
      </c>
      <c r="FV210" s="515">
        <f t="shared" si="180"/>
        <v>0</v>
      </c>
      <c r="FW210" s="515">
        <f t="shared" si="180"/>
        <v>0</v>
      </c>
      <c r="FX210" s="515">
        <f t="shared" si="180"/>
        <v>0</v>
      </c>
      <c r="FY210" s="515">
        <f t="shared" si="180"/>
        <v>0</v>
      </c>
      <c r="FZ210" s="515">
        <f t="shared" si="180"/>
        <v>0</v>
      </c>
      <c r="GA210" s="515">
        <f t="shared" si="180"/>
        <v>0</v>
      </c>
      <c r="GB210" s="515">
        <f t="shared" si="180"/>
        <v>0</v>
      </c>
      <c r="GC210" s="515">
        <f t="shared" si="180"/>
        <v>0</v>
      </c>
      <c r="GD210" s="515">
        <f t="shared" si="180"/>
        <v>0</v>
      </c>
      <c r="GE210" s="515">
        <f t="shared" si="180"/>
        <v>0</v>
      </c>
      <c r="GF210" s="515">
        <f t="shared" si="180"/>
        <v>0</v>
      </c>
      <c r="GG210" s="515">
        <f t="shared" si="180"/>
        <v>0</v>
      </c>
      <c r="GH210" s="515">
        <f t="shared" si="180"/>
        <v>0</v>
      </c>
      <c r="GI210" s="515">
        <f t="shared" si="180"/>
        <v>0</v>
      </c>
      <c r="GJ210" s="515">
        <f t="shared" si="180"/>
        <v>0</v>
      </c>
      <c r="GK210" s="515">
        <f t="shared" si="180"/>
        <v>0</v>
      </c>
      <c r="GL210" s="515">
        <f t="shared" si="180"/>
        <v>0</v>
      </c>
      <c r="GM210" s="515">
        <f t="shared" si="180"/>
        <v>0</v>
      </c>
      <c r="GN210" s="515">
        <f t="shared" ref="GN210:IY210" si="181">IF(GN$167=EOMONTH($D37,-1),-FV($AE37,ROUNDDOWN(YEARFRAC($D$167,GN$167,1),0),,-$AC37*$B37,0),0)</f>
        <v>0</v>
      </c>
      <c r="GO210" s="515">
        <f t="shared" si="181"/>
        <v>0</v>
      </c>
      <c r="GP210" s="515">
        <f t="shared" si="181"/>
        <v>0</v>
      </c>
      <c r="GQ210" s="515">
        <f t="shared" si="181"/>
        <v>0</v>
      </c>
      <c r="GR210" s="515">
        <f t="shared" si="181"/>
        <v>0</v>
      </c>
      <c r="GS210" s="515">
        <f t="shared" si="181"/>
        <v>0</v>
      </c>
      <c r="GT210" s="515">
        <f t="shared" si="181"/>
        <v>0</v>
      </c>
      <c r="GU210" s="515">
        <f t="shared" si="181"/>
        <v>0</v>
      </c>
      <c r="GV210" s="515">
        <f t="shared" si="181"/>
        <v>0</v>
      </c>
      <c r="GW210" s="515">
        <f t="shared" si="181"/>
        <v>0</v>
      </c>
      <c r="GX210" s="515">
        <f t="shared" si="181"/>
        <v>0</v>
      </c>
      <c r="GY210" s="515">
        <f t="shared" si="181"/>
        <v>0</v>
      </c>
      <c r="GZ210" s="515">
        <f t="shared" si="181"/>
        <v>0</v>
      </c>
      <c r="HA210" s="515">
        <f t="shared" si="181"/>
        <v>0</v>
      </c>
      <c r="HB210" s="515">
        <f t="shared" si="181"/>
        <v>0</v>
      </c>
      <c r="HC210" s="515">
        <f t="shared" si="181"/>
        <v>0</v>
      </c>
      <c r="HD210" s="515">
        <f t="shared" si="181"/>
        <v>0</v>
      </c>
      <c r="HE210" s="515">
        <f t="shared" si="181"/>
        <v>0</v>
      </c>
      <c r="HF210" s="515">
        <f t="shared" si="181"/>
        <v>0</v>
      </c>
      <c r="HG210" s="515">
        <f t="shared" si="181"/>
        <v>0</v>
      </c>
      <c r="HH210" s="515">
        <f t="shared" si="181"/>
        <v>0</v>
      </c>
      <c r="HI210" s="515">
        <f t="shared" si="181"/>
        <v>0</v>
      </c>
      <c r="HJ210" s="515">
        <f t="shared" si="181"/>
        <v>0</v>
      </c>
      <c r="HK210" s="515">
        <f t="shared" si="181"/>
        <v>0</v>
      </c>
      <c r="HL210" s="515">
        <f t="shared" si="181"/>
        <v>0</v>
      </c>
      <c r="HM210" s="515">
        <f t="shared" si="181"/>
        <v>0</v>
      </c>
      <c r="HN210" s="515">
        <f t="shared" si="181"/>
        <v>0</v>
      </c>
      <c r="HO210" s="515">
        <f t="shared" si="181"/>
        <v>0</v>
      </c>
      <c r="HP210" s="515">
        <f t="shared" si="181"/>
        <v>0</v>
      </c>
      <c r="HQ210" s="515">
        <f t="shared" si="181"/>
        <v>0</v>
      </c>
      <c r="HR210" s="515">
        <f t="shared" si="181"/>
        <v>0</v>
      </c>
      <c r="HS210" s="515">
        <f t="shared" si="181"/>
        <v>0</v>
      </c>
      <c r="HT210" s="515">
        <f t="shared" si="181"/>
        <v>0</v>
      </c>
      <c r="HU210" s="515">
        <f t="shared" si="181"/>
        <v>0</v>
      </c>
      <c r="HV210" s="515">
        <f t="shared" si="181"/>
        <v>0</v>
      </c>
      <c r="HW210" s="515">
        <f t="shared" si="181"/>
        <v>0</v>
      </c>
      <c r="HX210" s="515">
        <f t="shared" si="181"/>
        <v>0</v>
      </c>
      <c r="HY210" s="515">
        <f t="shared" si="181"/>
        <v>0</v>
      </c>
      <c r="HZ210" s="515">
        <f t="shared" si="181"/>
        <v>0</v>
      </c>
      <c r="IA210" s="515">
        <f t="shared" si="181"/>
        <v>0</v>
      </c>
      <c r="IB210" s="515">
        <f t="shared" si="181"/>
        <v>0</v>
      </c>
      <c r="IC210" s="515">
        <f t="shared" si="181"/>
        <v>0</v>
      </c>
      <c r="ID210" s="515">
        <f t="shared" si="181"/>
        <v>0</v>
      </c>
      <c r="IE210" s="515">
        <f t="shared" si="181"/>
        <v>0</v>
      </c>
      <c r="IF210" s="515">
        <f t="shared" si="181"/>
        <v>0</v>
      </c>
      <c r="IG210" s="515">
        <f t="shared" si="181"/>
        <v>0</v>
      </c>
      <c r="IH210" s="515">
        <f t="shared" si="181"/>
        <v>0</v>
      </c>
      <c r="II210" s="515">
        <f t="shared" si="181"/>
        <v>0</v>
      </c>
      <c r="IJ210" s="515">
        <f t="shared" si="181"/>
        <v>0</v>
      </c>
      <c r="IK210" s="515">
        <f t="shared" si="181"/>
        <v>0</v>
      </c>
      <c r="IL210" s="515">
        <f t="shared" si="181"/>
        <v>0</v>
      </c>
      <c r="IM210" s="515">
        <f t="shared" si="181"/>
        <v>0</v>
      </c>
      <c r="IN210" s="515">
        <f t="shared" si="181"/>
        <v>0</v>
      </c>
      <c r="IO210" s="515">
        <f t="shared" si="181"/>
        <v>0</v>
      </c>
      <c r="IP210" s="515">
        <f t="shared" si="181"/>
        <v>0</v>
      </c>
      <c r="IQ210" s="515">
        <f t="shared" si="181"/>
        <v>0</v>
      </c>
      <c r="IR210" s="515">
        <f t="shared" si="181"/>
        <v>0</v>
      </c>
      <c r="IS210" s="515">
        <f t="shared" si="181"/>
        <v>0</v>
      </c>
      <c r="IT210" s="515">
        <f t="shared" si="181"/>
        <v>0</v>
      </c>
      <c r="IU210" s="515">
        <f t="shared" si="181"/>
        <v>0</v>
      </c>
      <c r="IV210" s="515">
        <f t="shared" si="181"/>
        <v>0</v>
      </c>
      <c r="IW210" s="515">
        <f t="shared" si="181"/>
        <v>0</v>
      </c>
      <c r="IX210" s="515">
        <f t="shared" si="181"/>
        <v>0</v>
      </c>
      <c r="IY210" s="515">
        <f t="shared" si="181"/>
        <v>0</v>
      </c>
      <c r="IZ210" s="515">
        <f t="shared" ref="IZ210:LK210" si="182">IF(IZ$167=EOMONTH($D37,-1),-FV($AE37,ROUNDDOWN(YEARFRAC($D$167,IZ$167,1),0),,-$AC37*$B37,0),0)</f>
        <v>0</v>
      </c>
      <c r="JA210" s="515">
        <f t="shared" si="182"/>
        <v>0</v>
      </c>
      <c r="JB210" s="515">
        <f t="shared" si="182"/>
        <v>0</v>
      </c>
      <c r="JC210" s="515">
        <f t="shared" si="182"/>
        <v>0</v>
      </c>
      <c r="JD210" s="515">
        <f t="shared" si="182"/>
        <v>0</v>
      </c>
      <c r="JE210" s="515">
        <f t="shared" si="182"/>
        <v>0</v>
      </c>
      <c r="JF210" s="515">
        <f t="shared" si="182"/>
        <v>0</v>
      </c>
      <c r="JG210" s="515">
        <f t="shared" si="182"/>
        <v>0</v>
      </c>
      <c r="JH210" s="515">
        <f t="shared" si="182"/>
        <v>0</v>
      </c>
      <c r="JI210" s="515">
        <f t="shared" si="182"/>
        <v>0</v>
      </c>
      <c r="JJ210" s="515">
        <f t="shared" si="182"/>
        <v>0</v>
      </c>
      <c r="JK210" s="515">
        <f t="shared" si="182"/>
        <v>0</v>
      </c>
      <c r="JL210" s="515">
        <f t="shared" si="182"/>
        <v>0</v>
      </c>
      <c r="JM210" s="515">
        <f t="shared" si="182"/>
        <v>0</v>
      </c>
      <c r="JN210" s="515">
        <f t="shared" si="182"/>
        <v>0</v>
      </c>
      <c r="JO210" s="515">
        <f t="shared" si="182"/>
        <v>0</v>
      </c>
      <c r="JP210" s="515">
        <f t="shared" si="182"/>
        <v>0</v>
      </c>
      <c r="JQ210" s="515">
        <f t="shared" si="182"/>
        <v>0</v>
      </c>
      <c r="JR210" s="515">
        <f t="shared" si="182"/>
        <v>0</v>
      </c>
      <c r="JS210" s="515">
        <f t="shared" si="182"/>
        <v>0</v>
      </c>
      <c r="JT210" s="515">
        <f t="shared" si="182"/>
        <v>0</v>
      </c>
      <c r="JU210" s="515">
        <f t="shared" si="182"/>
        <v>0</v>
      </c>
      <c r="JV210" s="515">
        <f t="shared" si="182"/>
        <v>0</v>
      </c>
      <c r="JW210" s="515">
        <f t="shared" si="182"/>
        <v>0</v>
      </c>
      <c r="JX210" s="515">
        <f t="shared" si="182"/>
        <v>0</v>
      </c>
      <c r="JY210" s="515">
        <f t="shared" si="182"/>
        <v>0</v>
      </c>
      <c r="JZ210" s="515">
        <f t="shared" si="182"/>
        <v>0</v>
      </c>
      <c r="KA210" s="515">
        <f t="shared" si="182"/>
        <v>0</v>
      </c>
      <c r="KB210" s="515">
        <f t="shared" si="182"/>
        <v>0</v>
      </c>
      <c r="KC210" s="515">
        <f t="shared" si="182"/>
        <v>0</v>
      </c>
      <c r="KD210" s="515">
        <f t="shared" si="182"/>
        <v>0</v>
      </c>
      <c r="KE210" s="515">
        <f t="shared" si="182"/>
        <v>0</v>
      </c>
      <c r="KF210" s="515">
        <f t="shared" si="182"/>
        <v>0</v>
      </c>
      <c r="KG210" s="515">
        <f t="shared" si="182"/>
        <v>0</v>
      </c>
      <c r="KH210" s="515">
        <f t="shared" si="182"/>
        <v>0</v>
      </c>
      <c r="KI210" s="515">
        <f t="shared" si="182"/>
        <v>0</v>
      </c>
      <c r="KJ210" s="515">
        <f t="shared" si="182"/>
        <v>0</v>
      </c>
      <c r="KK210" s="515">
        <f t="shared" si="182"/>
        <v>0</v>
      </c>
      <c r="KL210" s="515">
        <f t="shared" si="182"/>
        <v>0</v>
      </c>
      <c r="KM210" s="515">
        <f t="shared" si="182"/>
        <v>0</v>
      </c>
      <c r="KN210" s="515">
        <f t="shared" si="182"/>
        <v>0</v>
      </c>
      <c r="KO210" s="515">
        <f t="shared" si="182"/>
        <v>0</v>
      </c>
      <c r="KP210" s="515">
        <f t="shared" si="182"/>
        <v>0</v>
      </c>
      <c r="KQ210" s="515">
        <f t="shared" si="182"/>
        <v>0</v>
      </c>
      <c r="KR210" s="515">
        <f t="shared" si="182"/>
        <v>0</v>
      </c>
      <c r="KS210" s="515">
        <f t="shared" si="182"/>
        <v>0</v>
      </c>
      <c r="KT210" s="515">
        <f t="shared" si="182"/>
        <v>0</v>
      </c>
      <c r="KU210" s="515">
        <f t="shared" si="182"/>
        <v>0</v>
      </c>
      <c r="KV210" s="515">
        <f t="shared" si="182"/>
        <v>0</v>
      </c>
      <c r="KW210" s="515">
        <f t="shared" si="182"/>
        <v>0</v>
      </c>
      <c r="KX210" s="515">
        <f t="shared" si="182"/>
        <v>0</v>
      </c>
      <c r="KY210" s="515">
        <f t="shared" si="182"/>
        <v>0</v>
      </c>
      <c r="KZ210" s="515">
        <f t="shared" si="182"/>
        <v>0</v>
      </c>
      <c r="LA210" s="515">
        <f t="shared" si="182"/>
        <v>0</v>
      </c>
      <c r="LB210" s="515">
        <f t="shared" si="182"/>
        <v>0</v>
      </c>
      <c r="LC210" s="515">
        <f t="shared" si="182"/>
        <v>0</v>
      </c>
      <c r="LD210" s="515">
        <f t="shared" si="182"/>
        <v>0</v>
      </c>
      <c r="LE210" s="515">
        <f t="shared" si="182"/>
        <v>0</v>
      </c>
      <c r="LF210" s="515">
        <f t="shared" si="182"/>
        <v>0</v>
      </c>
      <c r="LG210" s="515">
        <f t="shared" si="182"/>
        <v>0</v>
      </c>
      <c r="LH210" s="515">
        <f t="shared" si="182"/>
        <v>0</v>
      </c>
      <c r="LI210" s="515">
        <f t="shared" si="182"/>
        <v>0</v>
      </c>
      <c r="LJ210" s="515">
        <f t="shared" si="182"/>
        <v>0</v>
      </c>
      <c r="LK210" s="515">
        <f t="shared" si="182"/>
        <v>0</v>
      </c>
      <c r="LL210" s="515">
        <f t="shared" ref="LL210:NK210" si="183">IF(LL$167=EOMONTH($D37,-1),-FV($AE37,ROUNDDOWN(YEARFRAC($D$167,LL$167,1),0),,-$AC37*$B37,0),0)</f>
        <v>0</v>
      </c>
      <c r="LM210" s="515">
        <f t="shared" si="183"/>
        <v>0</v>
      </c>
      <c r="LN210" s="515">
        <f t="shared" si="183"/>
        <v>0</v>
      </c>
      <c r="LO210" s="515">
        <f t="shared" si="183"/>
        <v>0</v>
      </c>
      <c r="LP210" s="515">
        <f t="shared" si="183"/>
        <v>0</v>
      </c>
      <c r="LQ210" s="515">
        <f t="shared" si="183"/>
        <v>0</v>
      </c>
      <c r="LR210" s="515">
        <f t="shared" si="183"/>
        <v>0</v>
      </c>
      <c r="LS210" s="515">
        <f t="shared" si="183"/>
        <v>0</v>
      </c>
      <c r="LT210" s="515">
        <f t="shared" si="183"/>
        <v>0</v>
      </c>
      <c r="LU210" s="515">
        <f t="shared" si="183"/>
        <v>0</v>
      </c>
      <c r="LV210" s="515">
        <f t="shared" si="183"/>
        <v>0</v>
      </c>
      <c r="LW210" s="515">
        <f t="shared" si="183"/>
        <v>0</v>
      </c>
      <c r="LX210" s="515">
        <f t="shared" si="183"/>
        <v>0</v>
      </c>
      <c r="LY210" s="515">
        <f t="shared" si="183"/>
        <v>0</v>
      </c>
      <c r="LZ210" s="515">
        <f t="shared" si="183"/>
        <v>0</v>
      </c>
      <c r="MA210" s="515">
        <f t="shared" si="183"/>
        <v>0</v>
      </c>
      <c r="MB210" s="515">
        <f t="shared" si="183"/>
        <v>0</v>
      </c>
      <c r="MC210" s="515">
        <f t="shared" si="183"/>
        <v>0</v>
      </c>
      <c r="MD210" s="515">
        <f t="shared" si="183"/>
        <v>0</v>
      </c>
      <c r="ME210" s="515">
        <f t="shared" si="183"/>
        <v>0</v>
      </c>
      <c r="MF210" s="515">
        <f t="shared" si="183"/>
        <v>0</v>
      </c>
      <c r="MG210" s="515">
        <f t="shared" si="183"/>
        <v>0</v>
      </c>
      <c r="MH210" s="515">
        <f t="shared" si="183"/>
        <v>0</v>
      </c>
      <c r="MI210" s="515">
        <f t="shared" si="183"/>
        <v>0</v>
      </c>
      <c r="MJ210" s="515">
        <f t="shared" si="183"/>
        <v>0</v>
      </c>
      <c r="MK210" s="515">
        <f t="shared" si="183"/>
        <v>0</v>
      </c>
      <c r="ML210" s="515">
        <f t="shared" si="183"/>
        <v>0</v>
      </c>
      <c r="MM210" s="515">
        <f t="shared" si="183"/>
        <v>0</v>
      </c>
      <c r="MN210" s="515">
        <f t="shared" si="183"/>
        <v>0</v>
      </c>
      <c r="MO210" s="515">
        <f t="shared" si="183"/>
        <v>0</v>
      </c>
      <c r="MP210" s="515">
        <f t="shared" si="183"/>
        <v>0</v>
      </c>
      <c r="MQ210" s="515">
        <f t="shared" si="183"/>
        <v>0</v>
      </c>
      <c r="MR210" s="515">
        <f t="shared" si="183"/>
        <v>0</v>
      </c>
      <c r="MS210" s="515">
        <f t="shared" si="183"/>
        <v>0</v>
      </c>
      <c r="MT210" s="515">
        <f t="shared" si="183"/>
        <v>0</v>
      </c>
      <c r="MU210" s="515">
        <f t="shared" si="183"/>
        <v>0</v>
      </c>
      <c r="MV210" s="515">
        <f t="shared" si="183"/>
        <v>0</v>
      </c>
      <c r="MW210" s="515">
        <f t="shared" si="183"/>
        <v>0</v>
      </c>
      <c r="MX210" s="515">
        <f t="shared" si="183"/>
        <v>0</v>
      </c>
      <c r="MY210" s="515">
        <f t="shared" si="183"/>
        <v>0</v>
      </c>
      <c r="MZ210" s="515">
        <f t="shared" si="183"/>
        <v>0</v>
      </c>
      <c r="NA210" s="515">
        <f t="shared" si="183"/>
        <v>0</v>
      </c>
      <c r="NB210" s="515">
        <f t="shared" si="183"/>
        <v>0</v>
      </c>
      <c r="NC210" s="515">
        <f t="shared" si="183"/>
        <v>0</v>
      </c>
      <c r="ND210" s="515">
        <f t="shared" si="183"/>
        <v>0</v>
      </c>
      <c r="NE210" s="515">
        <f t="shared" si="183"/>
        <v>0</v>
      </c>
      <c r="NF210" s="515">
        <f t="shared" si="183"/>
        <v>0</v>
      </c>
      <c r="NG210" s="515">
        <f t="shared" si="183"/>
        <v>0</v>
      </c>
      <c r="NH210" s="515">
        <f t="shared" si="183"/>
        <v>0</v>
      </c>
      <c r="NI210" s="515">
        <f t="shared" si="183"/>
        <v>0</v>
      </c>
      <c r="NJ210" s="515">
        <f t="shared" si="183"/>
        <v>0</v>
      </c>
      <c r="NK210" s="518">
        <f t="shared" si="183"/>
        <v>0</v>
      </c>
    </row>
    <row r="211" spans="1:375" s="384" customFormat="1" ht="13.8" x14ac:dyDescent="0.3">
      <c r="A211" s="517">
        <f t="shared" si="147"/>
        <v>0</v>
      </c>
      <c r="B211" s="421" t="s">
        <v>339</v>
      </c>
      <c r="C211" s="514" t="s">
        <v>340</v>
      </c>
      <c r="D211" s="515">
        <f t="shared" ref="D211:BO211" si="184">IF(D$167=EOMONTH($D37,-1),SUMIFS($D202:$NK202,$D$167:$NK$167,"&gt;="&amp;EOMONTH($D37,$S37),$D$167:$NK$167,"&lt;"&amp;EOMONTH($D37,60))*-$AF37+SUMIFS($D202:$NK202,$D$167:$NK$167,"&gt;="&amp;EOMONTH($D37,60),$D$167:$NK$167,"&lt;"&amp;EOMONTH($D37,300))*-$AG37,0)</f>
        <v>0</v>
      </c>
      <c r="E211" s="515">
        <f t="shared" si="184"/>
        <v>0</v>
      </c>
      <c r="F211" s="515">
        <f t="shared" si="184"/>
        <v>0</v>
      </c>
      <c r="G211" s="515">
        <f t="shared" si="184"/>
        <v>0</v>
      </c>
      <c r="H211" s="515">
        <f t="shared" si="184"/>
        <v>0</v>
      </c>
      <c r="I211" s="515">
        <f t="shared" si="184"/>
        <v>0</v>
      </c>
      <c r="J211" s="515">
        <f t="shared" si="184"/>
        <v>0</v>
      </c>
      <c r="K211" s="515">
        <f t="shared" si="184"/>
        <v>0</v>
      </c>
      <c r="L211" s="515">
        <f t="shared" si="184"/>
        <v>0</v>
      </c>
      <c r="M211" s="515">
        <f t="shared" si="184"/>
        <v>0</v>
      </c>
      <c r="N211" s="515">
        <f t="shared" si="184"/>
        <v>0</v>
      </c>
      <c r="O211" s="515">
        <f t="shared" si="184"/>
        <v>0</v>
      </c>
      <c r="P211" s="515">
        <f t="shared" si="184"/>
        <v>0</v>
      </c>
      <c r="Q211" s="515">
        <f t="shared" si="184"/>
        <v>0</v>
      </c>
      <c r="R211" s="515">
        <f t="shared" si="184"/>
        <v>0</v>
      </c>
      <c r="S211" s="515">
        <f t="shared" si="184"/>
        <v>0</v>
      </c>
      <c r="T211" s="515">
        <f t="shared" si="184"/>
        <v>0</v>
      </c>
      <c r="U211" s="515">
        <f t="shared" si="184"/>
        <v>0</v>
      </c>
      <c r="V211" s="515">
        <f t="shared" si="184"/>
        <v>0</v>
      </c>
      <c r="W211" s="515">
        <f t="shared" si="184"/>
        <v>0</v>
      </c>
      <c r="X211" s="515">
        <f t="shared" si="184"/>
        <v>0</v>
      </c>
      <c r="Y211" s="515">
        <f t="shared" si="184"/>
        <v>0</v>
      </c>
      <c r="Z211" s="515">
        <f t="shared" si="184"/>
        <v>0</v>
      </c>
      <c r="AA211" s="515">
        <f t="shared" si="184"/>
        <v>0</v>
      </c>
      <c r="AB211" s="515">
        <f t="shared" si="184"/>
        <v>0</v>
      </c>
      <c r="AC211" s="515">
        <f t="shared" si="184"/>
        <v>0</v>
      </c>
      <c r="AD211" s="515">
        <f t="shared" si="184"/>
        <v>0</v>
      </c>
      <c r="AE211" s="515">
        <f t="shared" si="184"/>
        <v>0</v>
      </c>
      <c r="AF211" s="515">
        <f t="shared" si="184"/>
        <v>0</v>
      </c>
      <c r="AG211" s="515">
        <f t="shared" si="184"/>
        <v>0</v>
      </c>
      <c r="AH211" s="515">
        <f t="shared" si="184"/>
        <v>0</v>
      </c>
      <c r="AI211" s="515">
        <f t="shared" si="184"/>
        <v>0</v>
      </c>
      <c r="AJ211" s="515">
        <f t="shared" si="184"/>
        <v>0</v>
      </c>
      <c r="AK211" s="515">
        <f t="shared" si="184"/>
        <v>0</v>
      </c>
      <c r="AL211" s="515">
        <f t="shared" si="184"/>
        <v>0</v>
      </c>
      <c r="AM211" s="515">
        <f t="shared" si="184"/>
        <v>0</v>
      </c>
      <c r="AN211" s="515">
        <f t="shared" si="184"/>
        <v>0</v>
      </c>
      <c r="AO211" s="515">
        <f t="shared" si="184"/>
        <v>0</v>
      </c>
      <c r="AP211" s="515">
        <f t="shared" si="184"/>
        <v>0</v>
      </c>
      <c r="AQ211" s="515">
        <f t="shared" si="184"/>
        <v>0</v>
      </c>
      <c r="AR211" s="515">
        <f t="shared" si="184"/>
        <v>0</v>
      </c>
      <c r="AS211" s="515">
        <f t="shared" si="184"/>
        <v>0</v>
      </c>
      <c r="AT211" s="515">
        <f t="shared" si="184"/>
        <v>0</v>
      </c>
      <c r="AU211" s="515">
        <f t="shared" si="184"/>
        <v>0</v>
      </c>
      <c r="AV211" s="515">
        <f t="shared" si="184"/>
        <v>0</v>
      </c>
      <c r="AW211" s="515">
        <f t="shared" si="184"/>
        <v>0</v>
      </c>
      <c r="AX211" s="515">
        <f t="shared" si="184"/>
        <v>0</v>
      </c>
      <c r="AY211" s="515">
        <f t="shared" si="184"/>
        <v>0</v>
      </c>
      <c r="AZ211" s="515">
        <f t="shared" si="184"/>
        <v>0</v>
      </c>
      <c r="BA211" s="515">
        <f t="shared" si="184"/>
        <v>0</v>
      </c>
      <c r="BB211" s="515">
        <f t="shared" si="184"/>
        <v>0</v>
      </c>
      <c r="BC211" s="515">
        <f t="shared" si="184"/>
        <v>0</v>
      </c>
      <c r="BD211" s="515">
        <f t="shared" si="184"/>
        <v>0</v>
      </c>
      <c r="BE211" s="515">
        <f t="shared" si="184"/>
        <v>0</v>
      </c>
      <c r="BF211" s="515">
        <f t="shared" si="184"/>
        <v>0</v>
      </c>
      <c r="BG211" s="515">
        <f t="shared" si="184"/>
        <v>0</v>
      </c>
      <c r="BH211" s="515">
        <f t="shared" si="184"/>
        <v>0</v>
      </c>
      <c r="BI211" s="515">
        <f t="shared" si="184"/>
        <v>0</v>
      </c>
      <c r="BJ211" s="515">
        <f t="shared" si="184"/>
        <v>0</v>
      </c>
      <c r="BK211" s="515">
        <f t="shared" si="184"/>
        <v>0</v>
      </c>
      <c r="BL211" s="515">
        <f t="shared" si="184"/>
        <v>0</v>
      </c>
      <c r="BM211" s="515">
        <f t="shared" si="184"/>
        <v>0</v>
      </c>
      <c r="BN211" s="515">
        <f t="shared" si="184"/>
        <v>0</v>
      </c>
      <c r="BO211" s="515">
        <f t="shared" si="184"/>
        <v>0</v>
      </c>
      <c r="BP211" s="515">
        <f t="shared" ref="BP211:EA211" si="185">IF(BP$167=EOMONTH($D37,-1),SUMIFS($D202:$NK202,$D$167:$NK$167,"&gt;="&amp;EOMONTH($D37,$S37),$D$167:$NK$167,"&lt;"&amp;EOMONTH($D37,60))*-$AF37+SUMIFS($D202:$NK202,$D$167:$NK$167,"&gt;="&amp;EOMONTH($D37,60),$D$167:$NK$167,"&lt;"&amp;EOMONTH($D37,300))*-$AG37,0)</f>
        <v>0</v>
      </c>
      <c r="BQ211" s="515">
        <f t="shared" si="185"/>
        <v>0</v>
      </c>
      <c r="BR211" s="515">
        <f t="shared" si="185"/>
        <v>0</v>
      </c>
      <c r="BS211" s="515">
        <f t="shared" si="185"/>
        <v>0</v>
      </c>
      <c r="BT211" s="515">
        <f t="shared" si="185"/>
        <v>0</v>
      </c>
      <c r="BU211" s="515">
        <f t="shared" si="185"/>
        <v>0</v>
      </c>
      <c r="BV211" s="515">
        <f t="shared" si="185"/>
        <v>0</v>
      </c>
      <c r="BW211" s="515">
        <f t="shared" si="185"/>
        <v>0</v>
      </c>
      <c r="BX211" s="515">
        <f t="shared" si="185"/>
        <v>0</v>
      </c>
      <c r="BY211" s="515">
        <f t="shared" si="185"/>
        <v>0</v>
      </c>
      <c r="BZ211" s="515">
        <f t="shared" si="185"/>
        <v>0</v>
      </c>
      <c r="CA211" s="515">
        <f t="shared" si="185"/>
        <v>0</v>
      </c>
      <c r="CB211" s="515">
        <f t="shared" si="185"/>
        <v>0</v>
      </c>
      <c r="CC211" s="515">
        <f t="shared" si="185"/>
        <v>0</v>
      </c>
      <c r="CD211" s="515">
        <f t="shared" si="185"/>
        <v>0</v>
      </c>
      <c r="CE211" s="515">
        <f t="shared" si="185"/>
        <v>0</v>
      </c>
      <c r="CF211" s="515">
        <f t="shared" si="185"/>
        <v>0</v>
      </c>
      <c r="CG211" s="515">
        <f t="shared" si="185"/>
        <v>0</v>
      </c>
      <c r="CH211" s="515">
        <f t="shared" si="185"/>
        <v>0</v>
      </c>
      <c r="CI211" s="515">
        <f t="shared" si="185"/>
        <v>0</v>
      </c>
      <c r="CJ211" s="515">
        <f t="shared" si="185"/>
        <v>0</v>
      </c>
      <c r="CK211" s="515">
        <f t="shared" si="185"/>
        <v>0</v>
      </c>
      <c r="CL211" s="515">
        <f t="shared" si="185"/>
        <v>0</v>
      </c>
      <c r="CM211" s="515">
        <f t="shared" si="185"/>
        <v>0</v>
      </c>
      <c r="CN211" s="515">
        <f t="shared" si="185"/>
        <v>0</v>
      </c>
      <c r="CO211" s="515">
        <f t="shared" si="185"/>
        <v>0</v>
      </c>
      <c r="CP211" s="515">
        <f t="shared" si="185"/>
        <v>0</v>
      </c>
      <c r="CQ211" s="515">
        <f t="shared" si="185"/>
        <v>0</v>
      </c>
      <c r="CR211" s="515">
        <f t="shared" si="185"/>
        <v>0</v>
      </c>
      <c r="CS211" s="515">
        <f t="shared" si="185"/>
        <v>0</v>
      </c>
      <c r="CT211" s="515">
        <f t="shared" si="185"/>
        <v>0</v>
      </c>
      <c r="CU211" s="515">
        <f t="shared" si="185"/>
        <v>0</v>
      </c>
      <c r="CV211" s="515">
        <f t="shared" si="185"/>
        <v>0</v>
      </c>
      <c r="CW211" s="515">
        <f t="shared" si="185"/>
        <v>0</v>
      </c>
      <c r="CX211" s="515">
        <f t="shared" si="185"/>
        <v>0</v>
      </c>
      <c r="CY211" s="515">
        <f t="shared" si="185"/>
        <v>0</v>
      </c>
      <c r="CZ211" s="515">
        <f t="shared" si="185"/>
        <v>0</v>
      </c>
      <c r="DA211" s="515">
        <f t="shared" si="185"/>
        <v>0</v>
      </c>
      <c r="DB211" s="515">
        <f t="shared" si="185"/>
        <v>0</v>
      </c>
      <c r="DC211" s="515">
        <f t="shared" si="185"/>
        <v>0</v>
      </c>
      <c r="DD211" s="515">
        <f t="shared" si="185"/>
        <v>0</v>
      </c>
      <c r="DE211" s="515">
        <f t="shared" si="185"/>
        <v>0</v>
      </c>
      <c r="DF211" s="515">
        <f t="shared" si="185"/>
        <v>0</v>
      </c>
      <c r="DG211" s="515">
        <f t="shared" si="185"/>
        <v>0</v>
      </c>
      <c r="DH211" s="515">
        <f t="shared" si="185"/>
        <v>0</v>
      </c>
      <c r="DI211" s="515">
        <f t="shared" si="185"/>
        <v>0</v>
      </c>
      <c r="DJ211" s="515">
        <f t="shared" si="185"/>
        <v>0</v>
      </c>
      <c r="DK211" s="515">
        <f t="shared" si="185"/>
        <v>0</v>
      </c>
      <c r="DL211" s="515">
        <f t="shared" si="185"/>
        <v>0</v>
      </c>
      <c r="DM211" s="515">
        <f t="shared" si="185"/>
        <v>0</v>
      </c>
      <c r="DN211" s="515">
        <f t="shared" si="185"/>
        <v>0</v>
      </c>
      <c r="DO211" s="515">
        <f t="shared" si="185"/>
        <v>0</v>
      </c>
      <c r="DP211" s="515">
        <f t="shared" si="185"/>
        <v>0</v>
      </c>
      <c r="DQ211" s="515">
        <f t="shared" si="185"/>
        <v>0</v>
      </c>
      <c r="DR211" s="515">
        <f t="shared" si="185"/>
        <v>0</v>
      </c>
      <c r="DS211" s="515">
        <f t="shared" si="185"/>
        <v>0</v>
      </c>
      <c r="DT211" s="515">
        <f t="shared" si="185"/>
        <v>0</v>
      </c>
      <c r="DU211" s="515">
        <f t="shared" si="185"/>
        <v>0</v>
      </c>
      <c r="DV211" s="515">
        <f t="shared" si="185"/>
        <v>0</v>
      </c>
      <c r="DW211" s="515">
        <f t="shared" si="185"/>
        <v>0</v>
      </c>
      <c r="DX211" s="515">
        <f t="shared" si="185"/>
        <v>0</v>
      </c>
      <c r="DY211" s="515">
        <f t="shared" si="185"/>
        <v>0</v>
      </c>
      <c r="DZ211" s="515">
        <f t="shared" si="185"/>
        <v>0</v>
      </c>
      <c r="EA211" s="515">
        <f t="shared" si="185"/>
        <v>0</v>
      </c>
      <c r="EB211" s="515">
        <f t="shared" ref="EB211:GM211" si="186">IF(EB$167=EOMONTH($D37,-1),SUMIFS($D202:$NK202,$D$167:$NK$167,"&gt;="&amp;EOMONTH($D37,$S37),$D$167:$NK$167,"&lt;"&amp;EOMONTH($D37,60))*-$AF37+SUMIFS($D202:$NK202,$D$167:$NK$167,"&gt;="&amp;EOMONTH($D37,60),$D$167:$NK$167,"&lt;"&amp;EOMONTH($D37,300))*-$AG37,0)</f>
        <v>0</v>
      </c>
      <c r="EC211" s="515">
        <f t="shared" si="186"/>
        <v>0</v>
      </c>
      <c r="ED211" s="515">
        <f t="shared" si="186"/>
        <v>0</v>
      </c>
      <c r="EE211" s="515">
        <f t="shared" si="186"/>
        <v>0</v>
      </c>
      <c r="EF211" s="515">
        <f t="shared" si="186"/>
        <v>0</v>
      </c>
      <c r="EG211" s="515">
        <f t="shared" si="186"/>
        <v>0</v>
      </c>
      <c r="EH211" s="515">
        <f t="shared" si="186"/>
        <v>0</v>
      </c>
      <c r="EI211" s="515">
        <f t="shared" si="186"/>
        <v>0</v>
      </c>
      <c r="EJ211" s="515">
        <f t="shared" si="186"/>
        <v>0</v>
      </c>
      <c r="EK211" s="515">
        <f t="shared" si="186"/>
        <v>0</v>
      </c>
      <c r="EL211" s="515">
        <f t="shared" si="186"/>
        <v>0</v>
      </c>
      <c r="EM211" s="515">
        <f t="shared" si="186"/>
        <v>0</v>
      </c>
      <c r="EN211" s="515">
        <f t="shared" si="186"/>
        <v>0</v>
      </c>
      <c r="EO211" s="515">
        <f t="shared" si="186"/>
        <v>0</v>
      </c>
      <c r="EP211" s="515">
        <f t="shared" si="186"/>
        <v>0</v>
      </c>
      <c r="EQ211" s="515">
        <f t="shared" si="186"/>
        <v>0</v>
      </c>
      <c r="ER211" s="515">
        <f t="shared" si="186"/>
        <v>0</v>
      </c>
      <c r="ES211" s="515">
        <f t="shared" si="186"/>
        <v>0</v>
      </c>
      <c r="ET211" s="515">
        <f t="shared" si="186"/>
        <v>0</v>
      </c>
      <c r="EU211" s="515">
        <f t="shared" si="186"/>
        <v>0</v>
      </c>
      <c r="EV211" s="515">
        <f t="shared" si="186"/>
        <v>0</v>
      </c>
      <c r="EW211" s="515">
        <f t="shared" si="186"/>
        <v>0</v>
      </c>
      <c r="EX211" s="515">
        <f t="shared" si="186"/>
        <v>0</v>
      </c>
      <c r="EY211" s="515">
        <f t="shared" si="186"/>
        <v>0</v>
      </c>
      <c r="EZ211" s="515">
        <f t="shared" si="186"/>
        <v>0</v>
      </c>
      <c r="FA211" s="515">
        <f t="shared" si="186"/>
        <v>0</v>
      </c>
      <c r="FB211" s="515">
        <f t="shared" si="186"/>
        <v>0</v>
      </c>
      <c r="FC211" s="515">
        <f t="shared" si="186"/>
        <v>0</v>
      </c>
      <c r="FD211" s="515">
        <f t="shared" si="186"/>
        <v>0</v>
      </c>
      <c r="FE211" s="515">
        <f t="shared" si="186"/>
        <v>0</v>
      </c>
      <c r="FF211" s="515">
        <f t="shared" si="186"/>
        <v>0</v>
      </c>
      <c r="FG211" s="515">
        <f t="shared" si="186"/>
        <v>0</v>
      </c>
      <c r="FH211" s="515">
        <f t="shared" si="186"/>
        <v>0</v>
      </c>
      <c r="FI211" s="515">
        <f t="shared" si="186"/>
        <v>0</v>
      </c>
      <c r="FJ211" s="515">
        <f t="shared" si="186"/>
        <v>0</v>
      </c>
      <c r="FK211" s="515">
        <f t="shared" si="186"/>
        <v>0</v>
      </c>
      <c r="FL211" s="515">
        <f t="shared" si="186"/>
        <v>0</v>
      </c>
      <c r="FM211" s="515">
        <f t="shared" si="186"/>
        <v>0</v>
      </c>
      <c r="FN211" s="515">
        <f t="shared" si="186"/>
        <v>0</v>
      </c>
      <c r="FO211" s="515">
        <f t="shared" si="186"/>
        <v>0</v>
      </c>
      <c r="FP211" s="515">
        <f t="shared" si="186"/>
        <v>0</v>
      </c>
      <c r="FQ211" s="515">
        <f t="shared" si="186"/>
        <v>0</v>
      </c>
      <c r="FR211" s="515">
        <f t="shared" si="186"/>
        <v>0</v>
      </c>
      <c r="FS211" s="515">
        <f t="shared" si="186"/>
        <v>0</v>
      </c>
      <c r="FT211" s="515">
        <f t="shared" si="186"/>
        <v>0</v>
      </c>
      <c r="FU211" s="515">
        <f t="shared" si="186"/>
        <v>0</v>
      </c>
      <c r="FV211" s="515">
        <f t="shared" si="186"/>
        <v>0</v>
      </c>
      <c r="FW211" s="515">
        <f t="shared" si="186"/>
        <v>0</v>
      </c>
      <c r="FX211" s="515">
        <f t="shared" si="186"/>
        <v>0</v>
      </c>
      <c r="FY211" s="515">
        <f t="shared" si="186"/>
        <v>0</v>
      </c>
      <c r="FZ211" s="515">
        <f t="shared" si="186"/>
        <v>0</v>
      </c>
      <c r="GA211" s="515">
        <f t="shared" si="186"/>
        <v>0</v>
      </c>
      <c r="GB211" s="515">
        <f t="shared" si="186"/>
        <v>0</v>
      </c>
      <c r="GC211" s="515">
        <f t="shared" si="186"/>
        <v>0</v>
      </c>
      <c r="GD211" s="515">
        <f t="shared" si="186"/>
        <v>0</v>
      </c>
      <c r="GE211" s="515">
        <f t="shared" si="186"/>
        <v>0</v>
      </c>
      <c r="GF211" s="515">
        <f t="shared" si="186"/>
        <v>0</v>
      </c>
      <c r="GG211" s="515">
        <f t="shared" si="186"/>
        <v>0</v>
      </c>
      <c r="GH211" s="515">
        <f t="shared" si="186"/>
        <v>0</v>
      </c>
      <c r="GI211" s="515">
        <f t="shared" si="186"/>
        <v>0</v>
      </c>
      <c r="GJ211" s="515">
        <f t="shared" si="186"/>
        <v>0</v>
      </c>
      <c r="GK211" s="515">
        <f t="shared" si="186"/>
        <v>0</v>
      </c>
      <c r="GL211" s="515">
        <f t="shared" si="186"/>
        <v>0</v>
      </c>
      <c r="GM211" s="515">
        <f t="shared" si="186"/>
        <v>0</v>
      </c>
      <c r="GN211" s="515">
        <f t="shared" ref="GN211:IY211" si="187">IF(GN$167=EOMONTH($D37,-1),SUMIFS($D202:$NK202,$D$167:$NK$167,"&gt;="&amp;EOMONTH($D37,$S37),$D$167:$NK$167,"&lt;"&amp;EOMONTH($D37,60))*-$AF37+SUMIFS($D202:$NK202,$D$167:$NK$167,"&gt;="&amp;EOMONTH($D37,60),$D$167:$NK$167,"&lt;"&amp;EOMONTH($D37,300))*-$AG37,0)</f>
        <v>0</v>
      </c>
      <c r="GO211" s="515">
        <f t="shared" si="187"/>
        <v>0</v>
      </c>
      <c r="GP211" s="515">
        <f t="shared" si="187"/>
        <v>0</v>
      </c>
      <c r="GQ211" s="515">
        <f t="shared" si="187"/>
        <v>0</v>
      </c>
      <c r="GR211" s="515">
        <f t="shared" si="187"/>
        <v>0</v>
      </c>
      <c r="GS211" s="515">
        <f t="shared" si="187"/>
        <v>0</v>
      </c>
      <c r="GT211" s="515">
        <f t="shared" si="187"/>
        <v>0</v>
      </c>
      <c r="GU211" s="515">
        <f t="shared" si="187"/>
        <v>0</v>
      </c>
      <c r="GV211" s="515">
        <f t="shared" si="187"/>
        <v>0</v>
      </c>
      <c r="GW211" s="515">
        <f t="shared" si="187"/>
        <v>0</v>
      </c>
      <c r="GX211" s="515">
        <f t="shared" si="187"/>
        <v>0</v>
      </c>
      <c r="GY211" s="515">
        <f t="shared" si="187"/>
        <v>0</v>
      </c>
      <c r="GZ211" s="515">
        <f t="shared" si="187"/>
        <v>0</v>
      </c>
      <c r="HA211" s="515">
        <f t="shared" si="187"/>
        <v>0</v>
      </c>
      <c r="HB211" s="515">
        <f t="shared" si="187"/>
        <v>0</v>
      </c>
      <c r="HC211" s="515">
        <f t="shared" si="187"/>
        <v>0</v>
      </c>
      <c r="HD211" s="515">
        <f t="shared" si="187"/>
        <v>0</v>
      </c>
      <c r="HE211" s="515">
        <f t="shared" si="187"/>
        <v>0</v>
      </c>
      <c r="HF211" s="515">
        <f t="shared" si="187"/>
        <v>0</v>
      </c>
      <c r="HG211" s="515">
        <f t="shared" si="187"/>
        <v>0</v>
      </c>
      <c r="HH211" s="515">
        <f t="shared" si="187"/>
        <v>0</v>
      </c>
      <c r="HI211" s="515">
        <f t="shared" si="187"/>
        <v>0</v>
      </c>
      <c r="HJ211" s="515">
        <f t="shared" si="187"/>
        <v>0</v>
      </c>
      <c r="HK211" s="515">
        <f t="shared" si="187"/>
        <v>0</v>
      </c>
      <c r="HL211" s="515">
        <f t="shared" si="187"/>
        <v>0</v>
      </c>
      <c r="HM211" s="515">
        <f t="shared" si="187"/>
        <v>0</v>
      </c>
      <c r="HN211" s="515">
        <f t="shared" si="187"/>
        <v>0</v>
      </c>
      <c r="HO211" s="515">
        <f t="shared" si="187"/>
        <v>0</v>
      </c>
      <c r="HP211" s="515">
        <f t="shared" si="187"/>
        <v>0</v>
      </c>
      <c r="HQ211" s="515">
        <f t="shared" si="187"/>
        <v>0</v>
      </c>
      <c r="HR211" s="515">
        <f t="shared" si="187"/>
        <v>0</v>
      </c>
      <c r="HS211" s="515">
        <f t="shared" si="187"/>
        <v>0</v>
      </c>
      <c r="HT211" s="515">
        <f t="shared" si="187"/>
        <v>0</v>
      </c>
      <c r="HU211" s="515">
        <f t="shared" si="187"/>
        <v>0</v>
      </c>
      <c r="HV211" s="515">
        <f t="shared" si="187"/>
        <v>0</v>
      </c>
      <c r="HW211" s="515">
        <f t="shared" si="187"/>
        <v>0</v>
      </c>
      <c r="HX211" s="515">
        <f t="shared" si="187"/>
        <v>0</v>
      </c>
      <c r="HY211" s="515">
        <f t="shared" si="187"/>
        <v>0</v>
      </c>
      <c r="HZ211" s="515">
        <f t="shared" si="187"/>
        <v>0</v>
      </c>
      <c r="IA211" s="515">
        <f t="shared" si="187"/>
        <v>0</v>
      </c>
      <c r="IB211" s="515">
        <f t="shared" si="187"/>
        <v>0</v>
      </c>
      <c r="IC211" s="515">
        <f t="shared" si="187"/>
        <v>0</v>
      </c>
      <c r="ID211" s="515">
        <f t="shared" si="187"/>
        <v>0</v>
      </c>
      <c r="IE211" s="515">
        <f t="shared" si="187"/>
        <v>0</v>
      </c>
      <c r="IF211" s="515">
        <f t="shared" si="187"/>
        <v>0</v>
      </c>
      <c r="IG211" s="515">
        <f t="shared" si="187"/>
        <v>0</v>
      </c>
      <c r="IH211" s="515">
        <f t="shared" si="187"/>
        <v>0</v>
      </c>
      <c r="II211" s="515">
        <f t="shared" si="187"/>
        <v>0</v>
      </c>
      <c r="IJ211" s="515">
        <f t="shared" si="187"/>
        <v>0</v>
      </c>
      <c r="IK211" s="515">
        <f t="shared" si="187"/>
        <v>0</v>
      </c>
      <c r="IL211" s="515">
        <f t="shared" si="187"/>
        <v>0</v>
      </c>
      <c r="IM211" s="515">
        <f t="shared" si="187"/>
        <v>0</v>
      </c>
      <c r="IN211" s="515">
        <f t="shared" si="187"/>
        <v>0</v>
      </c>
      <c r="IO211" s="515">
        <f t="shared" si="187"/>
        <v>0</v>
      </c>
      <c r="IP211" s="515">
        <f t="shared" si="187"/>
        <v>0</v>
      </c>
      <c r="IQ211" s="515">
        <f t="shared" si="187"/>
        <v>0</v>
      </c>
      <c r="IR211" s="515">
        <f t="shared" si="187"/>
        <v>0</v>
      </c>
      <c r="IS211" s="515">
        <f t="shared" si="187"/>
        <v>0</v>
      </c>
      <c r="IT211" s="515">
        <f t="shared" si="187"/>
        <v>0</v>
      </c>
      <c r="IU211" s="515">
        <f t="shared" si="187"/>
        <v>0</v>
      </c>
      <c r="IV211" s="515">
        <f t="shared" si="187"/>
        <v>0</v>
      </c>
      <c r="IW211" s="515">
        <f t="shared" si="187"/>
        <v>0</v>
      </c>
      <c r="IX211" s="515">
        <f t="shared" si="187"/>
        <v>0</v>
      </c>
      <c r="IY211" s="515">
        <f t="shared" si="187"/>
        <v>0</v>
      </c>
      <c r="IZ211" s="515">
        <f t="shared" ref="IZ211:LK211" si="188">IF(IZ$167=EOMONTH($D37,-1),SUMIFS($D202:$NK202,$D$167:$NK$167,"&gt;="&amp;EOMONTH($D37,$S37),$D$167:$NK$167,"&lt;"&amp;EOMONTH($D37,60))*-$AF37+SUMIFS($D202:$NK202,$D$167:$NK$167,"&gt;="&amp;EOMONTH($D37,60),$D$167:$NK$167,"&lt;"&amp;EOMONTH($D37,300))*-$AG37,0)</f>
        <v>0</v>
      </c>
      <c r="JA211" s="515">
        <f t="shared" si="188"/>
        <v>0</v>
      </c>
      <c r="JB211" s="515">
        <f t="shared" si="188"/>
        <v>0</v>
      </c>
      <c r="JC211" s="515">
        <f t="shared" si="188"/>
        <v>0</v>
      </c>
      <c r="JD211" s="515">
        <f t="shared" si="188"/>
        <v>0</v>
      </c>
      <c r="JE211" s="515">
        <f t="shared" si="188"/>
        <v>0</v>
      </c>
      <c r="JF211" s="515">
        <f t="shared" si="188"/>
        <v>0</v>
      </c>
      <c r="JG211" s="515">
        <f t="shared" si="188"/>
        <v>0</v>
      </c>
      <c r="JH211" s="515">
        <f t="shared" si="188"/>
        <v>0</v>
      </c>
      <c r="JI211" s="515">
        <f t="shared" si="188"/>
        <v>0</v>
      </c>
      <c r="JJ211" s="515">
        <f t="shared" si="188"/>
        <v>0</v>
      </c>
      <c r="JK211" s="515">
        <f t="shared" si="188"/>
        <v>0</v>
      </c>
      <c r="JL211" s="515">
        <f t="shared" si="188"/>
        <v>0</v>
      </c>
      <c r="JM211" s="515">
        <f t="shared" si="188"/>
        <v>0</v>
      </c>
      <c r="JN211" s="515">
        <f t="shared" si="188"/>
        <v>0</v>
      </c>
      <c r="JO211" s="515">
        <f t="shared" si="188"/>
        <v>0</v>
      </c>
      <c r="JP211" s="515">
        <f t="shared" si="188"/>
        <v>0</v>
      </c>
      <c r="JQ211" s="515">
        <f t="shared" si="188"/>
        <v>0</v>
      </c>
      <c r="JR211" s="515">
        <f t="shared" si="188"/>
        <v>0</v>
      </c>
      <c r="JS211" s="515">
        <f t="shared" si="188"/>
        <v>0</v>
      </c>
      <c r="JT211" s="515">
        <f t="shared" si="188"/>
        <v>0</v>
      </c>
      <c r="JU211" s="515">
        <f t="shared" si="188"/>
        <v>0</v>
      </c>
      <c r="JV211" s="515">
        <f t="shared" si="188"/>
        <v>0</v>
      </c>
      <c r="JW211" s="515">
        <f t="shared" si="188"/>
        <v>0</v>
      </c>
      <c r="JX211" s="515">
        <f t="shared" si="188"/>
        <v>0</v>
      </c>
      <c r="JY211" s="515">
        <f t="shared" si="188"/>
        <v>0</v>
      </c>
      <c r="JZ211" s="515">
        <f t="shared" si="188"/>
        <v>0</v>
      </c>
      <c r="KA211" s="515">
        <f t="shared" si="188"/>
        <v>0</v>
      </c>
      <c r="KB211" s="515">
        <f t="shared" si="188"/>
        <v>0</v>
      </c>
      <c r="KC211" s="515">
        <f t="shared" si="188"/>
        <v>0</v>
      </c>
      <c r="KD211" s="515">
        <f t="shared" si="188"/>
        <v>0</v>
      </c>
      <c r="KE211" s="515">
        <f t="shared" si="188"/>
        <v>0</v>
      </c>
      <c r="KF211" s="515">
        <f t="shared" si="188"/>
        <v>0</v>
      </c>
      <c r="KG211" s="515">
        <f t="shared" si="188"/>
        <v>0</v>
      </c>
      <c r="KH211" s="515">
        <f t="shared" si="188"/>
        <v>0</v>
      </c>
      <c r="KI211" s="515">
        <f t="shared" si="188"/>
        <v>0</v>
      </c>
      <c r="KJ211" s="515">
        <f t="shared" si="188"/>
        <v>0</v>
      </c>
      <c r="KK211" s="515">
        <f t="shared" si="188"/>
        <v>0</v>
      </c>
      <c r="KL211" s="515">
        <f t="shared" si="188"/>
        <v>0</v>
      </c>
      <c r="KM211" s="515">
        <f t="shared" si="188"/>
        <v>0</v>
      </c>
      <c r="KN211" s="515">
        <f t="shared" si="188"/>
        <v>0</v>
      </c>
      <c r="KO211" s="515">
        <f t="shared" si="188"/>
        <v>0</v>
      </c>
      <c r="KP211" s="515">
        <f t="shared" si="188"/>
        <v>0</v>
      </c>
      <c r="KQ211" s="515">
        <f t="shared" si="188"/>
        <v>0</v>
      </c>
      <c r="KR211" s="515">
        <f t="shared" si="188"/>
        <v>0</v>
      </c>
      <c r="KS211" s="515">
        <f t="shared" si="188"/>
        <v>0</v>
      </c>
      <c r="KT211" s="515">
        <f t="shared" si="188"/>
        <v>0</v>
      </c>
      <c r="KU211" s="515">
        <f t="shared" si="188"/>
        <v>0</v>
      </c>
      <c r="KV211" s="515">
        <f t="shared" si="188"/>
        <v>0</v>
      </c>
      <c r="KW211" s="515">
        <f t="shared" si="188"/>
        <v>0</v>
      </c>
      <c r="KX211" s="515">
        <f t="shared" si="188"/>
        <v>0</v>
      </c>
      <c r="KY211" s="515">
        <f t="shared" si="188"/>
        <v>0</v>
      </c>
      <c r="KZ211" s="515">
        <f t="shared" si="188"/>
        <v>0</v>
      </c>
      <c r="LA211" s="515">
        <f t="shared" si="188"/>
        <v>0</v>
      </c>
      <c r="LB211" s="515">
        <f t="shared" si="188"/>
        <v>0</v>
      </c>
      <c r="LC211" s="515">
        <f t="shared" si="188"/>
        <v>0</v>
      </c>
      <c r="LD211" s="515">
        <f t="shared" si="188"/>
        <v>0</v>
      </c>
      <c r="LE211" s="515">
        <f t="shared" si="188"/>
        <v>0</v>
      </c>
      <c r="LF211" s="515">
        <f t="shared" si="188"/>
        <v>0</v>
      </c>
      <c r="LG211" s="515">
        <f t="shared" si="188"/>
        <v>0</v>
      </c>
      <c r="LH211" s="515">
        <f t="shared" si="188"/>
        <v>0</v>
      </c>
      <c r="LI211" s="515">
        <f t="shared" si="188"/>
        <v>0</v>
      </c>
      <c r="LJ211" s="515">
        <f t="shared" si="188"/>
        <v>0</v>
      </c>
      <c r="LK211" s="515">
        <f t="shared" si="188"/>
        <v>0</v>
      </c>
      <c r="LL211" s="515">
        <f t="shared" ref="LL211:NK211" si="189">IF(LL$167=EOMONTH($D37,-1),SUMIFS($D202:$NK202,$D$167:$NK$167,"&gt;="&amp;EOMONTH($D37,$S37),$D$167:$NK$167,"&lt;"&amp;EOMONTH($D37,60))*-$AF37+SUMIFS($D202:$NK202,$D$167:$NK$167,"&gt;="&amp;EOMONTH($D37,60),$D$167:$NK$167,"&lt;"&amp;EOMONTH($D37,300))*-$AG37,0)</f>
        <v>0</v>
      </c>
      <c r="LM211" s="515">
        <f t="shared" si="189"/>
        <v>0</v>
      </c>
      <c r="LN211" s="515">
        <f t="shared" si="189"/>
        <v>0</v>
      </c>
      <c r="LO211" s="515">
        <f t="shared" si="189"/>
        <v>0</v>
      </c>
      <c r="LP211" s="515">
        <f t="shared" si="189"/>
        <v>0</v>
      </c>
      <c r="LQ211" s="515">
        <f t="shared" si="189"/>
        <v>0</v>
      </c>
      <c r="LR211" s="515">
        <f t="shared" si="189"/>
        <v>0</v>
      </c>
      <c r="LS211" s="515">
        <f t="shared" si="189"/>
        <v>0</v>
      </c>
      <c r="LT211" s="515">
        <f t="shared" si="189"/>
        <v>0</v>
      </c>
      <c r="LU211" s="515">
        <f t="shared" si="189"/>
        <v>0</v>
      </c>
      <c r="LV211" s="515">
        <f t="shared" si="189"/>
        <v>0</v>
      </c>
      <c r="LW211" s="515">
        <f t="shared" si="189"/>
        <v>0</v>
      </c>
      <c r="LX211" s="515">
        <f t="shared" si="189"/>
        <v>0</v>
      </c>
      <c r="LY211" s="515">
        <f t="shared" si="189"/>
        <v>0</v>
      </c>
      <c r="LZ211" s="515">
        <f t="shared" si="189"/>
        <v>0</v>
      </c>
      <c r="MA211" s="515">
        <f t="shared" si="189"/>
        <v>0</v>
      </c>
      <c r="MB211" s="515">
        <f t="shared" si="189"/>
        <v>0</v>
      </c>
      <c r="MC211" s="515">
        <f t="shared" si="189"/>
        <v>0</v>
      </c>
      <c r="MD211" s="515">
        <f t="shared" si="189"/>
        <v>0</v>
      </c>
      <c r="ME211" s="515">
        <f t="shared" si="189"/>
        <v>0</v>
      </c>
      <c r="MF211" s="515">
        <f t="shared" si="189"/>
        <v>0</v>
      </c>
      <c r="MG211" s="515">
        <f t="shared" si="189"/>
        <v>0</v>
      </c>
      <c r="MH211" s="515">
        <f t="shared" si="189"/>
        <v>0</v>
      </c>
      <c r="MI211" s="515">
        <f t="shared" si="189"/>
        <v>0</v>
      </c>
      <c r="MJ211" s="515">
        <f t="shared" si="189"/>
        <v>0</v>
      </c>
      <c r="MK211" s="515">
        <f t="shared" si="189"/>
        <v>0</v>
      </c>
      <c r="ML211" s="515">
        <f t="shared" si="189"/>
        <v>0</v>
      </c>
      <c r="MM211" s="515">
        <f t="shared" si="189"/>
        <v>0</v>
      </c>
      <c r="MN211" s="515">
        <f t="shared" si="189"/>
        <v>0</v>
      </c>
      <c r="MO211" s="515">
        <f t="shared" si="189"/>
        <v>0</v>
      </c>
      <c r="MP211" s="515">
        <f t="shared" si="189"/>
        <v>0</v>
      </c>
      <c r="MQ211" s="515">
        <f t="shared" si="189"/>
        <v>0</v>
      </c>
      <c r="MR211" s="515">
        <f t="shared" si="189"/>
        <v>0</v>
      </c>
      <c r="MS211" s="515">
        <f t="shared" si="189"/>
        <v>0</v>
      </c>
      <c r="MT211" s="515">
        <f t="shared" si="189"/>
        <v>0</v>
      </c>
      <c r="MU211" s="515">
        <f t="shared" si="189"/>
        <v>0</v>
      </c>
      <c r="MV211" s="515">
        <f t="shared" si="189"/>
        <v>0</v>
      </c>
      <c r="MW211" s="515">
        <f t="shared" si="189"/>
        <v>0</v>
      </c>
      <c r="MX211" s="515">
        <f t="shared" si="189"/>
        <v>0</v>
      </c>
      <c r="MY211" s="515">
        <f t="shared" si="189"/>
        <v>0</v>
      </c>
      <c r="MZ211" s="515">
        <f t="shared" si="189"/>
        <v>0</v>
      </c>
      <c r="NA211" s="515">
        <f t="shared" si="189"/>
        <v>0</v>
      </c>
      <c r="NB211" s="515">
        <f t="shared" si="189"/>
        <v>0</v>
      </c>
      <c r="NC211" s="515">
        <f t="shared" si="189"/>
        <v>0</v>
      </c>
      <c r="ND211" s="515">
        <f t="shared" si="189"/>
        <v>0</v>
      </c>
      <c r="NE211" s="515">
        <f t="shared" si="189"/>
        <v>0</v>
      </c>
      <c r="NF211" s="515">
        <f t="shared" si="189"/>
        <v>0</v>
      </c>
      <c r="NG211" s="515">
        <f t="shared" si="189"/>
        <v>0</v>
      </c>
      <c r="NH211" s="515">
        <f t="shared" si="189"/>
        <v>0</v>
      </c>
      <c r="NI211" s="515">
        <f t="shared" si="189"/>
        <v>0</v>
      </c>
      <c r="NJ211" s="515">
        <f t="shared" si="189"/>
        <v>0</v>
      </c>
      <c r="NK211" s="518">
        <f t="shared" si="189"/>
        <v>0</v>
      </c>
    </row>
    <row r="212" spans="1:375" s="384" customFormat="1" ht="13.8" x14ac:dyDescent="0.3">
      <c r="A212" s="517">
        <f t="shared" si="147"/>
        <v>-62143.5</v>
      </c>
      <c r="B212" s="421" t="s">
        <v>337</v>
      </c>
      <c r="C212" s="514" t="s">
        <v>341</v>
      </c>
      <c r="D212" s="515">
        <f t="shared" ref="D212:BO212" si="190">IF(D$167=EOMONTH($E37,$R37*(1-$O37)),-FV($AE37,ROUNDDOWN(YEARFRAC($D$167,D$167,1),0),,-($AC37*(1-$O37)+$AD37*$O37)*$B37,0),0)</f>
        <v>0</v>
      </c>
      <c r="E212" s="515">
        <f t="shared" si="190"/>
        <v>0</v>
      </c>
      <c r="F212" s="515">
        <f t="shared" si="190"/>
        <v>0</v>
      </c>
      <c r="G212" s="515">
        <f t="shared" si="190"/>
        <v>0</v>
      </c>
      <c r="H212" s="515">
        <f t="shared" si="190"/>
        <v>0</v>
      </c>
      <c r="I212" s="515">
        <f t="shared" si="190"/>
        <v>0</v>
      </c>
      <c r="J212" s="515">
        <f t="shared" si="190"/>
        <v>0</v>
      </c>
      <c r="K212" s="515">
        <f t="shared" si="190"/>
        <v>0</v>
      </c>
      <c r="L212" s="515">
        <f t="shared" si="190"/>
        <v>0</v>
      </c>
      <c r="M212" s="515">
        <f t="shared" si="190"/>
        <v>0</v>
      </c>
      <c r="N212" s="515">
        <f t="shared" si="190"/>
        <v>0</v>
      </c>
      <c r="O212" s="515">
        <f t="shared" si="190"/>
        <v>0</v>
      </c>
      <c r="P212" s="515">
        <f t="shared" si="190"/>
        <v>0</v>
      </c>
      <c r="Q212" s="515">
        <f t="shared" si="190"/>
        <v>0</v>
      </c>
      <c r="R212" s="515">
        <f t="shared" si="190"/>
        <v>0</v>
      </c>
      <c r="S212" s="515">
        <f t="shared" si="190"/>
        <v>0</v>
      </c>
      <c r="T212" s="515">
        <f t="shared" si="190"/>
        <v>0</v>
      </c>
      <c r="U212" s="515">
        <f t="shared" si="190"/>
        <v>0</v>
      </c>
      <c r="V212" s="515">
        <f t="shared" si="190"/>
        <v>0</v>
      </c>
      <c r="W212" s="515">
        <f t="shared" si="190"/>
        <v>0</v>
      </c>
      <c r="X212" s="515">
        <f t="shared" si="190"/>
        <v>-62143.5</v>
      </c>
      <c r="Y212" s="515">
        <f t="shared" si="190"/>
        <v>0</v>
      </c>
      <c r="Z212" s="515">
        <f t="shared" si="190"/>
        <v>0</v>
      </c>
      <c r="AA212" s="515">
        <f t="shared" si="190"/>
        <v>0</v>
      </c>
      <c r="AB212" s="515">
        <f t="shared" si="190"/>
        <v>0</v>
      </c>
      <c r="AC212" s="515">
        <f t="shared" si="190"/>
        <v>0</v>
      </c>
      <c r="AD212" s="515">
        <f t="shared" si="190"/>
        <v>0</v>
      </c>
      <c r="AE212" s="515">
        <f t="shared" si="190"/>
        <v>0</v>
      </c>
      <c r="AF212" s="515">
        <f t="shared" si="190"/>
        <v>0</v>
      </c>
      <c r="AG212" s="515">
        <f t="shared" si="190"/>
        <v>0</v>
      </c>
      <c r="AH212" s="515">
        <f t="shared" si="190"/>
        <v>0</v>
      </c>
      <c r="AI212" s="515">
        <f t="shared" si="190"/>
        <v>0</v>
      </c>
      <c r="AJ212" s="515">
        <f t="shared" si="190"/>
        <v>0</v>
      </c>
      <c r="AK212" s="515">
        <f t="shared" si="190"/>
        <v>0</v>
      </c>
      <c r="AL212" s="515">
        <f t="shared" si="190"/>
        <v>0</v>
      </c>
      <c r="AM212" s="515">
        <f t="shared" si="190"/>
        <v>0</v>
      </c>
      <c r="AN212" s="515">
        <f t="shared" si="190"/>
        <v>0</v>
      </c>
      <c r="AO212" s="515">
        <f t="shared" si="190"/>
        <v>0</v>
      </c>
      <c r="AP212" s="515">
        <f t="shared" si="190"/>
        <v>0</v>
      </c>
      <c r="AQ212" s="515">
        <f t="shared" si="190"/>
        <v>0</v>
      </c>
      <c r="AR212" s="515">
        <f t="shared" si="190"/>
        <v>0</v>
      </c>
      <c r="AS212" s="515">
        <f t="shared" si="190"/>
        <v>0</v>
      </c>
      <c r="AT212" s="515">
        <f t="shared" si="190"/>
        <v>0</v>
      </c>
      <c r="AU212" s="515">
        <f t="shared" si="190"/>
        <v>0</v>
      </c>
      <c r="AV212" s="515">
        <f t="shared" si="190"/>
        <v>0</v>
      </c>
      <c r="AW212" s="515">
        <f t="shared" si="190"/>
        <v>0</v>
      </c>
      <c r="AX212" s="515">
        <f t="shared" si="190"/>
        <v>0</v>
      </c>
      <c r="AY212" s="515">
        <f t="shared" si="190"/>
        <v>0</v>
      </c>
      <c r="AZ212" s="515">
        <f t="shared" si="190"/>
        <v>0</v>
      </c>
      <c r="BA212" s="515">
        <f t="shared" si="190"/>
        <v>0</v>
      </c>
      <c r="BB212" s="515">
        <f t="shared" si="190"/>
        <v>0</v>
      </c>
      <c r="BC212" s="515">
        <f t="shared" si="190"/>
        <v>0</v>
      </c>
      <c r="BD212" s="515">
        <f t="shared" si="190"/>
        <v>0</v>
      </c>
      <c r="BE212" s="515">
        <f t="shared" si="190"/>
        <v>0</v>
      </c>
      <c r="BF212" s="515">
        <f t="shared" si="190"/>
        <v>0</v>
      </c>
      <c r="BG212" s="515">
        <f t="shared" si="190"/>
        <v>0</v>
      </c>
      <c r="BH212" s="515">
        <f t="shared" si="190"/>
        <v>0</v>
      </c>
      <c r="BI212" s="515">
        <f t="shared" si="190"/>
        <v>0</v>
      </c>
      <c r="BJ212" s="515">
        <f t="shared" si="190"/>
        <v>0</v>
      </c>
      <c r="BK212" s="515">
        <f t="shared" si="190"/>
        <v>0</v>
      </c>
      <c r="BL212" s="515">
        <f t="shared" si="190"/>
        <v>0</v>
      </c>
      <c r="BM212" s="515">
        <f t="shared" si="190"/>
        <v>0</v>
      </c>
      <c r="BN212" s="515">
        <f t="shared" si="190"/>
        <v>0</v>
      </c>
      <c r="BO212" s="515">
        <f t="shared" si="190"/>
        <v>0</v>
      </c>
      <c r="BP212" s="515">
        <f t="shared" ref="BP212:EA212" si="191">IF(BP$167=EOMONTH($E37,$R37*(1-$O37)),-FV($AE37,ROUNDDOWN(YEARFRAC($D$167,BP$167,1),0),,-($AC37*(1-$O37)+$AD37*$O37)*$B37,0),0)</f>
        <v>0</v>
      </c>
      <c r="BQ212" s="515">
        <f t="shared" si="191"/>
        <v>0</v>
      </c>
      <c r="BR212" s="515">
        <f t="shared" si="191"/>
        <v>0</v>
      </c>
      <c r="BS212" s="515">
        <f t="shared" si="191"/>
        <v>0</v>
      </c>
      <c r="BT212" s="515">
        <f t="shared" si="191"/>
        <v>0</v>
      </c>
      <c r="BU212" s="515">
        <f t="shared" si="191"/>
        <v>0</v>
      </c>
      <c r="BV212" s="515">
        <f t="shared" si="191"/>
        <v>0</v>
      </c>
      <c r="BW212" s="515">
        <f t="shared" si="191"/>
        <v>0</v>
      </c>
      <c r="BX212" s="515">
        <f t="shared" si="191"/>
        <v>0</v>
      </c>
      <c r="BY212" s="515">
        <f t="shared" si="191"/>
        <v>0</v>
      </c>
      <c r="BZ212" s="515">
        <f t="shared" si="191"/>
        <v>0</v>
      </c>
      <c r="CA212" s="515">
        <f t="shared" si="191"/>
        <v>0</v>
      </c>
      <c r="CB212" s="515">
        <f t="shared" si="191"/>
        <v>0</v>
      </c>
      <c r="CC212" s="515">
        <f t="shared" si="191"/>
        <v>0</v>
      </c>
      <c r="CD212" s="515">
        <f t="shared" si="191"/>
        <v>0</v>
      </c>
      <c r="CE212" s="515">
        <f t="shared" si="191"/>
        <v>0</v>
      </c>
      <c r="CF212" s="515">
        <f t="shared" si="191"/>
        <v>0</v>
      </c>
      <c r="CG212" s="515">
        <f t="shared" si="191"/>
        <v>0</v>
      </c>
      <c r="CH212" s="515">
        <f t="shared" si="191"/>
        <v>0</v>
      </c>
      <c r="CI212" s="515">
        <f t="shared" si="191"/>
        <v>0</v>
      </c>
      <c r="CJ212" s="515">
        <f t="shared" si="191"/>
        <v>0</v>
      </c>
      <c r="CK212" s="515">
        <f t="shared" si="191"/>
        <v>0</v>
      </c>
      <c r="CL212" s="515">
        <f t="shared" si="191"/>
        <v>0</v>
      </c>
      <c r="CM212" s="515">
        <f t="shared" si="191"/>
        <v>0</v>
      </c>
      <c r="CN212" s="515">
        <f t="shared" si="191"/>
        <v>0</v>
      </c>
      <c r="CO212" s="515">
        <f t="shared" si="191"/>
        <v>0</v>
      </c>
      <c r="CP212" s="515">
        <f t="shared" si="191"/>
        <v>0</v>
      </c>
      <c r="CQ212" s="515">
        <f t="shared" si="191"/>
        <v>0</v>
      </c>
      <c r="CR212" s="515">
        <f t="shared" si="191"/>
        <v>0</v>
      </c>
      <c r="CS212" s="515">
        <f t="shared" si="191"/>
        <v>0</v>
      </c>
      <c r="CT212" s="515">
        <f t="shared" si="191"/>
        <v>0</v>
      </c>
      <c r="CU212" s="515">
        <f t="shared" si="191"/>
        <v>0</v>
      </c>
      <c r="CV212" s="515">
        <f t="shared" si="191"/>
        <v>0</v>
      </c>
      <c r="CW212" s="515">
        <f t="shared" si="191"/>
        <v>0</v>
      </c>
      <c r="CX212" s="515">
        <f t="shared" si="191"/>
        <v>0</v>
      </c>
      <c r="CY212" s="515">
        <f t="shared" si="191"/>
        <v>0</v>
      </c>
      <c r="CZ212" s="515">
        <f t="shared" si="191"/>
        <v>0</v>
      </c>
      <c r="DA212" s="515">
        <f t="shared" si="191"/>
        <v>0</v>
      </c>
      <c r="DB212" s="515">
        <f t="shared" si="191"/>
        <v>0</v>
      </c>
      <c r="DC212" s="515">
        <f t="shared" si="191"/>
        <v>0</v>
      </c>
      <c r="DD212" s="515">
        <f t="shared" si="191"/>
        <v>0</v>
      </c>
      <c r="DE212" s="515">
        <f t="shared" si="191"/>
        <v>0</v>
      </c>
      <c r="DF212" s="515">
        <f t="shared" si="191"/>
        <v>0</v>
      </c>
      <c r="DG212" s="515">
        <f t="shared" si="191"/>
        <v>0</v>
      </c>
      <c r="DH212" s="515">
        <f t="shared" si="191"/>
        <v>0</v>
      </c>
      <c r="DI212" s="515">
        <f t="shared" si="191"/>
        <v>0</v>
      </c>
      <c r="DJ212" s="515">
        <f t="shared" si="191"/>
        <v>0</v>
      </c>
      <c r="DK212" s="515">
        <f t="shared" si="191"/>
        <v>0</v>
      </c>
      <c r="DL212" s="515">
        <f t="shared" si="191"/>
        <v>0</v>
      </c>
      <c r="DM212" s="515">
        <f t="shared" si="191"/>
        <v>0</v>
      </c>
      <c r="DN212" s="515">
        <f t="shared" si="191"/>
        <v>0</v>
      </c>
      <c r="DO212" s="515">
        <f t="shared" si="191"/>
        <v>0</v>
      </c>
      <c r="DP212" s="515">
        <f t="shared" si="191"/>
        <v>0</v>
      </c>
      <c r="DQ212" s="515">
        <f t="shared" si="191"/>
        <v>0</v>
      </c>
      <c r="DR212" s="515">
        <f t="shared" si="191"/>
        <v>0</v>
      </c>
      <c r="DS212" s="515">
        <f t="shared" si="191"/>
        <v>0</v>
      </c>
      <c r="DT212" s="515">
        <f t="shared" si="191"/>
        <v>0</v>
      </c>
      <c r="DU212" s="515">
        <f t="shared" si="191"/>
        <v>0</v>
      </c>
      <c r="DV212" s="515">
        <f t="shared" si="191"/>
        <v>0</v>
      </c>
      <c r="DW212" s="515">
        <f t="shared" si="191"/>
        <v>0</v>
      </c>
      <c r="DX212" s="515">
        <f t="shared" si="191"/>
        <v>0</v>
      </c>
      <c r="DY212" s="515">
        <f t="shared" si="191"/>
        <v>0</v>
      </c>
      <c r="DZ212" s="515">
        <f t="shared" si="191"/>
        <v>0</v>
      </c>
      <c r="EA212" s="515">
        <f t="shared" si="191"/>
        <v>0</v>
      </c>
      <c r="EB212" s="515">
        <f t="shared" ref="EB212:GM212" si="192">IF(EB$167=EOMONTH($E37,$R37*(1-$O37)),-FV($AE37,ROUNDDOWN(YEARFRAC($D$167,EB$167,1),0),,-($AC37*(1-$O37)+$AD37*$O37)*$B37,0),0)</f>
        <v>0</v>
      </c>
      <c r="EC212" s="515">
        <f t="shared" si="192"/>
        <v>0</v>
      </c>
      <c r="ED212" s="515">
        <f t="shared" si="192"/>
        <v>0</v>
      </c>
      <c r="EE212" s="515">
        <f t="shared" si="192"/>
        <v>0</v>
      </c>
      <c r="EF212" s="515">
        <f t="shared" si="192"/>
        <v>0</v>
      </c>
      <c r="EG212" s="515">
        <f t="shared" si="192"/>
        <v>0</v>
      </c>
      <c r="EH212" s="515">
        <f t="shared" si="192"/>
        <v>0</v>
      </c>
      <c r="EI212" s="515">
        <f t="shared" si="192"/>
        <v>0</v>
      </c>
      <c r="EJ212" s="515">
        <f t="shared" si="192"/>
        <v>0</v>
      </c>
      <c r="EK212" s="515">
        <f t="shared" si="192"/>
        <v>0</v>
      </c>
      <c r="EL212" s="515">
        <f t="shared" si="192"/>
        <v>0</v>
      </c>
      <c r="EM212" s="515">
        <f t="shared" si="192"/>
        <v>0</v>
      </c>
      <c r="EN212" s="515">
        <f t="shared" si="192"/>
        <v>0</v>
      </c>
      <c r="EO212" s="515">
        <f t="shared" si="192"/>
        <v>0</v>
      </c>
      <c r="EP212" s="515">
        <f t="shared" si="192"/>
        <v>0</v>
      </c>
      <c r="EQ212" s="515">
        <f t="shared" si="192"/>
        <v>0</v>
      </c>
      <c r="ER212" s="515">
        <f t="shared" si="192"/>
        <v>0</v>
      </c>
      <c r="ES212" s="515">
        <f t="shared" si="192"/>
        <v>0</v>
      </c>
      <c r="ET212" s="515">
        <f t="shared" si="192"/>
        <v>0</v>
      </c>
      <c r="EU212" s="515">
        <f t="shared" si="192"/>
        <v>0</v>
      </c>
      <c r="EV212" s="515">
        <f t="shared" si="192"/>
        <v>0</v>
      </c>
      <c r="EW212" s="515">
        <f t="shared" si="192"/>
        <v>0</v>
      </c>
      <c r="EX212" s="515">
        <f t="shared" si="192"/>
        <v>0</v>
      </c>
      <c r="EY212" s="515">
        <f t="shared" si="192"/>
        <v>0</v>
      </c>
      <c r="EZ212" s="515">
        <f t="shared" si="192"/>
        <v>0</v>
      </c>
      <c r="FA212" s="515">
        <f t="shared" si="192"/>
        <v>0</v>
      </c>
      <c r="FB212" s="515">
        <f t="shared" si="192"/>
        <v>0</v>
      </c>
      <c r="FC212" s="515">
        <f t="shared" si="192"/>
        <v>0</v>
      </c>
      <c r="FD212" s="515">
        <f t="shared" si="192"/>
        <v>0</v>
      </c>
      <c r="FE212" s="515">
        <f t="shared" si="192"/>
        <v>0</v>
      </c>
      <c r="FF212" s="515">
        <f t="shared" si="192"/>
        <v>0</v>
      </c>
      <c r="FG212" s="515">
        <f t="shared" si="192"/>
        <v>0</v>
      </c>
      <c r="FH212" s="515">
        <f t="shared" si="192"/>
        <v>0</v>
      </c>
      <c r="FI212" s="515">
        <f t="shared" si="192"/>
        <v>0</v>
      </c>
      <c r="FJ212" s="515">
        <f t="shared" si="192"/>
        <v>0</v>
      </c>
      <c r="FK212" s="515">
        <f t="shared" si="192"/>
        <v>0</v>
      </c>
      <c r="FL212" s="515">
        <f t="shared" si="192"/>
        <v>0</v>
      </c>
      <c r="FM212" s="515">
        <f t="shared" si="192"/>
        <v>0</v>
      </c>
      <c r="FN212" s="515">
        <f t="shared" si="192"/>
        <v>0</v>
      </c>
      <c r="FO212" s="515">
        <f t="shared" si="192"/>
        <v>0</v>
      </c>
      <c r="FP212" s="515">
        <f t="shared" si="192"/>
        <v>0</v>
      </c>
      <c r="FQ212" s="515">
        <f t="shared" si="192"/>
        <v>0</v>
      </c>
      <c r="FR212" s="515">
        <f t="shared" si="192"/>
        <v>0</v>
      </c>
      <c r="FS212" s="515">
        <f t="shared" si="192"/>
        <v>0</v>
      </c>
      <c r="FT212" s="515">
        <f t="shared" si="192"/>
        <v>0</v>
      </c>
      <c r="FU212" s="515">
        <f t="shared" si="192"/>
        <v>0</v>
      </c>
      <c r="FV212" s="515">
        <f t="shared" si="192"/>
        <v>0</v>
      </c>
      <c r="FW212" s="515">
        <f t="shared" si="192"/>
        <v>0</v>
      </c>
      <c r="FX212" s="515">
        <f t="shared" si="192"/>
        <v>0</v>
      </c>
      <c r="FY212" s="515">
        <f t="shared" si="192"/>
        <v>0</v>
      </c>
      <c r="FZ212" s="515">
        <f t="shared" si="192"/>
        <v>0</v>
      </c>
      <c r="GA212" s="515">
        <f t="shared" si="192"/>
        <v>0</v>
      </c>
      <c r="GB212" s="515">
        <f t="shared" si="192"/>
        <v>0</v>
      </c>
      <c r="GC212" s="515">
        <f t="shared" si="192"/>
        <v>0</v>
      </c>
      <c r="GD212" s="515">
        <f t="shared" si="192"/>
        <v>0</v>
      </c>
      <c r="GE212" s="515">
        <f t="shared" si="192"/>
        <v>0</v>
      </c>
      <c r="GF212" s="515">
        <f t="shared" si="192"/>
        <v>0</v>
      </c>
      <c r="GG212" s="515">
        <f t="shared" si="192"/>
        <v>0</v>
      </c>
      <c r="GH212" s="515">
        <f t="shared" si="192"/>
        <v>0</v>
      </c>
      <c r="GI212" s="515">
        <f t="shared" si="192"/>
        <v>0</v>
      </c>
      <c r="GJ212" s="515">
        <f t="shared" si="192"/>
        <v>0</v>
      </c>
      <c r="GK212" s="515">
        <f t="shared" si="192"/>
        <v>0</v>
      </c>
      <c r="GL212" s="515">
        <f t="shared" si="192"/>
        <v>0</v>
      </c>
      <c r="GM212" s="515">
        <f t="shared" si="192"/>
        <v>0</v>
      </c>
      <c r="GN212" s="515">
        <f t="shared" ref="GN212:IY212" si="193">IF(GN$167=EOMONTH($E37,$R37*(1-$O37)),-FV($AE37,ROUNDDOWN(YEARFRAC($D$167,GN$167,1),0),,-($AC37*(1-$O37)+$AD37*$O37)*$B37,0),0)</f>
        <v>0</v>
      </c>
      <c r="GO212" s="515">
        <f t="shared" si="193"/>
        <v>0</v>
      </c>
      <c r="GP212" s="515">
        <f t="shared" si="193"/>
        <v>0</v>
      </c>
      <c r="GQ212" s="515">
        <f t="shared" si="193"/>
        <v>0</v>
      </c>
      <c r="GR212" s="515">
        <f t="shared" si="193"/>
        <v>0</v>
      </c>
      <c r="GS212" s="515">
        <f t="shared" si="193"/>
        <v>0</v>
      </c>
      <c r="GT212" s="515">
        <f t="shared" si="193"/>
        <v>0</v>
      </c>
      <c r="GU212" s="515">
        <f t="shared" si="193"/>
        <v>0</v>
      </c>
      <c r="GV212" s="515">
        <f t="shared" si="193"/>
        <v>0</v>
      </c>
      <c r="GW212" s="515">
        <f t="shared" si="193"/>
        <v>0</v>
      </c>
      <c r="GX212" s="515">
        <f t="shared" si="193"/>
        <v>0</v>
      </c>
      <c r="GY212" s="515">
        <f t="shared" si="193"/>
        <v>0</v>
      </c>
      <c r="GZ212" s="515">
        <f t="shared" si="193"/>
        <v>0</v>
      </c>
      <c r="HA212" s="515">
        <f t="shared" si="193"/>
        <v>0</v>
      </c>
      <c r="HB212" s="515">
        <f t="shared" si="193"/>
        <v>0</v>
      </c>
      <c r="HC212" s="515">
        <f t="shared" si="193"/>
        <v>0</v>
      </c>
      <c r="HD212" s="515">
        <f t="shared" si="193"/>
        <v>0</v>
      </c>
      <c r="HE212" s="515">
        <f t="shared" si="193"/>
        <v>0</v>
      </c>
      <c r="HF212" s="515">
        <f t="shared" si="193"/>
        <v>0</v>
      </c>
      <c r="HG212" s="515">
        <f t="shared" si="193"/>
        <v>0</v>
      </c>
      <c r="HH212" s="515">
        <f t="shared" si="193"/>
        <v>0</v>
      </c>
      <c r="HI212" s="515">
        <f t="shared" si="193"/>
        <v>0</v>
      </c>
      <c r="HJ212" s="515">
        <f t="shared" si="193"/>
        <v>0</v>
      </c>
      <c r="HK212" s="515">
        <f t="shared" si="193"/>
        <v>0</v>
      </c>
      <c r="HL212" s="515">
        <f t="shared" si="193"/>
        <v>0</v>
      </c>
      <c r="HM212" s="515">
        <f t="shared" si="193"/>
        <v>0</v>
      </c>
      <c r="HN212" s="515">
        <f t="shared" si="193"/>
        <v>0</v>
      </c>
      <c r="HO212" s="515">
        <f t="shared" si="193"/>
        <v>0</v>
      </c>
      <c r="HP212" s="515">
        <f t="shared" si="193"/>
        <v>0</v>
      </c>
      <c r="HQ212" s="515">
        <f t="shared" si="193"/>
        <v>0</v>
      </c>
      <c r="HR212" s="515">
        <f t="shared" si="193"/>
        <v>0</v>
      </c>
      <c r="HS212" s="515">
        <f t="shared" si="193"/>
        <v>0</v>
      </c>
      <c r="HT212" s="515">
        <f t="shared" si="193"/>
        <v>0</v>
      </c>
      <c r="HU212" s="515">
        <f t="shared" si="193"/>
        <v>0</v>
      </c>
      <c r="HV212" s="515">
        <f t="shared" si="193"/>
        <v>0</v>
      </c>
      <c r="HW212" s="515">
        <f t="shared" si="193"/>
        <v>0</v>
      </c>
      <c r="HX212" s="515">
        <f t="shared" si="193"/>
        <v>0</v>
      </c>
      <c r="HY212" s="515">
        <f t="shared" si="193"/>
        <v>0</v>
      </c>
      <c r="HZ212" s="515">
        <f t="shared" si="193"/>
        <v>0</v>
      </c>
      <c r="IA212" s="515">
        <f t="shared" si="193"/>
        <v>0</v>
      </c>
      <c r="IB212" s="515">
        <f t="shared" si="193"/>
        <v>0</v>
      </c>
      <c r="IC212" s="515">
        <f t="shared" si="193"/>
        <v>0</v>
      </c>
      <c r="ID212" s="515">
        <f t="shared" si="193"/>
        <v>0</v>
      </c>
      <c r="IE212" s="515">
        <f t="shared" si="193"/>
        <v>0</v>
      </c>
      <c r="IF212" s="515">
        <f t="shared" si="193"/>
        <v>0</v>
      </c>
      <c r="IG212" s="515">
        <f t="shared" si="193"/>
        <v>0</v>
      </c>
      <c r="IH212" s="515">
        <f t="shared" si="193"/>
        <v>0</v>
      </c>
      <c r="II212" s="515">
        <f t="shared" si="193"/>
        <v>0</v>
      </c>
      <c r="IJ212" s="515">
        <f t="shared" si="193"/>
        <v>0</v>
      </c>
      <c r="IK212" s="515">
        <f t="shared" si="193"/>
        <v>0</v>
      </c>
      <c r="IL212" s="515">
        <f t="shared" si="193"/>
        <v>0</v>
      </c>
      <c r="IM212" s="515">
        <f t="shared" si="193"/>
        <v>0</v>
      </c>
      <c r="IN212" s="515">
        <f t="shared" si="193"/>
        <v>0</v>
      </c>
      <c r="IO212" s="515">
        <f t="shared" si="193"/>
        <v>0</v>
      </c>
      <c r="IP212" s="515">
        <f t="shared" si="193"/>
        <v>0</v>
      </c>
      <c r="IQ212" s="515">
        <f t="shared" si="193"/>
        <v>0</v>
      </c>
      <c r="IR212" s="515">
        <f t="shared" si="193"/>
        <v>0</v>
      </c>
      <c r="IS212" s="515">
        <f t="shared" si="193"/>
        <v>0</v>
      </c>
      <c r="IT212" s="515">
        <f t="shared" si="193"/>
        <v>0</v>
      </c>
      <c r="IU212" s="515">
        <f t="shared" si="193"/>
        <v>0</v>
      </c>
      <c r="IV212" s="515">
        <f t="shared" si="193"/>
        <v>0</v>
      </c>
      <c r="IW212" s="515">
        <f t="shared" si="193"/>
        <v>0</v>
      </c>
      <c r="IX212" s="515">
        <f t="shared" si="193"/>
        <v>0</v>
      </c>
      <c r="IY212" s="515">
        <f t="shared" si="193"/>
        <v>0</v>
      </c>
      <c r="IZ212" s="515">
        <f t="shared" ref="IZ212:LK212" si="194">IF(IZ$167=EOMONTH($E37,$R37*(1-$O37)),-FV($AE37,ROUNDDOWN(YEARFRAC($D$167,IZ$167,1),0),,-($AC37*(1-$O37)+$AD37*$O37)*$B37,0),0)</f>
        <v>0</v>
      </c>
      <c r="JA212" s="515">
        <f t="shared" si="194"/>
        <v>0</v>
      </c>
      <c r="JB212" s="515">
        <f t="shared" si="194"/>
        <v>0</v>
      </c>
      <c r="JC212" s="515">
        <f t="shared" si="194"/>
        <v>0</v>
      </c>
      <c r="JD212" s="515">
        <f t="shared" si="194"/>
        <v>0</v>
      </c>
      <c r="JE212" s="515">
        <f t="shared" si="194"/>
        <v>0</v>
      </c>
      <c r="JF212" s="515">
        <f t="shared" si="194"/>
        <v>0</v>
      </c>
      <c r="JG212" s="515">
        <f t="shared" si="194"/>
        <v>0</v>
      </c>
      <c r="JH212" s="515">
        <f t="shared" si="194"/>
        <v>0</v>
      </c>
      <c r="JI212" s="515">
        <f t="shared" si="194"/>
        <v>0</v>
      </c>
      <c r="JJ212" s="515">
        <f t="shared" si="194"/>
        <v>0</v>
      </c>
      <c r="JK212" s="515">
        <f t="shared" si="194"/>
        <v>0</v>
      </c>
      <c r="JL212" s="515">
        <f t="shared" si="194"/>
        <v>0</v>
      </c>
      <c r="JM212" s="515">
        <f t="shared" si="194"/>
        <v>0</v>
      </c>
      <c r="JN212" s="515">
        <f t="shared" si="194"/>
        <v>0</v>
      </c>
      <c r="JO212" s="515">
        <f t="shared" si="194"/>
        <v>0</v>
      </c>
      <c r="JP212" s="515">
        <f t="shared" si="194"/>
        <v>0</v>
      </c>
      <c r="JQ212" s="515">
        <f t="shared" si="194"/>
        <v>0</v>
      </c>
      <c r="JR212" s="515">
        <f t="shared" si="194"/>
        <v>0</v>
      </c>
      <c r="JS212" s="515">
        <f t="shared" si="194"/>
        <v>0</v>
      </c>
      <c r="JT212" s="515">
        <f t="shared" si="194"/>
        <v>0</v>
      </c>
      <c r="JU212" s="515">
        <f t="shared" si="194"/>
        <v>0</v>
      </c>
      <c r="JV212" s="515">
        <f t="shared" si="194"/>
        <v>0</v>
      </c>
      <c r="JW212" s="515">
        <f t="shared" si="194"/>
        <v>0</v>
      </c>
      <c r="JX212" s="515">
        <f t="shared" si="194"/>
        <v>0</v>
      </c>
      <c r="JY212" s="515">
        <f t="shared" si="194"/>
        <v>0</v>
      </c>
      <c r="JZ212" s="515">
        <f t="shared" si="194"/>
        <v>0</v>
      </c>
      <c r="KA212" s="515">
        <f t="shared" si="194"/>
        <v>0</v>
      </c>
      <c r="KB212" s="515">
        <f t="shared" si="194"/>
        <v>0</v>
      </c>
      <c r="KC212" s="515">
        <f t="shared" si="194"/>
        <v>0</v>
      </c>
      <c r="KD212" s="515">
        <f t="shared" si="194"/>
        <v>0</v>
      </c>
      <c r="KE212" s="515">
        <f t="shared" si="194"/>
        <v>0</v>
      </c>
      <c r="KF212" s="515">
        <f t="shared" si="194"/>
        <v>0</v>
      </c>
      <c r="KG212" s="515">
        <f t="shared" si="194"/>
        <v>0</v>
      </c>
      <c r="KH212" s="515">
        <f t="shared" si="194"/>
        <v>0</v>
      </c>
      <c r="KI212" s="515">
        <f t="shared" si="194"/>
        <v>0</v>
      </c>
      <c r="KJ212" s="515">
        <f t="shared" si="194"/>
        <v>0</v>
      </c>
      <c r="KK212" s="515">
        <f t="shared" si="194"/>
        <v>0</v>
      </c>
      <c r="KL212" s="515">
        <f t="shared" si="194"/>
        <v>0</v>
      </c>
      <c r="KM212" s="515">
        <f t="shared" si="194"/>
        <v>0</v>
      </c>
      <c r="KN212" s="515">
        <f t="shared" si="194"/>
        <v>0</v>
      </c>
      <c r="KO212" s="515">
        <f t="shared" si="194"/>
        <v>0</v>
      </c>
      <c r="KP212" s="515">
        <f t="shared" si="194"/>
        <v>0</v>
      </c>
      <c r="KQ212" s="515">
        <f t="shared" si="194"/>
        <v>0</v>
      </c>
      <c r="KR212" s="515">
        <f t="shared" si="194"/>
        <v>0</v>
      </c>
      <c r="KS212" s="515">
        <f t="shared" si="194"/>
        <v>0</v>
      </c>
      <c r="KT212" s="515">
        <f t="shared" si="194"/>
        <v>0</v>
      </c>
      <c r="KU212" s="515">
        <f t="shared" si="194"/>
        <v>0</v>
      </c>
      <c r="KV212" s="515">
        <f t="shared" si="194"/>
        <v>0</v>
      </c>
      <c r="KW212" s="515">
        <f t="shared" si="194"/>
        <v>0</v>
      </c>
      <c r="KX212" s="515">
        <f t="shared" si="194"/>
        <v>0</v>
      </c>
      <c r="KY212" s="515">
        <f t="shared" si="194"/>
        <v>0</v>
      </c>
      <c r="KZ212" s="515">
        <f t="shared" si="194"/>
        <v>0</v>
      </c>
      <c r="LA212" s="515">
        <f t="shared" si="194"/>
        <v>0</v>
      </c>
      <c r="LB212" s="515">
        <f t="shared" si="194"/>
        <v>0</v>
      </c>
      <c r="LC212" s="515">
        <f t="shared" si="194"/>
        <v>0</v>
      </c>
      <c r="LD212" s="515">
        <f t="shared" si="194"/>
        <v>0</v>
      </c>
      <c r="LE212" s="515">
        <f t="shared" si="194"/>
        <v>0</v>
      </c>
      <c r="LF212" s="515">
        <f t="shared" si="194"/>
        <v>0</v>
      </c>
      <c r="LG212" s="515">
        <f t="shared" si="194"/>
        <v>0</v>
      </c>
      <c r="LH212" s="515">
        <f t="shared" si="194"/>
        <v>0</v>
      </c>
      <c r="LI212" s="515">
        <f t="shared" si="194"/>
        <v>0</v>
      </c>
      <c r="LJ212" s="515">
        <f t="shared" si="194"/>
        <v>0</v>
      </c>
      <c r="LK212" s="515">
        <f t="shared" si="194"/>
        <v>0</v>
      </c>
      <c r="LL212" s="515">
        <f t="shared" ref="LL212:NK212" si="195">IF(LL$167=EOMONTH($E37,$R37*(1-$O37)),-FV($AE37,ROUNDDOWN(YEARFRAC($D$167,LL$167,1),0),,-($AC37*(1-$O37)+$AD37*$O37)*$B37,0),0)</f>
        <v>0</v>
      </c>
      <c r="LM212" s="515">
        <f t="shared" si="195"/>
        <v>0</v>
      </c>
      <c r="LN212" s="515">
        <f t="shared" si="195"/>
        <v>0</v>
      </c>
      <c r="LO212" s="515">
        <f t="shared" si="195"/>
        <v>0</v>
      </c>
      <c r="LP212" s="515">
        <f t="shared" si="195"/>
        <v>0</v>
      </c>
      <c r="LQ212" s="515">
        <f t="shared" si="195"/>
        <v>0</v>
      </c>
      <c r="LR212" s="515">
        <f t="shared" si="195"/>
        <v>0</v>
      </c>
      <c r="LS212" s="515">
        <f t="shared" si="195"/>
        <v>0</v>
      </c>
      <c r="LT212" s="515">
        <f t="shared" si="195"/>
        <v>0</v>
      </c>
      <c r="LU212" s="515">
        <f t="shared" si="195"/>
        <v>0</v>
      </c>
      <c r="LV212" s="515">
        <f t="shared" si="195"/>
        <v>0</v>
      </c>
      <c r="LW212" s="515">
        <f t="shared" si="195"/>
        <v>0</v>
      </c>
      <c r="LX212" s="515">
        <f t="shared" si="195"/>
        <v>0</v>
      </c>
      <c r="LY212" s="515">
        <f t="shared" si="195"/>
        <v>0</v>
      </c>
      <c r="LZ212" s="515">
        <f t="shared" si="195"/>
        <v>0</v>
      </c>
      <c r="MA212" s="515">
        <f t="shared" si="195"/>
        <v>0</v>
      </c>
      <c r="MB212" s="515">
        <f t="shared" si="195"/>
        <v>0</v>
      </c>
      <c r="MC212" s="515">
        <f t="shared" si="195"/>
        <v>0</v>
      </c>
      <c r="MD212" s="515">
        <f t="shared" si="195"/>
        <v>0</v>
      </c>
      <c r="ME212" s="515">
        <f t="shared" si="195"/>
        <v>0</v>
      </c>
      <c r="MF212" s="515">
        <f t="shared" si="195"/>
        <v>0</v>
      </c>
      <c r="MG212" s="515">
        <f t="shared" si="195"/>
        <v>0</v>
      </c>
      <c r="MH212" s="515">
        <f t="shared" si="195"/>
        <v>0</v>
      </c>
      <c r="MI212" s="515">
        <f t="shared" si="195"/>
        <v>0</v>
      </c>
      <c r="MJ212" s="515">
        <f t="shared" si="195"/>
        <v>0</v>
      </c>
      <c r="MK212" s="515">
        <f t="shared" si="195"/>
        <v>0</v>
      </c>
      <c r="ML212" s="515">
        <f t="shared" si="195"/>
        <v>0</v>
      </c>
      <c r="MM212" s="515">
        <f t="shared" si="195"/>
        <v>0</v>
      </c>
      <c r="MN212" s="515">
        <f t="shared" si="195"/>
        <v>0</v>
      </c>
      <c r="MO212" s="515">
        <f t="shared" si="195"/>
        <v>0</v>
      </c>
      <c r="MP212" s="515">
        <f t="shared" si="195"/>
        <v>0</v>
      </c>
      <c r="MQ212" s="515">
        <f t="shared" si="195"/>
        <v>0</v>
      </c>
      <c r="MR212" s="515">
        <f t="shared" si="195"/>
        <v>0</v>
      </c>
      <c r="MS212" s="515">
        <f t="shared" si="195"/>
        <v>0</v>
      </c>
      <c r="MT212" s="515">
        <f t="shared" si="195"/>
        <v>0</v>
      </c>
      <c r="MU212" s="515">
        <f t="shared" si="195"/>
        <v>0</v>
      </c>
      <c r="MV212" s="515">
        <f t="shared" si="195"/>
        <v>0</v>
      </c>
      <c r="MW212" s="515">
        <f t="shared" si="195"/>
        <v>0</v>
      </c>
      <c r="MX212" s="515">
        <f t="shared" si="195"/>
        <v>0</v>
      </c>
      <c r="MY212" s="515">
        <f t="shared" si="195"/>
        <v>0</v>
      </c>
      <c r="MZ212" s="515">
        <f t="shared" si="195"/>
        <v>0</v>
      </c>
      <c r="NA212" s="515">
        <f t="shared" si="195"/>
        <v>0</v>
      </c>
      <c r="NB212" s="515">
        <f t="shared" si="195"/>
        <v>0</v>
      </c>
      <c r="NC212" s="515">
        <f t="shared" si="195"/>
        <v>0</v>
      </c>
      <c r="ND212" s="515">
        <f t="shared" si="195"/>
        <v>0</v>
      </c>
      <c r="NE212" s="515">
        <f t="shared" si="195"/>
        <v>0</v>
      </c>
      <c r="NF212" s="515">
        <f t="shared" si="195"/>
        <v>0</v>
      </c>
      <c r="NG212" s="515">
        <f t="shared" si="195"/>
        <v>0</v>
      </c>
      <c r="NH212" s="515">
        <f t="shared" si="195"/>
        <v>0</v>
      </c>
      <c r="NI212" s="515">
        <f t="shared" si="195"/>
        <v>0</v>
      </c>
      <c r="NJ212" s="515">
        <f t="shared" si="195"/>
        <v>0</v>
      </c>
      <c r="NK212" s="518">
        <f t="shared" si="195"/>
        <v>0</v>
      </c>
    </row>
    <row r="213" spans="1:375" s="384" customFormat="1" ht="13.8" x14ac:dyDescent="0.3">
      <c r="A213" s="517">
        <f t="shared" si="147"/>
        <v>-20821.370818931478</v>
      </c>
      <c r="B213" s="421" t="s">
        <v>339</v>
      </c>
      <c r="C213" s="514" t="s">
        <v>342</v>
      </c>
      <c r="D213" s="515">
        <f t="shared" ref="D213:BO213" si="196">IF(D$167=EOMONTH($E37,$R37*(1-$O37)),SUMIFS($D206:$NK206,$D$167:$NK$167,"&gt;"&amp;EOMONTH($E37,$R37*(1-$O37)+$S37*(1-$O37)+$T37*$O37),$D$167:$NK$167,"&lt;="&amp;EOMONTH($E37,$R37*(1-$O37)+60))*-($AF37*(1-$O37)+$AH37*$O37)+SUMIFS($D206:$NK206,$D$167:$NK$167,"&gt;"&amp;EOMONTH($E37,$R37*(1-$O37)+60),$D$167:$NK$167,"&lt;="&amp;EOMONTH($E37,$R37*(1-$O37)+300))*-($AG37*(1-$O37)+$AI37*$O37),0)</f>
        <v>0</v>
      </c>
      <c r="E213" s="515">
        <f t="shared" si="196"/>
        <v>0</v>
      </c>
      <c r="F213" s="515">
        <f t="shared" si="196"/>
        <v>0</v>
      </c>
      <c r="G213" s="515">
        <f t="shared" si="196"/>
        <v>0</v>
      </c>
      <c r="H213" s="515">
        <f t="shared" si="196"/>
        <v>0</v>
      </c>
      <c r="I213" s="515">
        <f t="shared" si="196"/>
        <v>0</v>
      </c>
      <c r="J213" s="515">
        <f t="shared" si="196"/>
        <v>0</v>
      </c>
      <c r="K213" s="515">
        <f t="shared" si="196"/>
        <v>0</v>
      </c>
      <c r="L213" s="515">
        <f t="shared" si="196"/>
        <v>0</v>
      </c>
      <c r="M213" s="515">
        <f t="shared" si="196"/>
        <v>0</v>
      </c>
      <c r="N213" s="515">
        <f t="shared" si="196"/>
        <v>0</v>
      </c>
      <c r="O213" s="515">
        <f t="shared" si="196"/>
        <v>0</v>
      </c>
      <c r="P213" s="515">
        <f t="shared" si="196"/>
        <v>0</v>
      </c>
      <c r="Q213" s="515">
        <f t="shared" si="196"/>
        <v>0</v>
      </c>
      <c r="R213" s="515">
        <f t="shared" si="196"/>
        <v>0</v>
      </c>
      <c r="S213" s="515">
        <f t="shared" si="196"/>
        <v>0</v>
      </c>
      <c r="T213" s="515">
        <f t="shared" si="196"/>
        <v>0</v>
      </c>
      <c r="U213" s="515">
        <f t="shared" si="196"/>
        <v>0</v>
      </c>
      <c r="V213" s="515">
        <f t="shared" si="196"/>
        <v>0</v>
      </c>
      <c r="W213" s="515">
        <f t="shared" si="196"/>
        <v>0</v>
      </c>
      <c r="X213" s="515">
        <f t="shared" si="196"/>
        <v>-20821.370818931478</v>
      </c>
      <c r="Y213" s="515">
        <f t="shared" si="196"/>
        <v>0</v>
      </c>
      <c r="Z213" s="515">
        <f t="shared" si="196"/>
        <v>0</v>
      </c>
      <c r="AA213" s="515">
        <f t="shared" si="196"/>
        <v>0</v>
      </c>
      <c r="AB213" s="515">
        <f t="shared" si="196"/>
        <v>0</v>
      </c>
      <c r="AC213" s="515">
        <f t="shared" si="196"/>
        <v>0</v>
      </c>
      <c r="AD213" s="515">
        <f t="shared" si="196"/>
        <v>0</v>
      </c>
      <c r="AE213" s="515">
        <f t="shared" si="196"/>
        <v>0</v>
      </c>
      <c r="AF213" s="515">
        <f t="shared" si="196"/>
        <v>0</v>
      </c>
      <c r="AG213" s="515">
        <f t="shared" si="196"/>
        <v>0</v>
      </c>
      <c r="AH213" s="515">
        <f t="shared" si="196"/>
        <v>0</v>
      </c>
      <c r="AI213" s="515">
        <f t="shared" si="196"/>
        <v>0</v>
      </c>
      <c r="AJ213" s="515">
        <f t="shared" si="196"/>
        <v>0</v>
      </c>
      <c r="AK213" s="515">
        <f t="shared" si="196"/>
        <v>0</v>
      </c>
      <c r="AL213" s="515">
        <f t="shared" si="196"/>
        <v>0</v>
      </c>
      <c r="AM213" s="515">
        <f t="shared" si="196"/>
        <v>0</v>
      </c>
      <c r="AN213" s="515">
        <f t="shared" si="196"/>
        <v>0</v>
      </c>
      <c r="AO213" s="515">
        <f t="shared" si="196"/>
        <v>0</v>
      </c>
      <c r="AP213" s="515">
        <f t="shared" si="196"/>
        <v>0</v>
      </c>
      <c r="AQ213" s="515">
        <f t="shared" si="196"/>
        <v>0</v>
      </c>
      <c r="AR213" s="515">
        <f t="shared" si="196"/>
        <v>0</v>
      </c>
      <c r="AS213" s="515">
        <f t="shared" si="196"/>
        <v>0</v>
      </c>
      <c r="AT213" s="515">
        <f t="shared" si="196"/>
        <v>0</v>
      </c>
      <c r="AU213" s="515">
        <f t="shared" si="196"/>
        <v>0</v>
      </c>
      <c r="AV213" s="515">
        <f t="shared" si="196"/>
        <v>0</v>
      </c>
      <c r="AW213" s="515">
        <f t="shared" si="196"/>
        <v>0</v>
      </c>
      <c r="AX213" s="515">
        <f t="shared" si="196"/>
        <v>0</v>
      </c>
      <c r="AY213" s="515">
        <f t="shared" si="196"/>
        <v>0</v>
      </c>
      <c r="AZ213" s="515">
        <f t="shared" si="196"/>
        <v>0</v>
      </c>
      <c r="BA213" s="515">
        <f t="shared" si="196"/>
        <v>0</v>
      </c>
      <c r="BB213" s="515">
        <f t="shared" si="196"/>
        <v>0</v>
      </c>
      <c r="BC213" s="515">
        <f t="shared" si="196"/>
        <v>0</v>
      </c>
      <c r="BD213" s="515">
        <f t="shared" si="196"/>
        <v>0</v>
      </c>
      <c r="BE213" s="515">
        <f t="shared" si="196"/>
        <v>0</v>
      </c>
      <c r="BF213" s="515">
        <f t="shared" si="196"/>
        <v>0</v>
      </c>
      <c r="BG213" s="515">
        <f t="shared" si="196"/>
        <v>0</v>
      </c>
      <c r="BH213" s="515">
        <f t="shared" si="196"/>
        <v>0</v>
      </c>
      <c r="BI213" s="515">
        <f t="shared" si="196"/>
        <v>0</v>
      </c>
      <c r="BJ213" s="515">
        <f t="shared" si="196"/>
        <v>0</v>
      </c>
      <c r="BK213" s="515">
        <f t="shared" si="196"/>
        <v>0</v>
      </c>
      <c r="BL213" s="515">
        <f t="shared" si="196"/>
        <v>0</v>
      </c>
      <c r="BM213" s="515">
        <f t="shared" si="196"/>
        <v>0</v>
      </c>
      <c r="BN213" s="515">
        <f t="shared" si="196"/>
        <v>0</v>
      </c>
      <c r="BO213" s="515">
        <f t="shared" si="196"/>
        <v>0</v>
      </c>
      <c r="BP213" s="515">
        <f t="shared" ref="BP213:EA213" si="197">IF(BP$167=EOMONTH($E37,$R37*(1-$O37)),SUMIFS($D206:$NK206,$D$167:$NK$167,"&gt;"&amp;EOMONTH($E37,$R37*(1-$O37)+$S37*(1-$O37)+$T37*$O37),$D$167:$NK$167,"&lt;="&amp;EOMONTH($E37,$R37*(1-$O37)+60))*-($AF37*(1-$O37)+$AH37*$O37)+SUMIFS($D206:$NK206,$D$167:$NK$167,"&gt;"&amp;EOMONTH($E37,$R37*(1-$O37)+60),$D$167:$NK$167,"&lt;="&amp;EOMONTH($E37,$R37*(1-$O37)+300))*-($AG37*(1-$O37)+$AI37*$O37),0)</f>
        <v>0</v>
      </c>
      <c r="BQ213" s="515">
        <f t="shared" si="197"/>
        <v>0</v>
      </c>
      <c r="BR213" s="515">
        <f t="shared" si="197"/>
        <v>0</v>
      </c>
      <c r="BS213" s="515">
        <f t="shared" si="197"/>
        <v>0</v>
      </c>
      <c r="BT213" s="515">
        <f t="shared" si="197"/>
        <v>0</v>
      </c>
      <c r="BU213" s="515">
        <f t="shared" si="197"/>
        <v>0</v>
      </c>
      <c r="BV213" s="515">
        <f t="shared" si="197"/>
        <v>0</v>
      </c>
      <c r="BW213" s="515">
        <f t="shared" si="197"/>
        <v>0</v>
      </c>
      <c r="BX213" s="515">
        <f t="shared" si="197"/>
        <v>0</v>
      </c>
      <c r="BY213" s="515">
        <f t="shared" si="197"/>
        <v>0</v>
      </c>
      <c r="BZ213" s="515">
        <f t="shared" si="197"/>
        <v>0</v>
      </c>
      <c r="CA213" s="515">
        <f t="shared" si="197"/>
        <v>0</v>
      </c>
      <c r="CB213" s="515">
        <f t="shared" si="197"/>
        <v>0</v>
      </c>
      <c r="CC213" s="515">
        <f t="shared" si="197"/>
        <v>0</v>
      </c>
      <c r="CD213" s="515">
        <f t="shared" si="197"/>
        <v>0</v>
      </c>
      <c r="CE213" s="515">
        <f t="shared" si="197"/>
        <v>0</v>
      </c>
      <c r="CF213" s="515">
        <f t="shared" si="197"/>
        <v>0</v>
      </c>
      <c r="CG213" s="515">
        <f t="shared" si="197"/>
        <v>0</v>
      </c>
      <c r="CH213" s="515">
        <f t="shared" si="197"/>
        <v>0</v>
      </c>
      <c r="CI213" s="515">
        <f t="shared" si="197"/>
        <v>0</v>
      </c>
      <c r="CJ213" s="515">
        <f t="shared" si="197"/>
        <v>0</v>
      </c>
      <c r="CK213" s="515">
        <f t="shared" si="197"/>
        <v>0</v>
      </c>
      <c r="CL213" s="515">
        <f t="shared" si="197"/>
        <v>0</v>
      </c>
      <c r="CM213" s="515">
        <f t="shared" si="197"/>
        <v>0</v>
      </c>
      <c r="CN213" s="515">
        <f t="shared" si="197"/>
        <v>0</v>
      </c>
      <c r="CO213" s="515">
        <f t="shared" si="197"/>
        <v>0</v>
      </c>
      <c r="CP213" s="515">
        <f t="shared" si="197"/>
        <v>0</v>
      </c>
      <c r="CQ213" s="515">
        <f t="shared" si="197"/>
        <v>0</v>
      </c>
      <c r="CR213" s="515">
        <f t="shared" si="197"/>
        <v>0</v>
      </c>
      <c r="CS213" s="515">
        <f t="shared" si="197"/>
        <v>0</v>
      </c>
      <c r="CT213" s="515">
        <f t="shared" si="197"/>
        <v>0</v>
      </c>
      <c r="CU213" s="515">
        <f t="shared" si="197"/>
        <v>0</v>
      </c>
      <c r="CV213" s="515">
        <f t="shared" si="197"/>
        <v>0</v>
      </c>
      <c r="CW213" s="515">
        <f t="shared" si="197"/>
        <v>0</v>
      </c>
      <c r="CX213" s="515">
        <f t="shared" si="197"/>
        <v>0</v>
      </c>
      <c r="CY213" s="515">
        <f t="shared" si="197"/>
        <v>0</v>
      </c>
      <c r="CZ213" s="515">
        <f t="shared" si="197"/>
        <v>0</v>
      </c>
      <c r="DA213" s="515">
        <f t="shared" si="197"/>
        <v>0</v>
      </c>
      <c r="DB213" s="515">
        <f t="shared" si="197"/>
        <v>0</v>
      </c>
      <c r="DC213" s="515">
        <f t="shared" si="197"/>
        <v>0</v>
      </c>
      <c r="DD213" s="515">
        <f t="shared" si="197"/>
        <v>0</v>
      </c>
      <c r="DE213" s="515">
        <f t="shared" si="197"/>
        <v>0</v>
      </c>
      <c r="DF213" s="515">
        <f t="shared" si="197"/>
        <v>0</v>
      </c>
      <c r="DG213" s="515">
        <f t="shared" si="197"/>
        <v>0</v>
      </c>
      <c r="DH213" s="515">
        <f t="shared" si="197"/>
        <v>0</v>
      </c>
      <c r="DI213" s="515">
        <f t="shared" si="197"/>
        <v>0</v>
      </c>
      <c r="DJ213" s="515">
        <f t="shared" si="197"/>
        <v>0</v>
      </c>
      <c r="DK213" s="515">
        <f t="shared" si="197"/>
        <v>0</v>
      </c>
      <c r="DL213" s="515">
        <f t="shared" si="197"/>
        <v>0</v>
      </c>
      <c r="DM213" s="515">
        <f t="shared" si="197"/>
        <v>0</v>
      </c>
      <c r="DN213" s="515">
        <f t="shared" si="197"/>
        <v>0</v>
      </c>
      <c r="DO213" s="515">
        <f t="shared" si="197"/>
        <v>0</v>
      </c>
      <c r="DP213" s="515">
        <f t="shared" si="197"/>
        <v>0</v>
      </c>
      <c r="DQ213" s="515">
        <f t="shared" si="197"/>
        <v>0</v>
      </c>
      <c r="DR213" s="515">
        <f t="shared" si="197"/>
        <v>0</v>
      </c>
      <c r="DS213" s="515">
        <f t="shared" si="197"/>
        <v>0</v>
      </c>
      <c r="DT213" s="515">
        <f t="shared" si="197"/>
        <v>0</v>
      </c>
      <c r="DU213" s="515">
        <f t="shared" si="197"/>
        <v>0</v>
      </c>
      <c r="DV213" s="515">
        <f t="shared" si="197"/>
        <v>0</v>
      </c>
      <c r="DW213" s="515">
        <f t="shared" si="197"/>
        <v>0</v>
      </c>
      <c r="DX213" s="515">
        <f t="shared" si="197"/>
        <v>0</v>
      </c>
      <c r="DY213" s="515">
        <f t="shared" si="197"/>
        <v>0</v>
      </c>
      <c r="DZ213" s="515">
        <f t="shared" si="197"/>
        <v>0</v>
      </c>
      <c r="EA213" s="515">
        <f t="shared" si="197"/>
        <v>0</v>
      </c>
      <c r="EB213" s="515">
        <f t="shared" ref="EB213:GM213" si="198">IF(EB$167=EOMONTH($E37,$R37*(1-$O37)),SUMIFS($D206:$NK206,$D$167:$NK$167,"&gt;"&amp;EOMONTH($E37,$R37*(1-$O37)+$S37*(1-$O37)+$T37*$O37),$D$167:$NK$167,"&lt;="&amp;EOMONTH($E37,$R37*(1-$O37)+60))*-($AF37*(1-$O37)+$AH37*$O37)+SUMIFS($D206:$NK206,$D$167:$NK$167,"&gt;"&amp;EOMONTH($E37,$R37*(1-$O37)+60),$D$167:$NK$167,"&lt;="&amp;EOMONTH($E37,$R37*(1-$O37)+300))*-($AG37*(1-$O37)+$AI37*$O37),0)</f>
        <v>0</v>
      </c>
      <c r="EC213" s="515">
        <f t="shared" si="198"/>
        <v>0</v>
      </c>
      <c r="ED213" s="515">
        <f t="shared" si="198"/>
        <v>0</v>
      </c>
      <c r="EE213" s="515">
        <f t="shared" si="198"/>
        <v>0</v>
      </c>
      <c r="EF213" s="515">
        <f t="shared" si="198"/>
        <v>0</v>
      </c>
      <c r="EG213" s="515">
        <f t="shared" si="198"/>
        <v>0</v>
      </c>
      <c r="EH213" s="515">
        <f t="shared" si="198"/>
        <v>0</v>
      </c>
      <c r="EI213" s="515">
        <f t="shared" si="198"/>
        <v>0</v>
      </c>
      <c r="EJ213" s="515">
        <f t="shared" si="198"/>
        <v>0</v>
      </c>
      <c r="EK213" s="515">
        <f t="shared" si="198"/>
        <v>0</v>
      </c>
      <c r="EL213" s="515">
        <f t="shared" si="198"/>
        <v>0</v>
      </c>
      <c r="EM213" s="515">
        <f t="shared" si="198"/>
        <v>0</v>
      </c>
      <c r="EN213" s="515">
        <f t="shared" si="198"/>
        <v>0</v>
      </c>
      <c r="EO213" s="515">
        <f t="shared" si="198"/>
        <v>0</v>
      </c>
      <c r="EP213" s="515">
        <f t="shared" si="198"/>
        <v>0</v>
      </c>
      <c r="EQ213" s="515">
        <f t="shared" si="198"/>
        <v>0</v>
      </c>
      <c r="ER213" s="515">
        <f t="shared" si="198"/>
        <v>0</v>
      </c>
      <c r="ES213" s="515">
        <f t="shared" si="198"/>
        <v>0</v>
      </c>
      <c r="ET213" s="515">
        <f t="shared" si="198"/>
        <v>0</v>
      </c>
      <c r="EU213" s="515">
        <f t="shared" si="198"/>
        <v>0</v>
      </c>
      <c r="EV213" s="515">
        <f t="shared" si="198"/>
        <v>0</v>
      </c>
      <c r="EW213" s="515">
        <f t="shared" si="198"/>
        <v>0</v>
      </c>
      <c r="EX213" s="515">
        <f t="shared" si="198"/>
        <v>0</v>
      </c>
      <c r="EY213" s="515">
        <f t="shared" si="198"/>
        <v>0</v>
      </c>
      <c r="EZ213" s="515">
        <f t="shared" si="198"/>
        <v>0</v>
      </c>
      <c r="FA213" s="515">
        <f t="shared" si="198"/>
        <v>0</v>
      </c>
      <c r="FB213" s="515">
        <f t="shared" si="198"/>
        <v>0</v>
      </c>
      <c r="FC213" s="515">
        <f t="shared" si="198"/>
        <v>0</v>
      </c>
      <c r="FD213" s="515">
        <f t="shared" si="198"/>
        <v>0</v>
      </c>
      <c r="FE213" s="515">
        <f t="shared" si="198"/>
        <v>0</v>
      </c>
      <c r="FF213" s="515">
        <f t="shared" si="198"/>
        <v>0</v>
      </c>
      <c r="FG213" s="515">
        <f t="shared" si="198"/>
        <v>0</v>
      </c>
      <c r="FH213" s="515">
        <f t="shared" si="198"/>
        <v>0</v>
      </c>
      <c r="FI213" s="515">
        <f t="shared" si="198"/>
        <v>0</v>
      </c>
      <c r="FJ213" s="515">
        <f t="shared" si="198"/>
        <v>0</v>
      </c>
      <c r="FK213" s="515">
        <f t="shared" si="198"/>
        <v>0</v>
      </c>
      <c r="FL213" s="515">
        <f t="shared" si="198"/>
        <v>0</v>
      </c>
      <c r="FM213" s="515">
        <f t="shared" si="198"/>
        <v>0</v>
      </c>
      <c r="FN213" s="515">
        <f t="shared" si="198"/>
        <v>0</v>
      </c>
      <c r="FO213" s="515">
        <f t="shared" si="198"/>
        <v>0</v>
      </c>
      <c r="FP213" s="515">
        <f t="shared" si="198"/>
        <v>0</v>
      </c>
      <c r="FQ213" s="515">
        <f t="shared" si="198"/>
        <v>0</v>
      </c>
      <c r="FR213" s="515">
        <f t="shared" si="198"/>
        <v>0</v>
      </c>
      <c r="FS213" s="515">
        <f t="shared" si="198"/>
        <v>0</v>
      </c>
      <c r="FT213" s="515">
        <f t="shared" si="198"/>
        <v>0</v>
      </c>
      <c r="FU213" s="515">
        <f t="shared" si="198"/>
        <v>0</v>
      </c>
      <c r="FV213" s="515">
        <f t="shared" si="198"/>
        <v>0</v>
      </c>
      <c r="FW213" s="515">
        <f t="shared" si="198"/>
        <v>0</v>
      </c>
      <c r="FX213" s="515">
        <f t="shared" si="198"/>
        <v>0</v>
      </c>
      <c r="FY213" s="515">
        <f t="shared" si="198"/>
        <v>0</v>
      </c>
      <c r="FZ213" s="515">
        <f t="shared" si="198"/>
        <v>0</v>
      </c>
      <c r="GA213" s="515">
        <f t="shared" si="198"/>
        <v>0</v>
      </c>
      <c r="GB213" s="515">
        <f t="shared" si="198"/>
        <v>0</v>
      </c>
      <c r="GC213" s="515">
        <f t="shared" si="198"/>
        <v>0</v>
      </c>
      <c r="GD213" s="515">
        <f t="shared" si="198"/>
        <v>0</v>
      </c>
      <c r="GE213" s="515">
        <f t="shared" si="198"/>
        <v>0</v>
      </c>
      <c r="GF213" s="515">
        <f t="shared" si="198"/>
        <v>0</v>
      </c>
      <c r="GG213" s="515">
        <f t="shared" si="198"/>
        <v>0</v>
      </c>
      <c r="GH213" s="515">
        <f t="shared" si="198"/>
        <v>0</v>
      </c>
      <c r="GI213" s="515">
        <f t="shared" si="198"/>
        <v>0</v>
      </c>
      <c r="GJ213" s="515">
        <f t="shared" si="198"/>
        <v>0</v>
      </c>
      <c r="GK213" s="515">
        <f t="shared" si="198"/>
        <v>0</v>
      </c>
      <c r="GL213" s="515">
        <f t="shared" si="198"/>
        <v>0</v>
      </c>
      <c r="GM213" s="515">
        <f t="shared" si="198"/>
        <v>0</v>
      </c>
      <c r="GN213" s="515">
        <f t="shared" ref="GN213:IY213" si="199">IF(GN$167=EOMONTH($E37,$R37*(1-$O37)),SUMIFS($D206:$NK206,$D$167:$NK$167,"&gt;"&amp;EOMONTH($E37,$R37*(1-$O37)+$S37*(1-$O37)+$T37*$O37),$D$167:$NK$167,"&lt;="&amp;EOMONTH($E37,$R37*(1-$O37)+60))*-($AF37*(1-$O37)+$AH37*$O37)+SUMIFS($D206:$NK206,$D$167:$NK$167,"&gt;"&amp;EOMONTH($E37,$R37*(1-$O37)+60),$D$167:$NK$167,"&lt;="&amp;EOMONTH($E37,$R37*(1-$O37)+300))*-($AG37*(1-$O37)+$AI37*$O37),0)</f>
        <v>0</v>
      </c>
      <c r="GO213" s="515">
        <f t="shared" si="199"/>
        <v>0</v>
      </c>
      <c r="GP213" s="515">
        <f t="shared" si="199"/>
        <v>0</v>
      </c>
      <c r="GQ213" s="515">
        <f t="shared" si="199"/>
        <v>0</v>
      </c>
      <c r="GR213" s="515">
        <f t="shared" si="199"/>
        <v>0</v>
      </c>
      <c r="GS213" s="515">
        <f t="shared" si="199"/>
        <v>0</v>
      </c>
      <c r="GT213" s="515">
        <f t="shared" si="199"/>
        <v>0</v>
      </c>
      <c r="GU213" s="515">
        <f t="shared" si="199"/>
        <v>0</v>
      </c>
      <c r="GV213" s="515">
        <f t="shared" si="199"/>
        <v>0</v>
      </c>
      <c r="GW213" s="515">
        <f t="shared" si="199"/>
        <v>0</v>
      </c>
      <c r="GX213" s="515">
        <f t="shared" si="199"/>
        <v>0</v>
      </c>
      <c r="GY213" s="515">
        <f t="shared" si="199"/>
        <v>0</v>
      </c>
      <c r="GZ213" s="515">
        <f t="shared" si="199"/>
        <v>0</v>
      </c>
      <c r="HA213" s="515">
        <f t="shared" si="199"/>
        <v>0</v>
      </c>
      <c r="HB213" s="515">
        <f t="shared" si="199"/>
        <v>0</v>
      </c>
      <c r="HC213" s="515">
        <f t="shared" si="199"/>
        <v>0</v>
      </c>
      <c r="HD213" s="515">
        <f t="shared" si="199"/>
        <v>0</v>
      </c>
      <c r="HE213" s="515">
        <f t="shared" si="199"/>
        <v>0</v>
      </c>
      <c r="HF213" s="515">
        <f t="shared" si="199"/>
        <v>0</v>
      </c>
      <c r="HG213" s="515">
        <f t="shared" si="199"/>
        <v>0</v>
      </c>
      <c r="HH213" s="515">
        <f t="shared" si="199"/>
        <v>0</v>
      </c>
      <c r="HI213" s="515">
        <f t="shared" si="199"/>
        <v>0</v>
      </c>
      <c r="HJ213" s="515">
        <f t="shared" si="199"/>
        <v>0</v>
      </c>
      <c r="HK213" s="515">
        <f t="shared" si="199"/>
        <v>0</v>
      </c>
      <c r="HL213" s="515">
        <f t="shared" si="199"/>
        <v>0</v>
      </c>
      <c r="HM213" s="515">
        <f t="shared" si="199"/>
        <v>0</v>
      </c>
      <c r="HN213" s="515">
        <f t="shared" si="199"/>
        <v>0</v>
      </c>
      <c r="HO213" s="515">
        <f t="shared" si="199"/>
        <v>0</v>
      </c>
      <c r="HP213" s="515">
        <f t="shared" si="199"/>
        <v>0</v>
      </c>
      <c r="HQ213" s="515">
        <f t="shared" si="199"/>
        <v>0</v>
      </c>
      <c r="HR213" s="515">
        <f t="shared" si="199"/>
        <v>0</v>
      </c>
      <c r="HS213" s="515">
        <f t="shared" si="199"/>
        <v>0</v>
      </c>
      <c r="HT213" s="515">
        <f t="shared" si="199"/>
        <v>0</v>
      </c>
      <c r="HU213" s="515">
        <f t="shared" si="199"/>
        <v>0</v>
      </c>
      <c r="HV213" s="515">
        <f t="shared" si="199"/>
        <v>0</v>
      </c>
      <c r="HW213" s="515">
        <f t="shared" si="199"/>
        <v>0</v>
      </c>
      <c r="HX213" s="515">
        <f t="shared" si="199"/>
        <v>0</v>
      </c>
      <c r="HY213" s="515">
        <f t="shared" si="199"/>
        <v>0</v>
      </c>
      <c r="HZ213" s="515">
        <f t="shared" si="199"/>
        <v>0</v>
      </c>
      <c r="IA213" s="515">
        <f t="shared" si="199"/>
        <v>0</v>
      </c>
      <c r="IB213" s="515">
        <f t="shared" si="199"/>
        <v>0</v>
      </c>
      <c r="IC213" s="515">
        <f t="shared" si="199"/>
        <v>0</v>
      </c>
      <c r="ID213" s="515">
        <f t="shared" si="199"/>
        <v>0</v>
      </c>
      <c r="IE213" s="515">
        <f t="shared" si="199"/>
        <v>0</v>
      </c>
      <c r="IF213" s="515">
        <f t="shared" si="199"/>
        <v>0</v>
      </c>
      <c r="IG213" s="515">
        <f t="shared" si="199"/>
        <v>0</v>
      </c>
      <c r="IH213" s="515">
        <f t="shared" si="199"/>
        <v>0</v>
      </c>
      <c r="II213" s="515">
        <f t="shared" si="199"/>
        <v>0</v>
      </c>
      <c r="IJ213" s="515">
        <f t="shared" si="199"/>
        <v>0</v>
      </c>
      <c r="IK213" s="515">
        <f t="shared" si="199"/>
        <v>0</v>
      </c>
      <c r="IL213" s="515">
        <f t="shared" si="199"/>
        <v>0</v>
      </c>
      <c r="IM213" s="515">
        <f t="shared" si="199"/>
        <v>0</v>
      </c>
      <c r="IN213" s="515">
        <f t="shared" si="199"/>
        <v>0</v>
      </c>
      <c r="IO213" s="515">
        <f t="shared" si="199"/>
        <v>0</v>
      </c>
      <c r="IP213" s="515">
        <f t="shared" si="199"/>
        <v>0</v>
      </c>
      <c r="IQ213" s="515">
        <f t="shared" si="199"/>
        <v>0</v>
      </c>
      <c r="IR213" s="515">
        <f t="shared" si="199"/>
        <v>0</v>
      </c>
      <c r="IS213" s="515">
        <f t="shared" si="199"/>
        <v>0</v>
      </c>
      <c r="IT213" s="515">
        <f t="shared" si="199"/>
        <v>0</v>
      </c>
      <c r="IU213" s="515">
        <f t="shared" si="199"/>
        <v>0</v>
      </c>
      <c r="IV213" s="515">
        <f t="shared" si="199"/>
        <v>0</v>
      </c>
      <c r="IW213" s="515">
        <f t="shared" si="199"/>
        <v>0</v>
      </c>
      <c r="IX213" s="515">
        <f t="shared" si="199"/>
        <v>0</v>
      </c>
      <c r="IY213" s="515">
        <f t="shared" si="199"/>
        <v>0</v>
      </c>
      <c r="IZ213" s="515">
        <f t="shared" ref="IZ213:LK213" si="200">IF(IZ$167=EOMONTH($E37,$R37*(1-$O37)),SUMIFS($D206:$NK206,$D$167:$NK$167,"&gt;"&amp;EOMONTH($E37,$R37*(1-$O37)+$S37*(1-$O37)+$T37*$O37),$D$167:$NK$167,"&lt;="&amp;EOMONTH($E37,$R37*(1-$O37)+60))*-($AF37*(1-$O37)+$AH37*$O37)+SUMIFS($D206:$NK206,$D$167:$NK$167,"&gt;"&amp;EOMONTH($E37,$R37*(1-$O37)+60),$D$167:$NK$167,"&lt;="&amp;EOMONTH($E37,$R37*(1-$O37)+300))*-($AG37*(1-$O37)+$AI37*$O37),0)</f>
        <v>0</v>
      </c>
      <c r="JA213" s="515">
        <f t="shared" si="200"/>
        <v>0</v>
      </c>
      <c r="JB213" s="515">
        <f t="shared" si="200"/>
        <v>0</v>
      </c>
      <c r="JC213" s="515">
        <f t="shared" si="200"/>
        <v>0</v>
      </c>
      <c r="JD213" s="515">
        <f t="shared" si="200"/>
        <v>0</v>
      </c>
      <c r="JE213" s="515">
        <f t="shared" si="200"/>
        <v>0</v>
      </c>
      <c r="JF213" s="515">
        <f t="shared" si="200"/>
        <v>0</v>
      </c>
      <c r="JG213" s="515">
        <f t="shared" si="200"/>
        <v>0</v>
      </c>
      <c r="JH213" s="515">
        <f t="shared" si="200"/>
        <v>0</v>
      </c>
      <c r="JI213" s="515">
        <f t="shared" si="200"/>
        <v>0</v>
      </c>
      <c r="JJ213" s="515">
        <f t="shared" si="200"/>
        <v>0</v>
      </c>
      <c r="JK213" s="515">
        <f t="shared" si="200"/>
        <v>0</v>
      </c>
      <c r="JL213" s="515">
        <f t="shared" si="200"/>
        <v>0</v>
      </c>
      <c r="JM213" s="515">
        <f t="shared" si="200"/>
        <v>0</v>
      </c>
      <c r="JN213" s="515">
        <f t="shared" si="200"/>
        <v>0</v>
      </c>
      <c r="JO213" s="515">
        <f t="shared" si="200"/>
        <v>0</v>
      </c>
      <c r="JP213" s="515">
        <f t="shared" si="200"/>
        <v>0</v>
      </c>
      <c r="JQ213" s="515">
        <f t="shared" si="200"/>
        <v>0</v>
      </c>
      <c r="JR213" s="515">
        <f t="shared" si="200"/>
        <v>0</v>
      </c>
      <c r="JS213" s="515">
        <f t="shared" si="200"/>
        <v>0</v>
      </c>
      <c r="JT213" s="515">
        <f t="shared" si="200"/>
        <v>0</v>
      </c>
      <c r="JU213" s="515">
        <f t="shared" si="200"/>
        <v>0</v>
      </c>
      <c r="JV213" s="515">
        <f t="shared" si="200"/>
        <v>0</v>
      </c>
      <c r="JW213" s="515">
        <f t="shared" si="200"/>
        <v>0</v>
      </c>
      <c r="JX213" s="515">
        <f t="shared" si="200"/>
        <v>0</v>
      </c>
      <c r="JY213" s="515">
        <f t="shared" si="200"/>
        <v>0</v>
      </c>
      <c r="JZ213" s="515">
        <f t="shared" si="200"/>
        <v>0</v>
      </c>
      <c r="KA213" s="515">
        <f t="shared" si="200"/>
        <v>0</v>
      </c>
      <c r="KB213" s="515">
        <f t="shared" si="200"/>
        <v>0</v>
      </c>
      <c r="KC213" s="515">
        <f t="shared" si="200"/>
        <v>0</v>
      </c>
      <c r="KD213" s="515">
        <f t="shared" si="200"/>
        <v>0</v>
      </c>
      <c r="KE213" s="515">
        <f t="shared" si="200"/>
        <v>0</v>
      </c>
      <c r="KF213" s="515">
        <f t="shared" si="200"/>
        <v>0</v>
      </c>
      <c r="KG213" s="515">
        <f t="shared" si="200"/>
        <v>0</v>
      </c>
      <c r="KH213" s="515">
        <f t="shared" si="200"/>
        <v>0</v>
      </c>
      <c r="KI213" s="515">
        <f t="shared" si="200"/>
        <v>0</v>
      </c>
      <c r="KJ213" s="515">
        <f t="shared" si="200"/>
        <v>0</v>
      </c>
      <c r="KK213" s="515">
        <f t="shared" si="200"/>
        <v>0</v>
      </c>
      <c r="KL213" s="515">
        <f t="shared" si="200"/>
        <v>0</v>
      </c>
      <c r="KM213" s="515">
        <f t="shared" si="200"/>
        <v>0</v>
      </c>
      <c r="KN213" s="515">
        <f t="shared" si="200"/>
        <v>0</v>
      </c>
      <c r="KO213" s="515">
        <f t="shared" si="200"/>
        <v>0</v>
      </c>
      <c r="KP213" s="515">
        <f t="shared" si="200"/>
        <v>0</v>
      </c>
      <c r="KQ213" s="515">
        <f t="shared" si="200"/>
        <v>0</v>
      </c>
      <c r="KR213" s="515">
        <f t="shared" si="200"/>
        <v>0</v>
      </c>
      <c r="KS213" s="515">
        <f t="shared" si="200"/>
        <v>0</v>
      </c>
      <c r="KT213" s="515">
        <f t="shared" si="200"/>
        <v>0</v>
      </c>
      <c r="KU213" s="515">
        <f t="shared" si="200"/>
        <v>0</v>
      </c>
      <c r="KV213" s="515">
        <f t="shared" si="200"/>
        <v>0</v>
      </c>
      <c r="KW213" s="515">
        <f t="shared" si="200"/>
        <v>0</v>
      </c>
      <c r="KX213" s="515">
        <f t="shared" si="200"/>
        <v>0</v>
      </c>
      <c r="KY213" s="515">
        <f t="shared" si="200"/>
        <v>0</v>
      </c>
      <c r="KZ213" s="515">
        <f t="shared" si="200"/>
        <v>0</v>
      </c>
      <c r="LA213" s="515">
        <f t="shared" si="200"/>
        <v>0</v>
      </c>
      <c r="LB213" s="515">
        <f t="shared" si="200"/>
        <v>0</v>
      </c>
      <c r="LC213" s="515">
        <f t="shared" si="200"/>
        <v>0</v>
      </c>
      <c r="LD213" s="515">
        <f t="shared" si="200"/>
        <v>0</v>
      </c>
      <c r="LE213" s="515">
        <f t="shared" si="200"/>
        <v>0</v>
      </c>
      <c r="LF213" s="515">
        <f t="shared" si="200"/>
        <v>0</v>
      </c>
      <c r="LG213" s="515">
        <f t="shared" si="200"/>
        <v>0</v>
      </c>
      <c r="LH213" s="515">
        <f t="shared" si="200"/>
        <v>0</v>
      </c>
      <c r="LI213" s="515">
        <f t="shared" si="200"/>
        <v>0</v>
      </c>
      <c r="LJ213" s="515">
        <f t="shared" si="200"/>
        <v>0</v>
      </c>
      <c r="LK213" s="515">
        <f t="shared" si="200"/>
        <v>0</v>
      </c>
      <c r="LL213" s="515">
        <f t="shared" ref="LL213:NK213" si="201">IF(LL$167=EOMONTH($E37,$R37*(1-$O37)),SUMIFS($D206:$NK206,$D$167:$NK$167,"&gt;"&amp;EOMONTH($E37,$R37*(1-$O37)+$S37*(1-$O37)+$T37*$O37),$D$167:$NK$167,"&lt;="&amp;EOMONTH($E37,$R37*(1-$O37)+60))*-($AF37*(1-$O37)+$AH37*$O37)+SUMIFS($D206:$NK206,$D$167:$NK$167,"&gt;"&amp;EOMONTH($E37,$R37*(1-$O37)+60),$D$167:$NK$167,"&lt;="&amp;EOMONTH($E37,$R37*(1-$O37)+300))*-($AG37*(1-$O37)+$AI37*$O37),0)</f>
        <v>0</v>
      </c>
      <c r="LM213" s="515">
        <f t="shared" si="201"/>
        <v>0</v>
      </c>
      <c r="LN213" s="515">
        <f t="shared" si="201"/>
        <v>0</v>
      </c>
      <c r="LO213" s="515">
        <f t="shared" si="201"/>
        <v>0</v>
      </c>
      <c r="LP213" s="515">
        <f t="shared" si="201"/>
        <v>0</v>
      </c>
      <c r="LQ213" s="515">
        <f t="shared" si="201"/>
        <v>0</v>
      </c>
      <c r="LR213" s="515">
        <f t="shared" si="201"/>
        <v>0</v>
      </c>
      <c r="LS213" s="515">
        <f t="shared" si="201"/>
        <v>0</v>
      </c>
      <c r="LT213" s="515">
        <f t="shared" si="201"/>
        <v>0</v>
      </c>
      <c r="LU213" s="515">
        <f t="shared" si="201"/>
        <v>0</v>
      </c>
      <c r="LV213" s="515">
        <f t="shared" si="201"/>
        <v>0</v>
      </c>
      <c r="LW213" s="515">
        <f t="shared" si="201"/>
        <v>0</v>
      </c>
      <c r="LX213" s="515">
        <f t="shared" si="201"/>
        <v>0</v>
      </c>
      <c r="LY213" s="515">
        <f t="shared" si="201"/>
        <v>0</v>
      </c>
      <c r="LZ213" s="515">
        <f t="shared" si="201"/>
        <v>0</v>
      </c>
      <c r="MA213" s="515">
        <f t="shared" si="201"/>
        <v>0</v>
      </c>
      <c r="MB213" s="515">
        <f t="shared" si="201"/>
        <v>0</v>
      </c>
      <c r="MC213" s="515">
        <f t="shared" si="201"/>
        <v>0</v>
      </c>
      <c r="MD213" s="515">
        <f t="shared" si="201"/>
        <v>0</v>
      </c>
      <c r="ME213" s="515">
        <f t="shared" si="201"/>
        <v>0</v>
      </c>
      <c r="MF213" s="515">
        <f t="shared" si="201"/>
        <v>0</v>
      </c>
      <c r="MG213" s="515">
        <f t="shared" si="201"/>
        <v>0</v>
      </c>
      <c r="MH213" s="515">
        <f t="shared" si="201"/>
        <v>0</v>
      </c>
      <c r="MI213" s="515">
        <f t="shared" si="201"/>
        <v>0</v>
      </c>
      <c r="MJ213" s="515">
        <f t="shared" si="201"/>
        <v>0</v>
      </c>
      <c r="MK213" s="515">
        <f t="shared" si="201"/>
        <v>0</v>
      </c>
      <c r="ML213" s="515">
        <f t="shared" si="201"/>
        <v>0</v>
      </c>
      <c r="MM213" s="515">
        <f t="shared" si="201"/>
        <v>0</v>
      </c>
      <c r="MN213" s="515">
        <f t="shared" si="201"/>
        <v>0</v>
      </c>
      <c r="MO213" s="515">
        <f t="shared" si="201"/>
        <v>0</v>
      </c>
      <c r="MP213" s="515">
        <f t="shared" si="201"/>
        <v>0</v>
      </c>
      <c r="MQ213" s="515">
        <f t="shared" si="201"/>
        <v>0</v>
      </c>
      <c r="MR213" s="515">
        <f t="shared" si="201"/>
        <v>0</v>
      </c>
      <c r="MS213" s="515">
        <f t="shared" si="201"/>
        <v>0</v>
      </c>
      <c r="MT213" s="515">
        <f t="shared" si="201"/>
        <v>0</v>
      </c>
      <c r="MU213" s="515">
        <f t="shared" si="201"/>
        <v>0</v>
      </c>
      <c r="MV213" s="515">
        <f t="shared" si="201"/>
        <v>0</v>
      </c>
      <c r="MW213" s="515">
        <f t="shared" si="201"/>
        <v>0</v>
      </c>
      <c r="MX213" s="515">
        <f t="shared" si="201"/>
        <v>0</v>
      </c>
      <c r="MY213" s="515">
        <f t="shared" si="201"/>
        <v>0</v>
      </c>
      <c r="MZ213" s="515">
        <f t="shared" si="201"/>
        <v>0</v>
      </c>
      <c r="NA213" s="515">
        <f t="shared" si="201"/>
        <v>0</v>
      </c>
      <c r="NB213" s="515">
        <f t="shared" si="201"/>
        <v>0</v>
      </c>
      <c r="NC213" s="515">
        <f t="shared" si="201"/>
        <v>0</v>
      </c>
      <c r="ND213" s="515">
        <f t="shared" si="201"/>
        <v>0</v>
      </c>
      <c r="NE213" s="515">
        <f t="shared" si="201"/>
        <v>0</v>
      </c>
      <c r="NF213" s="515">
        <f t="shared" si="201"/>
        <v>0</v>
      </c>
      <c r="NG213" s="515">
        <f t="shared" si="201"/>
        <v>0</v>
      </c>
      <c r="NH213" s="515">
        <f t="shared" si="201"/>
        <v>0</v>
      </c>
      <c r="NI213" s="515">
        <f t="shared" si="201"/>
        <v>0</v>
      </c>
      <c r="NJ213" s="515">
        <f t="shared" si="201"/>
        <v>0</v>
      </c>
      <c r="NK213" s="518">
        <f t="shared" si="201"/>
        <v>0</v>
      </c>
    </row>
    <row r="214" spans="1:375" s="384" customFormat="1" ht="13.8" x14ac:dyDescent="0.3">
      <c r="A214" s="519">
        <f t="shared" si="147"/>
        <v>586925.03491349181</v>
      </c>
      <c r="B214" s="523"/>
      <c r="C214" s="520" t="s">
        <v>343</v>
      </c>
      <c r="D214" s="521">
        <f t="shared" ref="D214:BO214" si="202">SUM(D209:D213)</f>
        <v>7478.6533709998757</v>
      </c>
      <c r="E214" s="521">
        <f t="shared" si="202"/>
        <v>7481.0230343003914</v>
      </c>
      <c r="F214" s="521">
        <f t="shared" si="202"/>
        <v>7676.3272274782767</v>
      </c>
      <c r="G214" s="521">
        <f t="shared" si="202"/>
        <v>7678.707629338649</v>
      </c>
      <c r="H214" s="521">
        <f t="shared" si="202"/>
        <v>7681.093418714092</v>
      </c>
      <c r="I214" s="521">
        <f t="shared" si="202"/>
        <v>7683.4846077980565</v>
      </c>
      <c r="J214" s="521">
        <f t="shared" si="202"/>
        <v>7685.8812088115956</v>
      </c>
      <c r="K214" s="521">
        <f t="shared" si="202"/>
        <v>7688.2832340034174</v>
      </c>
      <c r="L214" s="521">
        <f t="shared" si="202"/>
        <v>7690.6906956499552</v>
      </c>
      <c r="M214" s="521">
        <f t="shared" si="202"/>
        <v>7693.1036060554252</v>
      </c>
      <c r="N214" s="521">
        <f t="shared" si="202"/>
        <v>7695.5219775518945</v>
      </c>
      <c r="O214" s="521">
        <f t="shared" si="202"/>
        <v>7697.9458224993377</v>
      </c>
      <c r="P214" s="521">
        <f t="shared" si="202"/>
        <v>7700.375153285705</v>
      </c>
      <c r="Q214" s="521">
        <f t="shared" si="202"/>
        <v>7702.809982326984</v>
      </c>
      <c r="R214" s="521">
        <f t="shared" si="202"/>
        <v>7904.2719887339308</v>
      </c>
      <c r="S214" s="521">
        <f t="shared" si="202"/>
        <v>7906.7178516454633</v>
      </c>
      <c r="T214" s="521">
        <f t="shared" si="202"/>
        <v>7909.1692502287306</v>
      </c>
      <c r="U214" s="521">
        <f t="shared" si="202"/>
        <v>7911.6261970125051</v>
      </c>
      <c r="V214" s="521">
        <f t="shared" si="202"/>
        <v>7914.0887045539157</v>
      </c>
      <c r="W214" s="521">
        <f t="shared" si="202"/>
        <v>0</v>
      </c>
      <c r="X214" s="521">
        <f t="shared" si="202"/>
        <v>-82964.870818931478</v>
      </c>
      <c r="Y214" s="521">
        <f t="shared" si="202"/>
        <v>1097.9097177219521</v>
      </c>
      <c r="Z214" s="521">
        <f t="shared" si="202"/>
        <v>1100.3945944345737</v>
      </c>
      <c r="AA214" s="521">
        <f t="shared" si="202"/>
        <v>8271.3409034514061</v>
      </c>
      <c r="AB214" s="521">
        <f t="shared" si="202"/>
        <v>8488.890715084397</v>
      </c>
      <c r="AC214" s="521">
        <f t="shared" si="202"/>
        <v>8491.3925019243106</v>
      </c>
      <c r="AD214" s="521">
        <f t="shared" si="202"/>
        <v>8493.8999510074482</v>
      </c>
      <c r="AE214" s="521">
        <f t="shared" si="202"/>
        <v>8496.4130751490484</v>
      </c>
      <c r="AF214" s="521">
        <f t="shared" si="202"/>
        <v>8498.9318871933556</v>
      </c>
      <c r="AG214" s="521">
        <f t="shared" si="202"/>
        <v>8501.4564000136834</v>
      </c>
      <c r="AH214" s="521">
        <f t="shared" si="202"/>
        <v>8503.9866265124838</v>
      </c>
      <c r="AI214" s="521">
        <f t="shared" si="202"/>
        <v>8506.5225796214072</v>
      </c>
      <c r="AJ214" s="521">
        <f t="shared" si="202"/>
        <v>8509.0642723013734</v>
      </c>
      <c r="AK214" s="521">
        <f t="shared" si="202"/>
        <v>8511.6117175426389</v>
      </c>
      <c r="AL214" s="521">
        <f t="shared" si="202"/>
        <v>8514.1649283648585</v>
      </c>
      <c r="AM214" s="521">
        <f t="shared" si="202"/>
        <v>8516.7239178171512</v>
      </c>
      <c r="AN214" s="521">
        <f t="shared" si="202"/>
        <v>8740.7939834556782</v>
      </c>
      <c r="AO214" s="521">
        <f t="shared" si="202"/>
        <v>8743.3645694336901</v>
      </c>
      <c r="AP214" s="521">
        <f t="shared" si="202"/>
        <v>8745.9409733666125</v>
      </c>
      <c r="AQ214" s="521">
        <f t="shared" si="202"/>
        <v>8748.5232084221061</v>
      </c>
      <c r="AR214" s="521">
        <f t="shared" si="202"/>
        <v>8751.111287797632</v>
      </c>
      <c r="AS214" s="521">
        <f t="shared" si="202"/>
        <v>8753.7052247205193</v>
      </c>
      <c r="AT214" s="521">
        <f t="shared" si="202"/>
        <v>8756.3050324480355</v>
      </c>
      <c r="AU214" s="521">
        <f t="shared" si="202"/>
        <v>8758.9107242674545</v>
      </c>
      <c r="AV214" s="521">
        <f t="shared" si="202"/>
        <v>8761.5223134961216</v>
      </c>
      <c r="AW214" s="521">
        <f t="shared" si="202"/>
        <v>8764.1398134815227</v>
      </c>
      <c r="AX214" s="521">
        <f t="shared" si="202"/>
        <v>8766.7632376013516</v>
      </c>
      <c r="AY214" s="521">
        <f t="shared" si="202"/>
        <v>8769.3925992635832</v>
      </c>
      <c r="AZ214" s="521">
        <f t="shared" si="202"/>
        <v>9000.1783549183601</v>
      </c>
      <c r="BA214" s="521">
        <f t="shared" si="202"/>
        <v>9002.8196320107672</v>
      </c>
      <c r="BB214" s="521">
        <f t="shared" si="202"/>
        <v>9005.4668870518472</v>
      </c>
      <c r="BC214" s="521">
        <f t="shared" si="202"/>
        <v>9008.1201335713668</v>
      </c>
      <c r="BD214" s="521">
        <f t="shared" si="202"/>
        <v>9010.7793851297192</v>
      </c>
      <c r="BE214" s="521">
        <f t="shared" si="202"/>
        <v>9013.444655317986</v>
      </c>
      <c r="BF214" s="521">
        <f t="shared" si="202"/>
        <v>9016.1159577580092</v>
      </c>
      <c r="BG214" s="521">
        <f t="shared" si="202"/>
        <v>9018.7933061024614</v>
      </c>
      <c r="BH214" s="521">
        <f t="shared" si="202"/>
        <v>9021.4767140349159</v>
      </c>
      <c r="BI214" s="521">
        <f t="shared" si="202"/>
        <v>9024.166195269916</v>
      </c>
      <c r="BJ214" s="521">
        <f t="shared" si="202"/>
        <v>9026.8617635530409</v>
      </c>
      <c r="BK214" s="521">
        <f t="shared" si="202"/>
        <v>9029.5634326609834</v>
      </c>
      <c r="BL214" s="521">
        <f t="shared" si="202"/>
        <v>9267.2661727037976</v>
      </c>
      <c r="BM214" s="521">
        <f t="shared" si="202"/>
        <v>9269.9800849162457</v>
      </c>
      <c r="BN214" s="521">
        <f t="shared" si="202"/>
        <v>9272.7001394709532</v>
      </c>
      <c r="BO214" s="521">
        <f t="shared" si="202"/>
        <v>9275.4263502697613</v>
      </c>
      <c r="BP214" s="521">
        <f t="shared" ref="BP214:EA214" si="203">SUM(BP209:BP213)</f>
        <v>9278.1587312459669</v>
      </c>
      <c r="BQ214" s="521">
        <f t="shared" si="203"/>
        <v>9280.8972963644119</v>
      </c>
      <c r="BR214" s="521">
        <f t="shared" si="203"/>
        <v>9283.6420596215357</v>
      </c>
      <c r="BS214" s="521">
        <f t="shared" si="203"/>
        <v>9286.3930350454611</v>
      </c>
      <c r="BT214" s="521">
        <f t="shared" si="203"/>
        <v>9289.1502366960576</v>
      </c>
      <c r="BU214" s="521">
        <f t="shared" si="203"/>
        <v>9291.9136786650197</v>
      </c>
      <c r="BV214" s="521">
        <f t="shared" si="203"/>
        <v>9294.6833750759306</v>
      </c>
      <c r="BW214" s="521">
        <f t="shared" si="203"/>
        <v>9297.4593400843423</v>
      </c>
      <c r="BX214" s="521">
        <f t="shared" si="203"/>
        <v>9542.2863928690895</v>
      </c>
      <c r="BY214" s="521">
        <f t="shared" si="203"/>
        <v>9545.0749376673812</v>
      </c>
      <c r="BZ214" s="521">
        <f t="shared" si="203"/>
        <v>9547.8697937223442</v>
      </c>
      <c r="CA214" s="521">
        <f t="shared" si="203"/>
        <v>9550.6709753181185</v>
      </c>
      <c r="CB214" s="521">
        <f t="shared" si="203"/>
        <v>9553.4784967711712</v>
      </c>
      <c r="CC214" s="521">
        <f t="shared" si="203"/>
        <v>9556.292372430371</v>
      </c>
      <c r="CD214" s="521">
        <f t="shared" si="203"/>
        <v>9559.1126166770664</v>
      </c>
      <c r="CE214" s="521">
        <f t="shared" si="203"/>
        <v>9561.9392439251496</v>
      </c>
      <c r="CF214" s="521">
        <f t="shared" si="203"/>
        <v>9564.7722686211382</v>
      </c>
      <c r="CG214" s="521">
        <f t="shared" si="203"/>
        <v>0</v>
      </c>
      <c r="CH214" s="521">
        <f t="shared" si="203"/>
        <v>0</v>
      </c>
      <c r="CI214" s="521">
        <f t="shared" si="203"/>
        <v>0</v>
      </c>
      <c r="CJ214" s="521">
        <f t="shared" si="203"/>
        <v>0</v>
      </c>
      <c r="CK214" s="521">
        <f t="shared" si="203"/>
        <v>0</v>
      </c>
      <c r="CL214" s="521">
        <f t="shared" si="203"/>
        <v>0</v>
      </c>
      <c r="CM214" s="521">
        <f t="shared" si="203"/>
        <v>0</v>
      </c>
      <c r="CN214" s="521">
        <f t="shared" si="203"/>
        <v>0</v>
      </c>
      <c r="CO214" s="521">
        <f t="shared" si="203"/>
        <v>0</v>
      </c>
      <c r="CP214" s="521">
        <f t="shared" si="203"/>
        <v>0</v>
      </c>
      <c r="CQ214" s="521">
        <f t="shared" si="203"/>
        <v>0</v>
      </c>
      <c r="CR214" s="521">
        <f t="shared" si="203"/>
        <v>0</v>
      </c>
      <c r="CS214" s="521">
        <f t="shared" si="203"/>
        <v>0</v>
      </c>
      <c r="CT214" s="521">
        <f t="shared" si="203"/>
        <v>0</v>
      </c>
      <c r="CU214" s="521">
        <f t="shared" si="203"/>
        <v>0</v>
      </c>
      <c r="CV214" s="521">
        <f t="shared" si="203"/>
        <v>0</v>
      </c>
      <c r="CW214" s="521">
        <f t="shared" si="203"/>
        <v>0</v>
      </c>
      <c r="CX214" s="521">
        <f t="shared" si="203"/>
        <v>0</v>
      </c>
      <c r="CY214" s="521">
        <f t="shared" si="203"/>
        <v>0</v>
      </c>
      <c r="CZ214" s="521">
        <f t="shared" si="203"/>
        <v>0</v>
      </c>
      <c r="DA214" s="521">
        <f t="shared" si="203"/>
        <v>0</v>
      </c>
      <c r="DB214" s="521">
        <f t="shared" si="203"/>
        <v>0</v>
      </c>
      <c r="DC214" s="521">
        <f t="shared" si="203"/>
        <v>0</v>
      </c>
      <c r="DD214" s="521">
        <f t="shared" si="203"/>
        <v>0</v>
      </c>
      <c r="DE214" s="521">
        <f t="shared" si="203"/>
        <v>0</v>
      </c>
      <c r="DF214" s="521">
        <f t="shared" si="203"/>
        <v>0</v>
      </c>
      <c r="DG214" s="521">
        <f t="shared" si="203"/>
        <v>0</v>
      </c>
      <c r="DH214" s="521">
        <f t="shared" si="203"/>
        <v>0</v>
      </c>
      <c r="DI214" s="521">
        <f t="shared" si="203"/>
        <v>0</v>
      </c>
      <c r="DJ214" s="521">
        <f t="shared" si="203"/>
        <v>0</v>
      </c>
      <c r="DK214" s="521">
        <f t="shared" si="203"/>
        <v>0</v>
      </c>
      <c r="DL214" s="521">
        <f t="shared" si="203"/>
        <v>0</v>
      </c>
      <c r="DM214" s="521">
        <f t="shared" si="203"/>
        <v>0</v>
      </c>
      <c r="DN214" s="521">
        <f t="shared" si="203"/>
        <v>0</v>
      </c>
      <c r="DO214" s="521">
        <f t="shared" si="203"/>
        <v>0</v>
      </c>
      <c r="DP214" s="521">
        <f t="shared" si="203"/>
        <v>0</v>
      </c>
      <c r="DQ214" s="521">
        <f t="shared" si="203"/>
        <v>0</v>
      </c>
      <c r="DR214" s="521">
        <f t="shared" si="203"/>
        <v>0</v>
      </c>
      <c r="DS214" s="521">
        <f t="shared" si="203"/>
        <v>0</v>
      </c>
      <c r="DT214" s="521">
        <f t="shared" si="203"/>
        <v>0</v>
      </c>
      <c r="DU214" s="521">
        <f t="shared" si="203"/>
        <v>0</v>
      </c>
      <c r="DV214" s="521">
        <f t="shared" si="203"/>
        <v>0</v>
      </c>
      <c r="DW214" s="521">
        <f t="shared" si="203"/>
        <v>0</v>
      </c>
      <c r="DX214" s="521">
        <f t="shared" si="203"/>
        <v>0</v>
      </c>
      <c r="DY214" s="521">
        <f t="shared" si="203"/>
        <v>0</v>
      </c>
      <c r="DZ214" s="521">
        <f t="shared" si="203"/>
        <v>0</v>
      </c>
      <c r="EA214" s="521">
        <f t="shared" si="203"/>
        <v>0</v>
      </c>
      <c r="EB214" s="521">
        <f t="shared" ref="EB214:GM214" si="204">SUM(EB209:EB213)</f>
        <v>0</v>
      </c>
      <c r="EC214" s="521">
        <f t="shared" si="204"/>
        <v>0</v>
      </c>
      <c r="ED214" s="521">
        <f t="shared" si="204"/>
        <v>0</v>
      </c>
      <c r="EE214" s="521">
        <f t="shared" si="204"/>
        <v>0</v>
      </c>
      <c r="EF214" s="521">
        <f t="shared" si="204"/>
        <v>0</v>
      </c>
      <c r="EG214" s="521">
        <f t="shared" si="204"/>
        <v>0</v>
      </c>
      <c r="EH214" s="521">
        <f t="shared" si="204"/>
        <v>0</v>
      </c>
      <c r="EI214" s="521">
        <f t="shared" si="204"/>
        <v>0</v>
      </c>
      <c r="EJ214" s="521">
        <f t="shared" si="204"/>
        <v>0</v>
      </c>
      <c r="EK214" s="521">
        <f t="shared" si="204"/>
        <v>0</v>
      </c>
      <c r="EL214" s="521">
        <f t="shared" si="204"/>
        <v>0</v>
      </c>
      <c r="EM214" s="521">
        <f t="shared" si="204"/>
        <v>0</v>
      </c>
      <c r="EN214" s="521">
        <f t="shared" si="204"/>
        <v>0</v>
      </c>
      <c r="EO214" s="521">
        <f t="shared" si="204"/>
        <v>0</v>
      </c>
      <c r="EP214" s="521">
        <f t="shared" si="204"/>
        <v>0</v>
      </c>
      <c r="EQ214" s="521">
        <f t="shared" si="204"/>
        <v>0</v>
      </c>
      <c r="ER214" s="521">
        <f t="shared" si="204"/>
        <v>0</v>
      </c>
      <c r="ES214" s="521">
        <f t="shared" si="204"/>
        <v>0</v>
      </c>
      <c r="ET214" s="521">
        <f t="shared" si="204"/>
        <v>0</v>
      </c>
      <c r="EU214" s="521">
        <f t="shared" si="204"/>
        <v>0</v>
      </c>
      <c r="EV214" s="521">
        <f t="shared" si="204"/>
        <v>0</v>
      </c>
      <c r="EW214" s="521">
        <f t="shared" si="204"/>
        <v>0</v>
      </c>
      <c r="EX214" s="521">
        <f t="shared" si="204"/>
        <v>0</v>
      </c>
      <c r="EY214" s="521">
        <f t="shared" si="204"/>
        <v>0</v>
      </c>
      <c r="EZ214" s="521">
        <f t="shared" si="204"/>
        <v>0</v>
      </c>
      <c r="FA214" s="521">
        <f t="shared" si="204"/>
        <v>0</v>
      </c>
      <c r="FB214" s="521">
        <f t="shared" si="204"/>
        <v>0</v>
      </c>
      <c r="FC214" s="521">
        <f t="shared" si="204"/>
        <v>0</v>
      </c>
      <c r="FD214" s="521">
        <f t="shared" si="204"/>
        <v>0</v>
      </c>
      <c r="FE214" s="521">
        <f t="shared" si="204"/>
        <v>0</v>
      </c>
      <c r="FF214" s="521">
        <f t="shared" si="204"/>
        <v>0</v>
      </c>
      <c r="FG214" s="521">
        <f t="shared" si="204"/>
        <v>0</v>
      </c>
      <c r="FH214" s="521">
        <f t="shared" si="204"/>
        <v>0</v>
      </c>
      <c r="FI214" s="521">
        <f t="shared" si="204"/>
        <v>0</v>
      </c>
      <c r="FJ214" s="521">
        <f t="shared" si="204"/>
        <v>0</v>
      </c>
      <c r="FK214" s="521">
        <f t="shared" si="204"/>
        <v>0</v>
      </c>
      <c r="FL214" s="521">
        <f t="shared" si="204"/>
        <v>0</v>
      </c>
      <c r="FM214" s="521">
        <f t="shared" si="204"/>
        <v>0</v>
      </c>
      <c r="FN214" s="521">
        <f t="shared" si="204"/>
        <v>0</v>
      </c>
      <c r="FO214" s="521">
        <f t="shared" si="204"/>
        <v>0</v>
      </c>
      <c r="FP214" s="521">
        <f t="shared" si="204"/>
        <v>0</v>
      </c>
      <c r="FQ214" s="521">
        <f t="shared" si="204"/>
        <v>0</v>
      </c>
      <c r="FR214" s="521">
        <f t="shared" si="204"/>
        <v>0</v>
      </c>
      <c r="FS214" s="521">
        <f t="shared" si="204"/>
        <v>0</v>
      </c>
      <c r="FT214" s="521">
        <f t="shared" si="204"/>
        <v>0</v>
      </c>
      <c r="FU214" s="521">
        <f t="shared" si="204"/>
        <v>0</v>
      </c>
      <c r="FV214" s="521">
        <f t="shared" si="204"/>
        <v>0</v>
      </c>
      <c r="FW214" s="521">
        <f t="shared" si="204"/>
        <v>0</v>
      </c>
      <c r="FX214" s="521">
        <f t="shared" si="204"/>
        <v>0</v>
      </c>
      <c r="FY214" s="521">
        <f t="shared" si="204"/>
        <v>0</v>
      </c>
      <c r="FZ214" s="521">
        <f t="shared" si="204"/>
        <v>0</v>
      </c>
      <c r="GA214" s="521">
        <f t="shared" si="204"/>
        <v>0</v>
      </c>
      <c r="GB214" s="521">
        <f t="shared" si="204"/>
        <v>0</v>
      </c>
      <c r="GC214" s="521">
        <f t="shared" si="204"/>
        <v>0</v>
      </c>
      <c r="GD214" s="521">
        <f t="shared" si="204"/>
        <v>0</v>
      </c>
      <c r="GE214" s="521">
        <f t="shared" si="204"/>
        <v>0</v>
      </c>
      <c r="GF214" s="521">
        <f t="shared" si="204"/>
        <v>0</v>
      </c>
      <c r="GG214" s="521">
        <f t="shared" si="204"/>
        <v>0</v>
      </c>
      <c r="GH214" s="521">
        <f t="shared" si="204"/>
        <v>0</v>
      </c>
      <c r="GI214" s="521">
        <f t="shared" si="204"/>
        <v>0</v>
      </c>
      <c r="GJ214" s="521">
        <f t="shared" si="204"/>
        <v>0</v>
      </c>
      <c r="GK214" s="521">
        <f t="shared" si="204"/>
        <v>0</v>
      </c>
      <c r="GL214" s="521">
        <f t="shared" si="204"/>
        <v>0</v>
      </c>
      <c r="GM214" s="521">
        <f t="shared" si="204"/>
        <v>0</v>
      </c>
      <c r="GN214" s="521">
        <f t="shared" ref="GN214:IY214" si="205">SUM(GN209:GN213)</f>
        <v>0</v>
      </c>
      <c r="GO214" s="521">
        <f t="shared" si="205"/>
        <v>0</v>
      </c>
      <c r="GP214" s="521">
        <f t="shared" si="205"/>
        <v>0</v>
      </c>
      <c r="GQ214" s="521">
        <f t="shared" si="205"/>
        <v>0</v>
      </c>
      <c r="GR214" s="521">
        <f t="shared" si="205"/>
        <v>0</v>
      </c>
      <c r="GS214" s="521">
        <f t="shared" si="205"/>
        <v>0</v>
      </c>
      <c r="GT214" s="521">
        <f t="shared" si="205"/>
        <v>0</v>
      </c>
      <c r="GU214" s="521">
        <f t="shared" si="205"/>
        <v>0</v>
      </c>
      <c r="GV214" s="521">
        <f t="shared" si="205"/>
        <v>0</v>
      </c>
      <c r="GW214" s="521">
        <f t="shared" si="205"/>
        <v>0</v>
      </c>
      <c r="GX214" s="521">
        <f t="shared" si="205"/>
        <v>0</v>
      </c>
      <c r="GY214" s="521">
        <f t="shared" si="205"/>
        <v>0</v>
      </c>
      <c r="GZ214" s="521">
        <f t="shared" si="205"/>
        <v>0</v>
      </c>
      <c r="HA214" s="521">
        <f t="shared" si="205"/>
        <v>0</v>
      </c>
      <c r="HB214" s="521">
        <f t="shared" si="205"/>
        <v>0</v>
      </c>
      <c r="HC214" s="521">
        <f t="shared" si="205"/>
        <v>0</v>
      </c>
      <c r="HD214" s="521">
        <f t="shared" si="205"/>
        <v>0</v>
      </c>
      <c r="HE214" s="521">
        <f t="shared" si="205"/>
        <v>0</v>
      </c>
      <c r="HF214" s="521">
        <f t="shared" si="205"/>
        <v>0</v>
      </c>
      <c r="HG214" s="521">
        <f t="shared" si="205"/>
        <v>0</v>
      </c>
      <c r="HH214" s="521">
        <f t="shared" si="205"/>
        <v>0</v>
      </c>
      <c r="HI214" s="521">
        <f t="shared" si="205"/>
        <v>0</v>
      </c>
      <c r="HJ214" s="521">
        <f t="shared" si="205"/>
        <v>0</v>
      </c>
      <c r="HK214" s="521">
        <f t="shared" si="205"/>
        <v>0</v>
      </c>
      <c r="HL214" s="521">
        <f t="shared" si="205"/>
        <v>0</v>
      </c>
      <c r="HM214" s="521">
        <f t="shared" si="205"/>
        <v>0</v>
      </c>
      <c r="HN214" s="521">
        <f t="shared" si="205"/>
        <v>0</v>
      </c>
      <c r="HO214" s="521">
        <f t="shared" si="205"/>
        <v>0</v>
      </c>
      <c r="HP214" s="521">
        <f t="shared" si="205"/>
        <v>0</v>
      </c>
      <c r="HQ214" s="521">
        <f t="shared" si="205"/>
        <v>0</v>
      </c>
      <c r="HR214" s="521">
        <f t="shared" si="205"/>
        <v>0</v>
      </c>
      <c r="HS214" s="521">
        <f t="shared" si="205"/>
        <v>0</v>
      </c>
      <c r="HT214" s="521">
        <f t="shared" si="205"/>
        <v>0</v>
      </c>
      <c r="HU214" s="521">
        <f t="shared" si="205"/>
        <v>0</v>
      </c>
      <c r="HV214" s="521">
        <f t="shared" si="205"/>
        <v>0</v>
      </c>
      <c r="HW214" s="521">
        <f t="shared" si="205"/>
        <v>0</v>
      </c>
      <c r="HX214" s="521">
        <f t="shared" si="205"/>
        <v>0</v>
      </c>
      <c r="HY214" s="521">
        <f t="shared" si="205"/>
        <v>0</v>
      </c>
      <c r="HZ214" s="521">
        <f t="shared" si="205"/>
        <v>0</v>
      </c>
      <c r="IA214" s="521">
        <f t="shared" si="205"/>
        <v>0</v>
      </c>
      <c r="IB214" s="521">
        <f t="shared" si="205"/>
        <v>0</v>
      </c>
      <c r="IC214" s="521">
        <f t="shared" si="205"/>
        <v>0</v>
      </c>
      <c r="ID214" s="521">
        <f t="shared" si="205"/>
        <v>0</v>
      </c>
      <c r="IE214" s="521">
        <f t="shared" si="205"/>
        <v>0</v>
      </c>
      <c r="IF214" s="521">
        <f t="shared" si="205"/>
        <v>0</v>
      </c>
      <c r="IG214" s="521">
        <f t="shared" si="205"/>
        <v>0</v>
      </c>
      <c r="IH214" s="521">
        <f t="shared" si="205"/>
        <v>0</v>
      </c>
      <c r="II214" s="521">
        <f t="shared" si="205"/>
        <v>0</v>
      </c>
      <c r="IJ214" s="521">
        <f t="shared" si="205"/>
        <v>0</v>
      </c>
      <c r="IK214" s="521">
        <f t="shared" si="205"/>
        <v>0</v>
      </c>
      <c r="IL214" s="521">
        <f t="shared" si="205"/>
        <v>0</v>
      </c>
      <c r="IM214" s="521">
        <f t="shared" si="205"/>
        <v>0</v>
      </c>
      <c r="IN214" s="521">
        <f t="shared" si="205"/>
        <v>0</v>
      </c>
      <c r="IO214" s="521">
        <f t="shared" si="205"/>
        <v>0</v>
      </c>
      <c r="IP214" s="521">
        <f t="shared" si="205"/>
        <v>0</v>
      </c>
      <c r="IQ214" s="521">
        <f t="shared" si="205"/>
        <v>0</v>
      </c>
      <c r="IR214" s="521">
        <f t="shared" si="205"/>
        <v>0</v>
      </c>
      <c r="IS214" s="521">
        <f t="shared" si="205"/>
        <v>0</v>
      </c>
      <c r="IT214" s="521">
        <f t="shared" si="205"/>
        <v>0</v>
      </c>
      <c r="IU214" s="521">
        <f t="shared" si="205"/>
        <v>0</v>
      </c>
      <c r="IV214" s="521">
        <f t="shared" si="205"/>
        <v>0</v>
      </c>
      <c r="IW214" s="521">
        <f t="shared" si="205"/>
        <v>0</v>
      </c>
      <c r="IX214" s="521">
        <f t="shared" si="205"/>
        <v>0</v>
      </c>
      <c r="IY214" s="521">
        <f t="shared" si="205"/>
        <v>0</v>
      </c>
      <c r="IZ214" s="521">
        <f t="shared" ref="IZ214:LK214" si="206">SUM(IZ209:IZ213)</f>
        <v>0</v>
      </c>
      <c r="JA214" s="521">
        <f t="shared" si="206"/>
        <v>0</v>
      </c>
      <c r="JB214" s="521">
        <f t="shared" si="206"/>
        <v>0</v>
      </c>
      <c r="JC214" s="521">
        <f t="shared" si="206"/>
        <v>0</v>
      </c>
      <c r="JD214" s="521">
        <f t="shared" si="206"/>
        <v>0</v>
      </c>
      <c r="JE214" s="521">
        <f t="shared" si="206"/>
        <v>0</v>
      </c>
      <c r="JF214" s="521">
        <f t="shared" si="206"/>
        <v>0</v>
      </c>
      <c r="JG214" s="521">
        <f t="shared" si="206"/>
        <v>0</v>
      </c>
      <c r="JH214" s="521">
        <f t="shared" si="206"/>
        <v>0</v>
      </c>
      <c r="JI214" s="521">
        <f t="shared" si="206"/>
        <v>0</v>
      </c>
      <c r="JJ214" s="521">
        <f t="shared" si="206"/>
        <v>0</v>
      </c>
      <c r="JK214" s="521">
        <f t="shared" si="206"/>
        <v>0</v>
      </c>
      <c r="JL214" s="521">
        <f t="shared" si="206"/>
        <v>0</v>
      </c>
      <c r="JM214" s="521">
        <f t="shared" si="206"/>
        <v>0</v>
      </c>
      <c r="JN214" s="521">
        <f t="shared" si="206"/>
        <v>0</v>
      </c>
      <c r="JO214" s="521">
        <f t="shared" si="206"/>
        <v>0</v>
      </c>
      <c r="JP214" s="521">
        <f t="shared" si="206"/>
        <v>0</v>
      </c>
      <c r="JQ214" s="521">
        <f t="shared" si="206"/>
        <v>0</v>
      </c>
      <c r="JR214" s="521">
        <f t="shared" si="206"/>
        <v>0</v>
      </c>
      <c r="JS214" s="521">
        <f t="shared" si="206"/>
        <v>0</v>
      </c>
      <c r="JT214" s="521">
        <f t="shared" si="206"/>
        <v>0</v>
      </c>
      <c r="JU214" s="521">
        <f t="shared" si="206"/>
        <v>0</v>
      </c>
      <c r="JV214" s="521">
        <f t="shared" si="206"/>
        <v>0</v>
      </c>
      <c r="JW214" s="521">
        <f t="shared" si="206"/>
        <v>0</v>
      </c>
      <c r="JX214" s="521">
        <f t="shared" si="206"/>
        <v>0</v>
      </c>
      <c r="JY214" s="521">
        <f t="shared" si="206"/>
        <v>0</v>
      </c>
      <c r="JZ214" s="521">
        <f t="shared" si="206"/>
        <v>0</v>
      </c>
      <c r="KA214" s="521">
        <f t="shared" si="206"/>
        <v>0</v>
      </c>
      <c r="KB214" s="521">
        <f t="shared" si="206"/>
        <v>0</v>
      </c>
      <c r="KC214" s="521">
        <f t="shared" si="206"/>
        <v>0</v>
      </c>
      <c r="KD214" s="521">
        <f t="shared" si="206"/>
        <v>0</v>
      </c>
      <c r="KE214" s="521">
        <f t="shared" si="206"/>
        <v>0</v>
      </c>
      <c r="KF214" s="521">
        <f t="shared" si="206"/>
        <v>0</v>
      </c>
      <c r="KG214" s="521">
        <f t="shared" si="206"/>
        <v>0</v>
      </c>
      <c r="KH214" s="521">
        <f t="shared" si="206"/>
        <v>0</v>
      </c>
      <c r="KI214" s="521">
        <f t="shared" si="206"/>
        <v>0</v>
      </c>
      <c r="KJ214" s="521">
        <f t="shared" si="206"/>
        <v>0</v>
      </c>
      <c r="KK214" s="521">
        <f t="shared" si="206"/>
        <v>0</v>
      </c>
      <c r="KL214" s="521">
        <f t="shared" si="206"/>
        <v>0</v>
      </c>
      <c r="KM214" s="521">
        <f t="shared" si="206"/>
        <v>0</v>
      </c>
      <c r="KN214" s="521">
        <f t="shared" si="206"/>
        <v>0</v>
      </c>
      <c r="KO214" s="521">
        <f t="shared" si="206"/>
        <v>0</v>
      </c>
      <c r="KP214" s="521">
        <f t="shared" si="206"/>
        <v>0</v>
      </c>
      <c r="KQ214" s="521">
        <f t="shared" si="206"/>
        <v>0</v>
      </c>
      <c r="KR214" s="521">
        <f t="shared" si="206"/>
        <v>0</v>
      </c>
      <c r="KS214" s="521">
        <f t="shared" si="206"/>
        <v>0</v>
      </c>
      <c r="KT214" s="521">
        <f t="shared" si="206"/>
        <v>0</v>
      </c>
      <c r="KU214" s="521">
        <f t="shared" si="206"/>
        <v>0</v>
      </c>
      <c r="KV214" s="521">
        <f t="shared" si="206"/>
        <v>0</v>
      </c>
      <c r="KW214" s="521">
        <f t="shared" si="206"/>
        <v>0</v>
      </c>
      <c r="KX214" s="521">
        <f t="shared" si="206"/>
        <v>0</v>
      </c>
      <c r="KY214" s="521">
        <f t="shared" si="206"/>
        <v>0</v>
      </c>
      <c r="KZ214" s="521">
        <f t="shared" si="206"/>
        <v>0</v>
      </c>
      <c r="LA214" s="521">
        <f t="shared" si="206"/>
        <v>0</v>
      </c>
      <c r="LB214" s="521">
        <f t="shared" si="206"/>
        <v>0</v>
      </c>
      <c r="LC214" s="521">
        <f t="shared" si="206"/>
        <v>0</v>
      </c>
      <c r="LD214" s="521">
        <f t="shared" si="206"/>
        <v>0</v>
      </c>
      <c r="LE214" s="521">
        <f t="shared" si="206"/>
        <v>0</v>
      </c>
      <c r="LF214" s="521">
        <f t="shared" si="206"/>
        <v>0</v>
      </c>
      <c r="LG214" s="521">
        <f t="shared" si="206"/>
        <v>0</v>
      </c>
      <c r="LH214" s="521">
        <f t="shared" si="206"/>
        <v>0</v>
      </c>
      <c r="LI214" s="521">
        <f t="shared" si="206"/>
        <v>0</v>
      </c>
      <c r="LJ214" s="521">
        <f t="shared" si="206"/>
        <v>0</v>
      </c>
      <c r="LK214" s="521">
        <f t="shared" si="206"/>
        <v>0</v>
      </c>
      <c r="LL214" s="521">
        <f t="shared" ref="LL214:NK214" si="207">SUM(LL209:LL213)</f>
        <v>0</v>
      </c>
      <c r="LM214" s="521">
        <f t="shared" si="207"/>
        <v>0</v>
      </c>
      <c r="LN214" s="521">
        <f t="shared" si="207"/>
        <v>0</v>
      </c>
      <c r="LO214" s="521">
        <f t="shared" si="207"/>
        <v>0</v>
      </c>
      <c r="LP214" s="521">
        <f t="shared" si="207"/>
        <v>0</v>
      </c>
      <c r="LQ214" s="521">
        <f t="shared" si="207"/>
        <v>0</v>
      </c>
      <c r="LR214" s="521">
        <f t="shared" si="207"/>
        <v>0</v>
      </c>
      <c r="LS214" s="521">
        <f t="shared" si="207"/>
        <v>0</v>
      </c>
      <c r="LT214" s="521">
        <f t="shared" si="207"/>
        <v>0</v>
      </c>
      <c r="LU214" s="521">
        <f t="shared" si="207"/>
        <v>0</v>
      </c>
      <c r="LV214" s="521">
        <f t="shared" si="207"/>
        <v>0</v>
      </c>
      <c r="LW214" s="521">
        <f t="shared" si="207"/>
        <v>0</v>
      </c>
      <c r="LX214" s="521">
        <f t="shared" si="207"/>
        <v>0</v>
      </c>
      <c r="LY214" s="521">
        <f t="shared" si="207"/>
        <v>0</v>
      </c>
      <c r="LZ214" s="521">
        <f t="shared" si="207"/>
        <v>0</v>
      </c>
      <c r="MA214" s="521">
        <f t="shared" si="207"/>
        <v>0</v>
      </c>
      <c r="MB214" s="521">
        <f t="shared" si="207"/>
        <v>0</v>
      </c>
      <c r="MC214" s="521">
        <f t="shared" si="207"/>
        <v>0</v>
      </c>
      <c r="MD214" s="521">
        <f t="shared" si="207"/>
        <v>0</v>
      </c>
      <c r="ME214" s="521">
        <f t="shared" si="207"/>
        <v>0</v>
      </c>
      <c r="MF214" s="521">
        <f t="shared" si="207"/>
        <v>0</v>
      </c>
      <c r="MG214" s="521">
        <f t="shared" si="207"/>
        <v>0</v>
      </c>
      <c r="MH214" s="521">
        <f t="shared" si="207"/>
        <v>0</v>
      </c>
      <c r="MI214" s="521">
        <f t="shared" si="207"/>
        <v>0</v>
      </c>
      <c r="MJ214" s="521">
        <f t="shared" si="207"/>
        <v>0</v>
      </c>
      <c r="MK214" s="521">
        <f t="shared" si="207"/>
        <v>0</v>
      </c>
      <c r="ML214" s="521">
        <f t="shared" si="207"/>
        <v>0</v>
      </c>
      <c r="MM214" s="521">
        <f t="shared" si="207"/>
        <v>0</v>
      </c>
      <c r="MN214" s="521">
        <f t="shared" si="207"/>
        <v>0</v>
      </c>
      <c r="MO214" s="521">
        <f t="shared" si="207"/>
        <v>0</v>
      </c>
      <c r="MP214" s="521">
        <f t="shared" si="207"/>
        <v>0</v>
      </c>
      <c r="MQ214" s="521">
        <f t="shared" si="207"/>
        <v>0</v>
      </c>
      <c r="MR214" s="521">
        <f t="shared" si="207"/>
        <v>0</v>
      </c>
      <c r="MS214" s="521">
        <f t="shared" si="207"/>
        <v>0</v>
      </c>
      <c r="MT214" s="521">
        <f t="shared" si="207"/>
        <v>0</v>
      </c>
      <c r="MU214" s="521">
        <f t="shared" si="207"/>
        <v>0</v>
      </c>
      <c r="MV214" s="521">
        <f t="shared" si="207"/>
        <v>0</v>
      </c>
      <c r="MW214" s="521">
        <f t="shared" si="207"/>
        <v>0</v>
      </c>
      <c r="MX214" s="521">
        <f t="shared" si="207"/>
        <v>0</v>
      </c>
      <c r="MY214" s="521">
        <f t="shared" si="207"/>
        <v>0</v>
      </c>
      <c r="MZ214" s="521">
        <f t="shared" si="207"/>
        <v>0</v>
      </c>
      <c r="NA214" s="521">
        <f t="shared" si="207"/>
        <v>0</v>
      </c>
      <c r="NB214" s="521">
        <f t="shared" si="207"/>
        <v>0</v>
      </c>
      <c r="NC214" s="521">
        <f t="shared" si="207"/>
        <v>0</v>
      </c>
      <c r="ND214" s="521">
        <f t="shared" si="207"/>
        <v>0</v>
      </c>
      <c r="NE214" s="521">
        <f t="shared" si="207"/>
        <v>0</v>
      </c>
      <c r="NF214" s="521">
        <f t="shared" si="207"/>
        <v>0</v>
      </c>
      <c r="NG214" s="521">
        <f t="shared" si="207"/>
        <v>0</v>
      </c>
      <c r="NH214" s="521">
        <f t="shared" si="207"/>
        <v>0</v>
      </c>
      <c r="NI214" s="521">
        <f t="shared" si="207"/>
        <v>0</v>
      </c>
      <c r="NJ214" s="521">
        <f t="shared" si="207"/>
        <v>0</v>
      </c>
      <c r="NK214" s="522">
        <f t="shared" si="207"/>
        <v>0</v>
      </c>
    </row>
    <row r="215" spans="1:375" s="384" customFormat="1" ht="13.8" x14ac:dyDescent="0.3">
      <c r="C215" s="514"/>
      <c r="D215" s="515"/>
      <c r="E215" s="515"/>
      <c r="F215" s="515"/>
      <c r="G215" s="515"/>
      <c r="H215" s="515"/>
      <c r="I215" s="515"/>
      <c r="J215" s="515"/>
      <c r="K215" s="515"/>
      <c r="L215" s="515"/>
      <c r="M215" s="515"/>
      <c r="N215" s="515"/>
      <c r="O215" s="515"/>
      <c r="P215" s="515"/>
      <c r="Q215" s="515"/>
      <c r="R215" s="515"/>
      <c r="S215" s="515"/>
      <c r="T215" s="515"/>
      <c r="U215" s="515"/>
      <c r="V215" s="515"/>
      <c r="W215" s="515"/>
      <c r="X215" s="515"/>
      <c r="Y215" s="515"/>
      <c r="Z215" s="515"/>
      <c r="AA215" s="515"/>
      <c r="AB215" s="515"/>
      <c r="AC215" s="515"/>
      <c r="AD215" s="515"/>
      <c r="AE215" s="515"/>
      <c r="AF215" s="515"/>
      <c r="AG215" s="515"/>
      <c r="AH215" s="515"/>
      <c r="AI215" s="515"/>
      <c r="AJ215" s="515"/>
      <c r="AK215" s="515"/>
      <c r="AL215" s="515"/>
      <c r="AM215" s="515"/>
      <c r="AN215" s="515"/>
      <c r="AO215" s="515"/>
      <c r="AP215" s="515"/>
      <c r="AQ215" s="515"/>
      <c r="AR215" s="515"/>
      <c r="AS215" s="515"/>
      <c r="AT215" s="515"/>
      <c r="AU215" s="515"/>
      <c r="AV215" s="515"/>
      <c r="AW215" s="515"/>
      <c r="AX215" s="515"/>
      <c r="AY215" s="515"/>
      <c r="AZ215" s="515"/>
      <c r="BA215" s="515"/>
      <c r="BB215" s="515"/>
      <c r="BC215" s="515"/>
      <c r="BD215" s="515"/>
      <c r="BE215" s="515"/>
      <c r="BF215" s="515"/>
      <c r="BG215" s="515"/>
      <c r="BH215" s="515"/>
      <c r="BI215" s="515"/>
      <c r="BJ215" s="515"/>
      <c r="BK215" s="515"/>
      <c r="BL215" s="515"/>
      <c r="BM215" s="515"/>
      <c r="BN215" s="515"/>
      <c r="BO215" s="515"/>
      <c r="BP215" s="515"/>
      <c r="BQ215" s="515"/>
      <c r="BR215" s="515"/>
      <c r="BS215" s="515"/>
      <c r="BT215" s="515"/>
      <c r="BU215" s="515"/>
      <c r="BV215" s="515"/>
      <c r="BW215" s="515"/>
      <c r="BX215" s="515"/>
      <c r="BY215" s="515"/>
      <c r="BZ215" s="515"/>
      <c r="CA215" s="515"/>
      <c r="CB215" s="515"/>
      <c r="CC215" s="515"/>
      <c r="CD215" s="515"/>
      <c r="CE215" s="515"/>
      <c r="CF215" s="515"/>
      <c r="CG215" s="515"/>
      <c r="CH215" s="515"/>
      <c r="CI215" s="515"/>
      <c r="CJ215" s="515"/>
      <c r="CK215" s="515"/>
      <c r="CL215" s="515"/>
      <c r="CM215" s="515"/>
      <c r="CN215" s="515"/>
      <c r="CO215" s="515"/>
      <c r="CP215" s="515"/>
      <c r="CQ215" s="515"/>
      <c r="CR215" s="515"/>
      <c r="CS215" s="515"/>
      <c r="CT215" s="515"/>
      <c r="CU215" s="515"/>
      <c r="CV215" s="515"/>
      <c r="CW215" s="515"/>
      <c r="CX215" s="515"/>
      <c r="CY215" s="515"/>
      <c r="CZ215" s="515"/>
      <c r="DA215" s="515"/>
      <c r="DB215" s="515"/>
      <c r="DC215" s="515"/>
      <c r="DD215" s="515"/>
      <c r="DE215" s="515"/>
      <c r="DF215" s="515"/>
      <c r="DG215" s="515"/>
      <c r="DH215" s="515"/>
      <c r="DI215" s="515"/>
      <c r="DJ215" s="515"/>
      <c r="DK215" s="515"/>
      <c r="DL215" s="515"/>
      <c r="DM215" s="515"/>
      <c r="DN215" s="515"/>
      <c r="DO215" s="515"/>
      <c r="DP215" s="515"/>
      <c r="DQ215" s="515"/>
      <c r="DR215" s="515"/>
      <c r="DS215" s="515"/>
      <c r="DT215" s="515"/>
      <c r="DU215" s="515"/>
      <c r="DV215" s="515"/>
      <c r="DW215" s="515"/>
      <c r="DX215" s="515"/>
      <c r="DY215" s="515"/>
      <c r="DZ215" s="515"/>
      <c r="EA215" s="515"/>
      <c r="EB215" s="515"/>
      <c r="EC215" s="515"/>
      <c r="ED215" s="515"/>
      <c r="EE215" s="515"/>
      <c r="EF215" s="515"/>
      <c r="EG215" s="515"/>
      <c r="EH215" s="515"/>
      <c r="EI215" s="515"/>
      <c r="EJ215" s="515"/>
      <c r="EK215" s="515"/>
      <c r="EL215" s="515"/>
      <c r="EM215" s="515"/>
      <c r="EN215" s="515"/>
      <c r="EO215" s="515"/>
      <c r="EP215" s="515"/>
      <c r="EQ215" s="515"/>
      <c r="ER215" s="515"/>
      <c r="ES215" s="515"/>
      <c r="ET215" s="515"/>
      <c r="EU215" s="515"/>
      <c r="EV215" s="515"/>
      <c r="EW215" s="515"/>
      <c r="EX215" s="515"/>
      <c r="EY215" s="515"/>
      <c r="EZ215" s="515"/>
      <c r="FA215" s="515"/>
      <c r="FB215" s="515"/>
      <c r="FC215" s="515"/>
      <c r="FD215" s="515"/>
      <c r="FE215" s="515"/>
      <c r="FF215" s="515"/>
      <c r="FG215" s="515"/>
      <c r="FH215" s="515"/>
      <c r="FI215" s="515"/>
      <c r="FJ215" s="515"/>
      <c r="FK215" s="515"/>
      <c r="FL215" s="515"/>
      <c r="FM215" s="515"/>
      <c r="FN215" s="515"/>
      <c r="FO215" s="515"/>
      <c r="FP215" s="515"/>
      <c r="FQ215" s="515"/>
      <c r="FR215" s="515"/>
      <c r="FS215" s="515"/>
      <c r="FT215" s="515"/>
      <c r="FU215" s="515"/>
      <c r="FV215" s="515"/>
      <c r="FW215" s="515"/>
      <c r="FX215" s="515"/>
      <c r="FY215" s="515"/>
      <c r="FZ215" s="515"/>
      <c r="GA215" s="515"/>
      <c r="GB215" s="515"/>
      <c r="GC215" s="515"/>
      <c r="GD215" s="515"/>
      <c r="GE215" s="515"/>
      <c r="GF215" s="515"/>
      <c r="GG215" s="515"/>
      <c r="GH215" s="515"/>
      <c r="GI215" s="515"/>
      <c r="GJ215" s="515"/>
      <c r="GK215" s="515"/>
      <c r="GL215" s="515"/>
      <c r="GM215" s="515"/>
      <c r="GN215" s="515"/>
      <c r="GO215" s="515"/>
      <c r="GP215" s="515"/>
      <c r="GQ215" s="515"/>
      <c r="GR215" s="515"/>
      <c r="GS215" s="515"/>
      <c r="GT215" s="515"/>
      <c r="GU215" s="515"/>
      <c r="GV215" s="515"/>
      <c r="GW215" s="515"/>
      <c r="GX215" s="515"/>
      <c r="GY215" s="515"/>
      <c r="GZ215" s="515"/>
      <c r="HA215" s="515"/>
      <c r="HB215" s="515"/>
      <c r="HC215" s="515"/>
      <c r="HD215" s="515"/>
      <c r="HE215" s="515"/>
      <c r="HF215" s="515"/>
      <c r="HG215" s="515"/>
      <c r="HH215" s="515"/>
      <c r="HI215" s="515"/>
      <c r="HJ215" s="515"/>
      <c r="HK215" s="515"/>
      <c r="HL215" s="515"/>
      <c r="HM215" s="515"/>
      <c r="HN215" s="515"/>
      <c r="HO215" s="515"/>
      <c r="HP215" s="515"/>
      <c r="HQ215" s="515"/>
      <c r="HR215" s="515"/>
      <c r="HS215" s="515"/>
      <c r="HT215" s="515"/>
      <c r="HU215" s="515"/>
      <c r="HV215" s="515"/>
      <c r="HW215" s="515"/>
      <c r="HX215" s="515"/>
      <c r="HY215" s="515"/>
      <c r="HZ215" s="515"/>
      <c r="IA215" s="515"/>
      <c r="IB215" s="515"/>
      <c r="IC215" s="515"/>
      <c r="ID215" s="515"/>
      <c r="IE215" s="515"/>
      <c r="IF215" s="515"/>
      <c r="IG215" s="515"/>
      <c r="IH215" s="515"/>
      <c r="II215" s="515"/>
      <c r="IJ215" s="515"/>
      <c r="IK215" s="515"/>
      <c r="IL215" s="515"/>
      <c r="IM215" s="515"/>
      <c r="IN215" s="515"/>
      <c r="IO215" s="515"/>
      <c r="IP215" s="515"/>
      <c r="IQ215" s="515"/>
      <c r="IR215" s="515"/>
      <c r="IS215" s="515"/>
      <c r="IT215" s="515"/>
      <c r="IU215" s="515"/>
      <c r="IV215" s="515"/>
      <c r="IW215" s="515"/>
      <c r="IX215" s="515"/>
      <c r="IY215" s="515"/>
      <c r="IZ215" s="515"/>
      <c r="JA215" s="515"/>
      <c r="JB215" s="515"/>
      <c r="JC215" s="515"/>
      <c r="JD215" s="515"/>
      <c r="JE215" s="515"/>
      <c r="JF215" s="515"/>
      <c r="JG215" s="515"/>
      <c r="JH215" s="515"/>
      <c r="JI215" s="515"/>
      <c r="JJ215" s="515"/>
      <c r="JK215" s="515"/>
      <c r="JL215" s="515"/>
      <c r="JM215" s="515"/>
      <c r="JN215" s="515"/>
      <c r="JO215" s="515"/>
      <c r="JP215" s="515"/>
      <c r="JQ215" s="515"/>
      <c r="JR215" s="515"/>
      <c r="JS215" s="515"/>
      <c r="JT215" s="515"/>
      <c r="JU215" s="515"/>
      <c r="JV215" s="515"/>
      <c r="JW215" s="515"/>
      <c r="JX215" s="515"/>
      <c r="JY215" s="515"/>
      <c r="JZ215" s="515"/>
      <c r="KA215" s="515"/>
      <c r="KB215" s="515"/>
      <c r="KC215" s="515"/>
      <c r="KD215" s="515"/>
      <c r="KE215" s="515"/>
      <c r="KF215" s="515"/>
      <c r="KG215" s="515"/>
      <c r="KH215" s="515"/>
      <c r="KI215" s="515"/>
      <c r="KJ215" s="515"/>
      <c r="KK215" s="515"/>
      <c r="KL215" s="515"/>
      <c r="KM215" s="515"/>
      <c r="KN215" s="515"/>
      <c r="KO215" s="515"/>
      <c r="KP215" s="515"/>
      <c r="KQ215" s="515"/>
      <c r="KR215" s="515"/>
      <c r="KS215" s="515"/>
      <c r="KT215" s="515"/>
      <c r="KU215" s="515"/>
      <c r="KV215" s="515"/>
      <c r="KW215" s="515"/>
      <c r="KX215" s="515"/>
      <c r="KY215" s="515"/>
      <c r="KZ215" s="515"/>
      <c r="LA215" s="515"/>
      <c r="LB215" s="515"/>
      <c r="LC215" s="515"/>
      <c r="LD215" s="515"/>
      <c r="LE215" s="515"/>
      <c r="LF215" s="515"/>
      <c r="LG215" s="515"/>
      <c r="LH215" s="515"/>
      <c r="LI215" s="515"/>
      <c r="LJ215" s="515"/>
      <c r="LK215" s="515"/>
      <c r="LL215" s="515"/>
      <c r="LM215" s="515"/>
      <c r="LN215" s="515"/>
      <c r="LO215" s="515"/>
      <c r="LP215" s="515"/>
      <c r="LQ215" s="515"/>
      <c r="LR215" s="515"/>
      <c r="LS215" s="515"/>
      <c r="LT215" s="515"/>
      <c r="LU215" s="515"/>
      <c r="LV215" s="515"/>
      <c r="LW215" s="515"/>
      <c r="LX215" s="515"/>
      <c r="LY215" s="515"/>
      <c r="LZ215" s="515"/>
      <c r="MA215" s="515"/>
      <c r="MB215" s="515"/>
      <c r="MC215" s="515"/>
      <c r="MD215" s="515"/>
      <c r="ME215" s="515"/>
      <c r="MF215" s="515"/>
      <c r="MG215" s="515"/>
      <c r="MH215" s="515"/>
      <c r="MI215" s="515"/>
      <c r="MJ215" s="515"/>
      <c r="MK215" s="515"/>
      <c r="ML215" s="515"/>
      <c r="MM215" s="515"/>
      <c r="MN215" s="515"/>
      <c r="MO215" s="515"/>
      <c r="MP215" s="515"/>
      <c r="MQ215" s="515"/>
      <c r="MR215" s="515"/>
      <c r="MS215" s="515"/>
      <c r="MT215" s="515"/>
      <c r="MU215" s="515"/>
      <c r="MV215" s="515"/>
      <c r="MW215" s="515"/>
      <c r="MX215" s="515"/>
      <c r="MY215" s="515"/>
      <c r="MZ215" s="515"/>
      <c r="NA215" s="515"/>
      <c r="NB215" s="515"/>
      <c r="NC215" s="515"/>
      <c r="ND215" s="515"/>
      <c r="NE215" s="515"/>
      <c r="NF215" s="515"/>
      <c r="NG215" s="515"/>
      <c r="NH215" s="515"/>
      <c r="NI215" s="515"/>
      <c r="NJ215" s="515"/>
      <c r="NK215" s="515"/>
    </row>
    <row r="216" spans="1:375" s="384" customFormat="1" ht="13.8" x14ac:dyDescent="0.3">
      <c r="A216" s="394"/>
      <c r="B216" s="395"/>
      <c r="C216" s="507" t="s">
        <v>325</v>
      </c>
      <c r="D216" s="395"/>
      <c r="E216" s="395"/>
      <c r="F216" s="395"/>
      <c r="G216" s="395"/>
      <c r="H216" s="395"/>
      <c r="I216" s="395"/>
      <c r="J216" s="395"/>
      <c r="K216" s="395"/>
      <c r="L216" s="395"/>
      <c r="M216" s="395"/>
      <c r="N216" s="395"/>
      <c r="O216" s="395"/>
      <c r="P216" s="395"/>
      <c r="Q216" s="395"/>
      <c r="R216" s="395"/>
      <c r="S216" s="395"/>
      <c r="T216" s="395"/>
      <c r="U216" s="395"/>
      <c r="V216" s="395"/>
      <c r="W216" s="395"/>
      <c r="X216" s="395"/>
      <c r="Y216" s="395"/>
      <c r="Z216" s="395"/>
      <c r="AA216" s="395"/>
      <c r="AB216" s="395"/>
      <c r="AC216" s="395"/>
      <c r="AD216" s="395"/>
      <c r="AE216" s="395"/>
      <c r="AF216" s="395"/>
      <c r="AG216" s="395"/>
      <c r="AH216" s="395"/>
      <c r="AI216" s="395"/>
      <c r="AJ216" s="395"/>
      <c r="AK216" s="395"/>
      <c r="AL216" s="395"/>
      <c r="AM216" s="395"/>
      <c r="AN216" s="395"/>
      <c r="AO216" s="395"/>
      <c r="AP216" s="395"/>
      <c r="AQ216" s="395"/>
      <c r="AR216" s="395"/>
      <c r="AS216" s="395"/>
      <c r="AT216" s="395"/>
      <c r="AU216" s="395"/>
      <c r="AV216" s="395"/>
      <c r="AW216" s="395"/>
      <c r="AX216" s="395"/>
      <c r="AY216" s="395"/>
      <c r="AZ216" s="395"/>
      <c r="BA216" s="395"/>
      <c r="BB216" s="395"/>
      <c r="BC216" s="395"/>
      <c r="BD216" s="395"/>
      <c r="BE216" s="395"/>
      <c r="BF216" s="395"/>
      <c r="BG216" s="395"/>
      <c r="BH216" s="395"/>
      <c r="BI216" s="395"/>
      <c r="BJ216" s="395"/>
      <c r="BK216" s="395"/>
      <c r="BL216" s="395"/>
      <c r="BM216" s="395"/>
      <c r="BN216" s="395"/>
      <c r="BO216" s="395"/>
      <c r="BP216" s="395"/>
      <c r="BQ216" s="395"/>
      <c r="BR216" s="395"/>
      <c r="BS216" s="395"/>
      <c r="BT216" s="395"/>
      <c r="BU216" s="395"/>
      <c r="BV216" s="395"/>
      <c r="BW216" s="395"/>
      <c r="BX216" s="395"/>
      <c r="BY216" s="395"/>
      <c r="BZ216" s="395"/>
      <c r="CA216" s="395"/>
      <c r="CB216" s="395"/>
      <c r="CC216" s="395"/>
      <c r="CD216" s="395"/>
      <c r="CE216" s="395"/>
      <c r="CF216" s="395"/>
      <c r="CG216" s="395"/>
      <c r="CH216" s="395"/>
      <c r="CI216" s="395"/>
      <c r="CJ216" s="395"/>
      <c r="CK216" s="395"/>
      <c r="CL216" s="395"/>
      <c r="CM216" s="395"/>
      <c r="CN216" s="395"/>
      <c r="CO216" s="395"/>
      <c r="CP216" s="395"/>
      <c r="CQ216" s="395"/>
      <c r="CR216" s="395"/>
      <c r="CS216" s="395"/>
      <c r="CT216" s="395"/>
      <c r="CU216" s="395"/>
      <c r="CV216" s="395"/>
      <c r="CW216" s="395"/>
      <c r="CX216" s="395"/>
      <c r="CY216" s="395"/>
      <c r="CZ216" s="395"/>
      <c r="DA216" s="395"/>
      <c r="DB216" s="395"/>
      <c r="DC216" s="395"/>
      <c r="DD216" s="395"/>
      <c r="DE216" s="395"/>
      <c r="DF216" s="395"/>
      <c r="DG216" s="395"/>
      <c r="DH216" s="395"/>
      <c r="DI216" s="395"/>
      <c r="DJ216" s="395"/>
      <c r="DK216" s="395"/>
      <c r="DL216" s="395"/>
      <c r="DM216" s="395"/>
      <c r="DN216" s="395"/>
      <c r="DO216" s="395"/>
      <c r="DP216" s="395"/>
      <c r="DQ216" s="395"/>
      <c r="DR216" s="395"/>
      <c r="DS216" s="395"/>
      <c r="DT216" s="395"/>
      <c r="DU216" s="395"/>
      <c r="DV216" s="395"/>
      <c r="DW216" s="395"/>
      <c r="DX216" s="395"/>
      <c r="DY216" s="395"/>
      <c r="DZ216" s="395"/>
      <c r="EA216" s="395"/>
      <c r="EB216" s="395"/>
      <c r="EC216" s="395"/>
      <c r="ED216" s="395"/>
      <c r="EE216" s="395"/>
      <c r="EF216" s="395"/>
      <c r="EG216" s="395"/>
      <c r="EH216" s="395"/>
      <c r="EI216" s="395"/>
      <c r="EJ216" s="395"/>
      <c r="EK216" s="395"/>
      <c r="EL216" s="395"/>
      <c r="EM216" s="395"/>
      <c r="EN216" s="395"/>
      <c r="EO216" s="395"/>
      <c r="EP216" s="395"/>
      <c r="EQ216" s="395"/>
      <c r="ER216" s="395"/>
      <c r="ES216" s="395"/>
      <c r="ET216" s="395"/>
      <c r="EU216" s="395"/>
      <c r="EV216" s="395"/>
      <c r="EW216" s="395"/>
      <c r="EX216" s="395"/>
      <c r="EY216" s="395"/>
      <c r="EZ216" s="395"/>
      <c r="FA216" s="395"/>
      <c r="FB216" s="395"/>
      <c r="FC216" s="395"/>
      <c r="FD216" s="395"/>
      <c r="FE216" s="395"/>
      <c r="FF216" s="395"/>
      <c r="FG216" s="395"/>
      <c r="FH216" s="395"/>
      <c r="FI216" s="395"/>
      <c r="FJ216" s="395"/>
      <c r="FK216" s="395"/>
      <c r="FL216" s="395"/>
      <c r="FM216" s="395"/>
      <c r="FN216" s="395"/>
      <c r="FO216" s="395"/>
      <c r="FP216" s="395"/>
      <c r="FQ216" s="395"/>
      <c r="FR216" s="395"/>
      <c r="FS216" s="395"/>
      <c r="FT216" s="395"/>
      <c r="FU216" s="395"/>
      <c r="FV216" s="395"/>
      <c r="FW216" s="395"/>
      <c r="FX216" s="395"/>
      <c r="FY216" s="395"/>
      <c r="FZ216" s="395"/>
      <c r="GA216" s="395"/>
      <c r="GB216" s="395"/>
      <c r="GC216" s="395"/>
      <c r="GD216" s="395"/>
      <c r="GE216" s="395"/>
      <c r="GF216" s="395"/>
      <c r="GG216" s="395"/>
      <c r="GH216" s="395"/>
      <c r="GI216" s="395"/>
      <c r="GJ216" s="395"/>
      <c r="GK216" s="395"/>
      <c r="GL216" s="395"/>
      <c r="GM216" s="395"/>
      <c r="GN216" s="395"/>
      <c r="GO216" s="395"/>
      <c r="GP216" s="395"/>
      <c r="GQ216" s="395"/>
      <c r="GR216" s="395"/>
      <c r="GS216" s="395"/>
      <c r="GT216" s="395"/>
      <c r="GU216" s="395"/>
      <c r="GV216" s="395"/>
      <c r="GW216" s="395"/>
      <c r="GX216" s="395"/>
      <c r="GY216" s="395"/>
      <c r="GZ216" s="395"/>
      <c r="HA216" s="395"/>
      <c r="HB216" s="395"/>
      <c r="HC216" s="395"/>
      <c r="HD216" s="395"/>
      <c r="HE216" s="395"/>
      <c r="HF216" s="395"/>
      <c r="HG216" s="395"/>
      <c r="HH216" s="395"/>
      <c r="HI216" s="395"/>
      <c r="HJ216" s="395"/>
      <c r="HK216" s="395"/>
      <c r="HL216" s="395"/>
      <c r="HM216" s="395"/>
      <c r="HN216" s="395"/>
      <c r="HO216" s="395"/>
      <c r="HP216" s="395"/>
      <c r="HQ216" s="395"/>
      <c r="HR216" s="395"/>
      <c r="HS216" s="395"/>
      <c r="HT216" s="395"/>
      <c r="HU216" s="395"/>
      <c r="HV216" s="395"/>
      <c r="HW216" s="395"/>
      <c r="HX216" s="395"/>
      <c r="HY216" s="395"/>
      <c r="HZ216" s="395"/>
      <c r="IA216" s="395"/>
      <c r="IB216" s="395"/>
      <c r="IC216" s="395"/>
      <c r="ID216" s="395"/>
      <c r="IE216" s="395"/>
      <c r="IF216" s="395"/>
      <c r="IG216" s="395"/>
      <c r="IH216" s="395"/>
      <c r="II216" s="395"/>
      <c r="IJ216" s="395"/>
      <c r="IK216" s="395"/>
      <c r="IL216" s="395"/>
      <c r="IM216" s="395"/>
      <c r="IN216" s="395"/>
      <c r="IO216" s="395"/>
      <c r="IP216" s="395"/>
      <c r="IQ216" s="395"/>
      <c r="IR216" s="395"/>
      <c r="IS216" s="395"/>
      <c r="IT216" s="395"/>
      <c r="IU216" s="395"/>
      <c r="IV216" s="395"/>
      <c r="IW216" s="395"/>
      <c r="IX216" s="395"/>
      <c r="IY216" s="395"/>
      <c r="IZ216" s="395"/>
      <c r="JA216" s="395"/>
      <c r="JB216" s="395"/>
      <c r="JC216" s="395"/>
      <c r="JD216" s="395"/>
      <c r="JE216" s="395"/>
      <c r="JF216" s="395"/>
      <c r="JG216" s="395"/>
      <c r="JH216" s="395"/>
      <c r="JI216" s="395"/>
      <c r="JJ216" s="395"/>
      <c r="JK216" s="395"/>
      <c r="JL216" s="395"/>
      <c r="JM216" s="395"/>
      <c r="JN216" s="395"/>
      <c r="JO216" s="395"/>
      <c r="JP216" s="395"/>
      <c r="JQ216" s="395"/>
      <c r="JR216" s="395"/>
      <c r="JS216" s="395"/>
      <c r="JT216" s="395"/>
      <c r="JU216" s="395"/>
      <c r="JV216" s="395"/>
      <c r="JW216" s="395"/>
      <c r="JX216" s="395"/>
      <c r="JY216" s="395"/>
      <c r="JZ216" s="395"/>
      <c r="KA216" s="395"/>
      <c r="KB216" s="395"/>
      <c r="KC216" s="395"/>
      <c r="KD216" s="395"/>
      <c r="KE216" s="395"/>
      <c r="KF216" s="395"/>
      <c r="KG216" s="395"/>
      <c r="KH216" s="395"/>
      <c r="KI216" s="395"/>
      <c r="KJ216" s="395"/>
      <c r="KK216" s="395"/>
      <c r="KL216" s="395"/>
      <c r="KM216" s="395"/>
      <c r="KN216" s="395"/>
      <c r="KO216" s="395"/>
      <c r="KP216" s="395"/>
      <c r="KQ216" s="395"/>
      <c r="KR216" s="395"/>
      <c r="KS216" s="395"/>
      <c r="KT216" s="395"/>
      <c r="KU216" s="395"/>
      <c r="KV216" s="395"/>
      <c r="KW216" s="395"/>
      <c r="KX216" s="395"/>
      <c r="KY216" s="395"/>
      <c r="KZ216" s="395"/>
      <c r="LA216" s="395"/>
      <c r="LB216" s="395"/>
      <c r="LC216" s="395"/>
      <c r="LD216" s="395"/>
      <c r="LE216" s="395"/>
      <c r="LF216" s="395"/>
      <c r="LG216" s="395"/>
      <c r="LH216" s="395"/>
      <c r="LI216" s="395"/>
      <c r="LJ216" s="395"/>
      <c r="LK216" s="395"/>
      <c r="LL216" s="395"/>
      <c r="LM216" s="395"/>
      <c r="LN216" s="395"/>
      <c r="LO216" s="395"/>
      <c r="LP216" s="395"/>
      <c r="LQ216" s="395"/>
      <c r="LR216" s="395"/>
      <c r="LS216" s="395"/>
      <c r="LT216" s="395"/>
      <c r="LU216" s="395"/>
      <c r="LV216" s="395"/>
      <c r="LW216" s="395"/>
      <c r="LX216" s="395"/>
      <c r="LY216" s="395"/>
      <c r="LZ216" s="395"/>
      <c r="MA216" s="395"/>
      <c r="MB216" s="395"/>
      <c r="MC216" s="395"/>
      <c r="MD216" s="395"/>
      <c r="ME216" s="395"/>
      <c r="MF216" s="395"/>
      <c r="MG216" s="395"/>
      <c r="MH216" s="395"/>
      <c r="MI216" s="395"/>
      <c r="MJ216" s="395"/>
      <c r="MK216" s="395"/>
      <c r="ML216" s="395"/>
      <c r="MM216" s="395"/>
      <c r="MN216" s="395"/>
      <c r="MO216" s="395"/>
      <c r="MP216" s="395"/>
      <c r="MQ216" s="395"/>
      <c r="MR216" s="395"/>
      <c r="MS216" s="395"/>
      <c r="MT216" s="395"/>
      <c r="MU216" s="395"/>
      <c r="MV216" s="395"/>
      <c r="MW216" s="395"/>
      <c r="MX216" s="395"/>
      <c r="MY216" s="395"/>
      <c r="MZ216" s="395"/>
      <c r="NA216" s="395"/>
      <c r="NB216" s="395"/>
      <c r="NC216" s="395"/>
      <c r="ND216" s="395"/>
      <c r="NE216" s="395"/>
      <c r="NF216" s="395"/>
      <c r="NG216" s="395"/>
      <c r="NH216" s="395"/>
      <c r="NI216" s="395"/>
      <c r="NJ216" s="395"/>
      <c r="NK216" s="508"/>
    </row>
    <row r="217" spans="1:375" s="384" customFormat="1" ht="13.8" x14ac:dyDescent="0.3">
      <c r="A217" s="432"/>
      <c r="B217" s="509"/>
      <c r="C217" s="510" t="str">
        <f>A53&amp;" / "&amp;C53</f>
        <v>4 / Raghav Sundaresh</v>
      </c>
      <c r="D217" s="511"/>
      <c r="E217" s="511"/>
      <c r="F217" s="511"/>
      <c r="G217" s="511"/>
      <c r="H217" s="511"/>
      <c r="I217" s="511"/>
      <c r="J217" s="511"/>
      <c r="K217" s="511"/>
      <c r="L217" s="511"/>
      <c r="M217" s="511"/>
      <c r="N217" s="511"/>
      <c r="O217" s="511"/>
      <c r="P217" s="511"/>
      <c r="Q217" s="511"/>
      <c r="R217" s="511"/>
      <c r="S217" s="511"/>
      <c r="T217" s="511"/>
      <c r="U217" s="511"/>
      <c r="V217" s="511"/>
      <c r="W217" s="511"/>
      <c r="X217" s="511"/>
      <c r="Y217" s="511"/>
      <c r="Z217" s="511"/>
      <c r="AA217" s="511"/>
      <c r="AB217" s="511"/>
      <c r="AC217" s="511"/>
      <c r="AD217" s="511"/>
      <c r="AE217" s="511"/>
      <c r="AF217" s="511"/>
      <c r="AG217" s="511"/>
      <c r="AH217" s="511"/>
      <c r="AI217" s="511"/>
      <c r="AJ217" s="511"/>
      <c r="AK217" s="511"/>
      <c r="AL217" s="511"/>
      <c r="AM217" s="511"/>
      <c r="AN217" s="511"/>
      <c r="AO217" s="511"/>
      <c r="AP217" s="511"/>
      <c r="AQ217" s="511"/>
      <c r="AR217" s="511"/>
      <c r="AS217" s="511"/>
      <c r="AT217" s="511"/>
      <c r="AU217" s="511"/>
      <c r="AV217" s="511"/>
      <c r="AW217" s="511"/>
      <c r="AX217" s="511"/>
      <c r="AY217" s="511"/>
      <c r="AZ217" s="511"/>
      <c r="BA217" s="511"/>
      <c r="BB217" s="511"/>
      <c r="BC217" s="511"/>
      <c r="BD217" s="511"/>
      <c r="BE217" s="511"/>
      <c r="BF217" s="511"/>
      <c r="BG217" s="511"/>
      <c r="BH217" s="511"/>
      <c r="BI217" s="511"/>
      <c r="BJ217" s="511"/>
      <c r="BK217" s="511"/>
      <c r="BL217" s="511"/>
      <c r="BM217" s="511"/>
      <c r="BN217" s="511"/>
      <c r="BO217" s="511"/>
      <c r="BP217" s="511"/>
      <c r="BQ217" s="511"/>
      <c r="BR217" s="511"/>
      <c r="BS217" s="511"/>
      <c r="BT217" s="511"/>
      <c r="BU217" s="511"/>
      <c r="BV217" s="511"/>
      <c r="BW217" s="511"/>
      <c r="BX217" s="511"/>
      <c r="BY217" s="511"/>
      <c r="BZ217" s="511"/>
      <c r="CA217" s="511"/>
      <c r="CB217" s="511"/>
      <c r="CC217" s="511"/>
      <c r="CD217" s="511"/>
      <c r="CE217" s="511"/>
      <c r="CF217" s="511"/>
      <c r="CG217" s="511"/>
      <c r="CH217" s="511"/>
      <c r="CI217" s="511"/>
      <c r="CJ217" s="511"/>
      <c r="CK217" s="511"/>
      <c r="CL217" s="511"/>
      <c r="CM217" s="511"/>
      <c r="CN217" s="511"/>
      <c r="CO217" s="511"/>
      <c r="CP217" s="511"/>
      <c r="CQ217" s="511"/>
      <c r="CR217" s="511"/>
      <c r="CS217" s="511"/>
      <c r="CT217" s="511"/>
      <c r="CU217" s="511"/>
      <c r="CV217" s="511"/>
      <c r="CW217" s="511"/>
      <c r="CX217" s="511"/>
      <c r="CY217" s="511"/>
      <c r="CZ217" s="511"/>
      <c r="DA217" s="511"/>
      <c r="DB217" s="511"/>
      <c r="DC217" s="511"/>
      <c r="DD217" s="511"/>
      <c r="DE217" s="511"/>
      <c r="DF217" s="511"/>
      <c r="DG217" s="511"/>
      <c r="DH217" s="511"/>
      <c r="DI217" s="511"/>
      <c r="DJ217" s="511"/>
      <c r="DK217" s="511"/>
      <c r="DL217" s="511"/>
      <c r="DM217" s="511"/>
      <c r="DN217" s="511"/>
      <c r="DO217" s="511"/>
      <c r="DP217" s="511"/>
      <c r="DQ217" s="511"/>
      <c r="DR217" s="511"/>
      <c r="DS217" s="511"/>
      <c r="DT217" s="511"/>
      <c r="DU217" s="511"/>
      <c r="DV217" s="511"/>
      <c r="DW217" s="511"/>
      <c r="DX217" s="511"/>
      <c r="DY217" s="511"/>
      <c r="DZ217" s="511"/>
      <c r="EA217" s="511"/>
      <c r="EB217" s="511"/>
      <c r="EC217" s="511"/>
      <c r="ED217" s="511"/>
      <c r="EE217" s="511"/>
      <c r="EF217" s="511"/>
      <c r="EG217" s="511"/>
      <c r="EH217" s="511"/>
      <c r="EI217" s="511"/>
      <c r="EJ217" s="511"/>
      <c r="EK217" s="511"/>
      <c r="EL217" s="511"/>
      <c r="EM217" s="511"/>
      <c r="EN217" s="511"/>
      <c r="EO217" s="511"/>
      <c r="EP217" s="511"/>
      <c r="EQ217" s="511"/>
      <c r="ER217" s="511"/>
      <c r="ES217" s="511"/>
      <c r="ET217" s="511"/>
      <c r="EU217" s="511"/>
      <c r="EV217" s="511"/>
      <c r="EW217" s="511"/>
      <c r="EX217" s="511"/>
      <c r="EY217" s="511"/>
      <c r="EZ217" s="511"/>
      <c r="FA217" s="511"/>
      <c r="FB217" s="511"/>
      <c r="FC217" s="511"/>
      <c r="FD217" s="511"/>
      <c r="FE217" s="511"/>
      <c r="FF217" s="511"/>
      <c r="FG217" s="511"/>
      <c r="FH217" s="511"/>
      <c r="FI217" s="511"/>
      <c r="FJ217" s="511"/>
      <c r="FK217" s="511"/>
      <c r="FL217" s="511"/>
      <c r="FM217" s="511"/>
      <c r="FN217" s="511"/>
      <c r="FO217" s="511"/>
      <c r="FP217" s="511"/>
      <c r="FQ217" s="511"/>
      <c r="FR217" s="511"/>
      <c r="FS217" s="511"/>
      <c r="FT217" s="511"/>
      <c r="FU217" s="511"/>
      <c r="FV217" s="511"/>
      <c r="FW217" s="511"/>
      <c r="FX217" s="511"/>
      <c r="FY217" s="511"/>
      <c r="FZ217" s="511"/>
      <c r="GA217" s="511"/>
      <c r="GB217" s="511"/>
      <c r="GC217" s="511"/>
      <c r="GD217" s="511"/>
      <c r="GE217" s="511"/>
      <c r="GF217" s="511"/>
      <c r="GG217" s="511"/>
      <c r="GH217" s="511"/>
      <c r="GI217" s="511"/>
      <c r="GJ217" s="511"/>
      <c r="GK217" s="511"/>
      <c r="GL217" s="511"/>
      <c r="GM217" s="511"/>
      <c r="GN217" s="511"/>
      <c r="GO217" s="511"/>
      <c r="GP217" s="511"/>
      <c r="GQ217" s="511"/>
      <c r="GR217" s="511"/>
      <c r="GS217" s="511"/>
      <c r="GT217" s="511"/>
      <c r="GU217" s="511"/>
      <c r="GV217" s="511"/>
      <c r="GW217" s="511"/>
      <c r="GX217" s="511"/>
      <c r="GY217" s="511"/>
      <c r="GZ217" s="511"/>
      <c r="HA217" s="511"/>
      <c r="HB217" s="511"/>
      <c r="HC217" s="511"/>
      <c r="HD217" s="511"/>
      <c r="HE217" s="511"/>
      <c r="HF217" s="511"/>
      <c r="HG217" s="511"/>
      <c r="HH217" s="511"/>
      <c r="HI217" s="511"/>
      <c r="HJ217" s="511"/>
      <c r="HK217" s="511"/>
      <c r="HL217" s="511"/>
      <c r="HM217" s="511"/>
      <c r="HN217" s="511"/>
      <c r="HO217" s="511"/>
      <c r="HP217" s="511"/>
      <c r="HQ217" s="511"/>
      <c r="HR217" s="511"/>
      <c r="HS217" s="511"/>
      <c r="HT217" s="511"/>
      <c r="HU217" s="511"/>
      <c r="HV217" s="511"/>
      <c r="HW217" s="511"/>
      <c r="HX217" s="511"/>
      <c r="HY217" s="511"/>
      <c r="HZ217" s="511"/>
      <c r="IA217" s="511"/>
      <c r="IB217" s="511"/>
      <c r="IC217" s="511"/>
      <c r="ID217" s="511"/>
      <c r="IE217" s="511"/>
      <c r="IF217" s="511"/>
      <c r="IG217" s="511"/>
      <c r="IH217" s="511"/>
      <c r="II217" s="511"/>
      <c r="IJ217" s="511"/>
      <c r="IK217" s="511"/>
      <c r="IL217" s="511"/>
      <c r="IM217" s="511"/>
      <c r="IN217" s="511"/>
      <c r="IO217" s="511"/>
      <c r="IP217" s="511"/>
      <c r="IQ217" s="511"/>
      <c r="IR217" s="511"/>
      <c r="IS217" s="511"/>
      <c r="IT217" s="511"/>
      <c r="IU217" s="511"/>
      <c r="IV217" s="511"/>
      <c r="IW217" s="511"/>
      <c r="IX217" s="511"/>
      <c r="IY217" s="511"/>
      <c r="IZ217" s="511"/>
      <c r="JA217" s="511"/>
      <c r="JB217" s="511"/>
      <c r="JC217" s="511"/>
      <c r="JD217" s="511"/>
      <c r="JE217" s="511"/>
      <c r="JF217" s="511"/>
      <c r="JG217" s="511"/>
      <c r="JH217" s="511"/>
      <c r="JI217" s="511"/>
      <c r="JJ217" s="511"/>
      <c r="JK217" s="511"/>
      <c r="JL217" s="511"/>
      <c r="JM217" s="511"/>
      <c r="JN217" s="511"/>
      <c r="JO217" s="511"/>
      <c r="JP217" s="511"/>
      <c r="JQ217" s="511"/>
      <c r="JR217" s="511"/>
      <c r="JS217" s="511"/>
      <c r="JT217" s="511"/>
      <c r="JU217" s="511"/>
      <c r="JV217" s="511"/>
      <c r="JW217" s="511"/>
      <c r="JX217" s="511"/>
      <c r="JY217" s="511"/>
      <c r="JZ217" s="511"/>
      <c r="KA217" s="511"/>
      <c r="KB217" s="511"/>
      <c r="KC217" s="511"/>
      <c r="KD217" s="511"/>
      <c r="KE217" s="511"/>
      <c r="KF217" s="511"/>
      <c r="KG217" s="511"/>
      <c r="KH217" s="511"/>
      <c r="KI217" s="511"/>
      <c r="KJ217" s="511"/>
      <c r="KK217" s="511"/>
      <c r="KL217" s="511"/>
      <c r="KM217" s="511"/>
      <c r="KN217" s="511"/>
      <c r="KO217" s="511"/>
      <c r="KP217" s="511"/>
      <c r="KQ217" s="511"/>
      <c r="KR217" s="511"/>
      <c r="KS217" s="511"/>
      <c r="KT217" s="511"/>
      <c r="KU217" s="511"/>
      <c r="KV217" s="511"/>
      <c r="KW217" s="511"/>
      <c r="KX217" s="511"/>
      <c r="KY217" s="511"/>
      <c r="KZ217" s="511"/>
      <c r="LA217" s="511"/>
      <c r="LB217" s="511"/>
      <c r="LC217" s="511"/>
      <c r="LD217" s="511"/>
      <c r="LE217" s="511"/>
      <c r="LF217" s="511"/>
      <c r="LG217" s="511"/>
      <c r="LH217" s="511"/>
      <c r="LI217" s="511"/>
      <c r="LJ217" s="511"/>
      <c r="LK217" s="511"/>
      <c r="LL217" s="511"/>
      <c r="LM217" s="511"/>
      <c r="LN217" s="511"/>
      <c r="LO217" s="511"/>
      <c r="LP217" s="511"/>
      <c r="LQ217" s="511"/>
      <c r="LR217" s="511"/>
      <c r="LS217" s="511"/>
      <c r="LT217" s="511"/>
      <c r="LU217" s="511"/>
      <c r="LV217" s="511"/>
      <c r="LW217" s="511"/>
      <c r="LX217" s="511"/>
      <c r="LY217" s="511"/>
      <c r="LZ217" s="511"/>
      <c r="MA217" s="511"/>
      <c r="MB217" s="511"/>
      <c r="MC217" s="511"/>
      <c r="MD217" s="511"/>
      <c r="ME217" s="511"/>
      <c r="MF217" s="511"/>
      <c r="MG217" s="511"/>
      <c r="MH217" s="511"/>
      <c r="MI217" s="511"/>
      <c r="MJ217" s="511"/>
      <c r="MK217" s="511"/>
      <c r="ML217" s="511"/>
      <c r="MM217" s="511"/>
      <c r="MN217" s="511"/>
      <c r="MO217" s="511"/>
      <c r="MP217" s="511"/>
      <c r="MQ217" s="511"/>
      <c r="MR217" s="511"/>
      <c r="MS217" s="511"/>
      <c r="MT217" s="511"/>
      <c r="MU217" s="511"/>
      <c r="MV217" s="511"/>
      <c r="MW217" s="511"/>
      <c r="MX217" s="511"/>
      <c r="MY217" s="511"/>
      <c r="MZ217" s="511"/>
      <c r="NA217" s="511"/>
      <c r="NB217" s="511"/>
      <c r="NC217" s="511"/>
      <c r="ND217" s="511"/>
      <c r="NE217" s="511"/>
      <c r="NF217" s="511"/>
      <c r="NG217" s="511"/>
      <c r="NH217" s="511"/>
      <c r="NI217" s="511"/>
      <c r="NJ217" s="511"/>
      <c r="NK217" s="512"/>
    </row>
    <row r="218" spans="1:375" s="384" customFormat="1" ht="13.8" x14ac:dyDescent="0.3">
      <c r="A218" s="513">
        <f t="shared" ref="A218:A230" si="208">SUM(D218:NK218)</f>
        <v>263203.99095959985</v>
      </c>
      <c r="B218" s="421" t="s">
        <v>326</v>
      </c>
      <c r="C218" s="514" t="s">
        <v>327</v>
      </c>
      <c r="D218" s="515">
        <f t="array" ref="D218">IFERROR(INDEX($N53:$N67,MATCH(1,IF($L53:$L67&lt;=D$167,IF($M53:$M67&gt;=D$167,1)),0))*$B53/12,0)</f>
        <v>6387.9000000000005</v>
      </c>
      <c r="E218" s="515">
        <f t="array" ref="E218">IFERROR(INDEX($N53:$N67,MATCH(1,IF($L53:$L67&lt;=E$167,IF($M53:$M67&gt;=E$167,1)),0))*$B53/12,0)</f>
        <v>6387.9000000000005</v>
      </c>
      <c r="F218" s="515">
        <f t="array" ref="F218">IFERROR(INDEX($N53:$N67,MATCH(1,IF($L53:$L67&lt;=F$167,IF($M53:$M67&gt;=F$167,1)),0))*$B53/12,0)</f>
        <v>6387.9000000000005</v>
      </c>
      <c r="G218" s="515">
        <f t="array" ref="G218">IFERROR(INDEX($N53:$N67,MATCH(1,IF($L53:$L67&lt;=G$167,IF($M53:$M67&gt;=G$167,1)),0))*$B53/12,0)</f>
        <v>6579.5370000000003</v>
      </c>
      <c r="H218" s="515">
        <f t="array" ref="H218">IFERROR(INDEX($N53:$N67,MATCH(1,IF($L53:$L67&lt;=H$167,IF($M53:$M67&gt;=H$167,1)),0))*$B53/12,0)</f>
        <v>6579.5370000000003</v>
      </c>
      <c r="I218" s="515">
        <f t="array" ref="I218">IFERROR(INDEX($N53:$N67,MATCH(1,IF($L53:$L67&lt;=I$167,IF($M53:$M67&gt;=I$167,1)),0))*$B53/12,0)</f>
        <v>6579.5370000000003</v>
      </c>
      <c r="J218" s="515">
        <f t="array" ref="J218">IFERROR(INDEX($N53:$N67,MATCH(1,IF($L53:$L67&lt;=J$167,IF($M53:$M67&gt;=J$167,1)),0))*$B53/12,0)</f>
        <v>6579.5370000000003</v>
      </c>
      <c r="K218" s="515">
        <f t="array" ref="K218">IFERROR(INDEX($N53:$N67,MATCH(1,IF($L53:$L67&lt;=K$167,IF($M53:$M67&gt;=K$167,1)),0))*$B53/12,0)</f>
        <v>6579.5370000000003</v>
      </c>
      <c r="L218" s="515">
        <f t="array" ref="L218">IFERROR(INDEX($N53:$N67,MATCH(1,IF($L53:$L67&lt;=L$167,IF($M53:$M67&gt;=L$167,1)),0))*$B53/12,0)</f>
        <v>6579.5370000000003</v>
      </c>
      <c r="M218" s="515">
        <f t="array" ref="M218">IFERROR(INDEX($N53:$N67,MATCH(1,IF($L53:$L67&lt;=M$167,IF($M53:$M67&gt;=M$167,1)),0))*$B53/12,0)</f>
        <v>6579.5370000000003</v>
      </c>
      <c r="N218" s="515">
        <f t="array" ref="N218">IFERROR(INDEX($N53:$N67,MATCH(1,IF($L53:$L67&lt;=N$167,IF($M53:$M67&gt;=N$167,1)),0))*$B53/12,0)</f>
        <v>6579.5370000000003</v>
      </c>
      <c r="O218" s="515">
        <f t="array" ref="O218">IFERROR(INDEX($N53:$N67,MATCH(1,IF($L53:$L67&lt;=O$167,IF($M53:$M67&gt;=O$167,1)),0))*$B53/12,0)</f>
        <v>6579.5370000000003</v>
      </c>
      <c r="P218" s="515">
        <f t="array" ref="P218">IFERROR(INDEX($N53:$N67,MATCH(1,IF($L53:$L67&lt;=P$167,IF($M53:$M67&gt;=P$167,1)),0))*$B53/12,0)</f>
        <v>6579.5370000000003</v>
      </c>
      <c r="Q218" s="515">
        <f t="array" ref="Q218">IFERROR(INDEX($N53:$N67,MATCH(1,IF($L53:$L67&lt;=Q$167,IF($M53:$M67&gt;=Q$167,1)),0))*$B53/12,0)</f>
        <v>6579.5370000000003</v>
      </c>
      <c r="R218" s="515">
        <f t="array" ref="R218">IFERROR(INDEX($N53:$N67,MATCH(1,IF($L53:$L67&lt;=R$167,IF($M53:$M67&gt;=R$167,1)),0))*$B53/12,0)</f>
        <v>6579.5370000000003</v>
      </c>
      <c r="S218" s="515">
        <f t="array" ref="S218">IFERROR(INDEX($N53:$N67,MATCH(1,IF($L53:$L67&lt;=S$167,IF($M53:$M67&gt;=S$167,1)),0))*$B53/12,0)</f>
        <v>6776.9231100000006</v>
      </c>
      <c r="T218" s="515">
        <f t="array" ref="T218">IFERROR(INDEX($N53:$N67,MATCH(1,IF($L53:$L67&lt;=T$167,IF($M53:$M67&gt;=T$167,1)),0))*$B53/12,0)</f>
        <v>6776.9231100000006</v>
      </c>
      <c r="U218" s="515">
        <f t="array" ref="U218">IFERROR(INDEX($N53:$N67,MATCH(1,IF($L53:$L67&lt;=U$167,IF($M53:$M67&gt;=U$167,1)),0))*$B53/12,0)</f>
        <v>6776.9231100000006</v>
      </c>
      <c r="V218" s="515">
        <f t="array" ref="V218">IFERROR(INDEX($N53:$N67,MATCH(1,IF($L53:$L67&lt;=V$167,IF($M53:$M67&gt;=V$167,1)),0))*$B53/12,0)</f>
        <v>6776.9231100000006</v>
      </c>
      <c r="W218" s="515">
        <f t="array" ref="W218">IFERROR(INDEX($N53:$N67,MATCH(1,IF($L53:$L67&lt;=W$167,IF($M53:$M67&gt;=W$167,1)),0))*$B53/12,0)</f>
        <v>6776.9231100000006</v>
      </c>
      <c r="X218" s="515">
        <f t="array" ref="X218">IFERROR(INDEX($N53:$N67,MATCH(1,IF($L53:$L67&lt;=X$167,IF($M53:$M67&gt;=X$167,1)),0))*$B53/12,0)</f>
        <v>6776.9231100000006</v>
      </c>
      <c r="Y218" s="515">
        <f t="array" ref="Y218">IFERROR(INDEX($N53:$N67,MATCH(1,IF($L53:$L67&lt;=Y$167,IF($M53:$M67&gt;=Y$167,1)),0))*$B53/12,0)</f>
        <v>6776.9231100000006</v>
      </c>
      <c r="Z218" s="515">
        <f t="array" ref="Z218">IFERROR(INDEX($N53:$N67,MATCH(1,IF($L53:$L67&lt;=Z$167,IF($M53:$M67&gt;=Z$167,1)),0))*$B53/12,0)</f>
        <v>6776.9231100000006</v>
      </c>
      <c r="AA218" s="515">
        <f t="array" ref="AA218">IFERROR(INDEX($N53:$N67,MATCH(1,IF($L53:$L67&lt;=AA$167,IF($M53:$M67&gt;=AA$167,1)),0))*$B53/12,0)</f>
        <v>6776.9231100000006</v>
      </c>
      <c r="AB218" s="515">
        <f t="array" ref="AB218">IFERROR(INDEX($N53:$N67,MATCH(1,IF($L53:$L67&lt;=AB$167,IF($M53:$M67&gt;=AB$167,1)),0))*$B53/12,0)</f>
        <v>6776.9231100000006</v>
      </c>
      <c r="AC218" s="515">
        <f t="array" ref="AC218">IFERROR(INDEX($N53:$N67,MATCH(1,IF($L53:$L67&lt;=AC$167,IF($M53:$M67&gt;=AC$167,1)),0))*$B53/12,0)</f>
        <v>6776.9231100000006</v>
      </c>
      <c r="AD218" s="515">
        <f t="array" ref="AD218">IFERROR(INDEX($N53:$N67,MATCH(1,IF($L53:$L67&lt;=AD$167,IF($M53:$M67&gt;=AD$167,1)),0))*$B53/12,0)</f>
        <v>6776.9231100000006</v>
      </c>
      <c r="AE218" s="515">
        <f t="array" ref="AE218">IFERROR(INDEX($N53:$N67,MATCH(1,IF($L53:$L67&lt;=AE$167,IF($M53:$M67&gt;=AE$167,1)),0))*$B53/12,0)</f>
        <v>6980.2308033000008</v>
      </c>
      <c r="AF218" s="515">
        <f t="array" ref="AF218">IFERROR(INDEX($N53:$N67,MATCH(1,IF($L53:$L67&lt;=AF$167,IF($M53:$M67&gt;=AF$167,1)),0))*$B53/12,0)</f>
        <v>6980.2308033000008</v>
      </c>
      <c r="AG218" s="515">
        <f t="array" ref="AG218">IFERROR(INDEX($N53:$N67,MATCH(1,IF($L53:$L67&lt;=AG$167,IF($M53:$M67&gt;=AG$167,1)),0))*$B53/12,0)</f>
        <v>6980.2308033000008</v>
      </c>
      <c r="AH218" s="515">
        <f t="array" ref="AH218">IFERROR(INDEX($N53:$N67,MATCH(1,IF($L53:$L67&lt;=AH$167,IF($M53:$M67&gt;=AH$167,1)),0))*$B53/12,0)</f>
        <v>6980.2308033000008</v>
      </c>
      <c r="AI218" s="515">
        <f t="array" ref="AI218">IFERROR(INDEX($N53:$N67,MATCH(1,IF($L53:$L67&lt;=AI$167,IF($M53:$M67&gt;=AI$167,1)),0))*$B53/12,0)</f>
        <v>6980.2308033000008</v>
      </c>
      <c r="AJ218" s="515">
        <f t="array" ref="AJ218">IFERROR(INDEX($N53:$N67,MATCH(1,IF($L53:$L67&lt;=AJ$167,IF($M53:$M67&gt;=AJ$167,1)),0))*$B53/12,0)</f>
        <v>6980.2308033000008</v>
      </c>
      <c r="AK218" s="515">
        <f t="array" ref="AK218">IFERROR(INDEX($N53:$N67,MATCH(1,IF($L53:$L67&lt;=AK$167,IF($M53:$M67&gt;=AK$167,1)),0))*$B53/12,0)</f>
        <v>6980.2308033000008</v>
      </c>
      <c r="AL218" s="515">
        <f t="array" ref="AL218">IFERROR(INDEX($N53:$N67,MATCH(1,IF($L53:$L67&lt;=AL$167,IF($M53:$M67&gt;=AL$167,1)),0))*$B53/12,0)</f>
        <v>6980.2308033000008</v>
      </c>
      <c r="AM218" s="515">
        <f t="array" ref="AM218">IFERROR(INDEX($N53:$N67,MATCH(1,IF($L53:$L67&lt;=AM$167,IF($M53:$M67&gt;=AM$167,1)),0))*$B53/12,0)</f>
        <v>6980.2308033000008</v>
      </c>
      <c r="AN218" s="515">
        <f t="array" ref="AN218">IFERROR(INDEX($N53:$N67,MATCH(1,IF($L53:$L67&lt;=AN$167,IF($M53:$M67&gt;=AN$167,1)),0))*$B53/12,0)</f>
        <v>6980.2308033000008</v>
      </c>
      <c r="AO218" s="515">
        <f t="array" ref="AO218">IFERROR(INDEX($N53:$N67,MATCH(1,IF($L53:$L67&lt;=AO$167,IF($M53:$M67&gt;=AO$167,1)),0))*$B53/12,0)</f>
        <v>6980.2308033000008</v>
      </c>
      <c r="AP218" s="515">
        <f t="array" ref="AP218">IFERROR(INDEX($N53:$N67,MATCH(1,IF($L53:$L67&lt;=AP$167,IF($M53:$M67&gt;=AP$167,1)),0))*$B53/12,0)</f>
        <v>6980.2308033000008</v>
      </c>
      <c r="AQ218" s="515">
        <f t="array" ref="AQ218">IFERROR(INDEX($N53:$N67,MATCH(1,IF($L53:$L67&lt;=AQ$167,IF($M53:$M67&gt;=AQ$167,1)),0))*$B53/12,0)</f>
        <v>0</v>
      </c>
      <c r="AR218" s="515">
        <f t="array" ref="AR218">IFERROR(INDEX($N53:$N67,MATCH(1,IF($L53:$L67&lt;=AR$167,IF($M53:$M67&gt;=AR$167,1)),0))*$B53/12,0)</f>
        <v>0</v>
      </c>
      <c r="AS218" s="515">
        <f t="array" ref="AS218">IFERROR(INDEX($N53:$N67,MATCH(1,IF($L53:$L67&lt;=AS$167,IF($M53:$M67&gt;=AS$167,1)),0))*$B53/12,0)</f>
        <v>0</v>
      </c>
      <c r="AT218" s="515">
        <f t="array" ref="AT218">IFERROR(INDEX($N53:$N67,MATCH(1,IF($L53:$L67&lt;=AT$167,IF($M53:$M67&gt;=AT$167,1)),0))*$B53/12,0)</f>
        <v>0</v>
      </c>
      <c r="AU218" s="515">
        <f t="array" ref="AU218">IFERROR(INDEX($N53:$N67,MATCH(1,IF($L53:$L67&lt;=AU$167,IF($M53:$M67&gt;=AU$167,1)),0))*$B53/12,0)</f>
        <v>0</v>
      </c>
      <c r="AV218" s="515">
        <f t="array" ref="AV218">IFERROR(INDEX($N53:$N67,MATCH(1,IF($L53:$L67&lt;=AV$167,IF($M53:$M67&gt;=AV$167,1)),0))*$B53/12,0)</f>
        <v>0</v>
      </c>
      <c r="AW218" s="515">
        <f t="array" ref="AW218">IFERROR(INDEX($N53:$N67,MATCH(1,IF($L53:$L67&lt;=AW$167,IF($M53:$M67&gt;=AW$167,1)),0))*$B53/12,0)</f>
        <v>0</v>
      </c>
      <c r="AX218" s="515">
        <f t="array" ref="AX218">IFERROR(INDEX($N53:$N67,MATCH(1,IF($L53:$L67&lt;=AX$167,IF($M53:$M67&gt;=AX$167,1)),0))*$B53/12,0)</f>
        <v>0</v>
      </c>
      <c r="AY218" s="515">
        <f t="array" ref="AY218">IFERROR(INDEX($N53:$N67,MATCH(1,IF($L53:$L67&lt;=AY$167,IF($M53:$M67&gt;=AY$167,1)),0))*$B53/12,0)</f>
        <v>0</v>
      </c>
      <c r="AZ218" s="515">
        <f t="array" ref="AZ218">IFERROR(INDEX($N53:$N67,MATCH(1,IF($L53:$L67&lt;=AZ$167,IF($M53:$M67&gt;=AZ$167,1)),0))*$B53/12,0)</f>
        <v>0</v>
      </c>
      <c r="BA218" s="515">
        <f t="array" ref="BA218">IFERROR(INDEX($N53:$N67,MATCH(1,IF($L53:$L67&lt;=BA$167,IF($M53:$M67&gt;=BA$167,1)),0))*$B53/12,0)</f>
        <v>0</v>
      </c>
      <c r="BB218" s="515">
        <f t="array" ref="BB218">IFERROR(INDEX($N53:$N67,MATCH(1,IF($L53:$L67&lt;=BB$167,IF($M53:$M67&gt;=BB$167,1)),0))*$B53/12,0)</f>
        <v>0</v>
      </c>
      <c r="BC218" s="515">
        <f t="array" ref="BC218">IFERROR(INDEX($N53:$N67,MATCH(1,IF($L53:$L67&lt;=BC$167,IF($M53:$M67&gt;=BC$167,1)),0))*$B53/12,0)</f>
        <v>0</v>
      </c>
      <c r="BD218" s="515">
        <f t="array" ref="BD218">IFERROR(INDEX($N53:$N67,MATCH(1,IF($L53:$L67&lt;=BD$167,IF($M53:$M67&gt;=BD$167,1)),0))*$B53/12,0)</f>
        <v>0</v>
      </c>
      <c r="BE218" s="515">
        <f t="array" ref="BE218">IFERROR(INDEX($N53:$N67,MATCH(1,IF($L53:$L67&lt;=BE$167,IF($M53:$M67&gt;=BE$167,1)),0))*$B53/12,0)</f>
        <v>0</v>
      </c>
      <c r="BF218" s="515">
        <f t="array" ref="BF218">IFERROR(INDEX($N53:$N67,MATCH(1,IF($L53:$L67&lt;=BF$167,IF($M53:$M67&gt;=BF$167,1)),0))*$B53/12,0)</f>
        <v>0</v>
      </c>
      <c r="BG218" s="515">
        <f t="array" ref="BG218">IFERROR(INDEX($N53:$N67,MATCH(1,IF($L53:$L67&lt;=BG$167,IF($M53:$M67&gt;=BG$167,1)),0))*$B53/12,0)</f>
        <v>0</v>
      </c>
      <c r="BH218" s="515">
        <f t="array" ref="BH218">IFERROR(INDEX($N53:$N67,MATCH(1,IF($L53:$L67&lt;=BH$167,IF($M53:$M67&gt;=BH$167,1)),0))*$B53/12,0)</f>
        <v>0</v>
      </c>
      <c r="BI218" s="515">
        <f t="array" ref="BI218">IFERROR(INDEX($N53:$N67,MATCH(1,IF($L53:$L67&lt;=BI$167,IF($M53:$M67&gt;=BI$167,1)),0))*$B53/12,0)</f>
        <v>0</v>
      </c>
      <c r="BJ218" s="515">
        <f t="array" ref="BJ218">IFERROR(INDEX($N53:$N67,MATCH(1,IF($L53:$L67&lt;=BJ$167,IF($M53:$M67&gt;=BJ$167,1)),0))*$B53/12,0)</f>
        <v>0</v>
      </c>
      <c r="BK218" s="515">
        <f t="array" ref="BK218">IFERROR(INDEX($N53:$N67,MATCH(1,IF($L53:$L67&lt;=BK$167,IF($M53:$M67&gt;=BK$167,1)),0))*$B53/12,0)</f>
        <v>0</v>
      </c>
      <c r="BL218" s="515">
        <f t="array" ref="BL218">IFERROR(INDEX($N53:$N67,MATCH(1,IF($L53:$L67&lt;=BL$167,IF($M53:$M67&gt;=BL$167,1)),0))*$B53/12,0)</f>
        <v>0</v>
      </c>
      <c r="BM218" s="515">
        <f t="array" ref="BM218">IFERROR(INDEX($N53:$N67,MATCH(1,IF($L53:$L67&lt;=BM$167,IF($M53:$M67&gt;=BM$167,1)),0))*$B53/12,0)</f>
        <v>0</v>
      </c>
      <c r="BN218" s="515">
        <f t="array" ref="BN218">IFERROR(INDEX($N53:$N67,MATCH(1,IF($L53:$L67&lt;=BN$167,IF($M53:$M67&gt;=BN$167,1)),0))*$B53/12,0)</f>
        <v>0</v>
      </c>
      <c r="BO218" s="515">
        <f t="array" ref="BO218">IFERROR(INDEX($N53:$N67,MATCH(1,IF($L53:$L67&lt;=BO$167,IF($M53:$M67&gt;=BO$167,1)),0))*$B53/12,0)</f>
        <v>0</v>
      </c>
      <c r="BP218" s="515">
        <f t="array" ref="BP218">IFERROR(INDEX($N53:$N67,MATCH(1,IF($L53:$L67&lt;=BP$167,IF($M53:$M67&gt;=BP$167,1)),0))*$B53/12,0)</f>
        <v>0</v>
      </c>
      <c r="BQ218" s="515">
        <f t="array" ref="BQ218">IFERROR(INDEX($N53:$N67,MATCH(1,IF($L53:$L67&lt;=BQ$167,IF($M53:$M67&gt;=BQ$167,1)),0))*$B53/12,0)</f>
        <v>0</v>
      </c>
      <c r="BR218" s="515">
        <f t="array" ref="BR218">IFERROR(INDEX($N53:$N67,MATCH(1,IF($L53:$L67&lt;=BR$167,IF($M53:$M67&gt;=BR$167,1)),0))*$B53/12,0)</f>
        <v>0</v>
      </c>
      <c r="BS218" s="515">
        <f t="array" ref="BS218">IFERROR(INDEX($N53:$N67,MATCH(1,IF($L53:$L67&lt;=BS$167,IF($M53:$M67&gt;=BS$167,1)),0))*$B53/12,0)</f>
        <v>0</v>
      </c>
      <c r="BT218" s="515">
        <f t="array" ref="BT218">IFERROR(INDEX($N53:$N67,MATCH(1,IF($L53:$L67&lt;=BT$167,IF($M53:$M67&gt;=BT$167,1)),0))*$B53/12,0)</f>
        <v>0</v>
      </c>
      <c r="BU218" s="515">
        <f t="array" ref="BU218">IFERROR(INDEX($N53:$N67,MATCH(1,IF($L53:$L67&lt;=BU$167,IF($M53:$M67&gt;=BU$167,1)),0))*$B53/12,0)</f>
        <v>0</v>
      </c>
      <c r="BV218" s="515">
        <f t="array" ref="BV218">IFERROR(INDEX($N53:$N67,MATCH(1,IF($L53:$L67&lt;=BV$167,IF($M53:$M67&gt;=BV$167,1)),0))*$B53/12,0)</f>
        <v>0</v>
      </c>
      <c r="BW218" s="515">
        <f t="array" ref="BW218">IFERROR(INDEX($N53:$N67,MATCH(1,IF($L53:$L67&lt;=BW$167,IF($M53:$M67&gt;=BW$167,1)),0))*$B53/12,0)</f>
        <v>0</v>
      </c>
      <c r="BX218" s="515">
        <f t="array" ref="BX218">IFERROR(INDEX($N53:$N67,MATCH(1,IF($L53:$L67&lt;=BX$167,IF($M53:$M67&gt;=BX$167,1)),0))*$B53/12,0)</f>
        <v>0</v>
      </c>
      <c r="BY218" s="515">
        <f t="array" ref="BY218">IFERROR(INDEX($N53:$N67,MATCH(1,IF($L53:$L67&lt;=BY$167,IF($M53:$M67&gt;=BY$167,1)),0))*$B53/12,0)</f>
        <v>0</v>
      </c>
      <c r="BZ218" s="515">
        <f t="array" ref="BZ218">IFERROR(INDEX($N53:$N67,MATCH(1,IF($L53:$L67&lt;=BZ$167,IF($M53:$M67&gt;=BZ$167,1)),0))*$B53/12,0)</f>
        <v>0</v>
      </c>
      <c r="CA218" s="515">
        <f t="array" ref="CA218">IFERROR(INDEX($N53:$N67,MATCH(1,IF($L53:$L67&lt;=CA$167,IF($M53:$M67&gt;=CA$167,1)),0))*$B53/12,0)</f>
        <v>0</v>
      </c>
      <c r="CB218" s="515">
        <f t="array" ref="CB218">IFERROR(INDEX($N53:$N67,MATCH(1,IF($L53:$L67&lt;=CB$167,IF($M53:$M67&gt;=CB$167,1)),0))*$B53/12,0)</f>
        <v>0</v>
      </c>
      <c r="CC218" s="515">
        <f t="array" ref="CC218">IFERROR(INDEX($N53:$N67,MATCH(1,IF($L53:$L67&lt;=CC$167,IF($M53:$M67&gt;=CC$167,1)),0))*$B53/12,0)</f>
        <v>0</v>
      </c>
      <c r="CD218" s="515">
        <f t="array" ref="CD218">IFERROR(INDEX($N53:$N67,MATCH(1,IF($L53:$L67&lt;=CD$167,IF($M53:$M67&gt;=CD$167,1)),0))*$B53/12,0)</f>
        <v>0</v>
      </c>
      <c r="CE218" s="515">
        <f t="array" ref="CE218">IFERROR(INDEX($N53:$N67,MATCH(1,IF($L53:$L67&lt;=CE$167,IF($M53:$M67&gt;=CE$167,1)),0))*$B53/12,0)</f>
        <v>0</v>
      </c>
      <c r="CF218" s="515">
        <f t="array" ref="CF218">IFERROR(INDEX($N53:$N67,MATCH(1,IF($L53:$L67&lt;=CF$167,IF($M53:$M67&gt;=CF$167,1)),0))*$B53/12,0)</f>
        <v>0</v>
      </c>
      <c r="CG218" s="515">
        <f t="array" ref="CG218">IFERROR(INDEX($N53:$N67,MATCH(1,IF($L53:$L67&lt;=CG$167,IF($M53:$M67&gt;=CG$167,1)),0))*$B53/12,0)</f>
        <v>0</v>
      </c>
      <c r="CH218" s="515">
        <f t="array" ref="CH218">IFERROR(INDEX($N53:$N67,MATCH(1,IF($L53:$L67&lt;=CH$167,IF($M53:$M67&gt;=CH$167,1)),0))*$B53/12,0)</f>
        <v>0</v>
      </c>
      <c r="CI218" s="515">
        <f t="array" ref="CI218">IFERROR(INDEX($N53:$N67,MATCH(1,IF($L53:$L67&lt;=CI$167,IF($M53:$M67&gt;=CI$167,1)),0))*$B53/12,0)</f>
        <v>0</v>
      </c>
      <c r="CJ218" s="515">
        <f t="array" ref="CJ218">IFERROR(INDEX($N53:$N67,MATCH(1,IF($L53:$L67&lt;=CJ$167,IF($M53:$M67&gt;=CJ$167,1)),0))*$B53/12,0)</f>
        <v>0</v>
      </c>
      <c r="CK218" s="515">
        <f t="array" ref="CK218">IFERROR(INDEX($N53:$N67,MATCH(1,IF($L53:$L67&lt;=CK$167,IF($M53:$M67&gt;=CK$167,1)),0))*$B53/12,0)</f>
        <v>0</v>
      </c>
      <c r="CL218" s="515">
        <f t="array" ref="CL218">IFERROR(INDEX($N53:$N67,MATCH(1,IF($L53:$L67&lt;=CL$167,IF($M53:$M67&gt;=CL$167,1)),0))*$B53/12,0)</f>
        <v>0</v>
      </c>
      <c r="CM218" s="515">
        <f t="array" ref="CM218">IFERROR(INDEX($N53:$N67,MATCH(1,IF($L53:$L67&lt;=CM$167,IF($M53:$M67&gt;=CM$167,1)),0))*$B53/12,0)</f>
        <v>0</v>
      </c>
      <c r="CN218" s="515">
        <f t="array" ref="CN218">IFERROR(INDEX($N53:$N67,MATCH(1,IF($L53:$L67&lt;=CN$167,IF($M53:$M67&gt;=CN$167,1)),0))*$B53/12,0)</f>
        <v>0</v>
      </c>
      <c r="CO218" s="515">
        <f t="array" ref="CO218">IFERROR(INDEX($N53:$N67,MATCH(1,IF($L53:$L67&lt;=CO$167,IF($M53:$M67&gt;=CO$167,1)),0))*$B53/12,0)</f>
        <v>0</v>
      </c>
      <c r="CP218" s="515">
        <f t="array" ref="CP218">IFERROR(INDEX($N53:$N67,MATCH(1,IF($L53:$L67&lt;=CP$167,IF($M53:$M67&gt;=CP$167,1)),0))*$B53/12,0)</f>
        <v>0</v>
      </c>
      <c r="CQ218" s="515">
        <f t="array" ref="CQ218">IFERROR(INDEX($N53:$N67,MATCH(1,IF($L53:$L67&lt;=CQ$167,IF($M53:$M67&gt;=CQ$167,1)),0))*$B53/12,0)</f>
        <v>0</v>
      </c>
      <c r="CR218" s="515">
        <f t="array" ref="CR218">IFERROR(INDEX($N53:$N67,MATCH(1,IF($L53:$L67&lt;=CR$167,IF($M53:$M67&gt;=CR$167,1)),0))*$B53/12,0)</f>
        <v>0</v>
      </c>
      <c r="CS218" s="515">
        <f t="array" ref="CS218">IFERROR(INDEX($N53:$N67,MATCH(1,IF($L53:$L67&lt;=CS$167,IF($M53:$M67&gt;=CS$167,1)),0))*$B53/12,0)</f>
        <v>0</v>
      </c>
      <c r="CT218" s="515">
        <f t="array" ref="CT218">IFERROR(INDEX($N53:$N67,MATCH(1,IF($L53:$L67&lt;=CT$167,IF($M53:$M67&gt;=CT$167,1)),0))*$B53/12,0)</f>
        <v>0</v>
      </c>
      <c r="CU218" s="515">
        <f t="array" ref="CU218">IFERROR(INDEX($N53:$N67,MATCH(1,IF($L53:$L67&lt;=CU$167,IF($M53:$M67&gt;=CU$167,1)),0))*$B53/12,0)</f>
        <v>0</v>
      </c>
      <c r="CV218" s="515">
        <f t="array" ref="CV218">IFERROR(INDEX($N53:$N67,MATCH(1,IF($L53:$L67&lt;=CV$167,IF($M53:$M67&gt;=CV$167,1)),0))*$B53/12,0)</f>
        <v>0</v>
      </c>
      <c r="CW218" s="515">
        <f t="array" ref="CW218">IFERROR(INDEX($N53:$N67,MATCH(1,IF($L53:$L67&lt;=CW$167,IF($M53:$M67&gt;=CW$167,1)),0))*$B53/12,0)</f>
        <v>0</v>
      </c>
      <c r="CX218" s="515">
        <f t="array" ref="CX218">IFERROR(INDEX($N53:$N67,MATCH(1,IF($L53:$L67&lt;=CX$167,IF($M53:$M67&gt;=CX$167,1)),0))*$B53/12,0)</f>
        <v>0</v>
      </c>
      <c r="CY218" s="515">
        <f t="array" ref="CY218">IFERROR(INDEX($N53:$N67,MATCH(1,IF($L53:$L67&lt;=CY$167,IF($M53:$M67&gt;=CY$167,1)),0))*$B53/12,0)</f>
        <v>0</v>
      </c>
      <c r="CZ218" s="515">
        <f t="array" ref="CZ218">IFERROR(INDEX($N53:$N67,MATCH(1,IF($L53:$L67&lt;=CZ$167,IF($M53:$M67&gt;=CZ$167,1)),0))*$B53/12,0)</f>
        <v>0</v>
      </c>
      <c r="DA218" s="515">
        <f t="array" ref="DA218">IFERROR(INDEX($N53:$N67,MATCH(1,IF($L53:$L67&lt;=DA$167,IF($M53:$M67&gt;=DA$167,1)),0))*$B53/12,0)</f>
        <v>0</v>
      </c>
      <c r="DB218" s="515">
        <f t="array" ref="DB218">IFERROR(INDEX($N53:$N67,MATCH(1,IF($L53:$L67&lt;=DB$167,IF($M53:$M67&gt;=DB$167,1)),0))*$B53/12,0)</f>
        <v>0</v>
      </c>
      <c r="DC218" s="515">
        <f t="array" ref="DC218">IFERROR(INDEX($N53:$N67,MATCH(1,IF($L53:$L67&lt;=DC$167,IF($M53:$M67&gt;=DC$167,1)),0))*$B53/12,0)</f>
        <v>0</v>
      </c>
      <c r="DD218" s="515">
        <f t="array" ref="DD218">IFERROR(INDEX($N53:$N67,MATCH(1,IF($L53:$L67&lt;=DD$167,IF($M53:$M67&gt;=DD$167,1)),0))*$B53/12,0)</f>
        <v>0</v>
      </c>
      <c r="DE218" s="515">
        <f t="array" ref="DE218">IFERROR(INDEX($N53:$N67,MATCH(1,IF($L53:$L67&lt;=DE$167,IF($M53:$M67&gt;=DE$167,1)),0))*$B53/12,0)</f>
        <v>0</v>
      </c>
      <c r="DF218" s="515">
        <f t="array" ref="DF218">IFERROR(INDEX($N53:$N67,MATCH(1,IF($L53:$L67&lt;=DF$167,IF($M53:$M67&gt;=DF$167,1)),0))*$B53/12,0)</f>
        <v>0</v>
      </c>
      <c r="DG218" s="515">
        <f t="array" ref="DG218">IFERROR(INDEX($N53:$N67,MATCH(1,IF($L53:$L67&lt;=DG$167,IF($M53:$M67&gt;=DG$167,1)),0))*$B53/12,0)</f>
        <v>0</v>
      </c>
      <c r="DH218" s="515">
        <f t="array" ref="DH218">IFERROR(INDEX($N53:$N67,MATCH(1,IF($L53:$L67&lt;=DH$167,IF($M53:$M67&gt;=DH$167,1)),0))*$B53/12,0)</f>
        <v>0</v>
      </c>
      <c r="DI218" s="515">
        <f t="array" ref="DI218">IFERROR(INDEX($N53:$N67,MATCH(1,IF($L53:$L67&lt;=DI$167,IF($M53:$M67&gt;=DI$167,1)),0))*$B53/12,0)</f>
        <v>0</v>
      </c>
      <c r="DJ218" s="515">
        <f t="array" ref="DJ218">IFERROR(INDEX($N53:$N67,MATCH(1,IF($L53:$L67&lt;=DJ$167,IF($M53:$M67&gt;=DJ$167,1)),0))*$B53/12,0)</f>
        <v>0</v>
      </c>
      <c r="DK218" s="515">
        <f t="array" ref="DK218">IFERROR(INDEX($N53:$N67,MATCH(1,IF($L53:$L67&lt;=DK$167,IF($M53:$M67&gt;=DK$167,1)),0))*$B53/12,0)</f>
        <v>0</v>
      </c>
      <c r="DL218" s="515">
        <f t="array" ref="DL218">IFERROR(INDEX($N53:$N67,MATCH(1,IF($L53:$L67&lt;=DL$167,IF($M53:$M67&gt;=DL$167,1)),0))*$B53/12,0)</f>
        <v>0</v>
      </c>
      <c r="DM218" s="515">
        <f t="array" ref="DM218">IFERROR(INDEX($N53:$N67,MATCH(1,IF($L53:$L67&lt;=DM$167,IF($M53:$M67&gt;=DM$167,1)),0))*$B53/12,0)</f>
        <v>0</v>
      </c>
      <c r="DN218" s="515">
        <f t="array" ref="DN218">IFERROR(INDEX($N53:$N67,MATCH(1,IF($L53:$L67&lt;=DN$167,IF($M53:$M67&gt;=DN$167,1)),0))*$B53/12,0)</f>
        <v>0</v>
      </c>
      <c r="DO218" s="515">
        <f t="array" ref="DO218">IFERROR(INDEX($N53:$N67,MATCH(1,IF($L53:$L67&lt;=DO$167,IF($M53:$M67&gt;=DO$167,1)),0))*$B53/12,0)</f>
        <v>0</v>
      </c>
      <c r="DP218" s="515">
        <f t="array" ref="DP218">IFERROR(INDEX($N53:$N67,MATCH(1,IF($L53:$L67&lt;=DP$167,IF($M53:$M67&gt;=DP$167,1)),0))*$B53/12,0)</f>
        <v>0</v>
      </c>
      <c r="DQ218" s="515">
        <f t="array" ref="DQ218">IFERROR(INDEX($N53:$N67,MATCH(1,IF($L53:$L67&lt;=DQ$167,IF($M53:$M67&gt;=DQ$167,1)),0))*$B53/12,0)</f>
        <v>0</v>
      </c>
      <c r="DR218" s="515">
        <f t="array" ref="DR218">IFERROR(INDEX($N53:$N67,MATCH(1,IF($L53:$L67&lt;=DR$167,IF($M53:$M67&gt;=DR$167,1)),0))*$B53/12,0)</f>
        <v>0</v>
      </c>
      <c r="DS218" s="515">
        <f t="array" ref="DS218">IFERROR(INDEX($N53:$N67,MATCH(1,IF($L53:$L67&lt;=DS$167,IF($M53:$M67&gt;=DS$167,1)),0))*$B53/12,0)</f>
        <v>0</v>
      </c>
      <c r="DT218" s="515">
        <f t="array" ref="DT218">IFERROR(INDEX($N53:$N67,MATCH(1,IF($L53:$L67&lt;=DT$167,IF($M53:$M67&gt;=DT$167,1)),0))*$B53/12,0)</f>
        <v>0</v>
      </c>
      <c r="DU218" s="515">
        <f t="array" ref="DU218">IFERROR(INDEX($N53:$N67,MATCH(1,IF($L53:$L67&lt;=DU$167,IF($M53:$M67&gt;=DU$167,1)),0))*$B53/12,0)</f>
        <v>0</v>
      </c>
      <c r="DV218" s="515">
        <f t="array" ref="DV218">IFERROR(INDEX($N53:$N67,MATCH(1,IF($L53:$L67&lt;=DV$167,IF($M53:$M67&gt;=DV$167,1)),0))*$B53/12,0)</f>
        <v>0</v>
      </c>
      <c r="DW218" s="515">
        <f t="array" ref="DW218">IFERROR(INDEX($N53:$N67,MATCH(1,IF($L53:$L67&lt;=DW$167,IF($M53:$M67&gt;=DW$167,1)),0))*$B53/12,0)</f>
        <v>0</v>
      </c>
      <c r="DX218" s="515">
        <f t="array" ref="DX218">IFERROR(INDEX($N53:$N67,MATCH(1,IF($L53:$L67&lt;=DX$167,IF($M53:$M67&gt;=DX$167,1)),0))*$B53/12,0)</f>
        <v>0</v>
      </c>
      <c r="DY218" s="515">
        <f t="array" ref="DY218">IFERROR(INDEX($N53:$N67,MATCH(1,IF($L53:$L67&lt;=DY$167,IF($M53:$M67&gt;=DY$167,1)),0))*$B53/12,0)</f>
        <v>0</v>
      </c>
      <c r="DZ218" s="515">
        <f t="array" ref="DZ218">IFERROR(INDEX($N53:$N67,MATCH(1,IF($L53:$L67&lt;=DZ$167,IF($M53:$M67&gt;=DZ$167,1)),0))*$B53/12,0)</f>
        <v>0</v>
      </c>
      <c r="EA218" s="515">
        <f t="array" ref="EA218">IFERROR(INDEX($N53:$N67,MATCH(1,IF($L53:$L67&lt;=EA$167,IF($M53:$M67&gt;=EA$167,1)),0))*$B53/12,0)</f>
        <v>0</v>
      </c>
      <c r="EB218" s="515">
        <f t="array" ref="EB218">IFERROR(INDEX($N53:$N67,MATCH(1,IF($L53:$L67&lt;=EB$167,IF($M53:$M67&gt;=EB$167,1)),0))*$B53/12,0)</f>
        <v>0</v>
      </c>
      <c r="EC218" s="515">
        <f t="array" ref="EC218">IFERROR(INDEX($N53:$N67,MATCH(1,IF($L53:$L67&lt;=EC$167,IF($M53:$M67&gt;=EC$167,1)),0))*$B53/12,0)</f>
        <v>0</v>
      </c>
      <c r="ED218" s="515">
        <f t="array" ref="ED218">IFERROR(INDEX($N53:$N67,MATCH(1,IF($L53:$L67&lt;=ED$167,IF($M53:$M67&gt;=ED$167,1)),0))*$B53/12,0)</f>
        <v>0</v>
      </c>
      <c r="EE218" s="515">
        <f t="array" ref="EE218">IFERROR(INDEX($N53:$N67,MATCH(1,IF($L53:$L67&lt;=EE$167,IF($M53:$M67&gt;=EE$167,1)),0))*$B53/12,0)</f>
        <v>0</v>
      </c>
      <c r="EF218" s="515">
        <f t="array" ref="EF218">IFERROR(INDEX($N53:$N67,MATCH(1,IF($L53:$L67&lt;=EF$167,IF($M53:$M67&gt;=EF$167,1)),0))*$B53/12,0)</f>
        <v>0</v>
      </c>
      <c r="EG218" s="515">
        <f t="array" ref="EG218">IFERROR(INDEX($N53:$N67,MATCH(1,IF($L53:$L67&lt;=EG$167,IF($M53:$M67&gt;=EG$167,1)),0))*$B53/12,0)</f>
        <v>0</v>
      </c>
      <c r="EH218" s="515">
        <f t="array" ref="EH218">IFERROR(INDEX($N53:$N67,MATCH(1,IF($L53:$L67&lt;=EH$167,IF($M53:$M67&gt;=EH$167,1)),0))*$B53/12,0)</f>
        <v>0</v>
      </c>
      <c r="EI218" s="515">
        <f t="array" ref="EI218">IFERROR(INDEX($N53:$N67,MATCH(1,IF($L53:$L67&lt;=EI$167,IF($M53:$M67&gt;=EI$167,1)),0))*$B53/12,0)</f>
        <v>0</v>
      </c>
      <c r="EJ218" s="515">
        <f t="array" ref="EJ218">IFERROR(INDEX($N53:$N67,MATCH(1,IF($L53:$L67&lt;=EJ$167,IF($M53:$M67&gt;=EJ$167,1)),0))*$B53/12,0)</f>
        <v>0</v>
      </c>
      <c r="EK218" s="515">
        <f t="array" ref="EK218">IFERROR(INDEX($N53:$N67,MATCH(1,IF($L53:$L67&lt;=EK$167,IF($M53:$M67&gt;=EK$167,1)),0))*$B53/12,0)</f>
        <v>0</v>
      </c>
      <c r="EL218" s="515">
        <f t="array" ref="EL218">IFERROR(INDEX($N53:$N67,MATCH(1,IF($L53:$L67&lt;=EL$167,IF($M53:$M67&gt;=EL$167,1)),0))*$B53/12,0)</f>
        <v>0</v>
      </c>
      <c r="EM218" s="515">
        <f t="array" ref="EM218">IFERROR(INDEX($N53:$N67,MATCH(1,IF($L53:$L67&lt;=EM$167,IF($M53:$M67&gt;=EM$167,1)),0))*$B53/12,0)</f>
        <v>0</v>
      </c>
      <c r="EN218" s="515">
        <f t="array" ref="EN218">IFERROR(INDEX($N53:$N67,MATCH(1,IF($L53:$L67&lt;=EN$167,IF($M53:$M67&gt;=EN$167,1)),0))*$B53/12,0)</f>
        <v>0</v>
      </c>
      <c r="EO218" s="515">
        <f t="array" ref="EO218">IFERROR(INDEX($N53:$N67,MATCH(1,IF($L53:$L67&lt;=EO$167,IF($M53:$M67&gt;=EO$167,1)),0))*$B53/12,0)</f>
        <v>0</v>
      </c>
      <c r="EP218" s="515">
        <f t="array" ref="EP218">IFERROR(INDEX($N53:$N67,MATCH(1,IF($L53:$L67&lt;=EP$167,IF($M53:$M67&gt;=EP$167,1)),0))*$B53/12,0)</f>
        <v>0</v>
      </c>
      <c r="EQ218" s="515">
        <f t="array" ref="EQ218">IFERROR(INDEX($N53:$N67,MATCH(1,IF($L53:$L67&lt;=EQ$167,IF($M53:$M67&gt;=EQ$167,1)),0))*$B53/12,0)</f>
        <v>0</v>
      </c>
      <c r="ER218" s="515">
        <f t="array" ref="ER218">IFERROR(INDEX($N53:$N67,MATCH(1,IF($L53:$L67&lt;=ER$167,IF($M53:$M67&gt;=ER$167,1)),0))*$B53/12,0)</f>
        <v>0</v>
      </c>
      <c r="ES218" s="515">
        <f t="array" ref="ES218">IFERROR(INDEX($N53:$N67,MATCH(1,IF($L53:$L67&lt;=ES$167,IF($M53:$M67&gt;=ES$167,1)),0))*$B53/12,0)</f>
        <v>0</v>
      </c>
      <c r="ET218" s="515">
        <f t="array" ref="ET218">IFERROR(INDEX($N53:$N67,MATCH(1,IF($L53:$L67&lt;=ET$167,IF($M53:$M67&gt;=ET$167,1)),0))*$B53/12,0)</f>
        <v>0</v>
      </c>
      <c r="EU218" s="515">
        <f t="array" ref="EU218">IFERROR(INDEX($N53:$N67,MATCH(1,IF($L53:$L67&lt;=EU$167,IF($M53:$M67&gt;=EU$167,1)),0))*$B53/12,0)</f>
        <v>0</v>
      </c>
      <c r="EV218" s="515">
        <f t="array" ref="EV218">IFERROR(INDEX($N53:$N67,MATCH(1,IF($L53:$L67&lt;=EV$167,IF($M53:$M67&gt;=EV$167,1)),0))*$B53/12,0)</f>
        <v>0</v>
      </c>
      <c r="EW218" s="515">
        <f t="array" ref="EW218">IFERROR(INDEX($N53:$N67,MATCH(1,IF($L53:$L67&lt;=EW$167,IF($M53:$M67&gt;=EW$167,1)),0))*$B53/12,0)</f>
        <v>0</v>
      </c>
      <c r="EX218" s="515">
        <f t="array" ref="EX218">IFERROR(INDEX($N53:$N67,MATCH(1,IF($L53:$L67&lt;=EX$167,IF($M53:$M67&gt;=EX$167,1)),0))*$B53/12,0)</f>
        <v>0</v>
      </c>
      <c r="EY218" s="515">
        <f t="array" ref="EY218">IFERROR(INDEX($N53:$N67,MATCH(1,IF($L53:$L67&lt;=EY$167,IF($M53:$M67&gt;=EY$167,1)),0))*$B53/12,0)</f>
        <v>0</v>
      </c>
      <c r="EZ218" s="515">
        <f t="array" ref="EZ218">IFERROR(INDEX($N53:$N67,MATCH(1,IF($L53:$L67&lt;=EZ$167,IF($M53:$M67&gt;=EZ$167,1)),0))*$B53/12,0)</f>
        <v>0</v>
      </c>
      <c r="FA218" s="515">
        <f t="array" ref="FA218">IFERROR(INDEX($N53:$N67,MATCH(1,IF($L53:$L67&lt;=FA$167,IF($M53:$M67&gt;=FA$167,1)),0))*$B53/12,0)</f>
        <v>0</v>
      </c>
      <c r="FB218" s="515">
        <f t="array" ref="FB218">IFERROR(INDEX($N53:$N67,MATCH(1,IF($L53:$L67&lt;=FB$167,IF($M53:$M67&gt;=FB$167,1)),0))*$B53/12,0)</f>
        <v>0</v>
      </c>
      <c r="FC218" s="515">
        <f t="array" ref="FC218">IFERROR(INDEX($N53:$N67,MATCH(1,IF($L53:$L67&lt;=FC$167,IF($M53:$M67&gt;=FC$167,1)),0))*$B53/12,0)</f>
        <v>0</v>
      </c>
      <c r="FD218" s="515">
        <f t="array" ref="FD218">IFERROR(INDEX($N53:$N67,MATCH(1,IF($L53:$L67&lt;=FD$167,IF($M53:$M67&gt;=FD$167,1)),0))*$B53/12,0)</f>
        <v>0</v>
      </c>
      <c r="FE218" s="515">
        <f t="array" ref="FE218">IFERROR(INDEX($N53:$N67,MATCH(1,IF($L53:$L67&lt;=FE$167,IF($M53:$M67&gt;=FE$167,1)),0))*$B53/12,0)</f>
        <v>0</v>
      </c>
      <c r="FF218" s="515">
        <f t="array" ref="FF218">IFERROR(INDEX($N53:$N67,MATCH(1,IF($L53:$L67&lt;=FF$167,IF($M53:$M67&gt;=FF$167,1)),0))*$B53/12,0)</f>
        <v>0</v>
      </c>
      <c r="FG218" s="515">
        <f t="array" ref="FG218">IFERROR(INDEX($N53:$N67,MATCH(1,IF($L53:$L67&lt;=FG$167,IF($M53:$M67&gt;=FG$167,1)),0))*$B53/12,0)</f>
        <v>0</v>
      </c>
      <c r="FH218" s="515">
        <f t="array" ref="FH218">IFERROR(INDEX($N53:$N67,MATCH(1,IF($L53:$L67&lt;=FH$167,IF($M53:$M67&gt;=FH$167,1)),0))*$B53/12,0)</f>
        <v>0</v>
      </c>
      <c r="FI218" s="515">
        <f t="array" ref="FI218">IFERROR(INDEX($N53:$N67,MATCH(1,IF($L53:$L67&lt;=FI$167,IF($M53:$M67&gt;=FI$167,1)),0))*$B53/12,0)</f>
        <v>0</v>
      </c>
      <c r="FJ218" s="515">
        <f t="array" ref="FJ218">IFERROR(INDEX($N53:$N67,MATCH(1,IF($L53:$L67&lt;=FJ$167,IF($M53:$M67&gt;=FJ$167,1)),0))*$B53/12,0)</f>
        <v>0</v>
      </c>
      <c r="FK218" s="515">
        <f t="array" ref="FK218">IFERROR(INDEX($N53:$N67,MATCH(1,IF($L53:$L67&lt;=FK$167,IF($M53:$M67&gt;=FK$167,1)),0))*$B53/12,0)</f>
        <v>0</v>
      </c>
      <c r="FL218" s="515">
        <f t="array" ref="FL218">IFERROR(INDEX($N53:$N67,MATCH(1,IF($L53:$L67&lt;=FL$167,IF($M53:$M67&gt;=FL$167,1)),0))*$B53/12,0)</f>
        <v>0</v>
      </c>
      <c r="FM218" s="515">
        <f t="array" ref="FM218">IFERROR(INDEX($N53:$N67,MATCH(1,IF($L53:$L67&lt;=FM$167,IF($M53:$M67&gt;=FM$167,1)),0))*$B53/12,0)</f>
        <v>0</v>
      </c>
      <c r="FN218" s="515">
        <f t="array" ref="FN218">IFERROR(INDEX($N53:$N67,MATCH(1,IF($L53:$L67&lt;=FN$167,IF($M53:$M67&gt;=FN$167,1)),0))*$B53/12,0)</f>
        <v>0</v>
      </c>
      <c r="FO218" s="515">
        <f t="array" ref="FO218">IFERROR(INDEX($N53:$N67,MATCH(1,IF($L53:$L67&lt;=FO$167,IF($M53:$M67&gt;=FO$167,1)),0))*$B53/12,0)</f>
        <v>0</v>
      </c>
      <c r="FP218" s="515">
        <f t="array" ref="FP218">IFERROR(INDEX($N53:$N67,MATCH(1,IF($L53:$L67&lt;=FP$167,IF($M53:$M67&gt;=FP$167,1)),0))*$B53/12,0)</f>
        <v>0</v>
      </c>
      <c r="FQ218" s="515">
        <f t="array" ref="FQ218">IFERROR(INDEX($N53:$N67,MATCH(1,IF($L53:$L67&lt;=FQ$167,IF($M53:$M67&gt;=FQ$167,1)),0))*$B53/12,0)</f>
        <v>0</v>
      </c>
      <c r="FR218" s="515">
        <f t="array" ref="FR218">IFERROR(INDEX($N53:$N67,MATCH(1,IF($L53:$L67&lt;=FR$167,IF($M53:$M67&gt;=FR$167,1)),0))*$B53/12,0)</f>
        <v>0</v>
      </c>
      <c r="FS218" s="515">
        <f t="array" ref="FS218">IFERROR(INDEX($N53:$N67,MATCH(1,IF($L53:$L67&lt;=FS$167,IF($M53:$M67&gt;=FS$167,1)),0))*$B53/12,0)</f>
        <v>0</v>
      </c>
      <c r="FT218" s="515">
        <f t="array" ref="FT218">IFERROR(INDEX($N53:$N67,MATCH(1,IF($L53:$L67&lt;=FT$167,IF($M53:$M67&gt;=FT$167,1)),0))*$B53/12,0)</f>
        <v>0</v>
      </c>
      <c r="FU218" s="515">
        <f t="array" ref="FU218">IFERROR(INDEX($N53:$N67,MATCH(1,IF($L53:$L67&lt;=FU$167,IF($M53:$M67&gt;=FU$167,1)),0))*$B53/12,0)</f>
        <v>0</v>
      </c>
      <c r="FV218" s="515">
        <f t="array" ref="FV218">IFERROR(INDEX($N53:$N67,MATCH(1,IF($L53:$L67&lt;=FV$167,IF($M53:$M67&gt;=FV$167,1)),0))*$B53/12,0)</f>
        <v>0</v>
      </c>
      <c r="FW218" s="515">
        <f t="array" ref="FW218">IFERROR(INDEX($N53:$N67,MATCH(1,IF($L53:$L67&lt;=FW$167,IF($M53:$M67&gt;=FW$167,1)),0))*$B53/12,0)</f>
        <v>0</v>
      </c>
      <c r="FX218" s="515">
        <f t="array" ref="FX218">IFERROR(INDEX($N53:$N67,MATCH(1,IF($L53:$L67&lt;=FX$167,IF($M53:$M67&gt;=FX$167,1)),0))*$B53/12,0)</f>
        <v>0</v>
      </c>
      <c r="FY218" s="515">
        <f t="array" ref="FY218">IFERROR(INDEX($N53:$N67,MATCH(1,IF($L53:$L67&lt;=FY$167,IF($M53:$M67&gt;=FY$167,1)),0))*$B53/12,0)</f>
        <v>0</v>
      </c>
      <c r="FZ218" s="515">
        <f t="array" ref="FZ218">IFERROR(INDEX($N53:$N67,MATCH(1,IF($L53:$L67&lt;=FZ$167,IF($M53:$M67&gt;=FZ$167,1)),0))*$B53/12,0)</f>
        <v>0</v>
      </c>
      <c r="GA218" s="515">
        <f t="array" ref="GA218">IFERROR(INDEX($N53:$N67,MATCH(1,IF($L53:$L67&lt;=GA$167,IF($M53:$M67&gt;=GA$167,1)),0))*$B53/12,0)</f>
        <v>0</v>
      </c>
      <c r="GB218" s="515">
        <f t="array" ref="GB218">IFERROR(INDEX($N53:$N67,MATCH(1,IF($L53:$L67&lt;=GB$167,IF($M53:$M67&gt;=GB$167,1)),0))*$B53/12,0)</f>
        <v>0</v>
      </c>
      <c r="GC218" s="515">
        <f t="array" ref="GC218">IFERROR(INDEX($N53:$N67,MATCH(1,IF($L53:$L67&lt;=GC$167,IF($M53:$M67&gt;=GC$167,1)),0))*$B53/12,0)</f>
        <v>0</v>
      </c>
      <c r="GD218" s="515">
        <f t="array" ref="GD218">IFERROR(INDEX($N53:$N67,MATCH(1,IF($L53:$L67&lt;=GD$167,IF($M53:$M67&gt;=GD$167,1)),0))*$B53/12,0)</f>
        <v>0</v>
      </c>
      <c r="GE218" s="515">
        <f t="array" ref="GE218">IFERROR(INDEX($N53:$N67,MATCH(1,IF($L53:$L67&lt;=GE$167,IF($M53:$M67&gt;=GE$167,1)),0))*$B53/12,0)</f>
        <v>0</v>
      </c>
      <c r="GF218" s="515">
        <f t="array" ref="GF218">IFERROR(INDEX($N53:$N67,MATCH(1,IF($L53:$L67&lt;=GF$167,IF($M53:$M67&gt;=GF$167,1)),0))*$B53/12,0)</f>
        <v>0</v>
      </c>
      <c r="GG218" s="515">
        <f t="array" ref="GG218">IFERROR(INDEX($N53:$N67,MATCH(1,IF($L53:$L67&lt;=GG$167,IF($M53:$M67&gt;=GG$167,1)),0))*$B53/12,0)</f>
        <v>0</v>
      </c>
      <c r="GH218" s="515">
        <f t="array" ref="GH218">IFERROR(INDEX($N53:$N67,MATCH(1,IF($L53:$L67&lt;=GH$167,IF($M53:$M67&gt;=GH$167,1)),0))*$B53/12,0)</f>
        <v>0</v>
      </c>
      <c r="GI218" s="515">
        <f t="array" ref="GI218">IFERROR(INDEX($N53:$N67,MATCH(1,IF($L53:$L67&lt;=GI$167,IF($M53:$M67&gt;=GI$167,1)),0))*$B53/12,0)</f>
        <v>0</v>
      </c>
      <c r="GJ218" s="515">
        <f t="array" ref="GJ218">IFERROR(INDEX($N53:$N67,MATCH(1,IF($L53:$L67&lt;=GJ$167,IF($M53:$M67&gt;=GJ$167,1)),0))*$B53/12,0)</f>
        <v>0</v>
      </c>
      <c r="GK218" s="515">
        <f t="array" ref="GK218">IFERROR(INDEX($N53:$N67,MATCH(1,IF($L53:$L67&lt;=GK$167,IF($M53:$M67&gt;=GK$167,1)),0))*$B53/12,0)</f>
        <v>0</v>
      </c>
      <c r="GL218" s="515">
        <f t="array" ref="GL218">IFERROR(INDEX($N53:$N67,MATCH(1,IF($L53:$L67&lt;=GL$167,IF($M53:$M67&gt;=GL$167,1)),0))*$B53/12,0)</f>
        <v>0</v>
      </c>
      <c r="GM218" s="515">
        <f t="array" ref="GM218">IFERROR(INDEX($N53:$N67,MATCH(1,IF($L53:$L67&lt;=GM$167,IF($M53:$M67&gt;=GM$167,1)),0))*$B53/12,0)</f>
        <v>0</v>
      </c>
      <c r="GN218" s="515">
        <f t="array" ref="GN218">IFERROR(INDEX($N53:$N67,MATCH(1,IF($L53:$L67&lt;=GN$167,IF($M53:$M67&gt;=GN$167,1)),0))*$B53/12,0)</f>
        <v>0</v>
      </c>
      <c r="GO218" s="515">
        <f t="array" ref="GO218">IFERROR(INDEX($N53:$N67,MATCH(1,IF($L53:$L67&lt;=GO$167,IF($M53:$M67&gt;=GO$167,1)),0))*$B53/12,0)</f>
        <v>0</v>
      </c>
      <c r="GP218" s="515">
        <f t="array" ref="GP218">IFERROR(INDEX($N53:$N67,MATCH(1,IF($L53:$L67&lt;=GP$167,IF($M53:$M67&gt;=GP$167,1)),0))*$B53/12,0)</f>
        <v>0</v>
      </c>
      <c r="GQ218" s="515">
        <f t="array" ref="GQ218">IFERROR(INDEX($N53:$N67,MATCH(1,IF($L53:$L67&lt;=GQ$167,IF($M53:$M67&gt;=GQ$167,1)),0))*$B53/12,0)</f>
        <v>0</v>
      </c>
      <c r="GR218" s="515">
        <f t="array" ref="GR218">IFERROR(INDEX($N53:$N67,MATCH(1,IF($L53:$L67&lt;=GR$167,IF($M53:$M67&gt;=GR$167,1)),0))*$B53/12,0)</f>
        <v>0</v>
      </c>
      <c r="GS218" s="515">
        <f t="array" ref="GS218">IFERROR(INDEX($N53:$N67,MATCH(1,IF($L53:$L67&lt;=GS$167,IF($M53:$M67&gt;=GS$167,1)),0))*$B53/12,0)</f>
        <v>0</v>
      </c>
      <c r="GT218" s="515">
        <f t="array" ref="GT218">IFERROR(INDEX($N53:$N67,MATCH(1,IF($L53:$L67&lt;=GT$167,IF($M53:$M67&gt;=GT$167,1)),0))*$B53/12,0)</f>
        <v>0</v>
      </c>
      <c r="GU218" s="515">
        <f t="array" ref="GU218">IFERROR(INDEX($N53:$N67,MATCH(1,IF($L53:$L67&lt;=GU$167,IF($M53:$M67&gt;=GU$167,1)),0))*$B53/12,0)</f>
        <v>0</v>
      </c>
      <c r="GV218" s="515">
        <f t="array" ref="GV218">IFERROR(INDEX($N53:$N67,MATCH(1,IF($L53:$L67&lt;=GV$167,IF($M53:$M67&gt;=GV$167,1)),0))*$B53/12,0)</f>
        <v>0</v>
      </c>
      <c r="GW218" s="515">
        <f t="array" ref="GW218">IFERROR(INDEX($N53:$N67,MATCH(1,IF($L53:$L67&lt;=GW$167,IF($M53:$M67&gt;=GW$167,1)),0))*$B53/12,0)</f>
        <v>0</v>
      </c>
      <c r="GX218" s="515">
        <f t="array" ref="GX218">IFERROR(INDEX($N53:$N67,MATCH(1,IF($L53:$L67&lt;=GX$167,IF($M53:$M67&gt;=GX$167,1)),0))*$B53/12,0)</f>
        <v>0</v>
      </c>
      <c r="GY218" s="515">
        <f t="array" ref="GY218">IFERROR(INDEX($N53:$N67,MATCH(1,IF($L53:$L67&lt;=GY$167,IF($M53:$M67&gt;=GY$167,1)),0))*$B53/12,0)</f>
        <v>0</v>
      </c>
      <c r="GZ218" s="515">
        <f t="array" ref="GZ218">IFERROR(INDEX($N53:$N67,MATCH(1,IF($L53:$L67&lt;=GZ$167,IF($M53:$M67&gt;=GZ$167,1)),0))*$B53/12,0)</f>
        <v>0</v>
      </c>
      <c r="HA218" s="515">
        <f t="array" ref="HA218">IFERROR(INDEX($N53:$N67,MATCH(1,IF($L53:$L67&lt;=HA$167,IF($M53:$M67&gt;=HA$167,1)),0))*$B53/12,0)</f>
        <v>0</v>
      </c>
      <c r="HB218" s="515">
        <f t="array" ref="HB218">IFERROR(INDEX($N53:$N67,MATCH(1,IF($L53:$L67&lt;=HB$167,IF($M53:$M67&gt;=HB$167,1)),0))*$B53/12,0)</f>
        <v>0</v>
      </c>
      <c r="HC218" s="515">
        <f t="array" ref="HC218">IFERROR(INDEX($N53:$N67,MATCH(1,IF($L53:$L67&lt;=HC$167,IF($M53:$M67&gt;=HC$167,1)),0))*$B53/12,0)</f>
        <v>0</v>
      </c>
      <c r="HD218" s="515">
        <f t="array" ref="HD218">IFERROR(INDEX($N53:$N67,MATCH(1,IF($L53:$L67&lt;=HD$167,IF($M53:$M67&gt;=HD$167,1)),0))*$B53/12,0)</f>
        <v>0</v>
      </c>
      <c r="HE218" s="515">
        <f t="array" ref="HE218">IFERROR(INDEX($N53:$N67,MATCH(1,IF($L53:$L67&lt;=HE$167,IF($M53:$M67&gt;=HE$167,1)),0))*$B53/12,0)</f>
        <v>0</v>
      </c>
      <c r="HF218" s="515">
        <f t="array" ref="HF218">IFERROR(INDEX($N53:$N67,MATCH(1,IF($L53:$L67&lt;=HF$167,IF($M53:$M67&gt;=HF$167,1)),0))*$B53/12,0)</f>
        <v>0</v>
      </c>
      <c r="HG218" s="515">
        <f t="array" ref="HG218">IFERROR(INDEX($N53:$N67,MATCH(1,IF($L53:$L67&lt;=HG$167,IF($M53:$M67&gt;=HG$167,1)),0))*$B53/12,0)</f>
        <v>0</v>
      </c>
      <c r="HH218" s="515">
        <f t="array" ref="HH218">IFERROR(INDEX($N53:$N67,MATCH(1,IF($L53:$L67&lt;=HH$167,IF($M53:$M67&gt;=HH$167,1)),0))*$B53/12,0)</f>
        <v>0</v>
      </c>
      <c r="HI218" s="515">
        <f t="array" ref="HI218">IFERROR(INDEX($N53:$N67,MATCH(1,IF($L53:$L67&lt;=HI$167,IF($M53:$M67&gt;=HI$167,1)),0))*$B53/12,0)</f>
        <v>0</v>
      </c>
      <c r="HJ218" s="515">
        <f t="array" ref="HJ218">IFERROR(INDEX($N53:$N67,MATCH(1,IF($L53:$L67&lt;=HJ$167,IF($M53:$M67&gt;=HJ$167,1)),0))*$B53/12,0)</f>
        <v>0</v>
      </c>
      <c r="HK218" s="515">
        <f t="array" ref="HK218">IFERROR(INDEX($N53:$N67,MATCH(1,IF($L53:$L67&lt;=HK$167,IF($M53:$M67&gt;=HK$167,1)),0))*$B53/12,0)</f>
        <v>0</v>
      </c>
      <c r="HL218" s="515">
        <f t="array" ref="HL218">IFERROR(INDEX($N53:$N67,MATCH(1,IF($L53:$L67&lt;=HL$167,IF($M53:$M67&gt;=HL$167,1)),0))*$B53/12,0)</f>
        <v>0</v>
      </c>
      <c r="HM218" s="515">
        <f t="array" ref="HM218">IFERROR(INDEX($N53:$N67,MATCH(1,IF($L53:$L67&lt;=HM$167,IF($M53:$M67&gt;=HM$167,1)),0))*$B53/12,0)</f>
        <v>0</v>
      </c>
      <c r="HN218" s="515">
        <f t="array" ref="HN218">IFERROR(INDEX($N53:$N67,MATCH(1,IF($L53:$L67&lt;=HN$167,IF($M53:$M67&gt;=HN$167,1)),0))*$B53/12,0)</f>
        <v>0</v>
      </c>
      <c r="HO218" s="515">
        <f t="array" ref="HO218">IFERROR(INDEX($N53:$N67,MATCH(1,IF($L53:$L67&lt;=HO$167,IF($M53:$M67&gt;=HO$167,1)),0))*$B53/12,0)</f>
        <v>0</v>
      </c>
      <c r="HP218" s="515">
        <f t="array" ref="HP218">IFERROR(INDEX($N53:$N67,MATCH(1,IF($L53:$L67&lt;=HP$167,IF($M53:$M67&gt;=HP$167,1)),0))*$B53/12,0)</f>
        <v>0</v>
      </c>
      <c r="HQ218" s="515">
        <f t="array" ref="HQ218">IFERROR(INDEX($N53:$N67,MATCH(1,IF($L53:$L67&lt;=HQ$167,IF($M53:$M67&gt;=HQ$167,1)),0))*$B53/12,0)</f>
        <v>0</v>
      </c>
      <c r="HR218" s="515">
        <f t="array" ref="HR218">IFERROR(INDEX($N53:$N67,MATCH(1,IF($L53:$L67&lt;=HR$167,IF($M53:$M67&gt;=HR$167,1)),0))*$B53/12,0)</f>
        <v>0</v>
      </c>
      <c r="HS218" s="515">
        <f t="array" ref="HS218">IFERROR(INDEX($N53:$N67,MATCH(1,IF($L53:$L67&lt;=HS$167,IF($M53:$M67&gt;=HS$167,1)),0))*$B53/12,0)</f>
        <v>0</v>
      </c>
      <c r="HT218" s="515">
        <f t="array" ref="HT218">IFERROR(INDEX($N53:$N67,MATCH(1,IF($L53:$L67&lt;=HT$167,IF($M53:$M67&gt;=HT$167,1)),0))*$B53/12,0)</f>
        <v>0</v>
      </c>
      <c r="HU218" s="515">
        <f t="array" ref="HU218">IFERROR(INDEX($N53:$N67,MATCH(1,IF($L53:$L67&lt;=HU$167,IF($M53:$M67&gt;=HU$167,1)),0))*$B53/12,0)</f>
        <v>0</v>
      </c>
      <c r="HV218" s="515">
        <f t="array" ref="HV218">IFERROR(INDEX($N53:$N67,MATCH(1,IF($L53:$L67&lt;=HV$167,IF($M53:$M67&gt;=HV$167,1)),0))*$B53/12,0)</f>
        <v>0</v>
      </c>
      <c r="HW218" s="515">
        <f t="array" ref="HW218">IFERROR(INDEX($N53:$N67,MATCH(1,IF($L53:$L67&lt;=HW$167,IF($M53:$M67&gt;=HW$167,1)),0))*$B53/12,0)</f>
        <v>0</v>
      </c>
      <c r="HX218" s="515">
        <f t="array" ref="HX218">IFERROR(INDEX($N53:$N67,MATCH(1,IF($L53:$L67&lt;=HX$167,IF($M53:$M67&gt;=HX$167,1)),0))*$B53/12,0)</f>
        <v>0</v>
      </c>
      <c r="HY218" s="515">
        <f t="array" ref="HY218">IFERROR(INDEX($N53:$N67,MATCH(1,IF($L53:$L67&lt;=HY$167,IF($M53:$M67&gt;=HY$167,1)),0))*$B53/12,0)</f>
        <v>0</v>
      </c>
      <c r="HZ218" s="515">
        <f t="array" ref="HZ218">IFERROR(INDEX($N53:$N67,MATCH(1,IF($L53:$L67&lt;=HZ$167,IF($M53:$M67&gt;=HZ$167,1)),0))*$B53/12,0)</f>
        <v>0</v>
      </c>
      <c r="IA218" s="515">
        <f t="array" ref="IA218">IFERROR(INDEX($N53:$N67,MATCH(1,IF($L53:$L67&lt;=IA$167,IF($M53:$M67&gt;=IA$167,1)),0))*$B53/12,0)</f>
        <v>0</v>
      </c>
      <c r="IB218" s="515">
        <f t="array" ref="IB218">IFERROR(INDEX($N53:$N67,MATCH(1,IF($L53:$L67&lt;=IB$167,IF($M53:$M67&gt;=IB$167,1)),0))*$B53/12,0)</f>
        <v>0</v>
      </c>
      <c r="IC218" s="515">
        <f t="array" ref="IC218">IFERROR(INDEX($N53:$N67,MATCH(1,IF($L53:$L67&lt;=IC$167,IF($M53:$M67&gt;=IC$167,1)),0))*$B53/12,0)</f>
        <v>0</v>
      </c>
      <c r="ID218" s="515">
        <f t="array" ref="ID218">IFERROR(INDEX($N53:$N67,MATCH(1,IF($L53:$L67&lt;=ID$167,IF($M53:$M67&gt;=ID$167,1)),0))*$B53/12,0)</f>
        <v>0</v>
      </c>
      <c r="IE218" s="515">
        <f t="array" ref="IE218">IFERROR(INDEX($N53:$N67,MATCH(1,IF($L53:$L67&lt;=IE$167,IF($M53:$M67&gt;=IE$167,1)),0))*$B53/12,0)</f>
        <v>0</v>
      </c>
      <c r="IF218" s="515">
        <f t="array" ref="IF218">IFERROR(INDEX($N53:$N67,MATCH(1,IF($L53:$L67&lt;=IF$167,IF($M53:$M67&gt;=IF$167,1)),0))*$B53/12,0)</f>
        <v>0</v>
      </c>
      <c r="IG218" s="515">
        <f t="array" ref="IG218">IFERROR(INDEX($N53:$N67,MATCH(1,IF($L53:$L67&lt;=IG$167,IF($M53:$M67&gt;=IG$167,1)),0))*$B53/12,0)</f>
        <v>0</v>
      </c>
      <c r="IH218" s="515">
        <f t="array" ref="IH218">IFERROR(INDEX($N53:$N67,MATCH(1,IF($L53:$L67&lt;=IH$167,IF($M53:$M67&gt;=IH$167,1)),0))*$B53/12,0)</f>
        <v>0</v>
      </c>
      <c r="II218" s="515">
        <f t="array" ref="II218">IFERROR(INDEX($N53:$N67,MATCH(1,IF($L53:$L67&lt;=II$167,IF($M53:$M67&gt;=II$167,1)),0))*$B53/12,0)</f>
        <v>0</v>
      </c>
      <c r="IJ218" s="515">
        <f t="array" ref="IJ218">IFERROR(INDEX($N53:$N67,MATCH(1,IF($L53:$L67&lt;=IJ$167,IF($M53:$M67&gt;=IJ$167,1)),0))*$B53/12,0)</f>
        <v>0</v>
      </c>
      <c r="IK218" s="515">
        <f t="array" ref="IK218">IFERROR(INDEX($N53:$N67,MATCH(1,IF($L53:$L67&lt;=IK$167,IF($M53:$M67&gt;=IK$167,1)),0))*$B53/12,0)</f>
        <v>0</v>
      </c>
      <c r="IL218" s="515">
        <f t="array" ref="IL218">IFERROR(INDEX($N53:$N67,MATCH(1,IF($L53:$L67&lt;=IL$167,IF($M53:$M67&gt;=IL$167,1)),0))*$B53/12,0)</f>
        <v>0</v>
      </c>
      <c r="IM218" s="515">
        <f t="array" ref="IM218">IFERROR(INDEX($N53:$N67,MATCH(1,IF($L53:$L67&lt;=IM$167,IF($M53:$M67&gt;=IM$167,1)),0))*$B53/12,0)</f>
        <v>0</v>
      </c>
      <c r="IN218" s="515">
        <f t="array" ref="IN218">IFERROR(INDEX($N53:$N67,MATCH(1,IF($L53:$L67&lt;=IN$167,IF($M53:$M67&gt;=IN$167,1)),0))*$B53/12,0)</f>
        <v>0</v>
      </c>
      <c r="IO218" s="515">
        <f t="array" ref="IO218">IFERROR(INDEX($N53:$N67,MATCH(1,IF($L53:$L67&lt;=IO$167,IF($M53:$M67&gt;=IO$167,1)),0))*$B53/12,0)</f>
        <v>0</v>
      </c>
      <c r="IP218" s="515">
        <f t="array" ref="IP218">IFERROR(INDEX($N53:$N67,MATCH(1,IF($L53:$L67&lt;=IP$167,IF($M53:$M67&gt;=IP$167,1)),0))*$B53/12,0)</f>
        <v>0</v>
      </c>
      <c r="IQ218" s="515">
        <f t="array" ref="IQ218">IFERROR(INDEX($N53:$N67,MATCH(1,IF($L53:$L67&lt;=IQ$167,IF($M53:$M67&gt;=IQ$167,1)),0))*$B53/12,0)</f>
        <v>0</v>
      </c>
      <c r="IR218" s="515">
        <f t="array" ref="IR218">IFERROR(INDEX($N53:$N67,MATCH(1,IF($L53:$L67&lt;=IR$167,IF($M53:$M67&gt;=IR$167,1)),0))*$B53/12,0)</f>
        <v>0</v>
      </c>
      <c r="IS218" s="515">
        <f t="array" ref="IS218">IFERROR(INDEX($N53:$N67,MATCH(1,IF($L53:$L67&lt;=IS$167,IF($M53:$M67&gt;=IS$167,1)),0))*$B53/12,0)</f>
        <v>0</v>
      </c>
      <c r="IT218" s="515">
        <f t="array" ref="IT218">IFERROR(INDEX($N53:$N67,MATCH(1,IF($L53:$L67&lt;=IT$167,IF($M53:$M67&gt;=IT$167,1)),0))*$B53/12,0)</f>
        <v>0</v>
      </c>
      <c r="IU218" s="515">
        <f t="array" ref="IU218">IFERROR(INDEX($N53:$N67,MATCH(1,IF($L53:$L67&lt;=IU$167,IF($M53:$M67&gt;=IU$167,1)),0))*$B53/12,0)</f>
        <v>0</v>
      </c>
      <c r="IV218" s="515">
        <f t="array" ref="IV218">IFERROR(INDEX($N53:$N67,MATCH(1,IF($L53:$L67&lt;=IV$167,IF($M53:$M67&gt;=IV$167,1)),0))*$B53/12,0)</f>
        <v>0</v>
      </c>
      <c r="IW218" s="515">
        <f t="array" ref="IW218">IFERROR(INDEX($N53:$N67,MATCH(1,IF($L53:$L67&lt;=IW$167,IF($M53:$M67&gt;=IW$167,1)),0))*$B53/12,0)</f>
        <v>0</v>
      </c>
      <c r="IX218" s="515">
        <f t="array" ref="IX218">IFERROR(INDEX($N53:$N67,MATCH(1,IF($L53:$L67&lt;=IX$167,IF($M53:$M67&gt;=IX$167,1)),0))*$B53/12,0)</f>
        <v>0</v>
      </c>
      <c r="IY218" s="515">
        <f t="array" ref="IY218">IFERROR(INDEX($N53:$N67,MATCH(1,IF($L53:$L67&lt;=IY$167,IF($M53:$M67&gt;=IY$167,1)),0))*$B53/12,0)</f>
        <v>0</v>
      </c>
      <c r="IZ218" s="515">
        <f t="array" ref="IZ218">IFERROR(INDEX($N53:$N67,MATCH(1,IF($L53:$L67&lt;=IZ$167,IF($M53:$M67&gt;=IZ$167,1)),0))*$B53/12,0)</f>
        <v>0</v>
      </c>
      <c r="JA218" s="515">
        <f t="array" ref="JA218">IFERROR(INDEX($N53:$N67,MATCH(1,IF($L53:$L67&lt;=JA$167,IF($M53:$M67&gt;=JA$167,1)),0))*$B53/12,0)</f>
        <v>0</v>
      </c>
      <c r="JB218" s="515">
        <f t="array" ref="JB218">IFERROR(INDEX($N53:$N67,MATCH(1,IF($L53:$L67&lt;=JB$167,IF($M53:$M67&gt;=JB$167,1)),0))*$B53/12,0)</f>
        <v>0</v>
      </c>
      <c r="JC218" s="515">
        <f t="array" ref="JC218">IFERROR(INDEX($N53:$N67,MATCH(1,IF($L53:$L67&lt;=JC$167,IF($M53:$M67&gt;=JC$167,1)),0))*$B53/12,0)</f>
        <v>0</v>
      </c>
      <c r="JD218" s="515">
        <f t="array" ref="JD218">IFERROR(INDEX($N53:$N67,MATCH(1,IF($L53:$L67&lt;=JD$167,IF($M53:$M67&gt;=JD$167,1)),0))*$B53/12,0)</f>
        <v>0</v>
      </c>
      <c r="JE218" s="515">
        <f t="array" ref="JE218">IFERROR(INDEX($N53:$N67,MATCH(1,IF($L53:$L67&lt;=JE$167,IF($M53:$M67&gt;=JE$167,1)),0))*$B53/12,0)</f>
        <v>0</v>
      </c>
      <c r="JF218" s="515">
        <f t="array" ref="JF218">IFERROR(INDEX($N53:$N67,MATCH(1,IF($L53:$L67&lt;=JF$167,IF($M53:$M67&gt;=JF$167,1)),0))*$B53/12,0)</f>
        <v>0</v>
      </c>
      <c r="JG218" s="515">
        <f t="array" ref="JG218">IFERROR(INDEX($N53:$N67,MATCH(1,IF($L53:$L67&lt;=JG$167,IF($M53:$M67&gt;=JG$167,1)),0))*$B53/12,0)</f>
        <v>0</v>
      </c>
      <c r="JH218" s="515">
        <f t="array" ref="JH218">IFERROR(INDEX($N53:$N67,MATCH(1,IF($L53:$L67&lt;=JH$167,IF($M53:$M67&gt;=JH$167,1)),0))*$B53/12,0)</f>
        <v>0</v>
      </c>
      <c r="JI218" s="515">
        <f t="array" ref="JI218">IFERROR(INDEX($N53:$N67,MATCH(1,IF($L53:$L67&lt;=JI$167,IF($M53:$M67&gt;=JI$167,1)),0))*$B53/12,0)</f>
        <v>0</v>
      </c>
      <c r="JJ218" s="515">
        <f t="array" ref="JJ218">IFERROR(INDEX($N53:$N67,MATCH(1,IF($L53:$L67&lt;=JJ$167,IF($M53:$M67&gt;=JJ$167,1)),0))*$B53/12,0)</f>
        <v>0</v>
      </c>
      <c r="JK218" s="515">
        <f t="array" ref="JK218">IFERROR(INDEX($N53:$N67,MATCH(1,IF($L53:$L67&lt;=JK$167,IF($M53:$M67&gt;=JK$167,1)),0))*$B53/12,0)</f>
        <v>0</v>
      </c>
      <c r="JL218" s="515">
        <f t="array" ref="JL218">IFERROR(INDEX($N53:$N67,MATCH(1,IF($L53:$L67&lt;=JL$167,IF($M53:$M67&gt;=JL$167,1)),0))*$B53/12,0)</f>
        <v>0</v>
      </c>
      <c r="JM218" s="515">
        <f t="array" ref="JM218">IFERROR(INDEX($N53:$N67,MATCH(1,IF($L53:$L67&lt;=JM$167,IF($M53:$M67&gt;=JM$167,1)),0))*$B53/12,0)</f>
        <v>0</v>
      </c>
      <c r="JN218" s="515">
        <f t="array" ref="JN218">IFERROR(INDEX($N53:$N67,MATCH(1,IF($L53:$L67&lt;=JN$167,IF($M53:$M67&gt;=JN$167,1)),0))*$B53/12,0)</f>
        <v>0</v>
      </c>
      <c r="JO218" s="515">
        <f t="array" ref="JO218">IFERROR(INDEX($N53:$N67,MATCH(1,IF($L53:$L67&lt;=JO$167,IF($M53:$M67&gt;=JO$167,1)),0))*$B53/12,0)</f>
        <v>0</v>
      </c>
      <c r="JP218" s="515">
        <f t="array" ref="JP218">IFERROR(INDEX($N53:$N67,MATCH(1,IF($L53:$L67&lt;=JP$167,IF($M53:$M67&gt;=JP$167,1)),0))*$B53/12,0)</f>
        <v>0</v>
      </c>
      <c r="JQ218" s="515">
        <f t="array" ref="JQ218">IFERROR(INDEX($N53:$N67,MATCH(1,IF($L53:$L67&lt;=JQ$167,IF($M53:$M67&gt;=JQ$167,1)),0))*$B53/12,0)</f>
        <v>0</v>
      </c>
      <c r="JR218" s="515">
        <f t="array" ref="JR218">IFERROR(INDEX($N53:$N67,MATCH(1,IF($L53:$L67&lt;=JR$167,IF($M53:$M67&gt;=JR$167,1)),0))*$B53/12,0)</f>
        <v>0</v>
      </c>
      <c r="JS218" s="515">
        <f t="array" ref="JS218">IFERROR(INDEX($N53:$N67,MATCH(1,IF($L53:$L67&lt;=JS$167,IF($M53:$M67&gt;=JS$167,1)),0))*$B53/12,0)</f>
        <v>0</v>
      </c>
      <c r="JT218" s="515">
        <f t="array" ref="JT218">IFERROR(INDEX($N53:$N67,MATCH(1,IF($L53:$L67&lt;=JT$167,IF($M53:$M67&gt;=JT$167,1)),0))*$B53/12,0)</f>
        <v>0</v>
      </c>
      <c r="JU218" s="515">
        <f t="array" ref="JU218">IFERROR(INDEX($N53:$N67,MATCH(1,IF($L53:$L67&lt;=JU$167,IF($M53:$M67&gt;=JU$167,1)),0))*$B53/12,0)</f>
        <v>0</v>
      </c>
      <c r="JV218" s="515">
        <f t="array" ref="JV218">IFERROR(INDEX($N53:$N67,MATCH(1,IF($L53:$L67&lt;=JV$167,IF($M53:$M67&gt;=JV$167,1)),0))*$B53/12,0)</f>
        <v>0</v>
      </c>
      <c r="JW218" s="515">
        <f t="array" ref="JW218">IFERROR(INDEX($N53:$N67,MATCH(1,IF($L53:$L67&lt;=JW$167,IF($M53:$M67&gt;=JW$167,1)),0))*$B53/12,0)</f>
        <v>0</v>
      </c>
      <c r="JX218" s="515">
        <f t="array" ref="JX218">IFERROR(INDEX($N53:$N67,MATCH(1,IF($L53:$L67&lt;=JX$167,IF($M53:$M67&gt;=JX$167,1)),0))*$B53/12,0)</f>
        <v>0</v>
      </c>
      <c r="JY218" s="515">
        <f t="array" ref="JY218">IFERROR(INDEX($N53:$N67,MATCH(1,IF($L53:$L67&lt;=JY$167,IF($M53:$M67&gt;=JY$167,1)),0))*$B53/12,0)</f>
        <v>0</v>
      </c>
      <c r="JZ218" s="515">
        <f t="array" ref="JZ218">IFERROR(INDEX($N53:$N67,MATCH(1,IF($L53:$L67&lt;=JZ$167,IF($M53:$M67&gt;=JZ$167,1)),0))*$B53/12,0)</f>
        <v>0</v>
      </c>
      <c r="KA218" s="515">
        <f t="array" ref="KA218">IFERROR(INDEX($N53:$N67,MATCH(1,IF($L53:$L67&lt;=KA$167,IF($M53:$M67&gt;=KA$167,1)),0))*$B53/12,0)</f>
        <v>0</v>
      </c>
      <c r="KB218" s="515">
        <f t="array" ref="KB218">IFERROR(INDEX($N53:$N67,MATCH(1,IF($L53:$L67&lt;=KB$167,IF($M53:$M67&gt;=KB$167,1)),0))*$B53/12,0)</f>
        <v>0</v>
      </c>
      <c r="KC218" s="515">
        <f t="array" ref="KC218">IFERROR(INDEX($N53:$N67,MATCH(1,IF($L53:$L67&lt;=KC$167,IF($M53:$M67&gt;=KC$167,1)),0))*$B53/12,0)</f>
        <v>0</v>
      </c>
      <c r="KD218" s="515">
        <f t="array" ref="KD218">IFERROR(INDEX($N53:$N67,MATCH(1,IF($L53:$L67&lt;=KD$167,IF($M53:$M67&gt;=KD$167,1)),0))*$B53/12,0)</f>
        <v>0</v>
      </c>
      <c r="KE218" s="515">
        <f t="array" ref="KE218">IFERROR(INDEX($N53:$N67,MATCH(1,IF($L53:$L67&lt;=KE$167,IF($M53:$M67&gt;=KE$167,1)),0))*$B53/12,0)</f>
        <v>0</v>
      </c>
      <c r="KF218" s="515">
        <f t="array" ref="KF218">IFERROR(INDEX($N53:$N67,MATCH(1,IF($L53:$L67&lt;=KF$167,IF($M53:$M67&gt;=KF$167,1)),0))*$B53/12,0)</f>
        <v>0</v>
      </c>
      <c r="KG218" s="515">
        <f t="array" ref="KG218">IFERROR(INDEX($N53:$N67,MATCH(1,IF($L53:$L67&lt;=KG$167,IF($M53:$M67&gt;=KG$167,1)),0))*$B53/12,0)</f>
        <v>0</v>
      </c>
      <c r="KH218" s="515">
        <f t="array" ref="KH218">IFERROR(INDEX($N53:$N67,MATCH(1,IF($L53:$L67&lt;=KH$167,IF($M53:$M67&gt;=KH$167,1)),0))*$B53/12,0)</f>
        <v>0</v>
      </c>
      <c r="KI218" s="515">
        <f t="array" ref="KI218">IFERROR(INDEX($N53:$N67,MATCH(1,IF($L53:$L67&lt;=KI$167,IF($M53:$M67&gt;=KI$167,1)),0))*$B53/12,0)</f>
        <v>0</v>
      </c>
      <c r="KJ218" s="515">
        <f t="array" ref="KJ218">IFERROR(INDEX($N53:$N67,MATCH(1,IF($L53:$L67&lt;=KJ$167,IF($M53:$M67&gt;=KJ$167,1)),0))*$B53/12,0)</f>
        <v>0</v>
      </c>
      <c r="KK218" s="515">
        <f t="array" ref="KK218">IFERROR(INDEX($N53:$N67,MATCH(1,IF($L53:$L67&lt;=KK$167,IF($M53:$M67&gt;=KK$167,1)),0))*$B53/12,0)</f>
        <v>0</v>
      </c>
      <c r="KL218" s="515">
        <f t="array" ref="KL218">IFERROR(INDEX($N53:$N67,MATCH(1,IF($L53:$L67&lt;=KL$167,IF($M53:$M67&gt;=KL$167,1)),0))*$B53/12,0)</f>
        <v>0</v>
      </c>
      <c r="KM218" s="515">
        <f t="array" ref="KM218">IFERROR(INDEX($N53:$N67,MATCH(1,IF($L53:$L67&lt;=KM$167,IF($M53:$M67&gt;=KM$167,1)),0))*$B53/12,0)</f>
        <v>0</v>
      </c>
      <c r="KN218" s="515">
        <f t="array" ref="KN218">IFERROR(INDEX($N53:$N67,MATCH(1,IF($L53:$L67&lt;=KN$167,IF($M53:$M67&gt;=KN$167,1)),0))*$B53/12,0)</f>
        <v>0</v>
      </c>
      <c r="KO218" s="515">
        <f t="array" ref="KO218">IFERROR(INDEX($N53:$N67,MATCH(1,IF($L53:$L67&lt;=KO$167,IF($M53:$M67&gt;=KO$167,1)),0))*$B53/12,0)</f>
        <v>0</v>
      </c>
      <c r="KP218" s="515">
        <f t="array" ref="KP218">IFERROR(INDEX($N53:$N67,MATCH(1,IF($L53:$L67&lt;=KP$167,IF($M53:$M67&gt;=KP$167,1)),0))*$B53/12,0)</f>
        <v>0</v>
      </c>
      <c r="KQ218" s="515">
        <f t="array" ref="KQ218">IFERROR(INDEX($N53:$N67,MATCH(1,IF($L53:$L67&lt;=KQ$167,IF($M53:$M67&gt;=KQ$167,1)),0))*$B53/12,0)</f>
        <v>0</v>
      </c>
      <c r="KR218" s="515">
        <f t="array" ref="KR218">IFERROR(INDEX($N53:$N67,MATCH(1,IF($L53:$L67&lt;=KR$167,IF($M53:$M67&gt;=KR$167,1)),0))*$B53/12,0)</f>
        <v>0</v>
      </c>
      <c r="KS218" s="515">
        <f t="array" ref="KS218">IFERROR(INDEX($N53:$N67,MATCH(1,IF($L53:$L67&lt;=KS$167,IF($M53:$M67&gt;=KS$167,1)),0))*$B53/12,0)</f>
        <v>0</v>
      </c>
      <c r="KT218" s="515">
        <f t="array" ref="KT218">IFERROR(INDEX($N53:$N67,MATCH(1,IF($L53:$L67&lt;=KT$167,IF($M53:$M67&gt;=KT$167,1)),0))*$B53/12,0)</f>
        <v>0</v>
      </c>
      <c r="KU218" s="515">
        <f t="array" ref="KU218">IFERROR(INDEX($N53:$N67,MATCH(1,IF($L53:$L67&lt;=KU$167,IF($M53:$M67&gt;=KU$167,1)),0))*$B53/12,0)</f>
        <v>0</v>
      </c>
      <c r="KV218" s="515">
        <f t="array" ref="KV218">IFERROR(INDEX($N53:$N67,MATCH(1,IF($L53:$L67&lt;=KV$167,IF($M53:$M67&gt;=KV$167,1)),0))*$B53/12,0)</f>
        <v>0</v>
      </c>
      <c r="KW218" s="515">
        <f t="array" ref="KW218">IFERROR(INDEX($N53:$N67,MATCH(1,IF($L53:$L67&lt;=KW$167,IF($M53:$M67&gt;=KW$167,1)),0))*$B53/12,0)</f>
        <v>0</v>
      </c>
      <c r="KX218" s="515">
        <f t="array" ref="KX218">IFERROR(INDEX($N53:$N67,MATCH(1,IF($L53:$L67&lt;=KX$167,IF($M53:$M67&gt;=KX$167,1)),0))*$B53/12,0)</f>
        <v>0</v>
      </c>
      <c r="KY218" s="515">
        <f t="array" ref="KY218">IFERROR(INDEX($N53:$N67,MATCH(1,IF($L53:$L67&lt;=KY$167,IF($M53:$M67&gt;=KY$167,1)),0))*$B53/12,0)</f>
        <v>0</v>
      </c>
      <c r="KZ218" s="515">
        <f t="array" ref="KZ218">IFERROR(INDEX($N53:$N67,MATCH(1,IF($L53:$L67&lt;=KZ$167,IF($M53:$M67&gt;=KZ$167,1)),0))*$B53/12,0)</f>
        <v>0</v>
      </c>
      <c r="LA218" s="515">
        <f t="array" ref="LA218">IFERROR(INDEX($N53:$N67,MATCH(1,IF($L53:$L67&lt;=LA$167,IF($M53:$M67&gt;=LA$167,1)),0))*$B53/12,0)</f>
        <v>0</v>
      </c>
      <c r="LB218" s="515">
        <f t="array" ref="LB218">IFERROR(INDEX($N53:$N67,MATCH(1,IF($L53:$L67&lt;=LB$167,IF($M53:$M67&gt;=LB$167,1)),0))*$B53/12,0)</f>
        <v>0</v>
      </c>
      <c r="LC218" s="515">
        <f t="array" ref="LC218">IFERROR(INDEX($N53:$N67,MATCH(1,IF($L53:$L67&lt;=LC$167,IF($M53:$M67&gt;=LC$167,1)),0))*$B53/12,0)</f>
        <v>0</v>
      </c>
      <c r="LD218" s="515">
        <f t="array" ref="LD218">IFERROR(INDEX($N53:$N67,MATCH(1,IF($L53:$L67&lt;=LD$167,IF($M53:$M67&gt;=LD$167,1)),0))*$B53/12,0)</f>
        <v>0</v>
      </c>
      <c r="LE218" s="515">
        <f t="array" ref="LE218">IFERROR(INDEX($N53:$N67,MATCH(1,IF($L53:$L67&lt;=LE$167,IF($M53:$M67&gt;=LE$167,1)),0))*$B53/12,0)</f>
        <v>0</v>
      </c>
      <c r="LF218" s="515">
        <f t="array" ref="LF218">IFERROR(INDEX($N53:$N67,MATCH(1,IF($L53:$L67&lt;=LF$167,IF($M53:$M67&gt;=LF$167,1)),0))*$B53/12,0)</f>
        <v>0</v>
      </c>
      <c r="LG218" s="515">
        <f t="array" ref="LG218">IFERROR(INDEX($N53:$N67,MATCH(1,IF($L53:$L67&lt;=LG$167,IF($M53:$M67&gt;=LG$167,1)),0))*$B53/12,0)</f>
        <v>0</v>
      </c>
      <c r="LH218" s="515">
        <f t="array" ref="LH218">IFERROR(INDEX($N53:$N67,MATCH(1,IF($L53:$L67&lt;=LH$167,IF($M53:$M67&gt;=LH$167,1)),0))*$B53/12,0)</f>
        <v>0</v>
      </c>
      <c r="LI218" s="515">
        <f t="array" ref="LI218">IFERROR(INDEX($N53:$N67,MATCH(1,IF($L53:$L67&lt;=LI$167,IF($M53:$M67&gt;=LI$167,1)),0))*$B53/12,0)</f>
        <v>0</v>
      </c>
      <c r="LJ218" s="515">
        <f t="array" ref="LJ218">IFERROR(INDEX($N53:$N67,MATCH(1,IF($L53:$L67&lt;=LJ$167,IF($M53:$M67&gt;=LJ$167,1)),0))*$B53/12,0)</f>
        <v>0</v>
      </c>
      <c r="LK218" s="515">
        <f t="array" ref="LK218">IFERROR(INDEX($N53:$N67,MATCH(1,IF($L53:$L67&lt;=LK$167,IF($M53:$M67&gt;=LK$167,1)),0))*$B53/12,0)</f>
        <v>0</v>
      </c>
      <c r="LL218" s="515">
        <f t="array" ref="LL218">IFERROR(INDEX($N53:$N67,MATCH(1,IF($L53:$L67&lt;=LL$167,IF($M53:$M67&gt;=LL$167,1)),0))*$B53/12,0)</f>
        <v>0</v>
      </c>
      <c r="LM218" s="515">
        <f t="array" ref="LM218">IFERROR(INDEX($N53:$N67,MATCH(1,IF($L53:$L67&lt;=LM$167,IF($M53:$M67&gt;=LM$167,1)),0))*$B53/12,0)</f>
        <v>0</v>
      </c>
      <c r="LN218" s="515">
        <f t="array" ref="LN218">IFERROR(INDEX($N53:$N67,MATCH(1,IF($L53:$L67&lt;=LN$167,IF($M53:$M67&gt;=LN$167,1)),0))*$B53/12,0)</f>
        <v>0</v>
      </c>
      <c r="LO218" s="515">
        <f t="array" ref="LO218">IFERROR(INDEX($N53:$N67,MATCH(1,IF($L53:$L67&lt;=LO$167,IF($M53:$M67&gt;=LO$167,1)),0))*$B53/12,0)</f>
        <v>0</v>
      </c>
      <c r="LP218" s="515">
        <f t="array" ref="LP218">IFERROR(INDEX($N53:$N67,MATCH(1,IF($L53:$L67&lt;=LP$167,IF($M53:$M67&gt;=LP$167,1)),0))*$B53/12,0)</f>
        <v>0</v>
      </c>
      <c r="LQ218" s="515">
        <f t="array" ref="LQ218">IFERROR(INDEX($N53:$N67,MATCH(1,IF($L53:$L67&lt;=LQ$167,IF($M53:$M67&gt;=LQ$167,1)),0))*$B53/12,0)</f>
        <v>0</v>
      </c>
      <c r="LR218" s="515">
        <f t="array" ref="LR218">IFERROR(INDEX($N53:$N67,MATCH(1,IF($L53:$L67&lt;=LR$167,IF($M53:$M67&gt;=LR$167,1)),0))*$B53/12,0)</f>
        <v>0</v>
      </c>
      <c r="LS218" s="515">
        <f t="array" ref="LS218">IFERROR(INDEX($N53:$N67,MATCH(1,IF($L53:$L67&lt;=LS$167,IF($M53:$M67&gt;=LS$167,1)),0))*$B53/12,0)</f>
        <v>0</v>
      </c>
      <c r="LT218" s="515">
        <f t="array" ref="LT218">IFERROR(INDEX($N53:$N67,MATCH(1,IF($L53:$L67&lt;=LT$167,IF($M53:$M67&gt;=LT$167,1)),0))*$B53/12,0)</f>
        <v>0</v>
      </c>
      <c r="LU218" s="515">
        <f t="array" ref="LU218">IFERROR(INDEX($N53:$N67,MATCH(1,IF($L53:$L67&lt;=LU$167,IF($M53:$M67&gt;=LU$167,1)),0))*$B53/12,0)</f>
        <v>0</v>
      </c>
      <c r="LV218" s="515">
        <f t="array" ref="LV218">IFERROR(INDEX($N53:$N67,MATCH(1,IF($L53:$L67&lt;=LV$167,IF($M53:$M67&gt;=LV$167,1)),0))*$B53/12,0)</f>
        <v>0</v>
      </c>
      <c r="LW218" s="515">
        <f t="array" ref="LW218">IFERROR(INDEX($N53:$N67,MATCH(1,IF($L53:$L67&lt;=LW$167,IF($M53:$M67&gt;=LW$167,1)),0))*$B53/12,0)</f>
        <v>0</v>
      </c>
      <c r="LX218" s="515">
        <f t="array" ref="LX218">IFERROR(INDEX($N53:$N67,MATCH(1,IF($L53:$L67&lt;=LX$167,IF($M53:$M67&gt;=LX$167,1)),0))*$B53/12,0)</f>
        <v>0</v>
      </c>
      <c r="LY218" s="515">
        <f t="array" ref="LY218">IFERROR(INDEX($N53:$N67,MATCH(1,IF($L53:$L67&lt;=LY$167,IF($M53:$M67&gt;=LY$167,1)),0))*$B53/12,0)</f>
        <v>0</v>
      </c>
      <c r="LZ218" s="515">
        <f t="array" ref="LZ218">IFERROR(INDEX($N53:$N67,MATCH(1,IF($L53:$L67&lt;=LZ$167,IF($M53:$M67&gt;=LZ$167,1)),0))*$B53/12,0)</f>
        <v>0</v>
      </c>
      <c r="MA218" s="515">
        <f t="array" ref="MA218">IFERROR(INDEX($N53:$N67,MATCH(1,IF($L53:$L67&lt;=MA$167,IF($M53:$M67&gt;=MA$167,1)),0))*$B53/12,0)</f>
        <v>0</v>
      </c>
      <c r="MB218" s="515">
        <f t="array" ref="MB218">IFERROR(INDEX($N53:$N67,MATCH(1,IF($L53:$L67&lt;=MB$167,IF($M53:$M67&gt;=MB$167,1)),0))*$B53/12,0)</f>
        <v>0</v>
      </c>
      <c r="MC218" s="515">
        <f t="array" ref="MC218">IFERROR(INDEX($N53:$N67,MATCH(1,IF($L53:$L67&lt;=MC$167,IF($M53:$M67&gt;=MC$167,1)),0))*$B53/12,0)</f>
        <v>0</v>
      </c>
      <c r="MD218" s="515">
        <f t="array" ref="MD218">IFERROR(INDEX($N53:$N67,MATCH(1,IF($L53:$L67&lt;=MD$167,IF($M53:$M67&gt;=MD$167,1)),0))*$B53/12,0)</f>
        <v>0</v>
      </c>
      <c r="ME218" s="515">
        <f t="array" ref="ME218">IFERROR(INDEX($N53:$N67,MATCH(1,IF($L53:$L67&lt;=ME$167,IF($M53:$M67&gt;=ME$167,1)),0))*$B53/12,0)</f>
        <v>0</v>
      </c>
      <c r="MF218" s="515">
        <f t="array" ref="MF218">IFERROR(INDEX($N53:$N67,MATCH(1,IF($L53:$L67&lt;=MF$167,IF($M53:$M67&gt;=MF$167,1)),0))*$B53/12,0)</f>
        <v>0</v>
      </c>
      <c r="MG218" s="515">
        <f t="array" ref="MG218">IFERROR(INDEX($N53:$N67,MATCH(1,IF($L53:$L67&lt;=MG$167,IF($M53:$M67&gt;=MG$167,1)),0))*$B53/12,0)</f>
        <v>0</v>
      </c>
      <c r="MH218" s="515">
        <f t="array" ref="MH218">IFERROR(INDEX($N53:$N67,MATCH(1,IF($L53:$L67&lt;=MH$167,IF($M53:$M67&gt;=MH$167,1)),0))*$B53/12,0)</f>
        <v>0</v>
      </c>
      <c r="MI218" s="515">
        <f t="array" ref="MI218">IFERROR(INDEX($N53:$N67,MATCH(1,IF($L53:$L67&lt;=MI$167,IF($M53:$M67&gt;=MI$167,1)),0))*$B53/12,0)</f>
        <v>0</v>
      </c>
      <c r="MJ218" s="515">
        <f t="array" ref="MJ218">IFERROR(INDEX($N53:$N67,MATCH(1,IF($L53:$L67&lt;=MJ$167,IF($M53:$M67&gt;=MJ$167,1)),0))*$B53/12,0)</f>
        <v>0</v>
      </c>
      <c r="MK218" s="515">
        <f t="array" ref="MK218">IFERROR(INDEX($N53:$N67,MATCH(1,IF($L53:$L67&lt;=MK$167,IF($M53:$M67&gt;=MK$167,1)),0))*$B53/12,0)</f>
        <v>0</v>
      </c>
      <c r="ML218" s="515">
        <f t="array" ref="ML218">IFERROR(INDEX($N53:$N67,MATCH(1,IF($L53:$L67&lt;=ML$167,IF($M53:$M67&gt;=ML$167,1)),0))*$B53/12,0)</f>
        <v>0</v>
      </c>
      <c r="MM218" s="515">
        <f t="array" ref="MM218">IFERROR(INDEX($N53:$N67,MATCH(1,IF($L53:$L67&lt;=MM$167,IF($M53:$M67&gt;=MM$167,1)),0))*$B53/12,0)</f>
        <v>0</v>
      </c>
      <c r="MN218" s="515">
        <f t="array" ref="MN218">IFERROR(INDEX($N53:$N67,MATCH(1,IF($L53:$L67&lt;=MN$167,IF($M53:$M67&gt;=MN$167,1)),0))*$B53/12,0)</f>
        <v>0</v>
      </c>
      <c r="MO218" s="515">
        <f t="array" ref="MO218">IFERROR(INDEX($N53:$N67,MATCH(1,IF($L53:$L67&lt;=MO$167,IF($M53:$M67&gt;=MO$167,1)),0))*$B53/12,0)</f>
        <v>0</v>
      </c>
      <c r="MP218" s="515">
        <f t="array" ref="MP218">IFERROR(INDEX($N53:$N67,MATCH(1,IF($L53:$L67&lt;=MP$167,IF($M53:$M67&gt;=MP$167,1)),0))*$B53/12,0)</f>
        <v>0</v>
      </c>
      <c r="MQ218" s="515">
        <f t="array" ref="MQ218">IFERROR(INDEX($N53:$N67,MATCH(1,IF($L53:$L67&lt;=MQ$167,IF($M53:$M67&gt;=MQ$167,1)),0))*$B53/12,0)</f>
        <v>0</v>
      </c>
      <c r="MR218" s="515">
        <f t="array" ref="MR218">IFERROR(INDEX($N53:$N67,MATCH(1,IF($L53:$L67&lt;=MR$167,IF($M53:$M67&gt;=MR$167,1)),0))*$B53/12,0)</f>
        <v>0</v>
      </c>
      <c r="MS218" s="515">
        <f t="array" ref="MS218">IFERROR(INDEX($N53:$N67,MATCH(1,IF($L53:$L67&lt;=MS$167,IF($M53:$M67&gt;=MS$167,1)),0))*$B53/12,0)</f>
        <v>0</v>
      </c>
      <c r="MT218" s="515">
        <f t="array" ref="MT218">IFERROR(INDEX($N53:$N67,MATCH(1,IF($L53:$L67&lt;=MT$167,IF($M53:$M67&gt;=MT$167,1)),0))*$B53/12,0)</f>
        <v>0</v>
      </c>
      <c r="MU218" s="515">
        <f t="array" ref="MU218">IFERROR(INDEX($N53:$N67,MATCH(1,IF($L53:$L67&lt;=MU$167,IF($M53:$M67&gt;=MU$167,1)),0))*$B53/12,0)</f>
        <v>0</v>
      </c>
      <c r="MV218" s="515">
        <f t="array" ref="MV218">IFERROR(INDEX($N53:$N67,MATCH(1,IF($L53:$L67&lt;=MV$167,IF($M53:$M67&gt;=MV$167,1)),0))*$B53/12,0)</f>
        <v>0</v>
      </c>
      <c r="MW218" s="515">
        <f t="array" ref="MW218">IFERROR(INDEX($N53:$N67,MATCH(1,IF($L53:$L67&lt;=MW$167,IF($M53:$M67&gt;=MW$167,1)),0))*$B53/12,0)</f>
        <v>0</v>
      </c>
      <c r="MX218" s="515">
        <f t="array" ref="MX218">IFERROR(INDEX($N53:$N67,MATCH(1,IF($L53:$L67&lt;=MX$167,IF($M53:$M67&gt;=MX$167,1)),0))*$B53/12,0)</f>
        <v>0</v>
      </c>
      <c r="MY218" s="515">
        <f t="array" ref="MY218">IFERROR(INDEX($N53:$N67,MATCH(1,IF($L53:$L67&lt;=MY$167,IF($M53:$M67&gt;=MY$167,1)),0))*$B53/12,0)</f>
        <v>0</v>
      </c>
      <c r="MZ218" s="515">
        <f t="array" ref="MZ218">IFERROR(INDEX($N53:$N67,MATCH(1,IF($L53:$L67&lt;=MZ$167,IF($M53:$M67&gt;=MZ$167,1)),0))*$B53/12,0)</f>
        <v>0</v>
      </c>
      <c r="NA218" s="515">
        <f t="array" ref="NA218">IFERROR(INDEX($N53:$N67,MATCH(1,IF($L53:$L67&lt;=NA$167,IF($M53:$M67&gt;=NA$167,1)),0))*$B53/12,0)</f>
        <v>0</v>
      </c>
      <c r="NB218" s="515">
        <f t="array" ref="NB218">IFERROR(INDEX($N53:$N67,MATCH(1,IF($L53:$L67&lt;=NB$167,IF($M53:$M67&gt;=NB$167,1)),0))*$B53/12,0)</f>
        <v>0</v>
      </c>
      <c r="NC218" s="515">
        <f t="array" ref="NC218">IFERROR(INDEX($N53:$N67,MATCH(1,IF($L53:$L67&lt;=NC$167,IF($M53:$M67&gt;=NC$167,1)),0))*$B53/12,0)</f>
        <v>0</v>
      </c>
      <c r="ND218" s="515">
        <f t="array" ref="ND218">IFERROR(INDEX($N53:$N67,MATCH(1,IF($L53:$L67&lt;=ND$167,IF($M53:$M67&gt;=ND$167,1)),0))*$B53/12,0)</f>
        <v>0</v>
      </c>
      <c r="NE218" s="515">
        <f t="array" ref="NE218">IFERROR(INDEX($N53:$N67,MATCH(1,IF($L53:$L67&lt;=NE$167,IF($M53:$M67&gt;=NE$167,1)),0))*$B53/12,0)</f>
        <v>0</v>
      </c>
      <c r="NF218" s="515">
        <f t="array" ref="NF218">IFERROR(INDEX($N53:$N67,MATCH(1,IF($L53:$L67&lt;=NF$167,IF($M53:$M67&gt;=NF$167,1)),0))*$B53/12,0)</f>
        <v>0</v>
      </c>
      <c r="NG218" s="515">
        <f t="array" ref="NG218">IFERROR(INDEX($N53:$N67,MATCH(1,IF($L53:$L67&lt;=NG$167,IF($M53:$M67&gt;=NG$167,1)),0))*$B53/12,0)</f>
        <v>0</v>
      </c>
      <c r="NH218" s="515">
        <f t="array" ref="NH218">IFERROR(INDEX($N53:$N67,MATCH(1,IF($L53:$L67&lt;=NH$167,IF($M53:$M67&gt;=NH$167,1)),0))*$B53/12,0)</f>
        <v>0</v>
      </c>
      <c r="NI218" s="515">
        <f t="array" ref="NI218">IFERROR(INDEX($N53:$N67,MATCH(1,IF($L53:$L67&lt;=NI$167,IF($M53:$M67&gt;=NI$167,1)),0))*$B53/12,0)</f>
        <v>0</v>
      </c>
      <c r="NJ218" s="515">
        <f t="array" ref="NJ218">IFERROR(INDEX($N53:$N67,MATCH(1,IF($L53:$L67&lt;=NJ$167,IF($M53:$M67&gt;=NJ$167,1)),0))*$B53/12,0)</f>
        <v>0</v>
      </c>
      <c r="NK218" s="516">
        <f t="array" ref="NK218">IFERROR(INDEX($N53:$N67,MATCH(1,IF($L53:$L67&lt;=NK$167,IF($M53:$M67&gt;=NK$167,1)),0))*$B53/12,0)</f>
        <v>0</v>
      </c>
    </row>
    <row r="219" spans="1:375" s="384" customFormat="1" ht="13.8" x14ac:dyDescent="0.3">
      <c r="A219" s="517">
        <f t="shared" si="208"/>
        <v>44931.162454297977</v>
      </c>
      <c r="B219" s="421" t="s">
        <v>315</v>
      </c>
      <c r="C219" s="514" t="s">
        <v>328</v>
      </c>
      <c r="D219" s="515">
        <f>IF(AND(D$167&lt;=$E53,D$167&gt;=EOMONTH($D53,0)),IF($G53="NNN",SUM(Expenses!B$14:B$18)*$F53,IF($G53="FSG",0,IF($G53="MG",SUMPRODUCT(Expenses!B$14:B$18,$I53:$I57)*$F53,MAX((Expenses!B$15-$K53/12)*$J53*$F53,0)+MAX((Expenses!B$14-$K54/12)*$J54*$F53,0)+MAX((Expenses!B$17-$K55/12)*$J55*$F53,0)+MAX((Expenses!B$16-$K56/12)*$J56*$F53,0)+MAX((Expenses!B$18-$K57/12)*$J57*$F53,0)))),0)</f>
        <v>1103.2855136346657</v>
      </c>
      <c r="E219" s="515">
        <f>IF(AND(E$167&lt;=$E53,E$167&gt;=EOMONTH($D53,0)),IF($G53="NNN",SUM(Expenses!C$14:C$18)*$F53,IF($G53="FSG",0,IF($G53="MG",SUMPRODUCT(Expenses!C$14:C$18,$I53:$I57)*$F53,MAX((Expenses!C$15-$K53/12)*$J53*$F53,0)+MAX((Expenses!C$14-$K54/12)*$J54*$F53,0)+MAX((Expenses!C$17-$K55/12)*$J55*$F53,0)+MAX((Expenses!C$16-$K56/12)*$J56*$F53,0)+MAX((Expenses!C$18-$K57/12)*$J57*$F53,0)))),0)</f>
        <v>1105.7825572767349</v>
      </c>
      <c r="F219" s="515">
        <f>IF(AND(F$167&lt;=$E53,F$167&gt;=EOMONTH($D53,0)),IF($G53="NNN",SUM(Expenses!D$14:D$18)*$F53,IF($G53="FSG",0,IF($G53="MG",SUMPRODUCT(Expenses!D$14:D$18,$I53:$I57)*$F53,MAX((Expenses!D$15-$K53/12)*$J53*$F53,0)+MAX((Expenses!D$14-$K54/12)*$J54*$F53,0)+MAX((Expenses!D$17-$K55/12)*$J55*$F53,0)+MAX((Expenses!D$16-$K56/12)*$J56*$F53,0)+MAX((Expenses!D$18-$K57/12)*$J57*$F53,0)))),0)</f>
        <v>1108.2852524268437</v>
      </c>
      <c r="G219" s="515">
        <f>IF(AND(G$167&lt;=$E53,G$167&gt;=EOMONTH($D53,0)),IF($G53="NNN",SUM(Expenses!E$14:E$18)*$F53,IF($G53="FSG",0,IF($G53="MG",SUMPRODUCT(Expenses!E$14:E$18,$I53:$I57)*$F53,MAX((Expenses!E$15-$K53/12)*$J53*$F53,0)+MAX((Expenses!E$14-$K54/12)*$J54*$F53,0)+MAX((Expenses!E$17-$K55/12)*$J55*$F53,0)+MAX((Expenses!E$16-$K56/12)*$J56*$F53,0)+MAX((Expenses!E$18-$K57/12)*$J57*$F53,0)))),0)</f>
        <v>1110.7936118759353</v>
      </c>
      <c r="H219" s="515">
        <f>IF(AND(H$167&lt;=$E53,H$167&gt;=EOMONTH($D53,0)),IF($G53="NNN",SUM(Expenses!F$14:F$18)*$F53,IF($G53="FSG",0,IF($G53="MG",SUMPRODUCT(Expenses!F$14:F$18,$I53:$I57)*$F53,MAX((Expenses!F$15-$K53/12)*$J53*$F53,0)+MAX((Expenses!F$14-$K54/12)*$J54*$F53,0)+MAX((Expenses!F$17-$K55/12)*$J55*$F53,0)+MAX((Expenses!F$16-$K56/12)*$J56*$F53,0)+MAX((Expenses!F$18-$K57/12)*$J57*$F53,0)))),0)</f>
        <v>1113.3076484439025</v>
      </c>
      <c r="I219" s="515">
        <f>IF(AND(I$167&lt;=$E53,I$167&gt;=EOMONTH($D53,0)),IF($G53="NNN",SUM(Expenses!G$14:G$18)*$F53,IF($G53="FSG",0,IF($G53="MG",SUMPRODUCT(Expenses!G$14:G$18,$I53:$I57)*$F53,MAX((Expenses!G$15-$K53/12)*$J53*$F53,0)+MAX((Expenses!G$14-$K54/12)*$J54*$F53,0)+MAX((Expenses!G$17-$K55/12)*$J55*$F53,0)+MAX((Expenses!G$16-$K56/12)*$J56*$F53,0)+MAX((Expenses!G$18-$K57/12)*$J57*$F53,0)))),0)</f>
        <v>1115.8273749796524</v>
      </c>
      <c r="J219" s="515">
        <f>IF(AND(J$167&lt;=$E53,J$167&gt;=EOMONTH($D53,0)),IF($G53="NNN",SUM(Expenses!H$14:H$18)*$F53,IF($G53="FSG",0,IF($G53="MG",SUMPRODUCT(Expenses!H$14:H$18,$I53:$I57)*$F53,MAX((Expenses!H$15-$K53/12)*$J53*$F53,0)+MAX((Expenses!H$14-$K54/12)*$J54*$F53,0)+MAX((Expenses!H$17-$K55/12)*$J55*$F53,0)+MAX((Expenses!H$16-$K56/12)*$J56*$F53,0)+MAX((Expenses!H$18-$K57/12)*$J57*$F53,0)))),0)</f>
        <v>1118.3528043611736</v>
      </c>
      <c r="K219" s="515">
        <f>IF(AND(K$167&lt;=$E53,K$167&gt;=EOMONTH($D53,0)),IF($G53="NNN",SUM(Expenses!I$14:I$18)*$F53,IF($G53="FSG",0,IF($G53="MG",SUMPRODUCT(Expenses!I$14:I$18,$I53:$I57)*$F53,MAX((Expenses!I$15-$K53/12)*$J53*$F53,0)+MAX((Expenses!I$14-$K54/12)*$J54*$F53,0)+MAX((Expenses!I$17-$K55/12)*$J55*$F53,0)+MAX((Expenses!I$16-$K56/12)*$J56*$F53,0)+MAX((Expenses!I$18-$K57/12)*$J57*$F53,0)))),0)</f>
        <v>1120.8839494956007</v>
      </c>
      <c r="L219" s="515">
        <f>IF(AND(L$167&lt;=$E53,L$167&gt;=EOMONTH($D53,0)),IF($G53="NNN",SUM(Expenses!J$14:J$18)*$F53,IF($G53="FSG",0,IF($G53="MG",SUMPRODUCT(Expenses!J$14:J$18,$I53:$I57)*$F53,MAX((Expenses!J$15-$K53/12)*$J53*$F53,0)+MAX((Expenses!J$14-$K54/12)*$J54*$F53,0)+MAX((Expenses!J$17-$K55/12)*$J55*$F53,0)+MAX((Expenses!J$16-$K56/12)*$J56*$F53,0)+MAX((Expenses!J$18-$K57/12)*$J57*$F53,0)))),0)</f>
        <v>1123.420823319281</v>
      </c>
      <c r="M219" s="515">
        <f>IF(AND(M$167&lt;=$E53,M$167&gt;=EOMONTH($D53,0)),IF($G53="NNN",SUM(Expenses!K$14:K$18)*$F53,IF($G53="FSG",0,IF($G53="MG",SUMPRODUCT(Expenses!K$14:K$18,$I53:$I57)*$F53,MAX((Expenses!K$15-$K53/12)*$J53*$F53,0)+MAX((Expenses!K$14-$K54/12)*$J54*$F53,0)+MAX((Expenses!K$17-$K55/12)*$J55*$F53,0)+MAX((Expenses!K$16-$K56/12)*$J56*$F53,0)+MAX((Expenses!K$18-$K57/12)*$J57*$F53,0)))),0)</f>
        <v>1125.9634387978401</v>
      </c>
      <c r="N219" s="515">
        <f>IF(AND(N$167&lt;=$E53,N$167&gt;=EOMONTH($D53,0)),IF($G53="NNN",SUM(Expenses!L$14:L$18)*$F53,IF($G53="FSG",0,IF($G53="MG",SUMPRODUCT(Expenses!L$14:L$18,$I53:$I57)*$F53,MAX((Expenses!L$15-$K53/12)*$J53*$F53,0)+MAX((Expenses!L$14-$K54/12)*$J54*$F53,0)+MAX((Expenses!L$17-$K55/12)*$J55*$F53,0)+MAX((Expenses!L$16-$K56/12)*$J56*$F53,0)+MAX((Expenses!L$18-$K57/12)*$J57*$F53,0)))),0)</f>
        <v>1128.5118089262489</v>
      </c>
      <c r="O219" s="515">
        <f>IF(AND(O$167&lt;=$E53,O$167&gt;=EOMONTH($D53,0)),IF($G53="NNN",SUM(Expenses!M$14:M$18)*$F53,IF($G53="FSG",0,IF($G53="MG",SUMPRODUCT(Expenses!M$14:M$18,$I53:$I57)*$F53,MAX((Expenses!M$15-$K53/12)*$J53*$F53,0)+MAX((Expenses!M$14-$K54/12)*$J54*$F53,0)+MAX((Expenses!M$17-$K55/12)*$J55*$F53,0)+MAX((Expenses!M$16-$K56/12)*$J56*$F53,0)+MAX((Expenses!M$18-$K57/12)*$J57*$F53,0)))),0)</f>
        <v>1131.0659467288888</v>
      </c>
      <c r="P219" s="515">
        <f>IF(AND(P$167&lt;=$E53,P$167&gt;=EOMONTH($D53,0)),IF($G53="NNN",SUM(Expenses!N$14:N$18)*$F53,IF($G53="FSG",0,IF($G53="MG",SUMPRODUCT(Expenses!N$14:N$18,$I53:$I57)*$F53,MAX((Expenses!N$15-$K53/12)*$J53*$F53,0)+MAX((Expenses!N$14-$K54/12)*$J54*$F53,0)+MAX((Expenses!N$17-$K55/12)*$J55*$F53,0)+MAX((Expenses!N$16-$K56/12)*$J56*$F53,0)+MAX((Expenses!N$18-$K57/12)*$J57*$F53,0)))),0)</f>
        <v>1133.6258652596196</v>
      </c>
      <c r="Q219" s="515">
        <f>IF(AND(Q$167&lt;=$E53,Q$167&gt;=EOMONTH($D53,0)),IF($G53="NNN",SUM(Expenses!O$14:O$18)*$F53,IF($G53="FSG",0,IF($G53="MG",SUMPRODUCT(Expenses!O$14:O$18,$I53:$I57)*$F53,MAX((Expenses!O$15-$K53/12)*$J53*$F53,0)+MAX((Expenses!O$14-$K54/12)*$J54*$F53,0)+MAX((Expenses!O$17-$K55/12)*$J55*$F53,0)+MAX((Expenses!O$16-$K56/12)*$J56*$F53,0)+MAX((Expenses!O$18-$K57/12)*$J57*$F53,0)))),0)</f>
        <v>1136.1915776018457</v>
      </c>
      <c r="R219" s="515">
        <f>IF(AND(R$167&lt;=$E53,R$167&gt;=EOMONTH($D53,0)),IF($G53="NNN",SUM(Expenses!P$14:P$18)*$F53,IF($G53="FSG",0,IF($G53="MG",SUMPRODUCT(Expenses!P$14:P$18,$I53:$I57)*$F53,MAX((Expenses!P$15-$K53/12)*$J53*$F53,0)+MAX((Expenses!P$14-$K54/12)*$J54*$F53,0)+MAX((Expenses!P$17-$K55/12)*$J55*$F53,0)+MAX((Expenses!P$16-$K56/12)*$J56*$F53,0)+MAX((Expenses!P$18-$K57/12)*$J57*$F53,0)))),0)</f>
        <v>1138.7630968685826</v>
      </c>
      <c r="S219" s="515">
        <f>IF(AND(S$167&lt;=$E53,S$167&gt;=EOMONTH($D53,0)),IF($G53="NNN",SUM(Expenses!Q$14:Q$18)*$F53,IF($G53="FSG",0,IF($G53="MG",SUMPRODUCT(Expenses!Q$14:Q$18,$I53:$I57)*$F53,MAX((Expenses!Q$15-$K53/12)*$J53*$F53,0)+MAX((Expenses!Q$14-$K54/12)*$J54*$F53,0)+MAX((Expenses!Q$17-$K55/12)*$J55*$F53,0)+MAX((Expenses!Q$16-$K56/12)*$J56*$F53,0)+MAX((Expenses!Q$18-$K57/12)*$J57*$F53,0)))),0)</f>
        <v>1141.3404362025244</v>
      </c>
      <c r="T219" s="515">
        <f>IF(AND(T$167&lt;=$E53,T$167&gt;=EOMONTH($D53,0)),IF($G53="NNN",SUM(Expenses!R$14:R$18)*$F53,IF($G53="FSG",0,IF($G53="MG",SUMPRODUCT(Expenses!R$14:R$18,$I53:$I57)*$F53,MAX((Expenses!R$15-$K53/12)*$J53*$F53,0)+MAX((Expenses!R$14-$K54/12)*$J54*$F53,0)+MAX((Expenses!R$17-$K55/12)*$J55*$F53,0)+MAX((Expenses!R$16-$K56/12)*$J56*$F53,0)+MAX((Expenses!R$18-$K57/12)*$J57*$F53,0)))),0)</f>
        <v>1143.9236087761105</v>
      </c>
      <c r="U219" s="515">
        <f>IF(AND(U$167&lt;=$E53,U$167&gt;=EOMONTH($D53,0)),IF($G53="NNN",SUM(Expenses!S$14:S$18)*$F53,IF($G53="FSG",0,IF($G53="MG",SUMPRODUCT(Expenses!S$14:S$18,$I53:$I57)*$F53,MAX((Expenses!S$15-$K53/12)*$J53*$F53,0)+MAX((Expenses!S$14-$K54/12)*$J54*$F53,0)+MAX((Expenses!S$17-$K55/12)*$J55*$F53,0)+MAX((Expenses!S$16-$K56/12)*$J56*$F53,0)+MAX((Expenses!S$18-$K57/12)*$J57*$F53,0)))),0)</f>
        <v>1146.5126277915938</v>
      </c>
      <c r="V219" s="515">
        <f>IF(AND(V$167&lt;=$E53,V$167&gt;=EOMONTH($D53,0)),IF($G53="NNN",SUM(Expenses!T$14:T$18)*$F53,IF($G53="FSG",0,IF($G53="MG",SUMPRODUCT(Expenses!T$14:T$18,$I53:$I57)*$F53,MAX((Expenses!T$15-$K53/12)*$J53*$F53,0)+MAX((Expenses!T$14-$K54/12)*$J54*$F53,0)+MAX((Expenses!T$17-$K55/12)*$J55*$F53,0)+MAX((Expenses!T$16-$K56/12)*$J56*$F53,0)+MAX((Expenses!T$18-$K57/12)*$J57*$F53,0)))),0)</f>
        <v>1149.1075064811068</v>
      </c>
      <c r="W219" s="515">
        <f>IF(AND(W$167&lt;=$E53,W$167&gt;=EOMONTH($D53,0)),IF($G53="NNN",SUM(Expenses!U$14:U$18)*$F53,IF($G53="FSG",0,IF($G53="MG",SUMPRODUCT(Expenses!U$14:U$18,$I53:$I57)*$F53,MAX((Expenses!U$15-$K53/12)*$J53*$F53,0)+MAX((Expenses!U$14-$K54/12)*$J54*$F53,0)+MAX((Expenses!U$17-$K55/12)*$J55*$F53,0)+MAX((Expenses!U$16-$K56/12)*$J56*$F53,0)+MAX((Expenses!U$18-$K57/12)*$J57*$F53,0)))),0)</f>
        <v>1151.7082581067307</v>
      </c>
      <c r="X219" s="515">
        <f>IF(AND(X$167&lt;=$E53,X$167&gt;=EOMONTH($D53,0)),IF($G53="NNN",SUM(Expenses!V$14:V$18)*$F53,IF($G53="FSG",0,IF($G53="MG",SUMPRODUCT(Expenses!V$14:V$18,$I53:$I57)*$F53,MAX((Expenses!V$15-$K53/12)*$J53*$F53,0)+MAX((Expenses!V$14-$K54/12)*$J54*$F53,0)+MAX((Expenses!V$17-$K55/12)*$J55*$F53,0)+MAX((Expenses!V$16-$K56/12)*$J56*$F53,0)+MAX((Expenses!V$18-$K57/12)*$J57*$F53,0)))),0)</f>
        <v>1154.3148959605621</v>
      </c>
      <c r="Y219" s="515">
        <f>IF(AND(Y$167&lt;=$E53,Y$167&gt;=EOMONTH($D53,0)),IF($G53="NNN",SUM(Expenses!W$14:W$18)*$F53,IF($G53="FSG",0,IF($G53="MG",SUMPRODUCT(Expenses!W$14:W$18,$I53:$I57)*$F53,MAX((Expenses!W$15-$K53/12)*$J53*$F53,0)+MAX((Expenses!W$14-$K54/12)*$J54*$F53,0)+MAX((Expenses!W$17-$K55/12)*$J55*$F53,0)+MAX((Expenses!W$16-$K56/12)*$J56*$F53,0)+MAX((Expenses!W$18-$K57/12)*$J57*$F53,0)))),0)</f>
        <v>1156.9274333647816</v>
      </c>
      <c r="Z219" s="515">
        <f>IF(AND(Z$167&lt;=$E53,Z$167&gt;=EOMONTH($D53,0)),IF($G53="NNN",SUM(Expenses!X$14:X$18)*$F53,IF($G53="FSG",0,IF($G53="MG",SUMPRODUCT(Expenses!X$14:X$18,$I53:$I57)*$F53,MAX((Expenses!X$15-$K53/12)*$J53*$F53,0)+MAX((Expenses!X$14-$K54/12)*$J54*$F53,0)+MAX((Expenses!X$17-$K55/12)*$J55*$F53,0)+MAX((Expenses!X$16-$K56/12)*$J56*$F53,0)+MAX((Expenses!X$18-$K57/12)*$J57*$F53,0)))),0)</f>
        <v>1159.5458836717214</v>
      </c>
      <c r="AA219" s="515">
        <f>IF(AND(AA$167&lt;=$E53,AA$167&gt;=EOMONTH($D53,0)),IF($G53="NNN",SUM(Expenses!Y$14:Y$18)*$F53,IF($G53="FSG",0,IF($G53="MG",SUMPRODUCT(Expenses!Y$14:Y$18,$I53:$I57)*$F53,MAX((Expenses!Y$15-$K53/12)*$J53*$F53,0)+MAX((Expenses!Y$14-$K54/12)*$J54*$F53,0)+MAX((Expenses!Y$17-$K55/12)*$J55*$F53,0)+MAX((Expenses!Y$16-$K56/12)*$J56*$F53,0)+MAX((Expenses!Y$18-$K57/12)*$J57*$F53,0)))),0)</f>
        <v>1162.1702602639339</v>
      </c>
      <c r="AB219" s="515">
        <f>IF(AND(AB$167&lt;=$E53,AB$167&gt;=EOMONTH($D53,0)),IF($G53="NNN",SUM(Expenses!Z$14:Z$18)*$F53,IF($G53="FSG",0,IF($G53="MG",SUMPRODUCT(Expenses!Z$14:Z$18,$I53:$I57)*$F53,MAX((Expenses!Z$15-$K53/12)*$J53*$F53,0)+MAX((Expenses!Z$14-$K54/12)*$J54*$F53,0)+MAX((Expenses!Z$17-$K55/12)*$J55*$F53,0)+MAX((Expenses!Z$16-$K56/12)*$J56*$F53,0)+MAX((Expenses!Z$18-$K57/12)*$J57*$F53,0)))),0)</f>
        <v>1164.80057655426</v>
      </c>
      <c r="AC219" s="515">
        <f>IF(AND(AC$167&lt;=$E53,AC$167&gt;=EOMONTH($D53,0)),IF($G53="NNN",SUM(Expenses!AA$14:AA$18)*$F53,IF($G53="FSG",0,IF($G53="MG",SUMPRODUCT(Expenses!AA$14:AA$18,$I53:$I57)*$F53,MAX((Expenses!AA$15-$K53/12)*$J53*$F53,0)+MAX((Expenses!AA$14-$K54/12)*$J54*$F53,0)+MAX((Expenses!AA$17-$K55/12)*$J55*$F53,0)+MAX((Expenses!AA$16-$K56/12)*$J56*$F53,0)+MAX((Expenses!AA$18-$K57/12)*$J57*$F53,0)))),0)</f>
        <v>1167.4368459858972</v>
      </c>
      <c r="AD219" s="515">
        <f>IF(AND(AD$167&lt;=$E53,AD$167&gt;=EOMONTH($D53,0)),IF($G53="NNN",SUM(Expenses!AB$14:AB$18)*$F53,IF($G53="FSG",0,IF($G53="MG",SUMPRODUCT(Expenses!AB$14:AB$18,$I53:$I57)*$F53,MAX((Expenses!AB$15-$K53/12)*$J53*$F53,0)+MAX((Expenses!AB$14-$K54/12)*$J54*$F53,0)+MAX((Expenses!AB$17-$K55/12)*$J55*$F53,0)+MAX((Expenses!AB$16-$K56/12)*$J56*$F53,0)+MAX((Expenses!AB$18-$K57/12)*$J57*$F53,0)))),0)</f>
        <v>1170.0790820324694</v>
      </c>
      <c r="AE219" s="515">
        <f>IF(AND(AE$167&lt;=$E53,AE$167&gt;=EOMONTH($D53,0)),IF($G53="NNN",SUM(Expenses!AC$14:AC$18)*$F53,IF($G53="FSG",0,IF($G53="MG",SUMPRODUCT(Expenses!AC$14:AC$18,$I53:$I57)*$F53,MAX((Expenses!AC$15-$K53/12)*$J53*$F53,0)+MAX((Expenses!AC$14-$K54/12)*$J54*$F53,0)+MAX((Expenses!AC$17-$K55/12)*$J55*$F53,0)+MAX((Expenses!AC$16-$K56/12)*$J56*$F53,0)+MAX((Expenses!AC$18-$K57/12)*$J57*$F53,0)))),0)</f>
        <v>1172.7272981980946</v>
      </c>
      <c r="AF219" s="515">
        <f>IF(AND(AF$167&lt;=$E53,AF$167&gt;=EOMONTH($D53,0)),IF($G53="NNN",SUM(Expenses!AD$14:AD$18)*$F53,IF($G53="FSG",0,IF($G53="MG",SUMPRODUCT(Expenses!AD$14:AD$18,$I53:$I57)*$F53,MAX((Expenses!AD$15-$K53/12)*$J53*$F53,0)+MAX((Expenses!AD$14-$K54/12)*$J54*$F53,0)+MAX((Expenses!AD$17-$K55/12)*$J55*$F53,0)+MAX((Expenses!AD$16-$K56/12)*$J56*$F53,0)+MAX((Expenses!AD$18-$K57/12)*$J57*$F53,0)))),0)</f>
        <v>1175.3815080174545</v>
      </c>
      <c r="AG219" s="515">
        <f>IF(AND(AG$167&lt;=$E53,AG$167&gt;=EOMONTH($D53,0)),IF($G53="NNN",SUM(Expenses!AE$14:AE$18)*$F53,IF($G53="FSG",0,IF($G53="MG",SUMPRODUCT(Expenses!AE$14:AE$18,$I53:$I57)*$F53,MAX((Expenses!AE$15-$K53/12)*$J53*$F53,0)+MAX((Expenses!AE$14-$K54/12)*$J54*$F53,0)+MAX((Expenses!AE$17-$K55/12)*$J55*$F53,0)+MAX((Expenses!AE$16-$K56/12)*$J56*$F53,0)+MAX((Expenses!AE$18-$K57/12)*$J57*$F53,0)))),0)</f>
        <v>1178.0417250558633</v>
      </c>
      <c r="AH219" s="515">
        <f>IF(AND(AH$167&lt;=$E53,AH$167&gt;=EOMONTH($D53,0)),IF($G53="NNN",SUM(Expenses!AF$14:AF$18)*$F53,IF($G53="FSG",0,IF($G53="MG",SUMPRODUCT(Expenses!AF$14:AF$18,$I53:$I57)*$F53,MAX((Expenses!AF$15-$K53/12)*$J53*$F53,0)+MAX((Expenses!AF$14-$K54/12)*$J54*$F53,0)+MAX((Expenses!AF$17-$K55/12)*$J55*$F53,0)+MAX((Expenses!AF$16-$K56/12)*$J56*$F53,0)+MAX((Expenses!AF$18-$K57/12)*$J57*$F53,0)))),0)</f>
        <v>1180.707962909338</v>
      </c>
      <c r="AI219" s="515">
        <f>IF(AND(AI$167&lt;=$E53,AI$167&gt;=EOMONTH($D53,0)),IF($G53="NNN",SUM(Expenses!AG$14:AG$18)*$F53,IF($G53="FSG",0,IF($G53="MG",SUMPRODUCT(Expenses!AG$14:AG$18,$I53:$I57)*$F53,MAX((Expenses!AG$15-$K53/12)*$J53*$F53,0)+MAX((Expenses!AG$14-$K54/12)*$J54*$F53,0)+MAX((Expenses!AG$17-$K55/12)*$J55*$F53,0)+MAX((Expenses!AG$16-$K56/12)*$J56*$F53,0)+MAX((Expenses!AG$18-$K57/12)*$J57*$F53,0)))),0)</f>
        <v>1183.3802352046664</v>
      </c>
      <c r="AJ219" s="515">
        <f>IF(AND(AJ$167&lt;=$E53,AJ$167&gt;=EOMONTH($D53,0)),IF($G53="NNN",SUM(Expenses!AH$14:AH$18)*$F53,IF($G53="FSG",0,IF($G53="MG",SUMPRODUCT(Expenses!AH$14:AH$18,$I53:$I57)*$F53,MAX((Expenses!AH$15-$K53/12)*$J53*$F53,0)+MAX((Expenses!AH$14-$K54/12)*$J54*$F53,0)+MAX((Expenses!AH$17-$K55/12)*$J55*$F53,0)+MAX((Expenses!AH$16-$K56/12)*$J56*$F53,0)+MAX((Expenses!AH$18-$K57/12)*$J57*$F53,0)))),0)</f>
        <v>1186.0585555994783</v>
      </c>
      <c r="AK219" s="515">
        <f>IF(AND(AK$167&lt;=$E53,AK$167&gt;=EOMONTH($D53,0)),IF($G53="NNN",SUM(Expenses!AI$14:AI$18)*$F53,IF($G53="FSG",0,IF($G53="MG",SUMPRODUCT(Expenses!AI$14:AI$18,$I53:$I57)*$F53,MAX((Expenses!AI$15-$K53/12)*$J53*$F53,0)+MAX((Expenses!AI$14-$K54/12)*$J54*$F53,0)+MAX((Expenses!AI$17-$K55/12)*$J55*$F53,0)+MAX((Expenses!AI$16-$K56/12)*$J56*$F53,0)+MAX((Expenses!AI$18-$K57/12)*$J57*$F53,0)))),0)</f>
        <v>1188.7429377823139</v>
      </c>
      <c r="AL219" s="515">
        <f>IF(AND(AL$167&lt;=$E53,AL$167&gt;=EOMONTH($D53,0)),IF($G53="NNN",SUM(Expenses!AJ$14:AJ$18)*$F53,IF($G53="FSG",0,IF($G53="MG",SUMPRODUCT(Expenses!AJ$14:AJ$18,$I53:$I57)*$F53,MAX((Expenses!AJ$15-$K53/12)*$J53*$F53,0)+MAX((Expenses!AJ$14-$K54/12)*$J54*$F53,0)+MAX((Expenses!AJ$17-$K55/12)*$J55*$F53,0)+MAX((Expenses!AJ$16-$K56/12)*$J56*$F53,0)+MAX((Expenses!AJ$18-$K57/12)*$J57*$F53,0)))),0)</f>
        <v>1191.4333954726947</v>
      </c>
      <c r="AM219" s="515">
        <f>IF(AND(AM$167&lt;=$E53,AM$167&gt;=EOMONTH($D53,0)),IF($G53="NNN",SUM(Expenses!AK$14:AK$18)*$F53,IF($G53="FSG",0,IF($G53="MG",SUMPRODUCT(Expenses!AK$14:AK$18,$I53:$I57)*$F53,MAX((Expenses!AK$15-$K53/12)*$J53*$F53,0)+MAX((Expenses!AK$14-$K54/12)*$J54*$F53,0)+MAX((Expenses!AK$17-$K55/12)*$J55*$F53,0)+MAX((Expenses!AK$16-$K56/12)*$J56*$F53,0)+MAX((Expenses!AK$18-$K57/12)*$J57*$F53,0)))),0)</f>
        <v>1194.1299424211929</v>
      </c>
      <c r="AN219" s="515">
        <f>IF(AND(AN$167&lt;=$E53,AN$167&gt;=EOMONTH($D53,0)),IF($G53="NNN",SUM(Expenses!AL$14:AL$18)*$F53,IF($G53="FSG",0,IF($G53="MG",SUMPRODUCT(Expenses!AL$14:AL$18,$I53:$I57)*$F53,MAX((Expenses!AL$15-$K53/12)*$J53*$F53,0)+MAX((Expenses!AL$14-$K54/12)*$J54*$F53,0)+MAX((Expenses!AL$17-$K55/12)*$J55*$F53,0)+MAX((Expenses!AL$16-$K56/12)*$J56*$F53,0)+MAX((Expenses!AL$18-$K57/12)*$J57*$F53,0)))),0)</f>
        <v>1196.8325924095029</v>
      </c>
      <c r="AO219" s="515">
        <f>IF(AND(AO$167&lt;=$E53,AO$167&gt;=EOMONTH($D53,0)),IF($G53="NNN",SUM(Expenses!AM$14:AM$18)*$F53,IF($G53="FSG",0,IF($G53="MG",SUMPRODUCT(Expenses!AM$14:AM$18,$I53:$I57)*$F53,MAX((Expenses!AM$15-$K53/12)*$J53*$F53,0)+MAX((Expenses!AM$14-$K54/12)*$J54*$F53,0)+MAX((Expenses!AM$17-$K55/12)*$J55*$F53,0)+MAX((Expenses!AM$16-$K56/12)*$J56*$F53,0)+MAX((Expenses!AM$18-$K57/12)*$J57*$F53,0)))),0)</f>
        <v>1199.5413592505104</v>
      </c>
      <c r="AP219" s="515">
        <f>IF(AND(AP$167&lt;=$E53,AP$167&gt;=EOMONTH($D53,0)),IF($G53="NNN",SUM(Expenses!AN$14:AN$18)*$F53,IF($G53="FSG",0,IF($G53="MG",SUMPRODUCT(Expenses!AN$14:AN$18,$I53:$I57)*$F53,MAX((Expenses!AN$15-$K53/12)*$J53*$F53,0)+MAX((Expenses!AN$14-$K54/12)*$J54*$F53,0)+MAX((Expenses!AN$17-$K55/12)*$J55*$F53,0)+MAX((Expenses!AN$16-$K56/12)*$J56*$F53,0)+MAX((Expenses!AN$18-$K57/12)*$J57*$F53,0)))),0)</f>
        <v>1202.2562567883631</v>
      </c>
      <c r="AQ219" s="515">
        <f>IF(AND(AQ$167&lt;=$E53,AQ$167&gt;=EOMONTH($D53,0)),IF($G53="NNN",SUM(Expenses!AO$14:AO$18)*$F53,IF($G53="FSG",0,IF($G53="MG",SUMPRODUCT(Expenses!AO$14:AO$18,$I53:$I57)*$F53,MAX((Expenses!AO$15-$K53/12)*$J53*$F53,0)+MAX((Expenses!AO$14-$K54/12)*$J54*$F53,0)+MAX((Expenses!AO$17-$K55/12)*$J55*$F53,0)+MAX((Expenses!AO$16-$K56/12)*$J56*$F53,0)+MAX((Expenses!AO$18-$K57/12)*$J57*$F53,0)))),0)</f>
        <v>0</v>
      </c>
      <c r="AR219" s="515">
        <f>IF(AND(AR$167&lt;=$E53,AR$167&gt;=EOMONTH($D53,0)),IF($G53="NNN",SUM(Expenses!AP$14:AP$18)*$F53,IF($G53="FSG",0,IF($G53="MG",SUMPRODUCT(Expenses!AP$14:AP$18,$I53:$I57)*$F53,MAX((Expenses!AP$15-$K53/12)*$J53*$F53,0)+MAX((Expenses!AP$14-$K54/12)*$J54*$F53,0)+MAX((Expenses!AP$17-$K55/12)*$J55*$F53,0)+MAX((Expenses!AP$16-$K56/12)*$J56*$F53,0)+MAX((Expenses!AP$18-$K57/12)*$J57*$F53,0)))),0)</f>
        <v>0</v>
      </c>
      <c r="AS219" s="515">
        <f>IF(AND(AS$167&lt;=$E53,AS$167&gt;=EOMONTH($D53,0)),IF($G53="NNN",SUM(Expenses!AQ$14:AQ$18)*$F53,IF($G53="FSG",0,IF($G53="MG",SUMPRODUCT(Expenses!AQ$14:AQ$18,$I53:$I57)*$F53,MAX((Expenses!AQ$15-$K53/12)*$J53*$F53,0)+MAX((Expenses!AQ$14-$K54/12)*$J54*$F53,0)+MAX((Expenses!AQ$17-$K55/12)*$J55*$F53,0)+MAX((Expenses!AQ$16-$K56/12)*$J56*$F53,0)+MAX((Expenses!AQ$18-$K57/12)*$J57*$F53,0)))),0)</f>
        <v>0</v>
      </c>
      <c r="AT219" s="515">
        <f>IF(AND(AT$167&lt;=$E53,AT$167&gt;=EOMONTH($D53,0)),IF($G53="NNN",SUM(Expenses!AR$14:AR$18)*$F53,IF($G53="FSG",0,IF($G53="MG",SUMPRODUCT(Expenses!AR$14:AR$18,$I53:$I57)*$F53,MAX((Expenses!AR$15-$K53/12)*$J53*$F53,0)+MAX((Expenses!AR$14-$K54/12)*$J54*$F53,0)+MAX((Expenses!AR$17-$K55/12)*$J55*$F53,0)+MAX((Expenses!AR$16-$K56/12)*$J56*$F53,0)+MAX((Expenses!AR$18-$K57/12)*$J57*$F53,0)))),0)</f>
        <v>0</v>
      </c>
      <c r="AU219" s="515">
        <f>IF(AND(AU$167&lt;=$E53,AU$167&gt;=EOMONTH($D53,0)),IF($G53="NNN",SUM(Expenses!AS$14:AS$18)*$F53,IF($G53="FSG",0,IF($G53="MG",SUMPRODUCT(Expenses!AS$14:AS$18,$I53:$I57)*$F53,MAX((Expenses!AS$15-$K53/12)*$J53*$F53,0)+MAX((Expenses!AS$14-$K54/12)*$J54*$F53,0)+MAX((Expenses!AS$17-$K55/12)*$J55*$F53,0)+MAX((Expenses!AS$16-$K56/12)*$J56*$F53,0)+MAX((Expenses!AS$18-$K57/12)*$J57*$F53,0)))),0)</f>
        <v>0</v>
      </c>
      <c r="AV219" s="515">
        <f>IF(AND(AV$167&lt;=$E53,AV$167&gt;=EOMONTH($D53,0)),IF($G53="NNN",SUM(Expenses!AT$14:AT$18)*$F53,IF($G53="FSG",0,IF($G53="MG",SUMPRODUCT(Expenses!AT$14:AT$18,$I53:$I57)*$F53,MAX((Expenses!AT$15-$K53/12)*$J53*$F53,0)+MAX((Expenses!AT$14-$K54/12)*$J54*$F53,0)+MAX((Expenses!AT$17-$K55/12)*$J55*$F53,0)+MAX((Expenses!AT$16-$K56/12)*$J56*$F53,0)+MAX((Expenses!AT$18-$K57/12)*$J57*$F53,0)))),0)</f>
        <v>0</v>
      </c>
      <c r="AW219" s="515">
        <f>IF(AND(AW$167&lt;=$E53,AW$167&gt;=EOMONTH($D53,0)),IF($G53="NNN",SUM(Expenses!AU$14:AU$18)*$F53,IF($G53="FSG",0,IF($G53="MG",SUMPRODUCT(Expenses!AU$14:AU$18,$I53:$I57)*$F53,MAX((Expenses!AU$15-$K53/12)*$J53*$F53,0)+MAX((Expenses!AU$14-$K54/12)*$J54*$F53,0)+MAX((Expenses!AU$17-$K55/12)*$J55*$F53,0)+MAX((Expenses!AU$16-$K56/12)*$J56*$F53,0)+MAX((Expenses!AU$18-$K57/12)*$J57*$F53,0)))),0)</f>
        <v>0</v>
      </c>
      <c r="AX219" s="515">
        <f>IF(AND(AX$167&lt;=$E53,AX$167&gt;=EOMONTH($D53,0)),IF($G53="NNN",SUM(Expenses!AV$14:AV$18)*$F53,IF($G53="FSG",0,IF($G53="MG",SUMPRODUCT(Expenses!AV$14:AV$18,$I53:$I57)*$F53,MAX((Expenses!AV$15-$K53/12)*$J53*$F53,0)+MAX((Expenses!AV$14-$K54/12)*$J54*$F53,0)+MAX((Expenses!AV$17-$K55/12)*$J55*$F53,0)+MAX((Expenses!AV$16-$K56/12)*$J56*$F53,0)+MAX((Expenses!AV$18-$K57/12)*$J57*$F53,0)))),0)</f>
        <v>0</v>
      </c>
      <c r="AY219" s="515">
        <f>IF(AND(AY$167&lt;=$E53,AY$167&gt;=EOMONTH($D53,0)),IF($G53="NNN",SUM(Expenses!AW$14:AW$18)*$F53,IF($G53="FSG",0,IF($G53="MG",SUMPRODUCT(Expenses!AW$14:AW$18,$I53:$I57)*$F53,MAX((Expenses!AW$15-$K53/12)*$J53*$F53,0)+MAX((Expenses!AW$14-$K54/12)*$J54*$F53,0)+MAX((Expenses!AW$17-$K55/12)*$J55*$F53,0)+MAX((Expenses!AW$16-$K56/12)*$J56*$F53,0)+MAX((Expenses!AW$18-$K57/12)*$J57*$F53,0)))),0)</f>
        <v>0</v>
      </c>
      <c r="AZ219" s="515">
        <f>IF(AND(AZ$167&lt;=$E53,AZ$167&gt;=EOMONTH($D53,0)),IF($G53="NNN",SUM(Expenses!AX$14:AX$18)*$F53,IF($G53="FSG",0,IF($G53="MG",SUMPRODUCT(Expenses!AX$14:AX$18,$I53:$I57)*$F53,MAX((Expenses!AX$15-$K53/12)*$J53*$F53,0)+MAX((Expenses!AX$14-$K54/12)*$J54*$F53,0)+MAX((Expenses!AX$17-$K55/12)*$J55*$F53,0)+MAX((Expenses!AX$16-$K56/12)*$J56*$F53,0)+MAX((Expenses!AX$18-$K57/12)*$J57*$F53,0)))),0)</f>
        <v>0</v>
      </c>
      <c r="BA219" s="515">
        <f>IF(AND(BA$167&lt;=$E53,BA$167&gt;=EOMONTH($D53,0)),IF($G53="NNN",SUM(Expenses!AY$14:AY$18)*$F53,IF($G53="FSG",0,IF($G53="MG",SUMPRODUCT(Expenses!AY$14:AY$18,$I53:$I57)*$F53,MAX((Expenses!AY$15-$K53/12)*$J53*$F53,0)+MAX((Expenses!AY$14-$K54/12)*$J54*$F53,0)+MAX((Expenses!AY$17-$K55/12)*$J55*$F53,0)+MAX((Expenses!AY$16-$K56/12)*$J56*$F53,0)+MAX((Expenses!AY$18-$K57/12)*$J57*$F53,0)))),0)</f>
        <v>0</v>
      </c>
      <c r="BB219" s="515">
        <f>IF(AND(BB$167&lt;=$E53,BB$167&gt;=EOMONTH($D53,0)),IF($G53="NNN",SUM(Expenses!AZ$14:AZ$18)*$F53,IF($G53="FSG",0,IF($G53="MG",SUMPRODUCT(Expenses!AZ$14:AZ$18,$I53:$I57)*$F53,MAX((Expenses!AZ$15-$K53/12)*$J53*$F53,0)+MAX((Expenses!AZ$14-$K54/12)*$J54*$F53,0)+MAX((Expenses!AZ$17-$K55/12)*$J55*$F53,0)+MAX((Expenses!AZ$16-$K56/12)*$J56*$F53,0)+MAX((Expenses!AZ$18-$K57/12)*$J57*$F53,0)))),0)</f>
        <v>0</v>
      </c>
      <c r="BC219" s="515">
        <f>IF(AND(BC$167&lt;=$E53,BC$167&gt;=EOMONTH($D53,0)),IF($G53="NNN",SUM(Expenses!BA$14:BA$18)*$F53,IF($G53="FSG",0,IF($G53="MG",SUMPRODUCT(Expenses!BA$14:BA$18,$I53:$I57)*$F53,MAX((Expenses!BA$15-$K53/12)*$J53*$F53,0)+MAX((Expenses!BA$14-$K54/12)*$J54*$F53,0)+MAX((Expenses!BA$17-$K55/12)*$J55*$F53,0)+MAX((Expenses!BA$16-$K56/12)*$J56*$F53,0)+MAX((Expenses!BA$18-$K57/12)*$J57*$F53,0)))),0)</f>
        <v>0</v>
      </c>
      <c r="BD219" s="515">
        <f>IF(AND(BD$167&lt;=$E53,BD$167&gt;=EOMONTH($D53,0)),IF($G53="NNN",SUM(Expenses!BB$14:BB$18)*$F53,IF($G53="FSG",0,IF($G53="MG",SUMPRODUCT(Expenses!BB$14:BB$18,$I53:$I57)*$F53,MAX((Expenses!BB$15-$K53/12)*$J53*$F53,0)+MAX((Expenses!BB$14-$K54/12)*$J54*$F53,0)+MAX((Expenses!BB$17-$K55/12)*$J55*$F53,0)+MAX((Expenses!BB$16-$K56/12)*$J56*$F53,0)+MAX((Expenses!BB$18-$K57/12)*$J57*$F53,0)))),0)</f>
        <v>0</v>
      </c>
      <c r="BE219" s="515">
        <f>IF(AND(BE$167&lt;=$E53,BE$167&gt;=EOMONTH($D53,0)),IF($G53="NNN",SUM(Expenses!BC$14:BC$18)*$F53,IF($G53="FSG",0,IF($G53="MG",SUMPRODUCT(Expenses!BC$14:BC$18,$I53:$I57)*$F53,MAX((Expenses!BC$15-$K53/12)*$J53*$F53,0)+MAX((Expenses!BC$14-$K54/12)*$J54*$F53,0)+MAX((Expenses!BC$17-$K55/12)*$J55*$F53,0)+MAX((Expenses!BC$16-$K56/12)*$J56*$F53,0)+MAX((Expenses!BC$18-$K57/12)*$J57*$F53,0)))),0)</f>
        <v>0</v>
      </c>
      <c r="BF219" s="515">
        <f>IF(AND(BF$167&lt;=$E53,BF$167&gt;=EOMONTH($D53,0)),IF($G53="NNN",SUM(Expenses!BD$14:BD$18)*$F53,IF($G53="FSG",0,IF($G53="MG",SUMPRODUCT(Expenses!BD$14:BD$18,$I53:$I57)*$F53,MAX((Expenses!BD$15-$K53/12)*$J53*$F53,0)+MAX((Expenses!BD$14-$K54/12)*$J54*$F53,0)+MAX((Expenses!BD$17-$K55/12)*$J55*$F53,0)+MAX((Expenses!BD$16-$K56/12)*$J56*$F53,0)+MAX((Expenses!BD$18-$K57/12)*$J57*$F53,0)))),0)</f>
        <v>0</v>
      </c>
      <c r="BG219" s="515">
        <f>IF(AND(BG$167&lt;=$E53,BG$167&gt;=EOMONTH($D53,0)),IF($G53="NNN",SUM(Expenses!BE$14:BE$18)*$F53,IF($G53="FSG",0,IF($G53="MG",SUMPRODUCT(Expenses!BE$14:BE$18,$I53:$I57)*$F53,MAX((Expenses!BE$15-$K53/12)*$J53*$F53,0)+MAX((Expenses!BE$14-$K54/12)*$J54*$F53,0)+MAX((Expenses!BE$17-$K55/12)*$J55*$F53,0)+MAX((Expenses!BE$16-$K56/12)*$J56*$F53,0)+MAX((Expenses!BE$18-$K57/12)*$J57*$F53,0)))),0)</f>
        <v>0</v>
      </c>
      <c r="BH219" s="515">
        <f>IF(AND(BH$167&lt;=$E53,BH$167&gt;=EOMONTH($D53,0)),IF($G53="NNN",SUM(Expenses!BF$14:BF$18)*$F53,IF($G53="FSG",0,IF($G53="MG",SUMPRODUCT(Expenses!BF$14:BF$18,$I53:$I57)*$F53,MAX((Expenses!BF$15-$K53/12)*$J53*$F53,0)+MAX((Expenses!BF$14-$K54/12)*$J54*$F53,0)+MAX((Expenses!BF$17-$K55/12)*$J55*$F53,0)+MAX((Expenses!BF$16-$K56/12)*$J56*$F53,0)+MAX((Expenses!BF$18-$K57/12)*$J57*$F53,0)))),0)</f>
        <v>0</v>
      </c>
      <c r="BI219" s="515">
        <f>IF(AND(BI$167&lt;=$E53,BI$167&gt;=EOMONTH($D53,0)),IF($G53="NNN",SUM(Expenses!BG$14:BG$18)*$F53,IF($G53="FSG",0,IF($G53="MG",SUMPRODUCT(Expenses!BG$14:BG$18,$I53:$I57)*$F53,MAX((Expenses!BG$15-$K53/12)*$J53*$F53,0)+MAX((Expenses!BG$14-$K54/12)*$J54*$F53,0)+MAX((Expenses!BG$17-$K55/12)*$J55*$F53,0)+MAX((Expenses!BG$16-$K56/12)*$J56*$F53,0)+MAX((Expenses!BG$18-$K57/12)*$J57*$F53,0)))),0)</f>
        <v>0</v>
      </c>
      <c r="BJ219" s="515">
        <f>IF(AND(BJ$167&lt;=$E53,BJ$167&gt;=EOMONTH($D53,0)),IF($G53="NNN",SUM(Expenses!BH$14:BH$18)*$F53,IF($G53="FSG",0,IF($G53="MG",SUMPRODUCT(Expenses!BH$14:BH$18,$I53:$I57)*$F53,MAX((Expenses!BH$15-$K53/12)*$J53*$F53,0)+MAX((Expenses!BH$14-$K54/12)*$J54*$F53,0)+MAX((Expenses!BH$17-$K55/12)*$J55*$F53,0)+MAX((Expenses!BH$16-$K56/12)*$J56*$F53,0)+MAX((Expenses!BH$18-$K57/12)*$J57*$F53,0)))),0)</f>
        <v>0</v>
      </c>
      <c r="BK219" s="515">
        <f>IF(AND(BK$167&lt;=$E53,BK$167&gt;=EOMONTH($D53,0)),IF($G53="NNN",SUM(Expenses!BI$14:BI$18)*$F53,IF($G53="FSG",0,IF($G53="MG",SUMPRODUCT(Expenses!BI$14:BI$18,$I53:$I57)*$F53,MAX((Expenses!BI$15-$K53/12)*$J53*$F53,0)+MAX((Expenses!BI$14-$K54/12)*$J54*$F53,0)+MAX((Expenses!BI$17-$K55/12)*$J55*$F53,0)+MAX((Expenses!BI$16-$K56/12)*$J56*$F53,0)+MAX((Expenses!BI$18-$K57/12)*$J57*$F53,0)))),0)</f>
        <v>0</v>
      </c>
      <c r="BL219" s="515">
        <f>IF(AND(BL$167&lt;=$E53,BL$167&gt;=EOMONTH($D53,0)),IF($G53="NNN",SUM(Expenses!BJ$14:BJ$18)*$F53,IF($G53="FSG",0,IF($G53="MG",SUMPRODUCT(Expenses!BJ$14:BJ$18,$I53:$I57)*$F53,MAX((Expenses!BJ$15-$K53/12)*$J53*$F53,0)+MAX((Expenses!BJ$14-$K54/12)*$J54*$F53,0)+MAX((Expenses!BJ$17-$K55/12)*$J55*$F53,0)+MAX((Expenses!BJ$16-$K56/12)*$J56*$F53,0)+MAX((Expenses!BJ$18-$K57/12)*$J57*$F53,0)))),0)</f>
        <v>0</v>
      </c>
      <c r="BM219" s="515">
        <f>IF(AND(BM$167&lt;=$E53,BM$167&gt;=EOMONTH($D53,0)),IF($G53="NNN",SUM(Expenses!BK$14:BK$18)*$F53,IF($G53="FSG",0,IF($G53="MG",SUMPRODUCT(Expenses!BK$14:BK$18,$I53:$I57)*$F53,MAX((Expenses!BK$15-$K53/12)*$J53*$F53,0)+MAX((Expenses!BK$14-$K54/12)*$J54*$F53,0)+MAX((Expenses!BK$17-$K55/12)*$J55*$F53,0)+MAX((Expenses!BK$16-$K56/12)*$J56*$F53,0)+MAX((Expenses!BK$18-$K57/12)*$J57*$F53,0)))),0)</f>
        <v>0</v>
      </c>
      <c r="BN219" s="515">
        <f>IF(AND(BN$167&lt;=$E53,BN$167&gt;=EOMONTH($D53,0)),IF($G53="NNN",SUM(Expenses!BL$14:BL$18)*$F53,IF($G53="FSG",0,IF($G53="MG",SUMPRODUCT(Expenses!BL$14:BL$18,$I53:$I57)*$F53,MAX((Expenses!BL$15-$K53/12)*$J53*$F53,0)+MAX((Expenses!BL$14-$K54/12)*$J54*$F53,0)+MAX((Expenses!BL$17-$K55/12)*$J55*$F53,0)+MAX((Expenses!BL$16-$K56/12)*$J56*$F53,0)+MAX((Expenses!BL$18-$K57/12)*$J57*$F53,0)))),0)</f>
        <v>0</v>
      </c>
      <c r="BO219" s="515">
        <f>IF(AND(BO$167&lt;=$E53,BO$167&gt;=EOMONTH($D53,0)),IF($G53="NNN",SUM(Expenses!BM$14:BM$18)*$F53,IF($G53="FSG",0,IF($G53="MG",SUMPRODUCT(Expenses!BM$14:BM$18,$I53:$I57)*$F53,MAX((Expenses!BM$15-$K53/12)*$J53*$F53,0)+MAX((Expenses!BM$14-$K54/12)*$J54*$F53,0)+MAX((Expenses!BM$17-$K55/12)*$J55*$F53,0)+MAX((Expenses!BM$16-$K56/12)*$J56*$F53,0)+MAX((Expenses!BM$18-$K57/12)*$J57*$F53,0)))),0)</f>
        <v>0</v>
      </c>
      <c r="BP219" s="515">
        <f>IF(AND(BP$167&lt;=$E53,BP$167&gt;=EOMONTH($D53,0)),IF($G53="NNN",SUM(Expenses!BN$14:BN$18)*$F53,IF($G53="FSG",0,IF($G53="MG",SUMPRODUCT(Expenses!BN$14:BN$18,$I53:$I57)*$F53,MAX((Expenses!BN$15-$K53/12)*$J53*$F53,0)+MAX((Expenses!BN$14-$K54/12)*$J54*$F53,0)+MAX((Expenses!BN$17-$K55/12)*$J55*$F53,0)+MAX((Expenses!BN$16-$K56/12)*$J56*$F53,0)+MAX((Expenses!BN$18-$K57/12)*$J57*$F53,0)))),0)</f>
        <v>0</v>
      </c>
      <c r="BQ219" s="515">
        <f>IF(AND(BQ$167&lt;=$E53,BQ$167&gt;=EOMONTH($D53,0)),IF($G53="NNN",SUM(Expenses!BO$14:BO$18)*$F53,IF($G53="FSG",0,IF($G53="MG",SUMPRODUCT(Expenses!BO$14:BO$18,$I53:$I57)*$F53,MAX((Expenses!BO$15-$K53/12)*$J53*$F53,0)+MAX((Expenses!BO$14-$K54/12)*$J54*$F53,0)+MAX((Expenses!BO$17-$K55/12)*$J55*$F53,0)+MAX((Expenses!BO$16-$K56/12)*$J56*$F53,0)+MAX((Expenses!BO$18-$K57/12)*$J57*$F53,0)))),0)</f>
        <v>0</v>
      </c>
      <c r="BR219" s="515">
        <f>IF(AND(BR$167&lt;=$E53,BR$167&gt;=EOMONTH($D53,0)),IF($G53="NNN",SUM(Expenses!BP$14:BP$18)*$F53,IF($G53="FSG",0,IF($G53="MG",SUMPRODUCT(Expenses!BP$14:BP$18,$I53:$I57)*$F53,MAX((Expenses!BP$15-$K53/12)*$J53*$F53,0)+MAX((Expenses!BP$14-$K54/12)*$J54*$F53,0)+MAX((Expenses!BP$17-$K55/12)*$J55*$F53,0)+MAX((Expenses!BP$16-$K56/12)*$J56*$F53,0)+MAX((Expenses!BP$18-$K57/12)*$J57*$F53,0)))),0)</f>
        <v>0</v>
      </c>
      <c r="BS219" s="515">
        <f>IF(AND(BS$167&lt;=$E53,BS$167&gt;=EOMONTH($D53,0)),IF($G53="NNN",SUM(Expenses!BQ$14:BQ$18)*$F53,IF($G53="FSG",0,IF($G53="MG",SUMPRODUCT(Expenses!BQ$14:BQ$18,$I53:$I57)*$F53,MAX((Expenses!BQ$15-$K53/12)*$J53*$F53,0)+MAX((Expenses!BQ$14-$K54/12)*$J54*$F53,0)+MAX((Expenses!BQ$17-$K55/12)*$J55*$F53,0)+MAX((Expenses!BQ$16-$K56/12)*$J56*$F53,0)+MAX((Expenses!BQ$18-$K57/12)*$J57*$F53,0)))),0)</f>
        <v>0</v>
      </c>
      <c r="BT219" s="515">
        <f>IF(AND(BT$167&lt;=$E53,BT$167&gt;=EOMONTH($D53,0)),IF($G53="NNN",SUM(Expenses!BR$14:BR$18)*$F53,IF($G53="FSG",0,IF($G53="MG",SUMPRODUCT(Expenses!BR$14:BR$18,$I53:$I57)*$F53,MAX((Expenses!BR$15-$K53/12)*$J53*$F53,0)+MAX((Expenses!BR$14-$K54/12)*$J54*$F53,0)+MAX((Expenses!BR$17-$K55/12)*$J55*$F53,0)+MAX((Expenses!BR$16-$K56/12)*$J56*$F53,0)+MAX((Expenses!BR$18-$K57/12)*$J57*$F53,0)))),0)</f>
        <v>0</v>
      </c>
      <c r="BU219" s="515">
        <f>IF(AND(BU$167&lt;=$E53,BU$167&gt;=EOMONTH($D53,0)),IF($G53="NNN",SUM(Expenses!BS$14:BS$18)*$F53,IF($G53="FSG",0,IF($G53="MG",SUMPRODUCT(Expenses!BS$14:BS$18,$I53:$I57)*$F53,MAX((Expenses!BS$15-$K53/12)*$J53*$F53,0)+MAX((Expenses!BS$14-$K54/12)*$J54*$F53,0)+MAX((Expenses!BS$17-$K55/12)*$J55*$F53,0)+MAX((Expenses!BS$16-$K56/12)*$J56*$F53,0)+MAX((Expenses!BS$18-$K57/12)*$J57*$F53,0)))),0)</f>
        <v>0</v>
      </c>
      <c r="BV219" s="515">
        <f>IF(AND(BV$167&lt;=$E53,BV$167&gt;=EOMONTH($D53,0)),IF($G53="NNN",SUM(Expenses!BT$14:BT$18)*$F53,IF($G53="FSG",0,IF($G53="MG",SUMPRODUCT(Expenses!BT$14:BT$18,$I53:$I57)*$F53,MAX((Expenses!BT$15-$K53/12)*$J53*$F53,0)+MAX((Expenses!BT$14-$K54/12)*$J54*$F53,0)+MAX((Expenses!BT$17-$K55/12)*$J55*$F53,0)+MAX((Expenses!BT$16-$K56/12)*$J56*$F53,0)+MAX((Expenses!BT$18-$K57/12)*$J57*$F53,0)))),0)</f>
        <v>0</v>
      </c>
      <c r="BW219" s="515">
        <f>IF(AND(BW$167&lt;=$E53,BW$167&gt;=EOMONTH($D53,0)),IF($G53="NNN",SUM(Expenses!BU$14:BU$18)*$F53,IF($G53="FSG",0,IF($G53="MG",SUMPRODUCT(Expenses!BU$14:BU$18,$I53:$I57)*$F53,MAX((Expenses!BU$15-$K53/12)*$J53*$F53,0)+MAX((Expenses!BU$14-$K54/12)*$J54*$F53,0)+MAX((Expenses!BU$17-$K55/12)*$J55*$F53,0)+MAX((Expenses!BU$16-$K56/12)*$J56*$F53,0)+MAX((Expenses!BU$18-$K57/12)*$J57*$F53,0)))),0)</f>
        <v>0</v>
      </c>
      <c r="BX219" s="515">
        <f>IF(AND(BX$167&lt;=$E53,BX$167&gt;=EOMONTH($D53,0)),IF($G53="NNN",SUM(Expenses!BV$14:BV$18)*$F53,IF($G53="FSG",0,IF($G53="MG",SUMPRODUCT(Expenses!BV$14:BV$18,$I53:$I57)*$F53,MAX((Expenses!BV$15-$K53/12)*$J53*$F53,0)+MAX((Expenses!BV$14-$K54/12)*$J54*$F53,0)+MAX((Expenses!BV$17-$K55/12)*$J55*$F53,0)+MAX((Expenses!BV$16-$K56/12)*$J56*$F53,0)+MAX((Expenses!BV$18-$K57/12)*$J57*$F53,0)))),0)</f>
        <v>0</v>
      </c>
      <c r="BY219" s="515">
        <f>IF(AND(BY$167&lt;=$E53,BY$167&gt;=EOMONTH($D53,0)),IF($G53="NNN",SUM(Expenses!BW$14:BW$18)*$F53,IF($G53="FSG",0,IF($G53="MG",SUMPRODUCT(Expenses!BW$14:BW$18,$I53:$I57)*$F53,MAX((Expenses!BW$15-$K53/12)*$J53*$F53,0)+MAX((Expenses!BW$14-$K54/12)*$J54*$F53,0)+MAX((Expenses!BW$17-$K55/12)*$J55*$F53,0)+MAX((Expenses!BW$16-$K56/12)*$J56*$F53,0)+MAX((Expenses!BW$18-$K57/12)*$J57*$F53,0)))),0)</f>
        <v>0</v>
      </c>
      <c r="BZ219" s="515">
        <f>IF(AND(BZ$167&lt;=$E53,BZ$167&gt;=EOMONTH($D53,0)),IF($G53="NNN",SUM(Expenses!BX$14:BX$18)*$F53,IF($G53="FSG",0,IF($G53="MG",SUMPRODUCT(Expenses!BX$14:BX$18,$I53:$I57)*$F53,MAX((Expenses!BX$15-$K53/12)*$J53*$F53,0)+MAX((Expenses!BX$14-$K54/12)*$J54*$F53,0)+MAX((Expenses!BX$17-$K55/12)*$J55*$F53,0)+MAX((Expenses!BX$16-$K56/12)*$J56*$F53,0)+MAX((Expenses!BX$18-$K57/12)*$J57*$F53,0)))),0)</f>
        <v>0</v>
      </c>
      <c r="CA219" s="515">
        <f>IF(AND(CA$167&lt;=$E53,CA$167&gt;=EOMONTH($D53,0)),IF($G53="NNN",SUM(Expenses!BY$14:BY$18)*$F53,IF($G53="FSG",0,IF($G53="MG",SUMPRODUCT(Expenses!BY$14:BY$18,$I53:$I57)*$F53,MAX((Expenses!BY$15-$K53/12)*$J53*$F53,0)+MAX((Expenses!BY$14-$K54/12)*$J54*$F53,0)+MAX((Expenses!BY$17-$K55/12)*$J55*$F53,0)+MAX((Expenses!BY$16-$K56/12)*$J56*$F53,0)+MAX((Expenses!BY$18-$K57/12)*$J57*$F53,0)))),0)</f>
        <v>0</v>
      </c>
      <c r="CB219" s="515">
        <f>IF(AND(CB$167&lt;=$E53,CB$167&gt;=EOMONTH($D53,0)),IF($G53="NNN",SUM(Expenses!BZ$14:BZ$18)*$F53,IF($G53="FSG",0,IF($G53="MG",SUMPRODUCT(Expenses!BZ$14:BZ$18,$I53:$I57)*$F53,MAX((Expenses!BZ$15-$K53/12)*$J53*$F53,0)+MAX((Expenses!BZ$14-$K54/12)*$J54*$F53,0)+MAX((Expenses!BZ$17-$K55/12)*$J55*$F53,0)+MAX((Expenses!BZ$16-$K56/12)*$J56*$F53,0)+MAX((Expenses!BZ$18-$K57/12)*$J57*$F53,0)))),0)</f>
        <v>0</v>
      </c>
      <c r="CC219" s="515">
        <f>IF(AND(CC$167&lt;=$E53,CC$167&gt;=EOMONTH($D53,0)),IF($G53="NNN",SUM(Expenses!CA$14:CA$18)*$F53,IF($G53="FSG",0,IF($G53="MG",SUMPRODUCT(Expenses!CA$14:CA$18,$I53:$I57)*$F53,MAX((Expenses!CA$15-$K53/12)*$J53*$F53,0)+MAX((Expenses!CA$14-$K54/12)*$J54*$F53,0)+MAX((Expenses!CA$17-$K55/12)*$J55*$F53,0)+MAX((Expenses!CA$16-$K56/12)*$J56*$F53,0)+MAX((Expenses!CA$18-$K57/12)*$J57*$F53,0)))),0)</f>
        <v>0</v>
      </c>
      <c r="CD219" s="515">
        <f>IF(AND(CD$167&lt;=$E53,CD$167&gt;=EOMONTH($D53,0)),IF($G53="NNN",SUM(Expenses!CB$14:CB$18)*$F53,IF($G53="FSG",0,IF($G53="MG",SUMPRODUCT(Expenses!CB$14:CB$18,$I53:$I57)*$F53,MAX((Expenses!CB$15-$K53/12)*$J53*$F53,0)+MAX((Expenses!CB$14-$K54/12)*$J54*$F53,0)+MAX((Expenses!CB$17-$K55/12)*$J55*$F53,0)+MAX((Expenses!CB$16-$K56/12)*$J56*$F53,0)+MAX((Expenses!CB$18-$K57/12)*$J57*$F53,0)))),0)</f>
        <v>0</v>
      </c>
      <c r="CE219" s="515">
        <f>IF(AND(CE$167&lt;=$E53,CE$167&gt;=EOMONTH($D53,0)),IF($G53="NNN",SUM(Expenses!CC$14:CC$18)*$F53,IF($G53="FSG",0,IF($G53="MG",SUMPRODUCT(Expenses!CC$14:CC$18,$I53:$I57)*$F53,MAX((Expenses!CC$15-$K53/12)*$J53*$F53,0)+MAX((Expenses!CC$14-$K54/12)*$J54*$F53,0)+MAX((Expenses!CC$17-$K55/12)*$J55*$F53,0)+MAX((Expenses!CC$16-$K56/12)*$J56*$F53,0)+MAX((Expenses!CC$18-$K57/12)*$J57*$F53,0)))),0)</f>
        <v>0</v>
      </c>
      <c r="CF219" s="515">
        <f>IF(AND(CF$167&lt;=$E53,CF$167&gt;=EOMONTH($D53,0)),IF($G53="NNN",SUM(Expenses!CD$14:CD$18)*$F53,IF($G53="FSG",0,IF($G53="MG",SUMPRODUCT(Expenses!CD$14:CD$18,$I53:$I57)*$F53,MAX((Expenses!CD$15-$K53/12)*$J53*$F53,0)+MAX((Expenses!CD$14-$K54/12)*$J54*$F53,0)+MAX((Expenses!CD$17-$K55/12)*$J55*$F53,0)+MAX((Expenses!CD$16-$K56/12)*$J56*$F53,0)+MAX((Expenses!CD$18-$K57/12)*$J57*$F53,0)))),0)</f>
        <v>0</v>
      </c>
      <c r="CG219" s="515">
        <f>IF(AND(CG$167&lt;=$E53,CG$167&gt;=EOMONTH($D53,0)),IF($G53="NNN",SUM(Expenses!CE$14:CE$18)*$F53,IF($G53="FSG",0,IF($G53="MG",SUMPRODUCT(Expenses!CE$14:CE$18,$I53:$I57)*$F53,MAX((Expenses!CE$15-$K53/12)*$J53*$F53,0)+MAX((Expenses!CE$14-$K54/12)*$J54*$F53,0)+MAX((Expenses!CE$17-$K55/12)*$J55*$F53,0)+MAX((Expenses!CE$16-$K56/12)*$J56*$F53,0)+MAX((Expenses!CE$18-$K57/12)*$J57*$F53,0)))),0)</f>
        <v>0</v>
      </c>
      <c r="CH219" s="515">
        <f>IF(AND(CH$167&lt;=$E53,CH$167&gt;=EOMONTH($D53,0)),IF($G53="NNN",SUM(Expenses!CF$14:CF$18)*$F53,IF($G53="FSG",0,IF($G53="MG",SUMPRODUCT(Expenses!CF$14:CF$18,$I53:$I57)*$F53,MAX((Expenses!CF$15-$K53/12)*$J53*$F53,0)+MAX((Expenses!CF$14-$K54/12)*$J54*$F53,0)+MAX((Expenses!CF$17-$K55/12)*$J55*$F53,0)+MAX((Expenses!CF$16-$K56/12)*$J56*$F53,0)+MAX((Expenses!CF$18-$K57/12)*$J57*$F53,0)))),0)</f>
        <v>0</v>
      </c>
      <c r="CI219" s="515">
        <f>IF(AND(CI$167&lt;=$E53,CI$167&gt;=EOMONTH($D53,0)),IF($G53="NNN",SUM(Expenses!CG$14:CG$18)*$F53,IF($G53="FSG",0,IF($G53="MG",SUMPRODUCT(Expenses!CG$14:CG$18,$I53:$I57)*$F53,MAX((Expenses!CG$15-$K53/12)*$J53*$F53,0)+MAX((Expenses!CG$14-$K54/12)*$J54*$F53,0)+MAX((Expenses!CG$17-$K55/12)*$J55*$F53,0)+MAX((Expenses!CG$16-$K56/12)*$J56*$F53,0)+MAX((Expenses!CG$18-$K57/12)*$J57*$F53,0)))),0)</f>
        <v>0</v>
      </c>
      <c r="CJ219" s="515">
        <f>IF(AND(CJ$167&lt;=$E53,CJ$167&gt;=EOMONTH($D53,0)),IF($G53="NNN",SUM(Expenses!CH$14:CH$18)*$F53,IF($G53="FSG",0,IF($G53="MG",SUMPRODUCT(Expenses!CH$14:CH$18,$I53:$I57)*$F53,MAX((Expenses!CH$15-$K53/12)*$J53*$F53,0)+MAX((Expenses!CH$14-$K54/12)*$J54*$F53,0)+MAX((Expenses!CH$17-$K55/12)*$J55*$F53,0)+MAX((Expenses!CH$16-$K56/12)*$J56*$F53,0)+MAX((Expenses!CH$18-$K57/12)*$J57*$F53,0)))),0)</f>
        <v>0</v>
      </c>
      <c r="CK219" s="515">
        <f>IF(AND(CK$167&lt;=$E53,CK$167&gt;=EOMONTH($D53,0)),IF($G53="NNN",SUM(Expenses!CI$14:CI$18)*$F53,IF($G53="FSG",0,IF($G53="MG",SUMPRODUCT(Expenses!CI$14:CI$18,$I53:$I57)*$F53,MAX((Expenses!CI$15-$K53/12)*$J53*$F53,0)+MAX((Expenses!CI$14-$K54/12)*$J54*$F53,0)+MAX((Expenses!CI$17-$K55/12)*$J55*$F53,0)+MAX((Expenses!CI$16-$K56/12)*$J56*$F53,0)+MAX((Expenses!CI$18-$K57/12)*$J57*$F53,0)))),0)</f>
        <v>0</v>
      </c>
      <c r="CL219" s="515">
        <f>IF(AND(CL$167&lt;=$E53,CL$167&gt;=EOMONTH($D53,0)),IF($G53="NNN",SUM(Expenses!CJ$14:CJ$18)*$F53,IF($G53="FSG",0,IF($G53="MG",SUMPRODUCT(Expenses!CJ$14:CJ$18,$I53:$I57)*$F53,MAX((Expenses!CJ$15-$K53/12)*$J53*$F53,0)+MAX((Expenses!CJ$14-$K54/12)*$J54*$F53,0)+MAX((Expenses!CJ$17-$K55/12)*$J55*$F53,0)+MAX((Expenses!CJ$16-$K56/12)*$J56*$F53,0)+MAX((Expenses!CJ$18-$K57/12)*$J57*$F53,0)))),0)</f>
        <v>0</v>
      </c>
      <c r="CM219" s="515">
        <f>IF(AND(CM$167&lt;=$E53,CM$167&gt;=EOMONTH($D53,0)),IF($G53="NNN",SUM(Expenses!CK$14:CK$18)*$F53,IF($G53="FSG",0,IF($G53="MG",SUMPRODUCT(Expenses!CK$14:CK$18,$I53:$I57)*$F53,MAX((Expenses!CK$15-$K53/12)*$J53*$F53,0)+MAX((Expenses!CK$14-$K54/12)*$J54*$F53,0)+MAX((Expenses!CK$17-$K55/12)*$J55*$F53,0)+MAX((Expenses!CK$16-$K56/12)*$J56*$F53,0)+MAX((Expenses!CK$18-$K57/12)*$J57*$F53,0)))),0)</f>
        <v>0</v>
      </c>
      <c r="CN219" s="515">
        <f>IF(AND(CN$167&lt;=$E53,CN$167&gt;=EOMONTH($D53,0)),IF($G53="NNN",SUM(Expenses!CL$14:CL$18)*$F53,IF($G53="FSG",0,IF($G53="MG",SUMPRODUCT(Expenses!CL$14:CL$18,$I53:$I57)*$F53,MAX((Expenses!CL$15-$K53/12)*$J53*$F53,0)+MAX((Expenses!CL$14-$K54/12)*$J54*$F53,0)+MAX((Expenses!CL$17-$K55/12)*$J55*$F53,0)+MAX((Expenses!CL$16-$K56/12)*$J56*$F53,0)+MAX((Expenses!CL$18-$K57/12)*$J57*$F53,0)))),0)</f>
        <v>0</v>
      </c>
      <c r="CO219" s="515">
        <f>IF(AND(CO$167&lt;=$E53,CO$167&gt;=EOMONTH($D53,0)),IF($G53="NNN",SUM(Expenses!CM$14:CM$18)*$F53,IF($G53="FSG",0,IF($G53="MG",SUMPRODUCT(Expenses!CM$14:CM$18,$I53:$I57)*$F53,MAX((Expenses!CM$15-$K53/12)*$J53*$F53,0)+MAX((Expenses!CM$14-$K54/12)*$J54*$F53,0)+MAX((Expenses!CM$17-$K55/12)*$J55*$F53,0)+MAX((Expenses!CM$16-$K56/12)*$J56*$F53,0)+MAX((Expenses!CM$18-$K57/12)*$J57*$F53,0)))),0)</f>
        <v>0</v>
      </c>
      <c r="CP219" s="515">
        <f>IF(AND(CP$167&lt;=$E53,CP$167&gt;=EOMONTH($D53,0)),IF($G53="NNN",SUM(Expenses!CN$14:CN$18)*$F53,IF($G53="FSG",0,IF($G53="MG",SUMPRODUCT(Expenses!CN$14:CN$18,$I53:$I57)*$F53,MAX((Expenses!CN$15-$K53/12)*$J53*$F53,0)+MAX((Expenses!CN$14-$K54/12)*$J54*$F53,0)+MAX((Expenses!CN$17-$K55/12)*$J55*$F53,0)+MAX((Expenses!CN$16-$K56/12)*$J56*$F53,0)+MAX((Expenses!CN$18-$K57/12)*$J57*$F53,0)))),0)</f>
        <v>0</v>
      </c>
      <c r="CQ219" s="515">
        <f>IF(AND(CQ$167&lt;=$E53,CQ$167&gt;=EOMONTH($D53,0)),IF($G53="NNN",SUM(Expenses!CO$14:CO$18)*$F53,IF($G53="FSG",0,IF($G53="MG",SUMPRODUCT(Expenses!CO$14:CO$18,$I53:$I57)*$F53,MAX((Expenses!CO$15-$K53/12)*$J53*$F53,0)+MAX((Expenses!CO$14-$K54/12)*$J54*$F53,0)+MAX((Expenses!CO$17-$K55/12)*$J55*$F53,0)+MAX((Expenses!CO$16-$K56/12)*$J56*$F53,0)+MAX((Expenses!CO$18-$K57/12)*$J57*$F53,0)))),0)</f>
        <v>0</v>
      </c>
      <c r="CR219" s="515">
        <f>IF(AND(CR$167&lt;=$E53,CR$167&gt;=EOMONTH($D53,0)),IF($G53="NNN",SUM(Expenses!CP$14:CP$18)*$F53,IF($G53="FSG",0,IF($G53="MG",SUMPRODUCT(Expenses!CP$14:CP$18,$I53:$I57)*$F53,MAX((Expenses!CP$15-$K53/12)*$J53*$F53,0)+MAX((Expenses!CP$14-$K54/12)*$J54*$F53,0)+MAX((Expenses!CP$17-$K55/12)*$J55*$F53,0)+MAX((Expenses!CP$16-$K56/12)*$J56*$F53,0)+MAX((Expenses!CP$18-$K57/12)*$J57*$F53,0)))),0)</f>
        <v>0</v>
      </c>
      <c r="CS219" s="515">
        <f>IF(AND(CS$167&lt;=$E53,CS$167&gt;=EOMONTH($D53,0)),IF($G53="NNN",SUM(Expenses!CQ$14:CQ$18)*$F53,IF($G53="FSG",0,IF($G53="MG",SUMPRODUCT(Expenses!CQ$14:CQ$18,$I53:$I57)*$F53,MAX((Expenses!CQ$15-$K53/12)*$J53*$F53,0)+MAX((Expenses!CQ$14-$K54/12)*$J54*$F53,0)+MAX((Expenses!CQ$17-$K55/12)*$J55*$F53,0)+MAX((Expenses!CQ$16-$K56/12)*$J56*$F53,0)+MAX((Expenses!CQ$18-$K57/12)*$J57*$F53,0)))),0)</f>
        <v>0</v>
      </c>
      <c r="CT219" s="515">
        <f>IF(AND(CT$167&lt;=$E53,CT$167&gt;=EOMONTH($D53,0)),IF($G53="NNN",SUM(Expenses!CR$14:CR$18)*$F53,IF($G53="FSG",0,IF($G53="MG",SUMPRODUCT(Expenses!CR$14:CR$18,$I53:$I57)*$F53,MAX((Expenses!CR$15-$K53/12)*$J53*$F53,0)+MAX((Expenses!CR$14-$K54/12)*$J54*$F53,0)+MAX((Expenses!CR$17-$K55/12)*$J55*$F53,0)+MAX((Expenses!CR$16-$K56/12)*$J56*$F53,0)+MAX((Expenses!CR$18-$K57/12)*$J57*$F53,0)))),0)</f>
        <v>0</v>
      </c>
      <c r="CU219" s="515">
        <f>IF(AND(CU$167&lt;=$E53,CU$167&gt;=EOMONTH($D53,0)),IF($G53="NNN",SUM(Expenses!CS$14:CS$18)*$F53,IF($G53="FSG",0,IF($G53="MG",SUMPRODUCT(Expenses!CS$14:CS$18,$I53:$I57)*$F53,MAX((Expenses!CS$15-$K53/12)*$J53*$F53,0)+MAX((Expenses!CS$14-$K54/12)*$J54*$F53,0)+MAX((Expenses!CS$17-$K55/12)*$J55*$F53,0)+MAX((Expenses!CS$16-$K56/12)*$J56*$F53,0)+MAX((Expenses!CS$18-$K57/12)*$J57*$F53,0)))),0)</f>
        <v>0</v>
      </c>
      <c r="CV219" s="515">
        <f>IF(AND(CV$167&lt;=$E53,CV$167&gt;=EOMONTH($D53,0)),IF($G53="NNN",SUM(Expenses!CT$14:CT$18)*$F53,IF($G53="FSG",0,IF($G53="MG",SUMPRODUCT(Expenses!CT$14:CT$18,$I53:$I57)*$F53,MAX((Expenses!CT$15-$K53/12)*$J53*$F53,0)+MAX((Expenses!CT$14-$K54/12)*$J54*$F53,0)+MAX((Expenses!CT$17-$K55/12)*$J55*$F53,0)+MAX((Expenses!CT$16-$K56/12)*$J56*$F53,0)+MAX((Expenses!CT$18-$K57/12)*$J57*$F53,0)))),0)</f>
        <v>0</v>
      </c>
      <c r="CW219" s="515">
        <f>IF(AND(CW$167&lt;=$E53,CW$167&gt;=EOMONTH($D53,0)),IF($G53="NNN",SUM(Expenses!CU$14:CU$18)*$F53,IF($G53="FSG",0,IF($G53="MG",SUMPRODUCT(Expenses!CU$14:CU$18,$I53:$I57)*$F53,MAX((Expenses!CU$15-$K53/12)*$J53*$F53,0)+MAX((Expenses!CU$14-$K54/12)*$J54*$F53,0)+MAX((Expenses!CU$17-$K55/12)*$J55*$F53,0)+MAX((Expenses!CU$16-$K56/12)*$J56*$F53,0)+MAX((Expenses!CU$18-$K57/12)*$J57*$F53,0)))),0)</f>
        <v>0</v>
      </c>
      <c r="CX219" s="515">
        <f>IF(AND(CX$167&lt;=$E53,CX$167&gt;=EOMONTH($D53,0)),IF($G53="NNN",SUM(Expenses!CV$14:CV$18)*$F53,IF($G53="FSG",0,IF($G53="MG",SUMPRODUCT(Expenses!CV$14:CV$18,$I53:$I57)*$F53,MAX((Expenses!CV$15-$K53/12)*$J53*$F53,0)+MAX((Expenses!CV$14-$K54/12)*$J54*$F53,0)+MAX((Expenses!CV$17-$K55/12)*$J55*$F53,0)+MAX((Expenses!CV$16-$K56/12)*$J56*$F53,0)+MAX((Expenses!CV$18-$K57/12)*$J57*$F53,0)))),0)</f>
        <v>0</v>
      </c>
      <c r="CY219" s="515">
        <f>IF(AND(CY$167&lt;=$E53,CY$167&gt;=EOMONTH($D53,0)),IF($G53="NNN",SUM(Expenses!CW$14:CW$18)*$F53,IF($G53="FSG",0,IF($G53="MG",SUMPRODUCT(Expenses!CW$14:CW$18,$I53:$I57)*$F53,MAX((Expenses!CW$15-$K53/12)*$J53*$F53,0)+MAX((Expenses!CW$14-$K54/12)*$J54*$F53,0)+MAX((Expenses!CW$17-$K55/12)*$J55*$F53,0)+MAX((Expenses!CW$16-$K56/12)*$J56*$F53,0)+MAX((Expenses!CW$18-$K57/12)*$J57*$F53,0)))),0)</f>
        <v>0</v>
      </c>
      <c r="CZ219" s="515">
        <f>IF(AND(CZ$167&lt;=$E53,CZ$167&gt;=EOMONTH($D53,0)),IF($G53="NNN",SUM(Expenses!CX$14:CX$18)*$F53,IF($G53="FSG",0,IF($G53="MG",SUMPRODUCT(Expenses!CX$14:CX$18,$I53:$I57)*$F53,MAX((Expenses!CX$15-$K53/12)*$J53*$F53,0)+MAX((Expenses!CX$14-$K54/12)*$J54*$F53,0)+MAX((Expenses!CX$17-$K55/12)*$J55*$F53,0)+MAX((Expenses!CX$16-$K56/12)*$J56*$F53,0)+MAX((Expenses!CX$18-$K57/12)*$J57*$F53,0)))),0)</f>
        <v>0</v>
      </c>
      <c r="DA219" s="515">
        <f>IF(AND(DA$167&lt;=$E53,DA$167&gt;=EOMONTH($D53,0)),IF($G53="NNN",SUM(Expenses!CY$14:CY$18)*$F53,IF($G53="FSG",0,IF($G53="MG",SUMPRODUCT(Expenses!CY$14:CY$18,$I53:$I57)*$F53,MAX((Expenses!CY$15-$K53/12)*$J53*$F53,0)+MAX((Expenses!CY$14-$K54/12)*$J54*$F53,0)+MAX((Expenses!CY$17-$K55/12)*$J55*$F53,0)+MAX((Expenses!CY$16-$K56/12)*$J56*$F53,0)+MAX((Expenses!CY$18-$K57/12)*$J57*$F53,0)))),0)</f>
        <v>0</v>
      </c>
      <c r="DB219" s="515">
        <f>IF(AND(DB$167&lt;=$E53,DB$167&gt;=EOMONTH($D53,0)),IF($G53="NNN",SUM(Expenses!CZ$14:CZ$18)*$F53,IF($G53="FSG",0,IF($G53="MG",SUMPRODUCT(Expenses!CZ$14:CZ$18,$I53:$I57)*$F53,MAX((Expenses!CZ$15-$K53/12)*$J53*$F53,0)+MAX((Expenses!CZ$14-$K54/12)*$J54*$F53,0)+MAX((Expenses!CZ$17-$K55/12)*$J55*$F53,0)+MAX((Expenses!CZ$16-$K56/12)*$J56*$F53,0)+MAX((Expenses!CZ$18-$K57/12)*$J57*$F53,0)))),0)</f>
        <v>0</v>
      </c>
      <c r="DC219" s="515">
        <f>IF(AND(DC$167&lt;=$E53,DC$167&gt;=EOMONTH($D53,0)),IF($G53="NNN",SUM(Expenses!DA$14:DA$18)*$F53,IF($G53="FSG",0,IF($G53="MG",SUMPRODUCT(Expenses!DA$14:DA$18,$I53:$I57)*$F53,MAX((Expenses!DA$15-$K53/12)*$J53*$F53,0)+MAX((Expenses!DA$14-$K54/12)*$J54*$F53,0)+MAX((Expenses!DA$17-$K55/12)*$J55*$F53,0)+MAX((Expenses!DA$16-$K56/12)*$J56*$F53,0)+MAX((Expenses!DA$18-$K57/12)*$J57*$F53,0)))),0)</f>
        <v>0</v>
      </c>
      <c r="DD219" s="515">
        <f>IF(AND(DD$167&lt;=$E53,DD$167&gt;=EOMONTH($D53,0)),IF($G53="NNN",SUM(Expenses!DB$14:DB$18)*$F53,IF($G53="FSG",0,IF($G53="MG",SUMPRODUCT(Expenses!DB$14:DB$18,$I53:$I57)*$F53,MAX((Expenses!DB$15-$K53/12)*$J53*$F53,0)+MAX((Expenses!DB$14-$K54/12)*$J54*$F53,0)+MAX((Expenses!DB$17-$K55/12)*$J55*$F53,0)+MAX((Expenses!DB$16-$K56/12)*$J56*$F53,0)+MAX((Expenses!DB$18-$K57/12)*$J57*$F53,0)))),0)</f>
        <v>0</v>
      </c>
      <c r="DE219" s="515">
        <f>IF(AND(DE$167&lt;=$E53,DE$167&gt;=EOMONTH($D53,0)),IF($G53="NNN",SUM(Expenses!DC$14:DC$18)*$F53,IF($G53="FSG",0,IF($G53="MG",SUMPRODUCT(Expenses!DC$14:DC$18,$I53:$I57)*$F53,MAX((Expenses!DC$15-$K53/12)*$J53*$F53,0)+MAX((Expenses!DC$14-$K54/12)*$J54*$F53,0)+MAX((Expenses!DC$17-$K55/12)*$J55*$F53,0)+MAX((Expenses!DC$16-$K56/12)*$J56*$F53,0)+MAX((Expenses!DC$18-$K57/12)*$J57*$F53,0)))),0)</f>
        <v>0</v>
      </c>
      <c r="DF219" s="515">
        <f>IF(AND(DF$167&lt;=$E53,DF$167&gt;=EOMONTH($D53,0)),IF($G53="NNN",SUM(Expenses!DD$14:DD$18)*$F53,IF($G53="FSG",0,IF($G53="MG",SUMPRODUCT(Expenses!DD$14:DD$18,$I53:$I57)*$F53,MAX((Expenses!DD$15-$K53/12)*$J53*$F53,0)+MAX((Expenses!DD$14-$K54/12)*$J54*$F53,0)+MAX((Expenses!DD$17-$K55/12)*$J55*$F53,0)+MAX((Expenses!DD$16-$K56/12)*$J56*$F53,0)+MAX((Expenses!DD$18-$K57/12)*$J57*$F53,0)))),0)</f>
        <v>0</v>
      </c>
      <c r="DG219" s="515">
        <f>IF(AND(DG$167&lt;=$E53,DG$167&gt;=EOMONTH($D53,0)),IF($G53="NNN",SUM(Expenses!DE$14:DE$18)*$F53,IF($G53="FSG",0,IF($G53="MG",SUMPRODUCT(Expenses!DE$14:DE$18,$I53:$I57)*$F53,MAX((Expenses!DE$15-$K53/12)*$J53*$F53,0)+MAX((Expenses!DE$14-$K54/12)*$J54*$F53,0)+MAX((Expenses!DE$17-$K55/12)*$J55*$F53,0)+MAX((Expenses!DE$16-$K56/12)*$J56*$F53,0)+MAX((Expenses!DE$18-$K57/12)*$J57*$F53,0)))),0)</f>
        <v>0</v>
      </c>
      <c r="DH219" s="515">
        <f>IF(AND(DH$167&lt;=$E53,DH$167&gt;=EOMONTH($D53,0)),IF($G53="NNN",SUM(Expenses!DF$14:DF$18)*$F53,IF($G53="FSG",0,IF($G53="MG",SUMPRODUCT(Expenses!DF$14:DF$18,$I53:$I57)*$F53,MAX((Expenses!DF$15-$K53/12)*$J53*$F53,0)+MAX((Expenses!DF$14-$K54/12)*$J54*$F53,0)+MAX((Expenses!DF$17-$K55/12)*$J55*$F53,0)+MAX((Expenses!DF$16-$K56/12)*$J56*$F53,0)+MAX((Expenses!DF$18-$K57/12)*$J57*$F53,0)))),0)</f>
        <v>0</v>
      </c>
      <c r="DI219" s="515">
        <f>IF(AND(DI$167&lt;=$E53,DI$167&gt;=EOMONTH($D53,0)),IF($G53="NNN",SUM(Expenses!DG$14:DG$18)*$F53,IF($G53="FSG",0,IF($G53="MG",SUMPRODUCT(Expenses!DG$14:DG$18,$I53:$I57)*$F53,MAX((Expenses!DG$15-$K53/12)*$J53*$F53,0)+MAX((Expenses!DG$14-$K54/12)*$J54*$F53,0)+MAX((Expenses!DG$17-$K55/12)*$J55*$F53,0)+MAX((Expenses!DG$16-$K56/12)*$J56*$F53,0)+MAX((Expenses!DG$18-$K57/12)*$J57*$F53,0)))),0)</f>
        <v>0</v>
      </c>
      <c r="DJ219" s="515">
        <f>IF(AND(DJ$167&lt;=$E53,DJ$167&gt;=EOMONTH($D53,0)),IF($G53="NNN",SUM(Expenses!DH$14:DH$18)*$F53,IF($G53="FSG",0,IF($G53="MG",SUMPRODUCT(Expenses!DH$14:DH$18,$I53:$I57)*$F53,MAX((Expenses!DH$15-$K53/12)*$J53*$F53,0)+MAX((Expenses!DH$14-$K54/12)*$J54*$F53,0)+MAX((Expenses!DH$17-$K55/12)*$J55*$F53,0)+MAX((Expenses!DH$16-$K56/12)*$J56*$F53,0)+MAX((Expenses!DH$18-$K57/12)*$J57*$F53,0)))),0)</f>
        <v>0</v>
      </c>
      <c r="DK219" s="515">
        <f>IF(AND(DK$167&lt;=$E53,DK$167&gt;=EOMONTH($D53,0)),IF($G53="NNN",SUM(Expenses!DI$14:DI$18)*$F53,IF($G53="FSG",0,IF($G53="MG",SUMPRODUCT(Expenses!DI$14:DI$18,$I53:$I57)*$F53,MAX((Expenses!DI$15-$K53/12)*$J53*$F53,0)+MAX((Expenses!DI$14-$K54/12)*$J54*$F53,0)+MAX((Expenses!DI$17-$K55/12)*$J55*$F53,0)+MAX((Expenses!DI$16-$K56/12)*$J56*$F53,0)+MAX((Expenses!DI$18-$K57/12)*$J57*$F53,0)))),0)</f>
        <v>0</v>
      </c>
      <c r="DL219" s="515">
        <f>IF(AND(DL$167&lt;=$E53,DL$167&gt;=EOMONTH($D53,0)),IF($G53="NNN",SUM(Expenses!DJ$14:DJ$18)*$F53,IF($G53="FSG",0,IF($G53="MG",SUMPRODUCT(Expenses!DJ$14:DJ$18,$I53:$I57)*$F53,MAX((Expenses!DJ$15-$K53/12)*$J53*$F53,0)+MAX((Expenses!DJ$14-$K54/12)*$J54*$F53,0)+MAX((Expenses!DJ$17-$K55/12)*$J55*$F53,0)+MAX((Expenses!DJ$16-$K56/12)*$J56*$F53,0)+MAX((Expenses!DJ$18-$K57/12)*$J57*$F53,0)))),0)</f>
        <v>0</v>
      </c>
      <c r="DM219" s="515">
        <f>IF(AND(DM$167&lt;=$E53,DM$167&gt;=EOMONTH($D53,0)),IF($G53="NNN",SUM(Expenses!DK$14:DK$18)*$F53,IF($G53="FSG",0,IF($G53="MG",SUMPRODUCT(Expenses!DK$14:DK$18,$I53:$I57)*$F53,MAX((Expenses!DK$15-$K53/12)*$J53*$F53,0)+MAX((Expenses!DK$14-$K54/12)*$J54*$F53,0)+MAX((Expenses!DK$17-$K55/12)*$J55*$F53,0)+MAX((Expenses!DK$16-$K56/12)*$J56*$F53,0)+MAX((Expenses!DK$18-$K57/12)*$J57*$F53,0)))),0)</f>
        <v>0</v>
      </c>
      <c r="DN219" s="515">
        <f>IF(AND(DN$167&lt;=$E53,DN$167&gt;=EOMONTH($D53,0)),IF($G53="NNN",SUM(Expenses!DL$14:DL$18)*$F53,IF($G53="FSG",0,IF($G53="MG",SUMPRODUCT(Expenses!DL$14:DL$18,$I53:$I57)*$F53,MAX((Expenses!DL$15-$K53/12)*$J53*$F53,0)+MAX((Expenses!DL$14-$K54/12)*$J54*$F53,0)+MAX((Expenses!DL$17-$K55/12)*$J55*$F53,0)+MAX((Expenses!DL$16-$K56/12)*$J56*$F53,0)+MAX((Expenses!DL$18-$K57/12)*$J57*$F53,0)))),0)</f>
        <v>0</v>
      </c>
      <c r="DO219" s="515">
        <f>IF(AND(DO$167&lt;=$E53,DO$167&gt;=EOMONTH($D53,0)),IF($G53="NNN",SUM(Expenses!DM$14:DM$18)*$F53,IF($G53="FSG",0,IF($G53="MG",SUMPRODUCT(Expenses!DM$14:DM$18,$I53:$I57)*$F53,MAX((Expenses!DM$15-$K53/12)*$J53*$F53,0)+MAX((Expenses!DM$14-$K54/12)*$J54*$F53,0)+MAX((Expenses!DM$17-$K55/12)*$J55*$F53,0)+MAX((Expenses!DM$16-$K56/12)*$J56*$F53,0)+MAX((Expenses!DM$18-$K57/12)*$J57*$F53,0)))),0)</f>
        <v>0</v>
      </c>
      <c r="DP219" s="515">
        <f>IF(AND(DP$167&lt;=$E53,DP$167&gt;=EOMONTH($D53,0)),IF($G53="NNN",SUM(Expenses!DN$14:DN$18)*$F53,IF($G53="FSG",0,IF($G53="MG",SUMPRODUCT(Expenses!DN$14:DN$18,$I53:$I57)*$F53,MAX((Expenses!DN$15-$K53/12)*$J53*$F53,0)+MAX((Expenses!DN$14-$K54/12)*$J54*$F53,0)+MAX((Expenses!DN$17-$K55/12)*$J55*$F53,0)+MAX((Expenses!DN$16-$K56/12)*$J56*$F53,0)+MAX((Expenses!DN$18-$K57/12)*$J57*$F53,0)))),0)</f>
        <v>0</v>
      </c>
      <c r="DQ219" s="515">
        <f>IF(AND(DQ$167&lt;=$E53,DQ$167&gt;=EOMONTH($D53,0)),IF($G53="NNN",SUM(Expenses!DO$14:DO$18)*$F53,IF($G53="FSG",0,IF($G53="MG",SUMPRODUCT(Expenses!DO$14:DO$18,$I53:$I57)*$F53,MAX((Expenses!DO$15-$K53/12)*$J53*$F53,0)+MAX((Expenses!DO$14-$K54/12)*$J54*$F53,0)+MAX((Expenses!DO$17-$K55/12)*$J55*$F53,0)+MAX((Expenses!DO$16-$K56/12)*$J56*$F53,0)+MAX((Expenses!DO$18-$K57/12)*$J57*$F53,0)))),0)</f>
        <v>0</v>
      </c>
      <c r="DR219" s="515">
        <f>IF(AND(DR$167&lt;=$E53,DR$167&gt;=EOMONTH($D53,0)),IF($G53="NNN",SUM(Expenses!DP$14:DP$18)*$F53,IF($G53="FSG",0,IF($G53="MG",SUMPRODUCT(Expenses!DP$14:DP$18,$I53:$I57)*$F53,MAX((Expenses!DP$15-$K53/12)*$J53*$F53,0)+MAX((Expenses!DP$14-$K54/12)*$J54*$F53,0)+MAX((Expenses!DP$17-$K55/12)*$J55*$F53,0)+MAX((Expenses!DP$16-$K56/12)*$J56*$F53,0)+MAX((Expenses!DP$18-$K57/12)*$J57*$F53,0)))),0)</f>
        <v>0</v>
      </c>
      <c r="DS219" s="515">
        <f>IF(AND(DS$167&lt;=$E53,DS$167&gt;=EOMONTH($D53,0)),IF($G53="NNN",SUM(Expenses!DQ$14:DQ$18)*$F53,IF($G53="FSG",0,IF($G53="MG",SUMPRODUCT(Expenses!DQ$14:DQ$18,$I53:$I57)*$F53,MAX((Expenses!DQ$15-$K53/12)*$J53*$F53,0)+MAX((Expenses!DQ$14-$K54/12)*$J54*$F53,0)+MAX((Expenses!DQ$17-$K55/12)*$J55*$F53,0)+MAX((Expenses!DQ$16-$K56/12)*$J56*$F53,0)+MAX((Expenses!DQ$18-$K57/12)*$J57*$F53,0)))),0)</f>
        <v>0</v>
      </c>
      <c r="DT219" s="515">
        <f>IF(AND(DT$167&lt;=$E53,DT$167&gt;=EOMONTH($D53,0)),IF($G53="NNN",SUM(Expenses!DR$14:DR$18)*$F53,IF($G53="FSG",0,IF($G53="MG",SUMPRODUCT(Expenses!DR$14:DR$18,$I53:$I57)*$F53,MAX((Expenses!DR$15-$K53/12)*$J53*$F53,0)+MAX((Expenses!DR$14-$K54/12)*$J54*$F53,0)+MAX((Expenses!DR$17-$K55/12)*$J55*$F53,0)+MAX((Expenses!DR$16-$K56/12)*$J56*$F53,0)+MAX((Expenses!DR$18-$K57/12)*$J57*$F53,0)))),0)</f>
        <v>0</v>
      </c>
      <c r="DU219" s="515">
        <f>IF(AND(DU$167&lt;=$E53,DU$167&gt;=EOMONTH($D53,0)),IF($G53="NNN",SUM(Expenses!DS$14:DS$18)*$F53,IF($G53="FSG",0,IF($G53="MG",SUMPRODUCT(Expenses!DS$14:DS$18,$I53:$I57)*$F53,MAX((Expenses!DS$15-$K53/12)*$J53*$F53,0)+MAX((Expenses!DS$14-$K54/12)*$J54*$F53,0)+MAX((Expenses!DS$17-$K55/12)*$J55*$F53,0)+MAX((Expenses!DS$16-$K56/12)*$J56*$F53,0)+MAX((Expenses!DS$18-$K57/12)*$J57*$F53,0)))),0)</f>
        <v>0</v>
      </c>
      <c r="DV219" s="515">
        <f>IF(AND(DV$167&lt;=$E53,DV$167&gt;=EOMONTH($D53,0)),IF($G53="NNN",SUM(Expenses!DT$14:DT$18)*$F53,IF($G53="FSG",0,IF($G53="MG",SUMPRODUCT(Expenses!DT$14:DT$18,$I53:$I57)*$F53,MAX((Expenses!DT$15-$K53/12)*$J53*$F53,0)+MAX((Expenses!DT$14-$K54/12)*$J54*$F53,0)+MAX((Expenses!DT$17-$K55/12)*$J55*$F53,0)+MAX((Expenses!DT$16-$K56/12)*$J56*$F53,0)+MAX((Expenses!DT$18-$K57/12)*$J57*$F53,0)))),0)</f>
        <v>0</v>
      </c>
      <c r="DW219" s="515">
        <f>IF(AND(DW$167&lt;=$E53,DW$167&gt;=EOMONTH($D53,0)),IF($G53="NNN",SUM(Expenses!DU$14:DU$18)*$F53,IF($G53="FSG",0,IF($G53="MG",SUMPRODUCT(Expenses!DU$14:DU$18,$I53:$I57)*$F53,MAX((Expenses!DU$15-$K53/12)*$J53*$F53,0)+MAX((Expenses!DU$14-$K54/12)*$J54*$F53,0)+MAX((Expenses!DU$17-$K55/12)*$J55*$F53,0)+MAX((Expenses!DU$16-$K56/12)*$J56*$F53,0)+MAX((Expenses!DU$18-$K57/12)*$J57*$F53,0)))),0)</f>
        <v>0</v>
      </c>
      <c r="DX219" s="515">
        <f>IF(AND(DX$167&lt;=$E53,DX$167&gt;=EOMONTH($D53,0)),IF($G53="NNN",SUM(Expenses!DV$14:DV$18)*$F53,IF($G53="FSG",0,IF($G53="MG",SUMPRODUCT(Expenses!DV$14:DV$18,$I53:$I57)*$F53,MAX((Expenses!DV$15-$K53/12)*$J53*$F53,0)+MAX((Expenses!DV$14-$K54/12)*$J54*$F53,0)+MAX((Expenses!DV$17-$K55/12)*$J55*$F53,0)+MAX((Expenses!DV$16-$K56/12)*$J56*$F53,0)+MAX((Expenses!DV$18-$K57/12)*$J57*$F53,0)))),0)</f>
        <v>0</v>
      </c>
      <c r="DY219" s="515">
        <f>IF(AND(DY$167&lt;=$E53,DY$167&gt;=EOMONTH($D53,0)),IF($G53="NNN",SUM(Expenses!DW$14:DW$18)*$F53,IF($G53="FSG",0,IF($G53="MG",SUMPRODUCT(Expenses!DW$14:DW$18,$I53:$I57)*$F53,MAX((Expenses!DW$15-$K53/12)*$J53*$F53,0)+MAX((Expenses!DW$14-$K54/12)*$J54*$F53,0)+MAX((Expenses!DW$17-$K55/12)*$J55*$F53,0)+MAX((Expenses!DW$16-$K56/12)*$J56*$F53,0)+MAX((Expenses!DW$18-$K57/12)*$J57*$F53,0)))),0)</f>
        <v>0</v>
      </c>
      <c r="DZ219" s="515">
        <f>IF(AND(DZ$167&lt;=$E53,DZ$167&gt;=EOMONTH($D53,0)),IF($G53="NNN",SUM(Expenses!DX$14:DX$18)*$F53,IF($G53="FSG",0,IF($G53="MG",SUMPRODUCT(Expenses!DX$14:DX$18,$I53:$I57)*$F53,MAX((Expenses!DX$15-$K53/12)*$J53*$F53,0)+MAX((Expenses!DX$14-$K54/12)*$J54*$F53,0)+MAX((Expenses!DX$17-$K55/12)*$J55*$F53,0)+MAX((Expenses!DX$16-$K56/12)*$J56*$F53,0)+MAX((Expenses!DX$18-$K57/12)*$J57*$F53,0)))),0)</f>
        <v>0</v>
      </c>
      <c r="EA219" s="515">
        <f>IF(AND(EA$167&lt;=$E53,EA$167&gt;=EOMONTH($D53,0)),IF($G53="NNN",SUM(Expenses!DY$14:DY$18)*$F53,IF($G53="FSG",0,IF($G53="MG",SUMPRODUCT(Expenses!DY$14:DY$18,$I53:$I57)*$F53,MAX((Expenses!DY$15-$K53/12)*$J53*$F53,0)+MAX((Expenses!DY$14-$K54/12)*$J54*$F53,0)+MAX((Expenses!DY$17-$K55/12)*$J55*$F53,0)+MAX((Expenses!DY$16-$K56/12)*$J56*$F53,0)+MAX((Expenses!DY$18-$K57/12)*$J57*$F53,0)))),0)</f>
        <v>0</v>
      </c>
      <c r="EB219" s="515">
        <f>IF(AND(EB$167&lt;=$E53,EB$167&gt;=EOMONTH($D53,0)),IF($G53="NNN",SUM(Expenses!DZ$14:DZ$18)*$F53,IF($G53="FSG",0,IF($G53="MG",SUMPRODUCT(Expenses!DZ$14:DZ$18,$I53:$I57)*$F53,MAX((Expenses!DZ$15-$K53/12)*$J53*$F53,0)+MAX((Expenses!DZ$14-$K54/12)*$J54*$F53,0)+MAX((Expenses!DZ$17-$K55/12)*$J55*$F53,0)+MAX((Expenses!DZ$16-$K56/12)*$J56*$F53,0)+MAX((Expenses!DZ$18-$K57/12)*$J57*$F53,0)))),0)</f>
        <v>0</v>
      </c>
      <c r="EC219" s="515">
        <f>IF(AND(EC$167&lt;=$E53,EC$167&gt;=EOMONTH($D53,0)),IF($G53="NNN",SUM(Expenses!EA$14:EA$18)*$F53,IF($G53="FSG",0,IF($G53="MG",SUMPRODUCT(Expenses!EA$14:EA$18,$I53:$I57)*$F53,MAX((Expenses!EA$15-$K53/12)*$J53*$F53,0)+MAX((Expenses!EA$14-$K54/12)*$J54*$F53,0)+MAX((Expenses!EA$17-$K55/12)*$J55*$F53,0)+MAX((Expenses!EA$16-$K56/12)*$J56*$F53,0)+MAX((Expenses!EA$18-$K57/12)*$J57*$F53,0)))),0)</f>
        <v>0</v>
      </c>
      <c r="ED219" s="515">
        <f>IF(AND(ED$167&lt;=$E53,ED$167&gt;=EOMONTH($D53,0)),IF($G53="NNN",SUM(Expenses!EB$14:EB$18)*$F53,IF($G53="FSG",0,IF($G53="MG",SUMPRODUCT(Expenses!EB$14:EB$18,$I53:$I57)*$F53,MAX((Expenses!EB$15-$K53/12)*$J53*$F53,0)+MAX((Expenses!EB$14-$K54/12)*$J54*$F53,0)+MAX((Expenses!EB$17-$K55/12)*$J55*$F53,0)+MAX((Expenses!EB$16-$K56/12)*$J56*$F53,0)+MAX((Expenses!EB$18-$K57/12)*$J57*$F53,0)))),0)</f>
        <v>0</v>
      </c>
      <c r="EE219" s="515">
        <f>IF(AND(EE$167&lt;=$E53,EE$167&gt;=EOMONTH($D53,0)),IF($G53="NNN",SUM(Expenses!EC$14:EC$18)*$F53,IF($G53="FSG",0,IF($G53="MG",SUMPRODUCT(Expenses!EC$14:EC$18,$I53:$I57)*$F53,MAX((Expenses!EC$15-$K53/12)*$J53*$F53,0)+MAX((Expenses!EC$14-$K54/12)*$J54*$F53,0)+MAX((Expenses!EC$17-$K55/12)*$J55*$F53,0)+MAX((Expenses!EC$16-$K56/12)*$J56*$F53,0)+MAX((Expenses!EC$18-$K57/12)*$J57*$F53,0)))),0)</f>
        <v>0</v>
      </c>
      <c r="EF219" s="515">
        <f>IF(AND(EF$167&lt;=$E53,EF$167&gt;=EOMONTH($D53,0)),IF($G53="NNN",SUM(Expenses!ED$14:ED$18)*$F53,IF($G53="FSG",0,IF($G53="MG",SUMPRODUCT(Expenses!ED$14:ED$18,$I53:$I57)*$F53,MAX((Expenses!ED$15-$K53/12)*$J53*$F53,0)+MAX((Expenses!ED$14-$K54/12)*$J54*$F53,0)+MAX((Expenses!ED$17-$K55/12)*$J55*$F53,0)+MAX((Expenses!ED$16-$K56/12)*$J56*$F53,0)+MAX((Expenses!ED$18-$K57/12)*$J57*$F53,0)))),0)</f>
        <v>0</v>
      </c>
      <c r="EG219" s="515">
        <f>IF(AND(EG$167&lt;=$E53,EG$167&gt;=EOMONTH($D53,0)),IF($G53="NNN",SUM(Expenses!EE$14:EE$18)*$F53,IF($G53="FSG",0,IF($G53="MG",SUMPRODUCT(Expenses!EE$14:EE$18,$I53:$I57)*$F53,MAX((Expenses!EE$15-$K53/12)*$J53*$F53,0)+MAX((Expenses!EE$14-$K54/12)*$J54*$F53,0)+MAX((Expenses!EE$17-$K55/12)*$J55*$F53,0)+MAX((Expenses!EE$16-$K56/12)*$J56*$F53,0)+MAX((Expenses!EE$18-$K57/12)*$J57*$F53,0)))),0)</f>
        <v>0</v>
      </c>
      <c r="EH219" s="515">
        <f>IF(AND(EH$167&lt;=$E53,EH$167&gt;=EOMONTH($D53,0)),IF($G53="NNN",SUM(Expenses!EF$14:EF$18)*$F53,IF($G53="FSG",0,IF($G53="MG",SUMPRODUCT(Expenses!EF$14:EF$18,$I53:$I57)*$F53,MAX((Expenses!EF$15-$K53/12)*$J53*$F53,0)+MAX((Expenses!EF$14-$K54/12)*$J54*$F53,0)+MAX((Expenses!EF$17-$K55/12)*$J55*$F53,0)+MAX((Expenses!EF$16-$K56/12)*$J56*$F53,0)+MAX((Expenses!EF$18-$K57/12)*$J57*$F53,0)))),0)</f>
        <v>0</v>
      </c>
      <c r="EI219" s="515">
        <f>IF(AND(EI$167&lt;=$E53,EI$167&gt;=EOMONTH($D53,0)),IF($G53="NNN",SUM(Expenses!EG$14:EG$18)*$F53,IF($G53="FSG",0,IF($G53="MG",SUMPRODUCT(Expenses!EG$14:EG$18,$I53:$I57)*$F53,MAX((Expenses!EG$15-$K53/12)*$J53*$F53,0)+MAX((Expenses!EG$14-$K54/12)*$J54*$F53,0)+MAX((Expenses!EG$17-$K55/12)*$J55*$F53,0)+MAX((Expenses!EG$16-$K56/12)*$J56*$F53,0)+MAX((Expenses!EG$18-$K57/12)*$J57*$F53,0)))),0)</f>
        <v>0</v>
      </c>
      <c r="EJ219" s="515">
        <f>IF(AND(EJ$167&lt;=$E53,EJ$167&gt;=EOMONTH($D53,0)),IF($G53="NNN",SUM(Expenses!EH$14:EH$18)*$F53,IF($G53="FSG",0,IF($G53="MG",SUMPRODUCT(Expenses!EH$14:EH$18,$I53:$I57)*$F53,MAX((Expenses!EH$15-$K53/12)*$J53*$F53,0)+MAX((Expenses!EH$14-$K54/12)*$J54*$F53,0)+MAX((Expenses!EH$17-$K55/12)*$J55*$F53,0)+MAX((Expenses!EH$16-$K56/12)*$J56*$F53,0)+MAX((Expenses!EH$18-$K57/12)*$J57*$F53,0)))),0)</f>
        <v>0</v>
      </c>
      <c r="EK219" s="515">
        <f>IF(AND(EK$167&lt;=$E53,EK$167&gt;=EOMONTH($D53,0)),IF($G53="NNN",SUM(Expenses!EI$14:EI$18)*$F53,IF($G53="FSG",0,IF($G53="MG",SUMPRODUCT(Expenses!EI$14:EI$18,$I53:$I57)*$F53,MAX((Expenses!EI$15-$K53/12)*$J53*$F53,0)+MAX((Expenses!EI$14-$K54/12)*$J54*$F53,0)+MAX((Expenses!EI$17-$K55/12)*$J55*$F53,0)+MAX((Expenses!EI$16-$K56/12)*$J56*$F53,0)+MAX((Expenses!EI$18-$K57/12)*$J57*$F53,0)))),0)</f>
        <v>0</v>
      </c>
      <c r="EL219" s="515">
        <f>IF(AND(EL$167&lt;=$E53,EL$167&gt;=EOMONTH($D53,0)),IF($G53="NNN",SUM(Expenses!EJ$14:EJ$18)*$F53,IF($G53="FSG",0,IF($G53="MG",SUMPRODUCT(Expenses!EJ$14:EJ$18,$I53:$I57)*$F53,MAX((Expenses!EJ$15-$K53/12)*$J53*$F53,0)+MAX((Expenses!EJ$14-$K54/12)*$J54*$F53,0)+MAX((Expenses!EJ$17-$K55/12)*$J55*$F53,0)+MAX((Expenses!EJ$16-$K56/12)*$J56*$F53,0)+MAX((Expenses!EJ$18-$K57/12)*$J57*$F53,0)))),0)</f>
        <v>0</v>
      </c>
      <c r="EM219" s="515">
        <f>IF(AND(EM$167&lt;=$E53,EM$167&gt;=EOMONTH($D53,0)),IF($G53="NNN",SUM(Expenses!EK$14:EK$18)*$F53,IF($G53="FSG",0,IF($G53="MG",SUMPRODUCT(Expenses!EK$14:EK$18,$I53:$I57)*$F53,MAX((Expenses!EK$15-$K53/12)*$J53*$F53,0)+MAX((Expenses!EK$14-$K54/12)*$J54*$F53,0)+MAX((Expenses!EK$17-$K55/12)*$J55*$F53,0)+MAX((Expenses!EK$16-$K56/12)*$J56*$F53,0)+MAX((Expenses!EK$18-$K57/12)*$J57*$F53,0)))),0)</f>
        <v>0</v>
      </c>
      <c r="EN219" s="515">
        <f>IF(AND(EN$167&lt;=$E53,EN$167&gt;=EOMONTH($D53,0)),IF($G53="NNN",SUM(Expenses!EL$14:EL$18)*$F53,IF($G53="FSG",0,IF($G53="MG",SUMPRODUCT(Expenses!EL$14:EL$18,$I53:$I57)*$F53,MAX((Expenses!EL$15-$K53/12)*$J53*$F53,0)+MAX((Expenses!EL$14-$K54/12)*$J54*$F53,0)+MAX((Expenses!EL$17-$K55/12)*$J55*$F53,0)+MAX((Expenses!EL$16-$K56/12)*$J56*$F53,0)+MAX((Expenses!EL$18-$K57/12)*$J57*$F53,0)))),0)</f>
        <v>0</v>
      </c>
      <c r="EO219" s="515">
        <f>IF(AND(EO$167&lt;=$E53,EO$167&gt;=EOMONTH($D53,0)),IF($G53="NNN",SUM(Expenses!EM$14:EM$18)*$F53,IF($G53="FSG",0,IF($G53="MG",SUMPRODUCT(Expenses!EM$14:EM$18,$I53:$I57)*$F53,MAX((Expenses!EM$15-$K53/12)*$J53*$F53,0)+MAX((Expenses!EM$14-$K54/12)*$J54*$F53,0)+MAX((Expenses!EM$17-$K55/12)*$J55*$F53,0)+MAX((Expenses!EM$16-$K56/12)*$J56*$F53,0)+MAX((Expenses!EM$18-$K57/12)*$J57*$F53,0)))),0)</f>
        <v>0</v>
      </c>
      <c r="EP219" s="515">
        <f>IF(AND(EP$167&lt;=$E53,EP$167&gt;=EOMONTH($D53,0)),IF($G53="NNN",SUM(Expenses!EN$14:EN$18)*$F53,IF($G53="FSG",0,IF($G53="MG",SUMPRODUCT(Expenses!EN$14:EN$18,$I53:$I57)*$F53,MAX((Expenses!EN$15-$K53/12)*$J53*$F53,0)+MAX((Expenses!EN$14-$K54/12)*$J54*$F53,0)+MAX((Expenses!EN$17-$K55/12)*$J55*$F53,0)+MAX((Expenses!EN$16-$K56/12)*$J56*$F53,0)+MAX((Expenses!EN$18-$K57/12)*$J57*$F53,0)))),0)</f>
        <v>0</v>
      </c>
      <c r="EQ219" s="515">
        <f>IF(AND(EQ$167&lt;=$E53,EQ$167&gt;=EOMONTH($D53,0)),IF($G53="NNN",SUM(Expenses!EO$14:EO$18)*$F53,IF($G53="FSG",0,IF($G53="MG",SUMPRODUCT(Expenses!EO$14:EO$18,$I53:$I57)*$F53,MAX((Expenses!EO$15-$K53/12)*$J53*$F53,0)+MAX((Expenses!EO$14-$K54/12)*$J54*$F53,0)+MAX((Expenses!EO$17-$K55/12)*$J55*$F53,0)+MAX((Expenses!EO$16-$K56/12)*$J56*$F53,0)+MAX((Expenses!EO$18-$K57/12)*$J57*$F53,0)))),0)</f>
        <v>0</v>
      </c>
      <c r="ER219" s="515">
        <f>IF(AND(ER$167&lt;=$E53,ER$167&gt;=EOMONTH($D53,0)),IF($G53="NNN",SUM(Expenses!EP$14:EP$18)*$F53,IF($G53="FSG",0,IF($G53="MG",SUMPRODUCT(Expenses!EP$14:EP$18,$I53:$I57)*$F53,MAX((Expenses!EP$15-$K53/12)*$J53*$F53,0)+MAX((Expenses!EP$14-$K54/12)*$J54*$F53,0)+MAX((Expenses!EP$17-$K55/12)*$J55*$F53,0)+MAX((Expenses!EP$16-$K56/12)*$J56*$F53,0)+MAX((Expenses!EP$18-$K57/12)*$J57*$F53,0)))),0)</f>
        <v>0</v>
      </c>
      <c r="ES219" s="515">
        <f>IF(AND(ES$167&lt;=$E53,ES$167&gt;=EOMONTH($D53,0)),IF($G53="NNN",SUM(Expenses!EQ$14:EQ$18)*$F53,IF($G53="FSG",0,IF($G53="MG",SUMPRODUCT(Expenses!EQ$14:EQ$18,$I53:$I57)*$F53,MAX((Expenses!EQ$15-$K53/12)*$J53*$F53,0)+MAX((Expenses!EQ$14-$K54/12)*$J54*$F53,0)+MAX((Expenses!EQ$17-$K55/12)*$J55*$F53,0)+MAX((Expenses!EQ$16-$K56/12)*$J56*$F53,0)+MAX((Expenses!EQ$18-$K57/12)*$J57*$F53,0)))),0)</f>
        <v>0</v>
      </c>
      <c r="ET219" s="515">
        <f>IF(AND(ET$167&lt;=$E53,ET$167&gt;=EOMONTH($D53,0)),IF($G53="NNN",SUM(Expenses!ER$14:ER$18)*$F53,IF($G53="FSG",0,IF($G53="MG",SUMPRODUCT(Expenses!ER$14:ER$18,$I53:$I57)*$F53,MAX((Expenses!ER$15-$K53/12)*$J53*$F53,0)+MAX((Expenses!ER$14-$K54/12)*$J54*$F53,0)+MAX((Expenses!ER$17-$K55/12)*$J55*$F53,0)+MAX((Expenses!ER$16-$K56/12)*$J56*$F53,0)+MAX((Expenses!ER$18-$K57/12)*$J57*$F53,0)))),0)</f>
        <v>0</v>
      </c>
      <c r="EU219" s="515">
        <f>IF(AND(EU$167&lt;=$E53,EU$167&gt;=EOMONTH($D53,0)),IF($G53="NNN",SUM(Expenses!ES$14:ES$18)*$F53,IF($G53="FSG",0,IF($G53="MG",SUMPRODUCT(Expenses!ES$14:ES$18,$I53:$I57)*$F53,MAX((Expenses!ES$15-$K53/12)*$J53*$F53,0)+MAX((Expenses!ES$14-$K54/12)*$J54*$F53,0)+MAX((Expenses!ES$17-$K55/12)*$J55*$F53,0)+MAX((Expenses!ES$16-$K56/12)*$J56*$F53,0)+MAX((Expenses!ES$18-$K57/12)*$J57*$F53,0)))),0)</f>
        <v>0</v>
      </c>
      <c r="EV219" s="515">
        <f>IF(AND(EV$167&lt;=$E53,EV$167&gt;=EOMONTH($D53,0)),IF($G53="NNN",SUM(Expenses!ET$14:ET$18)*$F53,IF($G53="FSG",0,IF($G53="MG",SUMPRODUCT(Expenses!ET$14:ET$18,$I53:$I57)*$F53,MAX((Expenses!ET$15-$K53/12)*$J53*$F53,0)+MAX((Expenses!ET$14-$K54/12)*$J54*$F53,0)+MAX((Expenses!ET$17-$K55/12)*$J55*$F53,0)+MAX((Expenses!ET$16-$K56/12)*$J56*$F53,0)+MAX((Expenses!ET$18-$K57/12)*$J57*$F53,0)))),0)</f>
        <v>0</v>
      </c>
      <c r="EW219" s="515">
        <f>IF(AND(EW$167&lt;=$E53,EW$167&gt;=EOMONTH($D53,0)),IF($G53="NNN",SUM(Expenses!EU$14:EU$18)*$F53,IF($G53="FSG",0,IF($G53="MG",SUMPRODUCT(Expenses!EU$14:EU$18,$I53:$I57)*$F53,MAX((Expenses!EU$15-$K53/12)*$J53*$F53,0)+MAX((Expenses!EU$14-$K54/12)*$J54*$F53,0)+MAX((Expenses!EU$17-$K55/12)*$J55*$F53,0)+MAX((Expenses!EU$16-$K56/12)*$J56*$F53,0)+MAX((Expenses!EU$18-$K57/12)*$J57*$F53,0)))),0)</f>
        <v>0</v>
      </c>
      <c r="EX219" s="515">
        <f>IF(AND(EX$167&lt;=$E53,EX$167&gt;=EOMONTH($D53,0)),IF($G53="NNN",SUM(Expenses!EV$14:EV$18)*$F53,IF($G53="FSG",0,IF($G53="MG",SUMPRODUCT(Expenses!EV$14:EV$18,$I53:$I57)*$F53,MAX((Expenses!EV$15-$K53/12)*$J53*$F53,0)+MAX((Expenses!EV$14-$K54/12)*$J54*$F53,0)+MAX((Expenses!EV$17-$K55/12)*$J55*$F53,0)+MAX((Expenses!EV$16-$K56/12)*$J56*$F53,0)+MAX((Expenses!EV$18-$K57/12)*$J57*$F53,0)))),0)</f>
        <v>0</v>
      </c>
      <c r="EY219" s="515">
        <f>IF(AND(EY$167&lt;=$E53,EY$167&gt;=EOMONTH($D53,0)),IF($G53="NNN",SUM(Expenses!EW$14:EW$18)*$F53,IF($G53="FSG",0,IF($G53="MG",SUMPRODUCT(Expenses!EW$14:EW$18,$I53:$I57)*$F53,MAX((Expenses!EW$15-$K53/12)*$J53*$F53,0)+MAX((Expenses!EW$14-$K54/12)*$J54*$F53,0)+MAX((Expenses!EW$17-$K55/12)*$J55*$F53,0)+MAX((Expenses!EW$16-$K56/12)*$J56*$F53,0)+MAX((Expenses!EW$18-$K57/12)*$J57*$F53,0)))),0)</f>
        <v>0</v>
      </c>
      <c r="EZ219" s="515">
        <f>IF(AND(EZ$167&lt;=$E53,EZ$167&gt;=EOMONTH($D53,0)),IF($G53="NNN",SUM(Expenses!EX$14:EX$18)*$F53,IF($G53="FSG",0,IF($G53="MG",SUMPRODUCT(Expenses!EX$14:EX$18,$I53:$I57)*$F53,MAX((Expenses!EX$15-$K53/12)*$J53*$F53,0)+MAX((Expenses!EX$14-$K54/12)*$J54*$F53,0)+MAX((Expenses!EX$17-$K55/12)*$J55*$F53,0)+MAX((Expenses!EX$16-$K56/12)*$J56*$F53,0)+MAX((Expenses!EX$18-$K57/12)*$J57*$F53,0)))),0)</f>
        <v>0</v>
      </c>
      <c r="FA219" s="515">
        <f>IF(AND(FA$167&lt;=$E53,FA$167&gt;=EOMONTH($D53,0)),IF($G53="NNN",SUM(Expenses!EY$14:EY$18)*$F53,IF($G53="FSG",0,IF($G53="MG",SUMPRODUCT(Expenses!EY$14:EY$18,$I53:$I57)*$F53,MAX((Expenses!EY$15-$K53/12)*$J53*$F53,0)+MAX((Expenses!EY$14-$K54/12)*$J54*$F53,0)+MAX((Expenses!EY$17-$K55/12)*$J55*$F53,0)+MAX((Expenses!EY$16-$K56/12)*$J56*$F53,0)+MAX((Expenses!EY$18-$K57/12)*$J57*$F53,0)))),0)</f>
        <v>0</v>
      </c>
      <c r="FB219" s="515">
        <f>IF(AND(FB$167&lt;=$E53,FB$167&gt;=EOMONTH($D53,0)),IF($G53="NNN",SUM(Expenses!EZ$14:EZ$18)*$F53,IF($G53="FSG",0,IF($G53="MG",SUMPRODUCT(Expenses!EZ$14:EZ$18,$I53:$I57)*$F53,MAX((Expenses!EZ$15-$K53/12)*$J53*$F53,0)+MAX((Expenses!EZ$14-$K54/12)*$J54*$F53,0)+MAX((Expenses!EZ$17-$K55/12)*$J55*$F53,0)+MAX((Expenses!EZ$16-$K56/12)*$J56*$F53,0)+MAX((Expenses!EZ$18-$K57/12)*$J57*$F53,0)))),0)</f>
        <v>0</v>
      </c>
      <c r="FC219" s="515">
        <f>IF(AND(FC$167&lt;=$E53,FC$167&gt;=EOMONTH($D53,0)),IF($G53="NNN",SUM(Expenses!FA$14:FA$18)*$F53,IF($G53="FSG",0,IF($G53="MG",SUMPRODUCT(Expenses!FA$14:FA$18,$I53:$I57)*$F53,MAX((Expenses!FA$15-$K53/12)*$J53*$F53,0)+MAX((Expenses!FA$14-$K54/12)*$J54*$F53,0)+MAX((Expenses!FA$17-$K55/12)*$J55*$F53,0)+MAX((Expenses!FA$16-$K56/12)*$J56*$F53,0)+MAX((Expenses!FA$18-$K57/12)*$J57*$F53,0)))),0)</f>
        <v>0</v>
      </c>
      <c r="FD219" s="515">
        <f>IF(AND(FD$167&lt;=$E53,FD$167&gt;=EOMONTH($D53,0)),IF($G53="NNN",SUM(Expenses!FB$14:FB$18)*$F53,IF($G53="FSG",0,IF($G53="MG",SUMPRODUCT(Expenses!FB$14:FB$18,$I53:$I57)*$F53,MAX((Expenses!FB$15-$K53/12)*$J53*$F53,0)+MAX((Expenses!FB$14-$K54/12)*$J54*$F53,0)+MAX((Expenses!FB$17-$K55/12)*$J55*$F53,0)+MAX((Expenses!FB$16-$K56/12)*$J56*$F53,0)+MAX((Expenses!FB$18-$K57/12)*$J57*$F53,0)))),0)</f>
        <v>0</v>
      </c>
      <c r="FE219" s="515">
        <f>IF(AND(FE$167&lt;=$E53,FE$167&gt;=EOMONTH($D53,0)),IF($G53="NNN",SUM(Expenses!FC$14:FC$18)*$F53,IF($G53="FSG",0,IF($G53="MG",SUMPRODUCT(Expenses!FC$14:FC$18,$I53:$I57)*$F53,MAX((Expenses!FC$15-$K53/12)*$J53*$F53,0)+MAX((Expenses!FC$14-$K54/12)*$J54*$F53,0)+MAX((Expenses!FC$17-$K55/12)*$J55*$F53,0)+MAX((Expenses!FC$16-$K56/12)*$J56*$F53,0)+MAX((Expenses!FC$18-$K57/12)*$J57*$F53,0)))),0)</f>
        <v>0</v>
      </c>
      <c r="FF219" s="515">
        <f>IF(AND(FF$167&lt;=$E53,FF$167&gt;=EOMONTH($D53,0)),IF($G53="NNN",SUM(Expenses!FD$14:FD$18)*$F53,IF($G53="FSG",0,IF($G53="MG",SUMPRODUCT(Expenses!FD$14:FD$18,$I53:$I57)*$F53,MAX((Expenses!FD$15-$K53/12)*$J53*$F53,0)+MAX((Expenses!FD$14-$K54/12)*$J54*$F53,0)+MAX((Expenses!FD$17-$K55/12)*$J55*$F53,0)+MAX((Expenses!FD$16-$K56/12)*$J56*$F53,0)+MAX((Expenses!FD$18-$K57/12)*$J57*$F53,0)))),0)</f>
        <v>0</v>
      </c>
      <c r="FG219" s="515">
        <f>IF(AND(FG$167&lt;=$E53,FG$167&gt;=EOMONTH($D53,0)),IF($G53="NNN",SUM(Expenses!FE$14:FE$18)*$F53,IF($G53="FSG",0,IF($G53="MG",SUMPRODUCT(Expenses!FE$14:FE$18,$I53:$I57)*$F53,MAX((Expenses!FE$15-$K53/12)*$J53*$F53,0)+MAX((Expenses!FE$14-$K54/12)*$J54*$F53,0)+MAX((Expenses!FE$17-$K55/12)*$J55*$F53,0)+MAX((Expenses!FE$16-$K56/12)*$J56*$F53,0)+MAX((Expenses!FE$18-$K57/12)*$J57*$F53,0)))),0)</f>
        <v>0</v>
      </c>
      <c r="FH219" s="515">
        <f>IF(AND(FH$167&lt;=$E53,FH$167&gt;=EOMONTH($D53,0)),IF($G53="NNN",SUM(Expenses!FF$14:FF$18)*$F53,IF($G53="FSG",0,IF($G53="MG",SUMPRODUCT(Expenses!FF$14:FF$18,$I53:$I57)*$F53,MAX((Expenses!FF$15-$K53/12)*$J53*$F53,0)+MAX((Expenses!FF$14-$K54/12)*$J54*$F53,0)+MAX((Expenses!FF$17-$K55/12)*$J55*$F53,0)+MAX((Expenses!FF$16-$K56/12)*$J56*$F53,0)+MAX((Expenses!FF$18-$K57/12)*$J57*$F53,0)))),0)</f>
        <v>0</v>
      </c>
      <c r="FI219" s="515">
        <f>IF(AND(FI$167&lt;=$E53,FI$167&gt;=EOMONTH($D53,0)),IF($G53="NNN",SUM(Expenses!FG$14:FG$18)*$F53,IF($G53="FSG",0,IF($G53="MG",SUMPRODUCT(Expenses!FG$14:FG$18,$I53:$I57)*$F53,MAX((Expenses!FG$15-$K53/12)*$J53*$F53,0)+MAX((Expenses!FG$14-$K54/12)*$J54*$F53,0)+MAX((Expenses!FG$17-$K55/12)*$J55*$F53,0)+MAX((Expenses!FG$16-$K56/12)*$J56*$F53,0)+MAX((Expenses!FG$18-$K57/12)*$J57*$F53,0)))),0)</f>
        <v>0</v>
      </c>
      <c r="FJ219" s="515">
        <f>IF(AND(FJ$167&lt;=$E53,FJ$167&gt;=EOMONTH($D53,0)),IF($G53="NNN",SUM(Expenses!FH$14:FH$18)*$F53,IF($G53="FSG",0,IF($G53="MG",SUMPRODUCT(Expenses!FH$14:FH$18,$I53:$I57)*$F53,MAX((Expenses!FH$15-$K53/12)*$J53*$F53,0)+MAX((Expenses!FH$14-$K54/12)*$J54*$F53,0)+MAX((Expenses!FH$17-$K55/12)*$J55*$F53,0)+MAX((Expenses!FH$16-$K56/12)*$J56*$F53,0)+MAX((Expenses!FH$18-$K57/12)*$J57*$F53,0)))),0)</f>
        <v>0</v>
      </c>
      <c r="FK219" s="515">
        <f>IF(AND(FK$167&lt;=$E53,FK$167&gt;=EOMONTH($D53,0)),IF($G53="NNN",SUM(Expenses!FI$14:FI$18)*$F53,IF($G53="FSG",0,IF($G53="MG",SUMPRODUCT(Expenses!FI$14:FI$18,$I53:$I57)*$F53,MAX((Expenses!FI$15-$K53/12)*$J53*$F53,0)+MAX((Expenses!FI$14-$K54/12)*$J54*$F53,0)+MAX((Expenses!FI$17-$K55/12)*$J55*$F53,0)+MAX((Expenses!FI$16-$K56/12)*$J56*$F53,0)+MAX((Expenses!FI$18-$K57/12)*$J57*$F53,0)))),0)</f>
        <v>0</v>
      </c>
      <c r="FL219" s="515">
        <f>IF(AND(FL$167&lt;=$E53,FL$167&gt;=EOMONTH($D53,0)),IF($G53="NNN",SUM(Expenses!FJ$14:FJ$18)*$F53,IF($G53="FSG",0,IF($G53="MG",SUMPRODUCT(Expenses!FJ$14:FJ$18,$I53:$I57)*$F53,MAX((Expenses!FJ$15-$K53/12)*$J53*$F53,0)+MAX((Expenses!FJ$14-$K54/12)*$J54*$F53,0)+MAX((Expenses!FJ$17-$K55/12)*$J55*$F53,0)+MAX((Expenses!FJ$16-$K56/12)*$J56*$F53,0)+MAX((Expenses!FJ$18-$K57/12)*$J57*$F53,0)))),0)</f>
        <v>0</v>
      </c>
      <c r="FM219" s="515">
        <f>IF(AND(FM$167&lt;=$E53,FM$167&gt;=EOMONTH($D53,0)),IF($G53="NNN",SUM(Expenses!FK$14:FK$18)*$F53,IF($G53="FSG",0,IF($G53="MG",SUMPRODUCT(Expenses!FK$14:FK$18,$I53:$I57)*$F53,MAX((Expenses!FK$15-$K53/12)*$J53*$F53,0)+MAX((Expenses!FK$14-$K54/12)*$J54*$F53,0)+MAX((Expenses!FK$17-$K55/12)*$J55*$F53,0)+MAX((Expenses!FK$16-$K56/12)*$J56*$F53,0)+MAX((Expenses!FK$18-$K57/12)*$J57*$F53,0)))),0)</f>
        <v>0</v>
      </c>
      <c r="FN219" s="515">
        <f>IF(AND(FN$167&lt;=$E53,FN$167&gt;=EOMONTH($D53,0)),IF($G53="NNN",SUM(Expenses!FL$14:FL$18)*$F53,IF($G53="FSG",0,IF($G53="MG",SUMPRODUCT(Expenses!FL$14:FL$18,$I53:$I57)*$F53,MAX((Expenses!FL$15-$K53/12)*$J53*$F53,0)+MAX((Expenses!FL$14-$K54/12)*$J54*$F53,0)+MAX((Expenses!FL$17-$K55/12)*$J55*$F53,0)+MAX((Expenses!FL$16-$K56/12)*$J56*$F53,0)+MAX((Expenses!FL$18-$K57/12)*$J57*$F53,0)))),0)</f>
        <v>0</v>
      </c>
      <c r="FO219" s="515">
        <f>IF(AND(FO$167&lt;=$E53,FO$167&gt;=EOMONTH($D53,0)),IF($G53="NNN",SUM(Expenses!FM$14:FM$18)*$F53,IF($G53="FSG",0,IF($G53="MG",SUMPRODUCT(Expenses!FM$14:FM$18,$I53:$I57)*$F53,MAX((Expenses!FM$15-$K53/12)*$J53*$F53,0)+MAX((Expenses!FM$14-$K54/12)*$J54*$F53,0)+MAX((Expenses!FM$17-$K55/12)*$J55*$F53,0)+MAX((Expenses!FM$16-$K56/12)*$J56*$F53,0)+MAX((Expenses!FM$18-$K57/12)*$J57*$F53,0)))),0)</f>
        <v>0</v>
      </c>
      <c r="FP219" s="515">
        <f>IF(AND(FP$167&lt;=$E53,FP$167&gt;=EOMONTH($D53,0)),IF($G53="NNN",SUM(Expenses!FN$14:FN$18)*$F53,IF($G53="FSG",0,IF($G53="MG",SUMPRODUCT(Expenses!FN$14:FN$18,$I53:$I57)*$F53,MAX((Expenses!FN$15-$K53/12)*$J53*$F53,0)+MAX((Expenses!FN$14-$K54/12)*$J54*$F53,0)+MAX((Expenses!FN$17-$K55/12)*$J55*$F53,0)+MAX((Expenses!FN$16-$K56/12)*$J56*$F53,0)+MAX((Expenses!FN$18-$K57/12)*$J57*$F53,0)))),0)</f>
        <v>0</v>
      </c>
      <c r="FQ219" s="515">
        <f>IF(AND(FQ$167&lt;=$E53,FQ$167&gt;=EOMONTH($D53,0)),IF($G53="NNN",SUM(Expenses!FO$14:FO$18)*$F53,IF($G53="FSG",0,IF($G53="MG",SUMPRODUCT(Expenses!FO$14:FO$18,$I53:$I57)*$F53,MAX((Expenses!FO$15-$K53/12)*$J53*$F53,0)+MAX((Expenses!FO$14-$K54/12)*$J54*$F53,0)+MAX((Expenses!FO$17-$K55/12)*$J55*$F53,0)+MAX((Expenses!FO$16-$K56/12)*$J56*$F53,0)+MAX((Expenses!FO$18-$K57/12)*$J57*$F53,0)))),0)</f>
        <v>0</v>
      </c>
      <c r="FR219" s="515">
        <f>IF(AND(FR$167&lt;=$E53,FR$167&gt;=EOMONTH($D53,0)),IF($G53="NNN",SUM(Expenses!FP$14:FP$18)*$F53,IF($G53="FSG",0,IF($G53="MG",SUMPRODUCT(Expenses!FP$14:FP$18,$I53:$I57)*$F53,MAX((Expenses!FP$15-$K53/12)*$J53*$F53,0)+MAX((Expenses!FP$14-$K54/12)*$J54*$F53,0)+MAX((Expenses!FP$17-$K55/12)*$J55*$F53,0)+MAX((Expenses!FP$16-$K56/12)*$J56*$F53,0)+MAX((Expenses!FP$18-$K57/12)*$J57*$F53,0)))),0)</f>
        <v>0</v>
      </c>
      <c r="FS219" s="515">
        <f>IF(AND(FS$167&lt;=$E53,FS$167&gt;=EOMONTH($D53,0)),IF($G53="NNN",SUM(Expenses!FQ$14:FQ$18)*$F53,IF($G53="FSG",0,IF($G53="MG",SUMPRODUCT(Expenses!FQ$14:FQ$18,$I53:$I57)*$F53,MAX((Expenses!FQ$15-$K53/12)*$J53*$F53,0)+MAX((Expenses!FQ$14-$K54/12)*$J54*$F53,0)+MAX((Expenses!FQ$17-$K55/12)*$J55*$F53,0)+MAX((Expenses!FQ$16-$K56/12)*$J56*$F53,0)+MAX((Expenses!FQ$18-$K57/12)*$J57*$F53,0)))),0)</f>
        <v>0</v>
      </c>
      <c r="FT219" s="515">
        <f>IF(AND(FT$167&lt;=$E53,FT$167&gt;=EOMONTH($D53,0)),IF($G53="NNN",SUM(Expenses!FR$14:FR$18)*$F53,IF($G53="FSG",0,IF($G53="MG",SUMPRODUCT(Expenses!FR$14:FR$18,$I53:$I57)*$F53,MAX((Expenses!FR$15-$K53/12)*$J53*$F53,0)+MAX((Expenses!FR$14-$K54/12)*$J54*$F53,0)+MAX((Expenses!FR$17-$K55/12)*$J55*$F53,0)+MAX((Expenses!FR$16-$K56/12)*$J56*$F53,0)+MAX((Expenses!FR$18-$K57/12)*$J57*$F53,0)))),0)</f>
        <v>0</v>
      </c>
      <c r="FU219" s="515">
        <f>IF(AND(FU$167&lt;=$E53,FU$167&gt;=EOMONTH($D53,0)),IF($G53="NNN",SUM(Expenses!FS$14:FS$18)*$F53,IF($G53="FSG",0,IF($G53="MG",SUMPRODUCT(Expenses!FS$14:FS$18,$I53:$I57)*$F53,MAX((Expenses!FS$15-$K53/12)*$J53*$F53,0)+MAX((Expenses!FS$14-$K54/12)*$J54*$F53,0)+MAX((Expenses!FS$17-$K55/12)*$J55*$F53,0)+MAX((Expenses!FS$16-$K56/12)*$J56*$F53,0)+MAX((Expenses!FS$18-$K57/12)*$J57*$F53,0)))),0)</f>
        <v>0</v>
      </c>
      <c r="FV219" s="515">
        <f>IF(AND(FV$167&lt;=$E53,FV$167&gt;=EOMONTH($D53,0)),IF($G53="NNN",SUM(Expenses!FT$14:FT$18)*$F53,IF($G53="FSG",0,IF($G53="MG",SUMPRODUCT(Expenses!FT$14:FT$18,$I53:$I57)*$F53,MAX((Expenses!FT$15-$K53/12)*$J53*$F53,0)+MAX((Expenses!FT$14-$K54/12)*$J54*$F53,0)+MAX((Expenses!FT$17-$K55/12)*$J55*$F53,0)+MAX((Expenses!FT$16-$K56/12)*$J56*$F53,0)+MAX((Expenses!FT$18-$K57/12)*$J57*$F53,0)))),0)</f>
        <v>0</v>
      </c>
      <c r="FW219" s="515">
        <f>IF(AND(FW$167&lt;=$E53,FW$167&gt;=EOMONTH($D53,0)),IF($G53="NNN",SUM(Expenses!FU$14:FU$18)*$F53,IF($G53="FSG",0,IF($G53="MG",SUMPRODUCT(Expenses!FU$14:FU$18,$I53:$I57)*$F53,MAX((Expenses!FU$15-$K53/12)*$J53*$F53,0)+MAX((Expenses!FU$14-$K54/12)*$J54*$F53,0)+MAX((Expenses!FU$17-$K55/12)*$J55*$F53,0)+MAX((Expenses!FU$16-$K56/12)*$J56*$F53,0)+MAX((Expenses!FU$18-$K57/12)*$J57*$F53,0)))),0)</f>
        <v>0</v>
      </c>
      <c r="FX219" s="515">
        <f>IF(AND(FX$167&lt;=$E53,FX$167&gt;=EOMONTH($D53,0)),IF($G53="NNN",SUM(Expenses!FV$14:FV$18)*$F53,IF($G53="FSG",0,IF($G53="MG",SUMPRODUCT(Expenses!FV$14:FV$18,$I53:$I57)*$F53,MAX((Expenses!FV$15-$K53/12)*$J53*$F53,0)+MAX((Expenses!FV$14-$K54/12)*$J54*$F53,0)+MAX((Expenses!FV$17-$K55/12)*$J55*$F53,0)+MAX((Expenses!FV$16-$K56/12)*$J56*$F53,0)+MAX((Expenses!FV$18-$K57/12)*$J57*$F53,0)))),0)</f>
        <v>0</v>
      </c>
      <c r="FY219" s="515">
        <f>IF(AND(FY$167&lt;=$E53,FY$167&gt;=EOMONTH($D53,0)),IF($G53="NNN",SUM(Expenses!FW$14:FW$18)*$F53,IF($G53="FSG",0,IF($G53="MG",SUMPRODUCT(Expenses!FW$14:FW$18,$I53:$I57)*$F53,MAX((Expenses!FW$15-$K53/12)*$J53*$F53,0)+MAX((Expenses!FW$14-$K54/12)*$J54*$F53,0)+MAX((Expenses!FW$17-$K55/12)*$J55*$F53,0)+MAX((Expenses!FW$16-$K56/12)*$J56*$F53,0)+MAX((Expenses!FW$18-$K57/12)*$J57*$F53,0)))),0)</f>
        <v>0</v>
      </c>
      <c r="FZ219" s="515">
        <f>IF(AND(FZ$167&lt;=$E53,FZ$167&gt;=EOMONTH($D53,0)),IF($G53="NNN",SUM(Expenses!FX$14:FX$18)*$F53,IF($G53="FSG",0,IF($G53="MG",SUMPRODUCT(Expenses!FX$14:FX$18,$I53:$I57)*$F53,MAX((Expenses!FX$15-$K53/12)*$J53*$F53,0)+MAX((Expenses!FX$14-$K54/12)*$J54*$F53,0)+MAX((Expenses!FX$17-$K55/12)*$J55*$F53,0)+MAX((Expenses!FX$16-$K56/12)*$J56*$F53,0)+MAX((Expenses!FX$18-$K57/12)*$J57*$F53,0)))),0)</f>
        <v>0</v>
      </c>
      <c r="GA219" s="515">
        <f>IF(AND(GA$167&lt;=$E53,GA$167&gt;=EOMONTH($D53,0)),IF($G53="NNN",SUM(Expenses!FY$14:FY$18)*$F53,IF($G53="FSG",0,IF($G53="MG",SUMPRODUCT(Expenses!FY$14:FY$18,$I53:$I57)*$F53,MAX((Expenses!FY$15-$K53/12)*$J53*$F53,0)+MAX((Expenses!FY$14-$K54/12)*$J54*$F53,0)+MAX((Expenses!FY$17-$K55/12)*$J55*$F53,0)+MAX((Expenses!FY$16-$K56/12)*$J56*$F53,0)+MAX((Expenses!FY$18-$K57/12)*$J57*$F53,0)))),0)</f>
        <v>0</v>
      </c>
      <c r="GB219" s="515">
        <f>IF(AND(GB$167&lt;=$E53,GB$167&gt;=EOMONTH($D53,0)),IF($G53="NNN",SUM(Expenses!FZ$14:FZ$18)*$F53,IF($G53="FSG",0,IF($G53="MG",SUMPRODUCT(Expenses!FZ$14:FZ$18,$I53:$I57)*$F53,MAX((Expenses!FZ$15-$K53/12)*$J53*$F53,0)+MAX((Expenses!FZ$14-$K54/12)*$J54*$F53,0)+MAX((Expenses!FZ$17-$K55/12)*$J55*$F53,0)+MAX((Expenses!FZ$16-$K56/12)*$J56*$F53,0)+MAX((Expenses!FZ$18-$K57/12)*$J57*$F53,0)))),0)</f>
        <v>0</v>
      </c>
      <c r="GC219" s="515">
        <f>IF(AND(GC$167&lt;=$E53,GC$167&gt;=EOMONTH($D53,0)),IF($G53="NNN",SUM(Expenses!GA$14:GA$18)*$F53,IF($G53="FSG",0,IF($G53="MG",SUMPRODUCT(Expenses!GA$14:GA$18,$I53:$I57)*$F53,MAX((Expenses!GA$15-$K53/12)*$J53*$F53,0)+MAX((Expenses!GA$14-$K54/12)*$J54*$F53,0)+MAX((Expenses!GA$17-$K55/12)*$J55*$F53,0)+MAX((Expenses!GA$16-$K56/12)*$J56*$F53,0)+MAX((Expenses!GA$18-$K57/12)*$J57*$F53,0)))),0)</f>
        <v>0</v>
      </c>
      <c r="GD219" s="515">
        <f>IF(AND(GD$167&lt;=$E53,GD$167&gt;=EOMONTH($D53,0)),IF($G53="NNN",SUM(Expenses!GB$14:GB$18)*$F53,IF($G53="FSG",0,IF($G53="MG",SUMPRODUCT(Expenses!GB$14:GB$18,$I53:$I57)*$F53,MAX((Expenses!GB$15-$K53/12)*$J53*$F53,0)+MAX((Expenses!GB$14-$K54/12)*$J54*$F53,0)+MAX((Expenses!GB$17-$K55/12)*$J55*$F53,0)+MAX((Expenses!GB$16-$K56/12)*$J56*$F53,0)+MAX((Expenses!GB$18-$K57/12)*$J57*$F53,0)))),0)</f>
        <v>0</v>
      </c>
      <c r="GE219" s="515">
        <f>IF(AND(GE$167&lt;=$E53,GE$167&gt;=EOMONTH($D53,0)),IF($G53="NNN",SUM(Expenses!GC$14:GC$18)*$F53,IF($G53="FSG",0,IF($G53="MG",SUMPRODUCT(Expenses!GC$14:GC$18,$I53:$I57)*$F53,MAX((Expenses!GC$15-$K53/12)*$J53*$F53,0)+MAX((Expenses!GC$14-$K54/12)*$J54*$F53,0)+MAX((Expenses!GC$17-$K55/12)*$J55*$F53,0)+MAX((Expenses!GC$16-$K56/12)*$J56*$F53,0)+MAX((Expenses!GC$18-$K57/12)*$J57*$F53,0)))),0)</f>
        <v>0</v>
      </c>
      <c r="GF219" s="515">
        <f>IF(AND(GF$167&lt;=$E53,GF$167&gt;=EOMONTH($D53,0)),IF($G53="NNN",SUM(Expenses!GD$14:GD$18)*$F53,IF($G53="FSG",0,IF($G53="MG",SUMPRODUCT(Expenses!GD$14:GD$18,$I53:$I57)*$F53,MAX((Expenses!GD$15-$K53/12)*$J53*$F53,0)+MAX((Expenses!GD$14-$K54/12)*$J54*$F53,0)+MAX((Expenses!GD$17-$K55/12)*$J55*$F53,0)+MAX((Expenses!GD$16-$K56/12)*$J56*$F53,0)+MAX((Expenses!GD$18-$K57/12)*$J57*$F53,0)))),0)</f>
        <v>0</v>
      </c>
      <c r="GG219" s="515">
        <f>IF(AND(GG$167&lt;=$E53,GG$167&gt;=EOMONTH($D53,0)),IF($G53="NNN",SUM(Expenses!GE$14:GE$18)*$F53,IF($G53="FSG",0,IF($G53="MG",SUMPRODUCT(Expenses!GE$14:GE$18,$I53:$I57)*$F53,MAX((Expenses!GE$15-$K53/12)*$J53*$F53,0)+MAX((Expenses!GE$14-$K54/12)*$J54*$F53,0)+MAX((Expenses!GE$17-$K55/12)*$J55*$F53,0)+MAX((Expenses!GE$16-$K56/12)*$J56*$F53,0)+MAX((Expenses!GE$18-$K57/12)*$J57*$F53,0)))),0)</f>
        <v>0</v>
      </c>
      <c r="GH219" s="515">
        <f>IF(AND(GH$167&lt;=$E53,GH$167&gt;=EOMONTH($D53,0)),IF($G53="NNN",SUM(Expenses!GF$14:GF$18)*$F53,IF($G53="FSG",0,IF($G53="MG",SUMPRODUCT(Expenses!GF$14:GF$18,$I53:$I57)*$F53,MAX((Expenses!GF$15-$K53/12)*$J53*$F53,0)+MAX((Expenses!GF$14-$K54/12)*$J54*$F53,0)+MAX((Expenses!GF$17-$K55/12)*$J55*$F53,0)+MAX((Expenses!GF$16-$K56/12)*$J56*$F53,0)+MAX((Expenses!GF$18-$K57/12)*$J57*$F53,0)))),0)</f>
        <v>0</v>
      </c>
      <c r="GI219" s="515">
        <f>IF(AND(GI$167&lt;=$E53,GI$167&gt;=EOMONTH($D53,0)),IF($G53="NNN",SUM(Expenses!GG$14:GG$18)*$F53,IF($G53="FSG",0,IF($G53="MG",SUMPRODUCT(Expenses!GG$14:GG$18,$I53:$I57)*$F53,MAX((Expenses!GG$15-$K53/12)*$J53*$F53,0)+MAX((Expenses!GG$14-$K54/12)*$J54*$F53,0)+MAX((Expenses!GG$17-$K55/12)*$J55*$F53,0)+MAX((Expenses!GG$16-$K56/12)*$J56*$F53,0)+MAX((Expenses!GG$18-$K57/12)*$J57*$F53,0)))),0)</f>
        <v>0</v>
      </c>
      <c r="GJ219" s="515">
        <f>IF(AND(GJ$167&lt;=$E53,GJ$167&gt;=EOMONTH($D53,0)),IF($G53="NNN",SUM(Expenses!GH$14:GH$18)*$F53,IF($G53="FSG",0,IF($G53="MG",SUMPRODUCT(Expenses!GH$14:GH$18,$I53:$I57)*$F53,MAX((Expenses!GH$15-$K53/12)*$J53*$F53,0)+MAX((Expenses!GH$14-$K54/12)*$J54*$F53,0)+MAX((Expenses!GH$17-$K55/12)*$J55*$F53,0)+MAX((Expenses!GH$16-$K56/12)*$J56*$F53,0)+MAX((Expenses!GH$18-$K57/12)*$J57*$F53,0)))),0)</f>
        <v>0</v>
      </c>
      <c r="GK219" s="515">
        <f>IF(AND(GK$167&lt;=$E53,GK$167&gt;=EOMONTH($D53,0)),IF($G53="NNN",SUM(Expenses!GI$14:GI$18)*$F53,IF($G53="FSG",0,IF($G53="MG",SUMPRODUCT(Expenses!GI$14:GI$18,$I53:$I57)*$F53,MAX((Expenses!GI$15-$K53/12)*$J53*$F53,0)+MAX((Expenses!GI$14-$K54/12)*$J54*$F53,0)+MAX((Expenses!GI$17-$K55/12)*$J55*$F53,0)+MAX((Expenses!GI$16-$K56/12)*$J56*$F53,0)+MAX((Expenses!GI$18-$K57/12)*$J57*$F53,0)))),0)</f>
        <v>0</v>
      </c>
      <c r="GL219" s="515">
        <f>IF(AND(GL$167&lt;=$E53,GL$167&gt;=EOMONTH($D53,0)),IF($G53="NNN",SUM(Expenses!GJ$14:GJ$18)*$F53,IF($G53="FSG",0,IF($G53="MG",SUMPRODUCT(Expenses!GJ$14:GJ$18,$I53:$I57)*$F53,MAX((Expenses!GJ$15-$K53/12)*$J53*$F53,0)+MAX((Expenses!GJ$14-$K54/12)*$J54*$F53,0)+MAX((Expenses!GJ$17-$K55/12)*$J55*$F53,0)+MAX((Expenses!GJ$16-$K56/12)*$J56*$F53,0)+MAX((Expenses!GJ$18-$K57/12)*$J57*$F53,0)))),0)</f>
        <v>0</v>
      </c>
      <c r="GM219" s="515">
        <f>IF(AND(GM$167&lt;=$E53,GM$167&gt;=EOMONTH($D53,0)),IF($G53="NNN",SUM(Expenses!GK$14:GK$18)*$F53,IF($G53="FSG",0,IF($G53="MG",SUMPRODUCT(Expenses!GK$14:GK$18,$I53:$I57)*$F53,MAX((Expenses!GK$15-$K53/12)*$J53*$F53,0)+MAX((Expenses!GK$14-$K54/12)*$J54*$F53,0)+MAX((Expenses!GK$17-$K55/12)*$J55*$F53,0)+MAX((Expenses!GK$16-$K56/12)*$J56*$F53,0)+MAX((Expenses!GK$18-$K57/12)*$J57*$F53,0)))),0)</f>
        <v>0</v>
      </c>
      <c r="GN219" s="515">
        <f>IF(AND(GN$167&lt;=$E53,GN$167&gt;=EOMONTH($D53,0)),IF($G53="NNN",SUM(Expenses!GL$14:GL$18)*$F53,IF($G53="FSG",0,IF($G53="MG",SUMPRODUCT(Expenses!GL$14:GL$18,$I53:$I57)*$F53,MAX((Expenses!GL$15-$K53/12)*$J53*$F53,0)+MAX((Expenses!GL$14-$K54/12)*$J54*$F53,0)+MAX((Expenses!GL$17-$K55/12)*$J55*$F53,0)+MAX((Expenses!GL$16-$K56/12)*$J56*$F53,0)+MAX((Expenses!GL$18-$K57/12)*$J57*$F53,0)))),0)</f>
        <v>0</v>
      </c>
      <c r="GO219" s="515">
        <f>IF(AND(GO$167&lt;=$E53,GO$167&gt;=EOMONTH($D53,0)),IF($G53="NNN",SUM(Expenses!GM$14:GM$18)*$F53,IF($G53="FSG",0,IF($G53="MG",SUMPRODUCT(Expenses!GM$14:GM$18,$I53:$I57)*$F53,MAX((Expenses!GM$15-$K53/12)*$J53*$F53,0)+MAX((Expenses!GM$14-$K54/12)*$J54*$F53,0)+MAX((Expenses!GM$17-$K55/12)*$J55*$F53,0)+MAX((Expenses!GM$16-$K56/12)*$J56*$F53,0)+MAX((Expenses!GM$18-$K57/12)*$J57*$F53,0)))),0)</f>
        <v>0</v>
      </c>
      <c r="GP219" s="515">
        <f>IF(AND(GP$167&lt;=$E53,GP$167&gt;=EOMONTH($D53,0)),IF($G53="NNN",SUM(Expenses!GN$14:GN$18)*$F53,IF($G53="FSG",0,IF($G53="MG",SUMPRODUCT(Expenses!GN$14:GN$18,$I53:$I57)*$F53,MAX((Expenses!GN$15-$K53/12)*$J53*$F53,0)+MAX((Expenses!GN$14-$K54/12)*$J54*$F53,0)+MAX((Expenses!GN$17-$K55/12)*$J55*$F53,0)+MAX((Expenses!GN$16-$K56/12)*$J56*$F53,0)+MAX((Expenses!GN$18-$K57/12)*$J57*$F53,0)))),0)</f>
        <v>0</v>
      </c>
      <c r="GQ219" s="515">
        <f>IF(AND(GQ$167&lt;=$E53,GQ$167&gt;=EOMONTH($D53,0)),IF($G53="NNN",SUM(Expenses!GO$14:GO$18)*$F53,IF($G53="FSG",0,IF($G53="MG",SUMPRODUCT(Expenses!GO$14:GO$18,$I53:$I57)*$F53,MAX((Expenses!GO$15-$K53/12)*$J53*$F53,0)+MAX((Expenses!GO$14-$K54/12)*$J54*$F53,0)+MAX((Expenses!GO$17-$K55/12)*$J55*$F53,0)+MAX((Expenses!GO$16-$K56/12)*$J56*$F53,0)+MAX((Expenses!GO$18-$K57/12)*$J57*$F53,0)))),0)</f>
        <v>0</v>
      </c>
      <c r="GR219" s="515">
        <f>IF(AND(GR$167&lt;=$E53,GR$167&gt;=EOMONTH($D53,0)),IF($G53="NNN",SUM(Expenses!GP$14:GP$18)*$F53,IF($G53="FSG",0,IF($G53="MG",SUMPRODUCT(Expenses!GP$14:GP$18,$I53:$I57)*$F53,MAX((Expenses!GP$15-$K53/12)*$J53*$F53,0)+MAX((Expenses!GP$14-$K54/12)*$J54*$F53,0)+MAX((Expenses!GP$17-$K55/12)*$J55*$F53,0)+MAX((Expenses!GP$16-$K56/12)*$J56*$F53,0)+MAX((Expenses!GP$18-$K57/12)*$J57*$F53,0)))),0)</f>
        <v>0</v>
      </c>
      <c r="GS219" s="515">
        <f>IF(AND(GS$167&lt;=$E53,GS$167&gt;=EOMONTH($D53,0)),IF($G53="NNN",SUM(Expenses!GQ$14:GQ$18)*$F53,IF($G53="FSG",0,IF($G53="MG",SUMPRODUCT(Expenses!GQ$14:GQ$18,$I53:$I57)*$F53,MAX((Expenses!GQ$15-$K53/12)*$J53*$F53,0)+MAX((Expenses!GQ$14-$K54/12)*$J54*$F53,0)+MAX((Expenses!GQ$17-$K55/12)*$J55*$F53,0)+MAX((Expenses!GQ$16-$K56/12)*$J56*$F53,0)+MAX((Expenses!GQ$18-$K57/12)*$J57*$F53,0)))),0)</f>
        <v>0</v>
      </c>
      <c r="GT219" s="515">
        <f>IF(AND(GT$167&lt;=$E53,GT$167&gt;=EOMONTH($D53,0)),IF($G53="NNN",SUM(Expenses!GR$14:GR$18)*$F53,IF($G53="FSG",0,IF($G53="MG",SUMPRODUCT(Expenses!GR$14:GR$18,$I53:$I57)*$F53,MAX((Expenses!GR$15-$K53/12)*$J53*$F53,0)+MAX((Expenses!GR$14-$K54/12)*$J54*$F53,0)+MAX((Expenses!GR$17-$K55/12)*$J55*$F53,0)+MAX((Expenses!GR$16-$K56/12)*$J56*$F53,0)+MAX((Expenses!GR$18-$K57/12)*$J57*$F53,0)))),0)</f>
        <v>0</v>
      </c>
      <c r="GU219" s="515">
        <f>IF(AND(GU$167&lt;=$E53,GU$167&gt;=EOMONTH($D53,0)),IF($G53="NNN",SUM(Expenses!GS$14:GS$18)*$F53,IF($G53="FSG",0,IF($G53="MG",SUMPRODUCT(Expenses!GS$14:GS$18,$I53:$I57)*$F53,MAX((Expenses!GS$15-$K53/12)*$J53*$F53,0)+MAX((Expenses!GS$14-$K54/12)*$J54*$F53,0)+MAX((Expenses!GS$17-$K55/12)*$J55*$F53,0)+MAX((Expenses!GS$16-$K56/12)*$J56*$F53,0)+MAX((Expenses!GS$18-$K57/12)*$J57*$F53,0)))),0)</f>
        <v>0</v>
      </c>
      <c r="GV219" s="515">
        <f>IF(AND(GV$167&lt;=$E53,GV$167&gt;=EOMONTH($D53,0)),IF($G53="NNN",SUM(Expenses!GT$14:GT$18)*$F53,IF($G53="FSG",0,IF($G53="MG",SUMPRODUCT(Expenses!GT$14:GT$18,$I53:$I57)*$F53,MAX((Expenses!GT$15-$K53/12)*$J53*$F53,0)+MAX((Expenses!GT$14-$K54/12)*$J54*$F53,0)+MAX((Expenses!GT$17-$K55/12)*$J55*$F53,0)+MAX((Expenses!GT$16-$K56/12)*$J56*$F53,0)+MAX((Expenses!GT$18-$K57/12)*$J57*$F53,0)))),0)</f>
        <v>0</v>
      </c>
      <c r="GW219" s="515">
        <f>IF(AND(GW$167&lt;=$E53,GW$167&gt;=EOMONTH($D53,0)),IF($G53="NNN",SUM(Expenses!GU$14:GU$18)*$F53,IF($G53="FSG",0,IF($G53="MG",SUMPRODUCT(Expenses!GU$14:GU$18,$I53:$I57)*$F53,MAX((Expenses!GU$15-$K53/12)*$J53*$F53,0)+MAX((Expenses!GU$14-$K54/12)*$J54*$F53,0)+MAX((Expenses!GU$17-$K55/12)*$J55*$F53,0)+MAX((Expenses!GU$16-$K56/12)*$J56*$F53,0)+MAX((Expenses!GU$18-$K57/12)*$J57*$F53,0)))),0)</f>
        <v>0</v>
      </c>
      <c r="GX219" s="515">
        <f>IF(AND(GX$167&lt;=$E53,GX$167&gt;=EOMONTH($D53,0)),IF($G53="NNN",SUM(Expenses!GV$14:GV$18)*$F53,IF($G53="FSG",0,IF($G53="MG",SUMPRODUCT(Expenses!GV$14:GV$18,$I53:$I57)*$F53,MAX((Expenses!GV$15-$K53/12)*$J53*$F53,0)+MAX((Expenses!GV$14-$K54/12)*$J54*$F53,0)+MAX((Expenses!GV$17-$K55/12)*$J55*$F53,0)+MAX((Expenses!GV$16-$K56/12)*$J56*$F53,0)+MAX((Expenses!GV$18-$K57/12)*$J57*$F53,0)))),0)</f>
        <v>0</v>
      </c>
      <c r="GY219" s="515">
        <f>IF(AND(GY$167&lt;=$E53,GY$167&gt;=EOMONTH($D53,0)),IF($G53="NNN",SUM(Expenses!GW$14:GW$18)*$F53,IF($G53="FSG",0,IF($G53="MG",SUMPRODUCT(Expenses!GW$14:GW$18,$I53:$I57)*$F53,MAX((Expenses!GW$15-$K53/12)*$J53*$F53,0)+MAX((Expenses!GW$14-$K54/12)*$J54*$F53,0)+MAX((Expenses!GW$17-$K55/12)*$J55*$F53,0)+MAX((Expenses!GW$16-$K56/12)*$J56*$F53,0)+MAX((Expenses!GW$18-$K57/12)*$J57*$F53,0)))),0)</f>
        <v>0</v>
      </c>
      <c r="GZ219" s="515">
        <f>IF(AND(GZ$167&lt;=$E53,GZ$167&gt;=EOMONTH($D53,0)),IF($G53="NNN",SUM(Expenses!GX$14:GX$18)*$F53,IF($G53="FSG",0,IF($G53="MG",SUMPRODUCT(Expenses!GX$14:GX$18,$I53:$I57)*$F53,MAX((Expenses!GX$15-$K53/12)*$J53*$F53,0)+MAX((Expenses!GX$14-$K54/12)*$J54*$F53,0)+MAX((Expenses!GX$17-$K55/12)*$J55*$F53,0)+MAX((Expenses!GX$16-$K56/12)*$J56*$F53,0)+MAX((Expenses!GX$18-$K57/12)*$J57*$F53,0)))),0)</f>
        <v>0</v>
      </c>
      <c r="HA219" s="515">
        <f>IF(AND(HA$167&lt;=$E53,HA$167&gt;=EOMONTH($D53,0)),IF($G53="NNN",SUM(Expenses!GY$14:GY$18)*$F53,IF($G53="FSG",0,IF($G53="MG",SUMPRODUCT(Expenses!GY$14:GY$18,$I53:$I57)*$F53,MAX((Expenses!GY$15-$K53/12)*$J53*$F53,0)+MAX((Expenses!GY$14-$K54/12)*$J54*$F53,0)+MAX((Expenses!GY$17-$K55/12)*$J55*$F53,0)+MAX((Expenses!GY$16-$K56/12)*$J56*$F53,0)+MAX((Expenses!GY$18-$K57/12)*$J57*$F53,0)))),0)</f>
        <v>0</v>
      </c>
      <c r="HB219" s="515">
        <f>IF(AND(HB$167&lt;=$E53,HB$167&gt;=EOMONTH($D53,0)),IF($G53="NNN",SUM(Expenses!GZ$14:GZ$18)*$F53,IF($G53="FSG",0,IF($G53="MG",SUMPRODUCT(Expenses!GZ$14:GZ$18,$I53:$I57)*$F53,MAX((Expenses!GZ$15-$K53/12)*$J53*$F53,0)+MAX((Expenses!GZ$14-$K54/12)*$J54*$F53,0)+MAX((Expenses!GZ$17-$K55/12)*$J55*$F53,0)+MAX((Expenses!GZ$16-$K56/12)*$J56*$F53,0)+MAX((Expenses!GZ$18-$K57/12)*$J57*$F53,0)))),0)</f>
        <v>0</v>
      </c>
      <c r="HC219" s="515">
        <f>IF(AND(HC$167&lt;=$E53,HC$167&gt;=EOMONTH($D53,0)),IF($G53="NNN",SUM(Expenses!HA$14:HA$18)*$F53,IF($G53="FSG",0,IF($G53="MG",SUMPRODUCT(Expenses!HA$14:HA$18,$I53:$I57)*$F53,MAX((Expenses!HA$15-$K53/12)*$J53*$F53,0)+MAX((Expenses!HA$14-$K54/12)*$J54*$F53,0)+MAX((Expenses!HA$17-$K55/12)*$J55*$F53,0)+MAX((Expenses!HA$16-$K56/12)*$J56*$F53,0)+MAX((Expenses!HA$18-$K57/12)*$J57*$F53,0)))),0)</f>
        <v>0</v>
      </c>
      <c r="HD219" s="515">
        <f>IF(AND(HD$167&lt;=$E53,HD$167&gt;=EOMONTH($D53,0)),IF($G53="NNN",SUM(Expenses!HB$14:HB$18)*$F53,IF($G53="FSG",0,IF($G53="MG",SUMPRODUCT(Expenses!HB$14:HB$18,$I53:$I57)*$F53,MAX((Expenses!HB$15-$K53/12)*$J53*$F53,0)+MAX((Expenses!HB$14-$K54/12)*$J54*$F53,0)+MAX((Expenses!HB$17-$K55/12)*$J55*$F53,0)+MAX((Expenses!HB$16-$K56/12)*$J56*$F53,0)+MAX((Expenses!HB$18-$K57/12)*$J57*$F53,0)))),0)</f>
        <v>0</v>
      </c>
      <c r="HE219" s="515">
        <f>IF(AND(HE$167&lt;=$E53,HE$167&gt;=EOMONTH($D53,0)),IF($G53="NNN",SUM(Expenses!HC$14:HC$18)*$F53,IF($G53="FSG",0,IF($G53="MG",SUMPRODUCT(Expenses!HC$14:HC$18,$I53:$I57)*$F53,MAX((Expenses!HC$15-$K53/12)*$J53*$F53,0)+MAX((Expenses!HC$14-$K54/12)*$J54*$F53,0)+MAX((Expenses!HC$17-$K55/12)*$J55*$F53,0)+MAX((Expenses!HC$16-$K56/12)*$J56*$F53,0)+MAX((Expenses!HC$18-$K57/12)*$J57*$F53,0)))),0)</f>
        <v>0</v>
      </c>
      <c r="HF219" s="515">
        <f>IF(AND(HF$167&lt;=$E53,HF$167&gt;=EOMONTH($D53,0)),IF($G53="NNN",SUM(Expenses!HD$14:HD$18)*$F53,IF($G53="FSG",0,IF($G53="MG",SUMPRODUCT(Expenses!HD$14:HD$18,$I53:$I57)*$F53,MAX((Expenses!HD$15-$K53/12)*$J53*$F53,0)+MAX((Expenses!HD$14-$K54/12)*$J54*$F53,0)+MAX((Expenses!HD$17-$K55/12)*$J55*$F53,0)+MAX((Expenses!HD$16-$K56/12)*$J56*$F53,0)+MAX((Expenses!HD$18-$K57/12)*$J57*$F53,0)))),0)</f>
        <v>0</v>
      </c>
      <c r="HG219" s="515">
        <f>IF(AND(HG$167&lt;=$E53,HG$167&gt;=EOMONTH($D53,0)),IF($G53="NNN",SUM(Expenses!HE$14:HE$18)*$F53,IF($G53="FSG",0,IF($G53="MG",SUMPRODUCT(Expenses!HE$14:HE$18,$I53:$I57)*$F53,MAX((Expenses!HE$15-$K53/12)*$J53*$F53,0)+MAX((Expenses!HE$14-$K54/12)*$J54*$F53,0)+MAX((Expenses!HE$17-$K55/12)*$J55*$F53,0)+MAX((Expenses!HE$16-$K56/12)*$J56*$F53,0)+MAX((Expenses!HE$18-$K57/12)*$J57*$F53,0)))),0)</f>
        <v>0</v>
      </c>
      <c r="HH219" s="515">
        <f>IF(AND(HH$167&lt;=$E53,HH$167&gt;=EOMONTH($D53,0)),IF($G53="NNN",SUM(Expenses!HF$14:HF$18)*$F53,IF($G53="FSG",0,IF($G53="MG",SUMPRODUCT(Expenses!HF$14:HF$18,$I53:$I57)*$F53,MAX((Expenses!HF$15-$K53/12)*$J53*$F53,0)+MAX((Expenses!HF$14-$K54/12)*$J54*$F53,0)+MAX((Expenses!HF$17-$K55/12)*$J55*$F53,0)+MAX((Expenses!HF$16-$K56/12)*$J56*$F53,0)+MAX((Expenses!HF$18-$K57/12)*$J57*$F53,0)))),0)</f>
        <v>0</v>
      </c>
      <c r="HI219" s="515">
        <f>IF(AND(HI$167&lt;=$E53,HI$167&gt;=EOMONTH($D53,0)),IF($G53="NNN",SUM(Expenses!HG$14:HG$18)*$F53,IF($G53="FSG",0,IF($G53="MG",SUMPRODUCT(Expenses!HG$14:HG$18,$I53:$I57)*$F53,MAX((Expenses!HG$15-$K53/12)*$J53*$F53,0)+MAX((Expenses!HG$14-$K54/12)*$J54*$F53,0)+MAX((Expenses!HG$17-$K55/12)*$J55*$F53,0)+MAX((Expenses!HG$16-$K56/12)*$J56*$F53,0)+MAX((Expenses!HG$18-$K57/12)*$J57*$F53,0)))),0)</f>
        <v>0</v>
      </c>
      <c r="HJ219" s="515">
        <f>IF(AND(HJ$167&lt;=$E53,HJ$167&gt;=EOMONTH($D53,0)),IF($G53="NNN",SUM(Expenses!HH$14:HH$18)*$F53,IF($G53="FSG",0,IF($G53="MG",SUMPRODUCT(Expenses!HH$14:HH$18,$I53:$I57)*$F53,MAX((Expenses!HH$15-$K53/12)*$J53*$F53,0)+MAX((Expenses!HH$14-$K54/12)*$J54*$F53,0)+MAX((Expenses!HH$17-$K55/12)*$J55*$F53,0)+MAX((Expenses!HH$16-$K56/12)*$J56*$F53,0)+MAX((Expenses!HH$18-$K57/12)*$J57*$F53,0)))),0)</f>
        <v>0</v>
      </c>
      <c r="HK219" s="515">
        <f>IF(AND(HK$167&lt;=$E53,HK$167&gt;=EOMONTH($D53,0)),IF($G53="NNN",SUM(Expenses!HI$14:HI$18)*$F53,IF($G53="FSG",0,IF($G53="MG",SUMPRODUCT(Expenses!HI$14:HI$18,$I53:$I57)*$F53,MAX((Expenses!HI$15-$K53/12)*$J53*$F53,0)+MAX((Expenses!HI$14-$K54/12)*$J54*$F53,0)+MAX((Expenses!HI$17-$K55/12)*$J55*$F53,0)+MAX((Expenses!HI$16-$K56/12)*$J56*$F53,0)+MAX((Expenses!HI$18-$K57/12)*$J57*$F53,0)))),0)</f>
        <v>0</v>
      </c>
      <c r="HL219" s="515">
        <f>IF(AND(HL$167&lt;=$E53,HL$167&gt;=EOMONTH($D53,0)),IF($G53="NNN",SUM(Expenses!HJ$14:HJ$18)*$F53,IF($G53="FSG",0,IF($G53="MG",SUMPRODUCT(Expenses!HJ$14:HJ$18,$I53:$I57)*$F53,MAX((Expenses!HJ$15-$K53/12)*$J53*$F53,0)+MAX((Expenses!HJ$14-$K54/12)*$J54*$F53,0)+MAX((Expenses!HJ$17-$K55/12)*$J55*$F53,0)+MAX((Expenses!HJ$16-$K56/12)*$J56*$F53,0)+MAX((Expenses!HJ$18-$K57/12)*$J57*$F53,0)))),0)</f>
        <v>0</v>
      </c>
      <c r="HM219" s="515">
        <f>IF(AND(HM$167&lt;=$E53,HM$167&gt;=EOMONTH($D53,0)),IF($G53="NNN",SUM(Expenses!HK$14:HK$18)*$F53,IF($G53="FSG",0,IF($G53="MG",SUMPRODUCT(Expenses!HK$14:HK$18,$I53:$I57)*$F53,MAX((Expenses!HK$15-$K53/12)*$J53*$F53,0)+MAX((Expenses!HK$14-$K54/12)*$J54*$F53,0)+MAX((Expenses!HK$17-$K55/12)*$J55*$F53,0)+MAX((Expenses!HK$16-$K56/12)*$J56*$F53,0)+MAX((Expenses!HK$18-$K57/12)*$J57*$F53,0)))),0)</f>
        <v>0</v>
      </c>
      <c r="HN219" s="515">
        <f>IF(AND(HN$167&lt;=$E53,HN$167&gt;=EOMONTH($D53,0)),IF($G53="NNN",SUM(Expenses!HL$14:HL$18)*$F53,IF($G53="FSG",0,IF($G53="MG",SUMPRODUCT(Expenses!HL$14:HL$18,$I53:$I57)*$F53,MAX((Expenses!HL$15-$K53/12)*$J53*$F53,0)+MAX((Expenses!HL$14-$K54/12)*$J54*$F53,0)+MAX((Expenses!HL$17-$K55/12)*$J55*$F53,0)+MAX((Expenses!HL$16-$K56/12)*$J56*$F53,0)+MAX((Expenses!HL$18-$K57/12)*$J57*$F53,0)))),0)</f>
        <v>0</v>
      </c>
      <c r="HO219" s="515">
        <f>IF(AND(HO$167&lt;=$E53,HO$167&gt;=EOMONTH($D53,0)),IF($G53="NNN",SUM(Expenses!HM$14:HM$18)*$F53,IF($G53="FSG",0,IF($G53="MG",SUMPRODUCT(Expenses!HM$14:HM$18,$I53:$I57)*$F53,MAX((Expenses!HM$15-$K53/12)*$J53*$F53,0)+MAX((Expenses!HM$14-$K54/12)*$J54*$F53,0)+MAX((Expenses!HM$17-$K55/12)*$J55*$F53,0)+MAX((Expenses!HM$16-$K56/12)*$J56*$F53,0)+MAX((Expenses!HM$18-$K57/12)*$J57*$F53,0)))),0)</f>
        <v>0</v>
      </c>
      <c r="HP219" s="515">
        <f>IF(AND(HP$167&lt;=$E53,HP$167&gt;=EOMONTH($D53,0)),IF($G53="NNN",SUM(Expenses!HN$14:HN$18)*$F53,IF($G53="FSG",0,IF($G53="MG",SUMPRODUCT(Expenses!HN$14:HN$18,$I53:$I57)*$F53,MAX((Expenses!HN$15-$K53/12)*$J53*$F53,0)+MAX((Expenses!HN$14-$K54/12)*$J54*$F53,0)+MAX((Expenses!HN$17-$K55/12)*$J55*$F53,0)+MAX((Expenses!HN$16-$K56/12)*$J56*$F53,0)+MAX((Expenses!HN$18-$K57/12)*$J57*$F53,0)))),0)</f>
        <v>0</v>
      </c>
      <c r="HQ219" s="515">
        <f>IF(AND(HQ$167&lt;=$E53,HQ$167&gt;=EOMONTH($D53,0)),IF($G53="NNN",SUM(Expenses!HO$14:HO$18)*$F53,IF($G53="FSG",0,IF($G53="MG",SUMPRODUCT(Expenses!HO$14:HO$18,$I53:$I57)*$F53,MAX((Expenses!HO$15-$K53/12)*$J53*$F53,0)+MAX((Expenses!HO$14-$K54/12)*$J54*$F53,0)+MAX((Expenses!HO$17-$K55/12)*$J55*$F53,0)+MAX((Expenses!HO$16-$K56/12)*$J56*$F53,0)+MAX((Expenses!HO$18-$K57/12)*$J57*$F53,0)))),0)</f>
        <v>0</v>
      </c>
      <c r="HR219" s="515">
        <f>IF(AND(HR$167&lt;=$E53,HR$167&gt;=EOMONTH($D53,0)),IF($G53="NNN",SUM(Expenses!HP$14:HP$18)*$F53,IF($G53="FSG",0,IF($G53="MG",SUMPRODUCT(Expenses!HP$14:HP$18,$I53:$I57)*$F53,MAX((Expenses!HP$15-$K53/12)*$J53*$F53,0)+MAX((Expenses!HP$14-$K54/12)*$J54*$F53,0)+MAX((Expenses!HP$17-$K55/12)*$J55*$F53,0)+MAX((Expenses!HP$16-$K56/12)*$J56*$F53,0)+MAX((Expenses!HP$18-$K57/12)*$J57*$F53,0)))),0)</f>
        <v>0</v>
      </c>
      <c r="HS219" s="515">
        <f>IF(AND(HS$167&lt;=$E53,HS$167&gt;=EOMONTH($D53,0)),IF($G53="NNN",SUM(Expenses!HQ$14:HQ$18)*$F53,IF($G53="FSG",0,IF($G53="MG",SUMPRODUCT(Expenses!HQ$14:HQ$18,$I53:$I57)*$F53,MAX((Expenses!HQ$15-$K53/12)*$J53*$F53,0)+MAX((Expenses!HQ$14-$K54/12)*$J54*$F53,0)+MAX((Expenses!HQ$17-$K55/12)*$J55*$F53,0)+MAX((Expenses!HQ$16-$K56/12)*$J56*$F53,0)+MAX((Expenses!HQ$18-$K57/12)*$J57*$F53,0)))),0)</f>
        <v>0</v>
      </c>
      <c r="HT219" s="515">
        <f>IF(AND(HT$167&lt;=$E53,HT$167&gt;=EOMONTH($D53,0)),IF($G53="NNN",SUM(Expenses!HR$14:HR$18)*$F53,IF($G53="FSG",0,IF($G53="MG",SUMPRODUCT(Expenses!HR$14:HR$18,$I53:$I57)*$F53,MAX((Expenses!HR$15-$K53/12)*$J53*$F53,0)+MAX((Expenses!HR$14-$K54/12)*$J54*$F53,0)+MAX((Expenses!HR$17-$K55/12)*$J55*$F53,0)+MAX((Expenses!HR$16-$K56/12)*$J56*$F53,0)+MAX((Expenses!HR$18-$K57/12)*$J57*$F53,0)))),0)</f>
        <v>0</v>
      </c>
      <c r="HU219" s="515">
        <f>IF(AND(HU$167&lt;=$E53,HU$167&gt;=EOMONTH($D53,0)),IF($G53="NNN",SUM(Expenses!HS$14:HS$18)*$F53,IF($G53="FSG",0,IF($G53="MG",SUMPRODUCT(Expenses!HS$14:HS$18,$I53:$I57)*$F53,MAX((Expenses!HS$15-$K53/12)*$J53*$F53,0)+MAX((Expenses!HS$14-$K54/12)*$J54*$F53,0)+MAX((Expenses!HS$17-$K55/12)*$J55*$F53,0)+MAX((Expenses!HS$16-$K56/12)*$J56*$F53,0)+MAX((Expenses!HS$18-$K57/12)*$J57*$F53,0)))),0)</f>
        <v>0</v>
      </c>
      <c r="HV219" s="515">
        <f>IF(AND(HV$167&lt;=$E53,HV$167&gt;=EOMONTH($D53,0)),IF($G53="NNN",SUM(Expenses!HT$14:HT$18)*$F53,IF($G53="FSG",0,IF($G53="MG",SUMPRODUCT(Expenses!HT$14:HT$18,$I53:$I57)*$F53,MAX((Expenses!HT$15-$K53/12)*$J53*$F53,0)+MAX((Expenses!HT$14-$K54/12)*$J54*$F53,0)+MAX((Expenses!HT$17-$K55/12)*$J55*$F53,0)+MAX((Expenses!HT$16-$K56/12)*$J56*$F53,0)+MAX((Expenses!HT$18-$K57/12)*$J57*$F53,0)))),0)</f>
        <v>0</v>
      </c>
      <c r="HW219" s="515">
        <f>IF(AND(HW$167&lt;=$E53,HW$167&gt;=EOMONTH($D53,0)),IF($G53="NNN",SUM(Expenses!HU$14:HU$18)*$F53,IF($G53="FSG",0,IF($G53="MG",SUMPRODUCT(Expenses!HU$14:HU$18,$I53:$I57)*$F53,MAX((Expenses!HU$15-$K53/12)*$J53*$F53,0)+MAX((Expenses!HU$14-$K54/12)*$J54*$F53,0)+MAX((Expenses!HU$17-$K55/12)*$J55*$F53,0)+MAX((Expenses!HU$16-$K56/12)*$J56*$F53,0)+MAX((Expenses!HU$18-$K57/12)*$J57*$F53,0)))),0)</f>
        <v>0</v>
      </c>
      <c r="HX219" s="515">
        <f>IF(AND(HX$167&lt;=$E53,HX$167&gt;=EOMONTH($D53,0)),IF($G53="NNN",SUM(Expenses!HV$14:HV$18)*$F53,IF($G53="FSG",0,IF($G53="MG",SUMPRODUCT(Expenses!HV$14:HV$18,$I53:$I57)*$F53,MAX((Expenses!HV$15-$K53/12)*$J53*$F53,0)+MAX((Expenses!HV$14-$K54/12)*$J54*$F53,0)+MAX((Expenses!HV$17-$K55/12)*$J55*$F53,0)+MAX((Expenses!HV$16-$K56/12)*$J56*$F53,0)+MAX((Expenses!HV$18-$K57/12)*$J57*$F53,0)))),0)</f>
        <v>0</v>
      </c>
      <c r="HY219" s="515">
        <f>IF(AND(HY$167&lt;=$E53,HY$167&gt;=EOMONTH($D53,0)),IF($G53="NNN",SUM(Expenses!HW$14:HW$18)*$F53,IF($G53="FSG",0,IF($G53="MG",SUMPRODUCT(Expenses!HW$14:HW$18,$I53:$I57)*$F53,MAX((Expenses!HW$15-$K53/12)*$J53*$F53,0)+MAX((Expenses!HW$14-$K54/12)*$J54*$F53,0)+MAX((Expenses!HW$17-$K55/12)*$J55*$F53,0)+MAX((Expenses!HW$16-$K56/12)*$J56*$F53,0)+MAX((Expenses!HW$18-$K57/12)*$J57*$F53,0)))),0)</f>
        <v>0</v>
      </c>
      <c r="HZ219" s="515">
        <f>IF(AND(HZ$167&lt;=$E53,HZ$167&gt;=EOMONTH($D53,0)),IF($G53="NNN",SUM(Expenses!HX$14:HX$18)*$F53,IF($G53="FSG",0,IF($G53="MG",SUMPRODUCT(Expenses!HX$14:HX$18,$I53:$I57)*$F53,MAX((Expenses!HX$15-$K53/12)*$J53*$F53,0)+MAX((Expenses!HX$14-$K54/12)*$J54*$F53,0)+MAX((Expenses!HX$17-$K55/12)*$J55*$F53,0)+MAX((Expenses!HX$16-$K56/12)*$J56*$F53,0)+MAX((Expenses!HX$18-$K57/12)*$J57*$F53,0)))),0)</f>
        <v>0</v>
      </c>
      <c r="IA219" s="515">
        <f>IF(AND(IA$167&lt;=$E53,IA$167&gt;=EOMONTH($D53,0)),IF($G53="NNN",SUM(Expenses!HY$14:HY$18)*$F53,IF($G53="FSG",0,IF($G53="MG",SUMPRODUCT(Expenses!HY$14:HY$18,$I53:$I57)*$F53,MAX((Expenses!HY$15-$K53/12)*$J53*$F53,0)+MAX((Expenses!HY$14-$K54/12)*$J54*$F53,0)+MAX((Expenses!HY$17-$K55/12)*$J55*$F53,0)+MAX((Expenses!HY$16-$K56/12)*$J56*$F53,0)+MAX((Expenses!HY$18-$K57/12)*$J57*$F53,0)))),0)</f>
        <v>0</v>
      </c>
      <c r="IB219" s="515">
        <f>IF(AND(IB$167&lt;=$E53,IB$167&gt;=EOMONTH($D53,0)),IF($G53="NNN",SUM(Expenses!HZ$14:HZ$18)*$F53,IF($G53="FSG",0,IF($G53="MG",SUMPRODUCT(Expenses!HZ$14:HZ$18,$I53:$I57)*$F53,MAX((Expenses!HZ$15-$K53/12)*$J53*$F53,0)+MAX((Expenses!HZ$14-$K54/12)*$J54*$F53,0)+MAX((Expenses!HZ$17-$K55/12)*$J55*$F53,0)+MAX((Expenses!HZ$16-$K56/12)*$J56*$F53,0)+MAX((Expenses!HZ$18-$K57/12)*$J57*$F53,0)))),0)</f>
        <v>0</v>
      </c>
      <c r="IC219" s="515">
        <f>IF(AND(IC$167&lt;=$E53,IC$167&gt;=EOMONTH($D53,0)),IF($G53="NNN",SUM(Expenses!IA$14:IA$18)*$F53,IF($G53="FSG",0,IF($G53="MG",SUMPRODUCT(Expenses!IA$14:IA$18,$I53:$I57)*$F53,MAX((Expenses!IA$15-$K53/12)*$J53*$F53,0)+MAX((Expenses!IA$14-$K54/12)*$J54*$F53,0)+MAX((Expenses!IA$17-$K55/12)*$J55*$F53,0)+MAX((Expenses!IA$16-$K56/12)*$J56*$F53,0)+MAX((Expenses!IA$18-$K57/12)*$J57*$F53,0)))),0)</f>
        <v>0</v>
      </c>
      <c r="ID219" s="515">
        <f>IF(AND(ID$167&lt;=$E53,ID$167&gt;=EOMONTH($D53,0)),IF($G53="NNN",SUM(Expenses!IB$14:IB$18)*$F53,IF($G53="FSG",0,IF($G53="MG",SUMPRODUCT(Expenses!IB$14:IB$18,$I53:$I57)*$F53,MAX((Expenses!IB$15-$K53/12)*$J53*$F53,0)+MAX((Expenses!IB$14-$K54/12)*$J54*$F53,0)+MAX((Expenses!IB$17-$K55/12)*$J55*$F53,0)+MAX((Expenses!IB$16-$K56/12)*$J56*$F53,0)+MAX((Expenses!IB$18-$K57/12)*$J57*$F53,0)))),0)</f>
        <v>0</v>
      </c>
      <c r="IE219" s="515">
        <f>IF(AND(IE$167&lt;=$E53,IE$167&gt;=EOMONTH($D53,0)),IF($G53="NNN",SUM(Expenses!IC$14:IC$18)*$F53,IF($G53="FSG",0,IF($G53="MG",SUMPRODUCT(Expenses!IC$14:IC$18,$I53:$I57)*$F53,MAX((Expenses!IC$15-$K53/12)*$J53*$F53,0)+MAX((Expenses!IC$14-$K54/12)*$J54*$F53,0)+MAX((Expenses!IC$17-$K55/12)*$J55*$F53,0)+MAX((Expenses!IC$16-$K56/12)*$J56*$F53,0)+MAX((Expenses!IC$18-$K57/12)*$J57*$F53,0)))),0)</f>
        <v>0</v>
      </c>
      <c r="IF219" s="515">
        <f>IF(AND(IF$167&lt;=$E53,IF$167&gt;=EOMONTH($D53,0)),IF($G53="NNN",SUM(Expenses!ID$14:ID$18)*$F53,IF($G53="FSG",0,IF($G53="MG",SUMPRODUCT(Expenses!ID$14:ID$18,$I53:$I57)*$F53,MAX((Expenses!ID$15-$K53/12)*$J53*$F53,0)+MAX((Expenses!ID$14-$K54/12)*$J54*$F53,0)+MAX((Expenses!ID$17-$K55/12)*$J55*$F53,0)+MAX((Expenses!ID$16-$K56/12)*$J56*$F53,0)+MAX((Expenses!ID$18-$K57/12)*$J57*$F53,0)))),0)</f>
        <v>0</v>
      </c>
      <c r="IG219" s="515">
        <f>IF(AND(IG$167&lt;=$E53,IG$167&gt;=EOMONTH($D53,0)),IF($G53="NNN",SUM(Expenses!IE$14:IE$18)*$F53,IF($G53="FSG",0,IF($G53="MG",SUMPRODUCT(Expenses!IE$14:IE$18,$I53:$I57)*$F53,MAX((Expenses!IE$15-$K53/12)*$J53*$F53,0)+MAX((Expenses!IE$14-$K54/12)*$J54*$F53,0)+MAX((Expenses!IE$17-$K55/12)*$J55*$F53,0)+MAX((Expenses!IE$16-$K56/12)*$J56*$F53,0)+MAX((Expenses!IE$18-$K57/12)*$J57*$F53,0)))),0)</f>
        <v>0</v>
      </c>
      <c r="IH219" s="515">
        <f>IF(AND(IH$167&lt;=$E53,IH$167&gt;=EOMONTH($D53,0)),IF($G53="NNN",SUM(Expenses!IF$14:IF$18)*$F53,IF($G53="FSG",0,IF($G53="MG",SUMPRODUCT(Expenses!IF$14:IF$18,$I53:$I57)*$F53,MAX((Expenses!IF$15-$K53/12)*$J53*$F53,0)+MAX((Expenses!IF$14-$K54/12)*$J54*$F53,0)+MAX((Expenses!IF$17-$K55/12)*$J55*$F53,0)+MAX((Expenses!IF$16-$K56/12)*$J56*$F53,0)+MAX((Expenses!IF$18-$K57/12)*$J57*$F53,0)))),0)</f>
        <v>0</v>
      </c>
      <c r="II219" s="515">
        <f>IF(AND(II$167&lt;=$E53,II$167&gt;=EOMONTH($D53,0)),IF($G53="NNN",SUM(Expenses!IG$14:IG$18)*$F53,IF($G53="FSG",0,IF($G53="MG",SUMPRODUCT(Expenses!IG$14:IG$18,$I53:$I57)*$F53,MAX((Expenses!IG$15-$K53/12)*$J53*$F53,0)+MAX((Expenses!IG$14-$K54/12)*$J54*$F53,0)+MAX((Expenses!IG$17-$K55/12)*$J55*$F53,0)+MAX((Expenses!IG$16-$K56/12)*$J56*$F53,0)+MAX((Expenses!IG$18-$K57/12)*$J57*$F53,0)))),0)</f>
        <v>0</v>
      </c>
      <c r="IJ219" s="515">
        <f>IF(AND(IJ$167&lt;=$E53,IJ$167&gt;=EOMONTH($D53,0)),IF($G53="NNN",SUM(Expenses!IH$14:IH$18)*$F53,IF($G53="FSG",0,IF($G53="MG",SUMPRODUCT(Expenses!IH$14:IH$18,$I53:$I57)*$F53,MAX((Expenses!IH$15-$K53/12)*$J53*$F53,0)+MAX((Expenses!IH$14-$K54/12)*$J54*$F53,0)+MAX((Expenses!IH$17-$K55/12)*$J55*$F53,0)+MAX((Expenses!IH$16-$K56/12)*$J56*$F53,0)+MAX((Expenses!IH$18-$K57/12)*$J57*$F53,0)))),0)</f>
        <v>0</v>
      </c>
      <c r="IK219" s="515">
        <f>IF(AND(IK$167&lt;=$E53,IK$167&gt;=EOMONTH($D53,0)),IF($G53="NNN",SUM(Expenses!II$14:II$18)*$F53,IF($G53="FSG",0,IF($G53="MG",SUMPRODUCT(Expenses!II$14:II$18,$I53:$I57)*$F53,MAX((Expenses!II$15-$K53/12)*$J53*$F53,0)+MAX((Expenses!II$14-$K54/12)*$J54*$F53,0)+MAX((Expenses!II$17-$K55/12)*$J55*$F53,0)+MAX((Expenses!II$16-$K56/12)*$J56*$F53,0)+MAX((Expenses!II$18-$K57/12)*$J57*$F53,0)))),0)</f>
        <v>0</v>
      </c>
      <c r="IL219" s="515">
        <f>IF(AND(IL$167&lt;=$E53,IL$167&gt;=EOMONTH($D53,0)),IF($G53="NNN",SUM(Expenses!IJ$14:IJ$18)*$F53,IF($G53="FSG",0,IF($G53="MG",SUMPRODUCT(Expenses!IJ$14:IJ$18,$I53:$I57)*$F53,MAX((Expenses!IJ$15-$K53/12)*$J53*$F53,0)+MAX((Expenses!IJ$14-$K54/12)*$J54*$F53,0)+MAX((Expenses!IJ$17-$K55/12)*$J55*$F53,0)+MAX((Expenses!IJ$16-$K56/12)*$J56*$F53,0)+MAX((Expenses!IJ$18-$K57/12)*$J57*$F53,0)))),0)</f>
        <v>0</v>
      </c>
      <c r="IM219" s="515">
        <f>IF(AND(IM$167&lt;=$E53,IM$167&gt;=EOMONTH($D53,0)),IF($G53="NNN",SUM(Expenses!IK$14:IK$18)*$F53,IF($G53="FSG",0,IF($G53="MG",SUMPRODUCT(Expenses!IK$14:IK$18,$I53:$I57)*$F53,MAX((Expenses!IK$15-$K53/12)*$J53*$F53,0)+MAX((Expenses!IK$14-$K54/12)*$J54*$F53,0)+MAX((Expenses!IK$17-$K55/12)*$J55*$F53,0)+MAX((Expenses!IK$16-$K56/12)*$J56*$F53,0)+MAX((Expenses!IK$18-$K57/12)*$J57*$F53,0)))),0)</f>
        <v>0</v>
      </c>
      <c r="IN219" s="515">
        <f>IF(AND(IN$167&lt;=$E53,IN$167&gt;=EOMONTH($D53,0)),IF($G53="NNN",SUM(Expenses!IL$14:IL$18)*$F53,IF($G53="FSG",0,IF($G53="MG",SUMPRODUCT(Expenses!IL$14:IL$18,$I53:$I57)*$F53,MAX((Expenses!IL$15-$K53/12)*$J53*$F53,0)+MAX((Expenses!IL$14-$K54/12)*$J54*$F53,0)+MAX((Expenses!IL$17-$K55/12)*$J55*$F53,0)+MAX((Expenses!IL$16-$K56/12)*$J56*$F53,0)+MAX((Expenses!IL$18-$K57/12)*$J57*$F53,0)))),0)</f>
        <v>0</v>
      </c>
      <c r="IO219" s="515">
        <f>IF(AND(IO$167&lt;=$E53,IO$167&gt;=EOMONTH($D53,0)),IF($G53="NNN",SUM(Expenses!IM$14:IM$18)*$F53,IF($G53="FSG",0,IF($G53="MG",SUMPRODUCT(Expenses!IM$14:IM$18,$I53:$I57)*$F53,MAX((Expenses!IM$15-$K53/12)*$J53*$F53,0)+MAX((Expenses!IM$14-$K54/12)*$J54*$F53,0)+MAX((Expenses!IM$17-$K55/12)*$J55*$F53,0)+MAX((Expenses!IM$16-$K56/12)*$J56*$F53,0)+MAX((Expenses!IM$18-$K57/12)*$J57*$F53,0)))),0)</f>
        <v>0</v>
      </c>
      <c r="IP219" s="515">
        <f>IF(AND(IP$167&lt;=$E53,IP$167&gt;=EOMONTH($D53,0)),IF($G53="NNN",SUM(Expenses!IN$14:IN$18)*$F53,IF($G53="FSG",0,IF($G53="MG",SUMPRODUCT(Expenses!IN$14:IN$18,$I53:$I57)*$F53,MAX((Expenses!IN$15-$K53/12)*$J53*$F53,0)+MAX((Expenses!IN$14-$K54/12)*$J54*$F53,0)+MAX((Expenses!IN$17-$K55/12)*$J55*$F53,0)+MAX((Expenses!IN$16-$K56/12)*$J56*$F53,0)+MAX((Expenses!IN$18-$K57/12)*$J57*$F53,0)))),0)</f>
        <v>0</v>
      </c>
      <c r="IQ219" s="515">
        <f>IF(AND(IQ$167&lt;=$E53,IQ$167&gt;=EOMONTH($D53,0)),IF($G53="NNN",SUM(Expenses!IO$14:IO$18)*$F53,IF($G53="FSG",0,IF($G53="MG",SUMPRODUCT(Expenses!IO$14:IO$18,$I53:$I57)*$F53,MAX((Expenses!IO$15-$K53/12)*$J53*$F53,0)+MAX((Expenses!IO$14-$K54/12)*$J54*$F53,0)+MAX((Expenses!IO$17-$K55/12)*$J55*$F53,0)+MAX((Expenses!IO$16-$K56/12)*$J56*$F53,0)+MAX((Expenses!IO$18-$K57/12)*$J57*$F53,0)))),0)</f>
        <v>0</v>
      </c>
      <c r="IR219" s="515">
        <f>IF(AND(IR$167&lt;=$E53,IR$167&gt;=EOMONTH($D53,0)),IF($G53="NNN",SUM(Expenses!IP$14:IP$18)*$F53,IF($G53="FSG",0,IF($G53="MG",SUMPRODUCT(Expenses!IP$14:IP$18,$I53:$I57)*$F53,MAX((Expenses!IP$15-$K53/12)*$J53*$F53,0)+MAX((Expenses!IP$14-$K54/12)*$J54*$F53,0)+MAX((Expenses!IP$17-$K55/12)*$J55*$F53,0)+MAX((Expenses!IP$16-$K56/12)*$J56*$F53,0)+MAX((Expenses!IP$18-$K57/12)*$J57*$F53,0)))),0)</f>
        <v>0</v>
      </c>
      <c r="IS219" s="515">
        <f>IF(AND(IS$167&lt;=$E53,IS$167&gt;=EOMONTH($D53,0)),IF($G53="NNN",SUM(Expenses!IQ$14:IQ$18)*$F53,IF($G53="FSG",0,IF($G53="MG",SUMPRODUCT(Expenses!IQ$14:IQ$18,$I53:$I57)*$F53,MAX((Expenses!IQ$15-$K53/12)*$J53*$F53,0)+MAX((Expenses!IQ$14-$K54/12)*$J54*$F53,0)+MAX((Expenses!IQ$17-$K55/12)*$J55*$F53,0)+MAX((Expenses!IQ$16-$K56/12)*$J56*$F53,0)+MAX((Expenses!IQ$18-$K57/12)*$J57*$F53,0)))),0)</f>
        <v>0</v>
      </c>
      <c r="IT219" s="515">
        <f>IF(AND(IT$167&lt;=$E53,IT$167&gt;=EOMONTH($D53,0)),IF($G53="NNN",SUM(Expenses!IR$14:IR$18)*$F53,IF($G53="FSG",0,IF($G53="MG",SUMPRODUCT(Expenses!IR$14:IR$18,$I53:$I57)*$F53,MAX((Expenses!IR$15-$K53/12)*$J53*$F53,0)+MAX((Expenses!IR$14-$K54/12)*$J54*$F53,0)+MAX((Expenses!IR$17-$K55/12)*$J55*$F53,0)+MAX((Expenses!IR$16-$K56/12)*$J56*$F53,0)+MAX((Expenses!IR$18-$K57/12)*$J57*$F53,0)))),0)</f>
        <v>0</v>
      </c>
      <c r="IU219" s="515">
        <f>IF(AND(IU$167&lt;=$E53,IU$167&gt;=EOMONTH($D53,0)),IF($G53="NNN",SUM(Expenses!IS$14:IS$18)*$F53,IF($G53="FSG",0,IF($G53="MG",SUMPRODUCT(Expenses!IS$14:IS$18,$I53:$I57)*$F53,MAX((Expenses!IS$15-$K53/12)*$J53*$F53,0)+MAX((Expenses!IS$14-$K54/12)*$J54*$F53,0)+MAX((Expenses!IS$17-$K55/12)*$J55*$F53,0)+MAX((Expenses!IS$16-$K56/12)*$J56*$F53,0)+MAX((Expenses!IS$18-$K57/12)*$J57*$F53,0)))),0)</f>
        <v>0</v>
      </c>
      <c r="IV219" s="515">
        <f>IF(AND(IV$167&lt;=$E53,IV$167&gt;=EOMONTH($D53,0)),IF($G53="NNN",SUM(Expenses!IT$14:IT$18)*$F53,IF($G53="FSG",0,IF($G53="MG",SUMPRODUCT(Expenses!IT$14:IT$18,$I53:$I57)*$F53,MAX((Expenses!IT$15-$K53/12)*$J53*$F53,0)+MAX((Expenses!IT$14-$K54/12)*$J54*$F53,0)+MAX((Expenses!IT$17-$K55/12)*$J55*$F53,0)+MAX((Expenses!IT$16-$K56/12)*$J56*$F53,0)+MAX((Expenses!IT$18-$K57/12)*$J57*$F53,0)))),0)</f>
        <v>0</v>
      </c>
      <c r="IW219" s="515">
        <f>IF(AND(IW$167&lt;=$E53,IW$167&gt;=EOMONTH($D53,0)),IF($G53="NNN",SUM(Expenses!IU$14:IU$18)*$F53,IF($G53="FSG",0,IF($G53="MG",SUMPRODUCT(Expenses!IU$14:IU$18,$I53:$I57)*$F53,MAX((Expenses!IU$15-$K53/12)*$J53*$F53,0)+MAX((Expenses!IU$14-$K54/12)*$J54*$F53,0)+MAX((Expenses!IU$17-$K55/12)*$J55*$F53,0)+MAX((Expenses!IU$16-$K56/12)*$J56*$F53,0)+MAX((Expenses!IU$18-$K57/12)*$J57*$F53,0)))),0)</f>
        <v>0</v>
      </c>
      <c r="IX219" s="515">
        <f>IF(AND(IX$167&lt;=$E53,IX$167&gt;=EOMONTH($D53,0)),IF($G53="NNN",SUM(Expenses!IV$14:IV$18)*$F53,IF($G53="FSG",0,IF($G53="MG",SUMPRODUCT(Expenses!IV$14:IV$18,$I53:$I57)*$F53,MAX((Expenses!IV$15-$K53/12)*$J53*$F53,0)+MAX((Expenses!IV$14-$K54/12)*$J54*$F53,0)+MAX((Expenses!IV$17-$K55/12)*$J55*$F53,0)+MAX((Expenses!IV$16-$K56/12)*$J56*$F53,0)+MAX((Expenses!IV$18-$K57/12)*$J57*$F53,0)))),0)</f>
        <v>0</v>
      </c>
      <c r="IY219" s="515">
        <f>IF(AND(IY$167&lt;=$E53,IY$167&gt;=EOMONTH($D53,0)),IF($G53="NNN",SUM(Expenses!IW$14:IW$18)*$F53,IF($G53="FSG",0,IF($G53="MG",SUMPRODUCT(Expenses!IW$14:IW$18,$I53:$I57)*$F53,MAX((Expenses!IW$15-$K53/12)*$J53*$F53,0)+MAX((Expenses!IW$14-$K54/12)*$J54*$F53,0)+MAX((Expenses!IW$17-$K55/12)*$J55*$F53,0)+MAX((Expenses!IW$16-$K56/12)*$J56*$F53,0)+MAX((Expenses!IW$18-$K57/12)*$J57*$F53,0)))),0)</f>
        <v>0</v>
      </c>
      <c r="IZ219" s="515">
        <f>IF(AND(IZ$167&lt;=$E53,IZ$167&gt;=EOMONTH($D53,0)),IF($G53="NNN",SUM(Expenses!IX$14:IX$18)*$F53,IF($G53="FSG",0,IF($G53="MG",SUMPRODUCT(Expenses!IX$14:IX$18,$I53:$I57)*$F53,MAX((Expenses!IX$15-$K53/12)*$J53*$F53,0)+MAX((Expenses!IX$14-$K54/12)*$J54*$F53,0)+MAX((Expenses!IX$17-$K55/12)*$J55*$F53,0)+MAX((Expenses!IX$16-$K56/12)*$J56*$F53,0)+MAX((Expenses!IX$18-$K57/12)*$J57*$F53,0)))),0)</f>
        <v>0</v>
      </c>
      <c r="JA219" s="515">
        <f>IF(AND(JA$167&lt;=$E53,JA$167&gt;=EOMONTH($D53,0)),IF($G53="NNN",SUM(Expenses!IY$14:IY$18)*$F53,IF($G53="FSG",0,IF($G53="MG",SUMPRODUCT(Expenses!IY$14:IY$18,$I53:$I57)*$F53,MAX((Expenses!IY$15-$K53/12)*$J53*$F53,0)+MAX((Expenses!IY$14-$K54/12)*$J54*$F53,0)+MAX((Expenses!IY$17-$K55/12)*$J55*$F53,0)+MAX((Expenses!IY$16-$K56/12)*$J56*$F53,0)+MAX((Expenses!IY$18-$K57/12)*$J57*$F53,0)))),0)</f>
        <v>0</v>
      </c>
      <c r="JB219" s="515">
        <f>IF(AND(JB$167&lt;=$E53,JB$167&gt;=EOMONTH($D53,0)),IF($G53="NNN",SUM(Expenses!IZ$14:IZ$18)*$F53,IF($G53="FSG",0,IF($G53="MG",SUMPRODUCT(Expenses!IZ$14:IZ$18,$I53:$I57)*$F53,MAX((Expenses!IZ$15-$K53/12)*$J53*$F53,0)+MAX((Expenses!IZ$14-$K54/12)*$J54*$F53,0)+MAX((Expenses!IZ$17-$K55/12)*$J55*$F53,0)+MAX((Expenses!IZ$16-$K56/12)*$J56*$F53,0)+MAX((Expenses!IZ$18-$K57/12)*$J57*$F53,0)))),0)</f>
        <v>0</v>
      </c>
      <c r="JC219" s="515">
        <f>IF(AND(JC$167&lt;=$E53,JC$167&gt;=EOMONTH($D53,0)),IF($G53="NNN",SUM(Expenses!JA$14:JA$18)*$F53,IF($G53="FSG",0,IF($G53="MG",SUMPRODUCT(Expenses!JA$14:JA$18,$I53:$I57)*$F53,MAX((Expenses!JA$15-$K53/12)*$J53*$F53,0)+MAX((Expenses!JA$14-$K54/12)*$J54*$F53,0)+MAX((Expenses!JA$17-$K55/12)*$J55*$F53,0)+MAX((Expenses!JA$16-$K56/12)*$J56*$F53,0)+MAX((Expenses!JA$18-$K57/12)*$J57*$F53,0)))),0)</f>
        <v>0</v>
      </c>
      <c r="JD219" s="515">
        <f>IF(AND(JD$167&lt;=$E53,JD$167&gt;=EOMONTH($D53,0)),IF($G53="NNN",SUM(Expenses!JB$14:JB$18)*$F53,IF($G53="FSG",0,IF($G53="MG",SUMPRODUCT(Expenses!JB$14:JB$18,$I53:$I57)*$F53,MAX((Expenses!JB$15-$K53/12)*$J53*$F53,0)+MAX((Expenses!JB$14-$K54/12)*$J54*$F53,0)+MAX((Expenses!JB$17-$K55/12)*$J55*$F53,0)+MAX((Expenses!JB$16-$K56/12)*$J56*$F53,0)+MAX((Expenses!JB$18-$K57/12)*$J57*$F53,0)))),0)</f>
        <v>0</v>
      </c>
      <c r="JE219" s="515">
        <f>IF(AND(JE$167&lt;=$E53,JE$167&gt;=EOMONTH($D53,0)),IF($G53="NNN",SUM(Expenses!JC$14:JC$18)*$F53,IF($G53="FSG",0,IF($G53="MG",SUMPRODUCT(Expenses!JC$14:JC$18,$I53:$I57)*$F53,MAX((Expenses!JC$15-$K53/12)*$J53*$F53,0)+MAX((Expenses!JC$14-$K54/12)*$J54*$F53,0)+MAX((Expenses!JC$17-$K55/12)*$J55*$F53,0)+MAX((Expenses!JC$16-$K56/12)*$J56*$F53,0)+MAX((Expenses!JC$18-$K57/12)*$J57*$F53,0)))),0)</f>
        <v>0</v>
      </c>
      <c r="JF219" s="515">
        <f>IF(AND(JF$167&lt;=$E53,JF$167&gt;=EOMONTH($D53,0)),IF($G53="NNN",SUM(Expenses!JD$14:JD$18)*$F53,IF($G53="FSG",0,IF($G53="MG",SUMPRODUCT(Expenses!JD$14:JD$18,$I53:$I57)*$F53,MAX((Expenses!JD$15-$K53/12)*$J53*$F53,0)+MAX((Expenses!JD$14-$K54/12)*$J54*$F53,0)+MAX((Expenses!JD$17-$K55/12)*$J55*$F53,0)+MAX((Expenses!JD$16-$K56/12)*$J56*$F53,0)+MAX((Expenses!JD$18-$K57/12)*$J57*$F53,0)))),0)</f>
        <v>0</v>
      </c>
      <c r="JG219" s="515">
        <f>IF(AND(JG$167&lt;=$E53,JG$167&gt;=EOMONTH($D53,0)),IF($G53="NNN",SUM(Expenses!JE$14:JE$18)*$F53,IF($G53="FSG",0,IF($G53="MG",SUMPRODUCT(Expenses!JE$14:JE$18,$I53:$I57)*$F53,MAX((Expenses!JE$15-$K53/12)*$J53*$F53,0)+MAX((Expenses!JE$14-$K54/12)*$J54*$F53,0)+MAX((Expenses!JE$17-$K55/12)*$J55*$F53,0)+MAX((Expenses!JE$16-$K56/12)*$J56*$F53,0)+MAX((Expenses!JE$18-$K57/12)*$J57*$F53,0)))),0)</f>
        <v>0</v>
      </c>
      <c r="JH219" s="515">
        <f>IF(AND(JH$167&lt;=$E53,JH$167&gt;=EOMONTH($D53,0)),IF($G53="NNN",SUM(Expenses!JF$14:JF$18)*$F53,IF($G53="FSG",0,IF($G53="MG",SUMPRODUCT(Expenses!JF$14:JF$18,$I53:$I57)*$F53,MAX((Expenses!JF$15-$K53/12)*$J53*$F53,0)+MAX((Expenses!JF$14-$K54/12)*$J54*$F53,0)+MAX((Expenses!JF$17-$K55/12)*$J55*$F53,0)+MAX((Expenses!JF$16-$K56/12)*$J56*$F53,0)+MAX((Expenses!JF$18-$K57/12)*$J57*$F53,0)))),0)</f>
        <v>0</v>
      </c>
      <c r="JI219" s="515">
        <f>IF(AND(JI$167&lt;=$E53,JI$167&gt;=EOMONTH($D53,0)),IF($G53="NNN",SUM(Expenses!JG$14:JG$18)*$F53,IF($G53="FSG",0,IF($G53="MG",SUMPRODUCT(Expenses!JG$14:JG$18,$I53:$I57)*$F53,MAX((Expenses!JG$15-$K53/12)*$J53*$F53,0)+MAX((Expenses!JG$14-$K54/12)*$J54*$F53,0)+MAX((Expenses!JG$17-$K55/12)*$J55*$F53,0)+MAX((Expenses!JG$16-$K56/12)*$J56*$F53,0)+MAX((Expenses!JG$18-$K57/12)*$J57*$F53,0)))),0)</f>
        <v>0</v>
      </c>
      <c r="JJ219" s="515">
        <f>IF(AND(JJ$167&lt;=$E53,JJ$167&gt;=EOMONTH($D53,0)),IF($G53="NNN",SUM(Expenses!JH$14:JH$18)*$F53,IF($G53="FSG",0,IF($G53="MG",SUMPRODUCT(Expenses!JH$14:JH$18,$I53:$I57)*$F53,MAX((Expenses!JH$15-$K53/12)*$J53*$F53,0)+MAX((Expenses!JH$14-$K54/12)*$J54*$F53,0)+MAX((Expenses!JH$17-$K55/12)*$J55*$F53,0)+MAX((Expenses!JH$16-$K56/12)*$J56*$F53,0)+MAX((Expenses!JH$18-$K57/12)*$J57*$F53,0)))),0)</f>
        <v>0</v>
      </c>
      <c r="JK219" s="515">
        <f>IF(AND(JK$167&lt;=$E53,JK$167&gt;=EOMONTH($D53,0)),IF($G53="NNN",SUM(Expenses!JI$14:JI$18)*$F53,IF($G53="FSG",0,IF($G53="MG",SUMPRODUCT(Expenses!JI$14:JI$18,$I53:$I57)*$F53,MAX((Expenses!JI$15-$K53/12)*$J53*$F53,0)+MAX((Expenses!JI$14-$K54/12)*$J54*$F53,0)+MAX((Expenses!JI$17-$K55/12)*$J55*$F53,0)+MAX((Expenses!JI$16-$K56/12)*$J56*$F53,0)+MAX((Expenses!JI$18-$K57/12)*$J57*$F53,0)))),0)</f>
        <v>0</v>
      </c>
      <c r="JL219" s="515">
        <f>IF(AND(JL$167&lt;=$E53,JL$167&gt;=EOMONTH($D53,0)),IF($G53="NNN",SUM(Expenses!JJ$14:JJ$18)*$F53,IF($G53="FSG",0,IF($G53="MG",SUMPRODUCT(Expenses!JJ$14:JJ$18,$I53:$I57)*$F53,MAX((Expenses!JJ$15-$K53/12)*$J53*$F53,0)+MAX((Expenses!JJ$14-$K54/12)*$J54*$F53,0)+MAX((Expenses!JJ$17-$K55/12)*$J55*$F53,0)+MAX((Expenses!JJ$16-$K56/12)*$J56*$F53,0)+MAX((Expenses!JJ$18-$K57/12)*$J57*$F53,0)))),0)</f>
        <v>0</v>
      </c>
      <c r="JM219" s="515">
        <f>IF(AND(JM$167&lt;=$E53,JM$167&gt;=EOMONTH($D53,0)),IF($G53="NNN",SUM(Expenses!JK$14:JK$18)*$F53,IF($G53="FSG",0,IF($G53="MG",SUMPRODUCT(Expenses!JK$14:JK$18,$I53:$I57)*$F53,MAX((Expenses!JK$15-$K53/12)*$J53*$F53,0)+MAX((Expenses!JK$14-$K54/12)*$J54*$F53,0)+MAX((Expenses!JK$17-$K55/12)*$J55*$F53,0)+MAX((Expenses!JK$16-$K56/12)*$J56*$F53,0)+MAX((Expenses!JK$18-$K57/12)*$J57*$F53,0)))),0)</f>
        <v>0</v>
      </c>
      <c r="JN219" s="515">
        <f>IF(AND(JN$167&lt;=$E53,JN$167&gt;=EOMONTH($D53,0)),IF($G53="NNN",SUM(Expenses!JL$14:JL$18)*$F53,IF($G53="FSG",0,IF($G53="MG",SUMPRODUCT(Expenses!JL$14:JL$18,$I53:$I57)*$F53,MAX((Expenses!JL$15-$K53/12)*$J53*$F53,0)+MAX((Expenses!JL$14-$K54/12)*$J54*$F53,0)+MAX((Expenses!JL$17-$K55/12)*$J55*$F53,0)+MAX((Expenses!JL$16-$K56/12)*$J56*$F53,0)+MAX((Expenses!JL$18-$K57/12)*$J57*$F53,0)))),0)</f>
        <v>0</v>
      </c>
      <c r="JO219" s="515">
        <f>IF(AND(JO$167&lt;=$E53,JO$167&gt;=EOMONTH($D53,0)),IF($G53="NNN",SUM(Expenses!JM$14:JM$18)*$F53,IF($G53="FSG",0,IF($G53="MG",SUMPRODUCT(Expenses!JM$14:JM$18,$I53:$I57)*$F53,MAX((Expenses!JM$15-$K53/12)*$J53*$F53,0)+MAX((Expenses!JM$14-$K54/12)*$J54*$F53,0)+MAX((Expenses!JM$17-$K55/12)*$J55*$F53,0)+MAX((Expenses!JM$16-$K56/12)*$J56*$F53,0)+MAX((Expenses!JM$18-$K57/12)*$J57*$F53,0)))),0)</f>
        <v>0</v>
      </c>
      <c r="JP219" s="515">
        <f>IF(AND(JP$167&lt;=$E53,JP$167&gt;=EOMONTH($D53,0)),IF($G53="NNN",SUM(Expenses!JN$14:JN$18)*$F53,IF($G53="FSG",0,IF($G53="MG",SUMPRODUCT(Expenses!JN$14:JN$18,$I53:$I57)*$F53,MAX((Expenses!JN$15-$K53/12)*$J53*$F53,0)+MAX((Expenses!JN$14-$K54/12)*$J54*$F53,0)+MAX((Expenses!JN$17-$K55/12)*$J55*$F53,0)+MAX((Expenses!JN$16-$K56/12)*$J56*$F53,0)+MAX((Expenses!JN$18-$K57/12)*$J57*$F53,0)))),0)</f>
        <v>0</v>
      </c>
      <c r="JQ219" s="515">
        <f>IF(AND(JQ$167&lt;=$E53,JQ$167&gt;=EOMONTH($D53,0)),IF($G53="NNN",SUM(Expenses!JO$14:JO$18)*$F53,IF($G53="FSG",0,IF($G53="MG",SUMPRODUCT(Expenses!JO$14:JO$18,$I53:$I57)*$F53,MAX((Expenses!JO$15-$K53/12)*$J53*$F53,0)+MAX((Expenses!JO$14-$K54/12)*$J54*$F53,0)+MAX((Expenses!JO$17-$K55/12)*$J55*$F53,0)+MAX((Expenses!JO$16-$K56/12)*$J56*$F53,0)+MAX((Expenses!JO$18-$K57/12)*$J57*$F53,0)))),0)</f>
        <v>0</v>
      </c>
      <c r="JR219" s="515">
        <f>IF(AND(JR$167&lt;=$E53,JR$167&gt;=EOMONTH($D53,0)),IF($G53="NNN",SUM(Expenses!JP$14:JP$18)*$F53,IF($G53="FSG",0,IF($G53="MG",SUMPRODUCT(Expenses!JP$14:JP$18,$I53:$I57)*$F53,MAX((Expenses!JP$15-$K53/12)*$J53*$F53,0)+MAX((Expenses!JP$14-$K54/12)*$J54*$F53,0)+MAX((Expenses!JP$17-$K55/12)*$J55*$F53,0)+MAX((Expenses!JP$16-$K56/12)*$J56*$F53,0)+MAX((Expenses!JP$18-$K57/12)*$J57*$F53,0)))),0)</f>
        <v>0</v>
      </c>
      <c r="JS219" s="515">
        <f>IF(AND(JS$167&lt;=$E53,JS$167&gt;=EOMONTH($D53,0)),IF($G53="NNN",SUM(Expenses!JQ$14:JQ$18)*$F53,IF($G53="FSG",0,IF($G53="MG",SUMPRODUCT(Expenses!JQ$14:JQ$18,$I53:$I57)*$F53,MAX((Expenses!JQ$15-$K53/12)*$J53*$F53,0)+MAX((Expenses!JQ$14-$K54/12)*$J54*$F53,0)+MAX((Expenses!JQ$17-$K55/12)*$J55*$F53,0)+MAX((Expenses!JQ$16-$K56/12)*$J56*$F53,0)+MAX((Expenses!JQ$18-$K57/12)*$J57*$F53,0)))),0)</f>
        <v>0</v>
      </c>
      <c r="JT219" s="515">
        <f>IF(AND(JT$167&lt;=$E53,JT$167&gt;=EOMONTH($D53,0)),IF($G53="NNN",SUM(Expenses!JR$14:JR$18)*$F53,IF($G53="FSG",0,IF($G53="MG",SUMPRODUCT(Expenses!JR$14:JR$18,$I53:$I57)*$F53,MAX((Expenses!JR$15-$K53/12)*$J53*$F53,0)+MAX((Expenses!JR$14-$K54/12)*$J54*$F53,0)+MAX((Expenses!JR$17-$K55/12)*$J55*$F53,0)+MAX((Expenses!JR$16-$K56/12)*$J56*$F53,0)+MAX((Expenses!JR$18-$K57/12)*$J57*$F53,0)))),0)</f>
        <v>0</v>
      </c>
      <c r="JU219" s="515">
        <f>IF(AND(JU$167&lt;=$E53,JU$167&gt;=EOMONTH($D53,0)),IF($G53="NNN",SUM(Expenses!JS$14:JS$18)*$F53,IF($G53="FSG",0,IF($G53="MG",SUMPRODUCT(Expenses!JS$14:JS$18,$I53:$I57)*$F53,MAX((Expenses!JS$15-$K53/12)*$J53*$F53,0)+MAX((Expenses!JS$14-$K54/12)*$J54*$F53,0)+MAX((Expenses!JS$17-$K55/12)*$J55*$F53,0)+MAX((Expenses!JS$16-$K56/12)*$J56*$F53,0)+MAX((Expenses!JS$18-$K57/12)*$J57*$F53,0)))),0)</f>
        <v>0</v>
      </c>
      <c r="JV219" s="515">
        <f>IF(AND(JV$167&lt;=$E53,JV$167&gt;=EOMONTH($D53,0)),IF($G53="NNN",SUM(Expenses!JT$14:JT$18)*$F53,IF($G53="FSG",0,IF($G53="MG",SUMPRODUCT(Expenses!JT$14:JT$18,$I53:$I57)*$F53,MAX((Expenses!JT$15-$K53/12)*$J53*$F53,0)+MAX((Expenses!JT$14-$K54/12)*$J54*$F53,0)+MAX((Expenses!JT$17-$K55/12)*$J55*$F53,0)+MAX((Expenses!JT$16-$K56/12)*$J56*$F53,0)+MAX((Expenses!JT$18-$K57/12)*$J57*$F53,0)))),0)</f>
        <v>0</v>
      </c>
      <c r="JW219" s="515">
        <f>IF(AND(JW$167&lt;=$E53,JW$167&gt;=EOMONTH($D53,0)),IF($G53="NNN",SUM(Expenses!JU$14:JU$18)*$F53,IF($G53="FSG",0,IF($G53="MG",SUMPRODUCT(Expenses!JU$14:JU$18,$I53:$I57)*$F53,MAX((Expenses!JU$15-$K53/12)*$J53*$F53,0)+MAX((Expenses!JU$14-$K54/12)*$J54*$F53,0)+MAX((Expenses!JU$17-$K55/12)*$J55*$F53,0)+MAX((Expenses!JU$16-$K56/12)*$J56*$F53,0)+MAX((Expenses!JU$18-$K57/12)*$J57*$F53,0)))),0)</f>
        <v>0</v>
      </c>
      <c r="JX219" s="515">
        <f>IF(AND(JX$167&lt;=$E53,JX$167&gt;=EOMONTH($D53,0)),IF($G53="NNN",SUM(Expenses!JV$14:JV$18)*$F53,IF($G53="FSG",0,IF($G53="MG",SUMPRODUCT(Expenses!JV$14:JV$18,$I53:$I57)*$F53,MAX((Expenses!JV$15-$K53/12)*$J53*$F53,0)+MAX((Expenses!JV$14-$K54/12)*$J54*$F53,0)+MAX((Expenses!JV$17-$K55/12)*$J55*$F53,0)+MAX((Expenses!JV$16-$K56/12)*$J56*$F53,0)+MAX((Expenses!JV$18-$K57/12)*$J57*$F53,0)))),0)</f>
        <v>0</v>
      </c>
      <c r="JY219" s="515">
        <f>IF(AND(JY$167&lt;=$E53,JY$167&gt;=EOMONTH($D53,0)),IF($G53="NNN",SUM(Expenses!JW$14:JW$18)*$F53,IF($G53="FSG",0,IF($G53="MG",SUMPRODUCT(Expenses!JW$14:JW$18,$I53:$I57)*$F53,MAX((Expenses!JW$15-$K53/12)*$J53*$F53,0)+MAX((Expenses!JW$14-$K54/12)*$J54*$F53,0)+MAX((Expenses!JW$17-$K55/12)*$J55*$F53,0)+MAX((Expenses!JW$16-$K56/12)*$J56*$F53,0)+MAX((Expenses!JW$18-$K57/12)*$J57*$F53,0)))),0)</f>
        <v>0</v>
      </c>
      <c r="JZ219" s="515">
        <f>IF(AND(JZ$167&lt;=$E53,JZ$167&gt;=EOMONTH($D53,0)),IF($G53="NNN",SUM(Expenses!JX$14:JX$18)*$F53,IF($G53="FSG",0,IF($G53="MG",SUMPRODUCT(Expenses!JX$14:JX$18,$I53:$I57)*$F53,MAX((Expenses!JX$15-$K53/12)*$J53*$F53,0)+MAX((Expenses!JX$14-$K54/12)*$J54*$F53,0)+MAX((Expenses!JX$17-$K55/12)*$J55*$F53,0)+MAX((Expenses!JX$16-$K56/12)*$J56*$F53,0)+MAX((Expenses!JX$18-$K57/12)*$J57*$F53,0)))),0)</f>
        <v>0</v>
      </c>
      <c r="KA219" s="515">
        <f>IF(AND(KA$167&lt;=$E53,KA$167&gt;=EOMONTH($D53,0)),IF($G53="NNN",SUM(Expenses!JY$14:JY$18)*$F53,IF($G53="FSG",0,IF($G53="MG",SUMPRODUCT(Expenses!JY$14:JY$18,$I53:$I57)*$F53,MAX((Expenses!JY$15-$K53/12)*$J53*$F53,0)+MAX((Expenses!JY$14-$K54/12)*$J54*$F53,0)+MAX((Expenses!JY$17-$K55/12)*$J55*$F53,0)+MAX((Expenses!JY$16-$K56/12)*$J56*$F53,0)+MAX((Expenses!JY$18-$K57/12)*$J57*$F53,0)))),0)</f>
        <v>0</v>
      </c>
      <c r="KB219" s="515">
        <f>IF(AND(KB$167&lt;=$E53,KB$167&gt;=EOMONTH($D53,0)),IF($G53="NNN",SUM(Expenses!JZ$14:JZ$18)*$F53,IF($G53="FSG",0,IF($G53="MG",SUMPRODUCT(Expenses!JZ$14:JZ$18,$I53:$I57)*$F53,MAX((Expenses!JZ$15-$K53/12)*$J53*$F53,0)+MAX((Expenses!JZ$14-$K54/12)*$J54*$F53,0)+MAX((Expenses!JZ$17-$K55/12)*$J55*$F53,0)+MAX((Expenses!JZ$16-$K56/12)*$J56*$F53,0)+MAX((Expenses!JZ$18-$K57/12)*$J57*$F53,0)))),0)</f>
        <v>0</v>
      </c>
      <c r="KC219" s="515">
        <f>IF(AND(KC$167&lt;=$E53,KC$167&gt;=EOMONTH($D53,0)),IF($G53="NNN",SUM(Expenses!KA$14:KA$18)*$F53,IF($G53="FSG",0,IF($G53="MG",SUMPRODUCT(Expenses!KA$14:KA$18,$I53:$I57)*$F53,MAX((Expenses!KA$15-$K53/12)*$J53*$F53,0)+MAX((Expenses!KA$14-$K54/12)*$J54*$F53,0)+MAX((Expenses!KA$17-$K55/12)*$J55*$F53,0)+MAX((Expenses!KA$16-$K56/12)*$J56*$F53,0)+MAX((Expenses!KA$18-$K57/12)*$J57*$F53,0)))),0)</f>
        <v>0</v>
      </c>
      <c r="KD219" s="515">
        <f>IF(AND(KD$167&lt;=$E53,KD$167&gt;=EOMONTH($D53,0)),IF($G53="NNN",SUM(Expenses!KB$14:KB$18)*$F53,IF($G53="FSG",0,IF($G53="MG",SUMPRODUCT(Expenses!KB$14:KB$18,$I53:$I57)*$F53,MAX((Expenses!KB$15-$K53/12)*$J53*$F53,0)+MAX((Expenses!KB$14-$K54/12)*$J54*$F53,0)+MAX((Expenses!KB$17-$K55/12)*$J55*$F53,0)+MAX((Expenses!KB$16-$K56/12)*$J56*$F53,0)+MAX((Expenses!KB$18-$K57/12)*$J57*$F53,0)))),0)</f>
        <v>0</v>
      </c>
      <c r="KE219" s="515">
        <f>IF(AND(KE$167&lt;=$E53,KE$167&gt;=EOMONTH($D53,0)),IF($G53="NNN",SUM(Expenses!KC$14:KC$18)*$F53,IF($G53="FSG",0,IF($G53="MG",SUMPRODUCT(Expenses!KC$14:KC$18,$I53:$I57)*$F53,MAX((Expenses!KC$15-$K53/12)*$J53*$F53,0)+MAX((Expenses!KC$14-$K54/12)*$J54*$F53,0)+MAX((Expenses!KC$17-$K55/12)*$J55*$F53,0)+MAX((Expenses!KC$16-$K56/12)*$J56*$F53,0)+MAX((Expenses!KC$18-$K57/12)*$J57*$F53,0)))),0)</f>
        <v>0</v>
      </c>
      <c r="KF219" s="515">
        <f>IF(AND(KF$167&lt;=$E53,KF$167&gt;=EOMONTH($D53,0)),IF($G53="NNN",SUM(Expenses!KD$14:KD$18)*$F53,IF($G53="FSG",0,IF($G53="MG",SUMPRODUCT(Expenses!KD$14:KD$18,$I53:$I57)*$F53,MAX((Expenses!KD$15-$K53/12)*$J53*$F53,0)+MAX((Expenses!KD$14-$K54/12)*$J54*$F53,0)+MAX((Expenses!KD$17-$K55/12)*$J55*$F53,0)+MAX((Expenses!KD$16-$K56/12)*$J56*$F53,0)+MAX((Expenses!KD$18-$K57/12)*$J57*$F53,0)))),0)</f>
        <v>0</v>
      </c>
      <c r="KG219" s="515">
        <f>IF(AND(KG$167&lt;=$E53,KG$167&gt;=EOMONTH($D53,0)),IF($G53="NNN",SUM(Expenses!KE$14:KE$18)*$F53,IF($G53="FSG",0,IF($G53="MG",SUMPRODUCT(Expenses!KE$14:KE$18,$I53:$I57)*$F53,MAX((Expenses!KE$15-$K53/12)*$J53*$F53,0)+MAX((Expenses!KE$14-$K54/12)*$J54*$F53,0)+MAX((Expenses!KE$17-$K55/12)*$J55*$F53,0)+MAX((Expenses!KE$16-$K56/12)*$J56*$F53,0)+MAX((Expenses!KE$18-$K57/12)*$J57*$F53,0)))),0)</f>
        <v>0</v>
      </c>
      <c r="KH219" s="515">
        <f>IF(AND(KH$167&lt;=$E53,KH$167&gt;=EOMONTH($D53,0)),IF($G53="NNN",SUM(Expenses!KF$14:KF$18)*$F53,IF($G53="FSG",0,IF($G53="MG",SUMPRODUCT(Expenses!KF$14:KF$18,$I53:$I57)*$F53,MAX((Expenses!KF$15-$K53/12)*$J53*$F53,0)+MAX((Expenses!KF$14-$K54/12)*$J54*$F53,0)+MAX((Expenses!KF$17-$K55/12)*$J55*$F53,0)+MAX((Expenses!KF$16-$K56/12)*$J56*$F53,0)+MAX((Expenses!KF$18-$K57/12)*$J57*$F53,0)))),0)</f>
        <v>0</v>
      </c>
      <c r="KI219" s="515">
        <f>IF(AND(KI$167&lt;=$E53,KI$167&gt;=EOMONTH($D53,0)),IF($G53="NNN",SUM(Expenses!KG$14:KG$18)*$F53,IF($G53="FSG",0,IF($G53="MG",SUMPRODUCT(Expenses!KG$14:KG$18,$I53:$I57)*$F53,MAX((Expenses!KG$15-$K53/12)*$J53*$F53,0)+MAX((Expenses!KG$14-$K54/12)*$J54*$F53,0)+MAX((Expenses!KG$17-$K55/12)*$J55*$F53,0)+MAX((Expenses!KG$16-$K56/12)*$J56*$F53,0)+MAX((Expenses!KG$18-$K57/12)*$J57*$F53,0)))),0)</f>
        <v>0</v>
      </c>
      <c r="KJ219" s="515">
        <f>IF(AND(KJ$167&lt;=$E53,KJ$167&gt;=EOMONTH($D53,0)),IF($G53="NNN",SUM(Expenses!KH$14:KH$18)*$F53,IF($G53="FSG",0,IF($G53="MG",SUMPRODUCT(Expenses!KH$14:KH$18,$I53:$I57)*$F53,MAX((Expenses!KH$15-$K53/12)*$J53*$F53,0)+MAX((Expenses!KH$14-$K54/12)*$J54*$F53,0)+MAX((Expenses!KH$17-$K55/12)*$J55*$F53,0)+MAX((Expenses!KH$16-$K56/12)*$J56*$F53,0)+MAX((Expenses!KH$18-$K57/12)*$J57*$F53,0)))),0)</f>
        <v>0</v>
      </c>
      <c r="KK219" s="515">
        <f>IF(AND(KK$167&lt;=$E53,KK$167&gt;=EOMONTH($D53,0)),IF($G53="NNN",SUM(Expenses!KI$14:KI$18)*$F53,IF($G53="FSG",0,IF($G53="MG",SUMPRODUCT(Expenses!KI$14:KI$18,$I53:$I57)*$F53,MAX((Expenses!KI$15-$K53/12)*$J53*$F53,0)+MAX((Expenses!KI$14-$K54/12)*$J54*$F53,0)+MAX((Expenses!KI$17-$K55/12)*$J55*$F53,0)+MAX((Expenses!KI$16-$K56/12)*$J56*$F53,0)+MAX((Expenses!KI$18-$K57/12)*$J57*$F53,0)))),0)</f>
        <v>0</v>
      </c>
      <c r="KL219" s="515">
        <f>IF(AND(KL$167&lt;=$E53,KL$167&gt;=EOMONTH($D53,0)),IF($G53="NNN",SUM(Expenses!KJ$14:KJ$18)*$F53,IF($G53="FSG",0,IF($G53="MG",SUMPRODUCT(Expenses!KJ$14:KJ$18,$I53:$I57)*$F53,MAX((Expenses!KJ$15-$K53/12)*$J53*$F53,0)+MAX((Expenses!KJ$14-$K54/12)*$J54*$F53,0)+MAX((Expenses!KJ$17-$K55/12)*$J55*$F53,0)+MAX((Expenses!KJ$16-$K56/12)*$J56*$F53,0)+MAX((Expenses!KJ$18-$K57/12)*$J57*$F53,0)))),0)</f>
        <v>0</v>
      </c>
      <c r="KM219" s="515">
        <f>IF(AND(KM$167&lt;=$E53,KM$167&gt;=EOMONTH($D53,0)),IF($G53="NNN",SUM(Expenses!KK$14:KK$18)*$F53,IF($G53="FSG",0,IF($G53="MG",SUMPRODUCT(Expenses!KK$14:KK$18,$I53:$I57)*$F53,MAX((Expenses!KK$15-$K53/12)*$J53*$F53,0)+MAX((Expenses!KK$14-$K54/12)*$J54*$F53,0)+MAX((Expenses!KK$17-$K55/12)*$J55*$F53,0)+MAX((Expenses!KK$16-$K56/12)*$J56*$F53,0)+MAX((Expenses!KK$18-$K57/12)*$J57*$F53,0)))),0)</f>
        <v>0</v>
      </c>
      <c r="KN219" s="515">
        <f>IF(AND(KN$167&lt;=$E53,KN$167&gt;=EOMONTH($D53,0)),IF($G53="NNN",SUM(Expenses!KL$14:KL$18)*$F53,IF($G53="FSG",0,IF($G53="MG",SUMPRODUCT(Expenses!KL$14:KL$18,$I53:$I57)*$F53,MAX((Expenses!KL$15-$K53/12)*$J53*$F53,0)+MAX((Expenses!KL$14-$K54/12)*$J54*$F53,0)+MAX((Expenses!KL$17-$K55/12)*$J55*$F53,0)+MAX((Expenses!KL$16-$K56/12)*$J56*$F53,0)+MAX((Expenses!KL$18-$K57/12)*$J57*$F53,0)))),0)</f>
        <v>0</v>
      </c>
      <c r="KO219" s="515">
        <f>IF(AND(KO$167&lt;=$E53,KO$167&gt;=EOMONTH($D53,0)),IF($G53="NNN",SUM(Expenses!KM$14:KM$18)*$F53,IF($G53="FSG",0,IF($G53="MG",SUMPRODUCT(Expenses!KM$14:KM$18,$I53:$I57)*$F53,MAX((Expenses!KM$15-$K53/12)*$J53*$F53,0)+MAX((Expenses!KM$14-$K54/12)*$J54*$F53,0)+MAX((Expenses!KM$17-$K55/12)*$J55*$F53,0)+MAX((Expenses!KM$16-$K56/12)*$J56*$F53,0)+MAX((Expenses!KM$18-$K57/12)*$J57*$F53,0)))),0)</f>
        <v>0</v>
      </c>
      <c r="KP219" s="515">
        <f>IF(AND(KP$167&lt;=$E53,KP$167&gt;=EOMONTH($D53,0)),IF($G53="NNN",SUM(Expenses!KN$14:KN$18)*$F53,IF($G53="FSG",0,IF($G53="MG",SUMPRODUCT(Expenses!KN$14:KN$18,$I53:$I57)*$F53,MAX((Expenses!KN$15-$K53/12)*$J53*$F53,0)+MAX((Expenses!KN$14-$K54/12)*$J54*$F53,0)+MAX((Expenses!KN$17-$K55/12)*$J55*$F53,0)+MAX((Expenses!KN$16-$K56/12)*$J56*$F53,0)+MAX((Expenses!KN$18-$K57/12)*$J57*$F53,0)))),0)</f>
        <v>0</v>
      </c>
      <c r="KQ219" s="515">
        <f>IF(AND(KQ$167&lt;=$E53,KQ$167&gt;=EOMONTH($D53,0)),IF($G53="NNN",SUM(Expenses!KO$14:KO$18)*$F53,IF($G53="FSG",0,IF($G53="MG",SUMPRODUCT(Expenses!KO$14:KO$18,$I53:$I57)*$F53,MAX((Expenses!KO$15-$K53/12)*$J53*$F53,0)+MAX((Expenses!KO$14-$K54/12)*$J54*$F53,0)+MAX((Expenses!KO$17-$K55/12)*$J55*$F53,0)+MAX((Expenses!KO$16-$K56/12)*$J56*$F53,0)+MAX((Expenses!KO$18-$K57/12)*$J57*$F53,0)))),0)</f>
        <v>0</v>
      </c>
      <c r="KR219" s="515">
        <f>IF(AND(KR$167&lt;=$E53,KR$167&gt;=EOMONTH($D53,0)),IF($G53="NNN",SUM(Expenses!KP$14:KP$18)*$F53,IF($G53="FSG",0,IF($G53="MG",SUMPRODUCT(Expenses!KP$14:KP$18,$I53:$I57)*$F53,MAX((Expenses!KP$15-$K53/12)*$J53*$F53,0)+MAX((Expenses!KP$14-$K54/12)*$J54*$F53,0)+MAX((Expenses!KP$17-$K55/12)*$J55*$F53,0)+MAX((Expenses!KP$16-$K56/12)*$J56*$F53,0)+MAX((Expenses!KP$18-$K57/12)*$J57*$F53,0)))),0)</f>
        <v>0</v>
      </c>
      <c r="KS219" s="515">
        <f>IF(AND(KS$167&lt;=$E53,KS$167&gt;=EOMONTH($D53,0)),IF($G53="NNN",SUM(Expenses!KQ$14:KQ$18)*$F53,IF($G53="FSG",0,IF($G53="MG",SUMPRODUCT(Expenses!KQ$14:KQ$18,$I53:$I57)*$F53,MAX((Expenses!KQ$15-$K53/12)*$J53*$F53,0)+MAX((Expenses!KQ$14-$K54/12)*$J54*$F53,0)+MAX((Expenses!KQ$17-$K55/12)*$J55*$F53,0)+MAX((Expenses!KQ$16-$K56/12)*$J56*$F53,0)+MAX((Expenses!KQ$18-$K57/12)*$J57*$F53,0)))),0)</f>
        <v>0</v>
      </c>
      <c r="KT219" s="515">
        <f>IF(AND(KT$167&lt;=$E53,KT$167&gt;=EOMONTH($D53,0)),IF($G53="NNN",SUM(Expenses!KR$14:KR$18)*$F53,IF($G53="FSG",0,IF($G53="MG",SUMPRODUCT(Expenses!KR$14:KR$18,$I53:$I57)*$F53,MAX((Expenses!KR$15-$K53/12)*$J53*$F53,0)+MAX((Expenses!KR$14-$K54/12)*$J54*$F53,0)+MAX((Expenses!KR$17-$K55/12)*$J55*$F53,0)+MAX((Expenses!KR$16-$K56/12)*$J56*$F53,0)+MAX((Expenses!KR$18-$K57/12)*$J57*$F53,0)))),0)</f>
        <v>0</v>
      </c>
      <c r="KU219" s="515">
        <f>IF(AND(KU$167&lt;=$E53,KU$167&gt;=EOMONTH($D53,0)),IF($G53="NNN",SUM(Expenses!KS$14:KS$18)*$F53,IF($G53="FSG",0,IF($G53="MG",SUMPRODUCT(Expenses!KS$14:KS$18,$I53:$I57)*$F53,MAX((Expenses!KS$15-$K53/12)*$J53*$F53,0)+MAX((Expenses!KS$14-$K54/12)*$J54*$F53,0)+MAX((Expenses!KS$17-$K55/12)*$J55*$F53,0)+MAX((Expenses!KS$16-$K56/12)*$J56*$F53,0)+MAX((Expenses!KS$18-$K57/12)*$J57*$F53,0)))),0)</f>
        <v>0</v>
      </c>
      <c r="KV219" s="515">
        <f>IF(AND(KV$167&lt;=$E53,KV$167&gt;=EOMONTH($D53,0)),IF($G53="NNN",SUM(Expenses!KT$14:KT$18)*$F53,IF($G53="FSG",0,IF($G53="MG",SUMPRODUCT(Expenses!KT$14:KT$18,$I53:$I57)*$F53,MAX((Expenses!KT$15-$K53/12)*$J53*$F53,0)+MAX((Expenses!KT$14-$K54/12)*$J54*$F53,0)+MAX((Expenses!KT$17-$K55/12)*$J55*$F53,0)+MAX((Expenses!KT$16-$K56/12)*$J56*$F53,0)+MAX((Expenses!KT$18-$K57/12)*$J57*$F53,0)))),0)</f>
        <v>0</v>
      </c>
      <c r="KW219" s="515">
        <f>IF(AND(KW$167&lt;=$E53,KW$167&gt;=EOMONTH($D53,0)),IF($G53="NNN",SUM(Expenses!KU$14:KU$18)*$F53,IF($G53="FSG",0,IF($G53="MG",SUMPRODUCT(Expenses!KU$14:KU$18,$I53:$I57)*$F53,MAX((Expenses!KU$15-$K53/12)*$J53*$F53,0)+MAX((Expenses!KU$14-$K54/12)*$J54*$F53,0)+MAX((Expenses!KU$17-$K55/12)*$J55*$F53,0)+MAX((Expenses!KU$16-$K56/12)*$J56*$F53,0)+MAX((Expenses!KU$18-$K57/12)*$J57*$F53,0)))),0)</f>
        <v>0</v>
      </c>
      <c r="KX219" s="515">
        <f>IF(AND(KX$167&lt;=$E53,KX$167&gt;=EOMONTH($D53,0)),IF($G53="NNN",SUM(Expenses!KV$14:KV$18)*$F53,IF($G53="FSG",0,IF($G53="MG",SUMPRODUCT(Expenses!KV$14:KV$18,$I53:$I57)*$F53,MAX((Expenses!KV$15-$K53/12)*$J53*$F53,0)+MAX((Expenses!KV$14-$K54/12)*$J54*$F53,0)+MAX((Expenses!KV$17-$K55/12)*$J55*$F53,0)+MAX((Expenses!KV$16-$K56/12)*$J56*$F53,0)+MAX((Expenses!KV$18-$K57/12)*$J57*$F53,0)))),0)</f>
        <v>0</v>
      </c>
      <c r="KY219" s="515">
        <f>IF(AND(KY$167&lt;=$E53,KY$167&gt;=EOMONTH($D53,0)),IF($G53="NNN",SUM(Expenses!KW$14:KW$18)*$F53,IF($G53="FSG",0,IF($G53="MG",SUMPRODUCT(Expenses!KW$14:KW$18,$I53:$I57)*$F53,MAX((Expenses!KW$15-$K53/12)*$J53*$F53,0)+MAX((Expenses!KW$14-$K54/12)*$J54*$F53,0)+MAX((Expenses!KW$17-$K55/12)*$J55*$F53,0)+MAX((Expenses!KW$16-$K56/12)*$J56*$F53,0)+MAX((Expenses!KW$18-$K57/12)*$J57*$F53,0)))),0)</f>
        <v>0</v>
      </c>
      <c r="KZ219" s="515">
        <f>IF(AND(KZ$167&lt;=$E53,KZ$167&gt;=EOMONTH($D53,0)),IF($G53="NNN",SUM(Expenses!KX$14:KX$18)*$F53,IF($G53="FSG",0,IF($G53="MG",SUMPRODUCT(Expenses!KX$14:KX$18,$I53:$I57)*$F53,MAX((Expenses!KX$15-$K53/12)*$J53*$F53,0)+MAX((Expenses!KX$14-$K54/12)*$J54*$F53,0)+MAX((Expenses!KX$17-$K55/12)*$J55*$F53,0)+MAX((Expenses!KX$16-$K56/12)*$J56*$F53,0)+MAX((Expenses!KX$18-$K57/12)*$J57*$F53,0)))),0)</f>
        <v>0</v>
      </c>
      <c r="LA219" s="515">
        <f>IF(AND(LA$167&lt;=$E53,LA$167&gt;=EOMONTH($D53,0)),IF($G53="NNN",SUM(Expenses!KY$14:KY$18)*$F53,IF($G53="FSG",0,IF($G53="MG",SUMPRODUCT(Expenses!KY$14:KY$18,$I53:$I57)*$F53,MAX((Expenses!KY$15-$K53/12)*$J53*$F53,0)+MAX((Expenses!KY$14-$K54/12)*$J54*$F53,0)+MAX((Expenses!KY$17-$K55/12)*$J55*$F53,0)+MAX((Expenses!KY$16-$K56/12)*$J56*$F53,0)+MAX((Expenses!KY$18-$K57/12)*$J57*$F53,0)))),0)</f>
        <v>0</v>
      </c>
      <c r="LB219" s="515">
        <f>IF(AND(LB$167&lt;=$E53,LB$167&gt;=EOMONTH($D53,0)),IF($G53="NNN",SUM(Expenses!KZ$14:KZ$18)*$F53,IF($G53="FSG",0,IF($G53="MG",SUMPRODUCT(Expenses!KZ$14:KZ$18,$I53:$I57)*$F53,MAX((Expenses!KZ$15-$K53/12)*$J53*$F53,0)+MAX((Expenses!KZ$14-$K54/12)*$J54*$F53,0)+MAX((Expenses!KZ$17-$K55/12)*$J55*$F53,0)+MAX((Expenses!KZ$16-$K56/12)*$J56*$F53,0)+MAX((Expenses!KZ$18-$K57/12)*$J57*$F53,0)))),0)</f>
        <v>0</v>
      </c>
      <c r="LC219" s="515">
        <f>IF(AND(LC$167&lt;=$E53,LC$167&gt;=EOMONTH($D53,0)),IF($G53="NNN",SUM(Expenses!LA$14:LA$18)*$F53,IF($G53="FSG",0,IF($G53="MG",SUMPRODUCT(Expenses!LA$14:LA$18,$I53:$I57)*$F53,MAX((Expenses!LA$15-$K53/12)*$J53*$F53,0)+MAX((Expenses!LA$14-$K54/12)*$J54*$F53,0)+MAX((Expenses!LA$17-$K55/12)*$J55*$F53,0)+MAX((Expenses!LA$16-$K56/12)*$J56*$F53,0)+MAX((Expenses!LA$18-$K57/12)*$J57*$F53,0)))),0)</f>
        <v>0</v>
      </c>
      <c r="LD219" s="515">
        <f>IF(AND(LD$167&lt;=$E53,LD$167&gt;=EOMONTH($D53,0)),IF($G53="NNN",SUM(Expenses!LB$14:LB$18)*$F53,IF($G53="FSG",0,IF($G53="MG",SUMPRODUCT(Expenses!LB$14:LB$18,$I53:$I57)*$F53,MAX((Expenses!LB$15-$K53/12)*$J53*$F53,0)+MAX((Expenses!LB$14-$K54/12)*$J54*$F53,0)+MAX((Expenses!LB$17-$K55/12)*$J55*$F53,0)+MAX((Expenses!LB$16-$K56/12)*$J56*$F53,0)+MAX((Expenses!LB$18-$K57/12)*$J57*$F53,0)))),0)</f>
        <v>0</v>
      </c>
      <c r="LE219" s="515">
        <f>IF(AND(LE$167&lt;=$E53,LE$167&gt;=EOMONTH($D53,0)),IF($G53="NNN",SUM(Expenses!LC$14:LC$18)*$F53,IF($G53="FSG",0,IF($G53="MG",SUMPRODUCT(Expenses!LC$14:LC$18,$I53:$I57)*$F53,MAX((Expenses!LC$15-$K53/12)*$J53*$F53,0)+MAX((Expenses!LC$14-$K54/12)*$J54*$F53,0)+MAX((Expenses!LC$17-$K55/12)*$J55*$F53,0)+MAX((Expenses!LC$16-$K56/12)*$J56*$F53,0)+MAX((Expenses!LC$18-$K57/12)*$J57*$F53,0)))),0)</f>
        <v>0</v>
      </c>
      <c r="LF219" s="515">
        <f>IF(AND(LF$167&lt;=$E53,LF$167&gt;=EOMONTH($D53,0)),IF($G53="NNN",SUM(Expenses!LD$14:LD$18)*$F53,IF($G53="FSG",0,IF($G53="MG",SUMPRODUCT(Expenses!LD$14:LD$18,$I53:$I57)*$F53,MAX((Expenses!LD$15-$K53/12)*$J53*$F53,0)+MAX((Expenses!LD$14-$K54/12)*$J54*$F53,0)+MAX((Expenses!LD$17-$K55/12)*$J55*$F53,0)+MAX((Expenses!LD$16-$K56/12)*$J56*$F53,0)+MAX((Expenses!LD$18-$K57/12)*$J57*$F53,0)))),0)</f>
        <v>0</v>
      </c>
      <c r="LG219" s="515">
        <f>IF(AND(LG$167&lt;=$E53,LG$167&gt;=EOMONTH($D53,0)),IF($G53="NNN",SUM(Expenses!LE$14:LE$18)*$F53,IF($G53="FSG",0,IF($G53="MG",SUMPRODUCT(Expenses!LE$14:LE$18,$I53:$I57)*$F53,MAX((Expenses!LE$15-$K53/12)*$J53*$F53,0)+MAX((Expenses!LE$14-$K54/12)*$J54*$F53,0)+MAX((Expenses!LE$17-$K55/12)*$J55*$F53,0)+MAX((Expenses!LE$16-$K56/12)*$J56*$F53,0)+MAX((Expenses!LE$18-$K57/12)*$J57*$F53,0)))),0)</f>
        <v>0</v>
      </c>
      <c r="LH219" s="515">
        <f>IF(AND(LH$167&lt;=$E53,LH$167&gt;=EOMONTH($D53,0)),IF($G53="NNN",SUM(Expenses!LF$14:LF$18)*$F53,IF($G53="FSG",0,IF($G53="MG",SUMPRODUCT(Expenses!LF$14:LF$18,$I53:$I57)*$F53,MAX((Expenses!LF$15-$K53/12)*$J53*$F53,0)+MAX((Expenses!LF$14-$K54/12)*$J54*$F53,0)+MAX((Expenses!LF$17-$K55/12)*$J55*$F53,0)+MAX((Expenses!LF$16-$K56/12)*$J56*$F53,0)+MAX((Expenses!LF$18-$K57/12)*$J57*$F53,0)))),0)</f>
        <v>0</v>
      </c>
      <c r="LI219" s="515">
        <f>IF(AND(LI$167&lt;=$E53,LI$167&gt;=EOMONTH($D53,0)),IF($G53="NNN",SUM(Expenses!LG$14:LG$18)*$F53,IF($G53="FSG",0,IF($G53="MG",SUMPRODUCT(Expenses!LG$14:LG$18,$I53:$I57)*$F53,MAX((Expenses!LG$15-$K53/12)*$J53*$F53,0)+MAX((Expenses!LG$14-$K54/12)*$J54*$F53,0)+MAX((Expenses!LG$17-$K55/12)*$J55*$F53,0)+MAX((Expenses!LG$16-$K56/12)*$J56*$F53,0)+MAX((Expenses!LG$18-$K57/12)*$J57*$F53,0)))),0)</f>
        <v>0</v>
      </c>
      <c r="LJ219" s="515">
        <f>IF(AND(LJ$167&lt;=$E53,LJ$167&gt;=EOMONTH($D53,0)),IF($G53="NNN",SUM(Expenses!LH$14:LH$18)*$F53,IF($G53="FSG",0,IF($G53="MG",SUMPRODUCT(Expenses!LH$14:LH$18,$I53:$I57)*$F53,MAX((Expenses!LH$15-$K53/12)*$J53*$F53,0)+MAX((Expenses!LH$14-$K54/12)*$J54*$F53,0)+MAX((Expenses!LH$17-$K55/12)*$J55*$F53,0)+MAX((Expenses!LH$16-$K56/12)*$J56*$F53,0)+MAX((Expenses!LH$18-$K57/12)*$J57*$F53,0)))),0)</f>
        <v>0</v>
      </c>
      <c r="LK219" s="515">
        <f>IF(AND(LK$167&lt;=$E53,LK$167&gt;=EOMONTH($D53,0)),IF($G53="NNN",SUM(Expenses!LI$14:LI$18)*$F53,IF($G53="FSG",0,IF($G53="MG",SUMPRODUCT(Expenses!LI$14:LI$18,$I53:$I57)*$F53,MAX((Expenses!LI$15-$K53/12)*$J53*$F53,0)+MAX((Expenses!LI$14-$K54/12)*$J54*$F53,0)+MAX((Expenses!LI$17-$K55/12)*$J55*$F53,0)+MAX((Expenses!LI$16-$K56/12)*$J56*$F53,0)+MAX((Expenses!LI$18-$K57/12)*$J57*$F53,0)))),0)</f>
        <v>0</v>
      </c>
      <c r="LL219" s="515">
        <f>IF(AND(LL$167&lt;=$E53,LL$167&gt;=EOMONTH($D53,0)),IF($G53="NNN",SUM(Expenses!LJ$14:LJ$18)*$F53,IF($G53="FSG",0,IF($G53="MG",SUMPRODUCT(Expenses!LJ$14:LJ$18,$I53:$I57)*$F53,MAX((Expenses!LJ$15-$K53/12)*$J53*$F53,0)+MAX((Expenses!LJ$14-$K54/12)*$J54*$F53,0)+MAX((Expenses!LJ$17-$K55/12)*$J55*$F53,0)+MAX((Expenses!LJ$16-$K56/12)*$J56*$F53,0)+MAX((Expenses!LJ$18-$K57/12)*$J57*$F53,0)))),0)</f>
        <v>0</v>
      </c>
      <c r="LM219" s="515">
        <f>IF(AND(LM$167&lt;=$E53,LM$167&gt;=EOMONTH($D53,0)),IF($G53="NNN",SUM(Expenses!LK$14:LK$18)*$F53,IF($G53="FSG",0,IF($G53="MG",SUMPRODUCT(Expenses!LK$14:LK$18,$I53:$I57)*$F53,MAX((Expenses!LK$15-$K53/12)*$J53*$F53,0)+MAX((Expenses!LK$14-$K54/12)*$J54*$F53,0)+MAX((Expenses!LK$17-$K55/12)*$J55*$F53,0)+MAX((Expenses!LK$16-$K56/12)*$J56*$F53,0)+MAX((Expenses!LK$18-$K57/12)*$J57*$F53,0)))),0)</f>
        <v>0</v>
      </c>
      <c r="LN219" s="515">
        <f>IF(AND(LN$167&lt;=$E53,LN$167&gt;=EOMONTH($D53,0)),IF($G53="NNN",SUM(Expenses!LL$14:LL$18)*$F53,IF($G53="FSG",0,IF($G53="MG",SUMPRODUCT(Expenses!LL$14:LL$18,$I53:$I57)*$F53,MAX((Expenses!LL$15-$K53/12)*$J53*$F53,0)+MAX((Expenses!LL$14-$K54/12)*$J54*$F53,0)+MAX((Expenses!LL$17-$K55/12)*$J55*$F53,0)+MAX((Expenses!LL$16-$K56/12)*$J56*$F53,0)+MAX((Expenses!LL$18-$K57/12)*$J57*$F53,0)))),0)</f>
        <v>0</v>
      </c>
      <c r="LO219" s="515">
        <f>IF(AND(LO$167&lt;=$E53,LO$167&gt;=EOMONTH($D53,0)),IF($G53="NNN",SUM(Expenses!LM$14:LM$18)*$F53,IF($G53="FSG",0,IF($G53="MG",SUMPRODUCT(Expenses!LM$14:LM$18,$I53:$I57)*$F53,MAX((Expenses!LM$15-$K53/12)*$J53*$F53,0)+MAX((Expenses!LM$14-$K54/12)*$J54*$F53,0)+MAX((Expenses!LM$17-$K55/12)*$J55*$F53,0)+MAX((Expenses!LM$16-$K56/12)*$J56*$F53,0)+MAX((Expenses!LM$18-$K57/12)*$J57*$F53,0)))),0)</f>
        <v>0</v>
      </c>
      <c r="LP219" s="515">
        <f>IF(AND(LP$167&lt;=$E53,LP$167&gt;=EOMONTH($D53,0)),IF($G53="NNN",SUM(Expenses!LN$14:LN$18)*$F53,IF($G53="FSG",0,IF($G53="MG",SUMPRODUCT(Expenses!LN$14:LN$18,$I53:$I57)*$F53,MAX((Expenses!LN$15-$K53/12)*$J53*$F53,0)+MAX((Expenses!LN$14-$K54/12)*$J54*$F53,0)+MAX((Expenses!LN$17-$K55/12)*$J55*$F53,0)+MAX((Expenses!LN$16-$K56/12)*$J56*$F53,0)+MAX((Expenses!LN$18-$K57/12)*$J57*$F53,0)))),0)</f>
        <v>0</v>
      </c>
      <c r="LQ219" s="515">
        <f>IF(AND(LQ$167&lt;=$E53,LQ$167&gt;=EOMONTH($D53,0)),IF($G53="NNN",SUM(Expenses!LO$14:LO$18)*$F53,IF($G53="FSG",0,IF($G53="MG",SUMPRODUCT(Expenses!LO$14:LO$18,$I53:$I57)*$F53,MAX((Expenses!LO$15-$K53/12)*$J53*$F53,0)+MAX((Expenses!LO$14-$K54/12)*$J54*$F53,0)+MAX((Expenses!LO$17-$K55/12)*$J55*$F53,0)+MAX((Expenses!LO$16-$K56/12)*$J56*$F53,0)+MAX((Expenses!LO$18-$K57/12)*$J57*$F53,0)))),0)</f>
        <v>0</v>
      </c>
      <c r="LR219" s="515">
        <f>IF(AND(LR$167&lt;=$E53,LR$167&gt;=EOMONTH($D53,0)),IF($G53="NNN",SUM(Expenses!LP$14:LP$18)*$F53,IF($G53="FSG",0,IF($G53="MG",SUMPRODUCT(Expenses!LP$14:LP$18,$I53:$I57)*$F53,MAX((Expenses!LP$15-$K53/12)*$J53*$F53,0)+MAX((Expenses!LP$14-$K54/12)*$J54*$F53,0)+MAX((Expenses!LP$17-$K55/12)*$J55*$F53,0)+MAX((Expenses!LP$16-$K56/12)*$J56*$F53,0)+MAX((Expenses!LP$18-$K57/12)*$J57*$F53,0)))),0)</f>
        <v>0</v>
      </c>
      <c r="LS219" s="515">
        <f>IF(AND(LS$167&lt;=$E53,LS$167&gt;=EOMONTH($D53,0)),IF($G53="NNN",SUM(Expenses!LQ$14:LQ$18)*$F53,IF($G53="FSG",0,IF($G53="MG",SUMPRODUCT(Expenses!LQ$14:LQ$18,$I53:$I57)*$F53,MAX((Expenses!LQ$15-$K53/12)*$J53*$F53,0)+MAX((Expenses!LQ$14-$K54/12)*$J54*$F53,0)+MAX((Expenses!LQ$17-$K55/12)*$J55*$F53,0)+MAX((Expenses!LQ$16-$K56/12)*$J56*$F53,0)+MAX((Expenses!LQ$18-$K57/12)*$J57*$F53,0)))),0)</f>
        <v>0</v>
      </c>
      <c r="LT219" s="515">
        <f>IF(AND(LT$167&lt;=$E53,LT$167&gt;=EOMONTH($D53,0)),IF($G53="NNN",SUM(Expenses!LR$14:LR$18)*$F53,IF($G53="FSG",0,IF($G53="MG",SUMPRODUCT(Expenses!LR$14:LR$18,$I53:$I57)*$F53,MAX((Expenses!LR$15-$K53/12)*$J53*$F53,0)+MAX((Expenses!LR$14-$K54/12)*$J54*$F53,0)+MAX((Expenses!LR$17-$K55/12)*$J55*$F53,0)+MAX((Expenses!LR$16-$K56/12)*$J56*$F53,0)+MAX((Expenses!LR$18-$K57/12)*$J57*$F53,0)))),0)</f>
        <v>0</v>
      </c>
      <c r="LU219" s="515">
        <f>IF(AND(LU$167&lt;=$E53,LU$167&gt;=EOMONTH($D53,0)),IF($G53="NNN",SUM(Expenses!LS$14:LS$18)*$F53,IF($G53="FSG",0,IF($G53="MG",SUMPRODUCT(Expenses!LS$14:LS$18,$I53:$I57)*$F53,MAX((Expenses!LS$15-$K53/12)*$J53*$F53,0)+MAX((Expenses!LS$14-$K54/12)*$J54*$F53,0)+MAX((Expenses!LS$17-$K55/12)*$J55*$F53,0)+MAX((Expenses!LS$16-$K56/12)*$J56*$F53,0)+MAX((Expenses!LS$18-$K57/12)*$J57*$F53,0)))),0)</f>
        <v>0</v>
      </c>
      <c r="LV219" s="515">
        <f>IF(AND(LV$167&lt;=$E53,LV$167&gt;=EOMONTH($D53,0)),IF($G53="NNN",SUM(Expenses!LT$14:LT$18)*$F53,IF($G53="FSG",0,IF($G53="MG",SUMPRODUCT(Expenses!LT$14:LT$18,$I53:$I57)*$F53,MAX((Expenses!LT$15-$K53/12)*$J53*$F53,0)+MAX((Expenses!LT$14-$K54/12)*$J54*$F53,0)+MAX((Expenses!LT$17-$K55/12)*$J55*$F53,0)+MAX((Expenses!LT$16-$K56/12)*$J56*$F53,0)+MAX((Expenses!LT$18-$K57/12)*$J57*$F53,0)))),0)</f>
        <v>0</v>
      </c>
      <c r="LW219" s="515">
        <f>IF(AND(LW$167&lt;=$E53,LW$167&gt;=EOMONTH($D53,0)),IF($G53="NNN",SUM(Expenses!LU$14:LU$18)*$F53,IF($G53="FSG",0,IF($G53="MG",SUMPRODUCT(Expenses!LU$14:LU$18,$I53:$I57)*$F53,MAX((Expenses!LU$15-$K53/12)*$J53*$F53,0)+MAX((Expenses!LU$14-$K54/12)*$J54*$F53,0)+MAX((Expenses!LU$17-$K55/12)*$J55*$F53,0)+MAX((Expenses!LU$16-$K56/12)*$J56*$F53,0)+MAX((Expenses!LU$18-$K57/12)*$J57*$F53,0)))),0)</f>
        <v>0</v>
      </c>
      <c r="LX219" s="515">
        <f>IF(AND(LX$167&lt;=$E53,LX$167&gt;=EOMONTH($D53,0)),IF($G53="NNN",SUM(Expenses!LV$14:LV$18)*$F53,IF($G53="FSG",0,IF($G53="MG",SUMPRODUCT(Expenses!LV$14:LV$18,$I53:$I57)*$F53,MAX((Expenses!LV$15-$K53/12)*$J53*$F53,0)+MAX((Expenses!LV$14-$K54/12)*$J54*$F53,0)+MAX((Expenses!LV$17-$K55/12)*$J55*$F53,0)+MAX((Expenses!LV$16-$K56/12)*$J56*$F53,0)+MAX((Expenses!LV$18-$K57/12)*$J57*$F53,0)))),0)</f>
        <v>0</v>
      </c>
      <c r="LY219" s="515">
        <f>IF(AND(LY$167&lt;=$E53,LY$167&gt;=EOMONTH($D53,0)),IF($G53="NNN",SUM(Expenses!LW$14:LW$18)*$F53,IF($G53="FSG",0,IF($G53="MG",SUMPRODUCT(Expenses!LW$14:LW$18,$I53:$I57)*$F53,MAX((Expenses!LW$15-$K53/12)*$J53*$F53,0)+MAX((Expenses!LW$14-$K54/12)*$J54*$F53,0)+MAX((Expenses!LW$17-$K55/12)*$J55*$F53,0)+MAX((Expenses!LW$16-$K56/12)*$J56*$F53,0)+MAX((Expenses!LW$18-$K57/12)*$J57*$F53,0)))),0)</f>
        <v>0</v>
      </c>
      <c r="LZ219" s="515">
        <f>IF(AND(LZ$167&lt;=$E53,LZ$167&gt;=EOMONTH($D53,0)),IF($G53="NNN",SUM(Expenses!LX$14:LX$18)*$F53,IF($G53="FSG",0,IF($G53="MG",SUMPRODUCT(Expenses!LX$14:LX$18,$I53:$I57)*$F53,MAX((Expenses!LX$15-$K53/12)*$J53*$F53,0)+MAX((Expenses!LX$14-$K54/12)*$J54*$F53,0)+MAX((Expenses!LX$17-$K55/12)*$J55*$F53,0)+MAX((Expenses!LX$16-$K56/12)*$J56*$F53,0)+MAX((Expenses!LX$18-$K57/12)*$J57*$F53,0)))),0)</f>
        <v>0</v>
      </c>
      <c r="MA219" s="515">
        <f>IF(AND(MA$167&lt;=$E53,MA$167&gt;=EOMONTH($D53,0)),IF($G53="NNN",SUM(Expenses!LY$14:LY$18)*$F53,IF($G53="FSG",0,IF($G53="MG",SUMPRODUCT(Expenses!LY$14:LY$18,$I53:$I57)*$F53,MAX((Expenses!LY$15-$K53/12)*$J53*$F53,0)+MAX((Expenses!LY$14-$K54/12)*$J54*$F53,0)+MAX((Expenses!LY$17-$K55/12)*$J55*$F53,0)+MAX((Expenses!LY$16-$K56/12)*$J56*$F53,0)+MAX((Expenses!LY$18-$K57/12)*$J57*$F53,0)))),0)</f>
        <v>0</v>
      </c>
      <c r="MB219" s="515">
        <f>IF(AND(MB$167&lt;=$E53,MB$167&gt;=EOMONTH($D53,0)),IF($G53="NNN",SUM(Expenses!LZ$14:LZ$18)*$F53,IF($G53="FSG",0,IF($G53="MG",SUMPRODUCT(Expenses!LZ$14:LZ$18,$I53:$I57)*$F53,MAX((Expenses!LZ$15-$K53/12)*$J53*$F53,0)+MAX((Expenses!LZ$14-$K54/12)*$J54*$F53,0)+MAX((Expenses!LZ$17-$K55/12)*$J55*$F53,0)+MAX((Expenses!LZ$16-$K56/12)*$J56*$F53,0)+MAX((Expenses!LZ$18-$K57/12)*$J57*$F53,0)))),0)</f>
        <v>0</v>
      </c>
      <c r="MC219" s="515">
        <f>IF(AND(MC$167&lt;=$E53,MC$167&gt;=EOMONTH($D53,0)),IF($G53="NNN",SUM(Expenses!MA$14:MA$18)*$F53,IF($G53="FSG",0,IF($G53="MG",SUMPRODUCT(Expenses!MA$14:MA$18,$I53:$I57)*$F53,MAX((Expenses!MA$15-$K53/12)*$J53*$F53,0)+MAX((Expenses!MA$14-$K54/12)*$J54*$F53,0)+MAX((Expenses!MA$17-$K55/12)*$J55*$F53,0)+MAX((Expenses!MA$16-$K56/12)*$J56*$F53,0)+MAX((Expenses!MA$18-$K57/12)*$J57*$F53,0)))),0)</f>
        <v>0</v>
      </c>
      <c r="MD219" s="515">
        <f>IF(AND(MD$167&lt;=$E53,MD$167&gt;=EOMONTH($D53,0)),IF($G53="NNN",SUM(Expenses!MB$14:MB$18)*$F53,IF($G53="FSG",0,IF($G53="MG",SUMPRODUCT(Expenses!MB$14:MB$18,$I53:$I57)*$F53,MAX((Expenses!MB$15-$K53/12)*$J53*$F53,0)+MAX((Expenses!MB$14-$K54/12)*$J54*$F53,0)+MAX((Expenses!MB$17-$K55/12)*$J55*$F53,0)+MAX((Expenses!MB$16-$K56/12)*$J56*$F53,0)+MAX((Expenses!MB$18-$K57/12)*$J57*$F53,0)))),0)</f>
        <v>0</v>
      </c>
      <c r="ME219" s="515">
        <f>IF(AND(ME$167&lt;=$E53,ME$167&gt;=EOMONTH($D53,0)),IF($G53="NNN",SUM(Expenses!MC$14:MC$18)*$F53,IF($G53="FSG",0,IF($G53="MG",SUMPRODUCT(Expenses!MC$14:MC$18,$I53:$I57)*$F53,MAX((Expenses!MC$15-$K53/12)*$J53*$F53,0)+MAX((Expenses!MC$14-$K54/12)*$J54*$F53,0)+MAX((Expenses!MC$17-$K55/12)*$J55*$F53,0)+MAX((Expenses!MC$16-$K56/12)*$J56*$F53,0)+MAX((Expenses!MC$18-$K57/12)*$J57*$F53,0)))),0)</f>
        <v>0</v>
      </c>
      <c r="MF219" s="515">
        <f>IF(AND(MF$167&lt;=$E53,MF$167&gt;=EOMONTH($D53,0)),IF($G53="NNN",SUM(Expenses!MD$14:MD$18)*$F53,IF($G53="FSG",0,IF($G53="MG",SUMPRODUCT(Expenses!MD$14:MD$18,$I53:$I57)*$F53,MAX((Expenses!MD$15-$K53/12)*$J53*$F53,0)+MAX((Expenses!MD$14-$K54/12)*$J54*$F53,0)+MAX((Expenses!MD$17-$K55/12)*$J55*$F53,0)+MAX((Expenses!MD$16-$K56/12)*$J56*$F53,0)+MAX((Expenses!MD$18-$K57/12)*$J57*$F53,0)))),0)</f>
        <v>0</v>
      </c>
      <c r="MG219" s="515">
        <f>IF(AND(MG$167&lt;=$E53,MG$167&gt;=EOMONTH($D53,0)),IF($G53="NNN",SUM(Expenses!ME$14:ME$18)*$F53,IF($G53="FSG",0,IF($G53="MG",SUMPRODUCT(Expenses!ME$14:ME$18,$I53:$I57)*$F53,MAX((Expenses!ME$15-$K53/12)*$J53*$F53,0)+MAX((Expenses!ME$14-$K54/12)*$J54*$F53,0)+MAX((Expenses!ME$17-$K55/12)*$J55*$F53,0)+MAX((Expenses!ME$16-$K56/12)*$J56*$F53,0)+MAX((Expenses!ME$18-$K57/12)*$J57*$F53,0)))),0)</f>
        <v>0</v>
      </c>
      <c r="MH219" s="515">
        <f>IF(AND(MH$167&lt;=$E53,MH$167&gt;=EOMONTH($D53,0)),IF($G53="NNN",SUM(Expenses!MF$14:MF$18)*$F53,IF($G53="FSG",0,IF($G53="MG",SUMPRODUCT(Expenses!MF$14:MF$18,$I53:$I57)*$F53,MAX((Expenses!MF$15-$K53/12)*$J53*$F53,0)+MAX((Expenses!MF$14-$K54/12)*$J54*$F53,0)+MAX((Expenses!MF$17-$K55/12)*$J55*$F53,0)+MAX((Expenses!MF$16-$K56/12)*$J56*$F53,0)+MAX((Expenses!MF$18-$K57/12)*$J57*$F53,0)))),0)</f>
        <v>0</v>
      </c>
      <c r="MI219" s="515">
        <f>IF(AND(MI$167&lt;=$E53,MI$167&gt;=EOMONTH($D53,0)),IF($G53="NNN",SUM(Expenses!MG$14:MG$18)*$F53,IF($G53="FSG",0,IF($G53="MG",SUMPRODUCT(Expenses!MG$14:MG$18,$I53:$I57)*$F53,MAX((Expenses!MG$15-$K53/12)*$J53*$F53,0)+MAX((Expenses!MG$14-$K54/12)*$J54*$F53,0)+MAX((Expenses!MG$17-$K55/12)*$J55*$F53,0)+MAX((Expenses!MG$16-$K56/12)*$J56*$F53,0)+MAX((Expenses!MG$18-$K57/12)*$J57*$F53,0)))),0)</f>
        <v>0</v>
      </c>
      <c r="MJ219" s="515">
        <f>IF(AND(MJ$167&lt;=$E53,MJ$167&gt;=EOMONTH($D53,0)),IF($G53="NNN",SUM(Expenses!MH$14:MH$18)*$F53,IF($G53="FSG",0,IF($G53="MG",SUMPRODUCT(Expenses!MH$14:MH$18,$I53:$I57)*$F53,MAX((Expenses!MH$15-$K53/12)*$J53*$F53,0)+MAX((Expenses!MH$14-$K54/12)*$J54*$F53,0)+MAX((Expenses!MH$17-$K55/12)*$J55*$F53,0)+MAX((Expenses!MH$16-$K56/12)*$J56*$F53,0)+MAX((Expenses!MH$18-$K57/12)*$J57*$F53,0)))),0)</f>
        <v>0</v>
      </c>
      <c r="MK219" s="515">
        <f>IF(AND(MK$167&lt;=$E53,MK$167&gt;=EOMONTH($D53,0)),IF($G53="NNN",SUM(Expenses!MI$14:MI$18)*$F53,IF($G53="FSG",0,IF($G53="MG",SUMPRODUCT(Expenses!MI$14:MI$18,$I53:$I57)*$F53,MAX((Expenses!MI$15-$K53/12)*$J53*$F53,0)+MAX((Expenses!MI$14-$K54/12)*$J54*$F53,0)+MAX((Expenses!MI$17-$K55/12)*$J55*$F53,0)+MAX((Expenses!MI$16-$K56/12)*$J56*$F53,0)+MAX((Expenses!MI$18-$K57/12)*$J57*$F53,0)))),0)</f>
        <v>0</v>
      </c>
      <c r="ML219" s="515">
        <f>IF(AND(ML$167&lt;=$E53,ML$167&gt;=EOMONTH($D53,0)),IF($G53="NNN",SUM(Expenses!MJ$14:MJ$18)*$F53,IF($G53="FSG",0,IF($G53="MG",SUMPRODUCT(Expenses!MJ$14:MJ$18,$I53:$I57)*$F53,MAX((Expenses!MJ$15-$K53/12)*$J53*$F53,0)+MAX((Expenses!MJ$14-$K54/12)*$J54*$F53,0)+MAX((Expenses!MJ$17-$K55/12)*$J55*$F53,0)+MAX((Expenses!MJ$16-$K56/12)*$J56*$F53,0)+MAX((Expenses!MJ$18-$K57/12)*$J57*$F53,0)))),0)</f>
        <v>0</v>
      </c>
      <c r="MM219" s="515">
        <f>IF(AND(MM$167&lt;=$E53,MM$167&gt;=EOMONTH($D53,0)),IF($G53="NNN",SUM(Expenses!MK$14:MK$18)*$F53,IF($G53="FSG",0,IF($G53="MG",SUMPRODUCT(Expenses!MK$14:MK$18,$I53:$I57)*$F53,MAX((Expenses!MK$15-$K53/12)*$J53*$F53,0)+MAX((Expenses!MK$14-$K54/12)*$J54*$F53,0)+MAX((Expenses!MK$17-$K55/12)*$J55*$F53,0)+MAX((Expenses!MK$16-$K56/12)*$J56*$F53,0)+MAX((Expenses!MK$18-$K57/12)*$J57*$F53,0)))),0)</f>
        <v>0</v>
      </c>
      <c r="MN219" s="515">
        <f>IF(AND(MN$167&lt;=$E53,MN$167&gt;=EOMONTH($D53,0)),IF($G53="NNN",SUM(Expenses!ML$14:ML$18)*$F53,IF($G53="FSG",0,IF($G53="MG",SUMPRODUCT(Expenses!ML$14:ML$18,$I53:$I57)*$F53,MAX((Expenses!ML$15-$K53/12)*$J53*$F53,0)+MAX((Expenses!ML$14-$K54/12)*$J54*$F53,0)+MAX((Expenses!ML$17-$K55/12)*$J55*$F53,0)+MAX((Expenses!ML$16-$K56/12)*$J56*$F53,0)+MAX((Expenses!ML$18-$K57/12)*$J57*$F53,0)))),0)</f>
        <v>0</v>
      </c>
      <c r="MO219" s="515">
        <f>IF(AND(MO$167&lt;=$E53,MO$167&gt;=EOMONTH($D53,0)),IF($G53="NNN",SUM(Expenses!MM$14:MM$18)*$F53,IF($G53="FSG",0,IF($G53="MG",SUMPRODUCT(Expenses!MM$14:MM$18,$I53:$I57)*$F53,MAX((Expenses!MM$15-$K53/12)*$J53*$F53,0)+MAX((Expenses!MM$14-$K54/12)*$J54*$F53,0)+MAX((Expenses!MM$17-$K55/12)*$J55*$F53,0)+MAX((Expenses!MM$16-$K56/12)*$J56*$F53,0)+MAX((Expenses!MM$18-$K57/12)*$J57*$F53,0)))),0)</f>
        <v>0</v>
      </c>
      <c r="MP219" s="515">
        <f>IF(AND(MP$167&lt;=$E53,MP$167&gt;=EOMONTH($D53,0)),IF($G53="NNN",SUM(Expenses!MN$14:MN$18)*$F53,IF($G53="FSG",0,IF($G53="MG",SUMPRODUCT(Expenses!MN$14:MN$18,$I53:$I57)*$F53,MAX((Expenses!MN$15-$K53/12)*$J53*$F53,0)+MAX((Expenses!MN$14-$K54/12)*$J54*$F53,0)+MAX((Expenses!MN$17-$K55/12)*$J55*$F53,0)+MAX((Expenses!MN$16-$K56/12)*$J56*$F53,0)+MAX((Expenses!MN$18-$K57/12)*$J57*$F53,0)))),0)</f>
        <v>0</v>
      </c>
      <c r="MQ219" s="515">
        <f>IF(AND(MQ$167&lt;=$E53,MQ$167&gt;=EOMONTH($D53,0)),IF($G53="NNN",SUM(Expenses!MO$14:MO$18)*$F53,IF($G53="FSG",0,IF($G53="MG",SUMPRODUCT(Expenses!MO$14:MO$18,$I53:$I57)*$F53,MAX((Expenses!MO$15-$K53/12)*$J53*$F53,0)+MAX((Expenses!MO$14-$K54/12)*$J54*$F53,0)+MAX((Expenses!MO$17-$K55/12)*$J55*$F53,0)+MAX((Expenses!MO$16-$K56/12)*$J56*$F53,0)+MAX((Expenses!MO$18-$K57/12)*$J57*$F53,0)))),0)</f>
        <v>0</v>
      </c>
      <c r="MR219" s="515">
        <f>IF(AND(MR$167&lt;=$E53,MR$167&gt;=EOMONTH($D53,0)),IF($G53="NNN",SUM(Expenses!MP$14:MP$18)*$F53,IF($G53="FSG",0,IF($G53="MG",SUMPRODUCT(Expenses!MP$14:MP$18,$I53:$I57)*$F53,MAX((Expenses!MP$15-$K53/12)*$J53*$F53,0)+MAX((Expenses!MP$14-$K54/12)*$J54*$F53,0)+MAX((Expenses!MP$17-$K55/12)*$J55*$F53,0)+MAX((Expenses!MP$16-$K56/12)*$J56*$F53,0)+MAX((Expenses!MP$18-$K57/12)*$J57*$F53,0)))),0)</f>
        <v>0</v>
      </c>
      <c r="MS219" s="515">
        <f>IF(AND(MS$167&lt;=$E53,MS$167&gt;=EOMONTH($D53,0)),IF($G53="NNN",SUM(Expenses!MQ$14:MQ$18)*$F53,IF($G53="FSG",0,IF($G53="MG",SUMPRODUCT(Expenses!MQ$14:MQ$18,$I53:$I57)*$F53,MAX((Expenses!MQ$15-$K53/12)*$J53*$F53,0)+MAX((Expenses!MQ$14-$K54/12)*$J54*$F53,0)+MAX((Expenses!MQ$17-$K55/12)*$J55*$F53,0)+MAX((Expenses!MQ$16-$K56/12)*$J56*$F53,0)+MAX((Expenses!MQ$18-$K57/12)*$J57*$F53,0)))),0)</f>
        <v>0</v>
      </c>
      <c r="MT219" s="515">
        <f>IF(AND(MT$167&lt;=$E53,MT$167&gt;=EOMONTH($D53,0)),IF($G53="NNN",SUM(Expenses!MR$14:MR$18)*$F53,IF($G53="FSG",0,IF($G53="MG",SUMPRODUCT(Expenses!MR$14:MR$18,$I53:$I57)*$F53,MAX((Expenses!MR$15-$K53/12)*$J53*$F53,0)+MAX((Expenses!MR$14-$K54/12)*$J54*$F53,0)+MAX((Expenses!MR$17-$K55/12)*$J55*$F53,0)+MAX((Expenses!MR$16-$K56/12)*$J56*$F53,0)+MAX((Expenses!MR$18-$K57/12)*$J57*$F53,0)))),0)</f>
        <v>0</v>
      </c>
      <c r="MU219" s="515">
        <f>IF(AND(MU$167&lt;=$E53,MU$167&gt;=EOMONTH($D53,0)),IF($G53="NNN",SUM(Expenses!MS$14:MS$18)*$F53,IF($G53="FSG",0,IF($G53="MG",SUMPRODUCT(Expenses!MS$14:MS$18,$I53:$I57)*$F53,MAX((Expenses!MS$15-$K53/12)*$J53*$F53,0)+MAX((Expenses!MS$14-$K54/12)*$J54*$F53,0)+MAX((Expenses!MS$17-$K55/12)*$J55*$F53,0)+MAX((Expenses!MS$16-$K56/12)*$J56*$F53,0)+MAX((Expenses!MS$18-$K57/12)*$J57*$F53,0)))),0)</f>
        <v>0</v>
      </c>
      <c r="MV219" s="515">
        <f>IF(AND(MV$167&lt;=$E53,MV$167&gt;=EOMONTH($D53,0)),IF($G53="NNN",SUM(Expenses!MT$14:MT$18)*$F53,IF($G53="FSG",0,IF($G53="MG",SUMPRODUCT(Expenses!MT$14:MT$18,$I53:$I57)*$F53,MAX((Expenses!MT$15-$K53/12)*$J53*$F53,0)+MAX((Expenses!MT$14-$K54/12)*$J54*$F53,0)+MAX((Expenses!MT$17-$K55/12)*$J55*$F53,0)+MAX((Expenses!MT$16-$K56/12)*$J56*$F53,0)+MAX((Expenses!MT$18-$K57/12)*$J57*$F53,0)))),0)</f>
        <v>0</v>
      </c>
      <c r="MW219" s="515">
        <f>IF(AND(MW$167&lt;=$E53,MW$167&gt;=EOMONTH($D53,0)),IF($G53="NNN",SUM(Expenses!MU$14:MU$18)*$F53,IF($G53="FSG",0,IF($G53="MG",SUMPRODUCT(Expenses!MU$14:MU$18,$I53:$I57)*$F53,MAX((Expenses!MU$15-$K53/12)*$J53*$F53,0)+MAX((Expenses!MU$14-$K54/12)*$J54*$F53,0)+MAX((Expenses!MU$17-$K55/12)*$J55*$F53,0)+MAX((Expenses!MU$16-$K56/12)*$J56*$F53,0)+MAX((Expenses!MU$18-$K57/12)*$J57*$F53,0)))),0)</f>
        <v>0</v>
      </c>
      <c r="MX219" s="515">
        <f>IF(AND(MX$167&lt;=$E53,MX$167&gt;=EOMONTH($D53,0)),IF($G53="NNN",SUM(Expenses!MV$14:MV$18)*$F53,IF($G53="FSG",0,IF($G53="MG",SUMPRODUCT(Expenses!MV$14:MV$18,$I53:$I57)*$F53,MAX((Expenses!MV$15-$K53/12)*$J53*$F53,0)+MAX((Expenses!MV$14-$K54/12)*$J54*$F53,0)+MAX((Expenses!MV$17-$K55/12)*$J55*$F53,0)+MAX((Expenses!MV$16-$K56/12)*$J56*$F53,0)+MAX((Expenses!MV$18-$K57/12)*$J57*$F53,0)))),0)</f>
        <v>0</v>
      </c>
      <c r="MY219" s="515">
        <f>IF(AND(MY$167&lt;=$E53,MY$167&gt;=EOMONTH($D53,0)),IF($G53="NNN",SUM(Expenses!MW$14:MW$18)*$F53,IF($G53="FSG",0,IF($G53="MG",SUMPRODUCT(Expenses!MW$14:MW$18,$I53:$I57)*$F53,MAX((Expenses!MW$15-$K53/12)*$J53*$F53,0)+MAX((Expenses!MW$14-$K54/12)*$J54*$F53,0)+MAX((Expenses!MW$17-$K55/12)*$J55*$F53,0)+MAX((Expenses!MW$16-$K56/12)*$J56*$F53,0)+MAX((Expenses!MW$18-$K57/12)*$J57*$F53,0)))),0)</f>
        <v>0</v>
      </c>
      <c r="MZ219" s="515">
        <f>IF(AND(MZ$167&lt;=$E53,MZ$167&gt;=EOMONTH($D53,0)),IF($G53="NNN",SUM(Expenses!MX$14:MX$18)*$F53,IF($G53="FSG",0,IF($G53="MG",SUMPRODUCT(Expenses!MX$14:MX$18,$I53:$I57)*$F53,MAX((Expenses!MX$15-$K53/12)*$J53*$F53,0)+MAX((Expenses!MX$14-$K54/12)*$J54*$F53,0)+MAX((Expenses!MX$17-$K55/12)*$J55*$F53,0)+MAX((Expenses!MX$16-$K56/12)*$J56*$F53,0)+MAX((Expenses!MX$18-$K57/12)*$J57*$F53,0)))),0)</f>
        <v>0</v>
      </c>
      <c r="NA219" s="515">
        <f>IF(AND(NA$167&lt;=$E53,NA$167&gt;=EOMONTH($D53,0)),IF($G53="NNN",SUM(Expenses!MY$14:MY$18)*$F53,IF($G53="FSG",0,IF($G53="MG",SUMPRODUCT(Expenses!MY$14:MY$18,$I53:$I57)*$F53,MAX((Expenses!MY$15-$K53/12)*$J53*$F53,0)+MAX((Expenses!MY$14-$K54/12)*$J54*$F53,0)+MAX((Expenses!MY$17-$K55/12)*$J55*$F53,0)+MAX((Expenses!MY$16-$K56/12)*$J56*$F53,0)+MAX((Expenses!MY$18-$K57/12)*$J57*$F53,0)))),0)</f>
        <v>0</v>
      </c>
      <c r="NB219" s="515">
        <f>IF(AND(NB$167&lt;=$E53,NB$167&gt;=EOMONTH($D53,0)),IF($G53="NNN",SUM(Expenses!MZ$14:MZ$18)*$F53,IF($G53="FSG",0,IF($G53="MG",SUMPRODUCT(Expenses!MZ$14:MZ$18,$I53:$I57)*$F53,MAX((Expenses!MZ$15-$K53/12)*$J53*$F53,0)+MAX((Expenses!MZ$14-$K54/12)*$J54*$F53,0)+MAX((Expenses!MZ$17-$K55/12)*$J55*$F53,0)+MAX((Expenses!MZ$16-$K56/12)*$J56*$F53,0)+MAX((Expenses!MZ$18-$K57/12)*$J57*$F53,0)))),0)</f>
        <v>0</v>
      </c>
      <c r="NC219" s="515">
        <f>IF(AND(NC$167&lt;=$E53,NC$167&gt;=EOMONTH($D53,0)),IF($G53="NNN",SUM(Expenses!NA$14:NA$18)*$F53,IF($G53="FSG",0,IF($G53="MG",SUMPRODUCT(Expenses!NA$14:NA$18,$I53:$I57)*$F53,MAX((Expenses!NA$15-$K53/12)*$J53*$F53,0)+MAX((Expenses!NA$14-$K54/12)*$J54*$F53,0)+MAX((Expenses!NA$17-$K55/12)*$J55*$F53,0)+MAX((Expenses!NA$16-$K56/12)*$J56*$F53,0)+MAX((Expenses!NA$18-$K57/12)*$J57*$F53,0)))),0)</f>
        <v>0</v>
      </c>
      <c r="ND219" s="515">
        <f>IF(AND(ND$167&lt;=$E53,ND$167&gt;=EOMONTH($D53,0)),IF($G53="NNN",SUM(Expenses!NB$14:NB$18)*$F53,IF($G53="FSG",0,IF($G53="MG",SUMPRODUCT(Expenses!NB$14:NB$18,$I53:$I57)*$F53,MAX((Expenses!NB$15-$K53/12)*$J53*$F53,0)+MAX((Expenses!NB$14-$K54/12)*$J54*$F53,0)+MAX((Expenses!NB$17-$K55/12)*$J55*$F53,0)+MAX((Expenses!NB$16-$K56/12)*$J56*$F53,0)+MAX((Expenses!NB$18-$K57/12)*$J57*$F53,0)))),0)</f>
        <v>0</v>
      </c>
      <c r="NE219" s="515">
        <f>IF(AND(NE$167&lt;=$E53,NE$167&gt;=EOMONTH($D53,0)),IF($G53="NNN",SUM(Expenses!NC$14:NC$18)*$F53,IF($G53="FSG",0,IF($G53="MG",SUMPRODUCT(Expenses!NC$14:NC$18,$I53:$I57)*$F53,MAX((Expenses!NC$15-$K53/12)*$J53*$F53,0)+MAX((Expenses!NC$14-$K54/12)*$J54*$F53,0)+MAX((Expenses!NC$17-$K55/12)*$J55*$F53,0)+MAX((Expenses!NC$16-$K56/12)*$J56*$F53,0)+MAX((Expenses!NC$18-$K57/12)*$J57*$F53,0)))),0)</f>
        <v>0</v>
      </c>
      <c r="NF219" s="515">
        <f>IF(AND(NF$167&lt;=$E53,NF$167&gt;=EOMONTH($D53,0)),IF($G53="NNN",SUM(Expenses!ND$14:ND$18)*$F53,IF($G53="FSG",0,IF($G53="MG",SUMPRODUCT(Expenses!ND$14:ND$18,$I53:$I57)*$F53,MAX((Expenses!ND$15-$K53/12)*$J53*$F53,0)+MAX((Expenses!ND$14-$K54/12)*$J54*$F53,0)+MAX((Expenses!ND$17-$K55/12)*$J55*$F53,0)+MAX((Expenses!ND$16-$K56/12)*$J56*$F53,0)+MAX((Expenses!ND$18-$K57/12)*$J57*$F53,0)))),0)</f>
        <v>0</v>
      </c>
      <c r="NG219" s="515">
        <f>IF(AND(NG$167&lt;=$E53,NG$167&gt;=EOMONTH($D53,0)),IF($G53="NNN",SUM(Expenses!NE$14:NE$18)*$F53,IF($G53="FSG",0,IF($G53="MG",SUMPRODUCT(Expenses!NE$14:NE$18,$I53:$I57)*$F53,MAX((Expenses!NE$15-$K53/12)*$J53*$F53,0)+MAX((Expenses!NE$14-$K54/12)*$J54*$F53,0)+MAX((Expenses!NE$17-$K55/12)*$J55*$F53,0)+MAX((Expenses!NE$16-$K56/12)*$J56*$F53,0)+MAX((Expenses!NE$18-$K57/12)*$J57*$F53,0)))),0)</f>
        <v>0</v>
      </c>
      <c r="NH219" s="515">
        <f>IF(AND(NH$167&lt;=$E53,NH$167&gt;=EOMONTH($D53,0)),IF($G53="NNN",SUM(Expenses!NF$14:NF$18)*$F53,IF($G53="FSG",0,IF($G53="MG",SUMPRODUCT(Expenses!NF$14:NF$18,$I53:$I57)*$F53,MAX((Expenses!NF$15-$K53/12)*$J53*$F53,0)+MAX((Expenses!NF$14-$K54/12)*$J54*$F53,0)+MAX((Expenses!NF$17-$K55/12)*$J55*$F53,0)+MAX((Expenses!NF$16-$K56/12)*$J56*$F53,0)+MAX((Expenses!NF$18-$K57/12)*$J57*$F53,0)))),0)</f>
        <v>0</v>
      </c>
      <c r="NI219" s="515">
        <f>IF(AND(NI$167&lt;=$E53,NI$167&gt;=EOMONTH($D53,0)),IF($G53="NNN",SUM(Expenses!NG$14:NG$18)*$F53,IF($G53="FSG",0,IF($G53="MG",SUMPRODUCT(Expenses!NG$14:NG$18,$I53:$I57)*$F53,MAX((Expenses!NG$15-$K53/12)*$J53*$F53,0)+MAX((Expenses!NG$14-$K54/12)*$J54*$F53,0)+MAX((Expenses!NG$17-$K55/12)*$J55*$F53,0)+MAX((Expenses!NG$16-$K56/12)*$J56*$F53,0)+MAX((Expenses!NG$18-$K57/12)*$J57*$F53,0)))),0)</f>
        <v>0</v>
      </c>
      <c r="NJ219" s="515">
        <f>IF(AND(NJ$167&lt;=$E53,NJ$167&gt;=EOMONTH($D53,0)),IF($G53="NNN",SUM(Expenses!NH$14:NH$18)*$F53,IF($G53="FSG",0,IF($G53="MG",SUMPRODUCT(Expenses!NH$14:NH$18,$I53:$I57)*$F53,MAX((Expenses!NH$15-$K53/12)*$J53*$F53,0)+MAX((Expenses!NH$14-$K54/12)*$J54*$F53,0)+MAX((Expenses!NH$17-$K55/12)*$J55*$F53,0)+MAX((Expenses!NH$16-$K56/12)*$J56*$F53,0)+MAX((Expenses!NH$18-$K57/12)*$J57*$F53,0)))),0)</f>
        <v>0</v>
      </c>
      <c r="NK219" s="518">
        <f>IF(AND(NK$167&lt;=$E53,NK$167&gt;=EOMONTH($D53,0)),IF($G53="NNN",SUM(Expenses!NI$14:NI$18)*$F53,IF($G53="FSG",0,IF($G53="MG",SUMPRODUCT(Expenses!NI$14:NI$18,$I53:$I57)*$F53,MAX((Expenses!NI$15-$K53/12)*$J53*$F53,0)+MAX((Expenses!NI$14-$K54/12)*$J54*$F53,0)+MAX((Expenses!NI$17-$K55/12)*$J55*$F53,0)+MAX((Expenses!NI$16-$K56/12)*$J56*$F53,0)+MAX((Expenses!NI$18-$K57/12)*$J57*$F53,0)))),0)</f>
        <v>0</v>
      </c>
    </row>
    <row r="220" spans="1:375" s="384" customFormat="1" ht="13.8" x14ac:dyDescent="0.3">
      <c r="A220" s="517">
        <f t="shared" si="208"/>
        <v>0</v>
      </c>
      <c r="B220" s="421" t="s">
        <v>329</v>
      </c>
      <c r="C220" s="514" t="s">
        <v>330</v>
      </c>
      <c r="D220" s="515">
        <f t="shared" ref="D220:BO220" si="209">IF(OR($AL53=0,D$167&gt;$E53,D$167&lt;EOMONTH($D53,0)),0,IF(((($AJ53*((1+$AN53)^(D$165-1))/12))-(D218/$AM53))*$AM53&lt;0,0,((($AJ53*((1+$AN53)^(D$165-1))/12))-(D218/$AM53))*$AM53))</f>
        <v>0</v>
      </c>
      <c r="E220" s="515">
        <f t="shared" si="209"/>
        <v>0</v>
      </c>
      <c r="F220" s="515">
        <f t="shared" si="209"/>
        <v>0</v>
      </c>
      <c r="G220" s="515">
        <f t="shared" si="209"/>
        <v>0</v>
      </c>
      <c r="H220" s="515">
        <f t="shared" si="209"/>
        <v>0</v>
      </c>
      <c r="I220" s="515">
        <f t="shared" si="209"/>
        <v>0</v>
      </c>
      <c r="J220" s="515">
        <f t="shared" si="209"/>
        <v>0</v>
      </c>
      <c r="K220" s="515">
        <f t="shared" si="209"/>
        <v>0</v>
      </c>
      <c r="L220" s="515">
        <f t="shared" si="209"/>
        <v>0</v>
      </c>
      <c r="M220" s="515">
        <f t="shared" si="209"/>
        <v>0</v>
      </c>
      <c r="N220" s="515">
        <f t="shared" si="209"/>
        <v>0</v>
      </c>
      <c r="O220" s="515">
        <f t="shared" si="209"/>
        <v>0</v>
      </c>
      <c r="P220" s="515">
        <f t="shared" si="209"/>
        <v>0</v>
      </c>
      <c r="Q220" s="515">
        <f t="shared" si="209"/>
        <v>0</v>
      </c>
      <c r="R220" s="515">
        <f t="shared" si="209"/>
        <v>0</v>
      </c>
      <c r="S220" s="515">
        <f t="shared" si="209"/>
        <v>0</v>
      </c>
      <c r="T220" s="515">
        <f t="shared" si="209"/>
        <v>0</v>
      </c>
      <c r="U220" s="515">
        <f t="shared" si="209"/>
        <v>0</v>
      </c>
      <c r="V220" s="515">
        <f t="shared" si="209"/>
        <v>0</v>
      </c>
      <c r="W220" s="515">
        <f t="shared" si="209"/>
        <v>0</v>
      </c>
      <c r="X220" s="515">
        <f t="shared" si="209"/>
        <v>0</v>
      </c>
      <c r="Y220" s="515">
        <f t="shared" si="209"/>
        <v>0</v>
      </c>
      <c r="Z220" s="515">
        <f t="shared" si="209"/>
        <v>0</v>
      </c>
      <c r="AA220" s="515">
        <f t="shared" si="209"/>
        <v>0</v>
      </c>
      <c r="AB220" s="515">
        <f t="shared" si="209"/>
        <v>0</v>
      </c>
      <c r="AC220" s="515">
        <f t="shared" si="209"/>
        <v>0</v>
      </c>
      <c r="AD220" s="515">
        <f t="shared" si="209"/>
        <v>0</v>
      </c>
      <c r="AE220" s="515">
        <f t="shared" si="209"/>
        <v>0</v>
      </c>
      <c r="AF220" s="515">
        <f t="shared" si="209"/>
        <v>0</v>
      </c>
      <c r="AG220" s="515">
        <f t="shared" si="209"/>
        <v>0</v>
      </c>
      <c r="AH220" s="515">
        <f t="shared" si="209"/>
        <v>0</v>
      </c>
      <c r="AI220" s="515">
        <f t="shared" si="209"/>
        <v>0</v>
      </c>
      <c r="AJ220" s="515">
        <f t="shared" si="209"/>
        <v>0</v>
      </c>
      <c r="AK220" s="515">
        <f t="shared" si="209"/>
        <v>0</v>
      </c>
      <c r="AL220" s="515">
        <f t="shared" si="209"/>
        <v>0</v>
      </c>
      <c r="AM220" s="515">
        <f t="shared" si="209"/>
        <v>0</v>
      </c>
      <c r="AN220" s="515">
        <f t="shared" si="209"/>
        <v>0</v>
      </c>
      <c r="AO220" s="515">
        <f t="shared" si="209"/>
        <v>0</v>
      </c>
      <c r="AP220" s="515">
        <f t="shared" si="209"/>
        <v>0</v>
      </c>
      <c r="AQ220" s="515">
        <f t="shared" si="209"/>
        <v>0</v>
      </c>
      <c r="AR220" s="515">
        <f t="shared" si="209"/>
        <v>0</v>
      </c>
      <c r="AS220" s="515">
        <f t="shared" si="209"/>
        <v>0</v>
      </c>
      <c r="AT220" s="515">
        <f t="shared" si="209"/>
        <v>0</v>
      </c>
      <c r="AU220" s="515">
        <f t="shared" si="209"/>
        <v>0</v>
      </c>
      <c r="AV220" s="515">
        <f t="shared" si="209"/>
        <v>0</v>
      </c>
      <c r="AW220" s="515">
        <f t="shared" si="209"/>
        <v>0</v>
      </c>
      <c r="AX220" s="515">
        <f t="shared" si="209"/>
        <v>0</v>
      </c>
      <c r="AY220" s="515">
        <f t="shared" si="209"/>
        <v>0</v>
      </c>
      <c r="AZ220" s="515">
        <f t="shared" si="209"/>
        <v>0</v>
      </c>
      <c r="BA220" s="515">
        <f t="shared" si="209"/>
        <v>0</v>
      </c>
      <c r="BB220" s="515">
        <f t="shared" si="209"/>
        <v>0</v>
      </c>
      <c r="BC220" s="515">
        <f t="shared" si="209"/>
        <v>0</v>
      </c>
      <c r="BD220" s="515">
        <f t="shared" si="209"/>
        <v>0</v>
      </c>
      <c r="BE220" s="515">
        <f t="shared" si="209"/>
        <v>0</v>
      </c>
      <c r="BF220" s="515">
        <f t="shared" si="209"/>
        <v>0</v>
      </c>
      <c r="BG220" s="515">
        <f t="shared" si="209"/>
        <v>0</v>
      </c>
      <c r="BH220" s="515">
        <f t="shared" si="209"/>
        <v>0</v>
      </c>
      <c r="BI220" s="515">
        <f t="shared" si="209"/>
        <v>0</v>
      </c>
      <c r="BJ220" s="515">
        <f t="shared" si="209"/>
        <v>0</v>
      </c>
      <c r="BK220" s="515">
        <f t="shared" si="209"/>
        <v>0</v>
      </c>
      <c r="BL220" s="515">
        <f t="shared" si="209"/>
        <v>0</v>
      </c>
      <c r="BM220" s="515">
        <f t="shared" si="209"/>
        <v>0</v>
      </c>
      <c r="BN220" s="515">
        <f t="shared" si="209"/>
        <v>0</v>
      </c>
      <c r="BO220" s="515">
        <f t="shared" si="209"/>
        <v>0</v>
      </c>
      <c r="BP220" s="515">
        <f t="shared" ref="BP220:EA220" si="210">IF(OR($AL53=0,BP$167&gt;$E53,BP$167&lt;EOMONTH($D53,0)),0,IF(((($AJ53*((1+$AN53)^(BP$165-1))/12))-(BP218/$AM53))*$AM53&lt;0,0,((($AJ53*((1+$AN53)^(BP$165-1))/12))-(BP218/$AM53))*$AM53))</f>
        <v>0</v>
      </c>
      <c r="BQ220" s="515">
        <f t="shared" si="210"/>
        <v>0</v>
      </c>
      <c r="BR220" s="515">
        <f t="shared" si="210"/>
        <v>0</v>
      </c>
      <c r="BS220" s="515">
        <f t="shared" si="210"/>
        <v>0</v>
      </c>
      <c r="BT220" s="515">
        <f t="shared" si="210"/>
        <v>0</v>
      </c>
      <c r="BU220" s="515">
        <f t="shared" si="210"/>
        <v>0</v>
      </c>
      <c r="BV220" s="515">
        <f t="shared" si="210"/>
        <v>0</v>
      </c>
      <c r="BW220" s="515">
        <f t="shared" si="210"/>
        <v>0</v>
      </c>
      <c r="BX220" s="515">
        <f t="shared" si="210"/>
        <v>0</v>
      </c>
      <c r="BY220" s="515">
        <f t="shared" si="210"/>
        <v>0</v>
      </c>
      <c r="BZ220" s="515">
        <f t="shared" si="210"/>
        <v>0</v>
      </c>
      <c r="CA220" s="515">
        <f t="shared" si="210"/>
        <v>0</v>
      </c>
      <c r="CB220" s="515">
        <f t="shared" si="210"/>
        <v>0</v>
      </c>
      <c r="CC220" s="515">
        <f t="shared" si="210"/>
        <v>0</v>
      </c>
      <c r="CD220" s="515">
        <f t="shared" si="210"/>
        <v>0</v>
      </c>
      <c r="CE220" s="515">
        <f t="shared" si="210"/>
        <v>0</v>
      </c>
      <c r="CF220" s="515">
        <f t="shared" si="210"/>
        <v>0</v>
      </c>
      <c r="CG220" s="515">
        <f t="shared" si="210"/>
        <v>0</v>
      </c>
      <c r="CH220" s="515">
        <f t="shared" si="210"/>
        <v>0</v>
      </c>
      <c r="CI220" s="515">
        <f t="shared" si="210"/>
        <v>0</v>
      </c>
      <c r="CJ220" s="515">
        <f t="shared" si="210"/>
        <v>0</v>
      </c>
      <c r="CK220" s="515">
        <f t="shared" si="210"/>
        <v>0</v>
      </c>
      <c r="CL220" s="515">
        <f t="shared" si="210"/>
        <v>0</v>
      </c>
      <c r="CM220" s="515">
        <f t="shared" si="210"/>
        <v>0</v>
      </c>
      <c r="CN220" s="515">
        <f t="shared" si="210"/>
        <v>0</v>
      </c>
      <c r="CO220" s="515">
        <f t="shared" si="210"/>
        <v>0</v>
      </c>
      <c r="CP220" s="515">
        <f t="shared" si="210"/>
        <v>0</v>
      </c>
      <c r="CQ220" s="515">
        <f t="shared" si="210"/>
        <v>0</v>
      </c>
      <c r="CR220" s="515">
        <f t="shared" si="210"/>
        <v>0</v>
      </c>
      <c r="CS220" s="515">
        <f t="shared" si="210"/>
        <v>0</v>
      </c>
      <c r="CT220" s="515">
        <f t="shared" si="210"/>
        <v>0</v>
      </c>
      <c r="CU220" s="515">
        <f t="shared" si="210"/>
        <v>0</v>
      </c>
      <c r="CV220" s="515">
        <f t="shared" si="210"/>
        <v>0</v>
      </c>
      <c r="CW220" s="515">
        <f t="shared" si="210"/>
        <v>0</v>
      </c>
      <c r="CX220" s="515">
        <f t="shared" si="210"/>
        <v>0</v>
      </c>
      <c r="CY220" s="515">
        <f t="shared" si="210"/>
        <v>0</v>
      </c>
      <c r="CZ220" s="515">
        <f t="shared" si="210"/>
        <v>0</v>
      </c>
      <c r="DA220" s="515">
        <f t="shared" si="210"/>
        <v>0</v>
      </c>
      <c r="DB220" s="515">
        <f t="shared" si="210"/>
        <v>0</v>
      </c>
      <c r="DC220" s="515">
        <f t="shared" si="210"/>
        <v>0</v>
      </c>
      <c r="DD220" s="515">
        <f t="shared" si="210"/>
        <v>0</v>
      </c>
      <c r="DE220" s="515">
        <f t="shared" si="210"/>
        <v>0</v>
      </c>
      <c r="DF220" s="515">
        <f t="shared" si="210"/>
        <v>0</v>
      </c>
      <c r="DG220" s="515">
        <f t="shared" si="210"/>
        <v>0</v>
      </c>
      <c r="DH220" s="515">
        <f t="shared" si="210"/>
        <v>0</v>
      </c>
      <c r="DI220" s="515">
        <f t="shared" si="210"/>
        <v>0</v>
      </c>
      <c r="DJ220" s="515">
        <f t="shared" si="210"/>
        <v>0</v>
      </c>
      <c r="DK220" s="515">
        <f t="shared" si="210"/>
        <v>0</v>
      </c>
      <c r="DL220" s="515">
        <f t="shared" si="210"/>
        <v>0</v>
      </c>
      <c r="DM220" s="515">
        <f t="shared" si="210"/>
        <v>0</v>
      </c>
      <c r="DN220" s="515">
        <f t="shared" si="210"/>
        <v>0</v>
      </c>
      <c r="DO220" s="515">
        <f t="shared" si="210"/>
        <v>0</v>
      </c>
      <c r="DP220" s="515">
        <f t="shared" si="210"/>
        <v>0</v>
      </c>
      <c r="DQ220" s="515">
        <f t="shared" si="210"/>
        <v>0</v>
      </c>
      <c r="DR220" s="515">
        <f t="shared" si="210"/>
        <v>0</v>
      </c>
      <c r="DS220" s="515">
        <f t="shared" si="210"/>
        <v>0</v>
      </c>
      <c r="DT220" s="515">
        <f t="shared" si="210"/>
        <v>0</v>
      </c>
      <c r="DU220" s="515">
        <f t="shared" si="210"/>
        <v>0</v>
      </c>
      <c r="DV220" s="515">
        <f t="shared" si="210"/>
        <v>0</v>
      </c>
      <c r="DW220" s="515">
        <f t="shared" si="210"/>
        <v>0</v>
      </c>
      <c r="DX220" s="515">
        <f t="shared" si="210"/>
        <v>0</v>
      </c>
      <c r="DY220" s="515">
        <f t="shared" si="210"/>
        <v>0</v>
      </c>
      <c r="DZ220" s="515">
        <f t="shared" si="210"/>
        <v>0</v>
      </c>
      <c r="EA220" s="515">
        <f t="shared" si="210"/>
        <v>0</v>
      </c>
      <c r="EB220" s="515">
        <f t="shared" ref="EB220:GM220" si="211">IF(OR($AL53=0,EB$167&gt;$E53,EB$167&lt;EOMONTH($D53,0)),0,IF(((($AJ53*((1+$AN53)^(EB$165-1))/12))-(EB218/$AM53))*$AM53&lt;0,0,((($AJ53*((1+$AN53)^(EB$165-1))/12))-(EB218/$AM53))*$AM53))</f>
        <v>0</v>
      </c>
      <c r="EC220" s="515">
        <f t="shared" si="211"/>
        <v>0</v>
      </c>
      <c r="ED220" s="515">
        <f t="shared" si="211"/>
        <v>0</v>
      </c>
      <c r="EE220" s="515">
        <f t="shared" si="211"/>
        <v>0</v>
      </c>
      <c r="EF220" s="515">
        <f t="shared" si="211"/>
        <v>0</v>
      </c>
      <c r="EG220" s="515">
        <f t="shared" si="211"/>
        <v>0</v>
      </c>
      <c r="EH220" s="515">
        <f t="shared" si="211"/>
        <v>0</v>
      </c>
      <c r="EI220" s="515">
        <f t="shared" si="211"/>
        <v>0</v>
      </c>
      <c r="EJ220" s="515">
        <f t="shared" si="211"/>
        <v>0</v>
      </c>
      <c r="EK220" s="515">
        <f t="shared" si="211"/>
        <v>0</v>
      </c>
      <c r="EL220" s="515">
        <f t="shared" si="211"/>
        <v>0</v>
      </c>
      <c r="EM220" s="515">
        <f t="shared" si="211"/>
        <v>0</v>
      </c>
      <c r="EN220" s="515">
        <f t="shared" si="211"/>
        <v>0</v>
      </c>
      <c r="EO220" s="515">
        <f t="shared" si="211"/>
        <v>0</v>
      </c>
      <c r="EP220" s="515">
        <f t="shared" si="211"/>
        <v>0</v>
      </c>
      <c r="EQ220" s="515">
        <f t="shared" si="211"/>
        <v>0</v>
      </c>
      <c r="ER220" s="515">
        <f t="shared" si="211"/>
        <v>0</v>
      </c>
      <c r="ES220" s="515">
        <f t="shared" si="211"/>
        <v>0</v>
      </c>
      <c r="ET220" s="515">
        <f t="shared" si="211"/>
        <v>0</v>
      </c>
      <c r="EU220" s="515">
        <f t="shared" si="211"/>
        <v>0</v>
      </c>
      <c r="EV220" s="515">
        <f t="shared" si="211"/>
        <v>0</v>
      </c>
      <c r="EW220" s="515">
        <f t="shared" si="211"/>
        <v>0</v>
      </c>
      <c r="EX220" s="515">
        <f t="shared" si="211"/>
        <v>0</v>
      </c>
      <c r="EY220" s="515">
        <f t="shared" si="211"/>
        <v>0</v>
      </c>
      <c r="EZ220" s="515">
        <f t="shared" si="211"/>
        <v>0</v>
      </c>
      <c r="FA220" s="515">
        <f t="shared" si="211"/>
        <v>0</v>
      </c>
      <c r="FB220" s="515">
        <f t="shared" si="211"/>
        <v>0</v>
      </c>
      <c r="FC220" s="515">
        <f t="shared" si="211"/>
        <v>0</v>
      </c>
      <c r="FD220" s="515">
        <f t="shared" si="211"/>
        <v>0</v>
      </c>
      <c r="FE220" s="515">
        <f t="shared" si="211"/>
        <v>0</v>
      </c>
      <c r="FF220" s="515">
        <f t="shared" si="211"/>
        <v>0</v>
      </c>
      <c r="FG220" s="515">
        <f t="shared" si="211"/>
        <v>0</v>
      </c>
      <c r="FH220" s="515">
        <f t="shared" si="211"/>
        <v>0</v>
      </c>
      <c r="FI220" s="515">
        <f t="shared" si="211"/>
        <v>0</v>
      </c>
      <c r="FJ220" s="515">
        <f t="shared" si="211"/>
        <v>0</v>
      </c>
      <c r="FK220" s="515">
        <f t="shared" si="211"/>
        <v>0</v>
      </c>
      <c r="FL220" s="515">
        <f t="shared" si="211"/>
        <v>0</v>
      </c>
      <c r="FM220" s="515">
        <f t="shared" si="211"/>
        <v>0</v>
      </c>
      <c r="FN220" s="515">
        <f t="shared" si="211"/>
        <v>0</v>
      </c>
      <c r="FO220" s="515">
        <f t="shared" si="211"/>
        <v>0</v>
      </c>
      <c r="FP220" s="515">
        <f t="shared" si="211"/>
        <v>0</v>
      </c>
      <c r="FQ220" s="515">
        <f t="shared" si="211"/>
        <v>0</v>
      </c>
      <c r="FR220" s="515">
        <f t="shared" si="211"/>
        <v>0</v>
      </c>
      <c r="FS220" s="515">
        <f t="shared" si="211"/>
        <v>0</v>
      </c>
      <c r="FT220" s="515">
        <f t="shared" si="211"/>
        <v>0</v>
      </c>
      <c r="FU220" s="515">
        <f t="shared" si="211"/>
        <v>0</v>
      </c>
      <c r="FV220" s="515">
        <f t="shared" si="211"/>
        <v>0</v>
      </c>
      <c r="FW220" s="515">
        <f t="shared" si="211"/>
        <v>0</v>
      </c>
      <c r="FX220" s="515">
        <f t="shared" si="211"/>
        <v>0</v>
      </c>
      <c r="FY220" s="515">
        <f t="shared" si="211"/>
        <v>0</v>
      </c>
      <c r="FZ220" s="515">
        <f t="shared" si="211"/>
        <v>0</v>
      </c>
      <c r="GA220" s="515">
        <f t="shared" si="211"/>
        <v>0</v>
      </c>
      <c r="GB220" s="515">
        <f t="shared" si="211"/>
        <v>0</v>
      </c>
      <c r="GC220" s="515">
        <f t="shared" si="211"/>
        <v>0</v>
      </c>
      <c r="GD220" s="515">
        <f t="shared" si="211"/>
        <v>0</v>
      </c>
      <c r="GE220" s="515">
        <f t="shared" si="211"/>
        <v>0</v>
      </c>
      <c r="GF220" s="515">
        <f t="shared" si="211"/>
        <v>0</v>
      </c>
      <c r="GG220" s="515">
        <f t="shared" si="211"/>
        <v>0</v>
      </c>
      <c r="GH220" s="515">
        <f t="shared" si="211"/>
        <v>0</v>
      </c>
      <c r="GI220" s="515">
        <f t="shared" si="211"/>
        <v>0</v>
      </c>
      <c r="GJ220" s="515">
        <f t="shared" si="211"/>
        <v>0</v>
      </c>
      <c r="GK220" s="515">
        <f t="shared" si="211"/>
        <v>0</v>
      </c>
      <c r="GL220" s="515">
        <f t="shared" si="211"/>
        <v>0</v>
      </c>
      <c r="GM220" s="515">
        <f t="shared" si="211"/>
        <v>0</v>
      </c>
      <c r="GN220" s="515">
        <f t="shared" ref="GN220:IY220" si="212">IF(OR($AL53=0,GN$167&gt;$E53,GN$167&lt;EOMONTH($D53,0)),0,IF(((($AJ53*((1+$AN53)^(GN$165-1))/12))-(GN218/$AM53))*$AM53&lt;0,0,((($AJ53*((1+$AN53)^(GN$165-1))/12))-(GN218/$AM53))*$AM53))</f>
        <v>0</v>
      </c>
      <c r="GO220" s="515">
        <f t="shared" si="212"/>
        <v>0</v>
      </c>
      <c r="GP220" s="515">
        <f t="shared" si="212"/>
        <v>0</v>
      </c>
      <c r="GQ220" s="515">
        <f t="shared" si="212"/>
        <v>0</v>
      </c>
      <c r="GR220" s="515">
        <f t="shared" si="212"/>
        <v>0</v>
      </c>
      <c r="GS220" s="515">
        <f t="shared" si="212"/>
        <v>0</v>
      </c>
      <c r="GT220" s="515">
        <f t="shared" si="212"/>
        <v>0</v>
      </c>
      <c r="GU220" s="515">
        <f t="shared" si="212"/>
        <v>0</v>
      </c>
      <c r="GV220" s="515">
        <f t="shared" si="212"/>
        <v>0</v>
      </c>
      <c r="GW220" s="515">
        <f t="shared" si="212"/>
        <v>0</v>
      </c>
      <c r="GX220" s="515">
        <f t="shared" si="212"/>
        <v>0</v>
      </c>
      <c r="GY220" s="515">
        <f t="shared" si="212"/>
        <v>0</v>
      </c>
      <c r="GZ220" s="515">
        <f t="shared" si="212"/>
        <v>0</v>
      </c>
      <c r="HA220" s="515">
        <f t="shared" si="212"/>
        <v>0</v>
      </c>
      <c r="HB220" s="515">
        <f t="shared" si="212"/>
        <v>0</v>
      </c>
      <c r="HC220" s="515">
        <f t="shared" si="212"/>
        <v>0</v>
      </c>
      <c r="HD220" s="515">
        <f t="shared" si="212"/>
        <v>0</v>
      </c>
      <c r="HE220" s="515">
        <f t="shared" si="212"/>
        <v>0</v>
      </c>
      <c r="HF220" s="515">
        <f t="shared" si="212"/>
        <v>0</v>
      </c>
      <c r="HG220" s="515">
        <f t="shared" si="212"/>
        <v>0</v>
      </c>
      <c r="HH220" s="515">
        <f t="shared" si="212"/>
        <v>0</v>
      </c>
      <c r="HI220" s="515">
        <f t="shared" si="212"/>
        <v>0</v>
      </c>
      <c r="HJ220" s="515">
        <f t="shared" si="212"/>
        <v>0</v>
      </c>
      <c r="HK220" s="515">
        <f t="shared" si="212"/>
        <v>0</v>
      </c>
      <c r="HL220" s="515">
        <f t="shared" si="212"/>
        <v>0</v>
      </c>
      <c r="HM220" s="515">
        <f t="shared" si="212"/>
        <v>0</v>
      </c>
      <c r="HN220" s="515">
        <f t="shared" si="212"/>
        <v>0</v>
      </c>
      <c r="HO220" s="515">
        <f t="shared" si="212"/>
        <v>0</v>
      </c>
      <c r="HP220" s="515">
        <f t="shared" si="212"/>
        <v>0</v>
      </c>
      <c r="HQ220" s="515">
        <f t="shared" si="212"/>
        <v>0</v>
      </c>
      <c r="HR220" s="515">
        <f t="shared" si="212"/>
        <v>0</v>
      </c>
      <c r="HS220" s="515">
        <f t="shared" si="212"/>
        <v>0</v>
      </c>
      <c r="HT220" s="515">
        <f t="shared" si="212"/>
        <v>0</v>
      </c>
      <c r="HU220" s="515">
        <f t="shared" si="212"/>
        <v>0</v>
      </c>
      <c r="HV220" s="515">
        <f t="shared" si="212"/>
        <v>0</v>
      </c>
      <c r="HW220" s="515">
        <f t="shared" si="212"/>
        <v>0</v>
      </c>
      <c r="HX220" s="515">
        <f t="shared" si="212"/>
        <v>0</v>
      </c>
      <c r="HY220" s="515">
        <f t="shared" si="212"/>
        <v>0</v>
      </c>
      <c r="HZ220" s="515">
        <f t="shared" si="212"/>
        <v>0</v>
      </c>
      <c r="IA220" s="515">
        <f t="shared" si="212"/>
        <v>0</v>
      </c>
      <c r="IB220" s="515">
        <f t="shared" si="212"/>
        <v>0</v>
      </c>
      <c r="IC220" s="515">
        <f t="shared" si="212"/>
        <v>0</v>
      </c>
      <c r="ID220" s="515">
        <f t="shared" si="212"/>
        <v>0</v>
      </c>
      <c r="IE220" s="515">
        <f t="shared" si="212"/>
        <v>0</v>
      </c>
      <c r="IF220" s="515">
        <f t="shared" si="212"/>
        <v>0</v>
      </c>
      <c r="IG220" s="515">
        <f t="shared" si="212"/>
        <v>0</v>
      </c>
      <c r="IH220" s="515">
        <f t="shared" si="212"/>
        <v>0</v>
      </c>
      <c r="II220" s="515">
        <f t="shared" si="212"/>
        <v>0</v>
      </c>
      <c r="IJ220" s="515">
        <f t="shared" si="212"/>
        <v>0</v>
      </c>
      <c r="IK220" s="515">
        <f t="shared" si="212"/>
        <v>0</v>
      </c>
      <c r="IL220" s="515">
        <f t="shared" si="212"/>
        <v>0</v>
      </c>
      <c r="IM220" s="515">
        <f t="shared" si="212"/>
        <v>0</v>
      </c>
      <c r="IN220" s="515">
        <f t="shared" si="212"/>
        <v>0</v>
      </c>
      <c r="IO220" s="515">
        <f t="shared" si="212"/>
        <v>0</v>
      </c>
      <c r="IP220" s="515">
        <f t="shared" si="212"/>
        <v>0</v>
      </c>
      <c r="IQ220" s="515">
        <f t="shared" si="212"/>
        <v>0</v>
      </c>
      <c r="IR220" s="515">
        <f t="shared" si="212"/>
        <v>0</v>
      </c>
      <c r="IS220" s="515">
        <f t="shared" si="212"/>
        <v>0</v>
      </c>
      <c r="IT220" s="515">
        <f t="shared" si="212"/>
        <v>0</v>
      </c>
      <c r="IU220" s="515">
        <f t="shared" si="212"/>
        <v>0</v>
      </c>
      <c r="IV220" s="515">
        <f t="shared" si="212"/>
        <v>0</v>
      </c>
      <c r="IW220" s="515">
        <f t="shared" si="212"/>
        <v>0</v>
      </c>
      <c r="IX220" s="515">
        <f t="shared" si="212"/>
        <v>0</v>
      </c>
      <c r="IY220" s="515">
        <f t="shared" si="212"/>
        <v>0</v>
      </c>
      <c r="IZ220" s="515">
        <f t="shared" ref="IZ220:LK220" si="213">IF(OR($AL53=0,IZ$167&gt;$E53,IZ$167&lt;EOMONTH($D53,0)),0,IF(((($AJ53*((1+$AN53)^(IZ$165-1))/12))-(IZ218/$AM53))*$AM53&lt;0,0,((($AJ53*((1+$AN53)^(IZ$165-1))/12))-(IZ218/$AM53))*$AM53))</f>
        <v>0</v>
      </c>
      <c r="JA220" s="515">
        <f t="shared" si="213"/>
        <v>0</v>
      </c>
      <c r="JB220" s="515">
        <f t="shared" si="213"/>
        <v>0</v>
      </c>
      <c r="JC220" s="515">
        <f t="shared" si="213"/>
        <v>0</v>
      </c>
      <c r="JD220" s="515">
        <f t="shared" si="213"/>
        <v>0</v>
      </c>
      <c r="JE220" s="515">
        <f t="shared" si="213"/>
        <v>0</v>
      </c>
      <c r="JF220" s="515">
        <f t="shared" si="213"/>
        <v>0</v>
      </c>
      <c r="JG220" s="515">
        <f t="shared" si="213"/>
        <v>0</v>
      </c>
      <c r="JH220" s="515">
        <f t="shared" si="213"/>
        <v>0</v>
      </c>
      <c r="JI220" s="515">
        <f t="shared" si="213"/>
        <v>0</v>
      </c>
      <c r="JJ220" s="515">
        <f t="shared" si="213"/>
        <v>0</v>
      </c>
      <c r="JK220" s="515">
        <f t="shared" si="213"/>
        <v>0</v>
      </c>
      <c r="JL220" s="515">
        <f t="shared" si="213"/>
        <v>0</v>
      </c>
      <c r="JM220" s="515">
        <f t="shared" si="213"/>
        <v>0</v>
      </c>
      <c r="JN220" s="515">
        <f t="shared" si="213"/>
        <v>0</v>
      </c>
      <c r="JO220" s="515">
        <f t="shared" si="213"/>
        <v>0</v>
      </c>
      <c r="JP220" s="515">
        <f t="shared" si="213"/>
        <v>0</v>
      </c>
      <c r="JQ220" s="515">
        <f t="shared" si="213"/>
        <v>0</v>
      </c>
      <c r="JR220" s="515">
        <f t="shared" si="213"/>
        <v>0</v>
      </c>
      <c r="JS220" s="515">
        <f t="shared" si="213"/>
        <v>0</v>
      </c>
      <c r="JT220" s="515">
        <f t="shared" si="213"/>
        <v>0</v>
      </c>
      <c r="JU220" s="515">
        <f t="shared" si="213"/>
        <v>0</v>
      </c>
      <c r="JV220" s="515">
        <f t="shared" si="213"/>
        <v>0</v>
      </c>
      <c r="JW220" s="515">
        <f t="shared" si="213"/>
        <v>0</v>
      </c>
      <c r="JX220" s="515">
        <f t="shared" si="213"/>
        <v>0</v>
      </c>
      <c r="JY220" s="515">
        <f t="shared" si="213"/>
        <v>0</v>
      </c>
      <c r="JZ220" s="515">
        <f t="shared" si="213"/>
        <v>0</v>
      </c>
      <c r="KA220" s="515">
        <f t="shared" si="213"/>
        <v>0</v>
      </c>
      <c r="KB220" s="515">
        <f t="shared" si="213"/>
        <v>0</v>
      </c>
      <c r="KC220" s="515">
        <f t="shared" si="213"/>
        <v>0</v>
      </c>
      <c r="KD220" s="515">
        <f t="shared" si="213"/>
        <v>0</v>
      </c>
      <c r="KE220" s="515">
        <f t="shared" si="213"/>
        <v>0</v>
      </c>
      <c r="KF220" s="515">
        <f t="shared" si="213"/>
        <v>0</v>
      </c>
      <c r="KG220" s="515">
        <f t="shared" si="213"/>
        <v>0</v>
      </c>
      <c r="KH220" s="515">
        <f t="shared" si="213"/>
        <v>0</v>
      </c>
      <c r="KI220" s="515">
        <f t="shared" si="213"/>
        <v>0</v>
      </c>
      <c r="KJ220" s="515">
        <f t="shared" si="213"/>
        <v>0</v>
      </c>
      <c r="KK220" s="515">
        <f t="shared" si="213"/>
        <v>0</v>
      </c>
      <c r="KL220" s="515">
        <f t="shared" si="213"/>
        <v>0</v>
      </c>
      <c r="KM220" s="515">
        <f t="shared" si="213"/>
        <v>0</v>
      </c>
      <c r="KN220" s="515">
        <f t="shared" si="213"/>
        <v>0</v>
      </c>
      <c r="KO220" s="515">
        <f t="shared" si="213"/>
        <v>0</v>
      </c>
      <c r="KP220" s="515">
        <f t="shared" si="213"/>
        <v>0</v>
      </c>
      <c r="KQ220" s="515">
        <f t="shared" si="213"/>
        <v>0</v>
      </c>
      <c r="KR220" s="515">
        <f t="shared" si="213"/>
        <v>0</v>
      </c>
      <c r="KS220" s="515">
        <f t="shared" si="213"/>
        <v>0</v>
      </c>
      <c r="KT220" s="515">
        <f t="shared" si="213"/>
        <v>0</v>
      </c>
      <c r="KU220" s="515">
        <f t="shared" si="213"/>
        <v>0</v>
      </c>
      <c r="KV220" s="515">
        <f t="shared" si="213"/>
        <v>0</v>
      </c>
      <c r="KW220" s="515">
        <f t="shared" si="213"/>
        <v>0</v>
      </c>
      <c r="KX220" s="515">
        <f t="shared" si="213"/>
        <v>0</v>
      </c>
      <c r="KY220" s="515">
        <f t="shared" si="213"/>
        <v>0</v>
      </c>
      <c r="KZ220" s="515">
        <f t="shared" si="213"/>
        <v>0</v>
      </c>
      <c r="LA220" s="515">
        <f t="shared" si="213"/>
        <v>0</v>
      </c>
      <c r="LB220" s="515">
        <f t="shared" si="213"/>
        <v>0</v>
      </c>
      <c r="LC220" s="515">
        <f t="shared" si="213"/>
        <v>0</v>
      </c>
      <c r="LD220" s="515">
        <f t="shared" si="213"/>
        <v>0</v>
      </c>
      <c r="LE220" s="515">
        <f t="shared" si="213"/>
        <v>0</v>
      </c>
      <c r="LF220" s="515">
        <f t="shared" si="213"/>
        <v>0</v>
      </c>
      <c r="LG220" s="515">
        <f t="shared" si="213"/>
        <v>0</v>
      </c>
      <c r="LH220" s="515">
        <f t="shared" si="213"/>
        <v>0</v>
      </c>
      <c r="LI220" s="515">
        <f t="shared" si="213"/>
        <v>0</v>
      </c>
      <c r="LJ220" s="515">
        <f t="shared" si="213"/>
        <v>0</v>
      </c>
      <c r="LK220" s="515">
        <f t="shared" si="213"/>
        <v>0</v>
      </c>
      <c r="LL220" s="515">
        <f t="shared" ref="LL220:NK220" si="214">IF(OR($AL53=0,LL$167&gt;$E53,LL$167&lt;EOMONTH($D53,0)),0,IF(((($AJ53*((1+$AN53)^(LL$165-1))/12))-(LL218/$AM53))*$AM53&lt;0,0,((($AJ53*((1+$AN53)^(LL$165-1))/12))-(LL218/$AM53))*$AM53))</f>
        <v>0</v>
      </c>
      <c r="LM220" s="515">
        <f t="shared" si="214"/>
        <v>0</v>
      </c>
      <c r="LN220" s="515">
        <f t="shared" si="214"/>
        <v>0</v>
      </c>
      <c r="LO220" s="515">
        <f t="shared" si="214"/>
        <v>0</v>
      </c>
      <c r="LP220" s="515">
        <f t="shared" si="214"/>
        <v>0</v>
      </c>
      <c r="LQ220" s="515">
        <f t="shared" si="214"/>
        <v>0</v>
      </c>
      <c r="LR220" s="515">
        <f t="shared" si="214"/>
        <v>0</v>
      </c>
      <c r="LS220" s="515">
        <f t="shared" si="214"/>
        <v>0</v>
      </c>
      <c r="LT220" s="515">
        <f t="shared" si="214"/>
        <v>0</v>
      </c>
      <c r="LU220" s="515">
        <f t="shared" si="214"/>
        <v>0</v>
      </c>
      <c r="LV220" s="515">
        <f t="shared" si="214"/>
        <v>0</v>
      </c>
      <c r="LW220" s="515">
        <f t="shared" si="214"/>
        <v>0</v>
      </c>
      <c r="LX220" s="515">
        <f t="shared" si="214"/>
        <v>0</v>
      </c>
      <c r="LY220" s="515">
        <f t="shared" si="214"/>
        <v>0</v>
      </c>
      <c r="LZ220" s="515">
        <f t="shared" si="214"/>
        <v>0</v>
      </c>
      <c r="MA220" s="515">
        <f t="shared" si="214"/>
        <v>0</v>
      </c>
      <c r="MB220" s="515">
        <f t="shared" si="214"/>
        <v>0</v>
      </c>
      <c r="MC220" s="515">
        <f t="shared" si="214"/>
        <v>0</v>
      </c>
      <c r="MD220" s="515">
        <f t="shared" si="214"/>
        <v>0</v>
      </c>
      <c r="ME220" s="515">
        <f t="shared" si="214"/>
        <v>0</v>
      </c>
      <c r="MF220" s="515">
        <f t="shared" si="214"/>
        <v>0</v>
      </c>
      <c r="MG220" s="515">
        <f t="shared" si="214"/>
        <v>0</v>
      </c>
      <c r="MH220" s="515">
        <f t="shared" si="214"/>
        <v>0</v>
      </c>
      <c r="MI220" s="515">
        <f t="shared" si="214"/>
        <v>0</v>
      </c>
      <c r="MJ220" s="515">
        <f t="shared" si="214"/>
        <v>0</v>
      </c>
      <c r="MK220" s="515">
        <f t="shared" si="214"/>
        <v>0</v>
      </c>
      <c r="ML220" s="515">
        <f t="shared" si="214"/>
        <v>0</v>
      </c>
      <c r="MM220" s="515">
        <f t="shared" si="214"/>
        <v>0</v>
      </c>
      <c r="MN220" s="515">
        <f t="shared" si="214"/>
        <v>0</v>
      </c>
      <c r="MO220" s="515">
        <f t="shared" si="214"/>
        <v>0</v>
      </c>
      <c r="MP220" s="515">
        <f t="shared" si="214"/>
        <v>0</v>
      </c>
      <c r="MQ220" s="515">
        <f t="shared" si="214"/>
        <v>0</v>
      </c>
      <c r="MR220" s="515">
        <f t="shared" si="214"/>
        <v>0</v>
      </c>
      <c r="MS220" s="515">
        <f t="shared" si="214"/>
        <v>0</v>
      </c>
      <c r="MT220" s="515">
        <f t="shared" si="214"/>
        <v>0</v>
      </c>
      <c r="MU220" s="515">
        <f t="shared" si="214"/>
        <v>0</v>
      </c>
      <c r="MV220" s="515">
        <f t="shared" si="214"/>
        <v>0</v>
      </c>
      <c r="MW220" s="515">
        <f t="shared" si="214"/>
        <v>0</v>
      </c>
      <c r="MX220" s="515">
        <f t="shared" si="214"/>
        <v>0</v>
      </c>
      <c r="MY220" s="515">
        <f t="shared" si="214"/>
        <v>0</v>
      </c>
      <c r="MZ220" s="515">
        <f t="shared" si="214"/>
        <v>0</v>
      </c>
      <c r="NA220" s="515">
        <f t="shared" si="214"/>
        <v>0</v>
      </c>
      <c r="NB220" s="515">
        <f t="shared" si="214"/>
        <v>0</v>
      </c>
      <c r="NC220" s="515">
        <f t="shared" si="214"/>
        <v>0</v>
      </c>
      <c r="ND220" s="515">
        <f t="shared" si="214"/>
        <v>0</v>
      </c>
      <c r="NE220" s="515">
        <f t="shared" si="214"/>
        <v>0</v>
      </c>
      <c r="NF220" s="515">
        <f t="shared" si="214"/>
        <v>0</v>
      </c>
      <c r="NG220" s="515">
        <f t="shared" si="214"/>
        <v>0</v>
      </c>
      <c r="NH220" s="515">
        <f t="shared" si="214"/>
        <v>0</v>
      </c>
      <c r="NI220" s="515">
        <f t="shared" si="214"/>
        <v>0</v>
      </c>
      <c r="NJ220" s="515">
        <f t="shared" si="214"/>
        <v>0</v>
      </c>
      <c r="NK220" s="518">
        <f t="shared" si="214"/>
        <v>0</v>
      </c>
    </row>
    <row r="221" spans="1:375" s="384" customFormat="1" ht="13.8" x14ac:dyDescent="0.3">
      <c r="A221" s="517">
        <f t="shared" si="208"/>
        <v>0</v>
      </c>
      <c r="B221" s="421" t="s">
        <v>331</v>
      </c>
      <c r="C221" s="514" t="s">
        <v>332</v>
      </c>
      <c r="D221" s="515">
        <f t="shared" ref="D221:BO221" si="215">IF(AND(D$167&gt;=EOMONTH($D53,0),D$167&lt;EOMONTH($D53,$S53)),-D218,0)</f>
        <v>0</v>
      </c>
      <c r="E221" s="515">
        <f t="shared" si="215"/>
        <v>0</v>
      </c>
      <c r="F221" s="515">
        <f t="shared" si="215"/>
        <v>0</v>
      </c>
      <c r="G221" s="515">
        <f t="shared" si="215"/>
        <v>0</v>
      </c>
      <c r="H221" s="515">
        <f t="shared" si="215"/>
        <v>0</v>
      </c>
      <c r="I221" s="515">
        <f t="shared" si="215"/>
        <v>0</v>
      </c>
      <c r="J221" s="515">
        <f t="shared" si="215"/>
        <v>0</v>
      </c>
      <c r="K221" s="515">
        <f t="shared" si="215"/>
        <v>0</v>
      </c>
      <c r="L221" s="515">
        <f t="shared" si="215"/>
        <v>0</v>
      </c>
      <c r="M221" s="515">
        <f t="shared" si="215"/>
        <v>0</v>
      </c>
      <c r="N221" s="515">
        <f t="shared" si="215"/>
        <v>0</v>
      </c>
      <c r="O221" s="515">
        <f t="shared" si="215"/>
        <v>0</v>
      </c>
      <c r="P221" s="515">
        <f t="shared" si="215"/>
        <v>0</v>
      </c>
      <c r="Q221" s="515">
        <f t="shared" si="215"/>
        <v>0</v>
      </c>
      <c r="R221" s="515">
        <f t="shared" si="215"/>
        <v>0</v>
      </c>
      <c r="S221" s="515">
        <f t="shared" si="215"/>
        <v>0</v>
      </c>
      <c r="T221" s="515">
        <f t="shared" si="215"/>
        <v>0</v>
      </c>
      <c r="U221" s="515">
        <f t="shared" si="215"/>
        <v>0</v>
      </c>
      <c r="V221" s="515">
        <f t="shared" si="215"/>
        <v>0</v>
      </c>
      <c r="W221" s="515">
        <f t="shared" si="215"/>
        <v>0</v>
      </c>
      <c r="X221" s="515">
        <f t="shared" si="215"/>
        <v>0</v>
      </c>
      <c r="Y221" s="515">
        <f t="shared" si="215"/>
        <v>0</v>
      </c>
      <c r="Z221" s="515">
        <f t="shared" si="215"/>
        <v>0</v>
      </c>
      <c r="AA221" s="515">
        <f t="shared" si="215"/>
        <v>0</v>
      </c>
      <c r="AB221" s="515">
        <f t="shared" si="215"/>
        <v>0</v>
      </c>
      <c r="AC221" s="515">
        <f t="shared" si="215"/>
        <v>0</v>
      </c>
      <c r="AD221" s="515">
        <f t="shared" si="215"/>
        <v>0</v>
      </c>
      <c r="AE221" s="515">
        <f t="shared" si="215"/>
        <v>0</v>
      </c>
      <c r="AF221" s="515">
        <f t="shared" si="215"/>
        <v>0</v>
      </c>
      <c r="AG221" s="515">
        <f t="shared" si="215"/>
        <v>0</v>
      </c>
      <c r="AH221" s="515">
        <f t="shared" si="215"/>
        <v>0</v>
      </c>
      <c r="AI221" s="515">
        <f t="shared" si="215"/>
        <v>0</v>
      </c>
      <c r="AJ221" s="515">
        <f t="shared" si="215"/>
        <v>0</v>
      </c>
      <c r="AK221" s="515">
        <f t="shared" si="215"/>
        <v>0</v>
      </c>
      <c r="AL221" s="515">
        <f t="shared" si="215"/>
        <v>0</v>
      </c>
      <c r="AM221" s="515">
        <f t="shared" si="215"/>
        <v>0</v>
      </c>
      <c r="AN221" s="515">
        <f t="shared" si="215"/>
        <v>0</v>
      </c>
      <c r="AO221" s="515">
        <f t="shared" si="215"/>
        <v>0</v>
      </c>
      <c r="AP221" s="515">
        <f t="shared" si="215"/>
        <v>0</v>
      </c>
      <c r="AQ221" s="515">
        <f t="shared" si="215"/>
        <v>0</v>
      </c>
      <c r="AR221" s="515">
        <f t="shared" si="215"/>
        <v>0</v>
      </c>
      <c r="AS221" s="515">
        <f t="shared" si="215"/>
        <v>0</v>
      </c>
      <c r="AT221" s="515">
        <f t="shared" si="215"/>
        <v>0</v>
      </c>
      <c r="AU221" s="515">
        <f t="shared" si="215"/>
        <v>0</v>
      </c>
      <c r="AV221" s="515">
        <f t="shared" si="215"/>
        <v>0</v>
      </c>
      <c r="AW221" s="515">
        <f t="shared" si="215"/>
        <v>0</v>
      </c>
      <c r="AX221" s="515">
        <f t="shared" si="215"/>
        <v>0</v>
      </c>
      <c r="AY221" s="515">
        <f t="shared" si="215"/>
        <v>0</v>
      </c>
      <c r="AZ221" s="515">
        <f t="shared" si="215"/>
        <v>0</v>
      </c>
      <c r="BA221" s="515">
        <f t="shared" si="215"/>
        <v>0</v>
      </c>
      <c r="BB221" s="515">
        <f t="shared" si="215"/>
        <v>0</v>
      </c>
      <c r="BC221" s="515">
        <f t="shared" si="215"/>
        <v>0</v>
      </c>
      <c r="BD221" s="515">
        <f t="shared" si="215"/>
        <v>0</v>
      </c>
      <c r="BE221" s="515">
        <f t="shared" si="215"/>
        <v>0</v>
      </c>
      <c r="BF221" s="515">
        <f t="shared" si="215"/>
        <v>0</v>
      </c>
      <c r="BG221" s="515">
        <f t="shared" si="215"/>
        <v>0</v>
      </c>
      <c r="BH221" s="515">
        <f t="shared" si="215"/>
        <v>0</v>
      </c>
      <c r="BI221" s="515">
        <f t="shared" si="215"/>
        <v>0</v>
      </c>
      <c r="BJ221" s="515">
        <f t="shared" si="215"/>
        <v>0</v>
      </c>
      <c r="BK221" s="515">
        <f t="shared" si="215"/>
        <v>0</v>
      </c>
      <c r="BL221" s="515">
        <f t="shared" si="215"/>
        <v>0</v>
      </c>
      <c r="BM221" s="515">
        <f t="shared" si="215"/>
        <v>0</v>
      </c>
      <c r="BN221" s="515">
        <f t="shared" si="215"/>
        <v>0</v>
      </c>
      <c r="BO221" s="515">
        <f t="shared" si="215"/>
        <v>0</v>
      </c>
      <c r="BP221" s="515">
        <f t="shared" ref="BP221:EA221" si="216">IF(AND(BP$167&gt;=EOMONTH($D53,0),BP$167&lt;EOMONTH($D53,$S53)),-BP218,0)</f>
        <v>0</v>
      </c>
      <c r="BQ221" s="515">
        <f t="shared" si="216"/>
        <v>0</v>
      </c>
      <c r="BR221" s="515">
        <f t="shared" si="216"/>
        <v>0</v>
      </c>
      <c r="BS221" s="515">
        <f t="shared" si="216"/>
        <v>0</v>
      </c>
      <c r="BT221" s="515">
        <f t="shared" si="216"/>
        <v>0</v>
      </c>
      <c r="BU221" s="515">
        <f t="shared" si="216"/>
        <v>0</v>
      </c>
      <c r="BV221" s="515">
        <f t="shared" si="216"/>
        <v>0</v>
      </c>
      <c r="BW221" s="515">
        <f t="shared" si="216"/>
        <v>0</v>
      </c>
      <c r="BX221" s="515">
        <f t="shared" si="216"/>
        <v>0</v>
      </c>
      <c r="BY221" s="515">
        <f t="shared" si="216"/>
        <v>0</v>
      </c>
      <c r="BZ221" s="515">
        <f t="shared" si="216"/>
        <v>0</v>
      </c>
      <c r="CA221" s="515">
        <f t="shared" si="216"/>
        <v>0</v>
      </c>
      <c r="CB221" s="515">
        <f t="shared" si="216"/>
        <v>0</v>
      </c>
      <c r="CC221" s="515">
        <f t="shared" si="216"/>
        <v>0</v>
      </c>
      <c r="CD221" s="515">
        <f t="shared" si="216"/>
        <v>0</v>
      </c>
      <c r="CE221" s="515">
        <f t="shared" si="216"/>
        <v>0</v>
      </c>
      <c r="CF221" s="515">
        <f t="shared" si="216"/>
        <v>0</v>
      </c>
      <c r="CG221" s="515">
        <f t="shared" si="216"/>
        <v>0</v>
      </c>
      <c r="CH221" s="515">
        <f t="shared" si="216"/>
        <v>0</v>
      </c>
      <c r="CI221" s="515">
        <f t="shared" si="216"/>
        <v>0</v>
      </c>
      <c r="CJ221" s="515">
        <f t="shared" si="216"/>
        <v>0</v>
      </c>
      <c r="CK221" s="515">
        <f t="shared" si="216"/>
        <v>0</v>
      </c>
      <c r="CL221" s="515">
        <f t="shared" si="216"/>
        <v>0</v>
      </c>
      <c r="CM221" s="515">
        <f t="shared" si="216"/>
        <v>0</v>
      </c>
      <c r="CN221" s="515">
        <f t="shared" si="216"/>
        <v>0</v>
      </c>
      <c r="CO221" s="515">
        <f t="shared" si="216"/>
        <v>0</v>
      </c>
      <c r="CP221" s="515">
        <f t="shared" si="216"/>
        <v>0</v>
      </c>
      <c r="CQ221" s="515">
        <f t="shared" si="216"/>
        <v>0</v>
      </c>
      <c r="CR221" s="515">
        <f t="shared" si="216"/>
        <v>0</v>
      </c>
      <c r="CS221" s="515">
        <f t="shared" si="216"/>
        <v>0</v>
      </c>
      <c r="CT221" s="515">
        <f t="shared" si="216"/>
        <v>0</v>
      </c>
      <c r="CU221" s="515">
        <f t="shared" si="216"/>
        <v>0</v>
      </c>
      <c r="CV221" s="515">
        <f t="shared" si="216"/>
        <v>0</v>
      </c>
      <c r="CW221" s="515">
        <f t="shared" si="216"/>
        <v>0</v>
      </c>
      <c r="CX221" s="515">
        <f t="shared" si="216"/>
        <v>0</v>
      </c>
      <c r="CY221" s="515">
        <f t="shared" si="216"/>
        <v>0</v>
      </c>
      <c r="CZ221" s="515">
        <f t="shared" si="216"/>
        <v>0</v>
      </c>
      <c r="DA221" s="515">
        <f t="shared" si="216"/>
        <v>0</v>
      </c>
      <c r="DB221" s="515">
        <f t="shared" si="216"/>
        <v>0</v>
      </c>
      <c r="DC221" s="515">
        <f t="shared" si="216"/>
        <v>0</v>
      </c>
      <c r="DD221" s="515">
        <f t="shared" si="216"/>
        <v>0</v>
      </c>
      <c r="DE221" s="515">
        <f t="shared" si="216"/>
        <v>0</v>
      </c>
      <c r="DF221" s="515">
        <f t="shared" si="216"/>
        <v>0</v>
      </c>
      <c r="DG221" s="515">
        <f t="shared" si="216"/>
        <v>0</v>
      </c>
      <c r="DH221" s="515">
        <f t="shared" si="216"/>
        <v>0</v>
      </c>
      <c r="DI221" s="515">
        <f t="shared" si="216"/>
        <v>0</v>
      </c>
      <c r="DJ221" s="515">
        <f t="shared" si="216"/>
        <v>0</v>
      </c>
      <c r="DK221" s="515">
        <f t="shared" si="216"/>
        <v>0</v>
      </c>
      <c r="DL221" s="515">
        <f t="shared" si="216"/>
        <v>0</v>
      </c>
      <c r="DM221" s="515">
        <f t="shared" si="216"/>
        <v>0</v>
      </c>
      <c r="DN221" s="515">
        <f t="shared" si="216"/>
        <v>0</v>
      </c>
      <c r="DO221" s="515">
        <f t="shared" si="216"/>
        <v>0</v>
      </c>
      <c r="DP221" s="515">
        <f t="shared" si="216"/>
        <v>0</v>
      </c>
      <c r="DQ221" s="515">
        <f t="shared" si="216"/>
        <v>0</v>
      </c>
      <c r="DR221" s="515">
        <f t="shared" si="216"/>
        <v>0</v>
      </c>
      <c r="DS221" s="515">
        <f t="shared" si="216"/>
        <v>0</v>
      </c>
      <c r="DT221" s="515">
        <f t="shared" si="216"/>
        <v>0</v>
      </c>
      <c r="DU221" s="515">
        <f t="shared" si="216"/>
        <v>0</v>
      </c>
      <c r="DV221" s="515">
        <f t="shared" si="216"/>
        <v>0</v>
      </c>
      <c r="DW221" s="515">
        <f t="shared" si="216"/>
        <v>0</v>
      </c>
      <c r="DX221" s="515">
        <f t="shared" si="216"/>
        <v>0</v>
      </c>
      <c r="DY221" s="515">
        <f t="shared" si="216"/>
        <v>0</v>
      </c>
      <c r="DZ221" s="515">
        <f t="shared" si="216"/>
        <v>0</v>
      </c>
      <c r="EA221" s="515">
        <f t="shared" si="216"/>
        <v>0</v>
      </c>
      <c r="EB221" s="515">
        <f t="shared" ref="EB221:GM221" si="217">IF(AND(EB$167&gt;=EOMONTH($D53,0),EB$167&lt;EOMONTH($D53,$S53)),-EB218,0)</f>
        <v>0</v>
      </c>
      <c r="EC221" s="515">
        <f t="shared" si="217"/>
        <v>0</v>
      </c>
      <c r="ED221" s="515">
        <f t="shared" si="217"/>
        <v>0</v>
      </c>
      <c r="EE221" s="515">
        <f t="shared" si="217"/>
        <v>0</v>
      </c>
      <c r="EF221" s="515">
        <f t="shared" si="217"/>
        <v>0</v>
      </c>
      <c r="EG221" s="515">
        <f t="shared" si="217"/>
        <v>0</v>
      </c>
      <c r="EH221" s="515">
        <f t="shared" si="217"/>
        <v>0</v>
      </c>
      <c r="EI221" s="515">
        <f t="shared" si="217"/>
        <v>0</v>
      </c>
      <c r="EJ221" s="515">
        <f t="shared" si="217"/>
        <v>0</v>
      </c>
      <c r="EK221" s="515">
        <f t="shared" si="217"/>
        <v>0</v>
      </c>
      <c r="EL221" s="515">
        <f t="shared" si="217"/>
        <v>0</v>
      </c>
      <c r="EM221" s="515">
        <f t="shared" si="217"/>
        <v>0</v>
      </c>
      <c r="EN221" s="515">
        <f t="shared" si="217"/>
        <v>0</v>
      </c>
      <c r="EO221" s="515">
        <f t="shared" si="217"/>
        <v>0</v>
      </c>
      <c r="EP221" s="515">
        <f t="shared" si="217"/>
        <v>0</v>
      </c>
      <c r="EQ221" s="515">
        <f t="shared" si="217"/>
        <v>0</v>
      </c>
      <c r="ER221" s="515">
        <f t="shared" si="217"/>
        <v>0</v>
      </c>
      <c r="ES221" s="515">
        <f t="shared" si="217"/>
        <v>0</v>
      </c>
      <c r="ET221" s="515">
        <f t="shared" si="217"/>
        <v>0</v>
      </c>
      <c r="EU221" s="515">
        <f t="shared" si="217"/>
        <v>0</v>
      </c>
      <c r="EV221" s="515">
        <f t="shared" si="217"/>
        <v>0</v>
      </c>
      <c r="EW221" s="515">
        <f t="shared" si="217"/>
        <v>0</v>
      </c>
      <c r="EX221" s="515">
        <f t="shared" si="217"/>
        <v>0</v>
      </c>
      <c r="EY221" s="515">
        <f t="shared" si="217"/>
        <v>0</v>
      </c>
      <c r="EZ221" s="515">
        <f t="shared" si="217"/>
        <v>0</v>
      </c>
      <c r="FA221" s="515">
        <f t="shared" si="217"/>
        <v>0</v>
      </c>
      <c r="FB221" s="515">
        <f t="shared" si="217"/>
        <v>0</v>
      </c>
      <c r="FC221" s="515">
        <f t="shared" si="217"/>
        <v>0</v>
      </c>
      <c r="FD221" s="515">
        <f t="shared" si="217"/>
        <v>0</v>
      </c>
      <c r="FE221" s="515">
        <f t="shared" si="217"/>
        <v>0</v>
      </c>
      <c r="FF221" s="515">
        <f t="shared" si="217"/>
        <v>0</v>
      </c>
      <c r="FG221" s="515">
        <f t="shared" si="217"/>
        <v>0</v>
      </c>
      <c r="FH221" s="515">
        <f t="shared" si="217"/>
        <v>0</v>
      </c>
      <c r="FI221" s="515">
        <f t="shared" si="217"/>
        <v>0</v>
      </c>
      <c r="FJ221" s="515">
        <f t="shared" si="217"/>
        <v>0</v>
      </c>
      <c r="FK221" s="515">
        <f t="shared" si="217"/>
        <v>0</v>
      </c>
      <c r="FL221" s="515">
        <f t="shared" si="217"/>
        <v>0</v>
      </c>
      <c r="FM221" s="515">
        <f t="shared" si="217"/>
        <v>0</v>
      </c>
      <c r="FN221" s="515">
        <f t="shared" si="217"/>
        <v>0</v>
      </c>
      <c r="FO221" s="515">
        <f t="shared" si="217"/>
        <v>0</v>
      </c>
      <c r="FP221" s="515">
        <f t="shared" si="217"/>
        <v>0</v>
      </c>
      <c r="FQ221" s="515">
        <f t="shared" si="217"/>
        <v>0</v>
      </c>
      <c r="FR221" s="515">
        <f t="shared" si="217"/>
        <v>0</v>
      </c>
      <c r="FS221" s="515">
        <f t="shared" si="217"/>
        <v>0</v>
      </c>
      <c r="FT221" s="515">
        <f t="shared" si="217"/>
        <v>0</v>
      </c>
      <c r="FU221" s="515">
        <f t="shared" si="217"/>
        <v>0</v>
      </c>
      <c r="FV221" s="515">
        <f t="shared" si="217"/>
        <v>0</v>
      </c>
      <c r="FW221" s="515">
        <f t="shared" si="217"/>
        <v>0</v>
      </c>
      <c r="FX221" s="515">
        <f t="shared" si="217"/>
        <v>0</v>
      </c>
      <c r="FY221" s="515">
        <f t="shared" si="217"/>
        <v>0</v>
      </c>
      <c r="FZ221" s="515">
        <f t="shared" si="217"/>
        <v>0</v>
      </c>
      <c r="GA221" s="515">
        <f t="shared" si="217"/>
        <v>0</v>
      </c>
      <c r="GB221" s="515">
        <f t="shared" si="217"/>
        <v>0</v>
      </c>
      <c r="GC221" s="515">
        <f t="shared" si="217"/>
        <v>0</v>
      </c>
      <c r="GD221" s="515">
        <f t="shared" si="217"/>
        <v>0</v>
      </c>
      <c r="GE221" s="515">
        <f t="shared" si="217"/>
        <v>0</v>
      </c>
      <c r="GF221" s="515">
        <f t="shared" si="217"/>
        <v>0</v>
      </c>
      <c r="GG221" s="515">
        <f t="shared" si="217"/>
        <v>0</v>
      </c>
      <c r="GH221" s="515">
        <f t="shared" si="217"/>
        <v>0</v>
      </c>
      <c r="GI221" s="515">
        <f t="shared" si="217"/>
        <v>0</v>
      </c>
      <c r="GJ221" s="515">
        <f t="shared" si="217"/>
        <v>0</v>
      </c>
      <c r="GK221" s="515">
        <f t="shared" si="217"/>
        <v>0</v>
      </c>
      <c r="GL221" s="515">
        <f t="shared" si="217"/>
        <v>0</v>
      </c>
      <c r="GM221" s="515">
        <f t="shared" si="217"/>
        <v>0</v>
      </c>
      <c r="GN221" s="515">
        <f t="shared" ref="GN221:IY221" si="218">IF(AND(GN$167&gt;=EOMONTH($D53,0),GN$167&lt;EOMONTH($D53,$S53)),-GN218,0)</f>
        <v>0</v>
      </c>
      <c r="GO221" s="515">
        <f t="shared" si="218"/>
        <v>0</v>
      </c>
      <c r="GP221" s="515">
        <f t="shared" si="218"/>
        <v>0</v>
      </c>
      <c r="GQ221" s="515">
        <f t="shared" si="218"/>
        <v>0</v>
      </c>
      <c r="GR221" s="515">
        <f t="shared" si="218"/>
        <v>0</v>
      </c>
      <c r="GS221" s="515">
        <f t="shared" si="218"/>
        <v>0</v>
      </c>
      <c r="GT221" s="515">
        <f t="shared" si="218"/>
        <v>0</v>
      </c>
      <c r="GU221" s="515">
        <f t="shared" si="218"/>
        <v>0</v>
      </c>
      <c r="GV221" s="515">
        <f t="shared" si="218"/>
        <v>0</v>
      </c>
      <c r="GW221" s="515">
        <f t="shared" si="218"/>
        <v>0</v>
      </c>
      <c r="GX221" s="515">
        <f t="shared" si="218"/>
        <v>0</v>
      </c>
      <c r="GY221" s="515">
        <f t="shared" si="218"/>
        <v>0</v>
      </c>
      <c r="GZ221" s="515">
        <f t="shared" si="218"/>
        <v>0</v>
      </c>
      <c r="HA221" s="515">
        <f t="shared" si="218"/>
        <v>0</v>
      </c>
      <c r="HB221" s="515">
        <f t="shared" si="218"/>
        <v>0</v>
      </c>
      <c r="HC221" s="515">
        <f t="shared" si="218"/>
        <v>0</v>
      </c>
      <c r="HD221" s="515">
        <f t="shared" si="218"/>
        <v>0</v>
      </c>
      <c r="HE221" s="515">
        <f t="shared" si="218"/>
        <v>0</v>
      </c>
      <c r="HF221" s="515">
        <f t="shared" si="218"/>
        <v>0</v>
      </c>
      <c r="HG221" s="515">
        <f t="shared" si="218"/>
        <v>0</v>
      </c>
      <c r="HH221" s="515">
        <f t="shared" si="218"/>
        <v>0</v>
      </c>
      <c r="HI221" s="515">
        <f t="shared" si="218"/>
        <v>0</v>
      </c>
      <c r="HJ221" s="515">
        <f t="shared" si="218"/>
        <v>0</v>
      </c>
      <c r="HK221" s="515">
        <f t="shared" si="218"/>
        <v>0</v>
      </c>
      <c r="HL221" s="515">
        <f t="shared" si="218"/>
        <v>0</v>
      </c>
      <c r="HM221" s="515">
        <f t="shared" si="218"/>
        <v>0</v>
      </c>
      <c r="HN221" s="515">
        <f t="shared" si="218"/>
        <v>0</v>
      </c>
      <c r="HO221" s="515">
        <f t="shared" si="218"/>
        <v>0</v>
      </c>
      <c r="HP221" s="515">
        <f t="shared" si="218"/>
        <v>0</v>
      </c>
      <c r="HQ221" s="515">
        <f t="shared" si="218"/>
        <v>0</v>
      </c>
      <c r="HR221" s="515">
        <f t="shared" si="218"/>
        <v>0</v>
      </c>
      <c r="HS221" s="515">
        <f t="shared" si="218"/>
        <v>0</v>
      </c>
      <c r="HT221" s="515">
        <f t="shared" si="218"/>
        <v>0</v>
      </c>
      <c r="HU221" s="515">
        <f t="shared" si="218"/>
        <v>0</v>
      </c>
      <c r="HV221" s="515">
        <f t="shared" si="218"/>
        <v>0</v>
      </c>
      <c r="HW221" s="515">
        <f t="shared" si="218"/>
        <v>0</v>
      </c>
      <c r="HX221" s="515">
        <f t="shared" si="218"/>
        <v>0</v>
      </c>
      <c r="HY221" s="515">
        <f t="shared" si="218"/>
        <v>0</v>
      </c>
      <c r="HZ221" s="515">
        <f t="shared" si="218"/>
        <v>0</v>
      </c>
      <c r="IA221" s="515">
        <f t="shared" si="218"/>
        <v>0</v>
      </c>
      <c r="IB221" s="515">
        <f t="shared" si="218"/>
        <v>0</v>
      </c>
      <c r="IC221" s="515">
        <f t="shared" si="218"/>
        <v>0</v>
      </c>
      <c r="ID221" s="515">
        <f t="shared" si="218"/>
        <v>0</v>
      </c>
      <c r="IE221" s="515">
        <f t="shared" si="218"/>
        <v>0</v>
      </c>
      <c r="IF221" s="515">
        <f t="shared" si="218"/>
        <v>0</v>
      </c>
      <c r="IG221" s="515">
        <f t="shared" si="218"/>
        <v>0</v>
      </c>
      <c r="IH221" s="515">
        <f t="shared" si="218"/>
        <v>0</v>
      </c>
      <c r="II221" s="515">
        <f t="shared" si="218"/>
        <v>0</v>
      </c>
      <c r="IJ221" s="515">
        <f t="shared" si="218"/>
        <v>0</v>
      </c>
      <c r="IK221" s="515">
        <f t="shared" si="218"/>
        <v>0</v>
      </c>
      <c r="IL221" s="515">
        <f t="shared" si="218"/>
        <v>0</v>
      </c>
      <c r="IM221" s="515">
        <f t="shared" si="218"/>
        <v>0</v>
      </c>
      <c r="IN221" s="515">
        <f t="shared" si="218"/>
        <v>0</v>
      </c>
      <c r="IO221" s="515">
        <f t="shared" si="218"/>
        <v>0</v>
      </c>
      <c r="IP221" s="515">
        <f t="shared" si="218"/>
        <v>0</v>
      </c>
      <c r="IQ221" s="515">
        <f t="shared" si="218"/>
        <v>0</v>
      </c>
      <c r="IR221" s="515">
        <f t="shared" si="218"/>
        <v>0</v>
      </c>
      <c r="IS221" s="515">
        <f t="shared" si="218"/>
        <v>0</v>
      </c>
      <c r="IT221" s="515">
        <f t="shared" si="218"/>
        <v>0</v>
      </c>
      <c r="IU221" s="515">
        <f t="shared" si="218"/>
        <v>0</v>
      </c>
      <c r="IV221" s="515">
        <f t="shared" si="218"/>
        <v>0</v>
      </c>
      <c r="IW221" s="515">
        <f t="shared" si="218"/>
        <v>0</v>
      </c>
      <c r="IX221" s="515">
        <f t="shared" si="218"/>
        <v>0</v>
      </c>
      <c r="IY221" s="515">
        <f t="shared" si="218"/>
        <v>0</v>
      </c>
      <c r="IZ221" s="515">
        <f t="shared" ref="IZ221:LK221" si="219">IF(AND(IZ$167&gt;=EOMONTH($D53,0),IZ$167&lt;EOMONTH($D53,$S53)),-IZ218,0)</f>
        <v>0</v>
      </c>
      <c r="JA221" s="515">
        <f t="shared" si="219"/>
        <v>0</v>
      </c>
      <c r="JB221" s="515">
        <f t="shared" si="219"/>
        <v>0</v>
      </c>
      <c r="JC221" s="515">
        <f t="shared" si="219"/>
        <v>0</v>
      </c>
      <c r="JD221" s="515">
        <f t="shared" si="219"/>
        <v>0</v>
      </c>
      <c r="JE221" s="515">
        <f t="shared" si="219"/>
        <v>0</v>
      </c>
      <c r="JF221" s="515">
        <f t="shared" si="219"/>
        <v>0</v>
      </c>
      <c r="JG221" s="515">
        <f t="shared" si="219"/>
        <v>0</v>
      </c>
      <c r="JH221" s="515">
        <f t="shared" si="219"/>
        <v>0</v>
      </c>
      <c r="JI221" s="515">
        <f t="shared" si="219"/>
        <v>0</v>
      </c>
      <c r="JJ221" s="515">
        <f t="shared" si="219"/>
        <v>0</v>
      </c>
      <c r="JK221" s="515">
        <f t="shared" si="219"/>
        <v>0</v>
      </c>
      <c r="JL221" s="515">
        <f t="shared" si="219"/>
        <v>0</v>
      </c>
      <c r="JM221" s="515">
        <f t="shared" si="219"/>
        <v>0</v>
      </c>
      <c r="JN221" s="515">
        <f t="shared" si="219"/>
        <v>0</v>
      </c>
      <c r="JO221" s="515">
        <f t="shared" si="219"/>
        <v>0</v>
      </c>
      <c r="JP221" s="515">
        <f t="shared" si="219"/>
        <v>0</v>
      </c>
      <c r="JQ221" s="515">
        <f t="shared" si="219"/>
        <v>0</v>
      </c>
      <c r="JR221" s="515">
        <f t="shared" si="219"/>
        <v>0</v>
      </c>
      <c r="JS221" s="515">
        <f t="shared" si="219"/>
        <v>0</v>
      </c>
      <c r="JT221" s="515">
        <f t="shared" si="219"/>
        <v>0</v>
      </c>
      <c r="JU221" s="515">
        <f t="shared" si="219"/>
        <v>0</v>
      </c>
      <c r="JV221" s="515">
        <f t="shared" si="219"/>
        <v>0</v>
      </c>
      <c r="JW221" s="515">
        <f t="shared" si="219"/>
        <v>0</v>
      </c>
      <c r="JX221" s="515">
        <f t="shared" si="219"/>
        <v>0</v>
      </c>
      <c r="JY221" s="515">
        <f t="shared" si="219"/>
        <v>0</v>
      </c>
      <c r="JZ221" s="515">
        <f t="shared" si="219"/>
        <v>0</v>
      </c>
      <c r="KA221" s="515">
        <f t="shared" si="219"/>
        <v>0</v>
      </c>
      <c r="KB221" s="515">
        <f t="shared" si="219"/>
        <v>0</v>
      </c>
      <c r="KC221" s="515">
        <f t="shared" si="219"/>
        <v>0</v>
      </c>
      <c r="KD221" s="515">
        <f t="shared" si="219"/>
        <v>0</v>
      </c>
      <c r="KE221" s="515">
        <f t="shared" si="219"/>
        <v>0</v>
      </c>
      <c r="KF221" s="515">
        <f t="shared" si="219"/>
        <v>0</v>
      </c>
      <c r="KG221" s="515">
        <f t="shared" si="219"/>
        <v>0</v>
      </c>
      <c r="KH221" s="515">
        <f t="shared" si="219"/>
        <v>0</v>
      </c>
      <c r="KI221" s="515">
        <f t="shared" si="219"/>
        <v>0</v>
      </c>
      <c r="KJ221" s="515">
        <f t="shared" si="219"/>
        <v>0</v>
      </c>
      <c r="KK221" s="515">
        <f t="shared" si="219"/>
        <v>0</v>
      </c>
      <c r="KL221" s="515">
        <f t="shared" si="219"/>
        <v>0</v>
      </c>
      <c r="KM221" s="515">
        <f t="shared" si="219"/>
        <v>0</v>
      </c>
      <c r="KN221" s="515">
        <f t="shared" si="219"/>
        <v>0</v>
      </c>
      <c r="KO221" s="515">
        <f t="shared" si="219"/>
        <v>0</v>
      </c>
      <c r="KP221" s="515">
        <f t="shared" si="219"/>
        <v>0</v>
      </c>
      <c r="KQ221" s="515">
        <f t="shared" si="219"/>
        <v>0</v>
      </c>
      <c r="KR221" s="515">
        <f t="shared" si="219"/>
        <v>0</v>
      </c>
      <c r="KS221" s="515">
        <f t="shared" si="219"/>
        <v>0</v>
      </c>
      <c r="KT221" s="515">
        <f t="shared" si="219"/>
        <v>0</v>
      </c>
      <c r="KU221" s="515">
        <f t="shared" si="219"/>
        <v>0</v>
      </c>
      <c r="KV221" s="515">
        <f t="shared" si="219"/>
        <v>0</v>
      </c>
      <c r="KW221" s="515">
        <f t="shared" si="219"/>
        <v>0</v>
      </c>
      <c r="KX221" s="515">
        <f t="shared" si="219"/>
        <v>0</v>
      </c>
      <c r="KY221" s="515">
        <f t="shared" si="219"/>
        <v>0</v>
      </c>
      <c r="KZ221" s="515">
        <f t="shared" si="219"/>
        <v>0</v>
      </c>
      <c r="LA221" s="515">
        <f t="shared" si="219"/>
        <v>0</v>
      </c>
      <c r="LB221" s="515">
        <f t="shared" si="219"/>
        <v>0</v>
      </c>
      <c r="LC221" s="515">
        <f t="shared" si="219"/>
        <v>0</v>
      </c>
      <c r="LD221" s="515">
        <f t="shared" si="219"/>
        <v>0</v>
      </c>
      <c r="LE221" s="515">
        <f t="shared" si="219"/>
        <v>0</v>
      </c>
      <c r="LF221" s="515">
        <f t="shared" si="219"/>
        <v>0</v>
      </c>
      <c r="LG221" s="515">
        <f t="shared" si="219"/>
        <v>0</v>
      </c>
      <c r="LH221" s="515">
        <f t="shared" si="219"/>
        <v>0</v>
      </c>
      <c r="LI221" s="515">
        <f t="shared" si="219"/>
        <v>0</v>
      </c>
      <c r="LJ221" s="515">
        <f t="shared" si="219"/>
        <v>0</v>
      </c>
      <c r="LK221" s="515">
        <f t="shared" si="219"/>
        <v>0</v>
      </c>
      <c r="LL221" s="515">
        <f t="shared" ref="LL221:NK221" si="220">IF(AND(LL$167&gt;=EOMONTH($D53,0),LL$167&lt;EOMONTH($D53,$S53)),-LL218,0)</f>
        <v>0</v>
      </c>
      <c r="LM221" s="515">
        <f t="shared" si="220"/>
        <v>0</v>
      </c>
      <c r="LN221" s="515">
        <f t="shared" si="220"/>
        <v>0</v>
      </c>
      <c r="LO221" s="515">
        <f t="shared" si="220"/>
        <v>0</v>
      </c>
      <c r="LP221" s="515">
        <f t="shared" si="220"/>
        <v>0</v>
      </c>
      <c r="LQ221" s="515">
        <f t="shared" si="220"/>
        <v>0</v>
      </c>
      <c r="LR221" s="515">
        <f t="shared" si="220"/>
        <v>0</v>
      </c>
      <c r="LS221" s="515">
        <f t="shared" si="220"/>
        <v>0</v>
      </c>
      <c r="LT221" s="515">
        <f t="shared" si="220"/>
        <v>0</v>
      </c>
      <c r="LU221" s="515">
        <f t="shared" si="220"/>
        <v>0</v>
      </c>
      <c r="LV221" s="515">
        <f t="shared" si="220"/>
        <v>0</v>
      </c>
      <c r="LW221" s="515">
        <f t="shared" si="220"/>
        <v>0</v>
      </c>
      <c r="LX221" s="515">
        <f t="shared" si="220"/>
        <v>0</v>
      </c>
      <c r="LY221" s="515">
        <f t="shared" si="220"/>
        <v>0</v>
      </c>
      <c r="LZ221" s="515">
        <f t="shared" si="220"/>
        <v>0</v>
      </c>
      <c r="MA221" s="515">
        <f t="shared" si="220"/>
        <v>0</v>
      </c>
      <c r="MB221" s="515">
        <f t="shared" si="220"/>
        <v>0</v>
      </c>
      <c r="MC221" s="515">
        <f t="shared" si="220"/>
        <v>0</v>
      </c>
      <c r="MD221" s="515">
        <f t="shared" si="220"/>
        <v>0</v>
      </c>
      <c r="ME221" s="515">
        <f t="shared" si="220"/>
        <v>0</v>
      </c>
      <c r="MF221" s="515">
        <f t="shared" si="220"/>
        <v>0</v>
      </c>
      <c r="MG221" s="515">
        <f t="shared" si="220"/>
        <v>0</v>
      </c>
      <c r="MH221" s="515">
        <f t="shared" si="220"/>
        <v>0</v>
      </c>
      <c r="MI221" s="515">
        <f t="shared" si="220"/>
        <v>0</v>
      </c>
      <c r="MJ221" s="515">
        <f t="shared" si="220"/>
        <v>0</v>
      </c>
      <c r="MK221" s="515">
        <f t="shared" si="220"/>
        <v>0</v>
      </c>
      <c r="ML221" s="515">
        <f t="shared" si="220"/>
        <v>0</v>
      </c>
      <c r="MM221" s="515">
        <f t="shared" si="220"/>
        <v>0</v>
      </c>
      <c r="MN221" s="515">
        <f t="shared" si="220"/>
        <v>0</v>
      </c>
      <c r="MO221" s="515">
        <f t="shared" si="220"/>
        <v>0</v>
      </c>
      <c r="MP221" s="515">
        <f t="shared" si="220"/>
        <v>0</v>
      </c>
      <c r="MQ221" s="515">
        <f t="shared" si="220"/>
        <v>0</v>
      </c>
      <c r="MR221" s="515">
        <f t="shared" si="220"/>
        <v>0</v>
      </c>
      <c r="MS221" s="515">
        <f t="shared" si="220"/>
        <v>0</v>
      </c>
      <c r="MT221" s="515">
        <f t="shared" si="220"/>
        <v>0</v>
      </c>
      <c r="MU221" s="515">
        <f t="shared" si="220"/>
        <v>0</v>
      </c>
      <c r="MV221" s="515">
        <f t="shared" si="220"/>
        <v>0</v>
      </c>
      <c r="MW221" s="515">
        <f t="shared" si="220"/>
        <v>0</v>
      </c>
      <c r="MX221" s="515">
        <f t="shared" si="220"/>
        <v>0</v>
      </c>
      <c r="MY221" s="515">
        <f t="shared" si="220"/>
        <v>0</v>
      </c>
      <c r="MZ221" s="515">
        <f t="shared" si="220"/>
        <v>0</v>
      </c>
      <c r="NA221" s="515">
        <f t="shared" si="220"/>
        <v>0</v>
      </c>
      <c r="NB221" s="515">
        <f t="shared" si="220"/>
        <v>0</v>
      </c>
      <c r="NC221" s="515">
        <f t="shared" si="220"/>
        <v>0</v>
      </c>
      <c r="ND221" s="515">
        <f t="shared" si="220"/>
        <v>0</v>
      </c>
      <c r="NE221" s="515">
        <f t="shared" si="220"/>
        <v>0</v>
      </c>
      <c r="NF221" s="515">
        <f t="shared" si="220"/>
        <v>0</v>
      </c>
      <c r="NG221" s="515">
        <f t="shared" si="220"/>
        <v>0</v>
      </c>
      <c r="NH221" s="515">
        <f t="shared" si="220"/>
        <v>0</v>
      </c>
      <c r="NI221" s="515">
        <f t="shared" si="220"/>
        <v>0</v>
      </c>
      <c r="NJ221" s="515">
        <f t="shared" si="220"/>
        <v>0</v>
      </c>
      <c r="NK221" s="518">
        <f t="shared" si="220"/>
        <v>0</v>
      </c>
    </row>
    <row r="222" spans="1:375" s="384" customFormat="1" ht="13.8" x14ac:dyDescent="0.3">
      <c r="A222" s="517">
        <f t="shared" si="208"/>
        <v>516939.43611464323</v>
      </c>
      <c r="B222" s="421" t="s">
        <v>326</v>
      </c>
      <c r="C222" s="514" t="s">
        <v>333</v>
      </c>
      <c r="D222" s="515">
        <f t="shared" ref="D222:BO222" si="221">IF(OR(D$167&lt;=EOMONTH($E53,$R53*(1-$O53)),D$167&gt;EOMONTH($E53,$P53*12*(1-$O53)+$Q53*12*$O53+$R53*(1-$O53))),0,FV($W53,ROUNDDOWN(YEARFRAC($D$167,D$167,1),0),,-($U53*(1-$O53)+$V53*$O53)*$B53/12,0))</f>
        <v>0</v>
      </c>
      <c r="E222" s="515">
        <f t="shared" si="221"/>
        <v>0</v>
      </c>
      <c r="F222" s="515">
        <f t="shared" si="221"/>
        <v>0</v>
      </c>
      <c r="G222" s="515">
        <f t="shared" si="221"/>
        <v>0</v>
      </c>
      <c r="H222" s="515">
        <f t="shared" si="221"/>
        <v>0</v>
      </c>
      <c r="I222" s="515">
        <f t="shared" si="221"/>
        <v>0</v>
      </c>
      <c r="J222" s="515">
        <f t="shared" si="221"/>
        <v>0</v>
      </c>
      <c r="K222" s="515">
        <f t="shared" si="221"/>
        <v>0</v>
      </c>
      <c r="L222" s="515">
        <f t="shared" si="221"/>
        <v>0</v>
      </c>
      <c r="M222" s="515">
        <f t="shared" si="221"/>
        <v>0</v>
      </c>
      <c r="N222" s="515">
        <f t="shared" si="221"/>
        <v>0</v>
      </c>
      <c r="O222" s="515">
        <f t="shared" si="221"/>
        <v>0</v>
      </c>
      <c r="P222" s="515">
        <f t="shared" si="221"/>
        <v>0</v>
      </c>
      <c r="Q222" s="515">
        <f t="shared" si="221"/>
        <v>0</v>
      </c>
      <c r="R222" s="515">
        <f t="shared" si="221"/>
        <v>0</v>
      </c>
      <c r="S222" s="515">
        <f t="shared" si="221"/>
        <v>0</v>
      </c>
      <c r="T222" s="515">
        <f t="shared" si="221"/>
        <v>0</v>
      </c>
      <c r="U222" s="515">
        <f t="shared" si="221"/>
        <v>0</v>
      </c>
      <c r="V222" s="515">
        <f t="shared" si="221"/>
        <v>0</v>
      </c>
      <c r="W222" s="515">
        <f t="shared" si="221"/>
        <v>0</v>
      </c>
      <c r="X222" s="515">
        <f t="shared" si="221"/>
        <v>0</v>
      </c>
      <c r="Y222" s="515">
        <f t="shared" si="221"/>
        <v>0</v>
      </c>
      <c r="Z222" s="515">
        <f t="shared" si="221"/>
        <v>0</v>
      </c>
      <c r="AA222" s="515">
        <f t="shared" si="221"/>
        <v>0</v>
      </c>
      <c r="AB222" s="515">
        <f t="shared" si="221"/>
        <v>0</v>
      </c>
      <c r="AC222" s="515">
        <f t="shared" si="221"/>
        <v>0</v>
      </c>
      <c r="AD222" s="515">
        <f t="shared" si="221"/>
        <v>0</v>
      </c>
      <c r="AE222" s="515">
        <f t="shared" si="221"/>
        <v>0</v>
      </c>
      <c r="AF222" s="515">
        <f t="shared" si="221"/>
        <v>0</v>
      </c>
      <c r="AG222" s="515">
        <f t="shared" si="221"/>
        <v>0</v>
      </c>
      <c r="AH222" s="515">
        <f t="shared" si="221"/>
        <v>0</v>
      </c>
      <c r="AI222" s="515">
        <f t="shared" si="221"/>
        <v>0</v>
      </c>
      <c r="AJ222" s="515">
        <f t="shared" si="221"/>
        <v>0</v>
      </c>
      <c r="AK222" s="515">
        <f t="shared" si="221"/>
        <v>0</v>
      </c>
      <c r="AL222" s="515">
        <f t="shared" si="221"/>
        <v>0</v>
      </c>
      <c r="AM222" s="515">
        <f t="shared" si="221"/>
        <v>0</v>
      </c>
      <c r="AN222" s="515">
        <f t="shared" si="221"/>
        <v>0</v>
      </c>
      <c r="AO222" s="515">
        <f t="shared" si="221"/>
        <v>0</v>
      </c>
      <c r="AP222" s="515">
        <f t="shared" si="221"/>
        <v>0</v>
      </c>
      <c r="AQ222" s="515">
        <f t="shared" si="221"/>
        <v>0</v>
      </c>
      <c r="AR222" s="515">
        <f t="shared" si="221"/>
        <v>0</v>
      </c>
      <c r="AS222" s="515">
        <f t="shared" si="221"/>
        <v>8013.8194180600021</v>
      </c>
      <c r="AT222" s="515">
        <f t="shared" si="221"/>
        <v>8013.8194180600021</v>
      </c>
      <c r="AU222" s="515">
        <f t="shared" si="221"/>
        <v>8013.8194180600021</v>
      </c>
      <c r="AV222" s="515">
        <f t="shared" si="221"/>
        <v>8013.8194180600021</v>
      </c>
      <c r="AW222" s="515">
        <f t="shared" si="221"/>
        <v>8013.8194180600021</v>
      </c>
      <c r="AX222" s="515">
        <f t="shared" si="221"/>
        <v>8013.8194180600021</v>
      </c>
      <c r="AY222" s="515">
        <f t="shared" si="221"/>
        <v>8013.8194180600021</v>
      </c>
      <c r="AZ222" s="515">
        <f t="shared" si="221"/>
        <v>8254.2340006018003</v>
      </c>
      <c r="BA222" s="515">
        <f t="shared" si="221"/>
        <v>8254.2340006018003</v>
      </c>
      <c r="BB222" s="515">
        <f t="shared" si="221"/>
        <v>8254.2340006018003</v>
      </c>
      <c r="BC222" s="515">
        <f t="shared" si="221"/>
        <v>8254.2340006018003</v>
      </c>
      <c r="BD222" s="515">
        <f t="shared" si="221"/>
        <v>8254.2340006018003</v>
      </c>
      <c r="BE222" s="515">
        <f t="shared" si="221"/>
        <v>8254.2340006018003</v>
      </c>
      <c r="BF222" s="515">
        <f t="shared" si="221"/>
        <v>8254.2340006018003</v>
      </c>
      <c r="BG222" s="515">
        <f t="shared" si="221"/>
        <v>8254.2340006018003</v>
      </c>
      <c r="BH222" s="515">
        <f t="shared" si="221"/>
        <v>8254.2340006018003</v>
      </c>
      <c r="BI222" s="515">
        <f t="shared" si="221"/>
        <v>8254.2340006018003</v>
      </c>
      <c r="BJ222" s="515">
        <f t="shared" si="221"/>
        <v>8254.2340006018003</v>
      </c>
      <c r="BK222" s="515">
        <f t="shared" si="221"/>
        <v>8254.2340006018003</v>
      </c>
      <c r="BL222" s="515">
        <f t="shared" si="221"/>
        <v>8501.8610206198555</v>
      </c>
      <c r="BM222" s="515">
        <f t="shared" si="221"/>
        <v>8501.8610206198555</v>
      </c>
      <c r="BN222" s="515">
        <f t="shared" si="221"/>
        <v>8501.8610206198555</v>
      </c>
      <c r="BO222" s="515">
        <f t="shared" si="221"/>
        <v>8501.8610206198555</v>
      </c>
      <c r="BP222" s="515">
        <f t="shared" ref="BP222:EA222" si="222">IF(OR(BP$167&lt;=EOMONTH($E53,$R53*(1-$O53)),BP$167&gt;EOMONTH($E53,$P53*12*(1-$O53)+$Q53*12*$O53+$R53*(1-$O53))),0,FV($W53,ROUNDDOWN(YEARFRAC($D$167,BP$167,1),0),,-($U53*(1-$O53)+$V53*$O53)*$B53/12,0))</f>
        <v>8501.8610206198555</v>
      </c>
      <c r="BQ222" s="515">
        <f t="shared" si="222"/>
        <v>8501.8610206198555</v>
      </c>
      <c r="BR222" s="515">
        <f t="shared" si="222"/>
        <v>8501.8610206198555</v>
      </c>
      <c r="BS222" s="515">
        <f t="shared" si="222"/>
        <v>8501.8610206198555</v>
      </c>
      <c r="BT222" s="515">
        <f t="shared" si="222"/>
        <v>8501.8610206198555</v>
      </c>
      <c r="BU222" s="515">
        <f t="shared" si="222"/>
        <v>8501.8610206198555</v>
      </c>
      <c r="BV222" s="515">
        <f t="shared" si="222"/>
        <v>8501.8610206198555</v>
      </c>
      <c r="BW222" s="515">
        <f t="shared" si="222"/>
        <v>8501.8610206198555</v>
      </c>
      <c r="BX222" s="515">
        <f t="shared" si="222"/>
        <v>8756.9168512384513</v>
      </c>
      <c r="BY222" s="515">
        <f t="shared" si="222"/>
        <v>8756.9168512384513</v>
      </c>
      <c r="BZ222" s="515">
        <f t="shared" si="222"/>
        <v>8756.9168512384513</v>
      </c>
      <c r="CA222" s="515">
        <f t="shared" si="222"/>
        <v>8756.9168512384513</v>
      </c>
      <c r="CB222" s="515">
        <f t="shared" si="222"/>
        <v>8756.9168512384513</v>
      </c>
      <c r="CC222" s="515">
        <f t="shared" si="222"/>
        <v>8756.9168512384513</v>
      </c>
      <c r="CD222" s="515">
        <f t="shared" si="222"/>
        <v>8756.9168512384513</v>
      </c>
      <c r="CE222" s="515">
        <f t="shared" si="222"/>
        <v>8756.9168512384513</v>
      </c>
      <c r="CF222" s="515">
        <f t="shared" si="222"/>
        <v>8756.9168512384513</v>
      </c>
      <c r="CG222" s="515">
        <f t="shared" si="222"/>
        <v>8756.9168512384513</v>
      </c>
      <c r="CH222" s="515">
        <f t="shared" si="222"/>
        <v>8756.9168512384513</v>
      </c>
      <c r="CI222" s="515">
        <f t="shared" si="222"/>
        <v>8756.9168512384513</v>
      </c>
      <c r="CJ222" s="515">
        <f t="shared" si="222"/>
        <v>9019.6243567756046</v>
      </c>
      <c r="CK222" s="515">
        <f t="shared" si="222"/>
        <v>9019.6243567756046</v>
      </c>
      <c r="CL222" s="515">
        <f t="shared" si="222"/>
        <v>9019.6243567756046</v>
      </c>
      <c r="CM222" s="515">
        <f t="shared" si="222"/>
        <v>9019.6243567756046</v>
      </c>
      <c r="CN222" s="515">
        <f t="shared" si="222"/>
        <v>9019.6243567756046</v>
      </c>
      <c r="CO222" s="515">
        <f t="shared" si="222"/>
        <v>9019.6243567756046</v>
      </c>
      <c r="CP222" s="515">
        <f t="shared" si="222"/>
        <v>9019.6243567756046</v>
      </c>
      <c r="CQ222" s="515">
        <f t="shared" si="222"/>
        <v>9019.6243567756046</v>
      </c>
      <c r="CR222" s="515">
        <f t="shared" si="222"/>
        <v>9019.6243567756046</v>
      </c>
      <c r="CS222" s="515">
        <f t="shared" si="222"/>
        <v>9019.6243567756046</v>
      </c>
      <c r="CT222" s="515">
        <f t="shared" si="222"/>
        <v>9019.6243567756046</v>
      </c>
      <c r="CU222" s="515">
        <f t="shared" si="222"/>
        <v>9019.6243567756046</v>
      </c>
      <c r="CV222" s="515">
        <f t="shared" si="222"/>
        <v>9290.2130874788727</v>
      </c>
      <c r="CW222" s="515">
        <f t="shared" si="222"/>
        <v>9290.2130874788727</v>
      </c>
      <c r="CX222" s="515">
        <f t="shared" si="222"/>
        <v>9290.2130874788727</v>
      </c>
      <c r="CY222" s="515">
        <f t="shared" si="222"/>
        <v>9290.2130874788727</v>
      </c>
      <c r="CZ222" s="515">
        <f t="shared" si="222"/>
        <v>9290.2130874788727</v>
      </c>
      <c r="DA222" s="515">
        <f t="shared" si="222"/>
        <v>0</v>
      </c>
      <c r="DB222" s="515">
        <f t="shared" si="222"/>
        <v>0</v>
      </c>
      <c r="DC222" s="515">
        <f t="shared" si="222"/>
        <v>0</v>
      </c>
      <c r="DD222" s="515">
        <f t="shared" si="222"/>
        <v>0</v>
      </c>
      <c r="DE222" s="515">
        <f t="shared" si="222"/>
        <v>0</v>
      </c>
      <c r="DF222" s="515">
        <f t="shared" si="222"/>
        <v>0</v>
      </c>
      <c r="DG222" s="515">
        <f t="shared" si="222"/>
        <v>0</v>
      </c>
      <c r="DH222" s="515">
        <f t="shared" si="222"/>
        <v>0</v>
      </c>
      <c r="DI222" s="515">
        <f t="shared" si="222"/>
        <v>0</v>
      </c>
      <c r="DJ222" s="515">
        <f t="shared" si="222"/>
        <v>0</v>
      </c>
      <c r="DK222" s="515">
        <f t="shared" si="222"/>
        <v>0</v>
      </c>
      <c r="DL222" s="515">
        <f t="shared" si="222"/>
        <v>0</v>
      </c>
      <c r="DM222" s="515">
        <f t="shared" si="222"/>
        <v>0</v>
      </c>
      <c r="DN222" s="515">
        <f t="shared" si="222"/>
        <v>0</v>
      </c>
      <c r="DO222" s="515">
        <f t="shared" si="222"/>
        <v>0</v>
      </c>
      <c r="DP222" s="515">
        <f t="shared" si="222"/>
        <v>0</v>
      </c>
      <c r="DQ222" s="515">
        <f t="shared" si="222"/>
        <v>0</v>
      </c>
      <c r="DR222" s="515">
        <f t="shared" si="222"/>
        <v>0</v>
      </c>
      <c r="DS222" s="515">
        <f t="shared" si="222"/>
        <v>0</v>
      </c>
      <c r="DT222" s="515">
        <f t="shared" si="222"/>
        <v>0</v>
      </c>
      <c r="DU222" s="515">
        <f t="shared" si="222"/>
        <v>0</v>
      </c>
      <c r="DV222" s="515">
        <f t="shared" si="222"/>
        <v>0</v>
      </c>
      <c r="DW222" s="515">
        <f t="shared" si="222"/>
        <v>0</v>
      </c>
      <c r="DX222" s="515">
        <f t="shared" si="222"/>
        <v>0</v>
      </c>
      <c r="DY222" s="515">
        <f t="shared" si="222"/>
        <v>0</v>
      </c>
      <c r="DZ222" s="515">
        <f t="shared" si="222"/>
        <v>0</v>
      </c>
      <c r="EA222" s="515">
        <f t="shared" si="222"/>
        <v>0</v>
      </c>
      <c r="EB222" s="515">
        <f t="shared" ref="EB222:GM222" si="223">IF(OR(EB$167&lt;=EOMONTH($E53,$R53*(1-$O53)),EB$167&gt;EOMONTH($E53,$P53*12*(1-$O53)+$Q53*12*$O53+$R53*(1-$O53))),0,FV($W53,ROUNDDOWN(YEARFRAC($D$167,EB$167,1),0),,-($U53*(1-$O53)+$V53*$O53)*$B53/12,0))</f>
        <v>0</v>
      </c>
      <c r="EC222" s="515">
        <f t="shared" si="223"/>
        <v>0</v>
      </c>
      <c r="ED222" s="515">
        <f t="shared" si="223"/>
        <v>0</v>
      </c>
      <c r="EE222" s="515">
        <f t="shared" si="223"/>
        <v>0</v>
      </c>
      <c r="EF222" s="515">
        <f t="shared" si="223"/>
        <v>0</v>
      </c>
      <c r="EG222" s="515">
        <f t="shared" si="223"/>
        <v>0</v>
      </c>
      <c r="EH222" s="515">
        <f t="shared" si="223"/>
        <v>0</v>
      </c>
      <c r="EI222" s="515">
        <f t="shared" si="223"/>
        <v>0</v>
      </c>
      <c r="EJ222" s="515">
        <f t="shared" si="223"/>
        <v>0</v>
      </c>
      <c r="EK222" s="515">
        <f t="shared" si="223"/>
        <v>0</v>
      </c>
      <c r="EL222" s="515">
        <f t="shared" si="223"/>
        <v>0</v>
      </c>
      <c r="EM222" s="515">
        <f t="shared" si="223"/>
        <v>0</v>
      </c>
      <c r="EN222" s="515">
        <f t="shared" si="223"/>
        <v>0</v>
      </c>
      <c r="EO222" s="515">
        <f t="shared" si="223"/>
        <v>0</v>
      </c>
      <c r="EP222" s="515">
        <f t="shared" si="223"/>
        <v>0</v>
      </c>
      <c r="EQ222" s="515">
        <f t="shared" si="223"/>
        <v>0</v>
      </c>
      <c r="ER222" s="515">
        <f t="shared" si="223"/>
        <v>0</v>
      </c>
      <c r="ES222" s="515">
        <f t="shared" si="223"/>
        <v>0</v>
      </c>
      <c r="ET222" s="515">
        <f t="shared" si="223"/>
        <v>0</v>
      </c>
      <c r="EU222" s="515">
        <f t="shared" si="223"/>
        <v>0</v>
      </c>
      <c r="EV222" s="515">
        <f t="shared" si="223"/>
        <v>0</v>
      </c>
      <c r="EW222" s="515">
        <f t="shared" si="223"/>
        <v>0</v>
      </c>
      <c r="EX222" s="515">
        <f t="shared" si="223"/>
        <v>0</v>
      </c>
      <c r="EY222" s="515">
        <f t="shared" si="223"/>
        <v>0</v>
      </c>
      <c r="EZ222" s="515">
        <f t="shared" si="223"/>
        <v>0</v>
      </c>
      <c r="FA222" s="515">
        <f t="shared" si="223"/>
        <v>0</v>
      </c>
      <c r="FB222" s="515">
        <f t="shared" si="223"/>
        <v>0</v>
      </c>
      <c r="FC222" s="515">
        <f t="shared" si="223"/>
        <v>0</v>
      </c>
      <c r="FD222" s="515">
        <f t="shared" si="223"/>
        <v>0</v>
      </c>
      <c r="FE222" s="515">
        <f t="shared" si="223"/>
        <v>0</v>
      </c>
      <c r="FF222" s="515">
        <f t="shared" si="223"/>
        <v>0</v>
      </c>
      <c r="FG222" s="515">
        <f t="shared" si="223"/>
        <v>0</v>
      </c>
      <c r="FH222" s="515">
        <f t="shared" si="223"/>
        <v>0</v>
      </c>
      <c r="FI222" s="515">
        <f t="shared" si="223"/>
        <v>0</v>
      </c>
      <c r="FJ222" s="515">
        <f t="shared" si="223"/>
        <v>0</v>
      </c>
      <c r="FK222" s="515">
        <f t="shared" si="223"/>
        <v>0</v>
      </c>
      <c r="FL222" s="515">
        <f t="shared" si="223"/>
        <v>0</v>
      </c>
      <c r="FM222" s="515">
        <f t="shared" si="223"/>
        <v>0</v>
      </c>
      <c r="FN222" s="515">
        <f t="shared" si="223"/>
        <v>0</v>
      </c>
      <c r="FO222" s="515">
        <f t="shared" si="223"/>
        <v>0</v>
      </c>
      <c r="FP222" s="515">
        <f t="shared" si="223"/>
        <v>0</v>
      </c>
      <c r="FQ222" s="515">
        <f t="shared" si="223"/>
        <v>0</v>
      </c>
      <c r="FR222" s="515">
        <f t="shared" si="223"/>
        <v>0</v>
      </c>
      <c r="FS222" s="515">
        <f t="shared" si="223"/>
        <v>0</v>
      </c>
      <c r="FT222" s="515">
        <f t="shared" si="223"/>
        <v>0</v>
      </c>
      <c r="FU222" s="515">
        <f t="shared" si="223"/>
        <v>0</v>
      </c>
      <c r="FV222" s="515">
        <f t="shared" si="223"/>
        <v>0</v>
      </c>
      <c r="FW222" s="515">
        <f t="shared" si="223"/>
        <v>0</v>
      </c>
      <c r="FX222" s="515">
        <f t="shared" si="223"/>
        <v>0</v>
      </c>
      <c r="FY222" s="515">
        <f t="shared" si="223"/>
        <v>0</v>
      </c>
      <c r="FZ222" s="515">
        <f t="shared" si="223"/>
        <v>0</v>
      </c>
      <c r="GA222" s="515">
        <f t="shared" si="223"/>
        <v>0</v>
      </c>
      <c r="GB222" s="515">
        <f t="shared" si="223"/>
        <v>0</v>
      </c>
      <c r="GC222" s="515">
        <f t="shared" si="223"/>
        <v>0</v>
      </c>
      <c r="GD222" s="515">
        <f t="shared" si="223"/>
        <v>0</v>
      </c>
      <c r="GE222" s="515">
        <f t="shared" si="223"/>
        <v>0</v>
      </c>
      <c r="GF222" s="515">
        <f t="shared" si="223"/>
        <v>0</v>
      </c>
      <c r="GG222" s="515">
        <f t="shared" si="223"/>
        <v>0</v>
      </c>
      <c r="GH222" s="515">
        <f t="shared" si="223"/>
        <v>0</v>
      </c>
      <c r="GI222" s="515">
        <f t="shared" si="223"/>
        <v>0</v>
      </c>
      <c r="GJ222" s="515">
        <f t="shared" si="223"/>
        <v>0</v>
      </c>
      <c r="GK222" s="515">
        <f t="shared" si="223"/>
        <v>0</v>
      </c>
      <c r="GL222" s="515">
        <f t="shared" si="223"/>
        <v>0</v>
      </c>
      <c r="GM222" s="515">
        <f t="shared" si="223"/>
        <v>0</v>
      </c>
      <c r="GN222" s="515">
        <f t="shared" ref="GN222:IY222" si="224">IF(OR(GN$167&lt;=EOMONTH($E53,$R53*(1-$O53)),GN$167&gt;EOMONTH($E53,$P53*12*(1-$O53)+$Q53*12*$O53+$R53*(1-$O53))),0,FV($W53,ROUNDDOWN(YEARFRAC($D$167,GN$167,1),0),,-($U53*(1-$O53)+$V53*$O53)*$B53/12,0))</f>
        <v>0</v>
      </c>
      <c r="GO222" s="515">
        <f t="shared" si="224"/>
        <v>0</v>
      </c>
      <c r="GP222" s="515">
        <f t="shared" si="224"/>
        <v>0</v>
      </c>
      <c r="GQ222" s="515">
        <f t="shared" si="224"/>
        <v>0</v>
      </c>
      <c r="GR222" s="515">
        <f t="shared" si="224"/>
        <v>0</v>
      </c>
      <c r="GS222" s="515">
        <f t="shared" si="224"/>
        <v>0</v>
      </c>
      <c r="GT222" s="515">
        <f t="shared" si="224"/>
        <v>0</v>
      </c>
      <c r="GU222" s="515">
        <f t="shared" si="224"/>
        <v>0</v>
      </c>
      <c r="GV222" s="515">
        <f t="shared" si="224"/>
        <v>0</v>
      </c>
      <c r="GW222" s="515">
        <f t="shared" si="224"/>
        <v>0</v>
      </c>
      <c r="GX222" s="515">
        <f t="shared" si="224"/>
        <v>0</v>
      </c>
      <c r="GY222" s="515">
        <f t="shared" si="224"/>
        <v>0</v>
      </c>
      <c r="GZ222" s="515">
        <f t="shared" si="224"/>
        <v>0</v>
      </c>
      <c r="HA222" s="515">
        <f t="shared" si="224"/>
        <v>0</v>
      </c>
      <c r="HB222" s="515">
        <f t="shared" si="224"/>
        <v>0</v>
      </c>
      <c r="HC222" s="515">
        <f t="shared" si="224"/>
        <v>0</v>
      </c>
      <c r="HD222" s="515">
        <f t="shared" si="224"/>
        <v>0</v>
      </c>
      <c r="HE222" s="515">
        <f t="shared" si="224"/>
        <v>0</v>
      </c>
      <c r="HF222" s="515">
        <f t="shared" si="224"/>
        <v>0</v>
      </c>
      <c r="HG222" s="515">
        <f t="shared" si="224"/>
        <v>0</v>
      </c>
      <c r="HH222" s="515">
        <f t="shared" si="224"/>
        <v>0</v>
      </c>
      <c r="HI222" s="515">
        <f t="shared" si="224"/>
        <v>0</v>
      </c>
      <c r="HJ222" s="515">
        <f t="shared" si="224"/>
        <v>0</v>
      </c>
      <c r="HK222" s="515">
        <f t="shared" si="224"/>
        <v>0</v>
      </c>
      <c r="HL222" s="515">
        <f t="shared" si="224"/>
        <v>0</v>
      </c>
      <c r="HM222" s="515">
        <f t="shared" si="224"/>
        <v>0</v>
      </c>
      <c r="HN222" s="515">
        <f t="shared" si="224"/>
        <v>0</v>
      </c>
      <c r="HO222" s="515">
        <f t="shared" si="224"/>
        <v>0</v>
      </c>
      <c r="HP222" s="515">
        <f t="shared" si="224"/>
        <v>0</v>
      </c>
      <c r="HQ222" s="515">
        <f t="shared" si="224"/>
        <v>0</v>
      </c>
      <c r="HR222" s="515">
        <f t="shared" si="224"/>
        <v>0</v>
      </c>
      <c r="HS222" s="515">
        <f t="shared" si="224"/>
        <v>0</v>
      </c>
      <c r="HT222" s="515">
        <f t="shared" si="224"/>
        <v>0</v>
      </c>
      <c r="HU222" s="515">
        <f t="shared" si="224"/>
        <v>0</v>
      </c>
      <c r="HV222" s="515">
        <f t="shared" si="224"/>
        <v>0</v>
      </c>
      <c r="HW222" s="515">
        <f t="shared" si="224"/>
        <v>0</v>
      </c>
      <c r="HX222" s="515">
        <f t="shared" si="224"/>
        <v>0</v>
      </c>
      <c r="HY222" s="515">
        <f t="shared" si="224"/>
        <v>0</v>
      </c>
      <c r="HZ222" s="515">
        <f t="shared" si="224"/>
        <v>0</v>
      </c>
      <c r="IA222" s="515">
        <f t="shared" si="224"/>
        <v>0</v>
      </c>
      <c r="IB222" s="515">
        <f t="shared" si="224"/>
        <v>0</v>
      </c>
      <c r="IC222" s="515">
        <f t="shared" si="224"/>
        <v>0</v>
      </c>
      <c r="ID222" s="515">
        <f t="shared" si="224"/>
        <v>0</v>
      </c>
      <c r="IE222" s="515">
        <f t="shared" si="224"/>
        <v>0</v>
      </c>
      <c r="IF222" s="515">
        <f t="shared" si="224"/>
        <v>0</v>
      </c>
      <c r="IG222" s="515">
        <f t="shared" si="224"/>
        <v>0</v>
      </c>
      <c r="IH222" s="515">
        <f t="shared" si="224"/>
        <v>0</v>
      </c>
      <c r="II222" s="515">
        <f t="shared" si="224"/>
        <v>0</v>
      </c>
      <c r="IJ222" s="515">
        <f t="shared" si="224"/>
        <v>0</v>
      </c>
      <c r="IK222" s="515">
        <f t="shared" si="224"/>
        <v>0</v>
      </c>
      <c r="IL222" s="515">
        <f t="shared" si="224"/>
        <v>0</v>
      </c>
      <c r="IM222" s="515">
        <f t="shared" si="224"/>
        <v>0</v>
      </c>
      <c r="IN222" s="515">
        <f t="shared" si="224"/>
        <v>0</v>
      </c>
      <c r="IO222" s="515">
        <f t="shared" si="224"/>
        <v>0</v>
      </c>
      <c r="IP222" s="515">
        <f t="shared" si="224"/>
        <v>0</v>
      </c>
      <c r="IQ222" s="515">
        <f t="shared" si="224"/>
        <v>0</v>
      </c>
      <c r="IR222" s="515">
        <f t="shared" si="224"/>
        <v>0</v>
      </c>
      <c r="IS222" s="515">
        <f t="shared" si="224"/>
        <v>0</v>
      </c>
      <c r="IT222" s="515">
        <f t="shared" si="224"/>
        <v>0</v>
      </c>
      <c r="IU222" s="515">
        <f t="shared" si="224"/>
        <v>0</v>
      </c>
      <c r="IV222" s="515">
        <f t="shared" si="224"/>
        <v>0</v>
      </c>
      <c r="IW222" s="515">
        <f t="shared" si="224"/>
        <v>0</v>
      </c>
      <c r="IX222" s="515">
        <f t="shared" si="224"/>
        <v>0</v>
      </c>
      <c r="IY222" s="515">
        <f t="shared" si="224"/>
        <v>0</v>
      </c>
      <c r="IZ222" s="515">
        <f t="shared" ref="IZ222:LK222" si="225">IF(OR(IZ$167&lt;=EOMONTH($E53,$R53*(1-$O53)),IZ$167&gt;EOMONTH($E53,$P53*12*(1-$O53)+$Q53*12*$O53+$R53*(1-$O53))),0,FV($W53,ROUNDDOWN(YEARFRAC($D$167,IZ$167,1),0),,-($U53*(1-$O53)+$V53*$O53)*$B53/12,0))</f>
        <v>0</v>
      </c>
      <c r="JA222" s="515">
        <f t="shared" si="225"/>
        <v>0</v>
      </c>
      <c r="JB222" s="515">
        <f t="shared" si="225"/>
        <v>0</v>
      </c>
      <c r="JC222" s="515">
        <f t="shared" si="225"/>
        <v>0</v>
      </c>
      <c r="JD222" s="515">
        <f t="shared" si="225"/>
        <v>0</v>
      </c>
      <c r="JE222" s="515">
        <f t="shared" si="225"/>
        <v>0</v>
      </c>
      <c r="JF222" s="515">
        <f t="shared" si="225"/>
        <v>0</v>
      </c>
      <c r="JG222" s="515">
        <f t="shared" si="225"/>
        <v>0</v>
      </c>
      <c r="JH222" s="515">
        <f t="shared" si="225"/>
        <v>0</v>
      </c>
      <c r="JI222" s="515">
        <f t="shared" si="225"/>
        <v>0</v>
      </c>
      <c r="JJ222" s="515">
        <f t="shared" si="225"/>
        <v>0</v>
      </c>
      <c r="JK222" s="515">
        <f t="shared" si="225"/>
        <v>0</v>
      </c>
      <c r="JL222" s="515">
        <f t="shared" si="225"/>
        <v>0</v>
      </c>
      <c r="JM222" s="515">
        <f t="shared" si="225"/>
        <v>0</v>
      </c>
      <c r="JN222" s="515">
        <f t="shared" si="225"/>
        <v>0</v>
      </c>
      <c r="JO222" s="515">
        <f t="shared" si="225"/>
        <v>0</v>
      </c>
      <c r="JP222" s="515">
        <f t="shared" si="225"/>
        <v>0</v>
      </c>
      <c r="JQ222" s="515">
        <f t="shared" si="225"/>
        <v>0</v>
      </c>
      <c r="JR222" s="515">
        <f t="shared" si="225"/>
        <v>0</v>
      </c>
      <c r="JS222" s="515">
        <f t="shared" si="225"/>
        <v>0</v>
      </c>
      <c r="JT222" s="515">
        <f t="shared" si="225"/>
        <v>0</v>
      </c>
      <c r="JU222" s="515">
        <f t="shared" si="225"/>
        <v>0</v>
      </c>
      <c r="JV222" s="515">
        <f t="shared" si="225"/>
        <v>0</v>
      </c>
      <c r="JW222" s="515">
        <f t="shared" si="225"/>
        <v>0</v>
      </c>
      <c r="JX222" s="515">
        <f t="shared" si="225"/>
        <v>0</v>
      </c>
      <c r="JY222" s="515">
        <f t="shared" si="225"/>
        <v>0</v>
      </c>
      <c r="JZ222" s="515">
        <f t="shared" si="225"/>
        <v>0</v>
      </c>
      <c r="KA222" s="515">
        <f t="shared" si="225"/>
        <v>0</v>
      </c>
      <c r="KB222" s="515">
        <f t="shared" si="225"/>
        <v>0</v>
      </c>
      <c r="KC222" s="515">
        <f t="shared" si="225"/>
        <v>0</v>
      </c>
      <c r="KD222" s="515">
        <f t="shared" si="225"/>
        <v>0</v>
      </c>
      <c r="KE222" s="515">
        <f t="shared" si="225"/>
        <v>0</v>
      </c>
      <c r="KF222" s="515">
        <f t="shared" si="225"/>
        <v>0</v>
      </c>
      <c r="KG222" s="515">
        <f t="shared" si="225"/>
        <v>0</v>
      </c>
      <c r="KH222" s="515">
        <f t="shared" si="225"/>
        <v>0</v>
      </c>
      <c r="KI222" s="515">
        <f t="shared" si="225"/>
        <v>0</v>
      </c>
      <c r="KJ222" s="515">
        <f t="shared" si="225"/>
        <v>0</v>
      </c>
      <c r="KK222" s="515">
        <f t="shared" si="225"/>
        <v>0</v>
      </c>
      <c r="KL222" s="515">
        <f t="shared" si="225"/>
        <v>0</v>
      </c>
      <c r="KM222" s="515">
        <f t="shared" si="225"/>
        <v>0</v>
      </c>
      <c r="KN222" s="515">
        <f t="shared" si="225"/>
        <v>0</v>
      </c>
      <c r="KO222" s="515">
        <f t="shared" si="225"/>
        <v>0</v>
      </c>
      <c r="KP222" s="515">
        <f t="shared" si="225"/>
        <v>0</v>
      </c>
      <c r="KQ222" s="515">
        <f t="shared" si="225"/>
        <v>0</v>
      </c>
      <c r="KR222" s="515">
        <f t="shared" si="225"/>
        <v>0</v>
      </c>
      <c r="KS222" s="515">
        <f t="shared" si="225"/>
        <v>0</v>
      </c>
      <c r="KT222" s="515">
        <f t="shared" si="225"/>
        <v>0</v>
      </c>
      <c r="KU222" s="515">
        <f t="shared" si="225"/>
        <v>0</v>
      </c>
      <c r="KV222" s="515">
        <f t="shared" si="225"/>
        <v>0</v>
      </c>
      <c r="KW222" s="515">
        <f t="shared" si="225"/>
        <v>0</v>
      </c>
      <c r="KX222" s="515">
        <f t="shared" si="225"/>
        <v>0</v>
      </c>
      <c r="KY222" s="515">
        <f t="shared" si="225"/>
        <v>0</v>
      </c>
      <c r="KZ222" s="515">
        <f t="shared" si="225"/>
        <v>0</v>
      </c>
      <c r="LA222" s="515">
        <f t="shared" si="225"/>
        <v>0</v>
      </c>
      <c r="LB222" s="515">
        <f t="shared" si="225"/>
        <v>0</v>
      </c>
      <c r="LC222" s="515">
        <f t="shared" si="225"/>
        <v>0</v>
      </c>
      <c r="LD222" s="515">
        <f t="shared" si="225"/>
        <v>0</v>
      </c>
      <c r="LE222" s="515">
        <f t="shared" si="225"/>
        <v>0</v>
      </c>
      <c r="LF222" s="515">
        <f t="shared" si="225"/>
        <v>0</v>
      </c>
      <c r="LG222" s="515">
        <f t="shared" si="225"/>
        <v>0</v>
      </c>
      <c r="LH222" s="515">
        <f t="shared" si="225"/>
        <v>0</v>
      </c>
      <c r="LI222" s="515">
        <f t="shared" si="225"/>
        <v>0</v>
      </c>
      <c r="LJ222" s="515">
        <f t="shared" si="225"/>
        <v>0</v>
      </c>
      <c r="LK222" s="515">
        <f t="shared" si="225"/>
        <v>0</v>
      </c>
      <c r="LL222" s="515">
        <f t="shared" ref="LL222:NK222" si="226">IF(OR(LL$167&lt;=EOMONTH($E53,$R53*(1-$O53)),LL$167&gt;EOMONTH($E53,$P53*12*(1-$O53)+$Q53*12*$O53+$R53*(1-$O53))),0,FV($W53,ROUNDDOWN(YEARFRAC($D$167,LL$167,1),0),,-($U53*(1-$O53)+$V53*$O53)*$B53/12,0))</f>
        <v>0</v>
      </c>
      <c r="LM222" s="515">
        <f t="shared" si="226"/>
        <v>0</v>
      </c>
      <c r="LN222" s="515">
        <f t="shared" si="226"/>
        <v>0</v>
      </c>
      <c r="LO222" s="515">
        <f t="shared" si="226"/>
        <v>0</v>
      </c>
      <c r="LP222" s="515">
        <f t="shared" si="226"/>
        <v>0</v>
      </c>
      <c r="LQ222" s="515">
        <f t="shared" si="226"/>
        <v>0</v>
      </c>
      <c r="LR222" s="515">
        <f t="shared" si="226"/>
        <v>0</v>
      </c>
      <c r="LS222" s="515">
        <f t="shared" si="226"/>
        <v>0</v>
      </c>
      <c r="LT222" s="515">
        <f t="shared" si="226"/>
        <v>0</v>
      </c>
      <c r="LU222" s="515">
        <f t="shared" si="226"/>
        <v>0</v>
      </c>
      <c r="LV222" s="515">
        <f t="shared" si="226"/>
        <v>0</v>
      </c>
      <c r="LW222" s="515">
        <f t="shared" si="226"/>
        <v>0</v>
      </c>
      <c r="LX222" s="515">
        <f t="shared" si="226"/>
        <v>0</v>
      </c>
      <c r="LY222" s="515">
        <f t="shared" si="226"/>
        <v>0</v>
      </c>
      <c r="LZ222" s="515">
        <f t="shared" si="226"/>
        <v>0</v>
      </c>
      <c r="MA222" s="515">
        <f t="shared" si="226"/>
        <v>0</v>
      </c>
      <c r="MB222" s="515">
        <f t="shared" si="226"/>
        <v>0</v>
      </c>
      <c r="MC222" s="515">
        <f t="shared" si="226"/>
        <v>0</v>
      </c>
      <c r="MD222" s="515">
        <f t="shared" si="226"/>
        <v>0</v>
      </c>
      <c r="ME222" s="515">
        <f t="shared" si="226"/>
        <v>0</v>
      </c>
      <c r="MF222" s="515">
        <f t="shared" si="226"/>
        <v>0</v>
      </c>
      <c r="MG222" s="515">
        <f t="shared" si="226"/>
        <v>0</v>
      </c>
      <c r="MH222" s="515">
        <f t="shared" si="226"/>
        <v>0</v>
      </c>
      <c r="MI222" s="515">
        <f t="shared" si="226"/>
        <v>0</v>
      </c>
      <c r="MJ222" s="515">
        <f t="shared" si="226"/>
        <v>0</v>
      </c>
      <c r="MK222" s="515">
        <f t="shared" si="226"/>
        <v>0</v>
      </c>
      <c r="ML222" s="515">
        <f t="shared" si="226"/>
        <v>0</v>
      </c>
      <c r="MM222" s="515">
        <f t="shared" si="226"/>
        <v>0</v>
      </c>
      <c r="MN222" s="515">
        <f t="shared" si="226"/>
        <v>0</v>
      </c>
      <c r="MO222" s="515">
        <f t="shared" si="226"/>
        <v>0</v>
      </c>
      <c r="MP222" s="515">
        <f t="shared" si="226"/>
        <v>0</v>
      </c>
      <c r="MQ222" s="515">
        <f t="shared" si="226"/>
        <v>0</v>
      </c>
      <c r="MR222" s="515">
        <f t="shared" si="226"/>
        <v>0</v>
      </c>
      <c r="MS222" s="515">
        <f t="shared" si="226"/>
        <v>0</v>
      </c>
      <c r="MT222" s="515">
        <f t="shared" si="226"/>
        <v>0</v>
      </c>
      <c r="MU222" s="515">
        <f t="shared" si="226"/>
        <v>0</v>
      </c>
      <c r="MV222" s="515">
        <f t="shared" si="226"/>
        <v>0</v>
      </c>
      <c r="MW222" s="515">
        <f t="shared" si="226"/>
        <v>0</v>
      </c>
      <c r="MX222" s="515">
        <f t="shared" si="226"/>
        <v>0</v>
      </c>
      <c r="MY222" s="515">
        <f t="shared" si="226"/>
        <v>0</v>
      </c>
      <c r="MZ222" s="515">
        <f t="shared" si="226"/>
        <v>0</v>
      </c>
      <c r="NA222" s="515">
        <f t="shared" si="226"/>
        <v>0</v>
      </c>
      <c r="NB222" s="515">
        <f t="shared" si="226"/>
        <v>0</v>
      </c>
      <c r="NC222" s="515">
        <f t="shared" si="226"/>
        <v>0</v>
      </c>
      <c r="ND222" s="515">
        <f t="shared" si="226"/>
        <v>0</v>
      </c>
      <c r="NE222" s="515">
        <f t="shared" si="226"/>
        <v>0</v>
      </c>
      <c r="NF222" s="515">
        <f t="shared" si="226"/>
        <v>0</v>
      </c>
      <c r="NG222" s="515">
        <f t="shared" si="226"/>
        <v>0</v>
      </c>
      <c r="NH222" s="515">
        <f t="shared" si="226"/>
        <v>0</v>
      </c>
      <c r="NI222" s="515">
        <f t="shared" si="226"/>
        <v>0</v>
      </c>
      <c r="NJ222" s="515">
        <f t="shared" si="226"/>
        <v>0</v>
      </c>
      <c r="NK222" s="518">
        <f t="shared" si="226"/>
        <v>0</v>
      </c>
    </row>
    <row r="223" spans="1:375" s="384" customFormat="1" ht="13.8" x14ac:dyDescent="0.3">
      <c r="A223" s="517">
        <f t="shared" si="208"/>
        <v>-16027.638836120004</v>
      </c>
      <c r="B223" s="421" t="s">
        <v>331</v>
      </c>
      <c r="C223" s="514" t="s">
        <v>334</v>
      </c>
      <c r="D223" s="515">
        <f t="shared" ref="D223:BO223" si="227">IF(AND(D$167&gt;EOMONTH($E53,$R53*(1-$O53)),D$167&lt;=EOMONTH($E53,$R53*(1-$O53)+$S53*(1-$O53)+$T53*$O53)),-D222,0)</f>
        <v>0</v>
      </c>
      <c r="E223" s="515">
        <f t="shared" si="227"/>
        <v>0</v>
      </c>
      <c r="F223" s="515">
        <f t="shared" si="227"/>
        <v>0</v>
      </c>
      <c r="G223" s="515">
        <f t="shared" si="227"/>
        <v>0</v>
      </c>
      <c r="H223" s="515">
        <f t="shared" si="227"/>
        <v>0</v>
      </c>
      <c r="I223" s="515">
        <f t="shared" si="227"/>
        <v>0</v>
      </c>
      <c r="J223" s="515">
        <f t="shared" si="227"/>
        <v>0</v>
      </c>
      <c r="K223" s="515">
        <f t="shared" si="227"/>
        <v>0</v>
      </c>
      <c r="L223" s="515">
        <f t="shared" si="227"/>
        <v>0</v>
      </c>
      <c r="M223" s="515">
        <f t="shared" si="227"/>
        <v>0</v>
      </c>
      <c r="N223" s="515">
        <f t="shared" si="227"/>
        <v>0</v>
      </c>
      <c r="O223" s="515">
        <f t="shared" si="227"/>
        <v>0</v>
      </c>
      <c r="P223" s="515">
        <f t="shared" si="227"/>
        <v>0</v>
      </c>
      <c r="Q223" s="515">
        <f t="shared" si="227"/>
        <v>0</v>
      </c>
      <c r="R223" s="515">
        <f t="shared" si="227"/>
        <v>0</v>
      </c>
      <c r="S223" s="515">
        <f t="shared" si="227"/>
        <v>0</v>
      </c>
      <c r="T223" s="515">
        <f t="shared" si="227"/>
        <v>0</v>
      </c>
      <c r="U223" s="515">
        <f t="shared" si="227"/>
        <v>0</v>
      </c>
      <c r="V223" s="515">
        <f t="shared" si="227"/>
        <v>0</v>
      </c>
      <c r="W223" s="515">
        <f t="shared" si="227"/>
        <v>0</v>
      </c>
      <c r="X223" s="515">
        <f t="shared" si="227"/>
        <v>0</v>
      </c>
      <c r="Y223" s="515">
        <f t="shared" si="227"/>
        <v>0</v>
      </c>
      <c r="Z223" s="515">
        <f t="shared" si="227"/>
        <v>0</v>
      </c>
      <c r="AA223" s="515">
        <f t="shared" si="227"/>
        <v>0</v>
      </c>
      <c r="AB223" s="515">
        <f t="shared" si="227"/>
        <v>0</v>
      </c>
      <c r="AC223" s="515">
        <f t="shared" si="227"/>
        <v>0</v>
      </c>
      <c r="AD223" s="515">
        <f t="shared" si="227"/>
        <v>0</v>
      </c>
      <c r="AE223" s="515">
        <f t="shared" si="227"/>
        <v>0</v>
      </c>
      <c r="AF223" s="515">
        <f t="shared" si="227"/>
        <v>0</v>
      </c>
      <c r="AG223" s="515">
        <f t="shared" si="227"/>
        <v>0</v>
      </c>
      <c r="AH223" s="515">
        <f t="shared" si="227"/>
        <v>0</v>
      </c>
      <c r="AI223" s="515">
        <f t="shared" si="227"/>
        <v>0</v>
      </c>
      <c r="AJ223" s="515">
        <f t="shared" si="227"/>
        <v>0</v>
      </c>
      <c r="AK223" s="515">
        <f t="shared" si="227"/>
        <v>0</v>
      </c>
      <c r="AL223" s="515">
        <f t="shared" si="227"/>
        <v>0</v>
      </c>
      <c r="AM223" s="515">
        <f t="shared" si="227"/>
        <v>0</v>
      </c>
      <c r="AN223" s="515">
        <f t="shared" si="227"/>
        <v>0</v>
      </c>
      <c r="AO223" s="515">
        <f t="shared" si="227"/>
        <v>0</v>
      </c>
      <c r="AP223" s="515">
        <f t="shared" si="227"/>
        <v>0</v>
      </c>
      <c r="AQ223" s="515">
        <f t="shared" si="227"/>
        <v>0</v>
      </c>
      <c r="AR223" s="515">
        <f t="shared" si="227"/>
        <v>0</v>
      </c>
      <c r="AS223" s="515">
        <f t="shared" si="227"/>
        <v>-8013.8194180600021</v>
      </c>
      <c r="AT223" s="515">
        <f t="shared" si="227"/>
        <v>-8013.8194180600021</v>
      </c>
      <c r="AU223" s="515">
        <f t="shared" si="227"/>
        <v>0</v>
      </c>
      <c r="AV223" s="515">
        <f t="shared" si="227"/>
        <v>0</v>
      </c>
      <c r="AW223" s="515">
        <f t="shared" si="227"/>
        <v>0</v>
      </c>
      <c r="AX223" s="515">
        <f t="shared" si="227"/>
        <v>0</v>
      </c>
      <c r="AY223" s="515">
        <f t="shared" si="227"/>
        <v>0</v>
      </c>
      <c r="AZ223" s="515">
        <f t="shared" si="227"/>
        <v>0</v>
      </c>
      <c r="BA223" s="515">
        <f t="shared" si="227"/>
        <v>0</v>
      </c>
      <c r="BB223" s="515">
        <f t="shared" si="227"/>
        <v>0</v>
      </c>
      <c r="BC223" s="515">
        <f t="shared" si="227"/>
        <v>0</v>
      </c>
      <c r="BD223" s="515">
        <f t="shared" si="227"/>
        <v>0</v>
      </c>
      <c r="BE223" s="515">
        <f t="shared" si="227"/>
        <v>0</v>
      </c>
      <c r="BF223" s="515">
        <f t="shared" si="227"/>
        <v>0</v>
      </c>
      <c r="BG223" s="515">
        <f t="shared" si="227"/>
        <v>0</v>
      </c>
      <c r="BH223" s="515">
        <f t="shared" si="227"/>
        <v>0</v>
      </c>
      <c r="BI223" s="515">
        <f t="shared" si="227"/>
        <v>0</v>
      </c>
      <c r="BJ223" s="515">
        <f t="shared" si="227"/>
        <v>0</v>
      </c>
      <c r="BK223" s="515">
        <f t="shared" si="227"/>
        <v>0</v>
      </c>
      <c r="BL223" s="515">
        <f t="shared" si="227"/>
        <v>0</v>
      </c>
      <c r="BM223" s="515">
        <f t="shared" si="227"/>
        <v>0</v>
      </c>
      <c r="BN223" s="515">
        <f t="shared" si="227"/>
        <v>0</v>
      </c>
      <c r="BO223" s="515">
        <f t="shared" si="227"/>
        <v>0</v>
      </c>
      <c r="BP223" s="515">
        <f t="shared" ref="BP223:EA223" si="228">IF(AND(BP$167&gt;EOMONTH($E53,$R53*(1-$O53)),BP$167&lt;=EOMONTH($E53,$R53*(1-$O53)+$S53*(1-$O53)+$T53*$O53)),-BP222,0)</f>
        <v>0</v>
      </c>
      <c r="BQ223" s="515">
        <f t="shared" si="228"/>
        <v>0</v>
      </c>
      <c r="BR223" s="515">
        <f t="shared" si="228"/>
        <v>0</v>
      </c>
      <c r="BS223" s="515">
        <f t="shared" si="228"/>
        <v>0</v>
      </c>
      <c r="BT223" s="515">
        <f t="shared" si="228"/>
        <v>0</v>
      </c>
      <c r="BU223" s="515">
        <f t="shared" si="228"/>
        <v>0</v>
      </c>
      <c r="BV223" s="515">
        <f t="shared" si="228"/>
        <v>0</v>
      </c>
      <c r="BW223" s="515">
        <f t="shared" si="228"/>
        <v>0</v>
      </c>
      <c r="BX223" s="515">
        <f t="shared" si="228"/>
        <v>0</v>
      </c>
      <c r="BY223" s="515">
        <f t="shared" si="228"/>
        <v>0</v>
      </c>
      <c r="BZ223" s="515">
        <f t="shared" si="228"/>
        <v>0</v>
      </c>
      <c r="CA223" s="515">
        <f t="shared" si="228"/>
        <v>0</v>
      </c>
      <c r="CB223" s="515">
        <f t="shared" si="228"/>
        <v>0</v>
      </c>
      <c r="CC223" s="515">
        <f t="shared" si="228"/>
        <v>0</v>
      </c>
      <c r="CD223" s="515">
        <f t="shared" si="228"/>
        <v>0</v>
      </c>
      <c r="CE223" s="515">
        <f t="shared" si="228"/>
        <v>0</v>
      </c>
      <c r="CF223" s="515">
        <f t="shared" si="228"/>
        <v>0</v>
      </c>
      <c r="CG223" s="515">
        <f t="shared" si="228"/>
        <v>0</v>
      </c>
      <c r="CH223" s="515">
        <f t="shared" si="228"/>
        <v>0</v>
      </c>
      <c r="CI223" s="515">
        <f t="shared" si="228"/>
        <v>0</v>
      </c>
      <c r="CJ223" s="515">
        <f t="shared" si="228"/>
        <v>0</v>
      </c>
      <c r="CK223" s="515">
        <f t="shared" si="228"/>
        <v>0</v>
      </c>
      <c r="CL223" s="515">
        <f t="shared" si="228"/>
        <v>0</v>
      </c>
      <c r="CM223" s="515">
        <f t="shared" si="228"/>
        <v>0</v>
      </c>
      <c r="CN223" s="515">
        <f t="shared" si="228"/>
        <v>0</v>
      </c>
      <c r="CO223" s="515">
        <f t="shared" si="228"/>
        <v>0</v>
      </c>
      <c r="CP223" s="515">
        <f t="shared" si="228"/>
        <v>0</v>
      </c>
      <c r="CQ223" s="515">
        <f t="shared" si="228"/>
        <v>0</v>
      </c>
      <c r="CR223" s="515">
        <f t="shared" si="228"/>
        <v>0</v>
      </c>
      <c r="CS223" s="515">
        <f t="shared" si="228"/>
        <v>0</v>
      </c>
      <c r="CT223" s="515">
        <f t="shared" si="228"/>
        <v>0</v>
      </c>
      <c r="CU223" s="515">
        <f t="shared" si="228"/>
        <v>0</v>
      </c>
      <c r="CV223" s="515">
        <f t="shared" si="228"/>
        <v>0</v>
      </c>
      <c r="CW223" s="515">
        <f t="shared" si="228"/>
        <v>0</v>
      </c>
      <c r="CX223" s="515">
        <f t="shared" si="228"/>
        <v>0</v>
      </c>
      <c r="CY223" s="515">
        <f t="shared" si="228"/>
        <v>0</v>
      </c>
      <c r="CZ223" s="515">
        <f t="shared" si="228"/>
        <v>0</v>
      </c>
      <c r="DA223" s="515">
        <f t="shared" si="228"/>
        <v>0</v>
      </c>
      <c r="DB223" s="515">
        <f t="shared" si="228"/>
        <v>0</v>
      </c>
      <c r="DC223" s="515">
        <f t="shared" si="228"/>
        <v>0</v>
      </c>
      <c r="DD223" s="515">
        <f t="shared" si="228"/>
        <v>0</v>
      </c>
      <c r="DE223" s="515">
        <f t="shared" si="228"/>
        <v>0</v>
      </c>
      <c r="DF223" s="515">
        <f t="shared" si="228"/>
        <v>0</v>
      </c>
      <c r="DG223" s="515">
        <f t="shared" si="228"/>
        <v>0</v>
      </c>
      <c r="DH223" s="515">
        <f t="shared" si="228"/>
        <v>0</v>
      </c>
      <c r="DI223" s="515">
        <f t="shared" si="228"/>
        <v>0</v>
      </c>
      <c r="DJ223" s="515">
        <f t="shared" si="228"/>
        <v>0</v>
      </c>
      <c r="DK223" s="515">
        <f t="shared" si="228"/>
        <v>0</v>
      </c>
      <c r="DL223" s="515">
        <f t="shared" si="228"/>
        <v>0</v>
      </c>
      <c r="DM223" s="515">
        <f t="shared" si="228"/>
        <v>0</v>
      </c>
      <c r="DN223" s="515">
        <f t="shared" si="228"/>
        <v>0</v>
      </c>
      <c r="DO223" s="515">
        <f t="shared" si="228"/>
        <v>0</v>
      </c>
      <c r="DP223" s="515">
        <f t="shared" si="228"/>
        <v>0</v>
      </c>
      <c r="DQ223" s="515">
        <f t="shared" si="228"/>
        <v>0</v>
      </c>
      <c r="DR223" s="515">
        <f t="shared" si="228"/>
        <v>0</v>
      </c>
      <c r="DS223" s="515">
        <f t="shared" si="228"/>
        <v>0</v>
      </c>
      <c r="DT223" s="515">
        <f t="shared" si="228"/>
        <v>0</v>
      </c>
      <c r="DU223" s="515">
        <f t="shared" si="228"/>
        <v>0</v>
      </c>
      <c r="DV223" s="515">
        <f t="shared" si="228"/>
        <v>0</v>
      </c>
      <c r="DW223" s="515">
        <f t="shared" si="228"/>
        <v>0</v>
      </c>
      <c r="DX223" s="515">
        <f t="shared" si="228"/>
        <v>0</v>
      </c>
      <c r="DY223" s="515">
        <f t="shared" si="228"/>
        <v>0</v>
      </c>
      <c r="DZ223" s="515">
        <f t="shared" si="228"/>
        <v>0</v>
      </c>
      <c r="EA223" s="515">
        <f t="shared" si="228"/>
        <v>0</v>
      </c>
      <c r="EB223" s="515">
        <f t="shared" ref="EB223:GM223" si="229">IF(AND(EB$167&gt;EOMONTH($E53,$R53*(1-$O53)),EB$167&lt;=EOMONTH($E53,$R53*(1-$O53)+$S53*(1-$O53)+$T53*$O53)),-EB222,0)</f>
        <v>0</v>
      </c>
      <c r="EC223" s="515">
        <f t="shared" si="229"/>
        <v>0</v>
      </c>
      <c r="ED223" s="515">
        <f t="shared" si="229"/>
        <v>0</v>
      </c>
      <c r="EE223" s="515">
        <f t="shared" si="229"/>
        <v>0</v>
      </c>
      <c r="EF223" s="515">
        <f t="shared" si="229"/>
        <v>0</v>
      </c>
      <c r="EG223" s="515">
        <f t="shared" si="229"/>
        <v>0</v>
      </c>
      <c r="EH223" s="515">
        <f t="shared" si="229"/>
        <v>0</v>
      </c>
      <c r="EI223" s="515">
        <f t="shared" si="229"/>
        <v>0</v>
      </c>
      <c r="EJ223" s="515">
        <f t="shared" si="229"/>
        <v>0</v>
      </c>
      <c r="EK223" s="515">
        <f t="shared" si="229"/>
        <v>0</v>
      </c>
      <c r="EL223" s="515">
        <f t="shared" si="229"/>
        <v>0</v>
      </c>
      <c r="EM223" s="515">
        <f t="shared" si="229"/>
        <v>0</v>
      </c>
      <c r="EN223" s="515">
        <f t="shared" si="229"/>
        <v>0</v>
      </c>
      <c r="EO223" s="515">
        <f t="shared" si="229"/>
        <v>0</v>
      </c>
      <c r="EP223" s="515">
        <f t="shared" si="229"/>
        <v>0</v>
      </c>
      <c r="EQ223" s="515">
        <f t="shared" si="229"/>
        <v>0</v>
      </c>
      <c r="ER223" s="515">
        <f t="shared" si="229"/>
        <v>0</v>
      </c>
      <c r="ES223" s="515">
        <f t="shared" si="229"/>
        <v>0</v>
      </c>
      <c r="ET223" s="515">
        <f t="shared" si="229"/>
        <v>0</v>
      </c>
      <c r="EU223" s="515">
        <f t="shared" si="229"/>
        <v>0</v>
      </c>
      <c r="EV223" s="515">
        <f t="shared" si="229"/>
        <v>0</v>
      </c>
      <c r="EW223" s="515">
        <f t="shared" si="229"/>
        <v>0</v>
      </c>
      <c r="EX223" s="515">
        <f t="shared" si="229"/>
        <v>0</v>
      </c>
      <c r="EY223" s="515">
        <f t="shared" si="229"/>
        <v>0</v>
      </c>
      <c r="EZ223" s="515">
        <f t="shared" si="229"/>
        <v>0</v>
      </c>
      <c r="FA223" s="515">
        <f t="shared" si="229"/>
        <v>0</v>
      </c>
      <c r="FB223" s="515">
        <f t="shared" si="229"/>
        <v>0</v>
      </c>
      <c r="FC223" s="515">
        <f t="shared" si="229"/>
        <v>0</v>
      </c>
      <c r="FD223" s="515">
        <f t="shared" si="229"/>
        <v>0</v>
      </c>
      <c r="FE223" s="515">
        <f t="shared" si="229"/>
        <v>0</v>
      </c>
      <c r="FF223" s="515">
        <f t="shared" si="229"/>
        <v>0</v>
      </c>
      <c r="FG223" s="515">
        <f t="shared" si="229"/>
        <v>0</v>
      </c>
      <c r="FH223" s="515">
        <f t="shared" si="229"/>
        <v>0</v>
      </c>
      <c r="FI223" s="515">
        <f t="shared" si="229"/>
        <v>0</v>
      </c>
      <c r="FJ223" s="515">
        <f t="shared" si="229"/>
        <v>0</v>
      </c>
      <c r="FK223" s="515">
        <f t="shared" si="229"/>
        <v>0</v>
      </c>
      <c r="FL223" s="515">
        <f t="shared" si="229"/>
        <v>0</v>
      </c>
      <c r="FM223" s="515">
        <f t="shared" si="229"/>
        <v>0</v>
      </c>
      <c r="FN223" s="515">
        <f t="shared" si="229"/>
        <v>0</v>
      </c>
      <c r="FO223" s="515">
        <f t="shared" si="229"/>
        <v>0</v>
      </c>
      <c r="FP223" s="515">
        <f t="shared" si="229"/>
        <v>0</v>
      </c>
      <c r="FQ223" s="515">
        <f t="shared" si="229"/>
        <v>0</v>
      </c>
      <c r="FR223" s="515">
        <f t="shared" si="229"/>
        <v>0</v>
      </c>
      <c r="FS223" s="515">
        <f t="shared" si="229"/>
        <v>0</v>
      </c>
      <c r="FT223" s="515">
        <f t="shared" si="229"/>
        <v>0</v>
      </c>
      <c r="FU223" s="515">
        <f t="shared" si="229"/>
        <v>0</v>
      </c>
      <c r="FV223" s="515">
        <f t="shared" si="229"/>
        <v>0</v>
      </c>
      <c r="FW223" s="515">
        <f t="shared" si="229"/>
        <v>0</v>
      </c>
      <c r="FX223" s="515">
        <f t="shared" si="229"/>
        <v>0</v>
      </c>
      <c r="FY223" s="515">
        <f t="shared" si="229"/>
        <v>0</v>
      </c>
      <c r="FZ223" s="515">
        <f t="shared" si="229"/>
        <v>0</v>
      </c>
      <c r="GA223" s="515">
        <f t="shared" si="229"/>
        <v>0</v>
      </c>
      <c r="GB223" s="515">
        <f t="shared" si="229"/>
        <v>0</v>
      </c>
      <c r="GC223" s="515">
        <f t="shared" si="229"/>
        <v>0</v>
      </c>
      <c r="GD223" s="515">
        <f t="shared" si="229"/>
        <v>0</v>
      </c>
      <c r="GE223" s="515">
        <f t="shared" si="229"/>
        <v>0</v>
      </c>
      <c r="GF223" s="515">
        <f t="shared" si="229"/>
        <v>0</v>
      </c>
      <c r="GG223" s="515">
        <f t="shared" si="229"/>
        <v>0</v>
      </c>
      <c r="GH223" s="515">
        <f t="shared" si="229"/>
        <v>0</v>
      </c>
      <c r="GI223" s="515">
        <f t="shared" si="229"/>
        <v>0</v>
      </c>
      <c r="GJ223" s="515">
        <f t="shared" si="229"/>
        <v>0</v>
      </c>
      <c r="GK223" s="515">
        <f t="shared" si="229"/>
        <v>0</v>
      </c>
      <c r="GL223" s="515">
        <f t="shared" si="229"/>
        <v>0</v>
      </c>
      <c r="GM223" s="515">
        <f t="shared" si="229"/>
        <v>0</v>
      </c>
      <c r="GN223" s="515">
        <f t="shared" ref="GN223:IY223" si="230">IF(AND(GN$167&gt;EOMONTH($E53,$R53*(1-$O53)),GN$167&lt;=EOMONTH($E53,$R53*(1-$O53)+$S53*(1-$O53)+$T53*$O53)),-GN222,0)</f>
        <v>0</v>
      </c>
      <c r="GO223" s="515">
        <f t="shared" si="230"/>
        <v>0</v>
      </c>
      <c r="GP223" s="515">
        <f t="shared" si="230"/>
        <v>0</v>
      </c>
      <c r="GQ223" s="515">
        <f t="shared" si="230"/>
        <v>0</v>
      </c>
      <c r="GR223" s="515">
        <f t="shared" si="230"/>
        <v>0</v>
      </c>
      <c r="GS223" s="515">
        <f t="shared" si="230"/>
        <v>0</v>
      </c>
      <c r="GT223" s="515">
        <f t="shared" si="230"/>
        <v>0</v>
      </c>
      <c r="GU223" s="515">
        <f t="shared" si="230"/>
        <v>0</v>
      </c>
      <c r="GV223" s="515">
        <f t="shared" si="230"/>
        <v>0</v>
      </c>
      <c r="GW223" s="515">
        <f t="shared" si="230"/>
        <v>0</v>
      </c>
      <c r="GX223" s="515">
        <f t="shared" si="230"/>
        <v>0</v>
      </c>
      <c r="GY223" s="515">
        <f t="shared" si="230"/>
        <v>0</v>
      </c>
      <c r="GZ223" s="515">
        <f t="shared" si="230"/>
        <v>0</v>
      </c>
      <c r="HA223" s="515">
        <f t="shared" si="230"/>
        <v>0</v>
      </c>
      <c r="HB223" s="515">
        <f t="shared" si="230"/>
        <v>0</v>
      </c>
      <c r="HC223" s="515">
        <f t="shared" si="230"/>
        <v>0</v>
      </c>
      <c r="HD223" s="515">
        <f t="shared" si="230"/>
        <v>0</v>
      </c>
      <c r="HE223" s="515">
        <f t="shared" si="230"/>
        <v>0</v>
      </c>
      <c r="HF223" s="515">
        <f t="shared" si="230"/>
        <v>0</v>
      </c>
      <c r="HG223" s="515">
        <f t="shared" si="230"/>
        <v>0</v>
      </c>
      <c r="HH223" s="515">
        <f t="shared" si="230"/>
        <v>0</v>
      </c>
      <c r="HI223" s="515">
        <f t="shared" si="230"/>
        <v>0</v>
      </c>
      <c r="HJ223" s="515">
        <f t="shared" si="230"/>
        <v>0</v>
      </c>
      <c r="HK223" s="515">
        <f t="shared" si="230"/>
        <v>0</v>
      </c>
      <c r="HL223" s="515">
        <f t="shared" si="230"/>
        <v>0</v>
      </c>
      <c r="HM223" s="515">
        <f t="shared" si="230"/>
        <v>0</v>
      </c>
      <c r="HN223" s="515">
        <f t="shared" si="230"/>
        <v>0</v>
      </c>
      <c r="HO223" s="515">
        <f t="shared" si="230"/>
        <v>0</v>
      </c>
      <c r="HP223" s="515">
        <f t="shared" si="230"/>
        <v>0</v>
      </c>
      <c r="HQ223" s="515">
        <f t="shared" si="230"/>
        <v>0</v>
      </c>
      <c r="HR223" s="515">
        <f t="shared" si="230"/>
        <v>0</v>
      </c>
      <c r="HS223" s="515">
        <f t="shared" si="230"/>
        <v>0</v>
      </c>
      <c r="HT223" s="515">
        <f t="shared" si="230"/>
        <v>0</v>
      </c>
      <c r="HU223" s="515">
        <f t="shared" si="230"/>
        <v>0</v>
      </c>
      <c r="HV223" s="515">
        <f t="shared" si="230"/>
        <v>0</v>
      </c>
      <c r="HW223" s="515">
        <f t="shared" si="230"/>
        <v>0</v>
      </c>
      <c r="HX223" s="515">
        <f t="shared" si="230"/>
        <v>0</v>
      </c>
      <c r="HY223" s="515">
        <f t="shared" si="230"/>
        <v>0</v>
      </c>
      <c r="HZ223" s="515">
        <f t="shared" si="230"/>
        <v>0</v>
      </c>
      <c r="IA223" s="515">
        <f t="shared" si="230"/>
        <v>0</v>
      </c>
      <c r="IB223" s="515">
        <f t="shared" si="230"/>
        <v>0</v>
      </c>
      <c r="IC223" s="515">
        <f t="shared" si="230"/>
        <v>0</v>
      </c>
      <c r="ID223" s="515">
        <f t="shared" si="230"/>
        <v>0</v>
      </c>
      <c r="IE223" s="515">
        <f t="shared" si="230"/>
        <v>0</v>
      </c>
      <c r="IF223" s="515">
        <f t="shared" si="230"/>
        <v>0</v>
      </c>
      <c r="IG223" s="515">
        <f t="shared" si="230"/>
        <v>0</v>
      </c>
      <c r="IH223" s="515">
        <f t="shared" si="230"/>
        <v>0</v>
      </c>
      <c r="II223" s="515">
        <f t="shared" si="230"/>
        <v>0</v>
      </c>
      <c r="IJ223" s="515">
        <f t="shared" si="230"/>
        <v>0</v>
      </c>
      <c r="IK223" s="515">
        <f t="shared" si="230"/>
        <v>0</v>
      </c>
      <c r="IL223" s="515">
        <f t="shared" si="230"/>
        <v>0</v>
      </c>
      <c r="IM223" s="515">
        <f t="shared" si="230"/>
        <v>0</v>
      </c>
      <c r="IN223" s="515">
        <f t="shared" si="230"/>
        <v>0</v>
      </c>
      <c r="IO223" s="515">
        <f t="shared" si="230"/>
        <v>0</v>
      </c>
      <c r="IP223" s="515">
        <f t="shared" si="230"/>
        <v>0</v>
      </c>
      <c r="IQ223" s="515">
        <f t="shared" si="230"/>
        <v>0</v>
      </c>
      <c r="IR223" s="515">
        <f t="shared" si="230"/>
        <v>0</v>
      </c>
      <c r="IS223" s="515">
        <f t="shared" si="230"/>
        <v>0</v>
      </c>
      <c r="IT223" s="515">
        <f t="shared" si="230"/>
        <v>0</v>
      </c>
      <c r="IU223" s="515">
        <f t="shared" si="230"/>
        <v>0</v>
      </c>
      <c r="IV223" s="515">
        <f t="shared" si="230"/>
        <v>0</v>
      </c>
      <c r="IW223" s="515">
        <f t="shared" si="230"/>
        <v>0</v>
      </c>
      <c r="IX223" s="515">
        <f t="shared" si="230"/>
        <v>0</v>
      </c>
      <c r="IY223" s="515">
        <f t="shared" si="230"/>
        <v>0</v>
      </c>
      <c r="IZ223" s="515">
        <f t="shared" ref="IZ223:LK223" si="231">IF(AND(IZ$167&gt;EOMONTH($E53,$R53*(1-$O53)),IZ$167&lt;=EOMONTH($E53,$R53*(1-$O53)+$S53*(1-$O53)+$T53*$O53)),-IZ222,0)</f>
        <v>0</v>
      </c>
      <c r="JA223" s="515">
        <f t="shared" si="231"/>
        <v>0</v>
      </c>
      <c r="JB223" s="515">
        <f t="shared" si="231"/>
        <v>0</v>
      </c>
      <c r="JC223" s="515">
        <f t="shared" si="231"/>
        <v>0</v>
      </c>
      <c r="JD223" s="515">
        <f t="shared" si="231"/>
        <v>0</v>
      </c>
      <c r="JE223" s="515">
        <f t="shared" si="231"/>
        <v>0</v>
      </c>
      <c r="JF223" s="515">
        <f t="shared" si="231"/>
        <v>0</v>
      </c>
      <c r="JG223" s="515">
        <f t="shared" si="231"/>
        <v>0</v>
      </c>
      <c r="JH223" s="515">
        <f t="shared" si="231"/>
        <v>0</v>
      </c>
      <c r="JI223" s="515">
        <f t="shared" si="231"/>
        <v>0</v>
      </c>
      <c r="JJ223" s="515">
        <f t="shared" si="231"/>
        <v>0</v>
      </c>
      <c r="JK223" s="515">
        <f t="shared" si="231"/>
        <v>0</v>
      </c>
      <c r="JL223" s="515">
        <f t="shared" si="231"/>
        <v>0</v>
      </c>
      <c r="JM223" s="515">
        <f t="shared" si="231"/>
        <v>0</v>
      </c>
      <c r="JN223" s="515">
        <f t="shared" si="231"/>
        <v>0</v>
      </c>
      <c r="JO223" s="515">
        <f t="shared" si="231"/>
        <v>0</v>
      </c>
      <c r="JP223" s="515">
        <f t="shared" si="231"/>
        <v>0</v>
      </c>
      <c r="JQ223" s="515">
        <f t="shared" si="231"/>
        <v>0</v>
      </c>
      <c r="JR223" s="515">
        <f t="shared" si="231"/>
        <v>0</v>
      </c>
      <c r="JS223" s="515">
        <f t="shared" si="231"/>
        <v>0</v>
      </c>
      <c r="JT223" s="515">
        <f t="shared" si="231"/>
        <v>0</v>
      </c>
      <c r="JU223" s="515">
        <f t="shared" si="231"/>
        <v>0</v>
      </c>
      <c r="JV223" s="515">
        <f t="shared" si="231"/>
        <v>0</v>
      </c>
      <c r="JW223" s="515">
        <f t="shared" si="231"/>
        <v>0</v>
      </c>
      <c r="JX223" s="515">
        <f t="shared" si="231"/>
        <v>0</v>
      </c>
      <c r="JY223" s="515">
        <f t="shared" si="231"/>
        <v>0</v>
      </c>
      <c r="JZ223" s="515">
        <f t="shared" si="231"/>
        <v>0</v>
      </c>
      <c r="KA223" s="515">
        <f t="shared" si="231"/>
        <v>0</v>
      </c>
      <c r="KB223" s="515">
        <f t="shared" si="231"/>
        <v>0</v>
      </c>
      <c r="KC223" s="515">
        <f t="shared" si="231"/>
        <v>0</v>
      </c>
      <c r="KD223" s="515">
        <f t="shared" si="231"/>
        <v>0</v>
      </c>
      <c r="KE223" s="515">
        <f t="shared" si="231"/>
        <v>0</v>
      </c>
      <c r="KF223" s="515">
        <f t="shared" si="231"/>
        <v>0</v>
      </c>
      <c r="KG223" s="515">
        <f t="shared" si="231"/>
        <v>0</v>
      </c>
      <c r="KH223" s="515">
        <f t="shared" si="231"/>
        <v>0</v>
      </c>
      <c r="KI223" s="515">
        <f t="shared" si="231"/>
        <v>0</v>
      </c>
      <c r="KJ223" s="515">
        <f t="shared" si="231"/>
        <v>0</v>
      </c>
      <c r="KK223" s="515">
        <f t="shared" si="231"/>
        <v>0</v>
      </c>
      <c r="KL223" s="515">
        <f t="shared" si="231"/>
        <v>0</v>
      </c>
      <c r="KM223" s="515">
        <f t="shared" si="231"/>
        <v>0</v>
      </c>
      <c r="KN223" s="515">
        <f t="shared" si="231"/>
        <v>0</v>
      </c>
      <c r="KO223" s="515">
        <f t="shared" si="231"/>
        <v>0</v>
      </c>
      <c r="KP223" s="515">
        <f t="shared" si="231"/>
        <v>0</v>
      </c>
      <c r="KQ223" s="515">
        <f t="shared" si="231"/>
        <v>0</v>
      </c>
      <c r="KR223" s="515">
        <f t="shared" si="231"/>
        <v>0</v>
      </c>
      <c r="KS223" s="515">
        <f t="shared" si="231"/>
        <v>0</v>
      </c>
      <c r="KT223" s="515">
        <f t="shared" si="231"/>
        <v>0</v>
      </c>
      <c r="KU223" s="515">
        <f t="shared" si="231"/>
        <v>0</v>
      </c>
      <c r="KV223" s="515">
        <f t="shared" si="231"/>
        <v>0</v>
      </c>
      <c r="KW223" s="515">
        <f t="shared" si="231"/>
        <v>0</v>
      </c>
      <c r="KX223" s="515">
        <f t="shared" si="231"/>
        <v>0</v>
      </c>
      <c r="KY223" s="515">
        <f t="shared" si="231"/>
        <v>0</v>
      </c>
      <c r="KZ223" s="515">
        <f t="shared" si="231"/>
        <v>0</v>
      </c>
      <c r="LA223" s="515">
        <f t="shared" si="231"/>
        <v>0</v>
      </c>
      <c r="LB223" s="515">
        <f t="shared" si="231"/>
        <v>0</v>
      </c>
      <c r="LC223" s="515">
        <f t="shared" si="231"/>
        <v>0</v>
      </c>
      <c r="LD223" s="515">
        <f t="shared" si="231"/>
        <v>0</v>
      </c>
      <c r="LE223" s="515">
        <f t="shared" si="231"/>
        <v>0</v>
      </c>
      <c r="LF223" s="515">
        <f t="shared" si="231"/>
        <v>0</v>
      </c>
      <c r="LG223" s="515">
        <f t="shared" si="231"/>
        <v>0</v>
      </c>
      <c r="LH223" s="515">
        <f t="shared" si="231"/>
        <v>0</v>
      </c>
      <c r="LI223" s="515">
        <f t="shared" si="231"/>
        <v>0</v>
      </c>
      <c r="LJ223" s="515">
        <f t="shared" si="231"/>
        <v>0</v>
      </c>
      <c r="LK223" s="515">
        <f t="shared" si="231"/>
        <v>0</v>
      </c>
      <c r="LL223" s="515">
        <f t="shared" ref="LL223:NK223" si="232">IF(AND(LL$167&gt;EOMONTH($E53,$R53*(1-$O53)),LL$167&lt;=EOMONTH($E53,$R53*(1-$O53)+$S53*(1-$O53)+$T53*$O53)),-LL222,0)</f>
        <v>0</v>
      </c>
      <c r="LM223" s="515">
        <f t="shared" si="232"/>
        <v>0</v>
      </c>
      <c r="LN223" s="515">
        <f t="shared" si="232"/>
        <v>0</v>
      </c>
      <c r="LO223" s="515">
        <f t="shared" si="232"/>
        <v>0</v>
      </c>
      <c r="LP223" s="515">
        <f t="shared" si="232"/>
        <v>0</v>
      </c>
      <c r="LQ223" s="515">
        <f t="shared" si="232"/>
        <v>0</v>
      </c>
      <c r="LR223" s="515">
        <f t="shared" si="232"/>
        <v>0</v>
      </c>
      <c r="LS223" s="515">
        <f t="shared" si="232"/>
        <v>0</v>
      </c>
      <c r="LT223" s="515">
        <f t="shared" si="232"/>
        <v>0</v>
      </c>
      <c r="LU223" s="515">
        <f t="shared" si="232"/>
        <v>0</v>
      </c>
      <c r="LV223" s="515">
        <f t="shared" si="232"/>
        <v>0</v>
      </c>
      <c r="LW223" s="515">
        <f t="shared" si="232"/>
        <v>0</v>
      </c>
      <c r="LX223" s="515">
        <f t="shared" si="232"/>
        <v>0</v>
      </c>
      <c r="LY223" s="515">
        <f t="shared" si="232"/>
        <v>0</v>
      </c>
      <c r="LZ223" s="515">
        <f t="shared" si="232"/>
        <v>0</v>
      </c>
      <c r="MA223" s="515">
        <f t="shared" si="232"/>
        <v>0</v>
      </c>
      <c r="MB223" s="515">
        <f t="shared" si="232"/>
        <v>0</v>
      </c>
      <c r="MC223" s="515">
        <f t="shared" si="232"/>
        <v>0</v>
      </c>
      <c r="MD223" s="515">
        <f t="shared" si="232"/>
        <v>0</v>
      </c>
      <c r="ME223" s="515">
        <f t="shared" si="232"/>
        <v>0</v>
      </c>
      <c r="MF223" s="515">
        <f t="shared" si="232"/>
        <v>0</v>
      </c>
      <c r="MG223" s="515">
        <f t="shared" si="232"/>
        <v>0</v>
      </c>
      <c r="MH223" s="515">
        <f t="shared" si="232"/>
        <v>0</v>
      </c>
      <c r="MI223" s="515">
        <f t="shared" si="232"/>
        <v>0</v>
      </c>
      <c r="MJ223" s="515">
        <f t="shared" si="232"/>
        <v>0</v>
      </c>
      <c r="MK223" s="515">
        <f t="shared" si="232"/>
        <v>0</v>
      </c>
      <c r="ML223" s="515">
        <f t="shared" si="232"/>
        <v>0</v>
      </c>
      <c r="MM223" s="515">
        <f t="shared" si="232"/>
        <v>0</v>
      </c>
      <c r="MN223" s="515">
        <f t="shared" si="232"/>
        <v>0</v>
      </c>
      <c r="MO223" s="515">
        <f t="shared" si="232"/>
        <v>0</v>
      </c>
      <c r="MP223" s="515">
        <f t="shared" si="232"/>
        <v>0</v>
      </c>
      <c r="MQ223" s="515">
        <f t="shared" si="232"/>
        <v>0</v>
      </c>
      <c r="MR223" s="515">
        <f t="shared" si="232"/>
        <v>0</v>
      </c>
      <c r="MS223" s="515">
        <f t="shared" si="232"/>
        <v>0</v>
      </c>
      <c r="MT223" s="515">
        <f t="shared" si="232"/>
        <v>0</v>
      </c>
      <c r="MU223" s="515">
        <f t="shared" si="232"/>
        <v>0</v>
      </c>
      <c r="MV223" s="515">
        <f t="shared" si="232"/>
        <v>0</v>
      </c>
      <c r="MW223" s="515">
        <f t="shared" si="232"/>
        <v>0</v>
      </c>
      <c r="MX223" s="515">
        <f t="shared" si="232"/>
        <v>0</v>
      </c>
      <c r="MY223" s="515">
        <f t="shared" si="232"/>
        <v>0</v>
      </c>
      <c r="MZ223" s="515">
        <f t="shared" si="232"/>
        <v>0</v>
      </c>
      <c r="NA223" s="515">
        <f t="shared" si="232"/>
        <v>0</v>
      </c>
      <c r="NB223" s="515">
        <f t="shared" si="232"/>
        <v>0</v>
      </c>
      <c r="NC223" s="515">
        <f t="shared" si="232"/>
        <v>0</v>
      </c>
      <c r="ND223" s="515">
        <f t="shared" si="232"/>
        <v>0</v>
      </c>
      <c r="NE223" s="515">
        <f t="shared" si="232"/>
        <v>0</v>
      </c>
      <c r="NF223" s="515">
        <f t="shared" si="232"/>
        <v>0</v>
      </c>
      <c r="NG223" s="515">
        <f t="shared" si="232"/>
        <v>0</v>
      </c>
      <c r="NH223" s="515">
        <f t="shared" si="232"/>
        <v>0</v>
      </c>
      <c r="NI223" s="515">
        <f t="shared" si="232"/>
        <v>0</v>
      </c>
      <c r="NJ223" s="515">
        <f t="shared" si="232"/>
        <v>0</v>
      </c>
      <c r="NK223" s="518">
        <f t="shared" si="232"/>
        <v>0</v>
      </c>
    </row>
    <row r="224" spans="1:375" s="384" customFormat="1" ht="13.8" x14ac:dyDescent="0.3">
      <c r="A224" s="517">
        <f t="shared" si="208"/>
        <v>77694.490002171078</v>
      </c>
      <c r="B224" s="421" t="s">
        <v>315</v>
      </c>
      <c r="C224" s="514" t="s">
        <v>335</v>
      </c>
      <c r="D224" s="515">
        <f>IF(OR(D$167&lt;=EOMONTH($E53,$R53*(1-$O53)),D$167&gt;EOMONTH($E53,$P53*12*(1-$O53)+$Q53*12*$O53+$R53*(1-$O53))),0,IF($X53="NNN",SUM(Expenses!B$14:B$18)*$F53,IF($X53="FSG",0,IF($X53="MG",SUMPRODUCT(Expenses!B$14:B$18,$Z53:$Z57)*$F53,MAX((Expenses!B$15-$AB53/12)*$AA53*$F53,0)+MAX((Expenses!B$14-$AB54/12)*$AA54*$F53,0)+MAX((Expenses!B$17-$AB55/12)*$AA55*$F53,0)+MAX((Expenses!B$16-$AB56/12)*$AA56*$F53,0)+MAX((Expenses!B$18-$AB57/12)*$AA57*$F53,0)))))</f>
        <v>0</v>
      </c>
      <c r="E224" s="515">
        <f>IF(OR(E$167&lt;=EOMONTH($E53,$R53*(1-$O53)),E$167&gt;EOMONTH($E53,$P53*12*(1-$O53)+$Q53*12*$O53+$R53*(1-$O53))),0,IF($X53="NNN",SUM(Expenses!C$14:C$18)*$F53,IF($X53="FSG",0,IF($X53="MG",SUMPRODUCT(Expenses!C$14:C$18,$Z53:$Z57)*$F53,MAX((Expenses!C$15-$AB53/12)*$AA53*$F53,0)+MAX((Expenses!C$14-$AB54/12)*$AA54*$F53,0)+MAX((Expenses!C$17-$AB55/12)*$AA55*$F53,0)+MAX((Expenses!C$16-$AB56/12)*$AA56*$F53,0)+MAX((Expenses!C$18-$AB57/12)*$AA57*$F53,0)))))</f>
        <v>0</v>
      </c>
      <c r="F224" s="515">
        <f>IF(OR(F$167&lt;=EOMONTH($E53,$R53*(1-$O53)),F$167&gt;EOMONTH($E53,$P53*12*(1-$O53)+$Q53*12*$O53+$R53*(1-$O53))),0,IF($X53="NNN",SUM(Expenses!D$14:D$18)*$F53,IF($X53="FSG",0,IF($X53="MG",SUMPRODUCT(Expenses!D$14:D$18,$Z53:$Z57)*$F53,MAX((Expenses!D$15-$AB53/12)*$AA53*$F53,0)+MAX((Expenses!D$14-$AB54/12)*$AA54*$F53,0)+MAX((Expenses!D$17-$AB55/12)*$AA55*$F53,0)+MAX((Expenses!D$16-$AB56/12)*$AA56*$F53,0)+MAX((Expenses!D$18-$AB57/12)*$AA57*$F53,0)))))</f>
        <v>0</v>
      </c>
      <c r="G224" s="515">
        <f>IF(OR(G$167&lt;=EOMONTH($E53,$R53*(1-$O53)),G$167&gt;EOMONTH($E53,$P53*12*(1-$O53)+$Q53*12*$O53+$R53*(1-$O53))),0,IF($X53="NNN",SUM(Expenses!E$14:E$18)*$F53,IF($X53="FSG",0,IF($X53="MG",SUMPRODUCT(Expenses!E$14:E$18,$Z53:$Z57)*$F53,MAX((Expenses!E$15-$AB53/12)*$AA53*$F53,0)+MAX((Expenses!E$14-$AB54/12)*$AA54*$F53,0)+MAX((Expenses!E$17-$AB55/12)*$AA55*$F53,0)+MAX((Expenses!E$16-$AB56/12)*$AA56*$F53,0)+MAX((Expenses!E$18-$AB57/12)*$AA57*$F53,0)))))</f>
        <v>0</v>
      </c>
      <c r="H224" s="515">
        <f>IF(OR(H$167&lt;=EOMONTH($E53,$R53*(1-$O53)),H$167&gt;EOMONTH($E53,$P53*12*(1-$O53)+$Q53*12*$O53+$R53*(1-$O53))),0,IF($X53="NNN",SUM(Expenses!F$14:F$18)*$F53,IF($X53="FSG",0,IF($X53="MG",SUMPRODUCT(Expenses!F$14:F$18,$Z53:$Z57)*$F53,MAX((Expenses!F$15-$AB53/12)*$AA53*$F53,0)+MAX((Expenses!F$14-$AB54/12)*$AA54*$F53,0)+MAX((Expenses!F$17-$AB55/12)*$AA55*$F53,0)+MAX((Expenses!F$16-$AB56/12)*$AA56*$F53,0)+MAX((Expenses!F$18-$AB57/12)*$AA57*$F53,0)))))</f>
        <v>0</v>
      </c>
      <c r="I224" s="515">
        <f>IF(OR(I$167&lt;=EOMONTH($E53,$R53*(1-$O53)),I$167&gt;EOMONTH($E53,$P53*12*(1-$O53)+$Q53*12*$O53+$R53*(1-$O53))),0,IF($X53="NNN",SUM(Expenses!G$14:G$18)*$F53,IF($X53="FSG",0,IF($X53="MG",SUMPRODUCT(Expenses!G$14:G$18,$Z53:$Z57)*$F53,MAX((Expenses!G$15-$AB53/12)*$AA53*$F53,0)+MAX((Expenses!G$14-$AB54/12)*$AA54*$F53,0)+MAX((Expenses!G$17-$AB55/12)*$AA55*$F53,0)+MAX((Expenses!G$16-$AB56/12)*$AA56*$F53,0)+MAX((Expenses!G$18-$AB57/12)*$AA57*$F53,0)))))</f>
        <v>0</v>
      </c>
      <c r="J224" s="515">
        <f>IF(OR(J$167&lt;=EOMONTH($E53,$R53*(1-$O53)),J$167&gt;EOMONTH($E53,$P53*12*(1-$O53)+$Q53*12*$O53+$R53*(1-$O53))),0,IF($X53="NNN",SUM(Expenses!H$14:H$18)*$F53,IF($X53="FSG",0,IF($X53="MG",SUMPRODUCT(Expenses!H$14:H$18,$Z53:$Z57)*$F53,MAX((Expenses!H$15-$AB53/12)*$AA53*$F53,0)+MAX((Expenses!H$14-$AB54/12)*$AA54*$F53,0)+MAX((Expenses!H$17-$AB55/12)*$AA55*$F53,0)+MAX((Expenses!H$16-$AB56/12)*$AA56*$F53,0)+MAX((Expenses!H$18-$AB57/12)*$AA57*$F53,0)))))</f>
        <v>0</v>
      </c>
      <c r="K224" s="515">
        <f>IF(OR(K$167&lt;=EOMONTH($E53,$R53*(1-$O53)),K$167&gt;EOMONTH($E53,$P53*12*(1-$O53)+$Q53*12*$O53+$R53*(1-$O53))),0,IF($X53="NNN",SUM(Expenses!I$14:I$18)*$F53,IF($X53="FSG",0,IF($X53="MG",SUMPRODUCT(Expenses!I$14:I$18,$Z53:$Z57)*$F53,MAX((Expenses!I$15-$AB53/12)*$AA53*$F53,0)+MAX((Expenses!I$14-$AB54/12)*$AA54*$F53,0)+MAX((Expenses!I$17-$AB55/12)*$AA55*$F53,0)+MAX((Expenses!I$16-$AB56/12)*$AA56*$F53,0)+MAX((Expenses!I$18-$AB57/12)*$AA57*$F53,0)))))</f>
        <v>0</v>
      </c>
      <c r="L224" s="515">
        <f>IF(OR(L$167&lt;=EOMONTH($E53,$R53*(1-$O53)),L$167&gt;EOMONTH($E53,$P53*12*(1-$O53)+$Q53*12*$O53+$R53*(1-$O53))),0,IF($X53="NNN",SUM(Expenses!J$14:J$18)*$F53,IF($X53="FSG",0,IF($X53="MG",SUMPRODUCT(Expenses!J$14:J$18,$Z53:$Z57)*$F53,MAX((Expenses!J$15-$AB53/12)*$AA53*$F53,0)+MAX((Expenses!J$14-$AB54/12)*$AA54*$F53,0)+MAX((Expenses!J$17-$AB55/12)*$AA55*$F53,0)+MAX((Expenses!J$16-$AB56/12)*$AA56*$F53,0)+MAX((Expenses!J$18-$AB57/12)*$AA57*$F53,0)))))</f>
        <v>0</v>
      </c>
      <c r="M224" s="515">
        <f>IF(OR(M$167&lt;=EOMONTH($E53,$R53*(1-$O53)),M$167&gt;EOMONTH($E53,$P53*12*(1-$O53)+$Q53*12*$O53+$R53*(1-$O53))),0,IF($X53="NNN",SUM(Expenses!K$14:K$18)*$F53,IF($X53="FSG",0,IF($X53="MG",SUMPRODUCT(Expenses!K$14:K$18,$Z53:$Z57)*$F53,MAX((Expenses!K$15-$AB53/12)*$AA53*$F53,0)+MAX((Expenses!K$14-$AB54/12)*$AA54*$F53,0)+MAX((Expenses!K$17-$AB55/12)*$AA55*$F53,0)+MAX((Expenses!K$16-$AB56/12)*$AA56*$F53,0)+MAX((Expenses!K$18-$AB57/12)*$AA57*$F53,0)))))</f>
        <v>0</v>
      </c>
      <c r="N224" s="515">
        <f>IF(OR(N$167&lt;=EOMONTH($E53,$R53*(1-$O53)),N$167&gt;EOMONTH($E53,$P53*12*(1-$O53)+$Q53*12*$O53+$R53*(1-$O53))),0,IF($X53="NNN",SUM(Expenses!L$14:L$18)*$F53,IF($X53="FSG",0,IF($X53="MG",SUMPRODUCT(Expenses!L$14:L$18,$Z53:$Z57)*$F53,MAX((Expenses!L$15-$AB53/12)*$AA53*$F53,0)+MAX((Expenses!L$14-$AB54/12)*$AA54*$F53,0)+MAX((Expenses!L$17-$AB55/12)*$AA55*$F53,0)+MAX((Expenses!L$16-$AB56/12)*$AA56*$F53,0)+MAX((Expenses!L$18-$AB57/12)*$AA57*$F53,0)))))</f>
        <v>0</v>
      </c>
      <c r="O224" s="515">
        <f>IF(OR(O$167&lt;=EOMONTH($E53,$R53*(1-$O53)),O$167&gt;EOMONTH($E53,$P53*12*(1-$O53)+$Q53*12*$O53+$R53*(1-$O53))),0,IF($X53="NNN",SUM(Expenses!M$14:M$18)*$F53,IF($X53="FSG",0,IF($X53="MG",SUMPRODUCT(Expenses!M$14:M$18,$Z53:$Z57)*$F53,MAX((Expenses!M$15-$AB53/12)*$AA53*$F53,0)+MAX((Expenses!M$14-$AB54/12)*$AA54*$F53,0)+MAX((Expenses!M$17-$AB55/12)*$AA55*$F53,0)+MAX((Expenses!M$16-$AB56/12)*$AA56*$F53,0)+MAX((Expenses!M$18-$AB57/12)*$AA57*$F53,0)))))</f>
        <v>0</v>
      </c>
      <c r="P224" s="515">
        <f>IF(OR(P$167&lt;=EOMONTH($E53,$R53*(1-$O53)),P$167&gt;EOMONTH($E53,$P53*12*(1-$O53)+$Q53*12*$O53+$R53*(1-$O53))),0,IF($X53="NNN",SUM(Expenses!N$14:N$18)*$F53,IF($X53="FSG",0,IF($X53="MG",SUMPRODUCT(Expenses!N$14:N$18,$Z53:$Z57)*$F53,MAX((Expenses!N$15-$AB53/12)*$AA53*$F53,0)+MAX((Expenses!N$14-$AB54/12)*$AA54*$F53,0)+MAX((Expenses!N$17-$AB55/12)*$AA55*$F53,0)+MAX((Expenses!N$16-$AB56/12)*$AA56*$F53,0)+MAX((Expenses!N$18-$AB57/12)*$AA57*$F53,0)))))</f>
        <v>0</v>
      </c>
      <c r="Q224" s="515">
        <f>IF(OR(Q$167&lt;=EOMONTH($E53,$R53*(1-$O53)),Q$167&gt;EOMONTH($E53,$P53*12*(1-$O53)+$Q53*12*$O53+$R53*(1-$O53))),0,IF($X53="NNN",SUM(Expenses!O$14:O$18)*$F53,IF($X53="FSG",0,IF($X53="MG",SUMPRODUCT(Expenses!O$14:O$18,$Z53:$Z57)*$F53,MAX((Expenses!O$15-$AB53/12)*$AA53*$F53,0)+MAX((Expenses!O$14-$AB54/12)*$AA54*$F53,0)+MAX((Expenses!O$17-$AB55/12)*$AA55*$F53,0)+MAX((Expenses!O$16-$AB56/12)*$AA56*$F53,0)+MAX((Expenses!O$18-$AB57/12)*$AA57*$F53,0)))))</f>
        <v>0</v>
      </c>
      <c r="R224" s="515">
        <f>IF(OR(R$167&lt;=EOMONTH($E53,$R53*(1-$O53)),R$167&gt;EOMONTH($E53,$P53*12*(1-$O53)+$Q53*12*$O53+$R53*(1-$O53))),0,IF($X53="NNN",SUM(Expenses!P$14:P$18)*$F53,IF($X53="FSG",0,IF($X53="MG",SUMPRODUCT(Expenses!P$14:P$18,$Z53:$Z57)*$F53,MAX((Expenses!P$15-$AB53/12)*$AA53*$F53,0)+MAX((Expenses!P$14-$AB54/12)*$AA54*$F53,0)+MAX((Expenses!P$17-$AB55/12)*$AA55*$F53,0)+MAX((Expenses!P$16-$AB56/12)*$AA56*$F53,0)+MAX((Expenses!P$18-$AB57/12)*$AA57*$F53,0)))))</f>
        <v>0</v>
      </c>
      <c r="S224" s="515">
        <f>IF(OR(S$167&lt;=EOMONTH($E53,$R53*(1-$O53)),S$167&gt;EOMONTH($E53,$P53*12*(1-$O53)+$Q53*12*$O53+$R53*(1-$O53))),0,IF($X53="NNN",SUM(Expenses!Q$14:Q$18)*$F53,IF($X53="FSG",0,IF($X53="MG",SUMPRODUCT(Expenses!Q$14:Q$18,$Z53:$Z57)*$F53,MAX((Expenses!Q$15-$AB53/12)*$AA53*$F53,0)+MAX((Expenses!Q$14-$AB54/12)*$AA54*$F53,0)+MAX((Expenses!Q$17-$AB55/12)*$AA55*$F53,0)+MAX((Expenses!Q$16-$AB56/12)*$AA56*$F53,0)+MAX((Expenses!Q$18-$AB57/12)*$AA57*$F53,0)))))</f>
        <v>0</v>
      </c>
      <c r="T224" s="515">
        <f>IF(OR(T$167&lt;=EOMONTH($E53,$R53*(1-$O53)),T$167&gt;EOMONTH($E53,$P53*12*(1-$O53)+$Q53*12*$O53+$R53*(1-$O53))),0,IF($X53="NNN",SUM(Expenses!R$14:R$18)*$F53,IF($X53="FSG",0,IF($X53="MG",SUMPRODUCT(Expenses!R$14:R$18,$Z53:$Z57)*$F53,MAX((Expenses!R$15-$AB53/12)*$AA53*$F53,0)+MAX((Expenses!R$14-$AB54/12)*$AA54*$F53,0)+MAX((Expenses!R$17-$AB55/12)*$AA55*$F53,0)+MAX((Expenses!R$16-$AB56/12)*$AA56*$F53,0)+MAX((Expenses!R$18-$AB57/12)*$AA57*$F53,0)))))</f>
        <v>0</v>
      </c>
      <c r="U224" s="515">
        <f>IF(OR(U$167&lt;=EOMONTH($E53,$R53*(1-$O53)),U$167&gt;EOMONTH($E53,$P53*12*(1-$O53)+$Q53*12*$O53+$R53*(1-$O53))),0,IF($X53="NNN",SUM(Expenses!S$14:S$18)*$F53,IF($X53="FSG",0,IF($X53="MG",SUMPRODUCT(Expenses!S$14:S$18,$Z53:$Z57)*$F53,MAX((Expenses!S$15-$AB53/12)*$AA53*$F53,0)+MAX((Expenses!S$14-$AB54/12)*$AA54*$F53,0)+MAX((Expenses!S$17-$AB55/12)*$AA55*$F53,0)+MAX((Expenses!S$16-$AB56/12)*$AA56*$F53,0)+MAX((Expenses!S$18-$AB57/12)*$AA57*$F53,0)))))</f>
        <v>0</v>
      </c>
      <c r="V224" s="515">
        <f>IF(OR(V$167&lt;=EOMONTH($E53,$R53*(1-$O53)),V$167&gt;EOMONTH($E53,$P53*12*(1-$O53)+$Q53*12*$O53+$R53*(1-$O53))),0,IF($X53="NNN",SUM(Expenses!T$14:T$18)*$F53,IF($X53="FSG",0,IF($X53="MG",SUMPRODUCT(Expenses!T$14:T$18,$Z53:$Z57)*$F53,MAX((Expenses!T$15-$AB53/12)*$AA53*$F53,0)+MAX((Expenses!T$14-$AB54/12)*$AA54*$F53,0)+MAX((Expenses!T$17-$AB55/12)*$AA55*$F53,0)+MAX((Expenses!T$16-$AB56/12)*$AA56*$F53,0)+MAX((Expenses!T$18-$AB57/12)*$AA57*$F53,0)))))</f>
        <v>0</v>
      </c>
      <c r="W224" s="515">
        <f>IF(OR(W$167&lt;=EOMONTH($E53,$R53*(1-$O53)),W$167&gt;EOMONTH($E53,$P53*12*(1-$O53)+$Q53*12*$O53+$R53*(1-$O53))),0,IF($X53="NNN",SUM(Expenses!U$14:U$18)*$F53,IF($X53="FSG",0,IF($X53="MG",SUMPRODUCT(Expenses!U$14:U$18,$Z53:$Z57)*$F53,MAX((Expenses!U$15-$AB53/12)*$AA53*$F53,0)+MAX((Expenses!U$14-$AB54/12)*$AA54*$F53,0)+MAX((Expenses!U$17-$AB55/12)*$AA55*$F53,0)+MAX((Expenses!U$16-$AB56/12)*$AA56*$F53,0)+MAX((Expenses!U$18-$AB57/12)*$AA57*$F53,0)))))</f>
        <v>0</v>
      </c>
      <c r="X224" s="515">
        <f>IF(OR(X$167&lt;=EOMONTH($E53,$R53*(1-$O53)),X$167&gt;EOMONTH($E53,$P53*12*(1-$O53)+$Q53*12*$O53+$R53*(1-$O53))),0,IF($X53="NNN",SUM(Expenses!V$14:V$18)*$F53,IF($X53="FSG",0,IF($X53="MG",SUMPRODUCT(Expenses!V$14:V$18,$Z53:$Z57)*$F53,MAX((Expenses!V$15-$AB53/12)*$AA53*$F53,0)+MAX((Expenses!V$14-$AB54/12)*$AA54*$F53,0)+MAX((Expenses!V$17-$AB55/12)*$AA55*$F53,0)+MAX((Expenses!V$16-$AB56/12)*$AA56*$F53,0)+MAX((Expenses!V$18-$AB57/12)*$AA57*$F53,0)))))</f>
        <v>0</v>
      </c>
      <c r="Y224" s="515">
        <f>IF(OR(Y$167&lt;=EOMONTH($E53,$R53*(1-$O53)),Y$167&gt;EOMONTH($E53,$P53*12*(1-$O53)+$Q53*12*$O53+$R53*(1-$O53))),0,IF($X53="NNN",SUM(Expenses!W$14:W$18)*$F53,IF($X53="FSG",0,IF($X53="MG",SUMPRODUCT(Expenses!W$14:W$18,$Z53:$Z57)*$F53,MAX((Expenses!W$15-$AB53/12)*$AA53*$F53,0)+MAX((Expenses!W$14-$AB54/12)*$AA54*$F53,0)+MAX((Expenses!W$17-$AB55/12)*$AA55*$F53,0)+MAX((Expenses!W$16-$AB56/12)*$AA56*$F53,0)+MAX((Expenses!W$18-$AB57/12)*$AA57*$F53,0)))))</f>
        <v>0</v>
      </c>
      <c r="Z224" s="515">
        <f>IF(OR(Z$167&lt;=EOMONTH($E53,$R53*(1-$O53)),Z$167&gt;EOMONTH($E53,$P53*12*(1-$O53)+$Q53*12*$O53+$R53*(1-$O53))),0,IF($X53="NNN",SUM(Expenses!X$14:X$18)*$F53,IF($X53="FSG",0,IF($X53="MG",SUMPRODUCT(Expenses!X$14:X$18,$Z53:$Z57)*$F53,MAX((Expenses!X$15-$AB53/12)*$AA53*$F53,0)+MAX((Expenses!X$14-$AB54/12)*$AA54*$F53,0)+MAX((Expenses!X$17-$AB55/12)*$AA55*$F53,0)+MAX((Expenses!X$16-$AB56/12)*$AA56*$F53,0)+MAX((Expenses!X$18-$AB57/12)*$AA57*$F53,0)))))</f>
        <v>0</v>
      </c>
      <c r="AA224" s="515">
        <f>IF(OR(AA$167&lt;=EOMONTH($E53,$R53*(1-$O53)),AA$167&gt;EOMONTH($E53,$P53*12*(1-$O53)+$Q53*12*$O53+$R53*(1-$O53))),0,IF($X53="NNN",SUM(Expenses!Y$14:Y$18)*$F53,IF($X53="FSG",0,IF($X53="MG",SUMPRODUCT(Expenses!Y$14:Y$18,$Z53:$Z57)*$F53,MAX((Expenses!Y$15-$AB53/12)*$AA53*$F53,0)+MAX((Expenses!Y$14-$AB54/12)*$AA54*$F53,0)+MAX((Expenses!Y$17-$AB55/12)*$AA55*$F53,0)+MAX((Expenses!Y$16-$AB56/12)*$AA56*$F53,0)+MAX((Expenses!Y$18-$AB57/12)*$AA57*$F53,0)))))</f>
        <v>0</v>
      </c>
      <c r="AB224" s="515">
        <f>IF(OR(AB$167&lt;=EOMONTH($E53,$R53*(1-$O53)),AB$167&gt;EOMONTH($E53,$P53*12*(1-$O53)+$Q53*12*$O53+$R53*(1-$O53))),0,IF($X53="NNN",SUM(Expenses!Z$14:Z$18)*$F53,IF($X53="FSG",0,IF($X53="MG",SUMPRODUCT(Expenses!Z$14:Z$18,$Z53:$Z57)*$F53,MAX((Expenses!Z$15-$AB53/12)*$AA53*$F53,0)+MAX((Expenses!Z$14-$AB54/12)*$AA54*$F53,0)+MAX((Expenses!Z$17-$AB55/12)*$AA55*$F53,0)+MAX((Expenses!Z$16-$AB56/12)*$AA56*$F53,0)+MAX((Expenses!Z$18-$AB57/12)*$AA57*$F53,0)))))</f>
        <v>0</v>
      </c>
      <c r="AC224" s="515">
        <f>IF(OR(AC$167&lt;=EOMONTH($E53,$R53*(1-$O53)),AC$167&gt;EOMONTH($E53,$P53*12*(1-$O53)+$Q53*12*$O53+$R53*(1-$O53))),0,IF($X53="NNN",SUM(Expenses!AA$14:AA$18)*$F53,IF($X53="FSG",0,IF($X53="MG",SUMPRODUCT(Expenses!AA$14:AA$18,$Z53:$Z57)*$F53,MAX((Expenses!AA$15-$AB53/12)*$AA53*$F53,0)+MAX((Expenses!AA$14-$AB54/12)*$AA54*$F53,0)+MAX((Expenses!AA$17-$AB55/12)*$AA55*$F53,0)+MAX((Expenses!AA$16-$AB56/12)*$AA56*$F53,0)+MAX((Expenses!AA$18-$AB57/12)*$AA57*$F53,0)))))</f>
        <v>0</v>
      </c>
      <c r="AD224" s="515">
        <f>IF(OR(AD$167&lt;=EOMONTH($E53,$R53*(1-$O53)),AD$167&gt;EOMONTH($E53,$P53*12*(1-$O53)+$Q53*12*$O53+$R53*(1-$O53))),0,IF($X53="NNN",SUM(Expenses!AB$14:AB$18)*$F53,IF($X53="FSG",0,IF($X53="MG",SUMPRODUCT(Expenses!AB$14:AB$18,$Z53:$Z57)*$F53,MAX((Expenses!AB$15-$AB53/12)*$AA53*$F53,0)+MAX((Expenses!AB$14-$AB54/12)*$AA54*$F53,0)+MAX((Expenses!AB$17-$AB55/12)*$AA55*$F53,0)+MAX((Expenses!AB$16-$AB56/12)*$AA56*$F53,0)+MAX((Expenses!AB$18-$AB57/12)*$AA57*$F53,0)))))</f>
        <v>0</v>
      </c>
      <c r="AE224" s="515">
        <f>IF(OR(AE$167&lt;=EOMONTH($E53,$R53*(1-$O53)),AE$167&gt;EOMONTH($E53,$P53*12*(1-$O53)+$Q53*12*$O53+$R53*(1-$O53))),0,IF($X53="NNN",SUM(Expenses!AC$14:AC$18)*$F53,IF($X53="FSG",0,IF($X53="MG",SUMPRODUCT(Expenses!AC$14:AC$18,$Z53:$Z57)*$F53,MAX((Expenses!AC$15-$AB53/12)*$AA53*$F53,0)+MAX((Expenses!AC$14-$AB54/12)*$AA54*$F53,0)+MAX((Expenses!AC$17-$AB55/12)*$AA55*$F53,0)+MAX((Expenses!AC$16-$AB56/12)*$AA56*$F53,0)+MAX((Expenses!AC$18-$AB57/12)*$AA57*$F53,0)))))</f>
        <v>0</v>
      </c>
      <c r="AF224" s="515">
        <f>IF(OR(AF$167&lt;=EOMONTH($E53,$R53*(1-$O53)),AF$167&gt;EOMONTH($E53,$P53*12*(1-$O53)+$Q53*12*$O53+$R53*(1-$O53))),0,IF($X53="NNN",SUM(Expenses!AD$14:AD$18)*$F53,IF($X53="FSG",0,IF($X53="MG",SUMPRODUCT(Expenses!AD$14:AD$18,$Z53:$Z57)*$F53,MAX((Expenses!AD$15-$AB53/12)*$AA53*$F53,0)+MAX((Expenses!AD$14-$AB54/12)*$AA54*$F53,0)+MAX((Expenses!AD$17-$AB55/12)*$AA55*$F53,0)+MAX((Expenses!AD$16-$AB56/12)*$AA56*$F53,0)+MAX((Expenses!AD$18-$AB57/12)*$AA57*$F53,0)))))</f>
        <v>0</v>
      </c>
      <c r="AG224" s="515">
        <f>IF(OR(AG$167&lt;=EOMONTH($E53,$R53*(1-$O53)),AG$167&gt;EOMONTH($E53,$P53*12*(1-$O53)+$Q53*12*$O53+$R53*(1-$O53))),0,IF($X53="NNN",SUM(Expenses!AE$14:AE$18)*$F53,IF($X53="FSG",0,IF($X53="MG",SUMPRODUCT(Expenses!AE$14:AE$18,$Z53:$Z57)*$F53,MAX((Expenses!AE$15-$AB53/12)*$AA53*$F53,0)+MAX((Expenses!AE$14-$AB54/12)*$AA54*$F53,0)+MAX((Expenses!AE$17-$AB55/12)*$AA55*$F53,0)+MAX((Expenses!AE$16-$AB56/12)*$AA56*$F53,0)+MAX((Expenses!AE$18-$AB57/12)*$AA57*$F53,0)))))</f>
        <v>0</v>
      </c>
      <c r="AH224" s="515">
        <f>IF(OR(AH$167&lt;=EOMONTH($E53,$R53*(1-$O53)),AH$167&gt;EOMONTH($E53,$P53*12*(1-$O53)+$Q53*12*$O53+$R53*(1-$O53))),0,IF($X53="NNN",SUM(Expenses!AF$14:AF$18)*$F53,IF($X53="FSG",0,IF($X53="MG",SUMPRODUCT(Expenses!AF$14:AF$18,$Z53:$Z57)*$F53,MAX((Expenses!AF$15-$AB53/12)*$AA53*$F53,0)+MAX((Expenses!AF$14-$AB54/12)*$AA54*$F53,0)+MAX((Expenses!AF$17-$AB55/12)*$AA55*$F53,0)+MAX((Expenses!AF$16-$AB56/12)*$AA56*$F53,0)+MAX((Expenses!AF$18-$AB57/12)*$AA57*$F53,0)))))</f>
        <v>0</v>
      </c>
      <c r="AI224" s="515">
        <f>IF(OR(AI$167&lt;=EOMONTH($E53,$R53*(1-$O53)),AI$167&gt;EOMONTH($E53,$P53*12*(1-$O53)+$Q53*12*$O53+$R53*(1-$O53))),0,IF($X53="NNN",SUM(Expenses!AG$14:AG$18)*$F53,IF($X53="FSG",0,IF($X53="MG",SUMPRODUCT(Expenses!AG$14:AG$18,$Z53:$Z57)*$F53,MAX((Expenses!AG$15-$AB53/12)*$AA53*$F53,0)+MAX((Expenses!AG$14-$AB54/12)*$AA54*$F53,0)+MAX((Expenses!AG$17-$AB55/12)*$AA55*$F53,0)+MAX((Expenses!AG$16-$AB56/12)*$AA56*$F53,0)+MAX((Expenses!AG$18-$AB57/12)*$AA57*$F53,0)))))</f>
        <v>0</v>
      </c>
      <c r="AJ224" s="515">
        <f>IF(OR(AJ$167&lt;=EOMONTH($E53,$R53*(1-$O53)),AJ$167&gt;EOMONTH($E53,$P53*12*(1-$O53)+$Q53*12*$O53+$R53*(1-$O53))),0,IF($X53="NNN",SUM(Expenses!AH$14:AH$18)*$F53,IF($X53="FSG",0,IF($X53="MG",SUMPRODUCT(Expenses!AH$14:AH$18,$Z53:$Z57)*$F53,MAX((Expenses!AH$15-$AB53/12)*$AA53*$F53,0)+MAX((Expenses!AH$14-$AB54/12)*$AA54*$F53,0)+MAX((Expenses!AH$17-$AB55/12)*$AA55*$F53,0)+MAX((Expenses!AH$16-$AB56/12)*$AA56*$F53,0)+MAX((Expenses!AH$18-$AB57/12)*$AA57*$F53,0)))))</f>
        <v>0</v>
      </c>
      <c r="AK224" s="515">
        <f>IF(OR(AK$167&lt;=EOMONTH($E53,$R53*(1-$O53)),AK$167&gt;EOMONTH($E53,$P53*12*(1-$O53)+$Q53*12*$O53+$R53*(1-$O53))),0,IF($X53="NNN",SUM(Expenses!AI$14:AI$18)*$F53,IF($X53="FSG",0,IF($X53="MG",SUMPRODUCT(Expenses!AI$14:AI$18,$Z53:$Z57)*$F53,MAX((Expenses!AI$15-$AB53/12)*$AA53*$F53,0)+MAX((Expenses!AI$14-$AB54/12)*$AA54*$F53,0)+MAX((Expenses!AI$17-$AB55/12)*$AA55*$F53,0)+MAX((Expenses!AI$16-$AB56/12)*$AA56*$F53,0)+MAX((Expenses!AI$18-$AB57/12)*$AA57*$F53,0)))))</f>
        <v>0</v>
      </c>
      <c r="AL224" s="515">
        <f>IF(OR(AL$167&lt;=EOMONTH($E53,$R53*(1-$O53)),AL$167&gt;EOMONTH($E53,$P53*12*(1-$O53)+$Q53*12*$O53+$R53*(1-$O53))),0,IF($X53="NNN",SUM(Expenses!AJ$14:AJ$18)*$F53,IF($X53="FSG",0,IF($X53="MG",SUMPRODUCT(Expenses!AJ$14:AJ$18,$Z53:$Z57)*$F53,MAX((Expenses!AJ$15-$AB53/12)*$AA53*$F53,0)+MAX((Expenses!AJ$14-$AB54/12)*$AA54*$F53,0)+MAX((Expenses!AJ$17-$AB55/12)*$AA55*$F53,0)+MAX((Expenses!AJ$16-$AB56/12)*$AA56*$F53,0)+MAX((Expenses!AJ$18-$AB57/12)*$AA57*$F53,0)))))</f>
        <v>0</v>
      </c>
      <c r="AM224" s="515">
        <f>IF(OR(AM$167&lt;=EOMONTH($E53,$R53*(1-$O53)),AM$167&gt;EOMONTH($E53,$P53*12*(1-$O53)+$Q53*12*$O53+$R53*(1-$O53))),0,IF($X53="NNN",SUM(Expenses!AK$14:AK$18)*$F53,IF($X53="FSG",0,IF($X53="MG",SUMPRODUCT(Expenses!AK$14:AK$18,$Z53:$Z57)*$F53,MAX((Expenses!AK$15-$AB53/12)*$AA53*$F53,0)+MAX((Expenses!AK$14-$AB54/12)*$AA54*$F53,0)+MAX((Expenses!AK$17-$AB55/12)*$AA55*$F53,0)+MAX((Expenses!AK$16-$AB56/12)*$AA56*$F53,0)+MAX((Expenses!AK$18-$AB57/12)*$AA57*$F53,0)))))</f>
        <v>0</v>
      </c>
      <c r="AN224" s="515">
        <f>IF(OR(AN$167&lt;=EOMONTH($E53,$R53*(1-$O53)),AN$167&gt;EOMONTH($E53,$P53*12*(1-$O53)+$Q53*12*$O53+$R53*(1-$O53))),0,IF($X53="NNN",SUM(Expenses!AL$14:AL$18)*$F53,IF($X53="FSG",0,IF($X53="MG",SUMPRODUCT(Expenses!AL$14:AL$18,$Z53:$Z57)*$F53,MAX((Expenses!AL$15-$AB53/12)*$AA53*$F53,0)+MAX((Expenses!AL$14-$AB54/12)*$AA54*$F53,0)+MAX((Expenses!AL$17-$AB55/12)*$AA55*$F53,0)+MAX((Expenses!AL$16-$AB56/12)*$AA56*$F53,0)+MAX((Expenses!AL$18-$AB57/12)*$AA57*$F53,0)))))</f>
        <v>0</v>
      </c>
      <c r="AO224" s="515">
        <f>IF(OR(AO$167&lt;=EOMONTH($E53,$R53*(1-$O53)),AO$167&gt;EOMONTH($E53,$P53*12*(1-$O53)+$Q53*12*$O53+$R53*(1-$O53))),0,IF($X53="NNN",SUM(Expenses!AM$14:AM$18)*$F53,IF($X53="FSG",0,IF($X53="MG",SUMPRODUCT(Expenses!AM$14:AM$18,$Z53:$Z57)*$F53,MAX((Expenses!AM$15-$AB53/12)*$AA53*$F53,0)+MAX((Expenses!AM$14-$AB54/12)*$AA54*$F53,0)+MAX((Expenses!AM$17-$AB55/12)*$AA55*$F53,0)+MAX((Expenses!AM$16-$AB56/12)*$AA56*$F53,0)+MAX((Expenses!AM$18-$AB57/12)*$AA57*$F53,0)))))</f>
        <v>0</v>
      </c>
      <c r="AP224" s="515">
        <f>IF(OR(AP$167&lt;=EOMONTH($E53,$R53*(1-$O53)),AP$167&gt;EOMONTH($E53,$P53*12*(1-$O53)+$Q53*12*$O53+$R53*(1-$O53))),0,IF($X53="NNN",SUM(Expenses!AN$14:AN$18)*$F53,IF($X53="FSG",0,IF($X53="MG",SUMPRODUCT(Expenses!AN$14:AN$18,$Z53:$Z57)*$F53,MAX((Expenses!AN$15-$AB53/12)*$AA53*$F53,0)+MAX((Expenses!AN$14-$AB54/12)*$AA54*$F53,0)+MAX((Expenses!AN$17-$AB55/12)*$AA55*$F53,0)+MAX((Expenses!AN$16-$AB56/12)*$AA56*$F53,0)+MAX((Expenses!AN$18-$AB57/12)*$AA57*$F53,0)))))</f>
        <v>0</v>
      </c>
      <c r="AQ224" s="515">
        <f>IF(OR(AQ$167&lt;=EOMONTH($E53,$R53*(1-$O53)),AQ$167&gt;EOMONTH($E53,$P53*12*(1-$O53)+$Q53*12*$O53+$R53*(1-$O53))),0,IF($X53="NNN",SUM(Expenses!AO$14:AO$18)*$F53,IF($X53="FSG",0,IF($X53="MG",SUMPRODUCT(Expenses!AO$14:AO$18,$Z53:$Z57)*$F53,MAX((Expenses!AO$15-$AB53/12)*$AA53*$F53,0)+MAX((Expenses!AO$14-$AB54/12)*$AA54*$F53,0)+MAX((Expenses!AO$17-$AB55/12)*$AA55*$F53,0)+MAX((Expenses!AO$16-$AB56/12)*$AA56*$F53,0)+MAX((Expenses!AO$18-$AB57/12)*$AA57*$F53,0)))))</f>
        <v>0</v>
      </c>
      <c r="AR224" s="515">
        <f>IF(OR(AR$167&lt;=EOMONTH($E53,$R53*(1-$O53)),AR$167&gt;EOMONTH($E53,$P53*12*(1-$O53)+$Q53*12*$O53+$R53*(1-$O53))),0,IF($X53="NNN",SUM(Expenses!AP$14:AP$18)*$F53,IF($X53="FSG",0,IF($X53="MG",SUMPRODUCT(Expenses!AP$14:AP$18,$Z53:$Z57)*$F53,MAX((Expenses!AP$15-$AB53/12)*$AA53*$F53,0)+MAX((Expenses!AP$14-$AB54/12)*$AA54*$F53,0)+MAX((Expenses!AP$17-$AB55/12)*$AA55*$F53,0)+MAX((Expenses!AP$16-$AB56/12)*$AA56*$F53,0)+MAX((Expenses!AP$18-$AB57/12)*$AA57*$F53,0)))))</f>
        <v>0</v>
      </c>
      <c r="AS224" s="515">
        <f>IF(OR(AS$167&lt;=EOMONTH($E53,$R53*(1-$O53)),AS$167&gt;EOMONTH($E53,$P53*12*(1-$O53)+$Q53*12*$O53+$R53*(1-$O53))),0,IF($X53="NNN",SUM(Expenses!AQ$14:AQ$18)*$F53,IF($X53="FSG",0,IF($X53="MG",SUMPRODUCT(Expenses!AQ$14:AQ$18,$Z53:$Z57)*$F53,MAX((Expenses!AQ$15-$AB53/12)*$AA53*$F53,0)+MAX((Expenses!AQ$14-$AB54/12)*$AA54*$F53,0)+MAX((Expenses!AQ$17-$AB55/12)*$AA55*$F53,0)+MAX((Expenses!AQ$16-$AB56/12)*$AA56*$F53,0)+MAX((Expenses!AQ$18-$AB57/12)*$AA57*$F53,0)))))</f>
        <v>1210.4378724949001</v>
      </c>
      <c r="AT224" s="515">
        <f>IF(OR(AT$167&lt;=EOMONTH($E53,$R53*(1-$O53)),AT$167&gt;EOMONTH($E53,$P53*12*(1-$O53)+$Q53*12*$O53+$R53*(1-$O53))),0,IF($X53="NNN",SUM(Expenses!AR$14:AR$18)*$F53,IF($X53="FSG",0,IF($X53="MG",SUMPRODUCT(Expenses!AR$14:AR$18,$Z53:$Z57)*$F53,MAX((Expenses!AR$15-$AB53/12)*$AA53*$F53,0)+MAX((Expenses!AR$14-$AB54/12)*$AA54*$F53,0)+MAX((Expenses!AR$17-$AB55/12)*$AA55*$F53,0)+MAX((Expenses!AR$16-$AB56/12)*$AA56*$F53,0)+MAX((Expenses!AR$18-$AB57/12)*$AA57*$F53,0)))))</f>
        <v>1213.1774318893456</v>
      </c>
      <c r="AU224" s="515">
        <f>IF(OR(AU$167&lt;=EOMONTH($E53,$R53*(1-$O53)),AU$167&gt;EOMONTH($E53,$P53*12*(1-$O53)+$Q53*12*$O53+$R53*(1-$O53))),0,IF($X53="NNN",SUM(Expenses!AS$14:AS$18)*$F53,IF($X53="FSG",0,IF($X53="MG",SUMPRODUCT(Expenses!AS$14:AS$18,$Z53:$Z57)*$F53,MAX((Expenses!AS$15-$AB53/12)*$AA53*$F53,0)+MAX((Expenses!AS$14-$AB54/12)*$AA54*$F53,0)+MAX((Expenses!AS$17-$AB55/12)*$AA55*$F53,0)+MAX((Expenses!AS$16-$AB56/12)*$AA56*$F53,0)+MAX((Expenses!AS$18-$AB57/12)*$AA57*$F53,0)))))</f>
        <v>1215.9231916727956</v>
      </c>
      <c r="AV224" s="515">
        <f>IF(OR(AV$167&lt;=EOMONTH($E53,$R53*(1-$O53)),AV$167&gt;EOMONTH($E53,$P53*12*(1-$O53)+$Q53*12*$O53+$R53*(1-$O53))),0,IF($X53="NNN",SUM(Expenses!AT$14:AT$18)*$F53,IF($X53="FSG",0,IF($X53="MG",SUMPRODUCT(Expenses!AT$14:AT$18,$Z53:$Z57)*$F53,MAX((Expenses!AT$15-$AB53/12)*$AA53*$F53,0)+MAX((Expenses!AT$14-$AB54/12)*$AA54*$F53,0)+MAX((Expenses!AT$17-$AB55/12)*$AA55*$F53,0)+MAX((Expenses!AT$16-$AB56/12)*$AA56*$F53,0)+MAX((Expenses!AT$18-$AB57/12)*$AA57*$F53,0)))))</f>
        <v>1218.6751658784647</v>
      </c>
      <c r="AW224" s="515">
        <f>IF(OR(AW$167&lt;=EOMONTH($E53,$R53*(1-$O53)),AW$167&gt;EOMONTH($E53,$P53*12*(1-$O53)+$Q53*12*$O53+$R53*(1-$O53))),0,IF($X53="NNN",SUM(Expenses!AU$14:AU$18)*$F53,IF($X53="FSG",0,IF($X53="MG",SUMPRODUCT(Expenses!AU$14:AU$18,$Z53:$Z57)*$F53,MAX((Expenses!AU$15-$AB53/12)*$AA53*$F53,0)+MAX((Expenses!AU$14-$AB54/12)*$AA54*$F53,0)+MAX((Expenses!AU$17-$AB55/12)*$AA55*$F53,0)+MAX((Expenses!AU$16-$AB56/12)*$AA56*$F53,0)+MAX((Expenses!AU$18-$AB57/12)*$AA57*$F53,0)))))</f>
        <v>1221.4333685713282</v>
      </c>
      <c r="AX224" s="515">
        <f>IF(OR(AX$167&lt;=EOMONTH($E53,$R53*(1-$O53)),AX$167&gt;EOMONTH($E53,$P53*12*(1-$O53)+$Q53*12*$O53+$R53*(1-$O53))),0,IF($X53="NNN",SUM(Expenses!AV$14:AV$18)*$F53,IF($X53="FSG",0,IF($X53="MG",SUMPRODUCT(Expenses!AV$14:AV$18,$Z53:$Z57)*$F53,MAX((Expenses!AV$15-$AB53/12)*$AA53*$F53,0)+MAX((Expenses!AV$14-$AB54/12)*$AA54*$F53,0)+MAX((Expenses!AV$17-$AB55/12)*$AA55*$F53,0)+MAX((Expenses!AV$16-$AB56/12)*$AA56*$F53,0)+MAX((Expenses!AV$18-$AB57/12)*$AA57*$F53,0)))))</f>
        <v>1224.1978138481943</v>
      </c>
      <c r="AY224" s="515">
        <f>IF(OR(AY$167&lt;=EOMONTH($E53,$R53*(1-$O53)),AY$167&gt;EOMONTH($E53,$P53*12*(1-$O53)+$Q53*12*$O53+$R53*(1-$O53))),0,IF($X53="NNN",SUM(Expenses!AW$14:AW$18)*$F53,IF($X53="FSG",0,IF($X53="MG",SUMPRODUCT(Expenses!AW$14:AW$18,$Z53:$Z57)*$F53,MAX((Expenses!AW$15-$AB53/12)*$AA53*$F53,0)+MAX((Expenses!AW$14-$AB54/12)*$AA54*$F53,0)+MAX((Expenses!AW$17-$AB55/12)*$AA55*$F53,0)+MAX((Expenses!AW$16-$AB56/12)*$AA56*$F53,0)+MAX((Expenses!AW$18-$AB57/12)*$AA57*$F53,0)))))</f>
        <v>1226.9685158377765</v>
      </c>
      <c r="AZ224" s="515">
        <f>IF(OR(AZ$167&lt;=EOMONTH($E53,$R53*(1-$O53)),AZ$167&gt;EOMONTH($E53,$P53*12*(1-$O53)+$Q53*12*$O53+$R53*(1-$O53))),0,IF($X53="NNN",SUM(Expenses!AX$14:AX$18)*$F53,IF($X53="FSG",0,IF($X53="MG",SUMPRODUCT(Expenses!AX$14:AX$18,$Z53:$Z57)*$F53,MAX((Expenses!AX$15-$AB53/12)*$AA53*$F53,0)+MAX((Expenses!AX$14-$AB54/12)*$AA54*$F53,0)+MAX((Expenses!AX$17-$AB55/12)*$AA55*$F53,0)+MAX((Expenses!AX$16-$AB56/12)*$AA56*$F53,0)+MAX((Expenses!AX$18-$AB57/12)*$AA57*$F53,0)))))</f>
        <v>1229.745488700765</v>
      </c>
      <c r="BA224" s="515">
        <f>IF(OR(BA$167&lt;=EOMONTH($E53,$R53*(1-$O53)),BA$167&gt;EOMONTH($E53,$P53*12*(1-$O53)+$Q53*12*$O53+$R53*(1-$O53))),0,IF($X53="NNN",SUM(Expenses!AY$14:AY$18)*$F53,IF($X53="FSG",0,IF($X53="MG",SUMPRODUCT(Expenses!AY$14:AY$18,$Z53:$Z57)*$F53,MAX((Expenses!AY$15-$AB53/12)*$AA53*$F53,0)+MAX((Expenses!AY$14-$AB54/12)*$AA54*$F53,0)+MAX((Expenses!AY$17-$AB55/12)*$AA55*$F53,0)+MAX((Expenses!AY$16-$AB56/12)*$AA56*$F53,0)+MAX((Expenses!AY$18-$AB57/12)*$AA57*$F53,0)))))</f>
        <v>1232.5287466299001</v>
      </c>
      <c r="BB224" s="515">
        <f>IF(OR(BB$167&lt;=EOMONTH($E53,$R53*(1-$O53)),BB$167&gt;EOMONTH($E53,$P53*12*(1-$O53)+$Q53*12*$O53+$R53*(1-$O53))),0,IF($X53="NNN",SUM(Expenses!AZ$14:AZ$18)*$F53,IF($X53="FSG",0,IF($X53="MG",SUMPRODUCT(Expenses!AZ$14:AZ$18,$Z53:$Z57)*$F53,MAX((Expenses!AZ$15-$AB53/12)*$AA53*$F53,0)+MAX((Expenses!AZ$14-$AB54/12)*$AA54*$F53,0)+MAX((Expenses!AZ$17-$AB55/12)*$AA55*$F53,0)+MAX((Expenses!AZ$16-$AB56/12)*$AA56*$F53,0)+MAX((Expenses!AZ$18-$AB57/12)*$AA57*$F53,0)))))</f>
        <v>1235.3183038500438</v>
      </c>
      <c r="BC224" s="515">
        <f>IF(OR(BC$167&lt;=EOMONTH($E53,$R53*(1-$O53)),BC$167&gt;EOMONTH($E53,$P53*12*(1-$O53)+$Q53*12*$O53+$R53*(1-$O53))),0,IF($X53="NNN",SUM(Expenses!BA$14:BA$18)*$F53,IF($X53="FSG",0,IF($X53="MG",SUMPRODUCT(Expenses!BA$14:BA$18,$Z53:$Z57)*$F53,MAX((Expenses!BA$15-$AB53/12)*$AA53*$F53,0)+MAX((Expenses!BA$14-$AB54/12)*$AA54*$F53,0)+MAX((Expenses!BA$17-$AB55/12)*$AA55*$F53,0)+MAX((Expenses!BA$16-$AB56/12)*$AA56*$F53,0)+MAX((Expenses!BA$18-$AB57/12)*$AA57*$F53,0)))))</f>
        <v>1238.1141746182536</v>
      </c>
      <c r="BD224" s="515">
        <f>IF(OR(BD$167&lt;=EOMONTH($E53,$R53*(1-$O53)),BD$167&gt;EOMONTH($E53,$P53*12*(1-$O53)+$Q53*12*$O53+$R53*(1-$O53))),0,IF($X53="NNN",SUM(Expenses!BB$14:BB$18)*$F53,IF($X53="FSG",0,IF($X53="MG",SUMPRODUCT(Expenses!BB$14:BB$18,$Z53:$Z57)*$F53,MAX((Expenses!BB$15-$AB53/12)*$AA53*$F53,0)+MAX((Expenses!BB$14-$AB54/12)*$AA54*$F53,0)+MAX((Expenses!BB$17-$AB55/12)*$AA55*$F53,0)+MAX((Expenses!BB$16-$AB56/12)*$AA56*$F53,0)+MAX((Expenses!BB$18-$AB57/12)*$AA57*$F53,0)))))</f>
        <v>1240.916373223854</v>
      </c>
      <c r="BE224" s="515">
        <f>IF(OR(BE$167&lt;=EOMONTH($E53,$R53*(1-$O53)),BE$167&gt;EOMONTH($E53,$P53*12*(1-$O53)+$Q53*12*$O53+$R53*(1-$O53))),0,IF($X53="NNN",SUM(Expenses!BC$14:BC$18)*$F53,IF($X53="FSG",0,IF($X53="MG",SUMPRODUCT(Expenses!BC$14:BC$18,$Z53:$Z57)*$F53,MAX((Expenses!BC$15-$AB53/12)*$AA53*$F53,0)+MAX((Expenses!BC$14-$AB54/12)*$AA54*$F53,0)+MAX((Expenses!BC$17-$AB55/12)*$AA55*$F53,0)+MAX((Expenses!BC$16-$AB56/12)*$AA56*$F53,0)+MAX((Expenses!BC$18-$AB57/12)*$AA57*$F53,0)))))</f>
        <v>1243.7249139885107</v>
      </c>
      <c r="BF224" s="515">
        <f>IF(OR(BF$167&lt;=EOMONTH($E53,$R53*(1-$O53)),BF$167&gt;EOMONTH($E53,$P53*12*(1-$O53)+$Q53*12*$O53+$R53*(1-$O53))),0,IF($X53="NNN",SUM(Expenses!BD$14:BD$18)*$F53,IF($X53="FSG",0,IF($X53="MG",SUMPRODUCT(Expenses!BD$14:BD$18,$Z53:$Z57)*$F53,MAX((Expenses!BD$15-$AB53/12)*$AA53*$F53,0)+MAX((Expenses!BD$14-$AB54/12)*$AA54*$F53,0)+MAX((Expenses!BD$17-$AB55/12)*$AA55*$F53,0)+MAX((Expenses!BD$16-$AB56/12)*$AA56*$F53,0)+MAX((Expenses!BD$18-$AB57/12)*$AA57*$F53,0)))))</f>
        <v>1246.5398112663031</v>
      </c>
      <c r="BG224" s="515">
        <f>IF(OR(BG$167&lt;=EOMONTH($E53,$R53*(1-$O53)),BG$167&gt;EOMONTH($E53,$P53*12*(1-$O53)+$Q53*12*$O53+$R53*(1-$O53))),0,IF($X53="NNN",SUM(Expenses!BE$14:BE$18)*$F53,IF($X53="FSG",0,IF($X53="MG",SUMPRODUCT(Expenses!BE$14:BE$18,$Z53:$Z57)*$F53,MAX((Expenses!BE$15-$AB53/12)*$AA53*$F53,0)+MAX((Expenses!BE$14-$AB54/12)*$AA54*$F53,0)+MAX((Expenses!BE$17-$AB55/12)*$AA55*$F53,0)+MAX((Expenses!BE$16-$AB56/12)*$AA56*$F53,0)+MAX((Expenses!BE$18-$AB57/12)*$AA57*$F53,0)))))</f>
        <v>1249.361079443798</v>
      </c>
      <c r="BH224" s="515">
        <f>IF(OR(BH$167&lt;=EOMONTH($E53,$R53*(1-$O53)),BH$167&gt;EOMONTH($E53,$P53*12*(1-$O53)+$Q53*12*$O53+$R53*(1-$O53))),0,IF($X53="NNN",SUM(Expenses!BF$14:BF$18)*$F53,IF($X53="FSG",0,IF($X53="MG",SUMPRODUCT(Expenses!BF$14:BF$18,$Z53:$Z57)*$F53,MAX((Expenses!BF$15-$AB53/12)*$AA53*$F53,0)+MAX((Expenses!BF$14-$AB54/12)*$AA54*$F53,0)+MAX((Expenses!BF$17-$AB55/12)*$AA55*$F53,0)+MAX((Expenses!BF$16-$AB56/12)*$AA56*$F53,0)+MAX((Expenses!BF$18-$AB57/12)*$AA57*$F53,0)))))</f>
        <v>1252.1887329401229</v>
      </c>
      <c r="BI224" s="515">
        <f>IF(OR(BI$167&lt;=EOMONTH($E53,$R53*(1-$O53)),BI$167&gt;EOMONTH($E53,$P53*12*(1-$O53)+$Q53*12*$O53+$R53*(1-$O53))),0,IF($X53="NNN",SUM(Expenses!BG$14:BG$18)*$F53,IF($X53="FSG",0,IF($X53="MG",SUMPRODUCT(Expenses!BG$14:BG$18,$Z53:$Z57)*$F53,MAX((Expenses!BG$15-$AB53/12)*$AA53*$F53,0)+MAX((Expenses!BG$14-$AB54/12)*$AA54*$F53,0)+MAX((Expenses!BG$17-$AB55/12)*$AA55*$F53,0)+MAX((Expenses!BG$16-$AB56/12)*$AA56*$F53,0)+MAX((Expenses!BG$18-$AB57/12)*$AA57*$F53,0)))))</f>
        <v>1255.0227862070401</v>
      </c>
      <c r="BJ224" s="515">
        <f>IF(OR(BJ$167&lt;=EOMONTH($E53,$R53*(1-$O53)),BJ$167&gt;EOMONTH($E53,$P53*12*(1-$O53)+$Q53*12*$O53+$R53*(1-$O53))),0,IF($X53="NNN",SUM(Expenses!BH$14:BH$18)*$F53,IF($X53="FSG",0,IF($X53="MG",SUMPRODUCT(Expenses!BH$14:BH$18,$Z53:$Z57)*$F53,MAX((Expenses!BH$15-$AB53/12)*$AA53*$F53,0)+MAX((Expenses!BH$14-$AB54/12)*$AA54*$F53,0)+MAX((Expenses!BH$17-$AB55/12)*$AA55*$F53,0)+MAX((Expenses!BH$16-$AB56/12)*$AA56*$F53,0)+MAX((Expenses!BH$18-$AB57/12)*$AA57*$F53,0)))))</f>
        <v>1257.8632537290202</v>
      </c>
      <c r="BK224" s="515">
        <f>IF(OR(BK$167&lt;=EOMONTH($E53,$R53*(1-$O53)),BK$167&gt;EOMONTH($E53,$P53*12*(1-$O53)+$Q53*12*$O53+$R53*(1-$O53))),0,IF($X53="NNN",SUM(Expenses!BI$14:BI$18)*$F53,IF($X53="FSG",0,IF($X53="MG",SUMPRODUCT(Expenses!BI$14:BI$18,$Z53:$Z57)*$F53,MAX((Expenses!BI$15-$AB53/12)*$AA53*$F53,0)+MAX((Expenses!BI$14-$AB54/12)*$AA54*$F53,0)+MAX((Expenses!BI$17-$AB55/12)*$AA55*$F53,0)+MAX((Expenses!BI$16-$AB56/12)*$AA56*$F53,0)+MAX((Expenses!BI$18-$AB57/12)*$AA57*$F53,0)))))</f>
        <v>1260.7101500233157</v>
      </c>
      <c r="BL224" s="515">
        <f>IF(OR(BL$167&lt;=EOMONTH($E53,$R53*(1-$O53)),BL$167&gt;EOMONTH($E53,$P53*12*(1-$O53)+$Q53*12*$O53+$R53*(1-$O53))),0,IF($X53="NNN",SUM(Expenses!BJ$14:BJ$18)*$F53,IF($X53="FSG",0,IF($X53="MG",SUMPRODUCT(Expenses!BJ$14:BJ$18,$Z53:$Z57)*$F53,MAX((Expenses!BJ$15-$AB53/12)*$AA53*$F53,0)+MAX((Expenses!BJ$14-$AB54/12)*$AA54*$F53,0)+MAX((Expenses!BJ$17-$AB55/12)*$AA55*$F53,0)+MAX((Expenses!BJ$16-$AB56/12)*$AA56*$F53,0)+MAX((Expenses!BJ$18-$AB57/12)*$AA57*$F53,0)))))</f>
        <v>1263.5634896400366</v>
      </c>
      <c r="BM224" s="515">
        <f>IF(OR(BM$167&lt;=EOMONTH($E53,$R53*(1-$O53)),BM$167&gt;EOMONTH($E53,$P53*12*(1-$O53)+$Q53*12*$O53+$R53*(1-$O53))),0,IF($X53="NNN",SUM(Expenses!BK$14:BK$18)*$F53,IF($X53="FSG",0,IF($X53="MG",SUMPRODUCT(Expenses!BK$14:BK$18,$Z53:$Z57)*$F53,MAX((Expenses!BK$15-$AB53/12)*$AA53*$F53,0)+MAX((Expenses!BK$14-$AB54/12)*$AA54*$F53,0)+MAX((Expenses!BK$17-$AB55/12)*$AA55*$F53,0)+MAX((Expenses!BK$16-$AB56/12)*$AA56*$F53,0)+MAX((Expenses!BK$18-$AB57/12)*$AA57*$F53,0)))))</f>
        <v>1266.4232871622228</v>
      </c>
      <c r="BN224" s="515">
        <f>IF(OR(BN$167&lt;=EOMONTH($E53,$R53*(1-$O53)),BN$167&gt;EOMONTH($E53,$P53*12*(1-$O53)+$Q53*12*$O53+$R53*(1-$O53))),0,IF($X53="NNN",SUM(Expenses!BL$14:BL$18)*$F53,IF($X53="FSG",0,IF($X53="MG",SUMPRODUCT(Expenses!BL$14:BL$18,$Z53:$Z57)*$F53,MAX((Expenses!BL$15-$AB53/12)*$AA53*$F53,0)+MAX((Expenses!BL$14-$AB54/12)*$AA54*$F53,0)+MAX((Expenses!BL$17-$AB55/12)*$AA55*$F53,0)+MAX((Expenses!BL$16-$AB56/12)*$AA56*$F53,0)+MAX((Expenses!BL$18-$AB57/12)*$AA57*$F53,0)))))</f>
        <v>1269.2895572059206</v>
      </c>
      <c r="BO224" s="515">
        <f>IF(OR(BO$167&lt;=EOMONTH($E53,$R53*(1-$O53)),BO$167&gt;EOMONTH($E53,$P53*12*(1-$O53)+$Q53*12*$O53+$R53*(1-$O53))),0,IF($X53="NNN",SUM(Expenses!BM$14:BM$18)*$F53,IF($X53="FSG",0,IF($X53="MG",SUMPRODUCT(Expenses!BM$14:BM$18,$Z53:$Z57)*$F53,MAX((Expenses!BM$15-$AB53/12)*$AA53*$F53,0)+MAX((Expenses!BM$14-$AB54/12)*$AA54*$F53,0)+MAX((Expenses!BM$17-$AB55/12)*$AA55*$F53,0)+MAX((Expenses!BM$16-$AB56/12)*$AA56*$F53,0)+MAX((Expenses!BM$18-$AB57/12)*$AA57*$F53,0)))))</f>
        <v>1272.1623144202561</v>
      </c>
      <c r="BP224" s="515">
        <f>IF(OR(BP$167&lt;=EOMONTH($E53,$R53*(1-$O53)),BP$167&gt;EOMONTH($E53,$P53*12*(1-$O53)+$Q53*12*$O53+$R53*(1-$O53))),0,IF($X53="NNN",SUM(Expenses!BN$14:BN$18)*$F53,IF($X53="FSG",0,IF($X53="MG",SUMPRODUCT(Expenses!BN$14:BN$18,$Z53:$Z57)*$F53,MAX((Expenses!BN$15-$AB53/12)*$AA53*$F53,0)+MAX((Expenses!BN$14-$AB54/12)*$AA54*$F53,0)+MAX((Expenses!BN$17-$AB55/12)*$AA55*$F53,0)+MAX((Expenses!BN$16-$AB56/12)*$AA56*$F53,0)+MAX((Expenses!BN$18-$AB57/12)*$AA57*$F53,0)))))</f>
        <v>1275.0415734875107</v>
      </c>
      <c r="BQ224" s="515">
        <f>IF(OR(BQ$167&lt;=EOMONTH($E53,$R53*(1-$O53)),BQ$167&gt;EOMONTH($E53,$P53*12*(1-$O53)+$Q53*12*$O53+$R53*(1-$O53))),0,IF($X53="NNN",SUM(Expenses!BO$14:BO$18)*$F53,IF($X53="FSG",0,IF($X53="MG",SUMPRODUCT(Expenses!BO$14:BO$18,$Z53:$Z57)*$F53,MAX((Expenses!BO$15-$AB53/12)*$AA53*$F53,0)+MAX((Expenses!BO$14-$AB54/12)*$AA54*$F53,0)+MAX((Expenses!BO$17-$AB55/12)*$AA55*$F53,0)+MAX((Expenses!BO$16-$AB56/12)*$AA56*$F53,0)+MAX((Expenses!BO$18-$AB57/12)*$AA57*$F53,0)))))</f>
        <v>1277.9273491231954</v>
      </c>
      <c r="BR224" s="515">
        <f>IF(OR(BR$167&lt;=EOMONTH($E53,$R53*(1-$O53)),BR$167&gt;EOMONTH($E53,$P53*12*(1-$O53)+$Q53*12*$O53+$R53*(1-$O53))),0,IF($X53="NNN",SUM(Expenses!BP$14:BP$18)*$F53,IF($X53="FSG",0,IF($X53="MG",SUMPRODUCT(Expenses!BP$14:BP$18,$Z53:$Z57)*$F53,MAX((Expenses!BP$15-$AB53/12)*$AA53*$F53,0)+MAX((Expenses!BP$14-$AB54/12)*$AA54*$F53,0)+MAX((Expenses!BP$17-$AB55/12)*$AA55*$F53,0)+MAX((Expenses!BP$16-$AB56/12)*$AA56*$F53,0)+MAX((Expenses!BP$18-$AB57/12)*$AA57*$F53,0)))))</f>
        <v>1280.8196560761271</v>
      </c>
      <c r="BS224" s="515">
        <f>IF(OR(BS$167&lt;=EOMONTH($E53,$R53*(1-$O53)),BS$167&gt;EOMONTH($E53,$P53*12*(1-$O53)+$Q53*12*$O53+$R53*(1-$O53))),0,IF($X53="NNN",SUM(Expenses!BQ$14:BQ$18)*$F53,IF($X53="FSG",0,IF($X53="MG",SUMPRODUCT(Expenses!BQ$14:BQ$18,$Z53:$Z57)*$F53,MAX((Expenses!BQ$15-$AB53/12)*$AA53*$F53,0)+MAX((Expenses!BQ$14-$AB54/12)*$AA54*$F53,0)+MAX((Expenses!BQ$17-$AB55/12)*$AA55*$F53,0)+MAX((Expenses!BQ$16-$AB56/12)*$AA56*$F53,0)+MAX((Expenses!BQ$18-$AB57/12)*$AA57*$F53,0)))))</f>
        <v>1283.7185091285032</v>
      </c>
      <c r="BT224" s="515">
        <f>IF(OR(BT$167&lt;=EOMONTH($E53,$R53*(1-$O53)),BT$167&gt;EOMONTH($E53,$P53*12*(1-$O53)+$Q53*12*$O53+$R53*(1-$O53))),0,IF($X53="NNN",SUM(Expenses!BR$14:BR$18)*$F53,IF($X53="FSG",0,IF($X53="MG",SUMPRODUCT(Expenses!BR$14:BR$18,$Z53:$Z57)*$F53,MAX((Expenses!BR$15-$AB53/12)*$AA53*$F53,0)+MAX((Expenses!BR$14-$AB54/12)*$AA54*$F53,0)+MAX((Expenses!BR$17-$AB55/12)*$AA55*$F53,0)+MAX((Expenses!BR$16-$AB56/12)*$AA56*$F53,0)+MAX((Expenses!BR$18-$AB57/12)*$AA57*$F53,0)))))</f>
        <v>1286.623923095977</v>
      </c>
      <c r="BU224" s="515">
        <f>IF(OR(BU$167&lt;=EOMONTH($E53,$R53*(1-$O53)),BU$167&gt;EOMONTH($E53,$P53*12*(1-$O53)+$Q53*12*$O53+$R53*(1-$O53))),0,IF($X53="NNN",SUM(Expenses!BS$14:BS$18)*$F53,IF($X53="FSG",0,IF($X53="MG",SUMPRODUCT(Expenses!BS$14:BS$18,$Z53:$Z57)*$F53,MAX((Expenses!BS$15-$AB53/12)*$AA53*$F53,0)+MAX((Expenses!BS$14-$AB54/12)*$AA54*$F53,0)+MAX((Expenses!BS$17-$AB55/12)*$AA55*$F53,0)+MAX((Expenses!BS$16-$AB56/12)*$AA56*$F53,0)+MAX((Expenses!BS$18-$AB57/12)*$AA57*$F53,0)))))</f>
        <v>1289.5359128277346</v>
      </c>
      <c r="BV224" s="515">
        <f>IF(OR(BV$167&lt;=EOMONTH($E53,$R53*(1-$O53)),BV$167&gt;EOMONTH($E53,$P53*12*(1-$O53)+$Q53*12*$O53+$R53*(1-$O53))),0,IF($X53="NNN",SUM(Expenses!BT$14:BT$18)*$F53,IF($X53="FSG",0,IF($X53="MG",SUMPRODUCT(Expenses!BT$14:BT$18,$Z53:$Z57)*$F53,MAX((Expenses!BT$15-$AB53/12)*$AA53*$F53,0)+MAX((Expenses!BT$14-$AB54/12)*$AA54*$F53,0)+MAX((Expenses!BT$17-$AB55/12)*$AA55*$F53,0)+MAX((Expenses!BT$16-$AB56/12)*$AA56*$F53,0)+MAX((Expenses!BT$18-$AB57/12)*$AA57*$F53,0)))))</f>
        <v>1292.4544932065689</v>
      </c>
      <c r="BW224" s="515">
        <f>IF(OR(BW$167&lt;=EOMONTH($E53,$R53*(1-$O53)),BW$167&gt;EOMONTH($E53,$P53*12*(1-$O53)+$Q53*12*$O53+$R53*(1-$O53))),0,IF($X53="NNN",SUM(Expenses!BU$14:BU$18)*$F53,IF($X53="FSG",0,IF($X53="MG",SUMPRODUCT(Expenses!BU$14:BU$18,$Z53:$Z57)*$F53,MAX((Expenses!BU$15-$AB53/12)*$AA53*$F53,0)+MAX((Expenses!BU$14-$AB54/12)*$AA54*$F53,0)+MAX((Expenses!BU$17-$AB55/12)*$AA55*$F53,0)+MAX((Expenses!BU$16-$AB56/12)*$AA56*$F53,0)+MAX((Expenses!BU$18-$AB57/12)*$AA57*$F53,0)))))</f>
        <v>1295.3796791489576</v>
      </c>
      <c r="BX224" s="515">
        <f>IF(OR(BX$167&lt;=EOMONTH($E53,$R53*(1-$O53)),BX$167&gt;EOMONTH($E53,$P53*12*(1-$O53)+$Q53*12*$O53+$R53*(1-$O53))),0,IF($X53="NNN",SUM(Expenses!BV$14:BV$18)*$F53,IF($X53="FSG",0,IF($X53="MG",SUMPRODUCT(Expenses!BV$14:BV$18,$Z53:$Z57)*$F53,MAX((Expenses!BV$15-$AB53/12)*$AA53*$F53,0)+MAX((Expenses!BV$14-$AB54/12)*$AA54*$F53,0)+MAX((Expenses!BV$17-$AB55/12)*$AA55*$F53,0)+MAX((Expenses!BV$16-$AB56/12)*$AA56*$F53,0)+MAX((Expenses!BV$18-$AB57/12)*$AA57*$F53,0)))))</f>
        <v>1298.3114856051379</v>
      </c>
      <c r="BY224" s="515">
        <f>IF(OR(BY$167&lt;=EOMONTH($E53,$R53*(1-$O53)),BY$167&gt;EOMONTH($E53,$P53*12*(1-$O53)+$Q53*12*$O53+$R53*(1-$O53))),0,IF($X53="NNN",SUM(Expenses!BW$14:BW$18)*$F53,IF($X53="FSG",0,IF($X53="MG",SUMPRODUCT(Expenses!BW$14:BW$18,$Z53:$Z57)*$F53,MAX((Expenses!BW$15-$AB53/12)*$AA53*$F53,0)+MAX((Expenses!BW$14-$AB54/12)*$AA54*$F53,0)+MAX((Expenses!BW$17-$AB55/12)*$AA55*$F53,0)+MAX((Expenses!BW$16-$AB56/12)*$AA56*$F53,0)+MAX((Expenses!BW$18-$AB57/12)*$AA57*$F53,0)))))</f>
        <v>1301.2499275591845</v>
      </c>
      <c r="BZ224" s="515">
        <f>IF(OR(BZ$167&lt;=EOMONTH($E53,$R53*(1-$O53)),BZ$167&gt;EOMONTH($E53,$P53*12*(1-$O53)+$Q53*12*$O53+$R53*(1-$O53))),0,IF($X53="NNN",SUM(Expenses!BX$14:BX$18)*$F53,IF($X53="FSG",0,IF($X53="MG",SUMPRODUCT(Expenses!BX$14:BX$18,$Z53:$Z57)*$F53,MAX((Expenses!BX$15-$AB53/12)*$AA53*$F53,0)+MAX((Expenses!BX$14-$AB54/12)*$AA54*$F53,0)+MAX((Expenses!BX$17-$AB55/12)*$AA55*$F53,0)+MAX((Expenses!BX$16-$AB56/12)*$AA56*$F53,0)+MAX((Expenses!BX$18-$AB57/12)*$AA57*$F53,0)))))</f>
        <v>1304.1950200290839</v>
      </c>
      <c r="CA224" s="515">
        <f>IF(OR(CA$167&lt;=EOMONTH($E53,$R53*(1-$O53)),CA$167&gt;EOMONTH($E53,$P53*12*(1-$O53)+$Q53*12*$O53+$R53*(1-$O53))),0,IF($X53="NNN",SUM(Expenses!BY$14:BY$18)*$F53,IF($X53="FSG",0,IF($X53="MG",SUMPRODUCT(Expenses!BY$14:BY$18,$Z53:$Z57)*$F53,MAX((Expenses!BY$15-$AB53/12)*$AA53*$F53,0)+MAX((Expenses!BY$14-$AB54/12)*$AA54*$F53,0)+MAX((Expenses!BY$17-$AB55/12)*$AA55*$F53,0)+MAX((Expenses!BY$16-$AB56/12)*$AA56*$F53,0)+MAX((Expenses!BY$18-$AB57/12)*$AA57*$F53,0)))))</f>
        <v>1307.1467780668136</v>
      </c>
      <c r="CB224" s="515">
        <f>IF(OR(CB$167&lt;=EOMONTH($E53,$R53*(1-$O53)),CB$167&gt;EOMONTH($E53,$P53*12*(1-$O53)+$Q53*12*$O53+$R53*(1-$O53))),0,IF($X53="NNN",SUM(Expenses!BZ$14:BZ$18)*$F53,IF($X53="FSG",0,IF($X53="MG",SUMPRODUCT(Expenses!BZ$14:BZ$18,$Z53:$Z57)*$F53,MAX((Expenses!BZ$15-$AB53/12)*$AA53*$F53,0)+MAX((Expenses!BZ$14-$AB54/12)*$AA54*$F53,0)+MAX((Expenses!BZ$17-$AB55/12)*$AA55*$F53,0)+MAX((Expenses!BZ$16-$AB56/12)*$AA56*$F53,0)+MAX((Expenses!BZ$18-$AB57/12)*$AA57*$F53,0)))))</f>
        <v>1310.1052167584176</v>
      </c>
      <c r="CC224" s="515">
        <f>IF(OR(CC$167&lt;=EOMONTH($E53,$R53*(1-$O53)),CC$167&gt;EOMONTH($E53,$P53*12*(1-$O53)+$Q53*12*$O53+$R53*(1-$O53))),0,IF($X53="NNN",SUM(Expenses!CA$14:CA$18)*$F53,IF($X53="FSG",0,IF($X53="MG",SUMPRODUCT(Expenses!CA$14:CA$18,$Z53:$Z57)*$F53,MAX((Expenses!CA$15-$AB53/12)*$AA53*$F53,0)+MAX((Expenses!CA$14-$AB54/12)*$AA54*$F53,0)+MAX((Expenses!CA$17-$AB55/12)*$AA55*$F53,0)+MAX((Expenses!CA$16-$AB56/12)*$AA56*$F53,0)+MAX((Expenses!CA$18-$AB57/12)*$AA57*$F53,0)))))</f>
        <v>1313.0703512240837</v>
      </c>
      <c r="CD224" s="515">
        <f>IF(OR(CD$167&lt;=EOMONTH($E53,$R53*(1-$O53)),CD$167&gt;EOMONTH($E53,$P53*12*(1-$O53)+$Q53*12*$O53+$R53*(1-$O53))),0,IF($X53="NNN",SUM(Expenses!CB$14:CB$18)*$F53,IF($X53="FSG",0,IF($X53="MG",SUMPRODUCT(Expenses!CB$14:CB$18,$Z53:$Z57)*$F53,MAX((Expenses!CB$15-$AB53/12)*$AA53*$F53,0)+MAX((Expenses!CB$14-$AB54/12)*$AA54*$F53,0)+MAX((Expenses!CB$17-$AB55/12)*$AA55*$F53,0)+MAX((Expenses!CB$16-$AB56/12)*$AA56*$F53,0)+MAX((Expenses!CB$18-$AB57/12)*$AA57*$F53,0)))))</f>
        <v>1316.0421966182209</v>
      </c>
      <c r="CE224" s="515">
        <f>IF(OR(CE$167&lt;=EOMONTH($E53,$R53*(1-$O53)),CE$167&gt;EOMONTH($E53,$P53*12*(1-$O53)+$Q53*12*$O53+$R53*(1-$O53))),0,IF($X53="NNN",SUM(Expenses!CC$14:CC$18)*$F53,IF($X53="FSG",0,IF($X53="MG",SUMPRODUCT(Expenses!CC$14:CC$18,$Z53:$Z57)*$F53,MAX((Expenses!CC$15-$AB53/12)*$AA53*$F53,0)+MAX((Expenses!CC$14-$AB54/12)*$AA54*$F53,0)+MAX((Expenses!CC$17-$AB55/12)*$AA55*$F53,0)+MAX((Expenses!CC$16-$AB56/12)*$AA56*$F53,0)+MAX((Expenses!CC$18-$AB57/12)*$AA57*$F53,0)))))</f>
        <v>1319.0207681295374</v>
      </c>
      <c r="CF224" s="515">
        <f>IF(OR(CF$167&lt;=EOMONTH($E53,$R53*(1-$O53)),CF$167&gt;EOMONTH($E53,$P53*12*(1-$O53)+$Q53*12*$O53+$R53*(1-$O53))),0,IF($X53="NNN",SUM(Expenses!CD$14:CD$18)*$F53,IF($X53="FSG",0,IF($X53="MG",SUMPRODUCT(Expenses!CD$14:CD$18,$Z53:$Z57)*$F53,MAX((Expenses!CD$15-$AB53/12)*$AA53*$F53,0)+MAX((Expenses!CD$14-$AB54/12)*$AA54*$F53,0)+MAX((Expenses!CD$17-$AB55/12)*$AA55*$F53,0)+MAX((Expenses!CD$16-$AB56/12)*$AA56*$F53,0)+MAX((Expenses!CD$18-$AB57/12)*$AA57*$F53,0)))))</f>
        <v>1322.0060809811168</v>
      </c>
      <c r="CG224" s="515">
        <f>IF(OR(CG$167&lt;=EOMONTH($E53,$R53*(1-$O53)),CG$167&gt;EOMONTH($E53,$P53*12*(1-$O53)+$Q53*12*$O53+$R53*(1-$O53))),0,IF($X53="NNN",SUM(Expenses!CE$14:CE$18)*$F53,IF($X53="FSG",0,IF($X53="MG",SUMPRODUCT(Expenses!CE$14:CE$18,$Z53:$Z57)*$F53,MAX((Expenses!CE$15-$AB53/12)*$AA53*$F53,0)+MAX((Expenses!CE$14-$AB54/12)*$AA54*$F53,0)+MAX((Expenses!CE$17-$AB55/12)*$AA55*$F53,0)+MAX((Expenses!CE$16-$AB56/12)*$AA56*$F53,0)+MAX((Expenses!CE$18-$AB57/12)*$AA57*$F53,0)))))</f>
        <v>1324.9981504304978</v>
      </c>
      <c r="CH224" s="515">
        <f>IF(OR(CH$167&lt;=EOMONTH($E53,$R53*(1-$O53)),CH$167&gt;EOMONTH($E53,$P53*12*(1-$O53)+$Q53*12*$O53+$R53*(1-$O53))),0,IF($X53="NNN",SUM(Expenses!CF$14:CF$18)*$F53,IF($X53="FSG",0,IF($X53="MG",SUMPRODUCT(Expenses!CF$14:CF$18,$Z53:$Z57)*$F53,MAX((Expenses!CF$15-$AB53/12)*$AA53*$F53,0)+MAX((Expenses!CF$14-$AB54/12)*$AA54*$F53,0)+MAX((Expenses!CF$17-$AB55/12)*$AA55*$F53,0)+MAX((Expenses!CF$16-$AB56/12)*$AA56*$F53,0)+MAX((Expenses!CF$18-$AB57/12)*$AA57*$F53,0)))))</f>
        <v>1327.9969917697501</v>
      </c>
      <c r="CI224" s="515">
        <f>IF(OR(CI$167&lt;=EOMONTH($E53,$R53*(1-$O53)),CI$167&gt;EOMONTH($E53,$P53*12*(1-$O53)+$Q53*12*$O53+$R53*(1-$O53))),0,IF($X53="NNN",SUM(Expenses!CG$14:CG$18)*$F53,IF($X53="FSG",0,IF($X53="MG",SUMPRODUCT(Expenses!CG$14:CG$18,$Z53:$Z57)*$F53,MAX((Expenses!CG$15-$AB53/12)*$AA53*$F53,0)+MAX((Expenses!CG$14-$AB54/12)*$AA54*$F53,0)+MAX((Expenses!CG$17-$AB55/12)*$AA55*$F53,0)+MAX((Expenses!CG$16-$AB56/12)*$AA56*$F53,0)+MAX((Expenses!CG$18-$AB57/12)*$AA57*$F53,0)))))</f>
        <v>1331.0026203255545</v>
      </c>
      <c r="CJ224" s="515">
        <f>IF(OR(CJ$167&lt;=EOMONTH($E53,$R53*(1-$O53)),CJ$167&gt;EOMONTH($E53,$P53*12*(1-$O53)+$Q53*12*$O53+$R53*(1-$O53))),0,IF($X53="NNN",SUM(Expenses!CH$14:CH$18)*$F53,IF($X53="FSG",0,IF($X53="MG",SUMPRODUCT(Expenses!CH$14:CH$18,$Z53:$Z57)*$F53,MAX((Expenses!CH$15-$AB53/12)*$AA53*$F53,0)+MAX((Expenses!CH$14-$AB54/12)*$AA54*$F53,0)+MAX((Expenses!CH$17-$AB55/12)*$AA55*$F53,0)+MAX((Expenses!CH$16-$AB56/12)*$AA56*$F53,0)+MAX((Expenses!CH$18-$AB57/12)*$AA57*$F53,0)))))</f>
        <v>1334.0150514592799</v>
      </c>
      <c r="CK224" s="515">
        <f>IF(OR(CK$167&lt;=EOMONTH($E53,$R53*(1-$O53)),CK$167&gt;EOMONTH($E53,$P53*12*(1-$O53)+$Q53*12*$O53+$R53*(1-$O53))),0,IF($X53="NNN",SUM(Expenses!CI$14:CI$18)*$F53,IF($X53="FSG",0,IF($X53="MG",SUMPRODUCT(Expenses!CI$14:CI$18,$Z53:$Z57)*$F53,MAX((Expenses!CI$15-$AB53/12)*$AA53*$F53,0)+MAX((Expenses!CI$14-$AB54/12)*$AA54*$F53,0)+MAX((Expenses!CI$17-$AB55/12)*$AA55*$F53,0)+MAX((Expenses!CI$16-$AB56/12)*$AA56*$F53,0)+MAX((Expenses!CI$18-$AB57/12)*$AA57*$F53,0)))))</f>
        <v>1337.0343005670625</v>
      </c>
      <c r="CL224" s="515">
        <f>IF(OR(CL$167&lt;=EOMONTH($E53,$R53*(1-$O53)),CL$167&gt;EOMONTH($E53,$P53*12*(1-$O53)+$Q53*12*$O53+$R53*(1-$O53))),0,IF($X53="NNN",SUM(Expenses!CJ$14:CJ$18)*$F53,IF($X53="FSG",0,IF($X53="MG",SUMPRODUCT(Expenses!CJ$14:CJ$18,$Z53:$Z57)*$F53,MAX((Expenses!CJ$15-$AB53/12)*$AA53*$F53,0)+MAX((Expenses!CJ$14-$AB54/12)*$AA54*$F53,0)+MAX((Expenses!CJ$17-$AB55/12)*$AA55*$F53,0)+MAX((Expenses!CJ$16-$AB56/12)*$AA56*$F53,0)+MAX((Expenses!CJ$18-$AB57/12)*$AA57*$F53,0)))))</f>
        <v>1340.0603830798843</v>
      </c>
      <c r="CM224" s="515">
        <f>IF(OR(CM$167&lt;=EOMONTH($E53,$R53*(1-$O53)),CM$167&gt;EOMONTH($E53,$P53*12*(1-$O53)+$Q53*12*$O53+$R53*(1-$O53))),0,IF($X53="NNN",SUM(Expenses!CK$14:CK$18)*$F53,IF($X53="FSG",0,IF($X53="MG",SUMPRODUCT(Expenses!CK$14:CK$18,$Z53:$Z57)*$F53,MAX((Expenses!CK$15-$AB53/12)*$AA53*$F53,0)+MAX((Expenses!CK$14-$AB54/12)*$AA54*$F53,0)+MAX((Expenses!CK$17-$AB55/12)*$AA55*$F53,0)+MAX((Expenses!CK$16-$AB56/12)*$AA56*$F53,0)+MAX((Expenses!CK$18-$AB57/12)*$AA57*$F53,0)))))</f>
        <v>1343.0933144636517</v>
      </c>
      <c r="CN224" s="515">
        <f>IF(OR(CN$167&lt;=EOMONTH($E53,$R53*(1-$O53)),CN$167&gt;EOMONTH($E53,$P53*12*(1-$O53)+$Q53*12*$O53+$R53*(1-$O53))),0,IF($X53="NNN",SUM(Expenses!CL$14:CL$18)*$F53,IF($X53="FSG",0,IF($X53="MG",SUMPRODUCT(Expenses!CL$14:CL$18,$Z53:$Z57)*$F53,MAX((Expenses!CL$15-$AB53/12)*$AA53*$F53,0)+MAX((Expenses!CL$14-$AB54/12)*$AA54*$F53,0)+MAX((Expenses!CL$17-$AB55/12)*$AA55*$F53,0)+MAX((Expenses!CL$16-$AB56/12)*$AA56*$F53,0)+MAX((Expenses!CL$18-$AB57/12)*$AA57*$F53,0)))))</f>
        <v>1346.1331102192746</v>
      </c>
      <c r="CO224" s="515">
        <f>IF(OR(CO$167&lt;=EOMONTH($E53,$R53*(1-$O53)),CO$167&gt;EOMONTH($E53,$P53*12*(1-$O53)+$Q53*12*$O53+$R53*(1-$O53))),0,IF($X53="NNN",SUM(Expenses!CM$14:CM$18)*$F53,IF($X53="FSG",0,IF($X53="MG",SUMPRODUCT(Expenses!CM$14:CM$18,$Z53:$Z57)*$F53,MAX((Expenses!CM$15-$AB53/12)*$AA53*$F53,0)+MAX((Expenses!CM$14-$AB54/12)*$AA54*$F53,0)+MAX((Expenses!CM$17-$AB55/12)*$AA55*$F53,0)+MAX((Expenses!CM$16-$AB56/12)*$AA56*$F53,0)+MAX((Expenses!CM$18-$AB57/12)*$AA57*$F53,0)))))</f>
        <v>1349.1797858827467</v>
      </c>
      <c r="CP224" s="515">
        <f>IF(OR(CP$167&lt;=EOMONTH($E53,$R53*(1-$O53)),CP$167&gt;EOMONTH($E53,$P53*12*(1-$O53)+$Q53*12*$O53+$R53*(1-$O53))),0,IF($X53="NNN",SUM(Expenses!CN$14:CN$18)*$F53,IF($X53="FSG",0,IF($X53="MG",SUMPRODUCT(Expenses!CN$14:CN$18,$Z53:$Z57)*$F53,MAX((Expenses!CN$15-$AB53/12)*$AA53*$F53,0)+MAX((Expenses!CN$14-$AB54/12)*$AA54*$F53,0)+MAX((Expenses!CN$17-$AB55/12)*$AA55*$F53,0)+MAX((Expenses!CN$16-$AB56/12)*$AA56*$F53,0)+MAX((Expenses!CN$18-$AB57/12)*$AA57*$F53,0)))))</f>
        <v>1352.2333570252229</v>
      </c>
      <c r="CQ224" s="515">
        <f>IF(OR(CQ$167&lt;=EOMONTH($E53,$R53*(1-$O53)),CQ$167&gt;EOMONTH($E53,$P53*12*(1-$O53)+$Q53*12*$O53+$R53*(1-$O53))),0,IF($X53="NNN",SUM(Expenses!CO$14:CO$18)*$F53,IF($X53="FSG",0,IF($X53="MG",SUMPRODUCT(Expenses!CO$14:CO$18,$Z53:$Z57)*$F53,MAX((Expenses!CO$15-$AB53/12)*$AA53*$F53,0)+MAX((Expenses!CO$14-$AB54/12)*$AA54*$F53,0)+MAX((Expenses!CO$17-$AB55/12)*$AA55*$F53,0)+MAX((Expenses!CO$16-$AB56/12)*$AA56*$F53,0)+MAX((Expenses!CO$18-$AB57/12)*$AA57*$F53,0)))))</f>
        <v>1355.2938392531003</v>
      </c>
      <c r="CR224" s="515">
        <f>IF(OR(CR$167&lt;=EOMONTH($E53,$R53*(1-$O53)),CR$167&gt;EOMONTH($E53,$P53*12*(1-$O53)+$Q53*12*$O53+$R53*(1-$O53))),0,IF($X53="NNN",SUM(Expenses!CP$14:CP$18)*$F53,IF($X53="FSG",0,IF($X53="MG",SUMPRODUCT(Expenses!CP$14:CP$18,$Z53:$Z57)*$F53,MAX((Expenses!CP$15-$AB53/12)*$AA53*$F53,0)+MAX((Expenses!CP$14-$AB54/12)*$AA54*$F53,0)+MAX((Expenses!CP$17-$AB55/12)*$AA55*$F53,0)+MAX((Expenses!CP$16-$AB56/12)*$AA56*$F53,0)+MAX((Expenses!CP$18-$AB57/12)*$AA57*$F53,0)))))</f>
        <v>1358.3612482080982</v>
      </c>
      <c r="CS224" s="515">
        <f>IF(OR(CS$167&lt;=EOMONTH($E53,$R53*(1-$O53)),CS$167&gt;EOMONTH($E53,$P53*12*(1-$O53)+$Q53*12*$O53+$R53*(1-$O53))),0,IF($X53="NNN",SUM(Expenses!CQ$14:CQ$18)*$F53,IF($X53="FSG",0,IF($X53="MG",SUMPRODUCT(Expenses!CQ$14:CQ$18,$Z53:$Z57)*$F53,MAX((Expenses!CQ$15-$AB53/12)*$AA53*$F53,0)+MAX((Expenses!CQ$14-$AB54/12)*$AA54*$F53,0)+MAX((Expenses!CQ$17-$AB55/12)*$AA55*$F53,0)+MAX((Expenses!CQ$16-$AB56/12)*$AA56*$F53,0)+MAX((Expenses!CQ$18-$AB57/12)*$AA57*$F53,0)))))</f>
        <v>1361.435599567337</v>
      </c>
      <c r="CT224" s="515">
        <f>IF(OR(CT$167&lt;=EOMONTH($E53,$R53*(1-$O53)),CT$167&gt;EOMONTH($E53,$P53*12*(1-$O53)+$Q53*12*$O53+$R53*(1-$O53))),0,IF($X53="NNN",SUM(Expenses!CR$14:CR$18)*$F53,IF($X53="FSG",0,IF($X53="MG",SUMPRODUCT(Expenses!CR$14:CR$18,$Z53:$Z57)*$F53,MAX((Expenses!CR$15-$AB53/12)*$AA53*$F53,0)+MAX((Expenses!CR$14-$AB54/12)*$AA54*$F53,0)+MAX((Expenses!CR$17-$AB55/12)*$AA55*$F53,0)+MAX((Expenses!CR$16-$AB56/12)*$AA56*$F53,0)+MAX((Expenses!CR$18-$AB57/12)*$AA57*$F53,0)))))</f>
        <v>1364.5169090434188</v>
      </c>
      <c r="CU224" s="515">
        <f>IF(OR(CU$167&lt;=EOMONTH($E53,$R53*(1-$O53)),CU$167&gt;EOMONTH($E53,$P53*12*(1-$O53)+$Q53*12*$O53+$R53*(1-$O53))),0,IF($X53="NNN",SUM(Expenses!CS$14:CS$18)*$F53,IF($X53="FSG",0,IF($X53="MG",SUMPRODUCT(Expenses!CS$14:CS$18,$Z53:$Z57)*$F53,MAX((Expenses!CS$15-$AB53/12)*$AA53*$F53,0)+MAX((Expenses!CS$14-$AB54/12)*$AA54*$F53,0)+MAX((Expenses!CS$17-$AB55/12)*$AA55*$F53,0)+MAX((Expenses!CS$16-$AB56/12)*$AA56*$F53,0)+MAX((Expenses!CS$18-$AB57/12)*$AA57*$F53,0)))))</f>
        <v>1367.605192384508</v>
      </c>
      <c r="CV224" s="515">
        <f>IF(OR(CV$167&lt;=EOMONTH($E53,$R53*(1-$O53)),CV$167&gt;EOMONTH($E53,$P53*12*(1-$O53)+$Q53*12*$O53+$R53*(1-$O53))),0,IF($X53="NNN",SUM(Expenses!CT$14:CT$18)*$F53,IF($X53="FSG",0,IF($X53="MG",SUMPRODUCT(Expenses!CT$14:CT$18,$Z53:$Z57)*$F53,MAX((Expenses!CT$15-$AB53/12)*$AA53*$F53,0)+MAX((Expenses!CT$14-$AB54/12)*$AA54*$F53,0)+MAX((Expenses!CT$17-$AB55/12)*$AA55*$F53,0)+MAX((Expenses!CT$16-$AB56/12)*$AA56*$F53,0)+MAX((Expenses!CT$18-$AB57/12)*$AA57*$F53,0)))))</f>
        <v>1370.7004653744109</v>
      </c>
      <c r="CW224" s="515">
        <f>IF(OR(CW$167&lt;=EOMONTH($E53,$R53*(1-$O53)),CW$167&gt;EOMONTH($E53,$P53*12*(1-$O53)+$Q53*12*$O53+$R53*(1-$O53))),0,IF($X53="NNN",SUM(Expenses!CU$14:CU$18)*$F53,IF($X53="FSG",0,IF($X53="MG",SUMPRODUCT(Expenses!CU$14:CU$18,$Z53:$Z57)*$F53,MAX((Expenses!CU$15-$AB53/12)*$AA53*$F53,0)+MAX((Expenses!CU$14-$AB54/12)*$AA54*$F53,0)+MAX((Expenses!CU$17-$AB55/12)*$AA55*$F53,0)+MAX((Expenses!CU$16-$AB56/12)*$AA56*$F53,0)+MAX((Expenses!CU$18-$AB57/12)*$AA57*$F53,0)))))</f>
        <v>1373.8027438326574</v>
      </c>
      <c r="CX224" s="515">
        <f>IF(OR(CX$167&lt;=EOMONTH($E53,$R53*(1-$O53)),CX$167&gt;EOMONTH($E53,$P53*12*(1-$O53)+$Q53*12*$O53+$R53*(1-$O53))),0,IF($X53="NNN",SUM(Expenses!CV$14:CV$18)*$F53,IF($X53="FSG",0,IF($X53="MG",SUMPRODUCT(Expenses!CV$14:CV$18,$Z53:$Z57)*$F53,MAX((Expenses!CV$15-$AB53/12)*$AA53*$F53,0)+MAX((Expenses!CV$14-$AB54/12)*$AA54*$F53,0)+MAX((Expenses!CV$17-$AB55/12)*$AA55*$F53,0)+MAX((Expenses!CV$16-$AB56/12)*$AA56*$F53,0)+MAX((Expenses!CV$18-$AB57/12)*$AA57*$F53,0)))))</f>
        <v>1376.9120436145818</v>
      </c>
      <c r="CY224" s="515">
        <f>IF(OR(CY$167&lt;=EOMONTH($E53,$R53*(1-$O53)),CY$167&gt;EOMONTH($E53,$P53*12*(1-$O53)+$Q53*12*$O53+$R53*(1-$O53))),0,IF($X53="NNN",SUM(Expenses!CW$14:CW$18)*$F53,IF($X53="FSG",0,IF($X53="MG",SUMPRODUCT(Expenses!CW$14:CW$18,$Z53:$Z57)*$F53,MAX((Expenses!CW$15-$AB53/12)*$AA53*$F53,0)+MAX((Expenses!CW$14-$AB54/12)*$AA54*$F53,0)+MAX((Expenses!CW$17-$AB55/12)*$AA55*$F53,0)+MAX((Expenses!CW$16-$AB56/12)*$AA56*$F53,0)+MAX((Expenses!CW$18-$AB57/12)*$AA57*$F53,0)))))</f>
        <v>1380.0283806114026</v>
      </c>
      <c r="CZ224" s="515">
        <f>IF(OR(CZ$167&lt;=EOMONTH($E53,$R53*(1-$O53)),CZ$167&gt;EOMONTH($E53,$P53*12*(1-$O53)+$Q53*12*$O53+$R53*(1-$O53))),0,IF($X53="NNN",SUM(Expenses!CX$14:CX$18)*$F53,IF($X53="FSG",0,IF($X53="MG",SUMPRODUCT(Expenses!CX$14:CX$18,$Z53:$Z57)*$F53,MAX((Expenses!CX$15-$AB53/12)*$AA53*$F53,0)+MAX((Expenses!CX$14-$AB54/12)*$AA54*$F53,0)+MAX((Expenses!CX$17-$AB55/12)*$AA55*$F53,0)+MAX((Expenses!CX$16-$AB56/12)*$AA56*$F53,0)+MAX((Expenses!CX$18-$AB57/12)*$AA57*$F53,0)))))</f>
        <v>1383.1517707503053</v>
      </c>
      <c r="DA224" s="515">
        <f>IF(OR(DA$167&lt;=EOMONTH($E53,$R53*(1-$O53)),DA$167&gt;EOMONTH($E53,$P53*12*(1-$O53)+$Q53*12*$O53+$R53*(1-$O53))),0,IF($X53="NNN",SUM(Expenses!CY$14:CY$18)*$F53,IF($X53="FSG",0,IF($X53="MG",SUMPRODUCT(Expenses!CY$14:CY$18,$Z53:$Z57)*$F53,MAX((Expenses!CY$15-$AB53/12)*$AA53*$F53,0)+MAX((Expenses!CY$14-$AB54/12)*$AA54*$F53,0)+MAX((Expenses!CY$17-$AB55/12)*$AA55*$F53,0)+MAX((Expenses!CY$16-$AB56/12)*$AA56*$F53,0)+MAX((Expenses!CY$18-$AB57/12)*$AA57*$F53,0)))))</f>
        <v>0</v>
      </c>
      <c r="DB224" s="515">
        <f>IF(OR(DB$167&lt;=EOMONTH($E53,$R53*(1-$O53)),DB$167&gt;EOMONTH($E53,$P53*12*(1-$O53)+$Q53*12*$O53+$R53*(1-$O53))),0,IF($X53="NNN",SUM(Expenses!CZ$14:CZ$18)*$F53,IF($X53="FSG",0,IF($X53="MG",SUMPRODUCT(Expenses!CZ$14:CZ$18,$Z53:$Z57)*$F53,MAX((Expenses!CZ$15-$AB53/12)*$AA53*$F53,0)+MAX((Expenses!CZ$14-$AB54/12)*$AA54*$F53,0)+MAX((Expenses!CZ$17-$AB55/12)*$AA55*$F53,0)+MAX((Expenses!CZ$16-$AB56/12)*$AA56*$F53,0)+MAX((Expenses!CZ$18-$AB57/12)*$AA57*$F53,0)))))</f>
        <v>0</v>
      </c>
      <c r="DC224" s="515">
        <f>IF(OR(DC$167&lt;=EOMONTH($E53,$R53*(1-$O53)),DC$167&gt;EOMONTH($E53,$P53*12*(1-$O53)+$Q53*12*$O53+$R53*(1-$O53))),0,IF($X53="NNN",SUM(Expenses!DA$14:DA$18)*$F53,IF($X53="FSG",0,IF($X53="MG",SUMPRODUCT(Expenses!DA$14:DA$18,$Z53:$Z57)*$F53,MAX((Expenses!DA$15-$AB53/12)*$AA53*$F53,0)+MAX((Expenses!DA$14-$AB54/12)*$AA54*$F53,0)+MAX((Expenses!DA$17-$AB55/12)*$AA55*$F53,0)+MAX((Expenses!DA$16-$AB56/12)*$AA56*$F53,0)+MAX((Expenses!DA$18-$AB57/12)*$AA57*$F53,0)))))</f>
        <v>0</v>
      </c>
      <c r="DD224" s="515">
        <f>IF(OR(DD$167&lt;=EOMONTH($E53,$R53*(1-$O53)),DD$167&gt;EOMONTH($E53,$P53*12*(1-$O53)+$Q53*12*$O53+$R53*(1-$O53))),0,IF($X53="NNN",SUM(Expenses!DB$14:DB$18)*$F53,IF($X53="FSG",0,IF($X53="MG",SUMPRODUCT(Expenses!DB$14:DB$18,$Z53:$Z57)*$F53,MAX((Expenses!DB$15-$AB53/12)*$AA53*$F53,0)+MAX((Expenses!DB$14-$AB54/12)*$AA54*$F53,0)+MAX((Expenses!DB$17-$AB55/12)*$AA55*$F53,0)+MAX((Expenses!DB$16-$AB56/12)*$AA56*$F53,0)+MAX((Expenses!DB$18-$AB57/12)*$AA57*$F53,0)))))</f>
        <v>0</v>
      </c>
      <c r="DE224" s="515">
        <f>IF(OR(DE$167&lt;=EOMONTH($E53,$R53*(1-$O53)),DE$167&gt;EOMONTH($E53,$P53*12*(1-$O53)+$Q53*12*$O53+$R53*(1-$O53))),0,IF($X53="NNN",SUM(Expenses!DC$14:DC$18)*$F53,IF($X53="FSG",0,IF($X53="MG",SUMPRODUCT(Expenses!DC$14:DC$18,$Z53:$Z57)*$F53,MAX((Expenses!DC$15-$AB53/12)*$AA53*$F53,0)+MAX((Expenses!DC$14-$AB54/12)*$AA54*$F53,0)+MAX((Expenses!DC$17-$AB55/12)*$AA55*$F53,0)+MAX((Expenses!DC$16-$AB56/12)*$AA56*$F53,0)+MAX((Expenses!DC$18-$AB57/12)*$AA57*$F53,0)))))</f>
        <v>0</v>
      </c>
      <c r="DF224" s="515">
        <f>IF(OR(DF$167&lt;=EOMONTH($E53,$R53*(1-$O53)),DF$167&gt;EOMONTH($E53,$P53*12*(1-$O53)+$Q53*12*$O53+$R53*(1-$O53))),0,IF($X53="NNN",SUM(Expenses!DD$14:DD$18)*$F53,IF($X53="FSG",0,IF($X53="MG",SUMPRODUCT(Expenses!DD$14:DD$18,$Z53:$Z57)*$F53,MAX((Expenses!DD$15-$AB53/12)*$AA53*$F53,0)+MAX((Expenses!DD$14-$AB54/12)*$AA54*$F53,0)+MAX((Expenses!DD$17-$AB55/12)*$AA55*$F53,0)+MAX((Expenses!DD$16-$AB56/12)*$AA56*$F53,0)+MAX((Expenses!DD$18-$AB57/12)*$AA57*$F53,0)))))</f>
        <v>0</v>
      </c>
      <c r="DG224" s="515">
        <f>IF(OR(DG$167&lt;=EOMONTH($E53,$R53*(1-$O53)),DG$167&gt;EOMONTH($E53,$P53*12*(1-$O53)+$Q53*12*$O53+$R53*(1-$O53))),0,IF($X53="NNN",SUM(Expenses!DE$14:DE$18)*$F53,IF($X53="FSG",0,IF($X53="MG",SUMPRODUCT(Expenses!DE$14:DE$18,$Z53:$Z57)*$F53,MAX((Expenses!DE$15-$AB53/12)*$AA53*$F53,0)+MAX((Expenses!DE$14-$AB54/12)*$AA54*$F53,0)+MAX((Expenses!DE$17-$AB55/12)*$AA55*$F53,0)+MAX((Expenses!DE$16-$AB56/12)*$AA56*$F53,0)+MAX((Expenses!DE$18-$AB57/12)*$AA57*$F53,0)))))</f>
        <v>0</v>
      </c>
      <c r="DH224" s="515">
        <f>IF(OR(DH$167&lt;=EOMONTH($E53,$R53*(1-$O53)),DH$167&gt;EOMONTH($E53,$P53*12*(1-$O53)+$Q53*12*$O53+$R53*(1-$O53))),0,IF($X53="NNN",SUM(Expenses!DF$14:DF$18)*$F53,IF($X53="FSG",0,IF($X53="MG",SUMPRODUCT(Expenses!DF$14:DF$18,$Z53:$Z57)*$F53,MAX((Expenses!DF$15-$AB53/12)*$AA53*$F53,0)+MAX((Expenses!DF$14-$AB54/12)*$AA54*$F53,0)+MAX((Expenses!DF$17-$AB55/12)*$AA55*$F53,0)+MAX((Expenses!DF$16-$AB56/12)*$AA56*$F53,0)+MAX((Expenses!DF$18-$AB57/12)*$AA57*$F53,0)))))</f>
        <v>0</v>
      </c>
      <c r="DI224" s="515">
        <f>IF(OR(DI$167&lt;=EOMONTH($E53,$R53*(1-$O53)),DI$167&gt;EOMONTH($E53,$P53*12*(1-$O53)+$Q53*12*$O53+$R53*(1-$O53))),0,IF($X53="NNN",SUM(Expenses!DG$14:DG$18)*$F53,IF($X53="FSG",0,IF($X53="MG",SUMPRODUCT(Expenses!DG$14:DG$18,$Z53:$Z57)*$F53,MAX((Expenses!DG$15-$AB53/12)*$AA53*$F53,0)+MAX((Expenses!DG$14-$AB54/12)*$AA54*$F53,0)+MAX((Expenses!DG$17-$AB55/12)*$AA55*$F53,0)+MAX((Expenses!DG$16-$AB56/12)*$AA56*$F53,0)+MAX((Expenses!DG$18-$AB57/12)*$AA57*$F53,0)))))</f>
        <v>0</v>
      </c>
      <c r="DJ224" s="515">
        <f>IF(OR(DJ$167&lt;=EOMONTH($E53,$R53*(1-$O53)),DJ$167&gt;EOMONTH($E53,$P53*12*(1-$O53)+$Q53*12*$O53+$R53*(1-$O53))),0,IF($X53="NNN",SUM(Expenses!DH$14:DH$18)*$F53,IF($X53="FSG",0,IF($X53="MG",SUMPRODUCT(Expenses!DH$14:DH$18,$Z53:$Z57)*$F53,MAX((Expenses!DH$15-$AB53/12)*$AA53*$F53,0)+MAX((Expenses!DH$14-$AB54/12)*$AA54*$F53,0)+MAX((Expenses!DH$17-$AB55/12)*$AA55*$F53,0)+MAX((Expenses!DH$16-$AB56/12)*$AA56*$F53,0)+MAX((Expenses!DH$18-$AB57/12)*$AA57*$F53,0)))))</f>
        <v>0</v>
      </c>
      <c r="DK224" s="515">
        <f>IF(OR(DK$167&lt;=EOMONTH($E53,$R53*(1-$O53)),DK$167&gt;EOMONTH($E53,$P53*12*(1-$O53)+$Q53*12*$O53+$R53*(1-$O53))),0,IF($X53="NNN",SUM(Expenses!DI$14:DI$18)*$F53,IF($X53="FSG",0,IF($X53="MG",SUMPRODUCT(Expenses!DI$14:DI$18,$Z53:$Z57)*$F53,MAX((Expenses!DI$15-$AB53/12)*$AA53*$F53,0)+MAX((Expenses!DI$14-$AB54/12)*$AA54*$F53,0)+MAX((Expenses!DI$17-$AB55/12)*$AA55*$F53,0)+MAX((Expenses!DI$16-$AB56/12)*$AA56*$F53,0)+MAX((Expenses!DI$18-$AB57/12)*$AA57*$F53,0)))))</f>
        <v>0</v>
      </c>
      <c r="DL224" s="515">
        <f>IF(OR(DL$167&lt;=EOMONTH($E53,$R53*(1-$O53)),DL$167&gt;EOMONTH($E53,$P53*12*(1-$O53)+$Q53*12*$O53+$R53*(1-$O53))),0,IF($X53="NNN",SUM(Expenses!DJ$14:DJ$18)*$F53,IF($X53="FSG",0,IF($X53="MG",SUMPRODUCT(Expenses!DJ$14:DJ$18,$Z53:$Z57)*$F53,MAX((Expenses!DJ$15-$AB53/12)*$AA53*$F53,0)+MAX((Expenses!DJ$14-$AB54/12)*$AA54*$F53,0)+MAX((Expenses!DJ$17-$AB55/12)*$AA55*$F53,0)+MAX((Expenses!DJ$16-$AB56/12)*$AA56*$F53,0)+MAX((Expenses!DJ$18-$AB57/12)*$AA57*$F53,0)))))</f>
        <v>0</v>
      </c>
      <c r="DM224" s="515">
        <f>IF(OR(DM$167&lt;=EOMONTH($E53,$R53*(1-$O53)),DM$167&gt;EOMONTH($E53,$P53*12*(1-$O53)+$Q53*12*$O53+$R53*(1-$O53))),0,IF($X53="NNN",SUM(Expenses!DK$14:DK$18)*$F53,IF($X53="FSG",0,IF($X53="MG",SUMPRODUCT(Expenses!DK$14:DK$18,$Z53:$Z57)*$F53,MAX((Expenses!DK$15-$AB53/12)*$AA53*$F53,0)+MAX((Expenses!DK$14-$AB54/12)*$AA54*$F53,0)+MAX((Expenses!DK$17-$AB55/12)*$AA55*$F53,0)+MAX((Expenses!DK$16-$AB56/12)*$AA56*$F53,0)+MAX((Expenses!DK$18-$AB57/12)*$AA57*$F53,0)))))</f>
        <v>0</v>
      </c>
      <c r="DN224" s="515">
        <f>IF(OR(DN$167&lt;=EOMONTH($E53,$R53*(1-$O53)),DN$167&gt;EOMONTH($E53,$P53*12*(1-$O53)+$Q53*12*$O53+$R53*(1-$O53))),0,IF($X53="NNN",SUM(Expenses!DL$14:DL$18)*$F53,IF($X53="FSG",0,IF($X53="MG",SUMPRODUCT(Expenses!DL$14:DL$18,$Z53:$Z57)*$F53,MAX((Expenses!DL$15-$AB53/12)*$AA53*$F53,0)+MAX((Expenses!DL$14-$AB54/12)*$AA54*$F53,0)+MAX((Expenses!DL$17-$AB55/12)*$AA55*$F53,0)+MAX((Expenses!DL$16-$AB56/12)*$AA56*$F53,0)+MAX((Expenses!DL$18-$AB57/12)*$AA57*$F53,0)))))</f>
        <v>0</v>
      </c>
      <c r="DO224" s="515">
        <f>IF(OR(DO$167&lt;=EOMONTH($E53,$R53*(1-$O53)),DO$167&gt;EOMONTH($E53,$P53*12*(1-$O53)+$Q53*12*$O53+$R53*(1-$O53))),0,IF($X53="NNN",SUM(Expenses!DM$14:DM$18)*$F53,IF($X53="FSG",0,IF($X53="MG",SUMPRODUCT(Expenses!DM$14:DM$18,$Z53:$Z57)*$F53,MAX((Expenses!DM$15-$AB53/12)*$AA53*$F53,0)+MAX((Expenses!DM$14-$AB54/12)*$AA54*$F53,0)+MAX((Expenses!DM$17-$AB55/12)*$AA55*$F53,0)+MAX((Expenses!DM$16-$AB56/12)*$AA56*$F53,0)+MAX((Expenses!DM$18-$AB57/12)*$AA57*$F53,0)))))</f>
        <v>0</v>
      </c>
      <c r="DP224" s="515">
        <f>IF(OR(DP$167&lt;=EOMONTH($E53,$R53*(1-$O53)),DP$167&gt;EOMONTH($E53,$P53*12*(1-$O53)+$Q53*12*$O53+$R53*(1-$O53))),0,IF($X53="NNN",SUM(Expenses!DN$14:DN$18)*$F53,IF($X53="FSG",0,IF($X53="MG",SUMPRODUCT(Expenses!DN$14:DN$18,$Z53:$Z57)*$F53,MAX((Expenses!DN$15-$AB53/12)*$AA53*$F53,0)+MAX((Expenses!DN$14-$AB54/12)*$AA54*$F53,0)+MAX((Expenses!DN$17-$AB55/12)*$AA55*$F53,0)+MAX((Expenses!DN$16-$AB56/12)*$AA56*$F53,0)+MAX((Expenses!DN$18-$AB57/12)*$AA57*$F53,0)))))</f>
        <v>0</v>
      </c>
      <c r="DQ224" s="515">
        <f>IF(OR(DQ$167&lt;=EOMONTH($E53,$R53*(1-$O53)),DQ$167&gt;EOMONTH($E53,$P53*12*(1-$O53)+$Q53*12*$O53+$R53*(1-$O53))),0,IF($X53="NNN",SUM(Expenses!DO$14:DO$18)*$F53,IF($X53="FSG",0,IF($X53="MG",SUMPRODUCT(Expenses!DO$14:DO$18,$Z53:$Z57)*$F53,MAX((Expenses!DO$15-$AB53/12)*$AA53*$F53,0)+MAX((Expenses!DO$14-$AB54/12)*$AA54*$F53,0)+MAX((Expenses!DO$17-$AB55/12)*$AA55*$F53,0)+MAX((Expenses!DO$16-$AB56/12)*$AA56*$F53,0)+MAX((Expenses!DO$18-$AB57/12)*$AA57*$F53,0)))))</f>
        <v>0</v>
      </c>
      <c r="DR224" s="515">
        <f>IF(OR(DR$167&lt;=EOMONTH($E53,$R53*(1-$O53)),DR$167&gt;EOMONTH($E53,$P53*12*(1-$O53)+$Q53*12*$O53+$R53*(1-$O53))),0,IF($X53="NNN",SUM(Expenses!DP$14:DP$18)*$F53,IF($X53="FSG",0,IF($X53="MG",SUMPRODUCT(Expenses!DP$14:DP$18,$Z53:$Z57)*$F53,MAX((Expenses!DP$15-$AB53/12)*$AA53*$F53,0)+MAX((Expenses!DP$14-$AB54/12)*$AA54*$F53,0)+MAX((Expenses!DP$17-$AB55/12)*$AA55*$F53,0)+MAX((Expenses!DP$16-$AB56/12)*$AA56*$F53,0)+MAX((Expenses!DP$18-$AB57/12)*$AA57*$F53,0)))))</f>
        <v>0</v>
      </c>
      <c r="DS224" s="515">
        <f>IF(OR(DS$167&lt;=EOMONTH($E53,$R53*(1-$O53)),DS$167&gt;EOMONTH($E53,$P53*12*(1-$O53)+$Q53*12*$O53+$R53*(1-$O53))),0,IF($X53="NNN",SUM(Expenses!DQ$14:DQ$18)*$F53,IF($X53="FSG",0,IF($X53="MG",SUMPRODUCT(Expenses!DQ$14:DQ$18,$Z53:$Z57)*$F53,MAX((Expenses!DQ$15-$AB53/12)*$AA53*$F53,0)+MAX((Expenses!DQ$14-$AB54/12)*$AA54*$F53,0)+MAX((Expenses!DQ$17-$AB55/12)*$AA55*$F53,0)+MAX((Expenses!DQ$16-$AB56/12)*$AA56*$F53,0)+MAX((Expenses!DQ$18-$AB57/12)*$AA57*$F53,0)))))</f>
        <v>0</v>
      </c>
      <c r="DT224" s="515">
        <f>IF(OR(DT$167&lt;=EOMONTH($E53,$R53*(1-$O53)),DT$167&gt;EOMONTH($E53,$P53*12*(1-$O53)+$Q53*12*$O53+$R53*(1-$O53))),0,IF($X53="NNN",SUM(Expenses!DR$14:DR$18)*$F53,IF($X53="FSG",0,IF($X53="MG",SUMPRODUCT(Expenses!DR$14:DR$18,$Z53:$Z57)*$F53,MAX((Expenses!DR$15-$AB53/12)*$AA53*$F53,0)+MAX((Expenses!DR$14-$AB54/12)*$AA54*$F53,0)+MAX((Expenses!DR$17-$AB55/12)*$AA55*$F53,0)+MAX((Expenses!DR$16-$AB56/12)*$AA56*$F53,0)+MAX((Expenses!DR$18-$AB57/12)*$AA57*$F53,0)))))</f>
        <v>0</v>
      </c>
      <c r="DU224" s="515">
        <f>IF(OR(DU$167&lt;=EOMONTH($E53,$R53*(1-$O53)),DU$167&gt;EOMONTH($E53,$P53*12*(1-$O53)+$Q53*12*$O53+$R53*(1-$O53))),0,IF($X53="NNN",SUM(Expenses!DS$14:DS$18)*$F53,IF($X53="FSG",0,IF($X53="MG",SUMPRODUCT(Expenses!DS$14:DS$18,$Z53:$Z57)*$F53,MAX((Expenses!DS$15-$AB53/12)*$AA53*$F53,0)+MAX((Expenses!DS$14-$AB54/12)*$AA54*$F53,0)+MAX((Expenses!DS$17-$AB55/12)*$AA55*$F53,0)+MAX((Expenses!DS$16-$AB56/12)*$AA56*$F53,0)+MAX((Expenses!DS$18-$AB57/12)*$AA57*$F53,0)))))</f>
        <v>0</v>
      </c>
      <c r="DV224" s="515">
        <f>IF(OR(DV$167&lt;=EOMONTH($E53,$R53*(1-$O53)),DV$167&gt;EOMONTH($E53,$P53*12*(1-$O53)+$Q53*12*$O53+$R53*(1-$O53))),0,IF($X53="NNN",SUM(Expenses!DT$14:DT$18)*$F53,IF($X53="FSG",0,IF($X53="MG",SUMPRODUCT(Expenses!DT$14:DT$18,$Z53:$Z57)*$F53,MAX((Expenses!DT$15-$AB53/12)*$AA53*$F53,0)+MAX((Expenses!DT$14-$AB54/12)*$AA54*$F53,0)+MAX((Expenses!DT$17-$AB55/12)*$AA55*$F53,0)+MAX((Expenses!DT$16-$AB56/12)*$AA56*$F53,0)+MAX((Expenses!DT$18-$AB57/12)*$AA57*$F53,0)))))</f>
        <v>0</v>
      </c>
      <c r="DW224" s="515">
        <f>IF(OR(DW$167&lt;=EOMONTH($E53,$R53*(1-$O53)),DW$167&gt;EOMONTH($E53,$P53*12*(1-$O53)+$Q53*12*$O53+$R53*(1-$O53))),0,IF($X53="NNN",SUM(Expenses!DU$14:DU$18)*$F53,IF($X53="FSG",0,IF($X53="MG",SUMPRODUCT(Expenses!DU$14:DU$18,$Z53:$Z57)*$F53,MAX((Expenses!DU$15-$AB53/12)*$AA53*$F53,0)+MAX((Expenses!DU$14-$AB54/12)*$AA54*$F53,0)+MAX((Expenses!DU$17-$AB55/12)*$AA55*$F53,0)+MAX((Expenses!DU$16-$AB56/12)*$AA56*$F53,0)+MAX((Expenses!DU$18-$AB57/12)*$AA57*$F53,0)))))</f>
        <v>0</v>
      </c>
      <c r="DX224" s="515">
        <f>IF(OR(DX$167&lt;=EOMONTH($E53,$R53*(1-$O53)),DX$167&gt;EOMONTH($E53,$P53*12*(1-$O53)+$Q53*12*$O53+$R53*(1-$O53))),0,IF($X53="NNN",SUM(Expenses!DV$14:DV$18)*$F53,IF($X53="FSG",0,IF($X53="MG",SUMPRODUCT(Expenses!DV$14:DV$18,$Z53:$Z57)*$F53,MAX((Expenses!DV$15-$AB53/12)*$AA53*$F53,0)+MAX((Expenses!DV$14-$AB54/12)*$AA54*$F53,0)+MAX((Expenses!DV$17-$AB55/12)*$AA55*$F53,0)+MAX((Expenses!DV$16-$AB56/12)*$AA56*$F53,0)+MAX((Expenses!DV$18-$AB57/12)*$AA57*$F53,0)))))</f>
        <v>0</v>
      </c>
      <c r="DY224" s="515">
        <f>IF(OR(DY$167&lt;=EOMONTH($E53,$R53*(1-$O53)),DY$167&gt;EOMONTH($E53,$P53*12*(1-$O53)+$Q53*12*$O53+$R53*(1-$O53))),0,IF($X53="NNN",SUM(Expenses!DW$14:DW$18)*$F53,IF($X53="FSG",0,IF($X53="MG",SUMPRODUCT(Expenses!DW$14:DW$18,$Z53:$Z57)*$F53,MAX((Expenses!DW$15-$AB53/12)*$AA53*$F53,0)+MAX((Expenses!DW$14-$AB54/12)*$AA54*$F53,0)+MAX((Expenses!DW$17-$AB55/12)*$AA55*$F53,0)+MAX((Expenses!DW$16-$AB56/12)*$AA56*$F53,0)+MAX((Expenses!DW$18-$AB57/12)*$AA57*$F53,0)))))</f>
        <v>0</v>
      </c>
      <c r="DZ224" s="515">
        <f>IF(OR(DZ$167&lt;=EOMONTH($E53,$R53*(1-$O53)),DZ$167&gt;EOMONTH($E53,$P53*12*(1-$O53)+$Q53*12*$O53+$R53*(1-$O53))),0,IF($X53="NNN",SUM(Expenses!DX$14:DX$18)*$F53,IF($X53="FSG",0,IF($X53="MG",SUMPRODUCT(Expenses!DX$14:DX$18,$Z53:$Z57)*$F53,MAX((Expenses!DX$15-$AB53/12)*$AA53*$F53,0)+MAX((Expenses!DX$14-$AB54/12)*$AA54*$F53,0)+MAX((Expenses!DX$17-$AB55/12)*$AA55*$F53,0)+MAX((Expenses!DX$16-$AB56/12)*$AA56*$F53,0)+MAX((Expenses!DX$18-$AB57/12)*$AA57*$F53,0)))))</f>
        <v>0</v>
      </c>
      <c r="EA224" s="515">
        <f>IF(OR(EA$167&lt;=EOMONTH($E53,$R53*(1-$O53)),EA$167&gt;EOMONTH($E53,$P53*12*(1-$O53)+$Q53*12*$O53+$R53*(1-$O53))),0,IF($X53="NNN",SUM(Expenses!DY$14:DY$18)*$F53,IF($X53="FSG",0,IF($X53="MG",SUMPRODUCT(Expenses!DY$14:DY$18,$Z53:$Z57)*$F53,MAX((Expenses!DY$15-$AB53/12)*$AA53*$F53,0)+MAX((Expenses!DY$14-$AB54/12)*$AA54*$F53,0)+MAX((Expenses!DY$17-$AB55/12)*$AA55*$F53,0)+MAX((Expenses!DY$16-$AB56/12)*$AA56*$F53,0)+MAX((Expenses!DY$18-$AB57/12)*$AA57*$F53,0)))))</f>
        <v>0</v>
      </c>
      <c r="EB224" s="515">
        <f>IF(OR(EB$167&lt;=EOMONTH($E53,$R53*(1-$O53)),EB$167&gt;EOMONTH($E53,$P53*12*(1-$O53)+$Q53*12*$O53+$R53*(1-$O53))),0,IF($X53="NNN",SUM(Expenses!DZ$14:DZ$18)*$F53,IF($X53="FSG",0,IF($X53="MG",SUMPRODUCT(Expenses!DZ$14:DZ$18,$Z53:$Z57)*$F53,MAX((Expenses!DZ$15-$AB53/12)*$AA53*$F53,0)+MAX((Expenses!DZ$14-$AB54/12)*$AA54*$F53,0)+MAX((Expenses!DZ$17-$AB55/12)*$AA55*$F53,0)+MAX((Expenses!DZ$16-$AB56/12)*$AA56*$F53,0)+MAX((Expenses!DZ$18-$AB57/12)*$AA57*$F53,0)))))</f>
        <v>0</v>
      </c>
      <c r="EC224" s="515">
        <f>IF(OR(EC$167&lt;=EOMONTH($E53,$R53*(1-$O53)),EC$167&gt;EOMONTH($E53,$P53*12*(1-$O53)+$Q53*12*$O53+$R53*(1-$O53))),0,IF($X53="NNN",SUM(Expenses!EA$14:EA$18)*$F53,IF($X53="FSG",0,IF($X53="MG",SUMPRODUCT(Expenses!EA$14:EA$18,$Z53:$Z57)*$F53,MAX((Expenses!EA$15-$AB53/12)*$AA53*$F53,0)+MAX((Expenses!EA$14-$AB54/12)*$AA54*$F53,0)+MAX((Expenses!EA$17-$AB55/12)*$AA55*$F53,0)+MAX((Expenses!EA$16-$AB56/12)*$AA56*$F53,0)+MAX((Expenses!EA$18-$AB57/12)*$AA57*$F53,0)))))</f>
        <v>0</v>
      </c>
      <c r="ED224" s="515">
        <f>IF(OR(ED$167&lt;=EOMONTH($E53,$R53*(1-$O53)),ED$167&gt;EOMONTH($E53,$P53*12*(1-$O53)+$Q53*12*$O53+$R53*(1-$O53))),0,IF($X53="NNN",SUM(Expenses!EB$14:EB$18)*$F53,IF($X53="FSG",0,IF($X53="MG",SUMPRODUCT(Expenses!EB$14:EB$18,$Z53:$Z57)*$F53,MAX((Expenses!EB$15-$AB53/12)*$AA53*$F53,0)+MAX((Expenses!EB$14-$AB54/12)*$AA54*$F53,0)+MAX((Expenses!EB$17-$AB55/12)*$AA55*$F53,0)+MAX((Expenses!EB$16-$AB56/12)*$AA56*$F53,0)+MAX((Expenses!EB$18-$AB57/12)*$AA57*$F53,0)))))</f>
        <v>0</v>
      </c>
      <c r="EE224" s="515">
        <f>IF(OR(EE$167&lt;=EOMONTH($E53,$R53*(1-$O53)),EE$167&gt;EOMONTH($E53,$P53*12*(1-$O53)+$Q53*12*$O53+$R53*(1-$O53))),0,IF($X53="NNN",SUM(Expenses!EC$14:EC$18)*$F53,IF($X53="FSG",0,IF($X53="MG",SUMPRODUCT(Expenses!EC$14:EC$18,$Z53:$Z57)*$F53,MAX((Expenses!EC$15-$AB53/12)*$AA53*$F53,0)+MAX((Expenses!EC$14-$AB54/12)*$AA54*$F53,0)+MAX((Expenses!EC$17-$AB55/12)*$AA55*$F53,0)+MAX((Expenses!EC$16-$AB56/12)*$AA56*$F53,0)+MAX((Expenses!EC$18-$AB57/12)*$AA57*$F53,0)))))</f>
        <v>0</v>
      </c>
      <c r="EF224" s="515">
        <f>IF(OR(EF$167&lt;=EOMONTH($E53,$R53*(1-$O53)),EF$167&gt;EOMONTH($E53,$P53*12*(1-$O53)+$Q53*12*$O53+$R53*(1-$O53))),0,IF($X53="NNN",SUM(Expenses!ED$14:ED$18)*$F53,IF($X53="FSG",0,IF($X53="MG",SUMPRODUCT(Expenses!ED$14:ED$18,$Z53:$Z57)*$F53,MAX((Expenses!ED$15-$AB53/12)*$AA53*$F53,0)+MAX((Expenses!ED$14-$AB54/12)*$AA54*$F53,0)+MAX((Expenses!ED$17-$AB55/12)*$AA55*$F53,0)+MAX((Expenses!ED$16-$AB56/12)*$AA56*$F53,0)+MAX((Expenses!ED$18-$AB57/12)*$AA57*$F53,0)))))</f>
        <v>0</v>
      </c>
      <c r="EG224" s="515">
        <f>IF(OR(EG$167&lt;=EOMONTH($E53,$R53*(1-$O53)),EG$167&gt;EOMONTH($E53,$P53*12*(1-$O53)+$Q53*12*$O53+$R53*(1-$O53))),0,IF($X53="NNN",SUM(Expenses!EE$14:EE$18)*$F53,IF($X53="FSG",0,IF($X53="MG",SUMPRODUCT(Expenses!EE$14:EE$18,$Z53:$Z57)*$F53,MAX((Expenses!EE$15-$AB53/12)*$AA53*$F53,0)+MAX((Expenses!EE$14-$AB54/12)*$AA54*$F53,0)+MAX((Expenses!EE$17-$AB55/12)*$AA55*$F53,0)+MAX((Expenses!EE$16-$AB56/12)*$AA56*$F53,0)+MAX((Expenses!EE$18-$AB57/12)*$AA57*$F53,0)))))</f>
        <v>0</v>
      </c>
      <c r="EH224" s="515">
        <f>IF(OR(EH$167&lt;=EOMONTH($E53,$R53*(1-$O53)),EH$167&gt;EOMONTH($E53,$P53*12*(1-$O53)+$Q53*12*$O53+$R53*(1-$O53))),0,IF($X53="NNN",SUM(Expenses!EF$14:EF$18)*$F53,IF($X53="FSG",0,IF($X53="MG",SUMPRODUCT(Expenses!EF$14:EF$18,$Z53:$Z57)*$F53,MAX((Expenses!EF$15-$AB53/12)*$AA53*$F53,0)+MAX((Expenses!EF$14-$AB54/12)*$AA54*$F53,0)+MAX((Expenses!EF$17-$AB55/12)*$AA55*$F53,0)+MAX((Expenses!EF$16-$AB56/12)*$AA56*$F53,0)+MAX((Expenses!EF$18-$AB57/12)*$AA57*$F53,0)))))</f>
        <v>0</v>
      </c>
      <c r="EI224" s="515">
        <f>IF(OR(EI$167&lt;=EOMONTH($E53,$R53*(1-$O53)),EI$167&gt;EOMONTH($E53,$P53*12*(1-$O53)+$Q53*12*$O53+$R53*(1-$O53))),0,IF($X53="NNN",SUM(Expenses!EG$14:EG$18)*$F53,IF($X53="FSG",0,IF($X53="MG",SUMPRODUCT(Expenses!EG$14:EG$18,$Z53:$Z57)*$F53,MAX((Expenses!EG$15-$AB53/12)*$AA53*$F53,0)+MAX((Expenses!EG$14-$AB54/12)*$AA54*$F53,0)+MAX((Expenses!EG$17-$AB55/12)*$AA55*$F53,0)+MAX((Expenses!EG$16-$AB56/12)*$AA56*$F53,0)+MAX((Expenses!EG$18-$AB57/12)*$AA57*$F53,0)))))</f>
        <v>0</v>
      </c>
      <c r="EJ224" s="515">
        <f>IF(OR(EJ$167&lt;=EOMONTH($E53,$R53*(1-$O53)),EJ$167&gt;EOMONTH($E53,$P53*12*(1-$O53)+$Q53*12*$O53+$R53*(1-$O53))),0,IF($X53="NNN",SUM(Expenses!EH$14:EH$18)*$F53,IF($X53="FSG",0,IF($X53="MG",SUMPRODUCT(Expenses!EH$14:EH$18,$Z53:$Z57)*$F53,MAX((Expenses!EH$15-$AB53/12)*$AA53*$F53,0)+MAX((Expenses!EH$14-$AB54/12)*$AA54*$F53,0)+MAX((Expenses!EH$17-$AB55/12)*$AA55*$F53,0)+MAX((Expenses!EH$16-$AB56/12)*$AA56*$F53,0)+MAX((Expenses!EH$18-$AB57/12)*$AA57*$F53,0)))))</f>
        <v>0</v>
      </c>
      <c r="EK224" s="515">
        <f>IF(OR(EK$167&lt;=EOMONTH($E53,$R53*(1-$O53)),EK$167&gt;EOMONTH($E53,$P53*12*(1-$O53)+$Q53*12*$O53+$R53*(1-$O53))),0,IF($X53="NNN",SUM(Expenses!EI$14:EI$18)*$F53,IF($X53="FSG",0,IF($X53="MG",SUMPRODUCT(Expenses!EI$14:EI$18,$Z53:$Z57)*$F53,MAX((Expenses!EI$15-$AB53/12)*$AA53*$F53,0)+MAX((Expenses!EI$14-$AB54/12)*$AA54*$F53,0)+MAX((Expenses!EI$17-$AB55/12)*$AA55*$F53,0)+MAX((Expenses!EI$16-$AB56/12)*$AA56*$F53,0)+MAX((Expenses!EI$18-$AB57/12)*$AA57*$F53,0)))))</f>
        <v>0</v>
      </c>
      <c r="EL224" s="515">
        <f>IF(OR(EL$167&lt;=EOMONTH($E53,$R53*(1-$O53)),EL$167&gt;EOMONTH($E53,$P53*12*(1-$O53)+$Q53*12*$O53+$R53*(1-$O53))),0,IF($X53="NNN",SUM(Expenses!EJ$14:EJ$18)*$F53,IF($X53="FSG",0,IF($X53="MG",SUMPRODUCT(Expenses!EJ$14:EJ$18,$Z53:$Z57)*$F53,MAX((Expenses!EJ$15-$AB53/12)*$AA53*$F53,0)+MAX((Expenses!EJ$14-$AB54/12)*$AA54*$F53,0)+MAX((Expenses!EJ$17-$AB55/12)*$AA55*$F53,0)+MAX((Expenses!EJ$16-$AB56/12)*$AA56*$F53,0)+MAX((Expenses!EJ$18-$AB57/12)*$AA57*$F53,0)))))</f>
        <v>0</v>
      </c>
      <c r="EM224" s="515">
        <f>IF(OR(EM$167&lt;=EOMONTH($E53,$R53*(1-$O53)),EM$167&gt;EOMONTH($E53,$P53*12*(1-$O53)+$Q53*12*$O53+$R53*(1-$O53))),0,IF($X53="NNN",SUM(Expenses!EK$14:EK$18)*$F53,IF($X53="FSG",0,IF($X53="MG",SUMPRODUCT(Expenses!EK$14:EK$18,$Z53:$Z57)*$F53,MAX((Expenses!EK$15-$AB53/12)*$AA53*$F53,0)+MAX((Expenses!EK$14-$AB54/12)*$AA54*$F53,0)+MAX((Expenses!EK$17-$AB55/12)*$AA55*$F53,0)+MAX((Expenses!EK$16-$AB56/12)*$AA56*$F53,0)+MAX((Expenses!EK$18-$AB57/12)*$AA57*$F53,0)))))</f>
        <v>0</v>
      </c>
      <c r="EN224" s="515">
        <f>IF(OR(EN$167&lt;=EOMONTH($E53,$R53*(1-$O53)),EN$167&gt;EOMONTH($E53,$P53*12*(1-$O53)+$Q53*12*$O53+$R53*(1-$O53))),0,IF($X53="NNN",SUM(Expenses!EL$14:EL$18)*$F53,IF($X53="FSG",0,IF($X53="MG",SUMPRODUCT(Expenses!EL$14:EL$18,$Z53:$Z57)*$F53,MAX((Expenses!EL$15-$AB53/12)*$AA53*$F53,0)+MAX((Expenses!EL$14-$AB54/12)*$AA54*$F53,0)+MAX((Expenses!EL$17-$AB55/12)*$AA55*$F53,0)+MAX((Expenses!EL$16-$AB56/12)*$AA56*$F53,0)+MAX((Expenses!EL$18-$AB57/12)*$AA57*$F53,0)))))</f>
        <v>0</v>
      </c>
      <c r="EO224" s="515">
        <f>IF(OR(EO$167&lt;=EOMONTH($E53,$R53*(1-$O53)),EO$167&gt;EOMONTH($E53,$P53*12*(1-$O53)+$Q53*12*$O53+$R53*(1-$O53))),0,IF($X53="NNN",SUM(Expenses!EM$14:EM$18)*$F53,IF($X53="FSG",0,IF($X53="MG",SUMPRODUCT(Expenses!EM$14:EM$18,$Z53:$Z57)*$F53,MAX((Expenses!EM$15-$AB53/12)*$AA53*$F53,0)+MAX((Expenses!EM$14-$AB54/12)*$AA54*$F53,0)+MAX((Expenses!EM$17-$AB55/12)*$AA55*$F53,0)+MAX((Expenses!EM$16-$AB56/12)*$AA56*$F53,0)+MAX((Expenses!EM$18-$AB57/12)*$AA57*$F53,0)))))</f>
        <v>0</v>
      </c>
      <c r="EP224" s="515">
        <f>IF(OR(EP$167&lt;=EOMONTH($E53,$R53*(1-$O53)),EP$167&gt;EOMONTH($E53,$P53*12*(1-$O53)+$Q53*12*$O53+$R53*(1-$O53))),0,IF($X53="NNN",SUM(Expenses!EN$14:EN$18)*$F53,IF($X53="FSG",0,IF($X53="MG",SUMPRODUCT(Expenses!EN$14:EN$18,$Z53:$Z57)*$F53,MAX((Expenses!EN$15-$AB53/12)*$AA53*$F53,0)+MAX((Expenses!EN$14-$AB54/12)*$AA54*$F53,0)+MAX((Expenses!EN$17-$AB55/12)*$AA55*$F53,0)+MAX((Expenses!EN$16-$AB56/12)*$AA56*$F53,0)+MAX((Expenses!EN$18-$AB57/12)*$AA57*$F53,0)))))</f>
        <v>0</v>
      </c>
      <c r="EQ224" s="515">
        <f>IF(OR(EQ$167&lt;=EOMONTH($E53,$R53*(1-$O53)),EQ$167&gt;EOMONTH($E53,$P53*12*(1-$O53)+$Q53*12*$O53+$R53*(1-$O53))),0,IF($X53="NNN",SUM(Expenses!EO$14:EO$18)*$F53,IF($X53="FSG",0,IF($X53="MG",SUMPRODUCT(Expenses!EO$14:EO$18,$Z53:$Z57)*$F53,MAX((Expenses!EO$15-$AB53/12)*$AA53*$F53,0)+MAX((Expenses!EO$14-$AB54/12)*$AA54*$F53,0)+MAX((Expenses!EO$17-$AB55/12)*$AA55*$F53,0)+MAX((Expenses!EO$16-$AB56/12)*$AA56*$F53,0)+MAX((Expenses!EO$18-$AB57/12)*$AA57*$F53,0)))))</f>
        <v>0</v>
      </c>
      <c r="ER224" s="515">
        <f>IF(OR(ER$167&lt;=EOMONTH($E53,$R53*(1-$O53)),ER$167&gt;EOMONTH($E53,$P53*12*(1-$O53)+$Q53*12*$O53+$R53*(1-$O53))),0,IF($X53="NNN",SUM(Expenses!EP$14:EP$18)*$F53,IF($X53="FSG",0,IF($X53="MG",SUMPRODUCT(Expenses!EP$14:EP$18,$Z53:$Z57)*$F53,MAX((Expenses!EP$15-$AB53/12)*$AA53*$F53,0)+MAX((Expenses!EP$14-$AB54/12)*$AA54*$F53,0)+MAX((Expenses!EP$17-$AB55/12)*$AA55*$F53,0)+MAX((Expenses!EP$16-$AB56/12)*$AA56*$F53,0)+MAX((Expenses!EP$18-$AB57/12)*$AA57*$F53,0)))))</f>
        <v>0</v>
      </c>
      <c r="ES224" s="515">
        <f>IF(OR(ES$167&lt;=EOMONTH($E53,$R53*(1-$O53)),ES$167&gt;EOMONTH($E53,$P53*12*(1-$O53)+$Q53*12*$O53+$R53*(1-$O53))),0,IF($X53="NNN",SUM(Expenses!EQ$14:EQ$18)*$F53,IF($X53="FSG",0,IF($X53="MG",SUMPRODUCT(Expenses!EQ$14:EQ$18,$Z53:$Z57)*$F53,MAX((Expenses!EQ$15-$AB53/12)*$AA53*$F53,0)+MAX((Expenses!EQ$14-$AB54/12)*$AA54*$F53,0)+MAX((Expenses!EQ$17-$AB55/12)*$AA55*$F53,0)+MAX((Expenses!EQ$16-$AB56/12)*$AA56*$F53,0)+MAX((Expenses!EQ$18-$AB57/12)*$AA57*$F53,0)))))</f>
        <v>0</v>
      </c>
      <c r="ET224" s="515">
        <f>IF(OR(ET$167&lt;=EOMONTH($E53,$R53*(1-$O53)),ET$167&gt;EOMONTH($E53,$P53*12*(1-$O53)+$Q53*12*$O53+$R53*(1-$O53))),0,IF($X53="NNN",SUM(Expenses!ER$14:ER$18)*$F53,IF($X53="FSG",0,IF($X53="MG",SUMPRODUCT(Expenses!ER$14:ER$18,$Z53:$Z57)*$F53,MAX((Expenses!ER$15-$AB53/12)*$AA53*$F53,0)+MAX((Expenses!ER$14-$AB54/12)*$AA54*$F53,0)+MAX((Expenses!ER$17-$AB55/12)*$AA55*$F53,0)+MAX((Expenses!ER$16-$AB56/12)*$AA56*$F53,0)+MAX((Expenses!ER$18-$AB57/12)*$AA57*$F53,0)))))</f>
        <v>0</v>
      </c>
      <c r="EU224" s="515">
        <f>IF(OR(EU$167&lt;=EOMONTH($E53,$R53*(1-$O53)),EU$167&gt;EOMONTH($E53,$P53*12*(1-$O53)+$Q53*12*$O53+$R53*(1-$O53))),0,IF($X53="NNN",SUM(Expenses!ES$14:ES$18)*$F53,IF($X53="FSG",0,IF($X53="MG",SUMPRODUCT(Expenses!ES$14:ES$18,$Z53:$Z57)*$F53,MAX((Expenses!ES$15-$AB53/12)*$AA53*$F53,0)+MAX((Expenses!ES$14-$AB54/12)*$AA54*$F53,0)+MAX((Expenses!ES$17-$AB55/12)*$AA55*$F53,0)+MAX((Expenses!ES$16-$AB56/12)*$AA56*$F53,0)+MAX((Expenses!ES$18-$AB57/12)*$AA57*$F53,0)))))</f>
        <v>0</v>
      </c>
      <c r="EV224" s="515">
        <f>IF(OR(EV$167&lt;=EOMONTH($E53,$R53*(1-$O53)),EV$167&gt;EOMONTH($E53,$P53*12*(1-$O53)+$Q53*12*$O53+$R53*(1-$O53))),0,IF($X53="NNN",SUM(Expenses!ET$14:ET$18)*$F53,IF($X53="FSG",0,IF($X53="MG",SUMPRODUCT(Expenses!ET$14:ET$18,$Z53:$Z57)*$F53,MAX((Expenses!ET$15-$AB53/12)*$AA53*$F53,0)+MAX((Expenses!ET$14-$AB54/12)*$AA54*$F53,0)+MAX((Expenses!ET$17-$AB55/12)*$AA55*$F53,0)+MAX((Expenses!ET$16-$AB56/12)*$AA56*$F53,0)+MAX((Expenses!ET$18-$AB57/12)*$AA57*$F53,0)))))</f>
        <v>0</v>
      </c>
      <c r="EW224" s="515">
        <f>IF(OR(EW$167&lt;=EOMONTH($E53,$R53*(1-$O53)),EW$167&gt;EOMONTH($E53,$P53*12*(1-$O53)+$Q53*12*$O53+$R53*(1-$O53))),0,IF($X53="NNN",SUM(Expenses!EU$14:EU$18)*$F53,IF($X53="FSG",0,IF($X53="MG",SUMPRODUCT(Expenses!EU$14:EU$18,$Z53:$Z57)*$F53,MAX((Expenses!EU$15-$AB53/12)*$AA53*$F53,0)+MAX((Expenses!EU$14-$AB54/12)*$AA54*$F53,0)+MAX((Expenses!EU$17-$AB55/12)*$AA55*$F53,0)+MAX((Expenses!EU$16-$AB56/12)*$AA56*$F53,0)+MAX((Expenses!EU$18-$AB57/12)*$AA57*$F53,0)))))</f>
        <v>0</v>
      </c>
      <c r="EX224" s="515">
        <f>IF(OR(EX$167&lt;=EOMONTH($E53,$R53*(1-$O53)),EX$167&gt;EOMONTH($E53,$P53*12*(1-$O53)+$Q53*12*$O53+$R53*(1-$O53))),0,IF($X53="NNN",SUM(Expenses!EV$14:EV$18)*$F53,IF($X53="FSG",0,IF($X53="MG",SUMPRODUCT(Expenses!EV$14:EV$18,$Z53:$Z57)*$F53,MAX((Expenses!EV$15-$AB53/12)*$AA53*$F53,0)+MAX((Expenses!EV$14-$AB54/12)*$AA54*$F53,0)+MAX((Expenses!EV$17-$AB55/12)*$AA55*$F53,0)+MAX((Expenses!EV$16-$AB56/12)*$AA56*$F53,0)+MAX((Expenses!EV$18-$AB57/12)*$AA57*$F53,0)))))</f>
        <v>0</v>
      </c>
      <c r="EY224" s="515">
        <f>IF(OR(EY$167&lt;=EOMONTH($E53,$R53*(1-$O53)),EY$167&gt;EOMONTH($E53,$P53*12*(1-$O53)+$Q53*12*$O53+$R53*(1-$O53))),0,IF($X53="NNN",SUM(Expenses!EW$14:EW$18)*$F53,IF($X53="FSG",0,IF($X53="MG",SUMPRODUCT(Expenses!EW$14:EW$18,$Z53:$Z57)*$F53,MAX((Expenses!EW$15-$AB53/12)*$AA53*$F53,0)+MAX((Expenses!EW$14-$AB54/12)*$AA54*$F53,0)+MAX((Expenses!EW$17-$AB55/12)*$AA55*$F53,0)+MAX((Expenses!EW$16-$AB56/12)*$AA56*$F53,0)+MAX((Expenses!EW$18-$AB57/12)*$AA57*$F53,0)))))</f>
        <v>0</v>
      </c>
      <c r="EZ224" s="515">
        <f>IF(OR(EZ$167&lt;=EOMONTH($E53,$R53*(1-$O53)),EZ$167&gt;EOMONTH($E53,$P53*12*(1-$O53)+$Q53*12*$O53+$R53*(1-$O53))),0,IF($X53="NNN",SUM(Expenses!EX$14:EX$18)*$F53,IF($X53="FSG",0,IF($X53="MG",SUMPRODUCT(Expenses!EX$14:EX$18,$Z53:$Z57)*$F53,MAX((Expenses!EX$15-$AB53/12)*$AA53*$F53,0)+MAX((Expenses!EX$14-$AB54/12)*$AA54*$F53,0)+MAX((Expenses!EX$17-$AB55/12)*$AA55*$F53,0)+MAX((Expenses!EX$16-$AB56/12)*$AA56*$F53,0)+MAX((Expenses!EX$18-$AB57/12)*$AA57*$F53,0)))))</f>
        <v>0</v>
      </c>
      <c r="FA224" s="515">
        <f>IF(OR(FA$167&lt;=EOMONTH($E53,$R53*(1-$O53)),FA$167&gt;EOMONTH($E53,$P53*12*(1-$O53)+$Q53*12*$O53+$R53*(1-$O53))),0,IF($X53="NNN",SUM(Expenses!EY$14:EY$18)*$F53,IF($X53="FSG",0,IF($X53="MG",SUMPRODUCT(Expenses!EY$14:EY$18,$Z53:$Z57)*$F53,MAX((Expenses!EY$15-$AB53/12)*$AA53*$F53,0)+MAX((Expenses!EY$14-$AB54/12)*$AA54*$F53,0)+MAX((Expenses!EY$17-$AB55/12)*$AA55*$F53,0)+MAX((Expenses!EY$16-$AB56/12)*$AA56*$F53,0)+MAX((Expenses!EY$18-$AB57/12)*$AA57*$F53,0)))))</f>
        <v>0</v>
      </c>
      <c r="FB224" s="515">
        <f>IF(OR(FB$167&lt;=EOMONTH($E53,$R53*(1-$O53)),FB$167&gt;EOMONTH($E53,$P53*12*(1-$O53)+$Q53*12*$O53+$R53*(1-$O53))),0,IF($X53="NNN",SUM(Expenses!EZ$14:EZ$18)*$F53,IF($X53="FSG",0,IF($X53="MG",SUMPRODUCT(Expenses!EZ$14:EZ$18,$Z53:$Z57)*$F53,MAX((Expenses!EZ$15-$AB53/12)*$AA53*$F53,0)+MAX((Expenses!EZ$14-$AB54/12)*$AA54*$F53,0)+MAX((Expenses!EZ$17-$AB55/12)*$AA55*$F53,0)+MAX((Expenses!EZ$16-$AB56/12)*$AA56*$F53,0)+MAX((Expenses!EZ$18-$AB57/12)*$AA57*$F53,0)))))</f>
        <v>0</v>
      </c>
      <c r="FC224" s="515">
        <f>IF(OR(FC$167&lt;=EOMONTH($E53,$R53*(1-$O53)),FC$167&gt;EOMONTH($E53,$P53*12*(1-$O53)+$Q53*12*$O53+$R53*(1-$O53))),0,IF($X53="NNN",SUM(Expenses!FA$14:FA$18)*$F53,IF($X53="FSG",0,IF($X53="MG",SUMPRODUCT(Expenses!FA$14:FA$18,$Z53:$Z57)*$F53,MAX((Expenses!FA$15-$AB53/12)*$AA53*$F53,0)+MAX((Expenses!FA$14-$AB54/12)*$AA54*$F53,0)+MAX((Expenses!FA$17-$AB55/12)*$AA55*$F53,0)+MAX((Expenses!FA$16-$AB56/12)*$AA56*$F53,0)+MAX((Expenses!FA$18-$AB57/12)*$AA57*$F53,0)))))</f>
        <v>0</v>
      </c>
      <c r="FD224" s="515">
        <f>IF(OR(FD$167&lt;=EOMONTH($E53,$R53*(1-$O53)),FD$167&gt;EOMONTH($E53,$P53*12*(1-$O53)+$Q53*12*$O53+$R53*(1-$O53))),0,IF($X53="NNN",SUM(Expenses!FB$14:FB$18)*$F53,IF($X53="FSG",0,IF($X53="MG",SUMPRODUCT(Expenses!FB$14:FB$18,$Z53:$Z57)*$F53,MAX((Expenses!FB$15-$AB53/12)*$AA53*$F53,0)+MAX((Expenses!FB$14-$AB54/12)*$AA54*$F53,0)+MAX((Expenses!FB$17-$AB55/12)*$AA55*$F53,0)+MAX((Expenses!FB$16-$AB56/12)*$AA56*$F53,0)+MAX((Expenses!FB$18-$AB57/12)*$AA57*$F53,0)))))</f>
        <v>0</v>
      </c>
      <c r="FE224" s="515">
        <f>IF(OR(FE$167&lt;=EOMONTH($E53,$R53*(1-$O53)),FE$167&gt;EOMONTH($E53,$P53*12*(1-$O53)+$Q53*12*$O53+$R53*(1-$O53))),0,IF($X53="NNN",SUM(Expenses!FC$14:FC$18)*$F53,IF($X53="FSG",0,IF($X53="MG",SUMPRODUCT(Expenses!FC$14:FC$18,$Z53:$Z57)*$F53,MAX((Expenses!FC$15-$AB53/12)*$AA53*$F53,0)+MAX((Expenses!FC$14-$AB54/12)*$AA54*$F53,0)+MAX((Expenses!FC$17-$AB55/12)*$AA55*$F53,0)+MAX((Expenses!FC$16-$AB56/12)*$AA56*$F53,0)+MAX((Expenses!FC$18-$AB57/12)*$AA57*$F53,0)))))</f>
        <v>0</v>
      </c>
      <c r="FF224" s="515">
        <f>IF(OR(FF$167&lt;=EOMONTH($E53,$R53*(1-$O53)),FF$167&gt;EOMONTH($E53,$P53*12*(1-$O53)+$Q53*12*$O53+$R53*(1-$O53))),0,IF($X53="NNN",SUM(Expenses!FD$14:FD$18)*$F53,IF($X53="FSG",0,IF($X53="MG",SUMPRODUCT(Expenses!FD$14:FD$18,$Z53:$Z57)*$F53,MAX((Expenses!FD$15-$AB53/12)*$AA53*$F53,0)+MAX((Expenses!FD$14-$AB54/12)*$AA54*$F53,0)+MAX((Expenses!FD$17-$AB55/12)*$AA55*$F53,0)+MAX((Expenses!FD$16-$AB56/12)*$AA56*$F53,0)+MAX((Expenses!FD$18-$AB57/12)*$AA57*$F53,0)))))</f>
        <v>0</v>
      </c>
      <c r="FG224" s="515">
        <f>IF(OR(FG$167&lt;=EOMONTH($E53,$R53*(1-$O53)),FG$167&gt;EOMONTH($E53,$P53*12*(1-$O53)+$Q53*12*$O53+$R53*(1-$O53))),0,IF($X53="NNN",SUM(Expenses!FE$14:FE$18)*$F53,IF($X53="FSG",0,IF($X53="MG",SUMPRODUCT(Expenses!FE$14:FE$18,$Z53:$Z57)*$F53,MAX((Expenses!FE$15-$AB53/12)*$AA53*$F53,0)+MAX((Expenses!FE$14-$AB54/12)*$AA54*$F53,0)+MAX((Expenses!FE$17-$AB55/12)*$AA55*$F53,0)+MAX((Expenses!FE$16-$AB56/12)*$AA56*$F53,0)+MAX((Expenses!FE$18-$AB57/12)*$AA57*$F53,0)))))</f>
        <v>0</v>
      </c>
      <c r="FH224" s="515">
        <f>IF(OR(FH$167&lt;=EOMONTH($E53,$R53*(1-$O53)),FH$167&gt;EOMONTH($E53,$P53*12*(1-$O53)+$Q53*12*$O53+$R53*(1-$O53))),0,IF($X53="NNN",SUM(Expenses!FF$14:FF$18)*$F53,IF($X53="FSG",0,IF($X53="MG",SUMPRODUCT(Expenses!FF$14:FF$18,$Z53:$Z57)*$F53,MAX((Expenses!FF$15-$AB53/12)*$AA53*$F53,0)+MAX((Expenses!FF$14-$AB54/12)*$AA54*$F53,0)+MAX((Expenses!FF$17-$AB55/12)*$AA55*$F53,0)+MAX((Expenses!FF$16-$AB56/12)*$AA56*$F53,0)+MAX((Expenses!FF$18-$AB57/12)*$AA57*$F53,0)))))</f>
        <v>0</v>
      </c>
      <c r="FI224" s="515">
        <f>IF(OR(FI$167&lt;=EOMONTH($E53,$R53*(1-$O53)),FI$167&gt;EOMONTH($E53,$P53*12*(1-$O53)+$Q53*12*$O53+$R53*(1-$O53))),0,IF($X53="NNN",SUM(Expenses!FG$14:FG$18)*$F53,IF($X53="FSG",0,IF($X53="MG",SUMPRODUCT(Expenses!FG$14:FG$18,$Z53:$Z57)*$F53,MAX((Expenses!FG$15-$AB53/12)*$AA53*$F53,0)+MAX((Expenses!FG$14-$AB54/12)*$AA54*$F53,0)+MAX((Expenses!FG$17-$AB55/12)*$AA55*$F53,0)+MAX((Expenses!FG$16-$AB56/12)*$AA56*$F53,0)+MAX((Expenses!FG$18-$AB57/12)*$AA57*$F53,0)))))</f>
        <v>0</v>
      </c>
      <c r="FJ224" s="515">
        <f>IF(OR(FJ$167&lt;=EOMONTH($E53,$R53*(1-$O53)),FJ$167&gt;EOMONTH($E53,$P53*12*(1-$O53)+$Q53*12*$O53+$R53*(1-$O53))),0,IF($X53="NNN",SUM(Expenses!FH$14:FH$18)*$F53,IF($X53="FSG",0,IF($X53="MG",SUMPRODUCT(Expenses!FH$14:FH$18,$Z53:$Z57)*$F53,MAX((Expenses!FH$15-$AB53/12)*$AA53*$F53,0)+MAX((Expenses!FH$14-$AB54/12)*$AA54*$F53,0)+MAX((Expenses!FH$17-$AB55/12)*$AA55*$F53,0)+MAX((Expenses!FH$16-$AB56/12)*$AA56*$F53,0)+MAX((Expenses!FH$18-$AB57/12)*$AA57*$F53,0)))))</f>
        <v>0</v>
      </c>
      <c r="FK224" s="515">
        <f>IF(OR(FK$167&lt;=EOMONTH($E53,$R53*(1-$O53)),FK$167&gt;EOMONTH($E53,$P53*12*(1-$O53)+$Q53*12*$O53+$R53*(1-$O53))),0,IF($X53="NNN",SUM(Expenses!FI$14:FI$18)*$F53,IF($X53="FSG",0,IF($X53="MG",SUMPRODUCT(Expenses!FI$14:FI$18,$Z53:$Z57)*$F53,MAX((Expenses!FI$15-$AB53/12)*$AA53*$F53,0)+MAX((Expenses!FI$14-$AB54/12)*$AA54*$F53,0)+MAX((Expenses!FI$17-$AB55/12)*$AA55*$F53,0)+MAX((Expenses!FI$16-$AB56/12)*$AA56*$F53,0)+MAX((Expenses!FI$18-$AB57/12)*$AA57*$F53,0)))))</f>
        <v>0</v>
      </c>
      <c r="FL224" s="515">
        <f>IF(OR(FL$167&lt;=EOMONTH($E53,$R53*(1-$O53)),FL$167&gt;EOMONTH($E53,$P53*12*(1-$O53)+$Q53*12*$O53+$R53*(1-$O53))),0,IF($X53="NNN",SUM(Expenses!FJ$14:FJ$18)*$F53,IF($X53="FSG",0,IF($X53="MG",SUMPRODUCT(Expenses!FJ$14:FJ$18,$Z53:$Z57)*$F53,MAX((Expenses!FJ$15-$AB53/12)*$AA53*$F53,0)+MAX((Expenses!FJ$14-$AB54/12)*$AA54*$F53,0)+MAX((Expenses!FJ$17-$AB55/12)*$AA55*$F53,0)+MAX((Expenses!FJ$16-$AB56/12)*$AA56*$F53,0)+MAX((Expenses!FJ$18-$AB57/12)*$AA57*$F53,0)))))</f>
        <v>0</v>
      </c>
      <c r="FM224" s="515">
        <f>IF(OR(FM$167&lt;=EOMONTH($E53,$R53*(1-$O53)),FM$167&gt;EOMONTH($E53,$P53*12*(1-$O53)+$Q53*12*$O53+$R53*(1-$O53))),0,IF($X53="NNN",SUM(Expenses!FK$14:FK$18)*$F53,IF($X53="FSG",0,IF($X53="MG",SUMPRODUCT(Expenses!FK$14:FK$18,$Z53:$Z57)*$F53,MAX((Expenses!FK$15-$AB53/12)*$AA53*$F53,0)+MAX((Expenses!FK$14-$AB54/12)*$AA54*$F53,0)+MAX((Expenses!FK$17-$AB55/12)*$AA55*$F53,0)+MAX((Expenses!FK$16-$AB56/12)*$AA56*$F53,0)+MAX((Expenses!FK$18-$AB57/12)*$AA57*$F53,0)))))</f>
        <v>0</v>
      </c>
      <c r="FN224" s="515">
        <f>IF(OR(FN$167&lt;=EOMONTH($E53,$R53*(1-$O53)),FN$167&gt;EOMONTH($E53,$P53*12*(1-$O53)+$Q53*12*$O53+$R53*(1-$O53))),0,IF($X53="NNN",SUM(Expenses!FL$14:FL$18)*$F53,IF($X53="FSG",0,IF($X53="MG",SUMPRODUCT(Expenses!FL$14:FL$18,$Z53:$Z57)*$F53,MAX((Expenses!FL$15-$AB53/12)*$AA53*$F53,0)+MAX((Expenses!FL$14-$AB54/12)*$AA54*$F53,0)+MAX((Expenses!FL$17-$AB55/12)*$AA55*$F53,0)+MAX((Expenses!FL$16-$AB56/12)*$AA56*$F53,0)+MAX((Expenses!FL$18-$AB57/12)*$AA57*$F53,0)))))</f>
        <v>0</v>
      </c>
      <c r="FO224" s="515">
        <f>IF(OR(FO$167&lt;=EOMONTH($E53,$R53*(1-$O53)),FO$167&gt;EOMONTH($E53,$P53*12*(1-$O53)+$Q53*12*$O53+$R53*(1-$O53))),0,IF($X53="NNN",SUM(Expenses!FM$14:FM$18)*$F53,IF($X53="FSG",0,IF($X53="MG",SUMPRODUCT(Expenses!FM$14:FM$18,$Z53:$Z57)*$F53,MAX((Expenses!FM$15-$AB53/12)*$AA53*$F53,0)+MAX((Expenses!FM$14-$AB54/12)*$AA54*$F53,0)+MAX((Expenses!FM$17-$AB55/12)*$AA55*$F53,0)+MAX((Expenses!FM$16-$AB56/12)*$AA56*$F53,0)+MAX((Expenses!FM$18-$AB57/12)*$AA57*$F53,0)))))</f>
        <v>0</v>
      </c>
      <c r="FP224" s="515">
        <f>IF(OR(FP$167&lt;=EOMONTH($E53,$R53*(1-$O53)),FP$167&gt;EOMONTH($E53,$P53*12*(1-$O53)+$Q53*12*$O53+$R53*(1-$O53))),0,IF($X53="NNN",SUM(Expenses!FN$14:FN$18)*$F53,IF($X53="FSG",0,IF($X53="MG",SUMPRODUCT(Expenses!FN$14:FN$18,$Z53:$Z57)*$F53,MAX((Expenses!FN$15-$AB53/12)*$AA53*$F53,0)+MAX((Expenses!FN$14-$AB54/12)*$AA54*$F53,0)+MAX((Expenses!FN$17-$AB55/12)*$AA55*$F53,0)+MAX((Expenses!FN$16-$AB56/12)*$AA56*$F53,0)+MAX((Expenses!FN$18-$AB57/12)*$AA57*$F53,0)))))</f>
        <v>0</v>
      </c>
      <c r="FQ224" s="515">
        <f>IF(OR(FQ$167&lt;=EOMONTH($E53,$R53*(1-$O53)),FQ$167&gt;EOMONTH($E53,$P53*12*(1-$O53)+$Q53*12*$O53+$R53*(1-$O53))),0,IF($X53="NNN",SUM(Expenses!FO$14:FO$18)*$F53,IF($X53="FSG",0,IF($X53="MG",SUMPRODUCT(Expenses!FO$14:FO$18,$Z53:$Z57)*$F53,MAX((Expenses!FO$15-$AB53/12)*$AA53*$F53,0)+MAX((Expenses!FO$14-$AB54/12)*$AA54*$F53,0)+MAX((Expenses!FO$17-$AB55/12)*$AA55*$F53,0)+MAX((Expenses!FO$16-$AB56/12)*$AA56*$F53,0)+MAX((Expenses!FO$18-$AB57/12)*$AA57*$F53,0)))))</f>
        <v>0</v>
      </c>
      <c r="FR224" s="515">
        <f>IF(OR(FR$167&lt;=EOMONTH($E53,$R53*(1-$O53)),FR$167&gt;EOMONTH($E53,$P53*12*(1-$O53)+$Q53*12*$O53+$R53*(1-$O53))),0,IF($X53="NNN",SUM(Expenses!FP$14:FP$18)*$F53,IF($X53="FSG",0,IF($X53="MG",SUMPRODUCT(Expenses!FP$14:FP$18,$Z53:$Z57)*$F53,MAX((Expenses!FP$15-$AB53/12)*$AA53*$F53,0)+MAX((Expenses!FP$14-$AB54/12)*$AA54*$F53,0)+MAX((Expenses!FP$17-$AB55/12)*$AA55*$F53,0)+MAX((Expenses!FP$16-$AB56/12)*$AA56*$F53,0)+MAX((Expenses!FP$18-$AB57/12)*$AA57*$F53,0)))))</f>
        <v>0</v>
      </c>
      <c r="FS224" s="515">
        <f>IF(OR(FS$167&lt;=EOMONTH($E53,$R53*(1-$O53)),FS$167&gt;EOMONTH($E53,$P53*12*(1-$O53)+$Q53*12*$O53+$R53*(1-$O53))),0,IF($X53="NNN",SUM(Expenses!FQ$14:FQ$18)*$F53,IF($X53="FSG",0,IF($X53="MG",SUMPRODUCT(Expenses!FQ$14:FQ$18,$Z53:$Z57)*$F53,MAX((Expenses!FQ$15-$AB53/12)*$AA53*$F53,0)+MAX((Expenses!FQ$14-$AB54/12)*$AA54*$F53,0)+MAX((Expenses!FQ$17-$AB55/12)*$AA55*$F53,0)+MAX((Expenses!FQ$16-$AB56/12)*$AA56*$F53,0)+MAX((Expenses!FQ$18-$AB57/12)*$AA57*$F53,0)))))</f>
        <v>0</v>
      </c>
      <c r="FT224" s="515">
        <f>IF(OR(FT$167&lt;=EOMONTH($E53,$R53*(1-$O53)),FT$167&gt;EOMONTH($E53,$P53*12*(1-$O53)+$Q53*12*$O53+$R53*(1-$O53))),0,IF($X53="NNN",SUM(Expenses!FR$14:FR$18)*$F53,IF($X53="FSG",0,IF($X53="MG",SUMPRODUCT(Expenses!FR$14:FR$18,$Z53:$Z57)*$F53,MAX((Expenses!FR$15-$AB53/12)*$AA53*$F53,0)+MAX((Expenses!FR$14-$AB54/12)*$AA54*$F53,0)+MAX((Expenses!FR$17-$AB55/12)*$AA55*$F53,0)+MAX((Expenses!FR$16-$AB56/12)*$AA56*$F53,0)+MAX((Expenses!FR$18-$AB57/12)*$AA57*$F53,0)))))</f>
        <v>0</v>
      </c>
      <c r="FU224" s="515">
        <f>IF(OR(FU$167&lt;=EOMONTH($E53,$R53*(1-$O53)),FU$167&gt;EOMONTH($E53,$P53*12*(1-$O53)+$Q53*12*$O53+$R53*(1-$O53))),0,IF($X53="NNN",SUM(Expenses!FS$14:FS$18)*$F53,IF($X53="FSG",0,IF($X53="MG",SUMPRODUCT(Expenses!FS$14:FS$18,$Z53:$Z57)*$F53,MAX((Expenses!FS$15-$AB53/12)*$AA53*$F53,0)+MAX((Expenses!FS$14-$AB54/12)*$AA54*$F53,0)+MAX((Expenses!FS$17-$AB55/12)*$AA55*$F53,0)+MAX((Expenses!FS$16-$AB56/12)*$AA56*$F53,0)+MAX((Expenses!FS$18-$AB57/12)*$AA57*$F53,0)))))</f>
        <v>0</v>
      </c>
      <c r="FV224" s="515">
        <f>IF(OR(FV$167&lt;=EOMONTH($E53,$R53*(1-$O53)),FV$167&gt;EOMONTH($E53,$P53*12*(1-$O53)+$Q53*12*$O53+$R53*(1-$O53))),0,IF($X53="NNN",SUM(Expenses!FT$14:FT$18)*$F53,IF($X53="FSG",0,IF($X53="MG",SUMPRODUCT(Expenses!FT$14:FT$18,$Z53:$Z57)*$F53,MAX((Expenses!FT$15-$AB53/12)*$AA53*$F53,0)+MAX((Expenses!FT$14-$AB54/12)*$AA54*$F53,0)+MAX((Expenses!FT$17-$AB55/12)*$AA55*$F53,0)+MAX((Expenses!FT$16-$AB56/12)*$AA56*$F53,0)+MAX((Expenses!FT$18-$AB57/12)*$AA57*$F53,0)))))</f>
        <v>0</v>
      </c>
      <c r="FW224" s="515">
        <f>IF(OR(FW$167&lt;=EOMONTH($E53,$R53*(1-$O53)),FW$167&gt;EOMONTH($E53,$P53*12*(1-$O53)+$Q53*12*$O53+$R53*(1-$O53))),0,IF($X53="NNN",SUM(Expenses!FU$14:FU$18)*$F53,IF($X53="FSG",0,IF($X53="MG",SUMPRODUCT(Expenses!FU$14:FU$18,$Z53:$Z57)*$F53,MAX((Expenses!FU$15-$AB53/12)*$AA53*$F53,0)+MAX((Expenses!FU$14-$AB54/12)*$AA54*$F53,0)+MAX((Expenses!FU$17-$AB55/12)*$AA55*$F53,0)+MAX((Expenses!FU$16-$AB56/12)*$AA56*$F53,0)+MAX((Expenses!FU$18-$AB57/12)*$AA57*$F53,0)))))</f>
        <v>0</v>
      </c>
      <c r="FX224" s="515">
        <f>IF(OR(FX$167&lt;=EOMONTH($E53,$R53*(1-$O53)),FX$167&gt;EOMONTH($E53,$P53*12*(1-$O53)+$Q53*12*$O53+$R53*(1-$O53))),0,IF($X53="NNN",SUM(Expenses!FV$14:FV$18)*$F53,IF($X53="FSG",0,IF($X53="MG",SUMPRODUCT(Expenses!FV$14:FV$18,$Z53:$Z57)*$F53,MAX((Expenses!FV$15-$AB53/12)*$AA53*$F53,0)+MAX((Expenses!FV$14-$AB54/12)*$AA54*$F53,0)+MAX((Expenses!FV$17-$AB55/12)*$AA55*$F53,0)+MAX((Expenses!FV$16-$AB56/12)*$AA56*$F53,0)+MAX((Expenses!FV$18-$AB57/12)*$AA57*$F53,0)))))</f>
        <v>0</v>
      </c>
      <c r="FY224" s="515">
        <f>IF(OR(FY$167&lt;=EOMONTH($E53,$R53*(1-$O53)),FY$167&gt;EOMONTH($E53,$P53*12*(1-$O53)+$Q53*12*$O53+$R53*(1-$O53))),0,IF($X53="NNN",SUM(Expenses!FW$14:FW$18)*$F53,IF($X53="FSG",0,IF($X53="MG",SUMPRODUCT(Expenses!FW$14:FW$18,$Z53:$Z57)*$F53,MAX((Expenses!FW$15-$AB53/12)*$AA53*$F53,0)+MAX((Expenses!FW$14-$AB54/12)*$AA54*$F53,0)+MAX((Expenses!FW$17-$AB55/12)*$AA55*$F53,0)+MAX((Expenses!FW$16-$AB56/12)*$AA56*$F53,0)+MAX((Expenses!FW$18-$AB57/12)*$AA57*$F53,0)))))</f>
        <v>0</v>
      </c>
      <c r="FZ224" s="515">
        <f>IF(OR(FZ$167&lt;=EOMONTH($E53,$R53*(1-$O53)),FZ$167&gt;EOMONTH($E53,$P53*12*(1-$O53)+$Q53*12*$O53+$R53*(1-$O53))),0,IF($X53="NNN",SUM(Expenses!FX$14:FX$18)*$F53,IF($X53="FSG",0,IF($X53="MG",SUMPRODUCT(Expenses!FX$14:FX$18,$Z53:$Z57)*$F53,MAX((Expenses!FX$15-$AB53/12)*$AA53*$F53,0)+MAX((Expenses!FX$14-$AB54/12)*$AA54*$F53,0)+MAX((Expenses!FX$17-$AB55/12)*$AA55*$F53,0)+MAX((Expenses!FX$16-$AB56/12)*$AA56*$F53,0)+MAX((Expenses!FX$18-$AB57/12)*$AA57*$F53,0)))))</f>
        <v>0</v>
      </c>
      <c r="GA224" s="515">
        <f>IF(OR(GA$167&lt;=EOMONTH($E53,$R53*(1-$O53)),GA$167&gt;EOMONTH($E53,$P53*12*(1-$O53)+$Q53*12*$O53+$R53*(1-$O53))),0,IF($X53="NNN",SUM(Expenses!FY$14:FY$18)*$F53,IF($X53="FSG",0,IF($X53="MG",SUMPRODUCT(Expenses!FY$14:FY$18,$Z53:$Z57)*$F53,MAX((Expenses!FY$15-$AB53/12)*$AA53*$F53,0)+MAX((Expenses!FY$14-$AB54/12)*$AA54*$F53,0)+MAX((Expenses!FY$17-$AB55/12)*$AA55*$F53,0)+MAX((Expenses!FY$16-$AB56/12)*$AA56*$F53,0)+MAX((Expenses!FY$18-$AB57/12)*$AA57*$F53,0)))))</f>
        <v>0</v>
      </c>
      <c r="GB224" s="515">
        <f>IF(OR(GB$167&lt;=EOMONTH($E53,$R53*(1-$O53)),GB$167&gt;EOMONTH($E53,$P53*12*(1-$O53)+$Q53*12*$O53+$R53*(1-$O53))),0,IF($X53="NNN",SUM(Expenses!FZ$14:FZ$18)*$F53,IF($X53="FSG",0,IF($X53="MG",SUMPRODUCT(Expenses!FZ$14:FZ$18,$Z53:$Z57)*$F53,MAX((Expenses!FZ$15-$AB53/12)*$AA53*$F53,0)+MAX((Expenses!FZ$14-$AB54/12)*$AA54*$F53,0)+MAX((Expenses!FZ$17-$AB55/12)*$AA55*$F53,0)+MAX((Expenses!FZ$16-$AB56/12)*$AA56*$F53,0)+MAX((Expenses!FZ$18-$AB57/12)*$AA57*$F53,0)))))</f>
        <v>0</v>
      </c>
      <c r="GC224" s="515">
        <f>IF(OR(GC$167&lt;=EOMONTH($E53,$R53*(1-$O53)),GC$167&gt;EOMONTH($E53,$P53*12*(1-$O53)+$Q53*12*$O53+$R53*(1-$O53))),0,IF($X53="NNN",SUM(Expenses!GA$14:GA$18)*$F53,IF($X53="FSG",0,IF($X53="MG",SUMPRODUCT(Expenses!GA$14:GA$18,$Z53:$Z57)*$F53,MAX((Expenses!GA$15-$AB53/12)*$AA53*$F53,0)+MAX((Expenses!GA$14-$AB54/12)*$AA54*$F53,0)+MAX((Expenses!GA$17-$AB55/12)*$AA55*$F53,0)+MAX((Expenses!GA$16-$AB56/12)*$AA56*$F53,0)+MAX((Expenses!GA$18-$AB57/12)*$AA57*$F53,0)))))</f>
        <v>0</v>
      </c>
      <c r="GD224" s="515">
        <f>IF(OR(GD$167&lt;=EOMONTH($E53,$R53*(1-$O53)),GD$167&gt;EOMONTH($E53,$P53*12*(1-$O53)+$Q53*12*$O53+$R53*(1-$O53))),0,IF($X53="NNN",SUM(Expenses!GB$14:GB$18)*$F53,IF($X53="FSG",0,IF($X53="MG",SUMPRODUCT(Expenses!GB$14:GB$18,$Z53:$Z57)*$F53,MAX((Expenses!GB$15-$AB53/12)*$AA53*$F53,0)+MAX((Expenses!GB$14-$AB54/12)*$AA54*$F53,0)+MAX((Expenses!GB$17-$AB55/12)*$AA55*$F53,0)+MAX((Expenses!GB$16-$AB56/12)*$AA56*$F53,0)+MAX((Expenses!GB$18-$AB57/12)*$AA57*$F53,0)))))</f>
        <v>0</v>
      </c>
      <c r="GE224" s="515">
        <f>IF(OR(GE$167&lt;=EOMONTH($E53,$R53*(1-$O53)),GE$167&gt;EOMONTH($E53,$P53*12*(1-$O53)+$Q53*12*$O53+$R53*(1-$O53))),0,IF($X53="NNN",SUM(Expenses!GC$14:GC$18)*$F53,IF($X53="FSG",0,IF($X53="MG",SUMPRODUCT(Expenses!GC$14:GC$18,$Z53:$Z57)*$F53,MAX((Expenses!GC$15-$AB53/12)*$AA53*$F53,0)+MAX((Expenses!GC$14-$AB54/12)*$AA54*$F53,0)+MAX((Expenses!GC$17-$AB55/12)*$AA55*$F53,0)+MAX((Expenses!GC$16-$AB56/12)*$AA56*$F53,0)+MAX((Expenses!GC$18-$AB57/12)*$AA57*$F53,0)))))</f>
        <v>0</v>
      </c>
      <c r="GF224" s="515">
        <f>IF(OR(GF$167&lt;=EOMONTH($E53,$R53*(1-$O53)),GF$167&gt;EOMONTH($E53,$P53*12*(1-$O53)+$Q53*12*$O53+$R53*(1-$O53))),0,IF($X53="NNN",SUM(Expenses!GD$14:GD$18)*$F53,IF($X53="FSG",0,IF($X53="MG",SUMPRODUCT(Expenses!GD$14:GD$18,$Z53:$Z57)*$F53,MAX((Expenses!GD$15-$AB53/12)*$AA53*$F53,0)+MAX((Expenses!GD$14-$AB54/12)*$AA54*$F53,0)+MAX((Expenses!GD$17-$AB55/12)*$AA55*$F53,0)+MAX((Expenses!GD$16-$AB56/12)*$AA56*$F53,0)+MAX((Expenses!GD$18-$AB57/12)*$AA57*$F53,0)))))</f>
        <v>0</v>
      </c>
      <c r="GG224" s="515">
        <f>IF(OR(GG$167&lt;=EOMONTH($E53,$R53*(1-$O53)),GG$167&gt;EOMONTH($E53,$P53*12*(1-$O53)+$Q53*12*$O53+$R53*(1-$O53))),0,IF($X53="NNN",SUM(Expenses!GE$14:GE$18)*$F53,IF($X53="FSG",0,IF($X53="MG",SUMPRODUCT(Expenses!GE$14:GE$18,$Z53:$Z57)*$F53,MAX((Expenses!GE$15-$AB53/12)*$AA53*$F53,0)+MAX((Expenses!GE$14-$AB54/12)*$AA54*$F53,0)+MAX((Expenses!GE$17-$AB55/12)*$AA55*$F53,0)+MAX((Expenses!GE$16-$AB56/12)*$AA56*$F53,0)+MAX((Expenses!GE$18-$AB57/12)*$AA57*$F53,0)))))</f>
        <v>0</v>
      </c>
      <c r="GH224" s="515">
        <f>IF(OR(GH$167&lt;=EOMONTH($E53,$R53*(1-$O53)),GH$167&gt;EOMONTH($E53,$P53*12*(1-$O53)+$Q53*12*$O53+$R53*(1-$O53))),0,IF($X53="NNN",SUM(Expenses!GF$14:GF$18)*$F53,IF($X53="FSG",0,IF($X53="MG",SUMPRODUCT(Expenses!GF$14:GF$18,$Z53:$Z57)*$F53,MAX((Expenses!GF$15-$AB53/12)*$AA53*$F53,0)+MAX((Expenses!GF$14-$AB54/12)*$AA54*$F53,0)+MAX((Expenses!GF$17-$AB55/12)*$AA55*$F53,0)+MAX((Expenses!GF$16-$AB56/12)*$AA56*$F53,0)+MAX((Expenses!GF$18-$AB57/12)*$AA57*$F53,0)))))</f>
        <v>0</v>
      </c>
      <c r="GI224" s="515">
        <f>IF(OR(GI$167&lt;=EOMONTH($E53,$R53*(1-$O53)),GI$167&gt;EOMONTH($E53,$P53*12*(1-$O53)+$Q53*12*$O53+$R53*(1-$O53))),0,IF($X53="NNN",SUM(Expenses!GG$14:GG$18)*$F53,IF($X53="FSG",0,IF($X53="MG",SUMPRODUCT(Expenses!GG$14:GG$18,$Z53:$Z57)*$F53,MAX((Expenses!GG$15-$AB53/12)*$AA53*$F53,0)+MAX((Expenses!GG$14-$AB54/12)*$AA54*$F53,0)+MAX((Expenses!GG$17-$AB55/12)*$AA55*$F53,0)+MAX((Expenses!GG$16-$AB56/12)*$AA56*$F53,0)+MAX((Expenses!GG$18-$AB57/12)*$AA57*$F53,0)))))</f>
        <v>0</v>
      </c>
      <c r="GJ224" s="515">
        <f>IF(OR(GJ$167&lt;=EOMONTH($E53,$R53*(1-$O53)),GJ$167&gt;EOMONTH($E53,$P53*12*(1-$O53)+$Q53*12*$O53+$R53*(1-$O53))),0,IF($X53="NNN",SUM(Expenses!GH$14:GH$18)*$F53,IF($X53="FSG",0,IF($X53="MG",SUMPRODUCT(Expenses!GH$14:GH$18,$Z53:$Z57)*$F53,MAX((Expenses!GH$15-$AB53/12)*$AA53*$F53,0)+MAX((Expenses!GH$14-$AB54/12)*$AA54*$F53,0)+MAX((Expenses!GH$17-$AB55/12)*$AA55*$F53,0)+MAX((Expenses!GH$16-$AB56/12)*$AA56*$F53,0)+MAX((Expenses!GH$18-$AB57/12)*$AA57*$F53,0)))))</f>
        <v>0</v>
      </c>
      <c r="GK224" s="515">
        <f>IF(OR(GK$167&lt;=EOMONTH($E53,$R53*(1-$O53)),GK$167&gt;EOMONTH($E53,$P53*12*(1-$O53)+$Q53*12*$O53+$R53*(1-$O53))),0,IF($X53="NNN",SUM(Expenses!GI$14:GI$18)*$F53,IF($X53="FSG",0,IF($X53="MG",SUMPRODUCT(Expenses!GI$14:GI$18,$Z53:$Z57)*$F53,MAX((Expenses!GI$15-$AB53/12)*$AA53*$F53,0)+MAX((Expenses!GI$14-$AB54/12)*$AA54*$F53,0)+MAX((Expenses!GI$17-$AB55/12)*$AA55*$F53,0)+MAX((Expenses!GI$16-$AB56/12)*$AA56*$F53,0)+MAX((Expenses!GI$18-$AB57/12)*$AA57*$F53,0)))))</f>
        <v>0</v>
      </c>
      <c r="GL224" s="515">
        <f>IF(OR(GL$167&lt;=EOMONTH($E53,$R53*(1-$O53)),GL$167&gt;EOMONTH($E53,$P53*12*(1-$O53)+$Q53*12*$O53+$R53*(1-$O53))),0,IF($X53="NNN",SUM(Expenses!GJ$14:GJ$18)*$F53,IF($X53="FSG",0,IF($X53="MG",SUMPRODUCT(Expenses!GJ$14:GJ$18,$Z53:$Z57)*$F53,MAX((Expenses!GJ$15-$AB53/12)*$AA53*$F53,0)+MAX((Expenses!GJ$14-$AB54/12)*$AA54*$F53,0)+MAX((Expenses!GJ$17-$AB55/12)*$AA55*$F53,0)+MAX((Expenses!GJ$16-$AB56/12)*$AA56*$F53,0)+MAX((Expenses!GJ$18-$AB57/12)*$AA57*$F53,0)))))</f>
        <v>0</v>
      </c>
      <c r="GM224" s="515">
        <f>IF(OR(GM$167&lt;=EOMONTH($E53,$R53*(1-$O53)),GM$167&gt;EOMONTH($E53,$P53*12*(1-$O53)+$Q53*12*$O53+$R53*(1-$O53))),0,IF($X53="NNN",SUM(Expenses!GK$14:GK$18)*$F53,IF($X53="FSG",0,IF($X53="MG",SUMPRODUCT(Expenses!GK$14:GK$18,$Z53:$Z57)*$F53,MAX((Expenses!GK$15-$AB53/12)*$AA53*$F53,0)+MAX((Expenses!GK$14-$AB54/12)*$AA54*$F53,0)+MAX((Expenses!GK$17-$AB55/12)*$AA55*$F53,0)+MAX((Expenses!GK$16-$AB56/12)*$AA56*$F53,0)+MAX((Expenses!GK$18-$AB57/12)*$AA57*$F53,0)))))</f>
        <v>0</v>
      </c>
      <c r="GN224" s="515">
        <f>IF(OR(GN$167&lt;=EOMONTH($E53,$R53*(1-$O53)),GN$167&gt;EOMONTH($E53,$P53*12*(1-$O53)+$Q53*12*$O53+$R53*(1-$O53))),0,IF($X53="NNN",SUM(Expenses!GL$14:GL$18)*$F53,IF($X53="FSG",0,IF($X53="MG",SUMPRODUCT(Expenses!GL$14:GL$18,$Z53:$Z57)*$F53,MAX((Expenses!GL$15-$AB53/12)*$AA53*$F53,0)+MAX((Expenses!GL$14-$AB54/12)*$AA54*$F53,0)+MAX((Expenses!GL$17-$AB55/12)*$AA55*$F53,0)+MAX((Expenses!GL$16-$AB56/12)*$AA56*$F53,0)+MAX((Expenses!GL$18-$AB57/12)*$AA57*$F53,0)))))</f>
        <v>0</v>
      </c>
      <c r="GO224" s="515">
        <f>IF(OR(GO$167&lt;=EOMONTH($E53,$R53*(1-$O53)),GO$167&gt;EOMONTH($E53,$P53*12*(1-$O53)+$Q53*12*$O53+$R53*(1-$O53))),0,IF($X53="NNN",SUM(Expenses!GM$14:GM$18)*$F53,IF($X53="FSG",0,IF($X53="MG",SUMPRODUCT(Expenses!GM$14:GM$18,$Z53:$Z57)*$F53,MAX((Expenses!GM$15-$AB53/12)*$AA53*$F53,0)+MAX((Expenses!GM$14-$AB54/12)*$AA54*$F53,0)+MAX((Expenses!GM$17-$AB55/12)*$AA55*$F53,0)+MAX((Expenses!GM$16-$AB56/12)*$AA56*$F53,0)+MAX((Expenses!GM$18-$AB57/12)*$AA57*$F53,0)))))</f>
        <v>0</v>
      </c>
      <c r="GP224" s="515">
        <f>IF(OR(GP$167&lt;=EOMONTH($E53,$R53*(1-$O53)),GP$167&gt;EOMONTH($E53,$P53*12*(1-$O53)+$Q53*12*$O53+$R53*(1-$O53))),0,IF($X53="NNN",SUM(Expenses!GN$14:GN$18)*$F53,IF($X53="FSG",0,IF($X53="MG",SUMPRODUCT(Expenses!GN$14:GN$18,$Z53:$Z57)*$F53,MAX((Expenses!GN$15-$AB53/12)*$AA53*$F53,0)+MAX((Expenses!GN$14-$AB54/12)*$AA54*$F53,0)+MAX((Expenses!GN$17-$AB55/12)*$AA55*$F53,0)+MAX((Expenses!GN$16-$AB56/12)*$AA56*$F53,0)+MAX((Expenses!GN$18-$AB57/12)*$AA57*$F53,0)))))</f>
        <v>0</v>
      </c>
      <c r="GQ224" s="515">
        <f>IF(OR(GQ$167&lt;=EOMONTH($E53,$R53*(1-$O53)),GQ$167&gt;EOMONTH($E53,$P53*12*(1-$O53)+$Q53*12*$O53+$R53*(1-$O53))),0,IF($X53="NNN",SUM(Expenses!GO$14:GO$18)*$F53,IF($X53="FSG",0,IF($X53="MG",SUMPRODUCT(Expenses!GO$14:GO$18,$Z53:$Z57)*$F53,MAX((Expenses!GO$15-$AB53/12)*$AA53*$F53,0)+MAX((Expenses!GO$14-$AB54/12)*$AA54*$F53,0)+MAX((Expenses!GO$17-$AB55/12)*$AA55*$F53,0)+MAX((Expenses!GO$16-$AB56/12)*$AA56*$F53,0)+MAX((Expenses!GO$18-$AB57/12)*$AA57*$F53,0)))))</f>
        <v>0</v>
      </c>
      <c r="GR224" s="515">
        <f>IF(OR(GR$167&lt;=EOMONTH($E53,$R53*(1-$O53)),GR$167&gt;EOMONTH($E53,$P53*12*(1-$O53)+$Q53*12*$O53+$R53*(1-$O53))),0,IF($X53="NNN",SUM(Expenses!GP$14:GP$18)*$F53,IF($X53="FSG",0,IF($X53="MG",SUMPRODUCT(Expenses!GP$14:GP$18,$Z53:$Z57)*$F53,MAX((Expenses!GP$15-$AB53/12)*$AA53*$F53,0)+MAX((Expenses!GP$14-$AB54/12)*$AA54*$F53,0)+MAX((Expenses!GP$17-$AB55/12)*$AA55*$F53,0)+MAX((Expenses!GP$16-$AB56/12)*$AA56*$F53,0)+MAX((Expenses!GP$18-$AB57/12)*$AA57*$F53,0)))))</f>
        <v>0</v>
      </c>
      <c r="GS224" s="515">
        <f>IF(OR(GS$167&lt;=EOMONTH($E53,$R53*(1-$O53)),GS$167&gt;EOMONTH($E53,$P53*12*(1-$O53)+$Q53*12*$O53+$R53*(1-$O53))),0,IF($X53="NNN",SUM(Expenses!GQ$14:GQ$18)*$F53,IF($X53="FSG",0,IF($X53="MG",SUMPRODUCT(Expenses!GQ$14:GQ$18,$Z53:$Z57)*$F53,MAX((Expenses!GQ$15-$AB53/12)*$AA53*$F53,0)+MAX((Expenses!GQ$14-$AB54/12)*$AA54*$F53,0)+MAX((Expenses!GQ$17-$AB55/12)*$AA55*$F53,0)+MAX((Expenses!GQ$16-$AB56/12)*$AA56*$F53,0)+MAX((Expenses!GQ$18-$AB57/12)*$AA57*$F53,0)))))</f>
        <v>0</v>
      </c>
      <c r="GT224" s="515">
        <f>IF(OR(GT$167&lt;=EOMONTH($E53,$R53*(1-$O53)),GT$167&gt;EOMONTH($E53,$P53*12*(1-$O53)+$Q53*12*$O53+$R53*(1-$O53))),0,IF($X53="NNN",SUM(Expenses!GR$14:GR$18)*$F53,IF($X53="FSG",0,IF($X53="MG",SUMPRODUCT(Expenses!GR$14:GR$18,$Z53:$Z57)*$F53,MAX((Expenses!GR$15-$AB53/12)*$AA53*$F53,0)+MAX((Expenses!GR$14-$AB54/12)*$AA54*$F53,0)+MAX((Expenses!GR$17-$AB55/12)*$AA55*$F53,0)+MAX((Expenses!GR$16-$AB56/12)*$AA56*$F53,0)+MAX((Expenses!GR$18-$AB57/12)*$AA57*$F53,0)))))</f>
        <v>0</v>
      </c>
      <c r="GU224" s="515">
        <f>IF(OR(GU$167&lt;=EOMONTH($E53,$R53*(1-$O53)),GU$167&gt;EOMONTH($E53,$P53*12*(1-$O53)+$Q53*12*$O53+$R53*(1-$O53))),0,IF($X53="NNN",SUM(Expenses!GS$14:GS$18)*$F53,IF($X53="FSG",0,IF($X53="MG",SUMPRODUCT(Expenses!GS$14:GS$18,$Z53:$Z57)*$F53,MAX((Expenses!GS$15-$AB53/12)*$AA53*$F53,0)+MAX((Expenses!GS$14-$AB54/12)*$AA54*$F53,0)+MAX((Expenses!GS$17-$AB55/12)*$AA55*$F53,0)+MAX((Expenses!GS$16-$AB56/12)*$AA56*$F53,0)+MAX((Expenses!GS$18-$AB57/12)*$AA57*$F53,0)))))</f>
        <v>0</v>
      </c>
      <c r="GV224" s="515">
        <f>IF(OR(GV$167&lt;=EOMONTH($E53,$R53*(1-$O53)),GV$167&gt;EOMONTH($E53,$P53*12*(1-$O53)+$Q53*12*$O53+$R53*(1-$O53))),0,IF($X53="NNN",SUM(Expenses!GT$14:GT$18)*$F53,IF($X53="FSG",0,IF($X53="MG",SUMPRODUCT(Expenses!GT$14:GT$18,$Z53:$Z57)*$F53,MAX((Expenses!GT$15-$AB53/12)*$AA53*$F53,0)+MAX((Expenses!GT$14-$AB54/12)*$AA54*$F53,0)+MAX((Expenses!GT$17-$AB55/12)*$AA55*$F53,0)+MAX((Expenses!GT$16-$AB56/12)*$AA56*$F53,0)+MAX((Expenses!GT$18-$AB57/12)*$AA57*$F53,0)))))</f>
        <v>0</v>
      </c>
      <c r="GW224" s="515">
        <f>IF(OR(GW$167&lt;=EOMONTH($E53,$R53*(1-$O53)),GW$167&gt;EOMONTH($E53,$P53*12*(1-$O53)+$Q53*12*$O53+$R53*(1-$O53))),0,IF($X53="NNN",SUM(Expenses!GU$14:GU$18)*$F53,IF($X53="FSG",0,IF($X53="MG",SUMPRODUCT(Expenses!GU$14:GU$18,$Z53:$Z57)*$F53,MAX((Expenses!GU$15-$AB53/12)*$AA53*$F53,0)+MAX((Expenses!GU$14-$AB54/12)*$AA54*$F53,0)+MAX((Expenses!GU$17-$AB55/12)*$AA55*$F53,0)+MAX((Expenses!GU$16-$AB56/12)*$AA56*$F53,0)+MAX((Expenses!GU$18-$AB57/12)*$AA57*$F53,0)))))</f>
        <v>0</v>
      </c>
      <c r="GX224" s="515">
        <f>IF(OR(GX$167&lt;=EOMONTH($E53,$R53*(1-$O53)),GX$167&gt;EOMONTH($E53,$P53*12*(1-$O53)+$Q53*12*$O53+$R53*(1-$O53))),0,IF($X53="NNN",SUM(Expenses!GV$14:GV$18)*$F53,IF($X53="FSG",0,IF($X53="MG",SUMPRODUCT(Expenses!GV$14:GV$18,$Z53:$Z57)*$F53,MAX((Expenses!GV$15-$AB53/12)*$AA53*$F53,0)+MAX((Expenses!GV$14-$AB54/12)*$AA54*$F53,0)+MAX((Expenses!GV$17-$AB55/12)*$AA55*$F53,0)+MAX((Expenses!GV$16-$AB56/12)*$AA56*$F53,0)+MAX((Expenses!GV$18-$AB57/12)*$AA57*$F53,0)))))</f>
        <v>0</v>
      </c>
      <c r="GY224" s="515">
        <f>IF(OR(GY$167&lt;=EOMONTH($E53,$R53*(1-$O53)),GY$167&gt;EOMONTH($E53,$P53*12*(1-$O53)+$Q53*12*$O53+$R53*(1-$O53))),0,IF($X53="NNN",SUM(Expenses!GW$14:GW$18)*$F53,IF($X53="FSG",0,IF($X53="MG",SUMPRODUCT(Expenses!GW$14:GW$18,$Z53:$Z57)*$F53,MAX((Expenses!GW$15-$AB53/12)*$AA53*$F53,0)+MAX((Expenses!GW$14-$AB54/12)*$AA54*$F53,0)+MAX((Expenses!GW$17-$AB55/12)*$AA55*$F53,0)+MAX((Expenses!GW$16-$AB56/12)*$AA56*$F53,0)+MAX((Expenses!GW$18-$AB57/12)*$AA57*$F53,0)))))</f>
        <v>0</v>
      </c>
      <c r="GZ224" s="515">
        <f>IF(OR(GZ$167&lt;=EOMONTH($E53,$R53*(1-$O53)),GZ$167&gt;EOMONTH($E53,$P53*12*(1-$O53)+$Q53*12*$O53+$R53*(1-$O53))),0,IF($X53="NNN",SUM(Expenses!GX$14:GX$18)*$F53,IF($X53="FSG",0,IF($X53="MG",SUMPRODUCT(Expenses!GX$14:GX$18,$Z53:$Z57)*$F53,MAX((Expenses!GX$15-$AB53/12)*$AA53*$F53,0)+MAX((Expenses!GX$14-$AB54/12)*$AA54*$F53,0)+MAX((Expenses!GX$17-$AB55/12)*$AA55*$F53,0)+MAX((Expenses!GX$16-$AB56/12)*$AA56*$F53,0)+MAX((Expenses!GX$18-$AB57/12)*$AA57*$F53,0)))))</f>
        <v>0</v>
      </c>
      <c r="HA224" s="515">
        <f>IF(OR(HA$167&lt;=EOMONTH($E53,$R53*(1-$O53)),HA$167&gt;EOMONTH($E53,$P53*12*(1-$O53)+$Q53*12*$O53+$R53*(1-$O53))),0,IF($X53="NNN",SUM(Expenses!GY$14:GY$18)*$F53,IF($X53="FSG",0,IF($X53="MG",SUMPRODUCT(Expenses!GY$14:GY$18,$Z53:$Z57)*$F53,MAX((Expenses!GY$15-$AB53/12)*$AA53*$F53,0)+MAX((Expenses!GY$14-$AB54/12)*$AA54*$F53,0)+MAX((Expenses!GY$17-$AB55/12)*$AA55*$F53,0)+MAX((Expenses!GY$16-$AB56/12)*$AA56*$F53,0)+MAX((Expenses!GY$18-$AB57/12)*$AA57*$F53,0)))))</f>
        <v>0</v>
      </c>
      <c r="HB224" s="515">
        <f>IF(OR(HB$167&lt;=EOMONTH($E53,$R53*(1-$O53)),HB$167&gt;EOMONTH($E53,$P53*12*(1-$O53)+$Q53*12*$O53+$R53*(1-$O53))),0,IF($X53="NNN",SUM(Expenses!GZ$14:GZ$18)*$F53,IF($X53="FSG",0,IF($X53="MG",SUMPRODUCT(Expenses!GZ$14:GZ$18,$Z53:$Z57)*$F53,MAX((Expenses!GZ$15-$AB53/12)*$AA53*$F53,0)+MAX((Expenses!GZ$14-$AB54/12)*$AA54*$F53,0)+MAX((Expenses!GZ$17-$AB55/12)*$AA55*$F53,0)+MAX((Expenses!GZ$16-$AB56/12)*$AA56*$F53,0)+MAX((Expenses!GZ$18-$AB57/12)*$AA57*$F53,0)))))</f>
        <v>0</v>
      </c>
      <c r="HC224" s="515">
        <f>IF(OR(HC$167&lt;=EOMONTH($E53,$R53*(1-$O53)),HC$167&gt;EOMONTH($E53,$P53*12*(1-$O53)+$Q53*12*$O53+$R53*(1-$O53))),0,IF($X53="NNN",SUM(Expenses!HA$14:HA$18)*$F53,IF($X53="FSG",0,IF($X53="MG",SUMPRODUCT(Expenses!HA$14:HA$18,$Z53:$Z57)*$F53,MAX((Expenses!HA$15-$AB53/12)*$AA53*$F53,0)+MAX((Expenses!HA$14-$AB54/12)*$AA54*$F53,0)+MAX((Expenses!HA$17-$AB55/12)*$AA55*$F53,0)+MAX((Expenses!HA$16-$AB56/12)*$AA56*$F53,0)+MAX((Expenses!HA$18-$AB57/12)*$AA57*$F53,0)))))</f>
        <v>0</v>
      </c>
      <c r="HD224" s="515">
        <f>IF(OR(HD$167&lt;=EOMONTH($E53,$R53*(1-$O53)),HD$167&gt;EOMONTH($E53,$P53*12*(1-$O53)+$Q53*12*$O53+$R53*(1-$O53))),0,IF($X53="NNN",SUM(Expenses!HB$14:HB$18)*$F53,IF($X53="FSG",0,IF($X53="MG",SUMPRODUCT(Expenses!HB$14:HB$18,$Z53:$Z57)*$F53,MAX((Expenses!HB$15-$AB53/12)*$AA53*$F53,0)+MAX((Expenses!HB$14-$AB54/12)*$AA54*$F53,0)+MAX((Expenses!HB$17-$AB55/12)*$AA55*$F53,0)+MAX((Expenses!HB$16-$AB56/12)*$AA56*$F53,0)+MAX((Expenses!HB$18-$AB57/12)*$AA57*$F53,0)))))</f>
        <v>0</v>
      </c>
      <c r="HE224" s="515">
        <f>IF(OR(HE$167&lt;=EOMONTH($E53,$R53*(1-$O53)),HE$167&gt;EOMONTH($E53,$P53*12*(1-$O53)+$Q53*12*$O53+$R53*(1-$O53))),0,IF($X53="NNN",SUM(Expenses!HC$14:HC$18)*$F53,IF($X53="FSG",0,IF($X53="MG",SUMPRODUCT(Expenses!HC$14:HC$18,$Z53:$Z57)*$F53,MAX((Expenses!HC$15-$AB53/12)*$AA53*$F53,0)+MAX((Expenses!HC$14-$AB54/12)*$AA54*$F53,0)+MAX((Expenses!HC$17-$AB55/12)*$AA55*$F53,0)+MAX((Expenses!HC$16-$AB56/12)*$AA56*$F53,0)+MAX((Expenses!HC$18-$AB57/12)*$AA57*$F53,0)))))</f>
        <v>0</v>
      </c>
      <c r="HF224" s="515">
        <f>IF(OR(HF$167&lt;=EOMONTH($E53,$R53*(1-$O53)),HF$167&gt;EOMONTH($E53,$P53*12*(1-$O53)+$Q53*12*$O53+$R53*(1-$O53))),0,IF($X53="NNN",SUM(Expenses!HD$14:HD$18)*$F53,IF($X53="FSG",0,IF($X53="MG",SUMPRODUCT(Expenses!HD$14:HD$18,$Z53:$Z57)*$F53,MAX((Expenses!HD$15-$AB53/12)*$AA53*$F53,0)+MAX((Expenses!HD$14-$AB54/12)*$AA54*$F53,0)+MAX((Expenses!HD$17-$AB55/12)*$AA55*$F53,0)+MAX((Expenses!HD$16-$AB56/12)*$AA56*$F53,0)+MAX((Expenses!HD$18-$AB57/12)*$AA57*$F53,0)))))</f>
        <v>0</v>
      </c>
      <c r="HG224" s="515">
        <f>IF(OR(HG$167&lt;=EOMONTH($E53,$R53*(1-$O53)),HG$167&gt;EOMONTH($E53,$P53*12*(1-$O53)+$Q53*12*$O53+$R53*(1-$O53))),0,IF($X53="NNN",SUM(Expenses!HE$14:HE$18)*$F53,IF($X53="FSG",0,IF($X53="MG",SUMPRODUCT(Expenses!HE$14:HE$18,$Z53:$Z57)*$F53,MAX((Expenses!HE$15-$AB53/12)*$AA53*$F53,0)+MAX((Expenses!HE$14-$AB54/12)*$AA54*$F53,0)+MAX((Expenses!HE$17-$AB55/12)*$AA55*$F53,0)+MAX((Expenses!HE$16-$AB56/12)*$AA56*$F53,0)+MAX((Expenses!HE$18-$AB57/12)*$AA57*$F53,0)))))</f>
        <v>0</v>
      </c>
      <c r="HH224" s="515">
        <f>IF(OR(HH$167&lt;=EOMONTH($E53,$R53*(1-$O53)),HH$167&gt;EOMONTH($E53,$P53*12*(1-$O53)+$Q53*12*$O53+$R53*(1-$O53))),0,IF($X53="NNN",SUM(Expenses!HF$14:HF$18)*$F53,IF($X53="FSG",0,IF($X53="MG",SUMPRODUCT(Expenses!HF$14:HF$18,$Z53:$Z57)*$F53,MAX((Expenses!HF$15-$AB53/12)*$AA53*$F53,0)+MAX((Expenses!HF$14-$AB54/12)*$AA54*$F53,0)+MAX((Expenses!HF$17-$AB55/12)*$AA55*$F53,0)+MAX((Expenses!HF$16-$AB56/12)*$AA56*$F53,0)+MAX((Expenses!HF$18-$AB57/12)*$AA57*$F53,0)))))</f>
        <v>0</v>
      </c>
      <c r="HI224" s="515">
        <f>IF(OR(HI$167&lt;=EOMONTH($E53,$R53*(1-$O53)),HI$167&gt;EOMONTH($E53,$P53*12*(1-$O53)+$Q53*12*$O53+$R53*(1-$O53))),0,IF($X53="NNN",SUM(Expenses!HG$14:HG$18)*$F53,IF($X53="FSG",0,IF($X53="MG",SUMPRODUCT(Expenses!HG$14:HG$18,$Z53:$Z57)*$F53,MAX((Expenses!HG$15-$AB53/12)*$AA53*$F53,0)+MAX((Expenses!HG$14-$AB54/12)*$AA54*$F53,0)+MAX((Expenses!HG$17-$AB55/12)*$AA55*$F53,0)+MAX((Expenses!HG$16-$AB56/12)*$AA56*$F53,0)+MAX((Expenses!HG$18-$AB57/12)*$AA57*$F53,0)))))</f>
        <v>0</v>
      </c>
      <c r="HJ224" s="515">
        <f>IF(OR(HJ$167&lt;=EOMONTH($E53,$R53*(1-$O53)),HJ$167&gt;EOMONTH($E53,$P53*12*(1-$O53)+$Q53*12*$O53+$R53*(1-$O53))),0,IF($X53="NNN",SUM(Expenses!HH$14:HH$18)*$F53,IF($X53="FSG",0,IF($X53="MG",SUMPRODUCT(Expenses!HH$14:HH$18,$Z53:$Z57)*$F53,MAX((Expenses!HH$15-$AB53/12)*$AA53*$F53,0)+MAX((Expenses!HH$14-$AB54/12)*$AA54*$F53,0)+MAX((Expenses!HH$17-$AB55/12)*$AA55*$F53,0)+MAX((Expenses!HH$16-$AB56/12)*$AA56*$F53,0)+MAX((Expenses!HH$18-$AB57/12)*$AA57*$F53,0)))))</f>
        <v>0</v>
      </c>
      <c r="HK224" s="515">
        <f>IF(OR(HK$167&lt;=EOMONTH($E53,$R53*(1-$O53)),HK$167&gt;EOMONTH($E53,$P53*12*(1-$O53)+$Q53*12*$O53+$R53*(1-$O53))),0,IF($X53="NNN",SUM(Expenses!HI$14:HI$18)*$F53,IF($X53="FSG",0,IF($X53="MG",SUMPRODUCT(Expenses!HI$14:HI$18,$Z53:$Z57)*$F53,MAX((Expenses!HI$15-$AB53/12)*$AA53*$F53,0)+MAX((Expenses!HI$14-$AB54/12)*$AA54*$F53,0)+MAX((Expenses!HI$17-$AB55/12)*$AA55*$F53,0)+MAX((Expenses!HI$16-$AB56/12)*$AA56*$F53,0)+MAX((Expenses!HI$18-$AB57/12)*$AA57*$F53,0)))))</f>
        <v>0</v>
      </c>
      <c r="HL224" s="515">
        <f>IF(OR(HL$167&lt;=EOMONTH($E53,$R53*(1-$O53)),HL$167&gt;EOMONTH($E53,$P53*12*(1-$O53)+$Q53*12*$O53+$R53*(1-$O53))),0,IF($X53="NNN",SUM(Expenses!HJ$14:HJ$18)*$F53,IF($X53="FSG",0,IF($X53="MG",SUMPRODUCT(Expenses!HJ$14:HJ$18,$Z53:$Z57)*$F53,MAX((Expenses!HJ$15-$AB53/12)*$AA53*$F53,0)+MAX((Expenses!HJ$14-$AB54/12)*$AA54*$F53,0)+MAX((Expenses!HJ$17-$AB55/12)*$AA55*$F53,0)+MAX((Expenses!HJ$16-$AB56/12)*$AA56*$F53,0)+MAX((Expenses!HJ$18-$AB57/12)*$AA57*$F53,0)))))</f>
        <v>0</v>
      </c>
      <c r="HM224" s="515">
        <f>IF(OR(HM$167&lt;=EOMONTH($E53,$R53*(1-$O53)),HM$167&gt;EOMONTH($E53,$P53*12*(1-$O53)+$Q53*12*$O53+$R53*(1-$O53))),0,IF($X53="NNN",SUM(Expenses!HK$14:HK$18)*$F53,IF($X53="FSG",0,IF($X53="MG",SUMPRODUCT(Expenses!HK$14:HK$18,$Z53:$Z57)*$F53,MAX((Expenses!HK$15-$AB53/12)*$AA53*$F53,0)+MAX((Expenses!HK$14-$AB54/12)*$AA54*$F53,0)+MAX((Expenses!HK$17-$AB55/12)*$AA55*$F53,0)+MAX((Expenses!HK$16-$AB56/12)*$AA56*$F53,0)+MAX((Expenses!HK$18-$AB57/12)*$AA57*$F53,0)))))</f>
        <v>0</v>
      </c>
      <c r="HN224" s="515">
        <f>IF(OR(HN$167&lt;=EOMONTH($E53,$R53*(1-$O53)),HN$167&gt;EOMONTH($E53,$P53*12*(1-$O53)+$Q53*12*$O53+$R53*(1-$O53))),0,IF($X53="NNN",SUM(Expenses!HL$14:HL$18)*$F53,IF($X53="FSG",0,IF($X53="MG",SUMPRODUCT(Expenses!HL$14:HL$18,$Z53:$Z57)*$F53,MAX((Expenses!HL$15-$AB53/12)*$AA53*$F53,0)+MAX((Expenses!HL$14-$AB54/12)*$AA54*$F53,0)+MAX((Expenses!HL$17-$AB55/12)*$AA55*$F53,0)+MAX((Expenses!HL$16-$AB56/12)*$AA56*$F53,0)+MAX((Expenses!HL$18-$AB57/12)*$AA57*$F53,0)))))</f>
        <v>0</v>
      </c>
      <c r="HO224" s="515">
        <f>IF(OR(HO$167&lt;=EOMONTH($E53,$R53*(1-$O53)),HO$167&gt;EOMONTH($E53,$P53*12*(1-$O53)+$Q53*12*$O53+$R53*(1-$O53))),0,IF($X53="NNN",SUM(Expenses!HM$14:HM$18)*$F53,IF($X53="FSG",0,IF($X53="MG",SUMPRODUCT(Expenses!HM$14:HM$18,$Z53:$Z57)*$F53,MAX((Expenses!HM$15-$AB53/12)*$AA53*$F53,0)+MAX((Expenses!HM$14-$AB54/12)*$AA54*$F53,0)+MAX((Expenses!HM$17-$AB55/12)*$AA55*$F53,0)+MAX((Expenses!HM$16-$AB56/12)*$AA56*$F53,0)+MAX((Expenses!HM$18-$AB57/12)*$AA57*$F53,0)))))</f>
        <v>0</v>
      </c>
      <c r="HP224" s="515">
        <f>IF(OR(HP$167&lt;=EOMONTH($E53,$R53*(1-$O53)),HP$167&gt;EOMONTH($E53,$P53*12*(1-$O53)+$Q53*12*$O53+$R53*(1-$O53))),0,IF($X53="NNN",SUM(Expenses!HN$14:HN$18)*$F53,IF($X53="FSG",0,IF($X53="MG",SUMPRODUCT(Expenses!HN$14:HN$18,$Z53:$Z57)*$F53,MAX((Expenses!HN$15-$AB53/12)*$AA53*$F53,0)+MAX((Expenses!HN$14-$AB54/12)*$AA54*$F53,0)+MAX((Expenses!HN$17-$AB55/12)*$AA55*$F53,0)+MAX((Expenses!HN$16-$AB56/12)*$AA56*$F53,0)+MAX((Expenses!HN$18-$AB57/12)*$AA57*$F53,0)))))</f>
        <v>0</v>
      </c>
      <c r="HQ224" s="515">
        <f>IF(OR(HQ$167&lt;=EOMONTH($E53,$R53*(1-$O53)),HQ$167&gt;EOMONTH($E53,$P53*12*(1-$O53)+$Q53*12*$O53+$R53*(1-$O53))),0,IF($X53="NNN",SUM(Expenses!HO$14:HO$18)*$F53,IF($X53="FSG",0,IF($X53="MG",SUMPRODUCT(Expenses!HO$14:HO$18,$Z53:$Z57)*$F53,MAX((Expenses!HO$15-$AB53/12)*$AA53*$F53,0)+MAX((Expenses!HO$14-$AB54/12)*$AA54*$F53,0)+MAX((Expenses!HO$17-$AB55/12)*$AA55*$F53,0)+MAX((Expenses!HO$16-$AB56/12)*$AA56*$F53,0)+MAX((Expenses!HO$18-$AB57/12)*$AA57*$F53,0)))))</f>
        <v>0</v>
      </c>
      <c r="HR224" s="515">
        <f>IF(OR(HR$167&lt;=EOMONTH($E53,$R53*(1-$O53)),HR$167&gt;EOMONTH($E53,$P53*12*(1-$O53)+$Q53*12*$O53+$R53*(1-$O53))),0,IF($X53="NNN",SUM(Expenses!HP$14:HP$18)*$F53,IF($X53="FSG",0,IF($X53="MG",SUMPRODUCT(Expenses!HP$14:HP$18,$Z53:$Z57)*$F53,MAX((Expenses!HP$15-$AB53/12)*$AA53*$F53,0)+MAX((Expenses!HP$14-$AB54/12)*$AA54*$F53,0)+MAX((Expenses!HP$17-$AB55/12)*$AA55*$F53,0)+MAX((Expenses!HP$16-$AB56/12)*$AA56*$F53,0)+MAX((Expenses!HP$18-$AB57/12)*$AA57*$F53,0)))))</f>
        <v>0</v>
      </c>
      <c r="HS224" s="515">
        <f>IF(OR(HS$167&lt;=EOMONTH($E53,$R53*(1-$O53)),HS$167&gt;EOMONTH($E53,$P53*12*(1-$O53)+$Q53*12*$O53+$R53*(1-$O53))),0,IF($X53="NNN",SUM(Expenses!HQ$14:HQ$18)*$F53,IF($X53="FSG",0,IF($X53="MG",SUMPRODUCT(Expenses!HQ$14:HQ$18,$Z53:$Z57)*$F53,MAX((Expenses!HQ$15-$AB53/12)*$AA53*$F53,0)+MAX((Expenses!HQ$14-$AB54/12)*$AA54*$F53,0)+MAX((Expenses!HQ$17-$AB55/12)*$AA55*$F53,0)+MAX((Expenses!HQ$16-$AB56/12)*$AA56*$F53,0)+MAX((Expenses!HQ$18-$AB57/12)*$AA57*$F53,0)))))</f>
        <v>0</v>
      </c>
      <c r="HT224" s="515">
        <f>IF(OR(HT$167&lt;=EOMONTH($E53,$R53*(1-$O53)),HT$167&gt;EOMONTH($E53,$P53*12*(1-$O53)+$Q53*12*$O53+$R53*(1-$O53))),0,IF($X53="NNN",SUM(Expenses!HR$14:HR$18)*$F53,IF($X53="FSG",0,IF($X53="MG",SUMPRODUCT(Expenses!HR$14:HR$18,$Z53:$Z57)*$F53,MAX((Expenses!HR$15-$AB53/12)*$AA53*$F53,0)+MAX((Expenses!HR$14-$AB54/12)*$AA54*$F53,0)+MAX((Expenses!HR$17-$AB55/12)*$AA55*$F53,0)+MAX((Expenses!HR$16-$AB56/12)*$AA56*$F53,0)+MAX((Expenses!HR$18-$AB57/12)*$AA57*$F53,0)))))</f>
        <v>0</v>
      </c>
      <c r="HU224" s="515">
        <f>IF(OR(HU$167&lt;=EOMONTH($E53,$R53*(1-$O53)),HU$167&gt;EOMONTH($E53,$P53*12*(1-$O53)+$Q53*12*$O53+$R53*(1-$O53))),0,IF($X53="NNN",SUM(Expenses!HS$14:HS$18)*$F53,IF($X53="FSG",0,IF($X53="MG",SUMPRODUCT(Expenses!HS$14:HS$18,$Z53:$Z57)*$F53,MAX((Expenses!HS$15-$AB53/12)*$AA53*$F53,0)+MAX((Expenses!HS$14-$AB54/12)*$AA54*$F53,0)+MAX((Expenses!HS$17-$AB55/12)*$AA55*$F53,0)+MAX((Expenses!HS$16-$AB56/12)*$AA56*$F53,0)+MAX((Expenses!HS$18-$AB57/12)*$AA57*$F53,0)))))</f>
        <v>0</v>
      </c>
      <c r="HV224" s="515">
        <f>IF(OR(HV$167&lt;=EOMONTH($E53,$R53*(1-$O53)),HV$167&gt;EOMONTH($E53,$P53*12*(1-$O53)+$Q53*12*$O53+$R53*(1-$O53))),0,IF($X53="NNN",SUM(Expenses!HT$14:HT$18)*$F53,IF($X53="FSG",0,IF($X53="MG",SUMPRODUCT(Expenses!HT$14:HT$18,$Z53:$Z57)*$F53,MAX((Expenses!HT$15-$AB53/12)*$AA53*$F53,0)+MAX((Expenses!HT$14-$AB54/12)*$AA54*$F53,0)+MAX((Expenses!HT$17-$AB55/12)*$AA55*$F53,0)+MAX((Expenses!HT$16-$AB56/12)*$AA56*$F53,0)+MAX((Expenses!HT$18-$AB57/12)*$AA57*$F53,0)))))</f>
        <v>0</v>
      </c>
      <c r="HW224" s="515">
        <f>IF(OR(HW$167&lt;=EOMONTH($E53,$R53*(1-$O53)),HW$167&gt;EOMONTH($E53,$P53*12*(1-$O53)+$Q53*12*$O53+$R53*(1-$O53))),0,IF($X53="NNN",SUM(Expenses!HU$14:HU$18)*$F53,IF($X53="FSG",0,IF($X53="MG",SUMPRODUCT(Expenses!HU$14:HU$18,$Z53:$Z57)*$F53,MAX((Expenses!HU$15-$AB53/12)*$AA53*$F53,0)+MAX((Expenses!HU$14-$AB54/12)*$AA54*$F53,0)+MAX((Expenses!HU$17-$AB55/12)*$AA55*$F53,0)+MAX((Expenses!HU$16-$AB56/12)*$AA56*$F53,0)+MAX((Expenses!HU$18-$AB57/12)*$AA57*$F53,0)))))</f>
        <v>0</v>
      </c>
      <c r="HX224" s="515">
        <f>IF(OR(HX$167&lt;=EOMONTH($E53,$R53*(1-$O53)),HX$167&gt;EOMONTH($E53,$P53*12*(1-$O53)+$Q53*12*$O53+$R53*(1-$O53))),0,IF($X53="NNN",SUM(Expenses!HV$14:HV$18)*$F53,IF($X53="FSG",0,IF($X53="MG",SUMPRODUCT(Expenses!HV$14:HV$18,$Z53:$Z57)*$F53,MAX((Expenses!HV$15-$AB53/12)*$AA53*$F53,0)+MAX((Expenses!HV$14-$AB54/12)*$AA54*$F53,0)+MAX((Expenses!HV$17-$AB55/12)*$AA55*$F53,0)+MAX((Expenses!HV$16-$AB56/12)*$AA56*$F53,0)+MAX((Expenses!HV$18-$AB57/12)*$AA57*$F53,0)))))</f>
        <v>0</v>
      </c>
      <c r="HY224" s="515">
        <f>IF(OR(HY$167&lt;=EOMONTH($E53,$R53*(1-$O53)),HY$167&gt;EOMONTH($E53,$P53*12*(1-$O53)+$Q53*12*$O53+$R53*(1-$O53))),0,IF($X53="NNN",SUM(Expenses!HW$14:HW$18)*$F53,IF($X53="FSG",0,IF($X53="MG",SUMPRODUCT(Expenses!HW$14:HW$18,$Z53:$Z57)*$F53,MAX((Expenses!HW$15-$AB53/12)*$AA53*$F53,0)+MAX((Expenses!HW$14-$AB54/12)*$AA54*$F53,0)+MAX((Expenses!HW$17-$AB55/12)*$AA55*$F53,0)+MAX((Expenses!HW$16-$AB56/12)*$AA56*$F53,0)+MAX((Expenses!HW$18-$AB57/12)*$AA57*$F53,0)))))</f>
        <v>0</v>
      </c>
      <c r="HZ224" s="515">
        <f>IF(OR(HZ$167&lt;=EOMONTH($E53,$R53*(1-$O53)),HZ$167&gt;EOMONTH($E53,$P53*12*(1-$O53)+$Q53*12*$O53+$R53*(1-$O53))),0,IF($X53="NNN",SUM(Expenses!HX$14:HX$18)*$F53,IF($X53="FSG",0,IF($X53="MG",SUMPRODUCT(Expenses!HX$14:HX$18,$Z53:$Z57)*$F53,MAX((Expenses!HX$15-$AB53/12)*$AA53*$F53,0)+MAX((Expenses!HX$14-$AB54/12)*$AA54*$F53,0)+MAX((Expenses!HX$17-$AB55/12)*$AA55*$F53,0)+MAX((Expenses!HX$16-$AB56/12)*$AA56*$F53,0)+MAX((Expenses!HX$18-$AB57/12)*$AA57*$F53,0)))))</f>
        <v>0</v>
      </c>
      <c r="IA224" s="515">
        <f>IF(OR(IA$167&lt;=EOMONTH($E53,$R53*(1-$O53)),IA$167&gt;EOMONTH($E53,$P53*12*(1-$O53)+$Q53*12*$O53+$R53*(1-$O53))),0,IF($X53="NNN",SUM(Expenses!HY$14:HY$18)*$F53,IF($X53="FSG",0,IF($X53="MG",SUMPRODUCT(Expenses!HY$14:HY$18,$Z53:$Z57)*$F53,MAX((Expenses!HY$15-$AB53/12)*$AA53*$F53,0)+MAX((Expenses!HY$14-$AB54/12)*$AA54*$F53,0)+MAX((Expenses!HY$17-$AB55/12)*$AA55*$F53,0)+MAX((Expenses!HY$16-$AB56/12)*$AA56*$F53,0)+MAX((Expenses!HY$18-$AB57/12)*$AA57*$F53,0)))))</f>
        <v>0</v>
      </c>
      <c r="IB224" s="515">
        <f>IF(OR(IB$167&lt;=EOMONTH($E53,$R53*(1-$O53)),IB$167&gt;EOMONTH($E53,$P53*12*(1-$O53)+$Q53*12*$O53+$R53*(1-$O53))),0,IF($X53="NNN",SUM(Expenses!HZ$14:HZ$18)*$F53,IF($X53="FSG",0,IF($X53="MG",SUMPRODUCT(Expenses!HZ$14:HZ$18,$Z53:$Z57)*$F53,MAX((Expenses!HZ$15-$AB53/12)*$AA53*$F53,0)+MAX((Expenses!HZ$14-$AB54/12)*$AA54*$F53,0)+MAX((Expenses!HZ$17-$AB55/12)*$AA55*$F53,0)+MAX((Expenses!HZ$16-$AB56/12)*$AA56*$F53,0)+MAX((Expenses!HZ$18-$AB57/12)*$AA57*$F53,0)))))</f>
        <v>0</v>
      </c>
      <c r="IC224" s="515">
        <f>IF(OR(IC$167&lt;=EOMONTH($E53,$R53*(1-$O53)),IC$167&gt;EOMONTH($E53,$P53*12*(1-$O53)+$Q53*12*$O53+$R53*(1-$O53))),0,IF($X53="NNN",SUM(Expenses!IA$14:IA$18)*$F53,IF($X53="FSG",0,IF($X53="MG",SUMPRODUCT(Expenses!IA$14:IA$18,$Z53:$Z57)*$F53,MAX((Expenses!IA$15-$AB53/12)*$AA53*$F53,0)+MAX((Expenses!IA$14-$AB54/12)*$AA54*$F53,0)+MAX((Expenses!IA$17-$AB55/12)*$AA55*$F53,0)+MAX((Expenses!IA$16-$AB56/12)*$AA56*$F53,0)+MAX((Expenses!IA$18-$AB57/12)*$AA57*$F53,0)))))</f>
        <v>0</v>
      </c>
      <c r="ID224" s="515">
        <f>IF(OR(ID$167&lt;=EOMONTH($E53,$R53*(1-$O53)),ID$167&gt;EOMONTH($E53,$P53*12*(1-$O53)+$Q53*12*$O53+$R53*(1-$O53))),0,IF($X53="NNN",SUM(Expenses!IB$14:IB$18)*$F53,IF($X53="FSG",0,IF($X53="MG",SUMPRODUCT(Expenses!IB$14:IB$18,$Z53:$Z57)*$F53,MAX((Expenses!IB$15-$AB53/12)*$AA53*$F53,0)+MAX((Expenses!IB$14-$AB54/12)*$AA54*$F53,0)+MAX((Expenses!IB$17-$AB55/12)*$AA55*$F53,0)+MAX((Expenses!IB$16-$AB56/12)*$AA56*$F53,0)+MAX((Expenses!IB$18-$AB57/12)*$AA57*$F53,0)))))</f>
        <v>0</v>
      </c>
      <c r="IE224" s="515">
        <f>IF(OR(IE$167&lt;=EOMONTH($E53,$R53*(1-$O53)),IE$167&gt;EOMONTH($E53,$P53*12*(1-$O53)+$Q53*12*$O53+$R53*(1-$O53))),0,IF($X53="NNN",SUM(Expenses!IC$14:IC$18)*$F53,IF($X53="FSG",0,IF($X53="MG",SUMPRODUCT(Expenses!IC$14:IC$18,$Z53:$Z57)*$F53,MAX((Expenses!IC$15-$AB53/12)*$AA53*$F53,0)+MAX((Expenses!IC$14-$AB54/12)*$AA54*$F53,0)+MAX((Expenses!IC$17-$AB55/12)*$AA55*$F53,0)+MAX((Expenses!IC$16-$AB56/12)*$AA56*$F53,0)+MAX((Expenses!IC$18-$AB57/12)*$AA57*$F53,0)))))</f>
        <v>0</v>
      </c>
      <c r="IF224" s="515">
        <f>IF(OR(IF$167&lt;=EOMONTH($E53,$R53*(1-$O53)),IF$167&gt;EOMONTH($E53,$P53*12*(1-$O53)+$Q53*12*$O53+$R53*(1-$O53))),0,IF($X53="NNN",SUM(Expenses!ID$14:ID$18)*$F53,IF($X53="FSG",0,IF($X53="MG",SUMPRODUCT(Expenses!ID$14:ID$18,$Z53:$Z57)*$F53,MAX((Expenses!ID$15-$AB53/12)*$AA53*$F53,0)+MAX((Expenses!ID$14-$AB54/12)*$AA54*$F53,0)+MAX((Expenses!ID$17-$AB55/12)*$AA55*$F53,0)+MAX((Expenses!ID$16-$AB56/12)*$AA56*$F53,0)+MAX((Expenses!ID$18-$AB57/12)*$AA57*$F53,0)))))</f>
        <v>0</v>
      </c>
      <c r="IG224" s="515">
        <f>IF(OR(IG$167&lt;=EOMONTH($E53,$R53*(1-$O53)),IG$167&gt;EOMONTH($E53,$P53*12*(1-$O53)+$Q53*12*$O53+$R53*(1-$O53))),0,IF($X53="NNN",SUM(Expenses!IE$14:IE$18)*$F53,IF($X53="FSG",0,IF($X53="MG",SUMPRODUCT(Expenses!IE$14:IE$18,$Z53:$Z57)*$F53,MAX((Expenses!IE$15-$AB53/12)*$AA53*$F53,0)+MAX((Expenses!IE$14-$AB54/12)*$AA54*$F53,0)+MAX((Expenses!IE$17-$AB55/12)*$AA55*$F53,0)+MAX((Expenses!IE$16-$AB56/12)*$AA56*$F53,0)+MAX((Expenses!IE$18-$AB57/12)*$AA57*$F53,0)))))</f>
        <v>0</v>
      </c>
      <c r="IH224" s="515">
        <f>IF(OR(IH$167&lt;=EOMONTH($E53,$R53*(1-$O53)),IH$167&gt;EOMONTH($E53,$P53*12*(1-$O53)+$Q53*12*$O53+$R53*(1-$O53))),0,IF($X53="NNN",SUM(Expenses!IF$14:IF$18)*$F53,IF($X53="FSG",0,IF($X53="MG",SUMPRODUCT(Expenses!IF$14:IF$18,$Z53:$Z57)*$F53,MAX((Expenses!IF$15-$AB53/12)*$AA53*$F53,0)+MAX((Expenses!IF$14-$AB54/12)*$AA54*$F53,0)+MAX((Expenses!IF$17-$AB55/12)*$AA55*$F53,0)+MAX((Expenses!IF$16-$AB56/12)*$AA56*$F53,0)+MAX((Expenses!IF$18-$AB57/12)*$AA57*$F53,0)))))</f>
        <v>0</v>
      </c>
      <c r="II224" s="515">
        <f>IF(OR(II$167&lt;=EOMONTH($E53,$R53*(1-$O53)),II$167&gt;EOMONTH($E53,$P53*12*(1-$O53)+$Q53*12*$O53+$R53*(1-$O53))),0,IF($X53="NNN",SUM(Expenses!IG$14:IG$18)*$F53,IF($X53="FSG",0,IF($X53="MG",SUMPRODUCT(Expenses!IG$14:IG$18,$Z53:$Z57)*$F53,MAX((Expenses!IG$15-$AB53/12)*$AA53*$F53,0)+MAX((Expenses!IG$14-$AB54/12)*$AA54*$F53,0)+MAX((Expenses!IG$17-$AB55/12)*$AA55*$F53,0)+MAX((Expenses!IG$16-$AB56/12)*$AA56*$F53,0)+MAX((Expenses!IG$18-$AB57/12)*$AA57*$F53,0)))))</f>
        <v>0</v>
      </c>
      <c r="IJ224" s="515">
        <f>IF(OR(IJ$167&lt;=EOMONTH($E53,$R53*(1-$O53)),IJ$167&gt;EOMONTH($E53,$P53*12*(1-$O53)+$Q53*12*$O53+$R53*(1-$O53))),0,IF($X53="NNN",SUM(Expenses!IH$14:IH$18)*$F53,IF($X53="FSG",0,IF($X53="MG",SUMPRODUCT(Expenses!IH$14:IH$18,$Z53:$Z57)*$F53,MAX((Expenses!IH$15-$AB53/12)*$AA53*$F53,0)+MAX((Expenses!IH$14-$AB54/12)*$AA54*$F53,0)+MAX((Expenses!IH$17-$AB55/12)*$AA55*$F53,0)+MAX((Expenses!IH$16-$AB56/12)*$AA56*$F53,0)+MAX((Expenses!IH$18-$AB57/12)*$AA57*$F53,0)))))</f>
        <v>0</v>
      </c>
      <c r="IK224" s="515">
        <f>IF(OR(IK$167&lt;=EOMONTH($E53,$R53*(1-$O53)),IK$167&gt;EOMONTH($E53,$P53*12*(1-$O53)+$Q53*12*$O53+$R53*(1-$O53))),0,IF($X53="NNN",SUM(Expenses!II$14:II$18)*$F53,IF($X53="FSG",0,IF($X53="MG",SUMPRODUCT(Expenses!II$14:II$18,$Z53:$Z57)*$F53,MAX((Expenses!II$15-$AB53/12)*$AA53*$F53,0)+MAX((Expenses!II$14-$AB54/12)*$AA54*$F53,0)+MAX((Expenses!II$17-$AB55/12)*$AA55*$F53,0)+MAX((Expenses!II$16-$AB56/12)*$AA56*$F53,0)+MAX((Expenses!II$18-$AB57/12)*$AA57*$F53,0)))))</f>
        <v>0</v>
      </c>
      <c r="IL224" s="515">
        <f>IF(OR(IL$167&lt;=EOMONTH($E53,$R53*(1-$O53)),IL$167&gt;EOMONTH($E53,$P53*12*(1-$O53)+$Q53*12*$O53+$R53*(1-$O53))),0,IF($X53="NNN",SUM(Expenses!IJ$14:IJ$18)*$F53,IF($X53="FSG",0,IF($X53="MG",SUMPRODUCT(Expenses!IJ$14:IJ$18,$Z53:$Z57)*$F53,MAX((Expenses!IJ$15-$AB53/12)*$AA53*$F53,0)+MAX((Expenses!IJ$14-$AB54/12)*$AA54*$F53,0)+MAX((Expenses!IJ$17-$AB55/12)*$AA55*$F53,0)+MAX((Expenses!IJ$16-$AB56/12)*$AA56*$F53,0)+MAX((Expenses!IJ$18-$AB57/12)*$AA57*$F53,0)))))</f>
        <v>0</v>
      </c>
      <c r="IM224" s="515">
        <f>IF(OR(IM$167&lt;=EOMONTH($E53,$R53*(1-$O53)),IM$167&gt;EOMONTH($E53,$P53*12*(1-$O53)+$Q53*12*$O53+$R53*(1-$O53))),0,IF($X53="NNN",SUM(Expenses!IK$14:IK$18)*$F53,IF($X53="FSG",0,IF($X53="MG",SUMPRODUCT(Expenses!IK$14:IK$18,$Z53:$Z57)*$F53,MAX((Expenses!IK$15-$AB53/12)*$AA53*$F53,0)+MAX((Expenses!IK$14-$AB54/12)*$AA54*$F53,0)+MAX((Expenses!IK$17-$AB55/12)*$AA55*$F53,0)+MAX((Expenses!IK$16-$AB56/12)*$AA56*$F53,0)+MAX((Expenses!IK$18-$AB57/12)*$AA57*$F53,0)))))</f>
        <v>0</v>
      </c>
      <c r="IN224" s="515">
        <f>IF(OR(IN$167&lt;=EOMONTH($E53,$R53*(1-$O53)),IN$167&gt;EOMONTH($E53,$P53*12*(1-$O53)+$Q53*12*$O53+$R53*(1-$O53))),0,IF($X53="NNN",SUM(Expenses!IL$14:IL$18)*$F53,IF($X53="FSG",0,IF($X53="MG",SUMPRODUCT(Expenses!IL$14:IL$18,$Z53:$Z57)*$F53,MAX((Expenses!IL$15-$AB53/12)*$AA53*$F53,0)+MAX((Expenses!IL$14-$AB54/12)*$AA54*$F53,0)+MAX((Expenses!IL$17-$AB55/12)*$AA55*$F53,0)+MAX((Expenses!IL$16-$AB56/12)*$AA56*$F53,0)+MAX((Expenses!IL$18-$AB57/12)*$AA57*$F53,0)))))</f>
        <v>0</v>
      </c>
      <c r="IO224" s="515">
        <f>IF(OR(IO$167&lt;=EOMONTH($E53,$R53*(1-$O53)),IO$167&gt;EOMONTH($E53,$P53*12*(1-$O53)+$Q53*12*$O53+$R53*(1-$O53))),0,IF($X53="NNN",SUM(Expenses!IM$14:IM$18)*$F53,IF($X53="FSG",0,IF($X53="MG",SUMPRODUCT(Expenses!IM$14:IM$18,$Z53:$Z57)*$F53,MAX((Expenses!IM$15-$AB53/12)*$AA53*$F53,0)+MAX((Expenses!IM$14-$AB54/12)*$AA54*$F53,0)+MAX((Expenses!IM$17-$AB55/12)*$AA55*$F53,0)+MAX((Expenses!IM$16-$AB56/12)*$AA56*$F53,0)+MAX((Expenses!IM$18-$AB57/12)*$AA57*$F53,0)))))</f>
        <v>0</v>
      </c>
      <c r="IP224" s="515">
        <f>IF(OR(IP$167&lt;=EOMONTH($E53,$R53*(1-$O53)),IP$167&gt;EOMONTH($E53,$P53*12*(1-$O53)+$Q53*12*$O53+$R53*(1-$O53))),0,IF($X53="NNN",SUM(Expenses!IN$14:IN$18)*$F53,IF($X53="FSG",0,IF($X53="MG",SUMPRODUCT(Expenses!IN$14:IN$18,$Z53:$Z57)*$F53,MAX((Expenses!IN$15-$AB53/12)*$AA53*$F53,0)+MAX((Expenses!IN$14-$AB54/12)*$AA54*$F53,0)+MAX((Expenses!IN$17-$AB55/12)*$AA55*$F53,0)+MAX((Expenses!IN$16-$AB56/12)*$AA56*$F53,0)+MAX((Expenses!IN$18-$AB57/12)*$AA57*$F53,0)))))</f>
        <v>0</v>
      </c>
      <c r="IQ224" s="515">
        <f>IF(OR(IQ$167&lt;=EOMONTH($E53,$R53*(1-$O53)),IQ$167&gt;EOMONTH($E53,$P53*12*(1-$O53)+$Q53*12*$O53+$R53*(1-$O53))),0,IF($X53="NNN",SUM(Expenses!IO$14:IO$18)*$F53,IF($X53="FSG",0,IF($X53="MG",SUMPRODUCT(Expenses!IO$14:IO$18,$Z53:$Z57)*$F53,MAX((Expenses!IO$15-$AB53/12)*$AA53*$F53,0)+MAX((Expenses!IO$14-$AB54/12)*$AA54*$F53,0)+MAX((Expenses!IO$17-$AB55/12)*$AA55*$F53,0)+MAX((Expenses!IO$16-$AB56/12)*$AA56*$F53,0)+MAX((Expenses!IO$18-$AB57/12)*$AA57*$F53,0)))))</f>
        <v>0</v>
      </c>
      <c r="IR224" s="515">
        <f>IF(OR(IR$167&lt;=EOMONTH($E53,$R53*(1-$O53)),IR$167&gt;EOMONTH($E53,$P53*12*(1-$O53)+$Q53*12*$O53+$R53*(1-$O53))),0,IF($X53="NNN",SUM(Expenses!IP$14:IP$18)*$F53,IF($X53="FSG",0,IF($X53="MG",SUMPRODUCT(Expenses!IP$14:IP$18,$Z53:$Z57)*$F53,MAX((Expenses!IP$15-$AB53/12)*$AA53*$F53,0)+MAX((Expenses!IP$14-$AB54/12)*$AA54*$F53,0)+MAX((Expenses!IP$17-$AB55/12)*$AA55*$F53,0)+MAX((Expenses!IP$16-$AB56/12)*$AA56*$F53,0)+MAX((Expenses!IP$18-$AB57/12)*$AA57*$F53,0)))))</f>
        <v>0</v>
      </c>
      <c r="IS224" s="515">
        <f>IF(OR(IS$167&lt;=EOMONTH($E53,$R53*(1-$O53)),IS$167&gt;EOMONTH($E53,$P53*12*(1-$O53)+$Q53*12*$O53+$R53*(1-$O53))),0,IF($X53="NNN",SUM(Expenses!IQ$14:IQ$18)*$F53,IF($X53="FSG",0,IF($X53="MG",SUMPRODUCT(Expenses!IQ$14:IQ$18,$Z53:$Z57)*$F53,MAX((Expenses!IQ$15-$AB53/12)*$AA53*$F53,0)+MAX((Expenses!IQ$14-$AB54/12)*$AA54*$F53,0)+MAX((Expenses!IQ$17-$AB55/12)*$AA55*$F53,0)+MAX((Expenses!IQ$16-$AB56/12)*$AA56*$F53,0)+MAX((Expenses!IQ$18-$AB57/12)*$AA57*$F53,0)))))</f>
        <v>0</v>
      </c>
      <c r="IT224" s="515">
        <f>IF(OR(IT$167&lt;=EOMONTH($E53,$R53*(1-$O53)),IT$167&gt;EOMONTH($E53,$P53*12*(1-$O53)+$Q53*12*$O53+$R53*(1-$O53))),0,IF($X53="NNN",SUM(Expenses!IR$14:IR$18)*$F53,IF($X53="FSG",0,IF($X53="MG",SUMPRODUCT(Expenses!IR$14:IR$18,$Z53:$Z57)*$F53,MAX((Expenses!IR$15-$AB53/12)*$AA53*$F53,0)+MAX((Expenses!IR$14-$AB54/12)*$AA54*$F53,0)+MAX((Expenses!IR$17-$AB55/12)*$AA55*$F53,0)+MAX((Expenses!IR$16-$AB56/12)*$AA56*$F53,0)+MAX((Expenses!IR$18-$AB57/12)*$AA57*$F53,0)))))</f>
        <v>0</v>
      </c>
      <c r="IU224" s="515">
        <f>IF(OR(IU$167&lt;=EOMONTH($E53,$R53*(1-$O53)),IU$167&gt;EOMONTH($E53,$P53*12*(1-$O53)+$Q53*12*$O53+$R53*(1-$O53))),0,IF($X53="NNN",SUM(Expenses!IS$14:IS$18)*$F53,IF($X53="FSG",0,IF($X53="MG",SUMPRODUCT(Expenses!IS$14:IS$18,$Z53:$Z57)*$F53,MAX((Expenses!IS$15-$AB53/12)*$AA53*$F53,0)+MAX((Expenses!IS$14-$AB54/12)*$AA54*$F53,0)+MAX((Expenses!IS$17-$AB55/12)*$AA55*$F53,0)+MAX((Expenses!IS$16-$AB56/12)*$AA56*$F53,0)+MAX((Expenses!IS$18-$AB57/12)*$AA57*$F53,0)))))</f>
        <v>0</v>
      </c>
      <c r="IV224" s="515">
        <f>IF(OR(IV$167&lt;=EOMONTH($E53,$R53*(1-$O53)),IV$167&gt;EOMONTH($E53,$P53*12*(1-$O53)+$Q53*12*$O53+$R53*(1-$O53))),0,IF($X53="NNN",SUM(Expenses!IT$14:IT$18)*$F53,IF($X53="FSG",0,IF($X53="MG",SUMPRODUCT(Expenses!IT$14:IT$18,$Z53:$Z57)*$F53,MAX((Expenses!IT$15-$AB53/12)*$AA53*$F53,0)+MAX((Expenses!IT$14-$AB54/12)*$AA54*$F53,0)+MAX((Expenses!IT$17-$AB55/12)*$AA55*$F53,0)+MAX((Expenses!IT$16-$AB56/12)*$AA56*$F53,0)+MAX((Expenses!IT$18-$AB57/12)*$AA57*$F53,0)))))</f>
        <v>0</v>
      </c>
      <c r="IW224" s="515">
        <f>IF(OR(IW$167&lt;=EOMONTH($E53,$R53*(1-$O53)),IW$167&gt;EOMONTH($E53,$P53*12*(1-$O53)+$Q53*12*$O53+$R53*(1-$O53))),0,IF($X53="NNN",SUM(Expenses!IU$14:IU$18)*$F53,IF($X53="FSG",0,IF($X53="MG",SUMPRODUCT(Expenses!IU$14:IU$18,$Z53:$Z57)*$F53,MAX((Expenses!IU$15-$AB53/12)*$AA53*$F53,0)+MAX((Expenses!IU$14-$AB54/12)*$AA54*$F53,0)+MAX((Expenses!IU$17-$AB55/12)*$AA55*$F53,0)+MAX((Expenses!IU$16-$AB56/12)*$AA56*$F53,0)+MAX((Expenses!IU$18-$AB57/12)*$AA57*$F53,0)))))</f>
        <v>0</v>
      </c>
      <c r="IX224" s="515">
        <f>IF(OR(IX$167&lt;=EOMONTH($E53,$R53*(1-$O53)),IX$167&gt;EOMONTH($E53,$P53*12*(1-$O53)+$Q53*12*$O53+$R53*(1-$O53))),0,IF($X53="NNN",SUM(Expenses!IV$14:IV$18)*$F53,IF($X53="FSG",0,IF($X53="MG",SUMPRODUCT(Expenses!IV$14:IV$18,$Z53:$Z57)*$F53,MAX((Expenses!IV$15-$AB53/12)*$AA53*$F53,0)+MAX((Expenses!IV$14-$AB54/12)*$AA54*$F53,0)+MAX((Expenses!IV$17-$AB55/12)*$AA55*$F53,0)+MAX((Expenses!IV$16-$AB56/12)*$AA56*$F53,0)+MAX((Expenses!IV$18-$AB57/12)*$AA57*$F53,0)))))</f>
        <v>0</v>
      </c>
      <c r="IY224" s="515">
        <f>IF(OR(IY$167&lt;=EOMONTH($E53,$R53*(1-$O53)),IY$167&gt;EOMONTH($E53,$P53*12*(1-$O53)+$Q53*12*$O53+$R53*(1-$O53))),0,IF($X53="NNN",SUM(Expenses!IW$14:IW$18)*$F53,IF($X53="FSG",0,IF($X53="MG",SUMPRODUCT(Expenses!IW$14:IW$18,$Z53:$Z57)*$F53,MAX((Expenses!IW$15-$AB53/12)*$AA53*$F53,0)+MAX((Expenses!IW$14-$AB54/12)*$AA54*$F53,0)+MAX((Expenses!IW$17-$AB55/12)*$AA55*$F53,0)+MAX((Expenses!IW$16-$AB56/12)*$AA56*$F53,0)+MAX((Expenses!IW$18-$AB57/12)*$AA57*$F53,0)))))</f>
        <v>0</v>
      </c>
      <c r="IZ224" s="515">
        <f>IF(OR(IZ$167&lt;=EOMONTH($E53,$R53*(1-$O53)),IZ$167&gt;EOMONTH($E53,$P53*12*(1-$O53)+$Q53*12*$O53+$R53*(1-$O53))),0,IF($X53="NNN",SUM(Expenses!IX$14:IX$18)*$F53,IF($X53="FSG",0,IF($X53="MG",SUMPRODUCT(Expenses!IX$14:IX$18,$Z53:$Z57)*$F53,MAX((Expenses!IX$15-$AB53/12)*$AA53*$F53,0)+MAX((Expenses!IX$14-$AB54/12)*$AA54*$F53,0)+MAX((Expenses!IX$17-$AB55/12)*$AA55*$F53,0)+MAX((Expenses!IX$16-$AB56/12)*$AA56*$F53,0)+MAX((Expenses!IX$18-$AB57/12)*$AA57*$F53,0)))))</f>
        <v>0</v>
      </c>
      <c r="JA224" s="515">
        <f>IF(OR(JA$167&lt;=EOMONTH($E53,$R53*(1-$O53)),JA$167&gt;EOMONTH($E53,$P53*12*(1-$O53)+$Q53*12*$O53+$R53*(1-$O53))),0,IF($X53="NNN",SUM(Expenses!IY$14:IY$18)*$F53,IF($X53="FSG",0,IF($X53="MG",SUMPRODUCT(Expenses!IY$14:IY$18,$Z53:$Z57)*$F53,MAX((Expenses!IY$15-$AB53/12)*$AA53*$F53,0)+MAX((Expenses!IY$14-$AB54/12)*$AA54*$F53,0)+MAX((Expenses!IY$17-$AB55/12)*$AA55*$F53,0)+MAX((Expenses!IY$16-$AB56/12)*$AA56*$F53,0)+MAX((Expenses!IY$18-$AB57/12)*$AA57*$F53,0)))))</f>
        <v>0</v>
      </c>
      <c r="JB224" s="515">
        <f>IF(OR(JB$167&lt;=EOMONTH($E53,$R53*(1-$O53)),JB$167&gt;EOMONTH($E53,$P53*12*(1-$O53)+$Q53*12*$O53+$R53*(1-$O53))),0,IF($X53="NNN",SUM(Expenses!IZ$14:IZ$18)*$F53,IF($X53="FSG",0,IF($X53="MG",SUMPRODUCT(Expenses!IZ$14:IZ$18,$Z53:$Z57)*$F53,MAX((Expenses!IZ$15-$AB53/12)*$AA53*$F53,0)+MAX((Expenses!IZ$14-$AB54/12)*$AA54*$F53,0)+MAX((Expenses!IZ$17-$AB55/12)*$AA55*$F53,0)+MAX((Expenses!IZ$16-$AB56/12)*$AA56*$F53,0)+MAX((Expenses!IZ$18-$AB57/12)*$AA57*$F53,0)))))</f>
        <v>0</v>
      </c>
      <c r="JC224" s="515">
        <f>IF(OR(JC$167&lt;=EOMONTH($E53,$R53*(1-$O53)),JC$167&gt;EOMONTH($E53,$P53*12*(1-$O53)+$Q53*12*$O53+$R53*(1-$O53))),0,IF($X53="NNN",SUM(Expenses!JA$14:JA$18)*$F53,IF($X53="FSG",0,IF($X53="MG",SUMPRODUCT(Expenses!JA$14:JA$18,$Z53:$Z57)*$F53,MAX((Expenses!JA$15-$AB53/12)*$AA53*$F53,0)+MAX((Expenses!JA$14-$AB54/12)*$AA54*$F53,0)+MAX((Expenses!JA$17-$AB55/12)*$AA55*$F53,0)+MAX((Expenses!JA$16-$AB56/12)*$AA56*$F53,0)+MAX((Expenses!JA$18-$AB57/12)*$AA57*$F53,0)))))</f>
        <v>0</v>
      </c>
      <c r="JD224" s="515">
        <f>IF(OR(JD$167&lt;=EOMONTH($E53,$R53*(1-$O53)),JD$167&gt;EOMONTH($E53,$P53*12*(1-$O53)+$Q53*12*$O53+$R53*(1-$O53))),0,IF($X53="NNN",SUM(Expenses!JB$14:JB$18)*$F53,IF($X53="FSG",0,IF($X53="MG",SUMPRODUCT(Expenses!JB$14:JB$18,$Z53:$Z57)*$F53,MAX((Expenses!JB$15-$AB53/12)*$AA53*$F53,0)+MAX((Expenses!JB$14-$AB54/12)*$AA54*$F53,0)+MAX((Expenses!JB$17-$AB55/12)*$AA55*$F53,0)+MAX((Expenses!JB$16-$AB56/12)*$AA56*$F53,0)+MAX((Expenses!JB$18-$AB57/12)*$AA57*$F53,0)))))</f>
        <v>0</v>
      </c>
      <c r="JE224" s="515">
        <f>IF(OR(JE$167&lt;=EOMONTH($E53,$R53*(1-$O53)),JE$167&gt;EOMONTH($E53,$P53*12*(1-$O53)+$Q53*12*$O53+$R53*(1-$O53))),0,IF($X53="NNN",SUM(Expenses!JC$14:JC$18)*$F53,IF($X53="FSG",0,IF($X53="MG",SUMPRODUCT(Expenses!JC$14:JC$18,$Z53:$Z57)*$F53,MAX((Expenses!JC$15-$AB53/12)*$AA53*$F53,0)+MAX((Expenses!JC$14-$AB54/12)*$AA54*$F53,0)+MAX((Expenses!JC$17-$AB55/12)*$AA55*$F53,0)+MAX((Expenses!JC$16-$AB56/12)*$AA56*$F53,0)+MAX((Expenses!JC$18-$AB57/12)*$AA57*$F53,0)))))</f>
        <v>0</v>
      </c>
      <c r="JF224" s="515">
        <f>IF(OR(JF$167&lt;=EOMONTH($E53,$R53*(1-$O53)),JF$167&gt;EOMONTH($E53,$P53*12*(1-$O53)+$Q53*12*$O53+$R53*(1-$O53))),0,IF($X53="NNN",SUM(Expenses!JD$14:JD$18)*$F53,IF($X53="FSG",0,IF($X53="MG",SUMPRODUCT(Expenses!JD$14:JD$18,$Z53:$Z57)*$F53,MAX((Expenses!JD$15-$AB53/12)*$AA53*$F53,0)+MAX((Expenses!JD$14-$AB54/12)*$AA54*$F53,0)+MAX((Expenses!JD$17-$AB55/12)*$AA55*$F53,0)+MAX((Expenses!JD$16-$AB56/12)*$AA56*$F53,0)+MAX((Expenses!JD$18-$AB57/12)*$AA57*$F53,0)))))</f>
        <v>0</v>
      </c>
      <c r="JG224" s="515">
        <f>IF(OR(JG$167&lt;=EOMONTH($E53,$R53*(1-$O53)),JG$167&gt;EOMONTH($E53,$P53*12*(1-$O53)+$Q53*12*$O53+$R53*(1-$O53))),0,IF($X53="NNN",SUM(Expenses!JE$14:JE$18)*$F53,IF($X53="FSG",0,IF($X53="MG",SUMPRODUCT(Expenses!JE$14:JE$18,$Z53:$Z57)*$F53,MAX((Expenses!JE$15-$AB53/12)*$AA53*$F53,0)+MAX((Expenses!JE$14-$AB54/12)*$AA54*$F53,0)+MAX((Expenses!JE$17-$AB55/12)*$AA55*$F53,0)+MAX((Expenses!JE$16-$AB56/12)*$AA56*$F53,0)+MAX((Expenses!JE$18-$AB57/12)*$AA57*$F53,0)))))</f>
        <v>0</v>
      </c>
      <c r="JH224" s="515">
        <f>IF(OR(JH$167&lt;=EOMONTH($E53,$R53*(1-$O53)),JH$167&gt;EOMONTH($E53,$P53*12*(1-$O53)+$Q53*12*$O53+$R53*(1-$O53))),0,IF($X53="NNN",SUM(Expenses!JF$14:JF$18)*$F53,IF($X53="FSG",0,IF($X53="MG",SUMPRODUCT(Expenses!JF$14:JF$18,$Z53:$Z57)*$F53,MAX((Expenses!JF$15-$AB53/12)*$AA53*$F53,0)+MAX((Expenses!JF$14-$AB54/12)*$AA54*$F53,0)+MAX((Expenses!JF$17-$AB55/12)*$AA55*$F53,0)+MAX((Expenses!JF$16-$AB56/12)*$AA56*$F53,0)+MAX((Expenses!JF$18-$AB57/12)*$AA57*$F53,0)))))</f>
        <v>0</v>
      </c>
      <c r="JI224" s="515">
        <f>IF(OR(JI$167&lt;=EOMONTH($E53,$R53*(1-$O53)),JI$167&gt;EOMONTH($E53,$P53*12*(1-$O53)+$Q53*12*$O53+$R53*(1-$O53))),0,IF($X53="NNN",SUM(Expenses!JG$14:JG$18)*$F53,IF($X53="FSG",0,IF($X53="MG",SUMPRODUCT(Expenses!JG$14:JG$18,$Z53:$Z57)*$F53,MAX((Expenses!JG$15-$AB53/12)*$AA53*$F53,0)+MAX((Expenses!JG$14-$AB54/12)*$AA54*$F53,0)+MAX((Expenses!JG$17-$AB55/12)*$AA55*$F53,0)+MAX((Expenses!JG$16-$AB56/12)*$AA56*$F53,0)+MAX((Expenses!JG$18-$AB57/12)*$AA57*$F53,0)))))</f>
        <v>0</v>
      </c>
      <c r="JJ224" s="515">
        <f>IF(OR(JJ$167&lt;=EOMONTH($E53,$R53*(1-$O53)),JJ$167&gt;EOMONTH($E53,$P53*12*(1-$O53)+$Q53*12*$O53+$R53*(1-$O53))),0,IF($X53="NNN",SUM(Expenses!JH$14:JH$18)*$F53,IF($X53="FSG",0,IF($X53="MG",SUMPRODUCT(Expenses!JH$14:JH$18,$Z53:$Z57)*$F53,MAX((Expenses!JH$15-$AB53/12)*$AA53*$F53,0)+MAX((Expenses!JH$14-$AB54/12)*$AA54*$F53,0)+MAX((Expenses!JH$17-$AB55/12)*$AA55*$F53,0)+MAX((Expenses!JH$16-$AB56/12)*$AA56*$F53,0)+MAX((Expenses!JH$18-$AB57/12)*$AA57*$F53,0)))))</f>
        <v>0</v>
      </c>
      <c r="JK224" s="515">
        <f>IF(OR(JK$167&lt;=EOMONTH($E53,$R53*(1-$O53)),JK$167&gt;EOMONTH($E53,$P53*12*(1-$O53)+$Q53*12*$O53+$R53*(1-$O53))),0,IF($X53="NNN",SUM(Expenses!JI$14:JI$18)*$F53,IF($X53="FSG",0,IF($X53="MG",SUMPRODUCT(Expenses!JI$14:JI$18,$Z53:$Z57)*$F53,MAX((Expenses!JI$15-$AB53/12)*$AA53*$F53,0)+MAX((Expenses!JI$14-$AB54/12)*$AA54*$F53,0)+MAX((Expenses!JI$17-$AB55/12)*$AA55*$F53,0)+MAX((Expenses!JI$16-$AB56/12)*$AA56*$F53,0)+MAX((Expenses!JI$18-$AB57/12)*$AA57*$F53,0)))))</f>
        <v>0</v>
      </c>
      <c r="JL224" s="515">
        <f>IF(OR(JL$167&lt;=EOMONTH($E53,$R53*(1-$O53)),JL$167&gt;EOMONTH($E53,$P53*12*(1-$O53)+$Q53*12*$O53+$R53*(1-$O53))),0,IF($X53="NNN",SUM(Expenses!JJ$14:JJ$18)*$F53,IF($X53="FSG",0,IF($X53="MG",SUMPRODUCT(Expenses!JJ$14:JJ$18,$Z53:$Z57)*$F53,MAX((Expenses!JJ$15-$AB53/12)*$AA53*$F53,0)+MAX((Expenses!JJ$14-$AB54/12)*$AA54*$F53,0)+MAX((Expenses!JJ$17-$AB55/12)*$AA55*$F53,0)+MAX((Expenses!JJ$16-$AB56/12)*$AA56*$F53,0)+MAX((Expenses!JJ$18-$AB57/12)*$AA57*$F53,0)))))</f>
        <v>0</v>
      </c>
      <c r="JM224" s="515">
        <f>IF(OR(JM$167&lt;=EOMONTH($E53,$R53*(1-$O53)),JM$167&gt;EOMONTH($E53,$P53*12*(1-$O53)+$Q53*12*$O53+$R53*(1-$O53))),0,IF($X53="NNN",SUM(Expenses!JK$14:JK$18)*$F53,IF($X53="FSG",0,IF($X53="MG",SUMPRODUCT(Expenses!JK$14:JK$18,$Z53:$Z57)*$F53,MAX((Expenses!JK$15-$AB53/12)*$AA53*$F53,0)+MAX((Expenses!JK$14-$AB54/12)*$AA54*$F53,0)+MAX((Expenses!JK$17-$AB55/12)*$AA55*$F53,0)+MAX((Expenses!JK$16-$AB56/12)*$AA56*$F53,0)+MAX((Expenses!JK$18-$AB57/12)*$AA57*$F53,0)))))</f>
        <v>0</v>
      </c>
      <c r="JN224" s="515">
        <f>IF(OR(JN$167&lt;=EOMONTH($E53,$R53*(1-$O53)),JN$167&gt;EOMONTH($E53,$P53*12*(1-$O53)+$Q53*12*$O53+$R53*(1-$O53))),0,IF($X53="NNN",SUM(Expenses!JL$14:JL$18)*$F53,IF($X53="FSG",0,IF($X53="MG",SUMPRODUCT(Expenses!JL$14:JL$18,$Z53:$Z57)*$F53,MAX((Expenses!JL$15-$AB53/12)*$AA53*$F53,0)+MAX((Expenses!JL$14-$AB54/12)*$AA54*$F53,0)+MAX((Expenses!JL$17-$AB55/12)*$AA55*$F53,0)+MAX((Expenses!JL$16-$AB56/12)*$AA56*$F53,0)+MAX((Expenses!JL$18-$AB57/12)*$AA57*$F53,0)))))</f>
        <v>0</v>
      </c>
      <c r="JO224" s="515">
        <f>IF(OR(JO$167&lt;=EOMONTH($E53,$R53*(1-$O53)),JO$167&gt;EOMONTH($E53,$P53*12*(1-$O53)+$Q53*12*$O53+$R53*(1-$O53))),0,IF($X53="NNN",SUM(Expenses!JM$14:JM$18)*$F53,IF($X53="FSG",0,IF($X53="MG",SUMPRODUCT(Expenses!JM$14:JM$18,$Z53:$Z57)*$F53,MAX((Expenses!JM$15-$AB53/12)*$AA53*$F53,0)+MAX((Expenses!JM$14-$AB54/12)*$AA54*$F53,0)+MAX((Expenses!JM$17-$AB55/12)*$AA55*$F53,0)+MAX((Expenses!JM$16-$AB56/12)*$AA56*$F53,0)+MAX((Expenses!JM$18-$AB57/12)*$AA57*$F53,0)))))</f>
        <v>0</v>
      </c>
      <c r="JP224" s="515">
        <f>IF(OR(JP$167&lt;=EOMONTH($E53,$R53*(1-$O53)),JP$167&gt;EOMONTH($E53,$P53*12*(1-$O53)+$Q53*12*$O53+$R53*(1-$O53))),0,IF($X53="NNN",SUM(Expenses!JN$14:JN$18)*$F53,IF($X53="FSG",0,IF($X53="MG",SUMPRODUCT(Expenses!JN$14:JN$18,$Z53:$Z57)*$F53,MAX((Expenses!JN$15-$AB53/12)*$AA53*$F53,0)+MAX((Expenses!JN$14-$AB54/12)*$AA54*$F53,0)+MAX((Expenses!JN$17-$AB55/12)*$AA55*$F53,0)+MAX((Expenses!JN$16-$AB56/12)*$AA56*$F53,0)+MAX((Expenses!JN$18-$AB57/12)*$AA57*$F53,0)))))</f>
        <v>0</v>
      </c>
      <c r="JQ224" s="515">
        <f>IF(OR(JQ$167&lt;=EOMONTH($E53,$R53*(1-$O53)),JQ$167&gt;EOMONTH($E53,$P53*12*(1-$O53)+$Q53*12*$O53+$R53*(1-$O53))),0,IF($X53="NNN",SUM(Expenses!JO$14:JO$18)*$F53,IF($X53="FSG",0,IF($X53="MG",SUMPRODUCT(Expenses!JO$14:JO$18,$Z53:$Z57)*$F53,MAX((Expenses!JO$15-$AB53/12)*$AA53*$F53,0)+MAX((Expenses!JO$14-$AB54/12)*$AA54*$F53,0)+MAX((Expenses!JO$17-$AB55/12)*$AA55*$F53,0)+MAX((Expenses!JO$16-$AB56/12)*$AA56*$F53,0)+MAX((Expenses!JO$18-$AB57/12)*$AA57*$F53,0)))))</f>
        <v>0</v>
      </c>
      <c r="JR224" s="515">
        <f>IF(OR(JR$167&lt;=EOMONTH($E53,$R53*(1-$O53)),JR$167&gt;EOMONTH($E53,$P53*12*(1-$O53)+$Q53*12*$O53+$R53*(1-$O53))),0,IF($X53="NNN",SUM(Expenses!JP$14:JP$18)*$F53,IF($X53="FSG",0,IF($X53="MG",SUMPRODUCT(Expenses!JP$14:JP$18,$Z53:$Z57)*$F53,MAX((Expenses!JP$15-$AB53/12)*$AA53*$F53,0)+MAX((Expenses!JP$14-$AB54/12)*$AA54*$F53,0)+MAX((Expenses!JP$17-$AB55/12)*$AA55*$F53,0)+MAX((Expenses!JP$16-$AB56/12)*$AA56*$F53,0)+MAX((Expenses!JP$18-$AB57/12)*$AA57*$F53,0)))))</f>
        <v>0</v>
      </c>
      <c r="JS224" s="515">
        <f>IF(OR(JS$167&lt;=EOMONTH($E53,$R53*(1-$O53)),JS$167&gt;EOMONTH($E53,$P53*12*(1-$O53)+$Q53*12*$O53+$R53*(1-$O53))),0,IF($X53="NNN",SUM(Expenses!JQ$14:JQ$18)*$F53,IF($X53="FSG",0,IF($X53="MG",SUMPRODUCT(Expenses!JQ$14:JQ$18,$Z53:$Z57)*$F53,MAX((Expenses!JQ$15-$AB53/12)*$AA53*$F53,0)+MAX((Expenses!JQ$14-$AB54/12)*$AA54*$F53,0)+MAX((Expenses!JQ$17-$AB55/12)*$AA55*$F53,0)+MAX((Expenses!JQ$16-$AB56/12)*$AA56*$F53,0)+MAX((Expenses!JQ$18-$AB57/12)*$AA57*$F53,0)))))</f>
        <v>0</v>
      </c>
      <c r="JT224" s="515">
        <f>IF(OR(JT$167&lt;=EOMONTH($E53,$R53*(1-$O53)),JT$167&gt;EOMONTH($E53,$P53*12*(1-$O53)+$Q53*12*$O53+$R53*(1-$O53))),0,IF($X53="NNN",SUM(Expenses!JR$14:JR$18)*$F53,IF($X53="FSG",0,IF($X53="MG",SUMPRODUCT(Expenses!JR$14:JR$18,$Z53:$Z57)*$F53,MAX((Expenses!JR$15-$AB53/12)*$AA53*$F53,0)+MAX((Expenses!JR$14-$AB54/12)*$AA54*$F53,0)+MAX((Expenses!JR$17-$AB55/12)*$AA55*$F53,0)+MAX((Expenses!JR$16-$AB56/12)*$AA56*$F53,0)+MAX((Expenses!JR$18-$AB57/12)*$AA57*$F53,0)))))</f>
        <v>0</v>
      </c>
      <c r="JU224" s="515">
        <f>IF(OR(JU$167&lt;=EOMONTH($E53,$R53*(1-$O53)),JU$167&gt;EOMONTH($E53,$P53*12*(1-$O53)+$Q53*12*$O53+$R53*(1-$O53))),0,IF($X53="NNN",SUM(Expenses!JS$14:JS$18)*$F53,IF($X53="FSG",0,IF($X53="MG",SUMPRODUCT(Expenses!JS$14:JS$18,$Z53:$Z57)*$F53,MAX((Expenses!JS$15-$AB53/12)*$AA53*$F53,0)+MAX((Expenses!JS$14-$AB54/12)*$AA54*$F53,0)+MAX((Expenses!JS$17-$AB55/12)*$AA55*$F53,0)+MAX((Expenses!JS$16-$AB56/12)*$AA56*$F53,0)+MAX((Expenses!JS$18-$AB57/12)*$AA57*$F53,0)))))</f>
        <v>0</v>
      </c>
      <c r="JV224" s="515">
        <f>IF(OR(JV$167&lt;=EOMONTH($E53,$R53*(1-$O53)),JV$167&gt;EOMONTH($E53,$P53*12*(1-$O53)+$Q53*12*$O53+$R53*(1-$O53))),0,IF($X53="NNN",SUM(Expenses!JT$14:JT$18)*$F53,IF($X53="FSG",0,IF($X53="MG",SUMPRODUCT(Expenses!JT$14:JT$18,$Z53:$Z57)*$F53,MAX((Expenses!JT$15-$AB53/12)*$AA53*$F53,0)+MAX((Expenses!JT$14-$AB54/12)*$AA54*$F53,0)+MAX((Expenses!JT$17-$AB55/12)*$AA55*$F53,0)+MAX((Expenses!JT$16-$AB56/12)*$AA56*$F53,0)+MAX((Expenses!JT$18-$AB57/12)*$AA57*$F53,0)))))</f>
        <v>0</v>
      </c>
      <c r="JW224" s="515">
        <f>IF(OR(JW$167&lt;=EOMONTH($E53,$R53*(1-$O53)),JW$167&gt;EOMONTH($E53,$P53*12*(1-$O53)+$Q53*12*$O53+$R53*(1-$O53))),0,IF($X53="NNN",SUM(Expenses!JU$14:JU$18)*$F53,IF($X53="FSG",0,IF($X53="MG",SUMPRODUCT(Expenses!JU$14:JU$18,$Z53:$Z57)*$F53,MAX((Expenses!JU$15-$AB53/12)*$AA53*$F53,0)+MAX((Expenses!JU$14-$AB54/12)*$AA54*$F53,0)+MAX((Expenses!JU$17-$AB55/12)*$AA55*$F53,0)+MAX((Expenses!JU$16-$AB56/12)*$AA56*$F53,0)+MAX((Expenses!JU$18-$AB57/12)*$AA57*$F53,0)))))</f>
        <v>0</v>
      </c>
      <c r="JX224" s="515">
        <f>IF(OR(JX$167&lt;=EOMONTH($E53,$R53*(1-$O53)),JX$167&gt;EOMONTH($E53,$P53*12*(1-$O53)+$Q53*12*$O53+$R53*(1-$O53))),0,IF($X53="NNN",SUM(Expenses!JV$14:JV$18)*$F53,IF($X53="FSG",0,IF($X53="MG",SUMPRODUCT(Expenses!JV$14:JV$18,$Z53:$Z57)*$F53,MAX((Expenses!JV$15-$AB53/12)*$AA53*$F53,0)+MAX((Expenses!JV$14-$AB54/12)*$AA54*$F53,0)+MAX((Expenses!JV$17-$AB55/12)*$AA55*$F53,0)+MAX((Expenses!JV$16-$AB56/12)*$AA56*$F53,0)+MAX((Expenses!JV$18-$AB57/12)*$AA57*$F53,0)))))</f>
        <v>0</v>
      </c>
      <c r="JY224" s="515">
        <f>IF(OR(JY$167&lt;=EOMONTH($E53,$R53*(1-$O53)),JY$167&gt;EOMONTH($E53,$P53*12*(1-$O53)+$Q53*12*$O53+$R53*(1-$O53))),0,IF($X53="NNN",SUM(Expenses!JW$14:JW$18)*$F53,IF($X53="FSG",0,IF($X53="MG",SUMPRODUCT(Expenses!JW$14:JW$18,$Z53:$Z57)*$F53,MAX((Expenses!JW$15-$AB53/12)*$AA53*$F53,0)+MAX((Expenses!JW$14-$AB54/12)*$AA54*$F53,0)+MAX((Expenses!JW$17-$AB55/12)*$AA55*$F53,0)+MAX((Expenses!JW$16-$AB56/12)*$AA56*$F53,0)+MAX((Expenses!JW$18-$AB57/12)*$AA57*$F53,0)))))</f>
        <v>0</v>
      </c>
      <c r="JZ224" s="515">
        <f>IF(OR(JZ$167&lt;=EOMONTH($E53,$R53*(1-$O53)),JZ$167&gt;EOMONTH($E53,$P53*12*(1-$O53)+$Q53*12*$O53+$R53*(1-$O53))),0,IF($X53="NNN",SUM(Expenses!JX$14:JX$18)*$F53,IF($X53="FSG",0,IF($X53="MG",SUMPRODUCT(Expenses!JX$14:JX$18,$Z53:$Z57)*$F53,MAX((Expenses!JX$15-$AB53/12)*$AA53*$F53,0)+MAX((Expenses!JX$14-$AB54/12)*$AA54*$F53,0)+MAX((Expenses!JX$17-$AB55/12)*$AA55*$F53,0)+MAX((Expenses!JX$16-$AB56/12)*$AA56*$F53,0)+MAX((Expenses!JX$18-$AB57/12)*$AA57*$F53,0)))))</f>
        <v>0</v>
      </c>
      <c r="KA224" s="515">
        <f>IF(OR(KA$167&lt;=EOMONTH($E53,$R53*(1-$O53)),KA$167&gt;EOMONTH($E53,$P53*12*(1-$O53)+$Q53*12*$O53+$R53*(1-$O53))),0,IF($X53="NNN",SUM(Expenses!JY$14:JY$18)*$F53,IF($X53="FSG",0,IF($X53="MG",SUMPRODUCT(Expenses!JY$14:JY$18,$Z53:$Z57)*$F53,MAX((Expenses!JY$15-$AB53/12)*$AA53*$F53,0)+MAX((Expenses!JY$14-$AB54/12)*$AA54*$F53,0)+MAX((Expenses!JY$17-$AB55/12)*$AA55*$F53,0)+MAX((Expenses!JY$16-$AB56/12)*$AA56*$F53,0)+MAX((Expenses!JY$18-$AB57/12)*$AA57*$F53,0)))))</f>
        <v>0</v>
      </c>
      <c r="KB224" s="515">
        <f>IF(OR(KB$167&lt;=EOMONTH($E53,$R53*(1-$O53)),KB$167&gt;EOMONTH($E53,$P53*12*(1-$O53)+$Q53*12*$O53+$R53*(1-$O53))),0,IF($X53="NNN",SUM(Expenses!JZ$14:JZ$18)*$F53,IF($X53="FSG",0,IF($X53="MG",SUMPRODUCT(Expenses!JZ$14:JZ$18,$Z53:$Z57)*$F53,MAX((Expenses!JZ$15-$AB53/12)*$AA53*$F53,0)+MAX((Expenses!JZ$14-$AB54/12)*$AA54*$F53,0)+MAX((Expenses!JZ$17-$AB55/12)*$AA55*$F53,0)+MAX((Expenses!JZ$16-$AB56/12)*$AA56*$F53,0)+MAX((Expenses!JZ$18-$AB57/12)*$AA57*$F53,0)))))</f>
        <v>0</v>
      </c>
      <c r="KC224" s="515">
        <f>IF(OR(KC$167&lt;=EOMONTH($E53,$R53*(1-$O53)),KC$167&gt;EOMONTH($E53,$P53*12*(1-$O53)+$Q53*12*$O53+$R53*(1-$O53))),0,IF($X53="NNN",SUM(Expenses!KA$14:KA$18)*$F53,IF($X53="FSG",0,IF($X53="MG",SUMPRODUCT(Expenses!KA$14:KA$18,$Z53:$Z57)*$F53,MAX((Expenses!KA$15-$AB53/12)*$AA53*$F53,0)+MAX((Expenses!KA$14-$AB54/12)*$AA54*$F53,0)+MAX((Expenses!KA$17-$AB55/12)*$AA55*$F53,0)+MAX((Expenses!KA$16-$AB56/12)*$AA56*$F53,0)+MAX((Expenses!KA$18-$AB57/12)*$AA57*$F53,0)))))</f>
        <v>0</v>
      </c>
      <c r="KD224" s="515">
        <f>IF(OR(KD$167&lt;=EOMONTH($E53,$R53*(1-$O53)),KD$167&gt;EOMONTH($E53,$P53*12*(1-$O53)+$Q53*12*$O53+$R53*(1-$O53))),0,IF($X53="NNN",SUM(Expenses!KB$14:KB$18)*$F53,IF($X53="FSG",0,IF($X53="MG",SUMPRODUCT(Expenses!KB$14:KB$18,$Z53:$Z57)*$F53,MAX((Expenses!KB$15-$AB53/12)*$AA53*$F53,0)+MAX((Expenses!KB$14-$AB54/12)*$AA54*$F53,0)+MAX((Expenses!KB$17-$AB55/12)*$AA55*$F53,0)+MAX((Expenses!KB$16-$AB56/12)*$AA56*$F53,0)+MAX((Expenses!KB$18-$AB57/12)*$AA57*$F53,0)))))</f>
        <v>0</v>
      </c>
      <c r="KE224" s="515">
        <f>IF(OR(KE$167&lt;=EOMONTH($E53,$R53*(1-$O53)),KE$167&gt;EOMONTH($E53,$P53*12*(1-$O53)+$Q53*12*$O53+$R53*(1-$O53))),0,IF($X53="NNN",SUM(Expenses!KC$14:KC$18)*$F53,IF($X53="FSG",0,IF($X53="MG",SUMPRODUCT(Expenses!KC$14:KC$18,$Z53:$Z57)*$F53,MAX((Expenses!KC$15-$AB53/12)*$AA53*$F53,0)+MAX((Expenses!KC$14-$AB54/12)*$AA54*$F53,0)+MAX((Expenses!KC$17-$AB55/12)*$AA55*$F53,0)+MAX((Expenses!KC$16-$AB56/12)*$AA56*$F53,0)+MAX((Expenses!KC$18-$AB57/12)*$AA57*$F53,0)))))</f>
        <v>0</v>
      </c>
      <c r="KF224" s="515">
        <f>IF(OR(KF$167&lt;=EOMONTH($E53,$R53*(1-$O53)),KF$167&gt;EOMONTH($E53,$P53*12*(1-$O53)+$Q53*12*$O53+$R53*(1-$O53))),0,IF($X53="NNN",SUM(Expenses!KD$14:KD$18)*$F53,IF($X53="FSG",0,IF($X53="MG",SUMPRODUCT(Expenses!KD$14:KD$18,$Z53:$Z57)*$F53,MAX((Expenses!KD$15-$AB53/12)*$AA53*$F53,0)+MAX((Expenses!KD$14-$AB54/12)*$AA54*$F53,0)+MAX((Expenses!KD$17-$AB55/12)*$AA55*$F53,0)+MAX((Expenses!KD$16-$AB56/12)*$AA56*$F53,0)+MAX((Expenses!KD$18-$AB57/12)*$AA57*$F53,0)))))</f>
        <v>0</v>
      </c>
      <c r="KG224" s="515">
        <f>IF(OR(KG$167&lt;=EOMONTH($E53,$R53*(1-$O53)),KG$167&gt;EOMONTH($E53,$P53*12*(1-$O53)+$Q53*12*$O53+$R53*(1-$O53))),0,IF($X53="NNN",SUM(Expenses!KE$14:KE$18)*$F53,IF($X53="FSG",0,IF($X53="MG",SUMPRODUCT(Expenses!KE$14:KE$18,$Z53:$Z57)*$F53,MAX((Expenses!KE$15-$AB53/12)*$AA53*$F53,0)+MAX((Expenses!KE$14-$AB54/12)*$AA54*$F53,0)+MAX((Expenses!KE$17-$AB55/12)*$AA55*$F53,0)+MAX((Expenses!KE$16-$AB56/12)*$AA56*$F53,0)+MAX((Expenses!KE$18-$AB57/12)*$AA57*$F53,0)))))</f>
        <v>0</v>
      </c>
      <c r="KH224" s="515">
        <f>IF(OR(KH$167&lt;=EOMONTH($E53,$R53*(1-$O53)),KH$167&gt;EOMONTH($E53,$P53*12*(1-$O53)+$Q53*12*$O53+$R53*(1-$O53))),0,IF($X53="NNN",SUM(Expenses!KF$14:KF$18)*$F53,IF($X53="FSG",0,IF($X53="MG",SUMPRODUCT(Expenses!KF$14:KF$18,$Z53:$Z57)*$F53,MAX((Expenses!KF$15-$AB53/12)*$AA53*$F53,0)+MAX((Expenses!KF$14-$AB54/12)*$AA54*$F53,0)+MAX((Expenses!KF$17-$AB55/12)*$AA55*$F53,0)+MAX((Expenses!KF$16-$AB56/12)*$AA56*$F53,0)+MAX((Expenses!KF$18-$AB57/12)*$AA57*$F53,0)))))</f>
        <v>0</v>
      </c>
      <c r="KI224" s="515">
        <f>IF(OR(KI$167&lt;=EOMONTH($E53,$R53*(1-$O53)),KI$167&gt;EOMONTH($E53,$P53*12*(1-$O53)+$Q53*12*$O53+$R53*(1-$O53))),0,IF($X53="NNN",SUM(Expenses!KG$14:KG$18)*$F53,IF($X53="FSG",0,IF($X53="MG",SUMPRODUCT(Expenses!KG$14:KG$18,$Z53:$Z57)*$F53,MAX((Expenses!KG$15-$AB53/12)*$AA53*$F53,0)+MAX((Expenses!KG$14-$AB54/12)*$AA54*$F53,0)+MAX((Expenses!KG$17-$AB55/12)*$AA55*$F53,0)+MAX((Expenses!KG$16-$AB56/12)*$AA56*$F53,0)+MAX((Expenses!KG$18-$AB57/12)*$AA57*$F53,0)))))</f>
        <v>0</v>
      </c>
      <c r="KJ224" s="515">
        <f>IF(OR(KJ$167&lt;=EOMONTH($E53,$R53*(1-$O53)),KJ$167&gt;EOMONTH($E53,$P53*12*(1-$O53)+$Q53*12*$O53+$R53*(1-$O53))),0,IF($X53="NNN",SUM(Expenses!KH$14:KH$18)*$F53,IF($X53="FSG",0,IF($X53="MG",SUMPRODUCT(Expenses!KH$14:KH$18,$Z53:$Z57)*$F53,MAX((Expenses!KH$15-$AB53/12)*$AA53*$F53,0)+MAX((Expenses!KH$14-$AB54/12)*$AA54*$F53,0)+MAX((Expenses!KH$17-$AB55/12)*$AA55*$F53,0)+MAX((Expenses!KH$16-$AB56/12)*$AA56*$F53,0)+MAX((Expenses!KH$18-$AB57/12)*$AA57*$F53,0)))))</f>
        <v>0</v>
      </c>
      <c r="KK224" s="515">
        <f>IF(OR(KK$167&lt;=EOMONTH($E53,$R53*(1-$O53)),KK$167&gt;EOMONTH($E53,$P53*12*(1-$O53)+$Q53*12*$O53+$R53*(1-$O53))),0,IF($X53="NNN",SUM(Expenses!KI$14:KI$18)*$F53,IF($X53="FSG",0,IF($X53="MG",SUMPRODUCT(Expenses!KI$14:KI$18,$Z53:$Z57)*$F53,MAX((Expenses!KI$15-$AB53/12)*$AA53*$F53,0)+MAX((Expenses!KI$14-$AB54/12)*$AA54*$F53,0)+MAX((Expenses!KI$17-$AB55/12)*$AA55*$F53,0)+MAX((Expenses!KI$16-$AB56/12)*$AA56*$F53,0)+MAX((Expenses!KI$18-$AB57/12)*$AA57*$F53,0)))))</f>
        <v>0</v>
      </c>
      <c r="KL224" s="515">
        <f>IF(OR(KL$167&lt;=EOMONTH($E53,$R53*(1-$O53)),KL$167&gt;EOMONTH($E53,$P53*12*(1-$O53)+$Q53*12*$O53+$R53*(1-$O53))),0,IF($X53="NNN",SUM(Expenses!KJ$14:KJ$18)*$F53,IF($X53="FSG",0,IF($X53="MG",SUMPRODUCT(Expenses!KJ$14:KJ$18,$Z53:$Z57)*$F53,MAX((Expenses!KJ$15-$AB53/12)*$AA53*$F53,0)+MAX((Expenses!KJ$14-$AB54/12)*$AA54*$F53,0)+MAX((Expenses!KJ$17-$AB55/12)*$AA55*$F53,0)+MAX((Expenses!KJ$16-$AB56/12)*$AA56*$F53,0)+MAX((Expenses!KJ$18-$AB57/12)*$AA57*$F53,0)))))</f>
        <v>0</v>
      </c>
      <c r="KM224" s="515">
        <f>IF(OR(KM$167&lt;=EOMONTH($E53,$R53*(1-$O53)),KM$167&gt;EOMONTH($E53,$P53*12*(1-$O53)+$Q53*12*$O53+$R53*(1-$O53))),0,IF($X53="NNN",SUM(Expenses!KK$14:KK$18)*$F53,IF($X53="FSG",0,IF($X53="MG",SUMPRODUCT(Expenses!KK$14:KK$18,$Z53:$Z57)*$F53,MAX((Expenses!KK$15-$AB53/12)*$AA53*$F53,0)+MAX((Expenses!KK$14-$AB54/12)*$AA54*$F53,0)+MAX((Expenses!KK$17-$AB55/12)*$AA55*$F53,0)+MAX((Expenses!KK$16-$AB56/12)*$AA56*$F53,0)+MAX((Expenses!KK$18-$AB57/12)*$AA57*$F53,0)))))</f>
        <v>0</v>
      </c>
      <c r="KN224" s="515">
        <f>IF(OR(KN$167&lt;=EOMONTH($E53,$R53*(1-$O53)),KN$167&gt;EOMONTH($E53,$P53*12*(1-$O53)+$Q53*12*$O53+$R53*(1-$O53))),0,IF($X53="NNN",SUM(Expenses!KL$14:KL$18)*$F53,IF($X53="FSG",0,IF($X53="MG",SUMPRODUCT(Expenses!KL$14:KL$18,$Z53:$Z57)*$F53,MAX((Expenses!KL$15-$AB53/12)*$AA53*$F53,0)+MAX((Expenses!KL$14-$AB54/12)*$AA54*$F53,0)+MAX((Expenses!KL$17-$AB55/12)*$AA55*$F53,0)+MAX((Expenses!KL$16-$AB56/12)*$AA56*$F53,0)+MAX((Expenses!KL$18-$AB57/12)*$AA57*$F53,0)))))</f>
        <v>0</v>
      </c>
      <c r="KO224" s="515">
        <f>IF(OR(KO$167&lt;=EOMONTH($E53,$R53*(1-$O53)),KO$167&gt;EOMONTH($E53,$P53*12*(1-$O53)+$Q53*12*$O53+$R53*(1-$O53))),0,IF($X53="NNN",SUM(Expenses!KM$14:KM$18)*$F53,IF($X53="FSG",0,IF($X53="MG",SUMPRODUCT(Expenses!KM$14:KM$18,$Z53:$Z57)*$F53,MAX((Expenses!KM$15-$AB53/12)*$AA53*$F53,0)+MAX((Expenses!KM$14-$AB54/12)*$AA54*$F53,0)+MAX((Expenses!KM$17-$AB55/12)*$AA55*$F53,0)+MAX((Expenses!KM$16-$AB56/12)*$AA56*$F53,0)+MAX((Expenses!KM$18-$AB57/12)*$AA57*$F53,0)))))</f>
        <v>0</v>
      </c>
      <c r="KP224" s="515">
        <f>IF(OR(KP$167&lt;=EOMONTH($E53,$R53*(1-$O53)),KP$167&gt;EOMONTH($E53,$P53*12*(1-$O53)+$Q53*12*$O53+$R53*(1-$O53))),0,IF($X53="NNN",SUM(Expenses!KN$14:KN$18)*$F53,IF($X53="FSG",0,IF($X53="MG",SUMPRODUCT(Expenses!KN$14:KN$18,$Z53:$Z57)*$F53,MAX((Expenses!KN$15-$AB53/12)*$AA53*$F53,0)+MAX((Expenses!KN$14-$AB54/12)*$AA54*$F53,0)+MAX((Expenses!KN$17-$AB55/12)*$AA55*$F53,0)+MAX((Expenses!KN$16-$AB56/12)*$AA56*$F53,0)+MAX((Expenses!KN$18-$AB57/12)*$AA57*$F53,0)))))</f>
        <v>0</v>
      </c>
      <c r="KQ224" s="515">
        <f>IF(OR(KQ$167&lt;=EOMONTH($E53,$R53*(1-$O53)),KQ$167&gt;EOMONTH($E53,$P53*12*(1-$O53)+$Q53*12*$O53+$R53*(1-$O53))),0,IF($X53="NNN",SUM(Expenses!KO$14:KO$18)*$F53,IF($X53="FSG",0,IF($X53="MG",SUMPRODUCT(Expenses!KO$14:KO$18,$Z53:$Z57)*$F53,MAX((Expenses!KO$15-$AB53/12)*$AA53*$F53,0)+MAX((Expenses!KO$14-$AB54/12)*$AA54*$F53,0)+MAX((Expenses!KO$17-$AB55/12)*$AA55*$F53,0)+MAX((Expenses!KO$16-$AB56/12)*$AA56*$F53,0)+MAX((Expenses!KO$18-$AB57/12)*$AA57*$F53,0)))))</f>
        <v>0</v>
      </c>
      <c r="KR224" s="515">
        <f>IF(OR(KR$167&lt;=EOMONTH($E53,$R53*(1-$O53)),KR$167&gt;EOMONTH($E53,$P53*12*(1-$O53)+$Q53*12*$O53+$R53*(1-$O53))),0,IF($X53="NNN",SUM(Expenses!KP$14:KP$18)*$F53,IF($X53="FSG",0,IF($X53="MG",SUMPRODUCT(Expenses!KP$14:KP$18,$Z53:$Z57)*$F53,MAX((Expenses!KP$15-$AB53/12)*$AA53*$F53,0)+MAX((Expenses!KP$14-$AB54/12)*$AA54*$F53,0)+MAX((Expenses!KP$17-$AB55/12)*$AA55*$F53,0)+MAX((Expenses!KP$16-$AB56/12)*$AA56*$F53,0)+MAX((Expenses!KP$18-$AB57/12)*$AA57*$F53,0)))))</f>
        <v>0</v>
      </c>
      <c r="KS224" s="515">
        <f>IF(OR(KS$167&lt;=EOMONTH($E53,$R53*(1-$O53)),KS$167&gt;EOMONTH($E53,$P53*12*(1-$O53)+$Q53*12*$O53+$R53*(1-$O53))),0,IF($X53="NNN",SUM(Expenses!KQ$14:KQ$18)*$F53,IF($X53="FSG",0,IF($X53="MG",SUMPRODUCT(Expenses!KQ$14:KQ$18,$Z53:$Z57)*$F53,MAX((Expenses!KQ$15-$AB53/12)*$AA53*$F53,0)+MAX((Expenses!KQ$14-$AB54/12)*$AA54*$F53,0)+MAX((Expenses!KQ$17-$AB55/12)*$AA55*$F53,0)+MAX((Expenses!KQ$16-$AB56/12)*$AA56*$F53,0)+MAX((Expenses!KQ$18-$AB57/12)*$AA57*$F53,0)))))</f>
        <v>0</v>
      </c>
      <c r="KT224" s="515">
        <f>IF(OR(KT$167&lt;=EOMONTH($E53,$R53*(1-$O53)),KT$167&gt;EOMONTH($E53,$P53*12*(1-$O53)+$Q53*12*$O53+$R53*(1-$O53))),0,IF($X53="NNN",SUM(Expenses!KR$14:KR$18)*$F53,IF($X53="FSG",0,IF($X53="MG",SUMPRODUCT(Expenses!KR$14:KR$18,$Z53:$Z57)*$F53,MAX((Expenses!KR$15-$AB53/12)*$AA53*$F53,0)+MAX((Expenses!KR$14-$AB54/12)*$AA54*$F53,0)+MAX((Expenses!KR$17-$AB55/12)*$AA55*$F53,0)+MAX((Expenses!KR$16-$AB56/12)*$AA56*$F53,0)+MAX((Expenses!KR$18-$AB57/12)*$AA57*$F53,0)))))</f>
        <v>0</v>
      </c>
      <c r="KU224" s="515">
        <f>IF(OR(KU$167&lt;=EOMONTH($E53,$R53*(1-$O53)),KU$167&gt;EOMONTH($E53,$P53*12*(1-$O53)+$Q53*12*$O53+$R53*(1-$O53))),0,IF($X53="NNN",SUM(Expenses!KS$14:KS$18)*$F53,IF($X53="FSG",0,IF($X53="MG",SUMPRODUCT(Expenses!KS$14:KS$18,$Z53:$Z57)*$F53,MAX((Expenses!KS$15-$AB53/12)*$AA53*$F53,0)+MAX((Expenses!KS$14-$AB54/12)*$AA54*$F53,0)+MAX((Expenses!KS$17-$AB55/12)*$AA55*$F53,0)+MAX((Expenses!KS$16-$AB56/12)*$AA56*$F53,0)+MAX((Expenses!KS$18-$AB57/12)*$AA57*$F53,0)))))</f>
        <v>0</v>
      </c>
      <c r="KV224" s="515">
        <f>IF(OR(KV$167&lt;=EOMONTH($E53,$R53*(1-$O53)),KV$167&gt;EOMONTH($E53,$P53*12*(1-$O53)+$Q53*12*$O53+$R53*(1-$O53))),0,IF($X53="NNN",SUM(Expenses!KT$14:KT$18)*$F53,IF($X53="FSG",0,IF($X53="MG",SUMPRODUCT(Expenses!KT$14:KT$18,$Z53:$Z57)*$F53,MAX((Expenses!KT$15-$AB53/12)*$AA53*$F53,0)+MAX((Expenses!KT$14-$AB54/12)*$AA54*$F53,0)+MAX((Expenses!KT$17-$AB55/12)*$AA55*$F53,0)+MAX((Expenses!KT$16-$AB56/12)*$AA56*$F53,0)+MAX((Expenses!KT$18-$AB57/12)*$AA57*$F53,0)))))</f>
        <v>0</v>
      </c>
      <c r="KW224" s="515">
        <f>IF(OR(KW$167&lt;=EOMONTH($E53,$R53*(1-$O53)),KW$167&gt;EOMONTH($E53,$P53*12*(1-$O53)+$Q53*12*$O53+$R53*(1-$O53))),0,IF($X53="NNN",SUM(Expenses!KU$14:KU$18)*$F53,IF($X53="FSG",0,IF($X53="MG",SUMPRODUCT(Expenses!KU$14:KU$18,$Z53:$Z57)*$F53,MAX((Expenses!KU$15-$AB53/12)*$AA53*$F53,0)+MAX((Expenses!KU$14-$AB54/12)*$AA54*$F53,0)+MAX((Expenses!KU$17-$AB55/12)*$AA55*$F53,0)+MAX((Expenses!KU$16-$AB56/12)*$AA56*$F53,0)+MAX((Expenses!KU$18-$AB57/12)*$AA57*$F53,0)))))</f>
        <v>0</v>
      </c>
      <c r="KX224" s="515">
        <f>IF(OR(KX$167&lt;=EOMONTH($E53,$R53*(1-$O53)),KX$167&gt;EOMONTH($E53,$P53*12*(1-$O53)+$Q53*12*$O53+$R53*(1-$O53))),0,IF($X53="NNN",SUM(Expenses!KV$14:KV$18)*$F53,IF($X53="FSG",0,IF($X53="MG",SUMPRODUCT(Expenses!KV$14:KV$18,$Z53:$Z57)*$F53,MAX((Expenses!KV$15-$AB53/12)*$AA53*$F53,0)+MAX((Expenses!KV$14-$AB54/12)*$AA54*$F53,0)+MAX((Expenses!KV$17-$AB55/12)*$AA55*$F53,0)+MAX((Expenses!KV$16-$AB56/12)*$AA56*$F53,0)+MAX((Expenses!KV$18-$AB57/12)*$AA57*$F53,0)))))</f>
        <v>0</v>
      </c>
      <c r="KY224" s="515">
        <f>IF(OR(KY$167&lt;=EOMONTH($E53,$R53*(1-$O53)),KY$167&gt;EOMONTH($E53,$P53*12*(1-$O53)+$Q53*12*$O53+$R53*(1-$O53))),0,IF($X53="NNN",SUM(Expenses!KW$14:KW$18)*$F53,IF($X53="FSG",0,IF($X53="MG",SUMPRODUCT(Expenses!KW$14:KW$18,$Z53:$Z57)*$F53,MAX((Expenses!KW$15-$AB53/12)*$AA53*$F53,0)+MAX((Expenses!KW$14-$AB54/12)*$AA54*$F53,0)+MAX((Expenses!KW$17-$AB55/12)*$AA55*$F53,0)+MAX((Expenses!KW$16-$AB56/12)*$AA56*$F53,0)+MAX((Expenses!KW$18-$AB57/12)*$AA57*$F53,0)))))</f>
        <v>0</v>
      </c>
      <c r="KZ224" s="515">
        <f>IF(OR(KZ$167&lt;=EOMONTH($E53,$R53*(1-$O53)),KZ$167&gt;EOMONTH($E53,$P53*12*(1-$O53)+$Q53*12*$O53+$R53*(1-$O53))),0,IF($X53="NNN",SUM(Expenses!KX$14:KX$18)*$F53,IF($X53="FSG",0,IF($X53="MG",SUMPRODUCT(Expenses!KX$14:KX$18,$Z53:$Z57)*$F53,MAX((Expenses!KX$15-$AB53/12)*$AA53*$F53,0)+MAX((Expenses!KX$14-$AB54/12)*$AA54*$F53,0)+MAX((Expenses!KX$17-$AB55/12)*$AA55*$F53,0)+MAX((Expenses!KX$16-$AB56/12)*$AA56*$F53,0)+MAX((Expenses!KX$18-$AB57/12)*$AA57*$F53,0)))))</f>
        <v>0</v>
      </c>
      <c r="LA224" s="515">
        <f>IF(OR(LA$167&lt;=EOMONTH($E53,$R53*(1-$O53)),LA$167&gt;EOMONTH($E53,$P53*12*(1-$O53)+$Q53*12*$O53+$R53*(1-$O53))),0,IF($X53="NNN",SUM(Expenses!KY$14:KY$18)*$F53,IF($X53="FSG",0,IF($X53="MG",SUMPRODUCT(Expenses!KY$14:KY$18,$Z53:$Z57)*$F53,MAX((Expenses!KY$15-$AB53/12)*$AA53*$F53,0)+MAX((Expenses!KY$14-$AB54/12)*$AA54*$F53,0)+MAX((Expenses!KY$17-$AB55/12)*$AA55*$F53,0)+MAX((Expenses!KY$16-$AB56/12)*$AA56*$F53,0)+MAX((Expenses!KY$18-$AB57/12)*$AA57*$F53,0)))))</f>
        <v>0</v>
      </c>
      <c r="LB224" s="515">
        <f>IF(OR(LB$167&lt;=EOMONTH($E53,$R53*(1-$O53)),LB$167&gt;EOMONTH($E53,$P53*12*(1-$O53)+$Q53*12*$O53+$R53*(1-$O53))),0,IF($X53="NNN",SUM(Expenses!KZ$14:KZ$18)*$F53,IF($X53="FSG",0,IF($X53="MG",SUMPRODUCT(Expenses!KZ$14:KZ$18,$Z53:$Z57)*$F53,MAX((Expenses!KZ$15-$AB53/12)*$AA53*$F53,0)+MAX((Expenses!KZ$14-$AB54/12)*$AA54*$F53,0)+MAX((Expenses!KZ$17-$AB55/12)*$AA55*$F53,0)+MAX((Expenses!KZ$16-$AB56/12)*$AA56*$F53,0)+MAX((Expenses!KZ$18-$AB57/12)*$AA57*$F53,0)))))</f>
        <v>0</v>
      </c>
      <c r="LC224" s="515">
        <f>IF(OR(LC$167&lt;=EOMONTH($E53,$R53*(1-$O53)),LC$167&gt;EOMONTH($E53,$P53*12*(1-$O53)+$Q53*12*$O53+$R53*(1-$O53))),0,IF($X53="NNN",SUM(Expenses!LA$14:LA$18)*$F53,IF($X53="FSG",0,IF($X53="MG",SUMPRODUCT(Expenses!LA$14:LA$18,$Z53:$Z57)*$F53,MAX((Expenses!LA$15-$AB53/12)*$AA53*$F53,0)+MAX((Expenses!LA$14-$AB54/12)*$AA54*$F53,0)+MAX((Expenses!LA$17-$AB55/12)*$AA55*$F53,0)+MAX((Expenses!LA$16-$AB56/12)*$AA56*$F53,0)+MAX((Expenses!LA$18-$AB57/12)*$AA57*$F53,0)))))</f>
        <v>0</v>
      </c>
      <c r="LD224" s="515">
        <f>IF(OR(LD$167&lt;=EOMONTH($E53,$R53*(1-$O53)),LD$167&gt;EOMONTH($E53,$P53*12*(1-$O53)+$Q53*12*$O53+$R53*(1-$O53))),0,IF($X53="NNN",SUM(Expenses!LB$14:LB$18)*$F53,IF($X53="FSG",0,IF($X53="MG",SUMPRODUCT(Expenses!LB$14:LB$18,$Z53:$Z57)*$F53,MAX((Expenses!LB$15-$AB53/12)*$AA53*$F53,0)+MAX((Expenses!LB$14-$AB54/12)*$AA54*$F53,0)+MAX((Expenses!LB$17-$AB55/12)*$AA55*$F53,0)+MAX((Expenses!LB$16-$AB56/12)*$AA56*$F53,0)+MAX((Expenses!LB$18-$AB57/12)*$AA57*$F53,0)))))</f>
        <v>0</v>
      </c>
      <c r="LE224" s="515">
        <f>IF(OR(LE$167&lt;=EOMONTH($E53,$R53*(1-$O53)),LE$167&gt;EOMONTH($E53,$P53*12*(1-$O53)+$Q53*12*$O53+$R53*(1-$O53))),0,IF($X53="NNN",SUM(Expenses!LC$14:LC$18)*$F53,IF($X53="FSG",0,IF($X53="MG",SUMPRODUCT(Expenses!LC$14:LC$18,$Z53:$Z57)*$F53,MAX((Expenses!LC$15-$AB53/12)*$AA53*$F53,0)+MAX((Expenses!LC$14-$AB54/12)*$AA54*$F53,0)+MAX((Expenses!LC$17-$AB55/12)*$AA55*$F53,0)+MAX((Expenses!LC$16-$AB56/12)*$AA56*$F53,0)+MAX((Expenses!LC$18-$AB57/12)*$AA57*$F53,0)))))</f>
        <v>0</v>
      </c>
      <c r="LF224" s="515">
        <f>IF(OR(LF$167&lt;=EOMONTH($E53,$R53*(1-$O53)),LF$167&gt;EOMONTH($E53,$P53*12*(1-$O53)+$Q53*12*$O53+$R53*(1-$O53))),0,IF($X53="NNN",SUM(Expenses!LD$14:LD$18)*$F53,IF($X53="FSG",0,IF($X53="MG",SUMPRODUCT(Expenses!LD$14:LD$18,$Z53:$Z57)*$F53,MAX((Expenses!LD$15-$AB53/12)*$AA53*$F53,0)+MAX((Expenses!LD$14-$AB54/12)*$AA54*$F53,0)+MAX((Expenses!LD$17-$AB55/12)*$AA55*$F53,0)+MAX((Expenses!LD$16-$AB56/12)*$AA56*$F53,0)+MAX((Expenses!LD$18-$AB57/12)*$AA57*$F53,0)))))</f>
        <v>0</v>
      </c>
      <c r="LG224" s="515">
        <f>IF(OR(LG$167&lt;=EOMONTH($E53,$R53*(1-$O53)),LG$167&gt;EOMONTH($E53,$P53*12*(1-$O53)+$Q53*12*$O53+$R53*(1-$O53))),0,IF($X53="NNN",SUM(Expenses!LE$14:LE$18)*$F53,IF($X53="FSG",0,IF($X53="MG",SUMPRODUCT(Expenses!LE$14:LE$18,$Z53:$Z57)*$F53,MAX((Expenses!LE$15-$AB53/12)*$AA53*$F53,0)+MAX((Expenses!LE$14-$AB54/12)*$AA54*$F53,0)+MAX((Expenses!LE$17-$AB55/12)*$AA55*$F53,0)+MAX((Expenses!LE$16-$AB56/12)*$AA56*$F53,0)+MAX((Expenses!LE$18-$AB57/12)*$AA57*$F53,0)))))</f>
        <v>0</v>
      </c>
      <c r="LH224" s="515">
        <f>IF(OR(LH$167&lt;=EOMONTH($E53,$R53*(1-$O53)),LH$167&gt;EOMONTH($E53,$P53*12*(1-$O53)+$Q53*12*$O53+$R53*(1-$O53))),0,IF($X53="NNN",SUM(Expenses!LF$14:LF$18)*$F53,IF($X53="FSG",0,IF($X53="MG",SUMPRODUCT(Expenses!LF$14:LF$18,$Z53:$Z57)*$F53,MAX((Expenses!LF$15-$AB53/12)*$AA53*$F53,0)+MAX((Expenses!LF$14-$AB54/12)*$AA54*$F53,0)+MAX((Expenses!LF$17-$AB55/12)*$AA55*$F53,0)+MAX((Expenses!LF$16-$AB56/12)*$AA56*$F53,0)+MAX((Expenses!LF$18-$AB57/12)*$AA57*$F53,0)))))</f>
        <v>0</v>
      </c>
      <c r="LI224" s="515">
        <f>IF(OR(LI$167&lt;=EOMONTH($E53,$R53*(1-$O53)),LI$167&gt;EOMONTH($E53,$P53*12*(1-$O53)+$Q53*12*$O53+$R53*(1-$O53))),0,IF($X53="NNN",SUM(Expenses!LG$14:LG$18)*$F53,IF($X53="FSG",0,IF($X53="MG",SUMPRODUCT(Expenses!LG$14:LG$18,$Z53:$Z57)*$F53,MAX((Expenses!LG$15-$AB53/12)*$AA53*$F53,0)+MAX((Expenses!LG$14-$AB54/12)*$AA54*$F53,0)+MAX((Expenses!LG$17-$AB55/12)*$AA55*$F53,0)+MAX((Expenses!LG$16-$AB56/12)*$AA56*$F53,0)+MAX((Expenses!LG$18-$AB57/12)*$AA57*$F53,0)))))</f>
        <v>0</v>
      </c>
      <c r="LJ224" s="515">
        <f>IF(OR(LJ$167&lt;=EOMONTH($E53,$R53*(1-$O53)),LJ$167&gt;EOMONTH($E53,$P53*12*(1-$O53)+$Q53*12*$O53+$R53*(1-$O53))),0,IF($X53="NNN",SUM(Expenses!LH$14:LH$18)*$F53,IF($X53="FSG",0,IF($X53="MG",SUMPRODUCT(Expenses!LH$14:LH$18,$Z53:$Z57)*$F53,MAX((Expenses!LH$15-$AB53/12)*$AA53*$F53,0)+MAX((Expenses!LH$14-$AB54/12)*$AA54*$F53,0)+MAX((Expenses!LH$17-$AB55/12)*$AA55*$F53,0)+MAX((Expenses!LH$16-$AB56/12)*$AA56*$F53,0)+MAX((Expenses!LH$18-$AB57/12)*$AA57*$F53,0)))))</f>
        <v>0</v>
      </c>
      <c r="LK224" s="515">
        <f>IF(OR(LK$167&lt;=EOMONTH($E53,$R53*(1-$O53)),LK$167&gt;EOMONTH($E53,$P53*12*(1-$O53)+$Q53*12*$O53+$R53*(1-$O53))),0,IF($X53="NNN",SUM(Expenses!LI$14:LI$18)*$F53,IF($X53="FSG",0,IF($X53="MG",SUMPRODUCT(Expenses!LI$14:LI$18,$Z53:$Z57)*$F53,MAX((Expenses!LI$15-$AB53/12)*$AA53*$F53,0)+MAX((Expenses!LI$14-$AB54/12)*$AA54*$F53,0)+MAX((Expenses!LI$17-$AB55/12)*$AA55*$F53,0)+MAX((Expenses!LI$16-$AB56/12)*$AA56*$F53,0)+MAX((Expenses!LI$18-$AB57/12)*$AA57*$F53,0)))))</f>
        <v>0</v>
      </c>
      <c r="LL224" s="515">
        <f>IF(OR(LL$167&lt;=EOMONTH($E53,$R53*(1-$O53)),LL$167&gt;EOMONTH($E53,$P53*12*(1-$O53)+$Q53*12*$O53+$R53*(1-$O53))),0,IF($X53="NNN",SUM(Expenses!LJ$14:LJ$18)*$F53,IF($X53="FSG",0,IF($X53="MG",SUMPRODUCT(Expenses!LJ$14:LJ$18,$Z53:$Z57)*$F53,MAX((Expenses!LJ$15-$AB53/12)*$AA53*$F53,0)+MAX((Expenses!LJ$14-$AB54/12)*$AA54*$F53,0)+MAX((Expenses!LJ$17-$AB55/12)*$AA55*$F53,0)+MAX((Expenses!LJ$16-$AB56/12)*$AA56*$F53,0)+MAX((Expenses!LJ$18-$AB57/12)*$AA57*$F53,0)))))</f>
        <v>0</v>
      </c>
      <c r="LM224" s="515">
        <f>IF(OR(LM$167&lt;=EOMONTH($E53,$R53*(1-$O53)),LM$167&gt;EOMONTH($E53,$P53*12*(1-$O53)+$Q53*12*$O53+$R53*(1-$O53))),0,IF($X53="NNN",SUM(Expenses!LK$14:LK$18)*$F53,IF($X53="FSG",0,IF($X53="MG",SUMPRODUCT(Expenses!LK$14:LK$18,$Z53:$Z57)*$F53,MAX((Expenses!LK$15-$AB53/12)*$AA53*$F53,0)+MAX((Expenses!LK$14-$AB54/12)*$AA54*$F53,0)+MAX((Expenses!LK$17-$AB55/12)*$AA55*$F53,0)+MAX((Expenses!LK$16-$AB56/12)*$AA56*$F53,0)+MAX((Expenses!LK$18-$AB57/12)*$AA57*$F53,0)))))</f>
        <v>0</v>
      </c>
      <c r="LN224" s="515">
        <f>IF(OR(LN$167&lt;=EOMONTH($E53,$R53*(1-$O53)),LN$167&gt;EOMONTH($E53,$P53*12*(1-$O53)+$Q53*12*$O53+$R53*(1-$O53))),0,IF($X53="NNN",SUM(Expenses!LL$14:LL$18)*$F53,IF($X53="FSG",0,IF($X53="MG",SUMPRODUCT(Expenses!LL$14:LL$18,$Z53:$Z57)*$F53,MAX((Expenses!LL$15-$AB53/12)*$AA53*$F53,0)+MAX((Expenses!LL$14-$AB54/12)*$AA54*$F53,0)+MAX((Expenses!LL$17-$AB55/12)*$AA55*$F53,0)+MAX((Expenses!LL$16-$AB56/12)*$AA56*$F53,0)+MAX((Expenses!LL$18-$AB57/12)*$AA57*$F53,0)))))</f>
        <v>0</v>
      </c>
      <c r="LO224" s="515">
        <f>IF(OR(LO$167&lt;=EOMONTH($E53,$R53*(1-$O53)),LO$167&gt;EOMONTH($E53,$P53*12*(1-$O53)+$Q53*12*$O53+$R53*(1-$O53))),0,IF($X53="NNN",SUM(Expenses!LM$14:LM$18)*$F53,IF($X53="FSG",0,IF($X53="MG",SUMPRODUCT(Expenses!LM$14:LM$18,$Z53:$Z57)*$F53,MAX((Expenses!LM$15-$AB53/12)*$AA53*$F53,0)+MAX((Expenses!LM$14-$AB54/12)*$AA54*$F53,0)+MAX((Expenses!LM$17-$AB55/12)*$AA55*$F53,0)+MAX((Expenses!LM$16-$AB56/12)*$AA56*$F53,0)+MAX((Expenses!LM$18-$AB57/12)*$AA57*$F53,0)))))</f>
        <v>0</v>
      </c>
      <c r="LP224" s="515">
        <f>IF(OR(LP$167&lt;=EOMONTH($E53,$R53*(1-$O53)),LP$167&gt;EOMONTH($E53,$P53*12*(1-$O53)+$Q53*12*$O53+$R53*(1-$O53))),0,IF($X53="NNN",SUM(Expenses!LN$14:LN$18)*$F53,IF($X53="FSG",0,IF($X53="MG",SUMPRODUCT(Expenses!LN$14:LN$18,$Z53:$Z57)*$F53,MAX((Expenses!LN$15-$AB53/12)*$AA53*$F53,0)+MAX((Expenses!LN$14-$AB54/12)*$AA54*$F53,0)+MAX((Expenses!LN$17-$AB55/12)*$AA55*$F53,0)+MAX((Expenses!LN$16-$AB56/12)*$AA56*$F53,0)+MAX((Expenses!LN$18-$AB57/12)*$AA57*$F53,0)))))</f>
        <v>0</v>
      </c>
      <c r="LQ224" s="515">
        <f>IF(OR(LQ$167&lt;=EOMONTH($E53,$R53*(1-$O53)),LQ$167&gt;EOMONTH($E53,$P53*12*(1-$O53)+$Q53*12*$O53+$R53*(1-$O53))),0,IF($X53="NNN",SUM(Expenses!LO$14:LO$18)*$F53,IF($X53="FSG",0,IF($X53="MG",SUMPRODUCT(Expenses!LO$14:LO$18,$Z53:$Z57)*$F53,MAX((Expenses!LO$15-$AB53/12)*$AA53*$F53,0)+MAX((Expenses!LO$14-$AB54/12)*$AA54*$F53,0)+MAX((Expenses!LO$17-$AB55/12)*$AA55*$F53,0)+MAX((Expenses!LO$16-$AB56/12)*$AA56*$F53,0)+MAX((Expenses!LO$18-$AB57/12)*$AA57*$F53,0)))))</f>
        <v>0</v>
      </c>
      <c r="LR224" s="515">
        <f>IF(OR(LR$167&lt;=EOMONTH($E53,$R53*(1-$O53)),LR$167&gt;EOMONTH($E53,$P53*12*(1-$O53)+$Q53*12*$O53+$R53*(1-$O53))),0,IF($X53="NNN",SUM(Expenses!LP$14:LP$18)*$F53,IF($X53="FSG",0,IF($X53="MG",SUMPRODUCT(Expenses!LP$14:LP$18,$Z53:$Z57)*$F53,MAX((Expenses!LP$15-$AB53/12)*$AA53*$F53,0)+MAX((Expenses!LP$14-$AB54/12)*$AA54*$F53,0)+MAX((Expenses!LP$17-$AB55/12)*$AA55*$F53,0)+MAX((Expenses!LP$16-$AB56/12)*$AA56*$F53,0)+MAX((Expenses!LP$18-$AB57/12)*$AA57*$F53,0)))))</f>
        <v>0</v>
      </c>
      <c r="LS224" s="515">
        <f>IF(OR(LS$167&lt;=EOMONTH($E53,$R53*(1-$O53)),LS$167&gt;EOMONTH($E53,$P53*12*(1-$O53)+$Q53*12*$O53+$R53*(1-$O53))),0,IF($X53="NNN",SUM(Expenses!LQ$14:LQ$18)*$F53,IF($X53="FSG",0,IF($X53="MG",SUMPRODUCT(Expenses!LQ$14:LQ$18,$Z53:$Z57)*$F53,MAX((Expenses!LQ$15-$AB53/12)*$AA53*$F53,0)+MAX((Expenses!LQ$14-$AB54/12)*$AA54*$F53,0)+MAX((Expenses!LQ$17-$AB55/12)*$AA55*$F53,0)+MAX((Expenses!LQ$16-$AB56/12)*$AA56*$F53,0)+MAX((Expenses!LQ$18-$AB57/12)*$AA57*$F53,0)))))</f>
        <v>0</v>
      </c>
      <c r="LT224" s="515">
        <f>IF(OR(LT$167&lt;=EOMONTH($E53,$R53*(1-$O53)),LT$167&gt;EOMONTH($E53,$P53*12*(1-$O53)+$Q53*12*$O53+$R53*(1-$O53))),0,IF($X53="NNN",SUM(Expenses!LR$14:LR$18)*$F53,IF($X53="FSG",0,IF($X53="MG",SUMPRODUCT(Expenses!LR$14:LR$18,$Z53:$Z57)*$F53,MAX((Expenses!LR$15-$AB53/12)*$AA53*$F53,0)+MAX((Expenses!LR$14-$AB54/12)*$AA54*$F53,0)+MAX((Expenses!LR$17-$AB55/12)*$AA55*$F53,0)+MAX((Expenses!LR$16-$AB56/12)*$AA56*$F53,0)+MAX((Expenses!LR$18-$AB57/12)*$AA57*$F53,0)))))</f>
        <v>0</v>
      </c>
      <c r="LU224" s="515">
        <f>IF(OR(LU$167&lt;=EOMONTH($E53,$R53*(1-$O53)),LU$167&gt;EOMONTH($E53,$P53*12*(1-$O53)+$Q53*12*$O53+$R53*(1-$O53))),0,IF($X53="NNN",SUM(Expenses!LS$14:LS$18)*$F53,IF($X53="FSG",0,IF($X53="MG",SUMPRODUCT(Expenses!LS$14:LS$18,$Z53:$Z57)*$F53,MAX((Expenses!LS$15-$AB53/12)*$AA53*$F53,0)+MAX((Expenses!LS$14-$AB54/12)*$AA54*$F53,0)+MAX((Expenses!LS$17-$AB55/12)*$AA55*$F53,0)+MAX((Expenses!LS$16-$AB56/12)*$AA56*$F53,0)+MAX((Expenses!LS$18-$AB57/12)*$AA57*$F53,0)))))</f>
        <v>0</v>
      </c>
      <c r="LV224" s="515">
        <f>IF(OR(LV$167&lt;=EOMONTH($E53,$R53*(1-$O53)),LV$167&gt;EOMONTH($E53,$P53*12*(1-$O53)+$Q53*12*$O53+$R53*(1-$O53))),0,IF($X53="NNN",SUM(Expenses!LT$14:LT$18)*$F53,IF($X53="FSG",0,IF($X53="MG",SUMPRODUCT(Expenses!LT$14:LT$18,$Z53:$Z57)*$F53,MAX((Expenses!LT$15-$AB53/12)*$AA53*$F53,0)+MAX((Expenses!LT$14-$AB54/12)*$AA54*$F53,0)+MAX((Expenses!LT$17-$AB55/12)*$AA55*$F53,0)+MAX((Expenses!LT$16-$AB56/12)*$AA56*$F53,0)+MAX((Expenses!LT$18-$AB57/12)*$AA57*$F53,0)))))</f>
        <v>0</v>
      </c>
      <c r="LW224" s="515">
        <f>IF(OR(LW$167&lt;=EOMONTH($E53,$R53*(1-$O53)),LW$167&gt;EOMONTH($E53,$P53*12*(1-$O53)+$Q53*12*$O53+$R53*(1-$O53))),0,IF($X53="NNN",SUM(Expenses!LU$14:LU$18)*$F53,IF($X53="FSG",0,IF($X53="MG",SUMPRODUCT(Expenses!LU$14:LU$18,$Z53:$Z57)*$F53,MAX((Expenses!LU$15-$AB53/12)*$AA53*$F53,0)+MAX((Expenses!LU$14-$AB54/12)*$AA54*$F53,0)+MAX((Expenses!LU$17-$AB55/12)*$AA55*$F53,0)+MAX((Expenses!LU$16-$AB56/12)*$AA56*$F53,0)+MAX((Expenses!LU$18-$AB57/12)*$AA57*$F53,0)))))</f>
        <v>0</v>
      </c>
      <c r="LX224" s="515">
        <f>IF(OR(LX$167&lt;=EOMONTH($E53,$R53*(1-$O53)),LX$167&gt;EOMONTH($E53,$P53*12*(1-$O53)+$Q53*12*$O53+$R53*(1-$O53))),0,IF($X53="NNN",SUM(Expenses!LV$14:LV$18)*$F53,IF($X53="FSG",0,IF($X53="MG",SUMPRODUCT(Expenses!LV$14:LV$18,$Z53:$Z57)*$F53,MAX((Expenses!LV$15-$AB53/12)*$AA53*$F53,0)+MAX((Expenses!LV$14-$AB54/12)*$AA54*$F53,0)+MAX((Expenses!LV$17-$AB55/12)*$AA55*$F53,0)+MAX((Expenses!LV$16-$AB56/12)*$AA56*$F53,0)+MAX((Expenses!LV$18-$AB57/12)*$AA57*$F53,0)))))</f>
        <v>0</v>
      </c>
      <c r="LY224" s="515">
        <f>IF(OR(LY$167&lt;=EOMONTH($E53,$R53*(1-$O53)),LY$167&gt;EOMONTH($E53,$P53*12*(1-$O53)+$Q53*12*$O53+$R53*(1-$O53))),0,IF($X53="NNN",SUM(Expenses!LW$14:LW$18)*$F53,IF($X53="FSG",0,IF($X53="MG",SUMPRODUCT(Expenses!LW$14:LW$18,$Z53:$Z57)*$F53,MAX((Expenses!LW$15-$AB53/12)*$AA53*$F53,0)+MAX((Expenses!LW$14-$AB54/12)*$AA54*$F53,0)+MAX((Expenses!LW$17-$AB55/12)*$AA55*$F53,0)+MAX((Expenses!LW$16-$AB56/12)*$AA56*$F53,0)+MAX((Expenses!LW$18-$AB57/12)*$AA57*$F53,0)))))</f>
        <v>0</v>
      </c>
      <c r="LZ224" s="515">
        <f>IF(OR(LZ$167&lt;=EOMONTH($E53,$R53*(1-$O53)),LZ$167&gt;EOMONTH($E53,$P53*12*(1-$O53)+$Q53*12*$O53+$R53*(1-$O53))),0,IF($X53="NNN",SUM(Expenses!LX$14:LX$18)*$F53,IF($X53="FSG",0,IF($X53="MG",SUMPRODUCT(Expenses!LX$14:LX$18,$Z53:$Z57)*$F53,MAX((Expenses!LX$15-$AB53/12)*$AA53*$F53,0)+MAX((Expenses!LX$14-$AB54/12)*$AA54*$F53,0)+MAX((Expenses!LX$17-$AB55/12)*$AA55*$F53,0)+MAX((Expenses!LX$16-$AB56/12)*$AA56*$F53,0)+MAX((Expenses!LX$18-$AB57/12)*$AA57*$F53,0)))))</f>
        <v>0</v>
      </c>
      <c r="MA224" s="515">
        <f>IF(OR(MA$167&lt;=EOMONTH($E53,$R53*(1-$O53)),MA$167&gt;EOMONTH($E53,$P53*12*(1-$O53)+$Q53*12*$O53+$R53*(1-$O53))),0,IF($X53="NNN",SUM(Expenses!LY$14:LY$18)*$F53,IF($X53="FSG",0,IF($X53="MG",SUMPRODUCT(Expenses!LY$14:LY$18,$Z53:$Z57)*$F53,MAX((Expenses!LY$15-$AB53/12)*$AA53*$F53,0)+MAX((Expenses!LY$14-$AB54/12)*$AA54*$F53,0)+MAX((Expenses!LY$17-$AB55/12)*$AA55*$F53,0)+MAX((Expenses!LY$16-$AB56/12)*$AA56*$F53,0)+MAX((Expenses!LY$18-$AB57/12)*$AA57*$F53,0)))))</f>
        <v>0</v>
      </c>
      <c r="MB224" s="515">
        <f>IF(OR(MB$167&lt;=EOMONTH($E53,$R53*(1-$O53)),MB$167&gt;EOMONTH($E53,$P53*12*(1-$O53)+$Q53*12*$O53+$R53*(1-$O53))),0,IF($X53="NNN",SUM(Expenses!LZ$14:LZ$18)*$F53,IF($X53="FSG",0,IF($X53="MG",SUMPRODUCT(Expenses!LZ$14:LZ$18,$Z53:$Z57)*$F53,MAX((Expenses!LZ$15-$AB53/12)*$AA53*$F53,0)+MAX((Expenses!LZ$14-$AB54/12)*$AA54*$F53,0)+MAX((Expenses!LZ$17-$AB55/12)*$AA55*$F53,0)+MAX((Expenses!LZ$16-$AB56/12)*$AA56*$F53,0)+MAX((Expenses!LZ$18-$AB57/12)*$AA57*$F53,0)))))</f>
        <v>0</v>
      </c>
      <c r="MC224" s="515">
        <f>IF(OR(MC$167&lt;=EOMONTH($E53,$R53*(1-$O53)),MC$167&gt;EOMONTH($E53,$P53*12*(1-$O53)+$Q53*12*$O53+$R53*(1-$O53))),0,IF($X53="NNN",SUM(Expenses!MA$14:MA$18)*$F53,IF($X53="FSG",0,IF($X53="MG",SUMPRODUCT(Expenses!MA$14:MA$18,$Z53:$Z57)*$F53,MAX((Expenses!MA$15-$AB53/12)*$AA53*$F53,0)+MAX((Expenses!MA$14-$AB54/12)*$AA54*$F53,0)+MAX((Expenses!MA$17-$AB55/12)*$AA55*$F53,0)+MAX((Expenses!MA$16-$AB56/12)*$AA56*$F53,0)+MAX((Expenses!MA$18-$AB57/12)*$AA57*$F53,0)))))</f>
        <v>0</v>
      </c>
      <c r="MD224" s="515">
        <f>IF(OR(MD$167&lt;=EOMONTH($E53,$R53*(1-$O53)),MD$167&gt;EOMONTH($E53,$P53*12*(1-$O53)+$Q53*12*$O53+$R53*(1-$O53))),0,IF($X53="NNN",SUM(Expenses!MB$14:MB$18)*$F53,IF($X53="FSG",0,IF($X53="MG",SUMPRODUCT(Expenses!MB$14:MB$18,$Z53:$Z57)*$F53,MAX((Expenses!MB$15-$AB53/12)*$AA53*$F53,0)+MAX((Expenses!MB$14-$AB54/12)*$AA54*$F53,0)+MAX((Expenses!MB$17-$AB55/12)*$AA55*$F53,0)+MAX((Expenses!MB$16-$AB56/12)*$AA56*$F53,0)+MAX((Expenses!MB$18-$AB57/12)*$AA57*$F53,0)))))</f>
        <v>0</v>
      </c>
      <c r="ME224" s="515">
        <f>IF(OR(ME$167&lt;=EOMONTH($E53,$R53*(1-$O53)),ME$167&gt;EOMONTH($E53,$P53*12*(1-$O53)+$Q53*12*$O53+$R53*(1-$O53))),0,IF($X53="NNN",SUM(Expenses!MC$14:MC$18)*$F53,IF($X53="FSG",0,IF($X53="MG",SUMPRODUCT(Expenses!MC$14:MC$18,$Z53:$Z57)*$F53,MAX((Expenses!MC$15-$AB53/12)*$AA53*$F53,0)+MAX((Expenses!MC$14-$AB54/12)*$AA54*$F53,0)+MAX((Expenses!MC$17-$AB55/12)*$AA55*$F53,0)+MAX((Expenses!MC$16-$AB56/12)*$AA56*$F53,0)+MAX((Expenses!MC$18-$AB57/12)*$AA57*$F53,0)))))</f>
        <v>0</v>
      </c>
      <c r="MF224" s="515">
        <f>IF(OR(MF$167&lt;=EOMONTH($E53,$R53*(1-$O53)),MF$167&gt;EOMONTH($E53,$P53*12*(1-$O53)+$Q53*12*$O53+$R53*(1-$O53))),0,IF($X53="NNN",SUM(Expenses!MD$14:MD$18)*$F53,IF($X53="FSG",0,IF($X53="MG",SUMPRODUCT(Expenses!MD$14:MD$18,$Z53:$Z57)*$F53,MAX((Expenses!MD$15-$AB53/12)*$AA53*$F53,0)+MAX((Expenses!MD$14-$AB54/12)*$AA54*$F53,0)+MAX((Expenses!MD$17-$AB55/12)*$AA55*$F53,0)+MAX((Expenses!MD$16-$AB56/12)*$AA56*$F53,0)+MAX((Expenses!MD$18-$AB57/12)*$AA57*$F53,0)))))</f>
        <v>0</v>
      </c>
      <c r="MG224" s="515">
        <f>IF(OR(MG$167&lt;=EOMONTH($E53,$R53*(1-$O53)),MG$167&gt;EOMONTH($E53,$P53*12*(1-$O53)+$Q53*12*$O53+$R53*(1-$O53))),0,IF($X53="NNN",SUM(Expenses!ME$14:ME$18)*$F53,IF($X53="FSG",0,IF($X53="MG",SUMPRODUCT(Expenses!ME$14:ME$18,$Z53:$Z57)*$F53,MAX((Expenses!ME$15-$AB53/12)*$AA53*$F53,0)+MAX((Expenses!ME$14-$AB54/12)*$AA54*$F53,0)+MAX((Expenses!ME$17-$AB55/12)*$AA55*$F53,0)+MAX((Expenses!ME$16-$AB56/12)*$AA56*$F53,0)+MAX((Expenses!ME$18-$AB57/12)*$AA57*$F53,0)))))</f>
        <v>0</v>
      </c>
      <c r="MH224" s="515">
        <f>IF(OR(MH$167&lt;=EOMONTH($E53,$R53*(1-$O53)),MH$167&gt;EOMONTH($E53,$P53*12*(1-$O53)+$Q53*12*$O53+$R53*(1-$O53))),0,IF($X53="NNN",SUM(Expenses!MF$14:MF$18)*$F53,IF($X53="FSG",0,IF($X53="MG",SUMPRODUCT(Expenses!MF$14:MF$18,$Z53:$Z57)*$F53,MAX((Expenses!MF$15-$AB53/12)*$AA53*$F53,0)+MAX((Expenses!MF$14-$AB54/12)*$AA54*$F53,0)+MAX((Expenses!MF$17-$AB55/12)*$AA55*$F53,0)+MAX((Expenses!MF$16-$AB56/12)*$AA56*$F53,0)+MAX((Expenses!MF$18-$AB57/12)*$AA57*$F53,0)))))</f>
        <v>0</v>
      </c>
      <c r="MI224" s="515">
        <f>IF(OR(MI$167&lt;=EOMONTH($E53,$R53*(1-$O53)),MI$167&gt;EOMONTH($E53,$P53*12*(1-$O53)+$Q53*12*$O53+$R53*(1-$O53))),0,IF($X53="NNN",SUM(Expenses!MG$14:MG$18)*$F53,IF($X53="FSG",0,IF($X53="MG",SUMPRODUCT(Expenses!MG$14:MG$18,$Z53:$Z57)*$F53,MAX((Expenses!MG$15-$AB53/12)*$AA53*$F53,0)+MAX((Expenses!MG$14-$AB54/12)*$AA54*$F53,0)+MAX((Expenses!MG$17-$AB55/12)*$AA55*$F53,0)+MAX((Expenses!MG$16-$AB56/12)*$AA56*$F53,0)+MAX((Expenses!MG$18-$AB57/12)*$AA57*$F53,0)))))</f>
        <v>0</v>
      </c>
      <c r="MJ224" s="515">
        <f>IF(OR(MJ$167&lt;=EOMONTH($E53,$R53*(1-$O53)),MJ$167&gt;EOMONTH($E53,$P53*12*(1-$O53)+$Q53*12*$O53+$R53*(1-$O53))),0,IF($X53="NNN",SUM(Expenses!MH$14:MH$18)*$F53,IF($X53="FSG",0,IF($X53="MG",SUMPRODUCT(Expenses!MH$14:MH$18,$Z53:$Z57)*$F53,MAX((Expenses!MH$15-$AB53/12)*$AA53*$F53,0)+MAX((Expenses!MH$14-$AB54/12)*$AA54*$F53,0)+MAX((Expenses!MH$17-$AB55/12)*$AA55*$F53,0)+MAX((Expenses!MH$16-$AB56/12)*$AA56*$F53,0)+MAX((Expenses!MH$18-$AB57/12)*$AA57*$F53,0)))))</f>
        <v>0</v>
      </c>
      <c r="MK224" s="515">
        <f>IF(OR(MK$167&lt;=EOMONTH($E53,$R53*(1-$O53)),MK$167&gt;EOMONTH($E53,$P53*12*(1-$O53)+$Q53*12*$O53+$R53*(1-$O53))),0,IF($X53="NNN",SUM(Expenses!MI$14:MI$18)*$F53,IF($X53="FSG",0,IF($X53="MG",SUMPRODUCT(Expenses!MI$14:MI$18,$Z53:$Z57)*$F53,MAX((Expenses!MI$15-$AB53/12)*$AA53*$F53,0)+MAX((Expenses!MI$14-$AB54/12)*$AA54*$F53,0)+MAX((Expenses!MI$17-$AB55/12)*$AA55*$F53,0)+MAX((Expenses!MI$16-$AB56/12)*$AA56*$F53,0)+MAX((Expenses!MI$18-$AB57/12)*$AA57*$F53,0)))))</f>
        <v>0</v>
      </c>
      <c r="ML224" s="515">
        <f>IF(OR(ML$167&lt;=EOMONTH($E53,$R53*(1-$O53)),ML$167&gt;EOMONTH($E53,$P53*12*(1-$O53)+$Q53*12*$O53+$R53*(1-$O53))),0,IF($X53="NNN",SUM(Expenses!MJ$14:MJ$18)*$F53,IF($X53="FSG",0,IF($X53="MG",SUMPRODUCT(Expenses!MJ$14:MJ$18,$Z53:$Z57)*$F53,MAX((Expenses!MJ$15-$AB53/12)*$AA53*$F53,0)+MAX((Expenses!MJ$14-$AB54/12)*$AA54*$F53,0)+MAX((Expenses!MJ$17-$AB55/12)*$AA55*$F53,0)+MAX((Expenses!MJ$16-$AB56/12)*$AA56*$F53,0)+MAX((Expenses!MJ$18-$AB57/12)*$AA57*$F53,0)))))</f>
        <v>0</v>
      </c>
      <c r="MM224" s="515">
        <f>IF(OR(MM$167&lt;=EOMONTH($E53,$R53*(1-$O53)),MM$167&gt;EOMONTH($E53,$P53*12*(1-$O53)+$Q53*12*$O53+$R53*(1-$O53))),0,IF($X53="NNN",SUM(Expenses!MK$14:MK$18)*$F53,IF($X53="FSG",0,IF($X53="MG",SUMPRODUCT(Expenses!MK$14:MK$18,$Z53:$Z57)*$F53,MAX((Expenses!MK$15-$AB53/12)*$AA53*$F53,0)+MAX((Expenses!MK$14-$AB54/12)*$AA54*$F53,0)+MAX((Expenses!MK$17-$AB55/12)*$AA55*$F53,0)+MAX((Expenses!MK$16-$AB56/12)*$AA56*$F53,0)+MAX((Expenses!MK$18-$AB57/12)*$AA57*$F53,0)))))</f>
        <v>0</v>
      </c>
      <c r="MN224" s="515">
        <f>IF(OR(MN$167&lt;=EOMONTH($E53,$R53*(1-$O53)),MN$167&gt;EOMONTH($E53,$P53*12*(1-$O53)+$Q53*12*$O53+$R53*(1-$O53))),0,IF($X53="NNN",SUM(Expenses!ML$14:ML$18)*$F53,IF($X53="FSG",0,IF($X53="MG",SUMPRODUCT(Expenses!ML$14:ML$18,$Z53:$Z57)*$F53,MAX((Expenses!ML$15-$AB53/12)*$AA53*$F53,0)+MAX((Expenses!ML$14-$AB54/12)*$AA54*$F53,0)+MAX((Expenses!ML$17-$AB55/12)*$AA55*$F53,0)+MAX((Expenses!ML$16-$AB56/12)*$AA56*$F53,0)+MAX((Expenses!ML$18-$AB57/12)*$AA57*$F53,0)))))</f>
        <v>0</v>
      </c>
      <c r="MO224" s="515">
        <f>IF(OR(MO$167&lt;=EOMONTH($E53,$R53*(1-$O53)),MO$167&gt;EOMONTH($E53,$P53*12*(1-$O53)+$Q53*12*$O53+$R53*(1-$O53))),0,IF($X53="NNN",SUM(Expenses!MM$14:MM$18)*$F53,IF($X53="FSG",0,IF($X53="MG",SUMPRODUCT(Expenses!MM$14:MM$18,$Z53:$Z57)*$F53,MAX((Expenses!MM$15-$AB53/12)*$AA53*$F53,0)+MAX((Expenses!MM$14-$AB54/12)*$AA54*$F53,0)+MAX((Expenses!MM$17-$AB55/12)*$AA55*$F53,0)+MAX((Expenses!MM$16-$AB56/12)*$AA56*$F53,0)+MAX((Expenses!MM$18-$AB57/12)*$AA57*$F53,0)))))</f>
        <v>0</v>
      </c>
      <c r="MP224" s="515">
        <f>IF(OR(MP$167&lt;=EOMONTH($E53,$R53*(1-$O53)),MP$167&gt;EOMONTH($E53,$P53*12*(1-$O53)+$Q53*12*$O53+$R53*(1-$O53))),0,IF($X53="NNN",SUM(Expenses!MN$14:MN$18)*$F53,IF($X53="FSG",0,IF($X53="MG",SUMPRODUCT(Expenses!MN$14:MN$18,$Z53:$Z57)*$F53,MAX((Expenses!MN$15-$AB53/12)*$AA53*$F53,0)+MAX((Expenses!MN$14-$AB54/12)*$AA54*$F53,0)+MAX((Expenses!MN$17-$AB55/12)*$AA55*$F53,0)+MAX((Expenses!MN$16-$AB56/12)*$AA56*$F53,0)+MAX((Expenses!MN$18-$AB57/12)*$AA57*$F53,0)))))</f>
        <v>0</v>
      </c>
      <c r="MQ224" s="515">
        <f>IF(OR(MQ$167&lt;=EOMONTH($E53,$R53*(1-$O53)),MQ$167&gt;EOMONTH($E53,$P53*12*(1-$O53)+$Q53*12*$O53+$R53*(1-$O53))),0,IF($X53="NNN",SUM(Expenses!MO$14:MO$18)*$F53,IF($X53="FSG",0,IF($X53="MG",SUMPRODUCT(Expenses!MO$14:MO$18,$Z53:$Z57)*$F53,MAX((Expenses!MO$15-$AB53/12)*$AA53*$F53,0)+MAX((Expenses!MO$14-$AB54/12)*$AA54*$F53,0)+MAX((Expenses!MO$17-$AB55/12)*$AA55*$F53,0)+MAX((Expenses!MO$16-$AB56/12)*$AA56*$F53,0)+MAX((Expenses!MO$18-$AB57/12)*$AA57*$F53,0)))))</f>
        <v>0</v>
      </c>
      <c r="MR224" s="515">
        <f>IF(OR(MR$167&lt;=EOMONTH($E53,$R53*(1-$O53)),MR$167&gt;EOMONTH($E53,$P53*12*(1-$O53)+$Q53*12*$O53+$R53*(1-$O53))),0,IF($X53="NNN",SUM(Expenses!MP$14:MP$18)*$F53,IF($X53="FSG",0,IF($X53="MG",SUMPRODUCT(Expenses!MP$14:MP$18,$Z53:$Z57)*$F53,MAX((Expenses!MP$15-$AB53/12)*$AA53*$F53,0)+MAX((Expenses!MP$14-$AB54/12)*$AA54*$F53,0)+MAX((Expenses!MP$17-$AB55/12)*$AA55*$F53,0)+MAX((Expenses!MP$16-$AB56/12)*$AA56*$F53,0)+MAX((Expenses!MP$18-$AB57/12)*$AA57*$F53,0)))))</f>
        <v>0</v>
      </c>
      <c r="MS224" s="515">
        <f>IF(OR(MS$167&lt;=EOMONTH($E53,$R53*(1-$O53)),MS$167&gt;EOMONTH($E53,$P53*12*(1-$O53)+$Q53*12*$O53+$R53*(1-$O53))),0,IF($X53="NNN",SUM(Expenses!MQ$14:MQ$18)*$F53,IF($X53="FSG",0,IF($X53="MG",SUMPRODUCT(Expenses!MQ$14:MQ$18,$Z53:$Z57)*$F53,MAX((Expenses!MQ$15-$AB53/12)*$AA53*$F53,0)+MAX((Expenses!MQ$14-$AB54/12)*$AA54*$F53,0)+MAX((Expenses!MQ$17-$AB55/12)*$AA55*$F53,0)+MAX((Expenses!MQ$16-$AB56/12)*$AA56*$F53,0)+MAX((Expenses!MQ$18-$AB57/12)*$AA57*$F53,0)))))</f>
        <v>0</v>
      </c>
      <c r="MT224" s="515">
        <f>IF(OR(MT$167&lt;=EOMONTH($E53,$R53*(1-$O53)),MT$167&gt;EOMONTH($E53,$P53*12*(1-$O53)+$Q53*12*$O53+$R53*(1-$O53))),0,IF($X53="NNN",SUM(Expenses!MR$14:MR$18)*$F53,IF($X53="FSG",0,IF($X53="MG",SUMPRODUCT(Expenses!MR$14:MR$18,$Z53:$Z57)*$F53,MAX((Expenses!MR$15-$AB53/12)*$AA53*$F53,0)+MAX((Expenses!MR$14-$AB54/12)*$AA54*$F53,0)+MAX((Expenses!MR$17-$AB55/12)*$AA55*$F53,0)+MAX((Expenses!MR$16-$AB56/12)*$AA56*$F53,0)+MAX((Expenses!MR$18-$AB57/12)*$AA57*$F53,0)))))</f>
        <v>0</v>
      </c>
      <c r="MU224" s="515">
        <f>IF(OR(MU$167&lt;=EOMONTH($E53,$R53*(1-$O53)),MU$167&gt;EOMONTH($E53,$P53*12*(1-$O53)+$Q53*12*$O53+$R53*(1-$O53))),0,IF($X53="NNN",SUM(Expenses!MS$14:MS$18)*$F53,IF($X53="FSG",0,IF($X53="MG",SUMPRODUCT(Expenses!MS$14:MS$18,$Z53:$Z57)*$F53,MAX((Expenses!MS$15-$AB53/12)*$AA53*$F53,0)+MAX((Expenses!MS$14-$AB54/12)*$AA54*$F53,0)+MAX((Expenses!MS$17-$AB55/12)*$AA55*$F53,0)+MAX((Expenses!MS$16-$AB56/12)*$AA56*$F53,0)+MAX((Expenses!MS$18-$AB57/12)*$AA57*$F53,0)))))</f>
        <v>0</v>
      </c>
      <c r="MV224" s="515">
        <f>IF(OR(MV$167&lt;=EOMONTH($E53,$R53*(1-$O53)),MV$167&gt;EOMONTH($E53,$P53*12*(1-$O53)+$Q53*12*$O53+$R53*(1-$O53))),0,IF($X53="NNN",SUM(Expenses!MT$14:MT$18)*$F53,IF($X53="FSG",0,IF($X53="MG",SUMPRODUCT(Expenses!MT$14:MT$18,$Z53:$Z57)*$F53,MAX((Expenses!MT$15-$AB53/12)*$AA53*$F53,0)+MAX((Expenses!MT$14-$AB54/12)*$AA54*$F53,0)+MAX((Expenses!MT$17-$AB55/12)*$AA55*$F53,0)+MAX((Expenses!MT$16-$AB56/12)*$AA56*$F53,0)+MAX((Expenses!MT$18-$AB57/12)*$AA57*$F53,0)))))</f>
        <v>0</v>
      </c>
      <c r="MW224" s="515">
        <f>IF(OR(MW$167&lt;=EOMONTH($E53,$R53*(1-$O53)),MW$167&gt;EOMONTH($E53,$P53*12*(1-$O53)+$Q53*12*$O53+$R53*(1-$O53))),0,IF($X53="NNN",SUM(Expenses!MU$14:MU$18)*$F53,IF($X53="FSG",0,IF($X53="MG",SUMPRODUCT(Expenses!MU$14:MU$18,$Z53:$Z57)*$F53,MAX((Expenses!MU$15-$AB53/12)*$AA53*$F53,0)+MAX((Expenses!MU$14-$AB54/12)*$AA54*$F53,0)+MAX((Expenses!MU$17-$AB55/12)*$AA55*$F53,0)+MAX((Expenses!MU$16-$AB56/12)*$AA56*$F53,0)+MAX((Expenses!MU$18-$AB57/12)*$AA57*$F53,0)))))</f>
        <v>0</v>
      </c>
      <c r="MX224" s="515">
        <f>IF(OR(MX$167&lt;=EOMONTH($E53,$R53*(1-$O53)),MX$167&gt;EOMONTH($E53,$P53*12*(1-$O53)+$Q53*12*$O53+$R53*(1-$O53))),0,IF($X53="NNN",SUM(Expenses!MV$14:MV$18)*$F53,IF($X53="FSG",0,IF($X53="MG",SUMPRODUCT(Expenses!MV$14:MV$18,$Z53:$Z57)*$F53,MAX((Expenses!MV$15-$AB53/12)*$AA53*$F53,0)+MAX((Expenses!MV$14-$AB54/12)*$AA54*$F53,0)+MAX((Expenses!MV$17-$AB55/12)*$AA55*$F53,0)+MAX((Expenses!MV$16-$AB56/12)*$AA56*$F53,0)+MAX((Expenses!MV$18-$AB57/12)*$AA57*$F53,0)))))</f>
        <v>0</v>
      </c>
      <c r="MY224" s="515">
        <f>IF(OR(MY$167&lt;=EOMONTH($E53,$R53*(1-$O53)),MY$167&gt;EOMONTH($E53,$P53*12*(1-$O53)+$Q53*12*$O53+$R53*(1-$O53))),0,IF($X53="NNN",SUM(Expenses!MW$14:MW$18)*$F53,IF($X53="FSG",0,IF($X53="MG",SUMPRODUCT(Expenses!MW$14:MW$18,$Z53:$Z57)*$F53,MAX((Expenses!MW$15-$AB53/12)*$AA53*$F53,0)+MAX((Expenses!MW$14-$AB54/12)*$AA54*$F53,0)+MAX((Expenses!MW$17-$AB55/12)*$AA55*$F53,0)+MAX((Expenses!MW$16-$AB56/12)*$AA56*$F53,0)+MAX((Expenses!MW$18-$AB57/12)*$AA57*$F53,0)))))</f>
        <v>0</v>
      </c>
      <c r="MZ224" s="515">
        <f>IF(OR(MZ$167&lt;=EOMONTH($E53,$R53*(1-$O53)),MZ$167&gt;EOMONTH($E53,$P53*12*(1-$O53)+$Q53*12*$O53+$R53*(1-$O53))),0,IF($X53="NNN",SUM(Expenses!MX$14:MX$18)*$F53,IF($X53="FSG",0,IF($X53="MG",SUMPRODUCT(Expenses!MX$14:MX$18,$Z53:$Z57)*$F53,MAX((Expenses!MX$15-$AB53/12)*$AA53*$F53,0)+MAX((Expenses!MX$14-$AB54/12)*$AA54*$F53,0)+MAX((Expenses!MX$17-$AB55/12)*$AA55*$F53,0)+MAX((Expenses!MX$16-$AB56/12)*$AA56*$F53,0)+MAX((Expenses!MX$18-$AB57/12)*$AA57*$F53,0)))))</f>
        <v>0</v>
      </c>
      <c r="NA224" s="515">
        <f>IF(OR(NA$167&lt;=EOMONTH($E53,$R53*(1-$O53)),NA$167&gt;EOMONTH($E53,$P53*12*(1-$O53)+$Q53*12*$O53+$R53*(1-$O53))),0,IF($X53="NNN",SUM(Expenses!MY$14:MY$18)*$F53,IF($X53="FSG",0,IF($X53="MG",SUMPRODUCT(Expenses!MY$14:MY$18,$Z53:$Z57)*$F53,MAX((Expenses!MY$15-$AB53/12)*$AA53*$F53,0)+MAX((Expenses!MY$14-$AB54/12)*$AA54*$F53,0)+MAX((Expenses!MY$17-$AB55/12)*$AA55*$F53,0)+MAX((Expenses!MY$16-$AB56/12)*$AA56*$F53,0)+MAX((Expenses!MY$18-$AB57/12)*$AA57*$F53,0)))))</f>
        <v>0</v>
      </c>
      <c r="NB224" s="515">
        <f>IF(OR(NB$167&lt;=EOMONTH($E53,$R53*(1-$O53)),NB$167&gt;EOMONTH($E53,$P53*12*(1-$O53)+$Q53*12*$O53+$R53*(1-$O53))),0,IF($X53="NNN",SUM(Expenses!MZ$14:MZ$18)*$F53,IF($X53="FSG",0,IF($X53="MG",SUMPRODUCT(Expenses!MZ$14:MZ$18,$Z53:$Z57)*$F53,MAX((Expenses!MZ$15-$AB53/12)*$AA53*$F53,0)+MAX((Expenses!MZ$14-$AB54/12)*$AA54*$F53,0)+MAX((Expenses!MZ$17-$AB55/12)*$AA55*$F53,0)+MAX((Expenses!MZ$16-$AB56/12)*$AA56*$F53,0)+MAX((Expenses!MZ$18-$AB57/12)*$AA57*$F53,0)))))</f>
        <v>0</v>
      </c>
      <c r="NC224" s="515">
        <f>IF(OR(NC$167&lt;=EOMONTH($E53,$R53*(1-$O53)),NC$167&gt;EOMONTH($E53,$P53*12*(1-$O53)+$Q53*12*$O53+$R53*(1-$O53))),0,IF($X53="NNN",SUM(Expenses!NA$14:NA$18)*$F53,IF($X53="FSG",0,IF($X53="MG",SUMPRODUCT(Expenses!NA$14:NA$18,$Z53:$Z57)*$F53,MAX((Expenses!NA$15-$AB53/12)*$AA53*$F53,0)+MAX((Expenses!NA$14-$AB54/12)*$AA54*$F53,0)+MAX((Expenses!NA$17-$AB55/12)*$AA55*$F53,0)+MAX((Expenses!NA$16-$AB56/12)*$AA56*$F53,0)+MAX((Expenses!NA$18-$AB57/12)*$AA57*$F53,0)))))</f>
        <v>0</v>
      </c>
      <c r="ND224" s="515">
        <f>IF(OR(ND$167&lt;=EOMONTH($E53,$R53*(1-$O53)),ND$167&gt;EOMONTH($E53,$P53*12*(1-$O53)+$Q53*12*$O53+$R53*(1-$O53))),0,IF($X53="NNN",SUM(Expenses!NB$14:NB$18)*$F53,IF($X53="FSG",0,IF($X53="MG",SUMPRODUCT(Expenses!NB$14:NB$18,$Z53:$Z57)*$F53,MAX((Expenses!NB$15-$AB53/12)*$AA53*$F53,0)+MAX((Expenses!NB$14-$AB54/12)*$AA54*$F53,0)+MAX((Expenses!NB$17-$AB55/12)*$AA55*$F53,0)+MAX((Expenses!NB$16-$AB56/12)*$AA56*$F53,0)+MAX((Expenses!NB$18-$AB57/12)*$AA57*$F53,0)))))</f>
        <v>0</v>
      </c>
      <c r="NE224" s="515">
        <f>IF(OR(NE$167&lt;=EOMONTH($E53,$R53*(1-$O53)),NE$167&gt;EOMONTH($E53,$P53*12*(1-$O53)+$Q53*12*$O53+$R53*(1-$O53))),0,IF($X53="NNN",SUM(Expenses!NC$14:NC$18)*$F53,IF($X53="FSG",0,IF($X53="MG",SUMPRODUCT(Expenses!NC$14:NC$18,$Z53:$Z57)*$F53,MAX((Expenses!NC$15-$AB53/12)*$AA53*$F53,0)+MAX((Expenses!NC$14-$AB54/12)*$AA54*$F53,0)+MAX((Expenses!NC$17-$AB55/12)*$AA55*$F53,0)+MAX((Expenses!NC$16-$AB56/12)*$AA56*$F53,0)+MAX((Expenses!NC$18-$AB57/12)*$AA57*$F53,0)))))</f>
        <v>0</v>
      </c>
      <c r="NF224" s="515">
        <f>IF(OR(NF$167&lt;=EOMONTH($E53,$R53*(1-$O53)),NF$167&gt;EOMONTH($E53,$P53*12*(1-$O53)+$Q53*12*$O53+$R53*(1-$O53))),0,IF($X53="NNN",SUM(Expenses!ND$14:ND$18)*$F53,IF($X53="FSG",0,IF($X53="MG",SUMPRODUCT(Expenses!ND$14:ND$18,$Z53:$Z57)*$F53,MAX((Expenses!ND$15-$AB53/12)*$AA53*$F53,0)+MAX((Expenses!ND$14-$AB54/12)*$AA54*$F53,0)+MAX((Expenses!ND$17-$AB55/12)*$AA55*$F53,0)+MAX((Expenses!ND$16-$AB56/12)*$AA56*$F53,0)+MAX((Expenses!ND$18-$AB57/12)*$AA57*$F53,0)))))</f>
        <v>0</v>
      </c>
      <c r="NG224" s="515">
        <f>IF(OR(NG$167&lt;=EOMONTH($E53,$R53*(1-$O53)),NG$167&gt;EOMONTH($E53,$P53*12*(1-$O53)+$Q53*12*$O53+$R53*(1-$O53))),0,IF($X53="NNN",SUM(Expenses!NE$14:NE$18)*$F53,IF($X53="FSG",0,IF($X53="MG",SUMPRODUCT(Expenses!NE$14:NE$18,$Z53:$Z57)*$F53,MAX((Expenses!NE$15-$AB53/12)*$AA53*$F53,0)+MAX((Expenses!NE$14-$AB54/12)*$AA54*$F53,0)+MAX((Expenses!NE$17-$AB55/12)*$AA55*$F53,0)+MAX((Expenses!NE$16-$AB56/12)*$AA56*$F53,0)+MAX((Expenses!NE$18-$AB57/12)*$AA57*$F53,0)))))</f>
        <v>0</v>
      </c>
      <c r="NH224" s="515">
        <f>IF(OR(NH$167&lt;=EOMONTH($E53,$R53*(1-$O53)),NH$167&gt;EOMONTH($E53,$P53*12*(1-$O53)+$Q53*12*$O53+$R53*(1-$O53))),0,IF($X53="NNN",SUM(Expenses!NF$14:NF$18)*$F53,IF($X53="FSG",0,IF($X53="MG",SUMPRODUCT(Expenses!NF$14:NF$18,$Z53:$Z57)*$F53,MAX((Expenses!NF$15-$AB53/12)*$AA53*$F53,0)+MAX((Expenses!NF$14-$AB54/12)*$AA54*$F53,0)+MAX((Expenses!NF$17-$AB55/12)*$AA55*$F53,0)+MAX((Expenses!NF$16-$AB56/12)*$AA56*$F53,0)+MAX((Expenses!NF$18-$AB57/12)*$AA57*$F53,0)))))</f>
        <v>0</v>
      </c>
      <c r="NI224" s="515">
        <f>IF(OR(NI$167&lt;=EOMONTH($E53,$R53*(1-$O53)),NI$167&gt;EOMONTH($E53,$P53*12*(1-$O53)+$Q53*12*$O53+$R53*(1-$O53))),0,IF($X53="NNN",SUM(Expenses!NG$14:NG$18)*$F53,IF($X53="FSG",0,IF($X53="MG",SUMPRODUCT(Expenses!NG$14:NG$18,$Z53:$Z57)*$F53,MAX((Expenses!NG$15-$AB53/12)*$AA53*$F53,0)+MAX((Expenses!NG$14-$AB54/12)*$AA54*$F53,0)+MAX((Expenses!NG$17-$AB55/12)*$AA55*$F53,0)+MAX((Expenses!NG$16-$AB56/12)*$AA56*$F53,0)+MAX((Expenses!NG$18-$AB57/12)*$AA57*$F53,0)))))</f>
        <v>0</v>
      </c>
      <c r="NJ224" s="515">
        <f>IF(OR(NJ$167&lt;=EOMONTH($E53,$R53*(1-$O53)),NJ$167&gt;EOMONTH($E53,$P53*12*(1-$O53)+$Q53*12*$O53+$R53*(1-$O53))),0,IF($X53="NNN",SUM(Expenses!NH$14:NH$18)*$F53,IF($X53="FSG",0,IF($X53="MG",SUMPRODUCT(Expenses!NH$14:NH$18,$Z53:$Z57)*$F53,MAX((Expenses!NH$15-$AB53/12)*$AA53*$F53,0)+MAX((Expenses!NH$14-$AB54/12)*$AA54*$F53,0)+MAX((Expenses!NH$17-$AB55/12)*$AA55*$F53,0)+MAX((Expenses!NH$16-$AB56/12)*$AA56*$F53,0)+MAX((Expenses!NH$18-$AB57/12)*$AA57*$F53,0)))))</f>
        <v>0</v>
      </c>
      <c r="NK224" s="518">
        <f>IF(OR(NK$167&lt;=EOMONTH($E53,$R53*(1-$O53)),NK$167&gt;EOMONTH($E53,$P53*12*(1-$O53)+$Q53*12*$O53+$R53*(1-$O53))),0,IF($X53="NNN",SUM(Expenses!NI$14:NI$18)*$F53,IF($X53="FSG",0,IF($X53="MG",SUMPRODUCT(Expenses!NI$14:NI$18,$Z53:$Z57)*$F53,MAX((Expenses!NI$15-$AB53/12)*$AA53*$F53,0)+MAX((Expenses!NI$14-$AB54/12)*$AA54*$F53,0)+MAX((Expenses!NI$17-$AB55/12)*$AA55*$F53,0)+MAX((Expenses!NI$16-$AB56/12)*$AA56*$F53,0)+MAX((Expenses!NI$18-$AB57/12)*$AA57*$F53,0)))))</f>
        <v>0</v>
      </c>
    </row>
    <row r="225" spans="1:375" s="384" customFormat="1" ht="13.8" x14ac:dyDescent="0.3">
      <c r="A225" s="519">
        <f t="shared" si="208"/>
        <v>886741.44069459219</v>
      </c>
      <c r="B225" s="446"/>
      <c r="C225" s="520" t="s">
        <v>336</v>
      </c>
      <c r="D225" s="521">
        <f t="shared" ref="D225:BO225" si="233">SUM(D218:D224)</f>
        <v>7491.1855136346658</v>
      </c>
      <c r="E225" s="521">
        <f t="shared" si="233"/>
        <v>7493.6825572767357</v>
      </c>
      <c r="F225" s="521">
        <f t="shared" si="233"/>
        <v>7496.1852524268443</v>
      </c>
      <c r="G225" s="521">
        <f t="shared" si="233"/>
        <v>7690.3306118759356</v>
      </c>
      <c r="H225" s="521">
        <f t="shared" si="233"/>
        <v>7692.8446484439028</v>
      </c>
      <c r="I225" s="521">
        <f t="shared" si="233"/>
        <v>7695.3643749796529</v>
      </c>
      <c r="J225" s="521">
        <f t="shared" si="233"/>
        <v>7697.8898043611734</v>
      </c>
      <c r="K225" s="521">
        <f t="shared" si="233"/>
        <v>7700.4209494956012</v>
      </c>
      <c r="L225" s="521">
        <f t="shared" si="233"/>
        <v>7702.9578233192815</v>
      </c>
      <c r="M225" s="521">
        <f t="shared" si="233"/>
        <v>7705.5004387978406</v>
      </c>
      <c r="N225" s="521">
        <f t="shared" si="233"/>
        <v>7708.048808926249</v>
      </c>
      <c r="O225" s="521">
        <f t="shared" si="233"/>
        <v>7710.602946728889</v>
      </c>
      <c r="P225" s="521">
        <f t="shared" si="233"/>
        <v>7713.16286525962</v>
      </c>
      <c r="Q225" s="521">
        <f t="shared" si="233"/>
        <v>7715.7285776018462</v>
      </c>
      <c r="R225" s="521">
        <f t="shared" si="233"/>
        <v>7718.3000968685828</v>
      </c>
      <c r="S225" s="521">
        <f t="shared" si="233"/>
        <v>7918.2635462025246</v>
      </c>
      <c r="T225" s="521">
        <f t="shared" si="233"/>
        <v>7920.8467187761107</v>
      </c>
      <c r="U225" s="521">
        <f t="shared" si="233"/>
        <v>7923.4357377915949</v>
      </c>
      <c r="V225" s="521">
        <f t="shared" si="233"/>
        <v>7926.0306164811072</v>
      </c>
      <c r="W225" s="521">
        <f t="shared" si="233"/>
        <v>7928.6313681067313</v>
      </c>
      <c r="X225" s="521">
        <f t="shared" si="233"/>
        <v>7931.238005960563</v>
      </c>
      <c r="Y225" s="521">
        <f t="shared" si="233"/>
        <v>7933.8505433647824</v>
      </c>
      <c r="Z225" s="521">
        <f t="shared" si="233"/>
        <v>7936.4689936717223</v>
      </c>
      <c r="AA225" s="521">
        <f t="shared" si="233"/>
        <v>7939.093370263934</v>
      </c>
      <c r="AB225" s="521">
        <f t="shared" si="233"/>
        <v>7941.7236865542609</v>
      </c>
      <c r="AC225" s="521">
        <f t="shared" si="233"/>
        <v>7944.3599559858976</v>
      </c>
      <c r="AD225" s="521">
        <f t="shared" si="233"/>
        <v>7947.0021920324698</v>
      </c>
      <c r="AE225" s="521">
        <f t="shared" si="233"/>
        <v>8152.9581014980959</v>
      </c>
      <c r="AF225" s="521">
        <f t="shared" si="233"/>
        <v>8155.6123113174554</v>
      </c>
      <c r="AG225" s="521">
        <f t="shared" si="233"/>
        <v>8158.2725283558639</v>
      </c>
      <c r="AH225" s="521">
        <f t="shared" si="233"/>
        <v>8160.9387662093386</v>
      </c>
      <c r="AI225" s="521">
        <f t="shared" si="233"/>
        <v>8163.6110385046668</v>
      </c>
      <c r="AJ225" s="521">
        <f t="shared" si="233"/>
        <v>8166.2893588994793</v>
      </c>
      <c r="AK225" s="521">
        <f t="shared" si="233"/>
        <v>8168.9737410823145</v>
      </c>
      <c r="AL225" s="521">
        <f t="shared" si="233"/>
        <v>8171.6641987726953</v>
      </c>
      <c r="AM225" s="521">
        <f t="shared" si="233"/>
        <v>8174.3607457211938</v>
      </c>
      <c r="AN225" s="521">
        <f t="shared" si="233"/>
        <v>8177.0633957095033</v>
      </c>
      <c r="AO225" s="521">
        <f t="shared" si="233"/>
        <v>8179.772162550511</v>
      </c>
      <c r="AP225" s="521">
        <f t="shared" si="233"/>
        <v>8182.4870600883642</v>
      </c>
      <c r="AQ225" s="521">
        <f t="shared" si="233"/>
        <v>0</v>
      </c>
      <c r="AR225" s="521">
        <f t="shared" si="233"/>
        <v>0</v>
      </c>
      <c r="AS225" s="521">
        <f t="shared" si="233"/>
        <v>1210.4378724949001</v>
      </c>
      <c r="AT225" s="521">
        <f t="shared" si="233"/>
        <v>1213.1774318893456</v>
      </c>
      <c r="AU225" s="521">
        <f t="shared" si="233"/>
        <v>9229.7426097327971</v>
      </c>
      <c r="AV225" s="521">
        <f t="shared" si="233"/>
        <v>9232.4945839384673</v>
      </c>
      <c r="AW225" s="521">
        <f t="shared" si="233"/>
        <v>9235.2527866313303</v>
      </c>
      <c r="AX225" s="521">
        <f t="shared" si="233"/>
        <v>9238.0172319081958</v>
      </c>
      <c r="AY225" s="521">
        <f t="shared" si="233"/>
        <v>9240.7879338977782</v>
      </c>
      <c r="AZ225" s="521">
        <f t="shared" si="233"/>
        <v>9483.9794893025646</v>
      </c>
      <c r="BA225" s="521">
        <f t="shared" si="233"/>
        <v>9486.7627472316999</v>
      </c>
      <c r="BB225" s="521">
        <f t="shared" si="233"/>
        <v>9489.552304451845</v>
      </c>
      <c r="BC225" s="521">
        <f t="shared" si="233"/>
        <v>9492.3481752200532</v>
      </c>
      <c r="BD225" s="521">
        <f t="shared" si="233"/>
        <v>9495.1503738256542</v>
      </c>
      <c r="BE225" s="521">
        <f t="shared" si="233"/>
        <v>9497.9589145903119</v>
      </c>
      <c r="BF225" s="521">
        <f t="shared" si="233"/>
        <v>9500.7738118681027</v>
      </c>
      <c r="BG225" s="521">
        <f t="shared" si="233"/>
        <v>9503.5950800455976</v>
      </c>
      <c r="BH225" s="521">
        <f t="shared" si="233"/>
        <v>9506.4227335419237</v>
      </c>
      <c r="BI225" s="521">
        <f t="shared" si="233"/>
        <v>9509.2567868088408</v>
      </c>
      <c r="BJ225" s="521">
        <f t="shared" si="233"/>
        <v>9512.0972543308199</v>
      </c>
      <c r="BK225" s="521">
        <f t="shared" si="233"/>
        <v>9514.9441506251169</v>
      </c>
      <c r="BL225" s="521">
        <f t="shared" si="233"/>
        <v>9765.4245102598925</v>
      </c>
      <c r="BM225" s="521">
        <f t="shared" si="233"/>
        <v>9768.284307782078</v>
      </c>
      <c r="BN225" s="521">
        <f t="shared" si="233"/>
        <v>9771.1505778257761</v>
      </c>
      <c r="BO225" s="521">
        <f t="shared" si="233"/>
        <v>9774.0233350401122</v>
      </c>
      <c r="BP225" s="521">
        <f t="shared" ref="BP225:EA225" si="234">SUM(BP218:BP224)</f>
        <v>9776.9025941073669</v>
      </c>
      <c r="BQ225" s="521">
        <f t="shared" si="234"/>
        <v>9779.7883697430516</v>
      </c>
      <c r="BR225" s="521">
        <f t="shared" si="234"/>
        <v>9782.6806766959817</v>
      </c>
      <c r="BS225" s="521">
        <f t="shared" si="234"/>
        <v>9785.5795297483583</v>
      </c>
      <c r="BT225" s="521">
        <f t="shared" si="234"/>
        <v>9788.4849437158318</v>
      </c>
      <c r="BU225" s="521">
        <f t="shared" si="234"/>
        <v>9791.3969334475896</v>
      </c>
      <c r="BV225" s="521">
        <f t="shared" si="234"/>
        <v>9794.3155138264246</v>
      </c>
      <c r="BW225" s="521">
        <f t="shared" si="234"/>
        <v>9797.2406997688122</v>
      </c>
      <c r="BX225" s="521">
        <f t="shared" si="234"/>
        <v>10055.228336843589</v>
      </c>
      <c r="BY225" s="521">
        <f t="shared" si="234"/>
        <v>10058.166778797637</v>
      </c>
      <c r="BZ225" s="521">
        <f t="shared" si="234"/>
        <v>10061.111871267534</v>
      </c>
      <c r="CA225" s="521">
        <f t="shared" si="234"/>
        <v>10064.063629305265</v>
      </c>
      <c r="CB225" s="521">
        <f t="shared" si="234"/>
        <v>10067.02206799687</v>
      </c>
      <c r="CC225" s="521">
        <f t="shared" si="234"/>
        <v>10069.987202462535</v>
      </c>
      <c r="CD225" s="521">
        <f t="shared" si="234"/>
        <v>10072.959047856672</v>
      </c>
      <c r="CE225" s="521">
        <f t="shared" si="234"/>
        <v>10075.937619367989</v>
      </c>
      <c r="CF225" s="521">
        <f t="shared" si="234"/>
        <v>10078.922932219568</v>
      </c>
      <c r="CG225" s="521">
        <f t="shared" si="234"/>
        <v>10081.915001668949</v>
      </c>
      <c r="CH225" s="521">
        <f t="shared" si="234"/>
        <v>10084.913843008202</v>
      </c>
      <c r="CI225" s="521">
        <f t="shared" si="234"/>
        <v>10087.919471564006</v>
      </c>
      <c r="CJ225" s="521">
        <f t="shared" si="234"/>
        <v>10353.639408234885</v>
      </c>
      <c r="CK225" s="521">
        <f t="shared" si="234"/>
        <v>10356.658657342667</v>
      </c>
      <c r="CL225" s="521">
        <f t="shared" si="234"/>
        <v>10359.684739855489</v>
      </c>
      <c r="CM225" s="521">
        <f t="shared" si="234"/>
        <v>10362.717671239256</v>
      </c>
      <c r="CN225" s="521">
        <f t="shared" si="234"/>
        <v>10365.757466994879</v>
      </c>
      <c r="CO225" s="521">
        <f t="shared" si="234"/>
        <v>10368.804142658351</v>
      </c>
      <c r="CP225" s="521">
        <f t="shared" si="234"/>
        <v>10371.857713800828</v>
      </c>
      <c r="CQ225" s="521">
        <f t="shared" si="234"/>
        <v>10374.918196028704</v>
      </c>
      <c r="CR225" s="521">
        <f t="shared" si="234"/>
        <v>10377.985604983704</v>
      </c>
      <c r="CS225" s="521">
        <f t="shared" si="234"/>
        <v>10381.059956342942</v>
      </c>
      <c r="CT225" s="521">
        <f t="shared" si="234"/>
        <v>10384.141265819024</v>
      </c>
      <c r="CU225" s="521">
        <f t="shared" si="234"/>
        <v>10387.229549160113</v>
      </c>
      <c r="CV225" s="521">
        <f t="shared" si="234"/>
        <v>10660.913552853284</v>
      </c>
      <c r="CW225" s="521">
        <f t="shared" si="234"/>
        <v>10664.01583131153</v>
      </c>
      <c r="CX225" s="521">
        <f t="shared" si="234"/>
        <v>10667.125131093455</v>
      </c>
      <c r="CY225" s="521">
        <f t="shared" si="234"/>
        <v>10670.241468090275</v>
      </c>
      <c r="CZ225" s="521">
        <f t="shared" si="234"/>
        <v>10673.364858229179</v>
      </c>
      <c r="DA225" s="521">
        <f t="shared" si="234"/>
        <v>0</v>
      </c>
      <c r="DB225" s="521">
        <f t="shared" si="234"/>
        <v>0</v>
      </c>
      <c r="DC225" s="521">
        <f t="shared" si="234"/>
        <v>0</v>
      </c>
      <c r="DD225" s="521">
        <f t="shared" si="234"/>
        <v>0</v>
      </c>
      <c r="DE225" s="521">
        <f t="shared" si="234"/>
        <v>0</v>
      </c>
      <c r="DF225" s="521">
        <f t="shared" si="234"/>
        <v>0</v>
      </c>
      <c r="DG225" s="521">
        <f t="shared" si="234"/>
        <v>0</v>
      </c>
      <c r="DH225" s="521">
        <f t="shared" si="234"/>
        <v>0</v>
      </c>
      <c r="DI225" s="521">
        <f t="shared" si="234"/>
        <v>0</v>
      </c>
      <c r="DJ225" s="521">
        <f t="shared" si="234"/>
        <v>0</v>
      </c>
      <c r="DK225" s="521">
        <f t="shared" si="234"/>
        <v>0</v>
      </c>
      <c r="DL225" s="521">
        <f t="shared" si="234"/>
        <v>0</v>
      </c>
      <c r="DM225" s="521">
        <f t="shared" si="234"/>
        <v>0</v>
      </c>
      <c r="DN225" s="521">
        <f t="shared" si="234"/>
        <v>0</v>
      </c>
      <c r="DO225" s="521">
        <f t="shared" si="234"/>
        <v>0</v>
      </c>
      <c r="DP225" s="521">
        <f t="shared" si="234"/>
        <v>0</v>
      </c>
      <c r="DQ225" s="521">
        <f t="shared" si="234"/>
        <v>0</v>
      </c>
      <c r="DR225" s="521">
        <f t="shared" si="234"/>
        <v>0</v>
      </c>
      <c r="DS225" s="521">
        <f t="shared" si="234"/>
        <v>0</v>
      </c>
      <c r="DT225" s="521">
        <f t="shared" si="234"/>
        <v>0</v>
      </c>
      <c r="DU225" s="521">
        <f t="shared" si="234"/>
        <v>0</v>
      </c>
      <c r="DV225" s="521">
        <f t="shared" si="234"/>
        <v>0</v>
      </c>
      <c r="DW225" s="521">
        <f t="shared" si="234"/>
        <v>0</v>
      </c>
      <c r="DX225" s="521">
        <f t="shared" si="234"/>
        <v>0</v>
      </c>
      <c r="DY225" s="521">
        <f t="shared" si="234"/>
        <v>0</v>
      </c>
      <c r="DZ225" s="521">
        <f t="shared" si="234"/>
        <v>0</v>
      </c>
      <c r="EA225" s="521">
        <f t="shared" si="234"/>
        <v>0</v>
      </c>
      <c r="EB225" s="521">
        <f t="shared" ref="EB225:GM225" si="235">SUM(EB218:EB224)</f>
        <v>0</v>
      </c>
      <c r="EC225" s="521">
        <f t="shared" si="235"/>
        <v>0</v>
      </c>
      <c r="ED225" s="521">
        <f t="shared" si="235"/>
        <v>0</v>
      </c>
      <c r="EE225" s="521">
        <f t="shared" si="235"/>
        <v>0</v>
      </c>
      <c r="EF225" s="521">
        <f t="shared" si="235"/>
        <v>0</v>
      </c>
      <c r="EG225" s="521">
        <f t="shared" si="235"/>
        <v>0</v>
      </c>
      <c r="EH225" s="521">
        <f t="shared" si="235"/>
        <v>0</v>
      </c>
      <c r="EI225" s="521">
        <f t="shared" si="235"/>
        <v>0</v>
      </c>
      <c r="EJ225" s="521">
        <f t="shared" si="235"/>
        <v>0</v>
      </c>
      <c r="EK225" s="521">
        <f t="shared" si="235"/>
        <v>0</v>
      </c>
      <c r="EL225" s="521">
        <f t="shared" si="235"/>
        <v>0</v>
      </c>
      <c r="EM225" s="521">
        <f t="shared" si="235"/>
        <v>0</v>
      </c>
      <c r="EN225" s="521">
        <f t="shared" si="235"/>
        <v>0</v>
      </c>
      <c r="EO225" s="521">
        <f t="shared" si="235"/>
        <v>0</v>
      </c>
      <c r="EP225" s="521">
        <f t="shared" si="235"/>
        <v>0</v>
      </c>
      <c r="EQ225" s="521">
        <f t="shared" si="235"/>
        <v>0</v>
      </c>
      <c r="ER225" s="521">
        <f t="shared" si="235"/>
        <v>0</v>
      </c>
      <c r="ES225" s="521">
        <f t="shared" si="235"/>
        <v>0</v>
      </c>
      <c r="ET225" s="521">
        <f t="shared" si="235"/>
        <v>0</v>
      </c>
      <c r="EU225" s="521">
        <f t="shared" si="235"/>
        <v>0</v>
      </c>
      <c r="EV225" s="521">
        <f t="shared" si="235"/>
        <v>0</v>
      </c>
      <c r="EW225" s="521">
        <f t="shared" si="235"/>
        <v>0</v>
      </c>
      <c r="EX225" s="521">
        <f t="shared" si="235"/>
        <v>0</v>
      </c>
      <c r="EY225" s="521">
        <f t="shared" si="235"/>
        <v>0</v>
      </c>
      <c r="EZ225" s="521">
        <f t="shared" si="235"/>
        <v>0</v>
      </c>
      <c r="FA225" s="521">
        <f t="shared" si="235"/>
        <v>0</v>
      </c>
      <c r="FB225" s="521">
        <f t="shared" si="235"/>
        <v>0</v>
      </c>
      <c r="FC225" s="521">
        <f t="shared" si="235"/>
        <v>0</v>
      </c>
      <c r="FD225" s="521">
        <f t="shared" si="235"/>
        <v>0</v>
      </c>
      <c r="FE225" s="521">
        <f t="shared" si="235"/>
        <v>0</v>
      </c>
      <c r="FF225" s="521">
        <f t="shared" si="235"/>
        <v>0</v>
      </c>
      <c r="FG225" s="521">
        <f t="shared" si="235"/>
        <v>0</v>
      </c>
      <c r="FH225" s="521">
        <f t="shared" si="235"/>
        <v>0</v>
      </c>
      <c r="FI225" s="521">
        <f t="shared" si="235"/>
        <v>0</v>
      </c>
      <c r="FJ225" s="521">
        <f t="shared" si="235"/>
        <v>0</v>
      </c>
      <c r="FK225" s="521">
        <f t="shared" si="235"/>
        <v>0</v>
      </c>
      <c r="FL225" s="521">
        <f t="shared" si="235"/>
        <v>0</v>
      </c>
      <c r="FM225" s="521">
        <f t="shared" si="235"/>
        <v>0</v>
      </c>
      <c r="FN225" s="521">
        <f t="shared" si="235"/>
        <v>0</v>
      </c>
      <c r="FO225" s="521">
        <f t="shared" si="235"/>
        <v>0</v>
      </c>
      <c r="FP225" s="521">
        <f t="shared" si="235"/>
        <v>0</v>
      </c>
      <c r="FQ225" s="521">
        <f t="shared" si="235"/>
        <v>0</v>
      </c>
      <c r="FR225" s="521">
        <f t="shared" si="235"/>
        <v>0</v>
      </c>
      <c r="FS225" s="521">
        <f t="shared" si="235"/>
        <v>0</v>
      </c>
      <c r="FT225" s="521">
        <f t="shared" si="235"/>
        <v>0</v>
      </c>
      <c r="FU225" s="521">
        <f t="shared" si="235"/>
        <v>0</v>
      </c>
      <c r="FV225" s="521">
        <f t="shared" si="235"/>
        <v>0</v>
      </c>
      <c r="FW225" s="521">
        <f t="shared" si="235"/>
        <v>0</v>
      </c>
      <c r="FX225" s="521">
        <f t="shared" si="235"/>
        <v>0</v>
      </c>
      <c r="FY225" s="521">
        <f t="shared" si="235"/>
        <v>0</v>
      </c>
      <c r="FZ225" s="521">
        <f t="shared" si="235"/>
        <v>0</v>
      </c>
      <c r="GA225" s="521">
        <f t="shared" si="235"/>
        <v>0</v>
      </c>
      <c r="GB225" s="521">
        <f t="shared" si="235"/>
        <v>0</v>
      </c>
      <c r="GC225" s="521">
        <f t="shared" si="235"/>
        <v>0</v>
      </c>
      <c r="GD225" s="521">
        <f t="shared" si="235"/>
        <v>0</v>
      </c>
      <c r="GE225" s="521">
        <f t="shared" si="235"/>
        <v>0</v>
      </c>
      <c r="GF225" s="521">
        <f t="shared" si="235"/>
        <v>0</v>
      </c>
      <c r="GG225" s="521">
        <f t="shared" si="235"/>
        <v>0</v>
      </c>
      <c r="GH225" s="521">
        <f t="shared" si="235"/>
        <v>0</v>
      </c>
      <c r="GI225" s="521">
        <f t="shared" si="235"/>
        <v>0</v>
      </c>
      <c r="GJ225" s="521">
        <f t="shared" si="235"/>
        <v>0</v>
      </c>
      <c r="GK225" s="521">
        <f t="shared" si="235"/>
        <v>0</v>
      </c>
      <c r="GL225" s="521">
        <f t="shared" si="235"/>
        <v>0</v>
      </c>
      <c r="GM225" s="521">
        <f t="shared" si="235"/>
        <v>0</v>
      </c>
      <c r="GN225" s="521">
        <f t="shared" ref="GN225:IY225" si="236">SUM(GN218:GN224)</f>
        <v>0</v>
      </c>
      <c r="GO225" s="521">
        <f t="shared" si="236"/>
        <v>0</v>
      </c>
      <c r="GP225" s="521">
        <f t="shared" si="236"/>
        <v>0</v>
      </c>
      <c r="GQ225" s="521">
        <f t="shared" si="236"/>
        <v>0</v>
      </c>
      <c r="GR225" s="521">
        <f t="shared" si="236"/>
        <v>0</v>
      </c>
      <c r="GS225" s="521">
        <f t="shared" si="236"/>
        <v>0</v>
      </c>
      <c r="GT225" s="521">
        <f t="shared" si="236"/>
        <v>0</v>
      </c>
      <c r="GU225" s="521">
        <f t="shared" si="236"/>
        <v>0</v>
      </c>
      <c r="GV225" s="521">
        <f t="shared" si="236"/>
        <v>0</v>
      </c>
      <c r="GW225" s="521">
        <f t="shared" si="236"/>
        <v>0</v>
      </c>
      <c r="GX225" s="521">
        <f t="shared" si="236"/>
        <v>0</v>
      </c>
      <c r="GY225" s="521">
        <f t="shared" si="236"/>
        <v>0</v>
      </c>
      <c r="GZ225" s="521">
        <f t="shared" si="236"/>
        <v>0</v>
      </c>
      <c r="HA225" s="521">
        <f t="shared" si="236"/>
        <v>0</v>
      </c>
      <c r="HB225" s="521">
        <f t="shared" si="236"/>
        <v>0</v>
      </c>
      <c r="HC225" s="521">
        <f t="shared" si="236"/>
        <v>0</v>
      </c>
      <c r="HD225" s="521">
        <f t="shared" si="236"/>
        <v>0</v>
      </c>
      <c r="HE225" s="521">
        <f t="shared" si="236"/>
        <v>0</v>
      </c>
      <c r="HF225" s="521">
        <f t="shared" si="236"/>
        <v>0</v>
      </c>
      <c r="HG225" s="521">
        <f t="shared" si="236"/>
        <v>0</v>
      </c>
      <c r="HH225" s="521">
        <f t="shared" si="236"/>
        <v>0</v>
      </c>
      <c r="HI225" s="521">
        <f t="shared" si="236"/>
        <v>0</v>
      </c>
      <c r="HJ225" s="521">
        <f t="shared" si="236"/>
        <v>0</v>
      </c>
      <c r="HK225" s="521">
        <f t="shared" si="236"/>
        <v>0</v>
      </c>
      <c r="HL225" s="521">
        <f t="shared" si="236"/>
        <v>0</v>
      </c>
      <c r="HM225" s="521">
        <f t="shared" si="236"/>
        <v>0</v>
      </c>
      <c r="HN225" s="521">
        <f t="shared" si="236"/>
        <v>0</v>
      </c>
      <c r="HO225" s="521">
        <f t="shared" si="236"/>
        <v>0</v>
      </c>
      <c r="HP225" s="521">
        <f t="shared" si="236"/>
        <v>0</v>
      </c>
      <c r="HQ225" s="521">
        <f t="shared" si="236"/>
        <v>0</v>
      </c>
      <c r="HR225" s="521">
        <f t="shared" si="236"/>
        <v>0</v>
      </c>
      <c r="HS225" s="521">
        <f t="shared" si="236"/>
        <v>0</v>
      </c>
      <c r="HT225" s="521">
        <f t="shared" si="236"/>
        <v>0</v>
      </c>
      <c r="HU225" s="521">
        <f t="shared" si="236"/>
        <v>0</v>
      </c>
      <c r="HV225" s="521">
        <f t="shared" si="236"/>
        <v>0</v>
      </c>
      <c r="HW225" s="521">
        <f t="shared" si="236"/>
        <v>0</v>
      </c>
      <c r="HX225" s="521">
        <f t="shared" si="236"/>
        <v>0</v>
      </c>
      <c r="HY225" s="521">
        <f t="shared" si="236"/>
        <v>0</v>
      </c>
      <c r="HZ225" s="521">
        <f t="shared" si="236"/>
        <v>0</v>
      </c>
      <c r="IA225" s="521">
        <f t="shared" si="236"/>
        <v>0</v>
      </c>
      <c r="IB225" s="521">
        <f t="shared" si="236"/>
        <v>0</v>
      </c>
      <c r="IC225" s="521">
        <f t="shared" si="236"/>
        <v>0</v>
      </c>
      <c r="ID225" s="521">
        <f t="shared" si="236"/>
        <v>0</v>
      </c>
      <c r="IE225" s="521">
        <f t="shared" si="236"/>
        <v>0</v>
      </c>
      <c r="IF225" s="521">
        <f t="shared" si="236"/>
        <v>0</v>
      </c>
      <c r="IG225" s="521">
        <f t="shared" si="236"/>
        <v>0</v>
      </c>
      <c r="IH225" s="521">
        <f t="shared" si="236"/>
        <v>0</v>
      </c>
      <c r="II225" s="521">
        <f t="shared" si="236"/>
        <v>0</v>
      </c>
      <c r="IJ225" s="521">
        <f t="shared" si="236"/>
        <v>0</v>
      </c>
      <c r="IK225" s="521">
        <f t="shared" si="236"/>
        <v>0</v>
      </c>
      <c r="IL225" s="521">
        <f t="shared" si="236"/>
        <v>0</v>
      </c>
      <c r="IM225" s="521">
        <f t="shared" si="236"/>
        <v>0</v>
      </c>
      <c r="IN225" s="521">
        <f t="shared" si="236"/>
        <v>0</v>
      </c>
      <c r="IO225" s="521">
        <f t="shared" si="236"/>
        <v>0</v>
      </c>
      <c r="IP225" s="521">
        <f t="shared" si="236"/>
        <v>0</v>
      </c>
      <c r="IQ225" s="521">
        <f t="shared" si="236"/>
        <v>0</v>
      </c>
      <c r="IR225" s="521">
        <f t="shared" si="236"/>
        <v>0</v>
      </c>
      <c r="IS225" s="521">
        <f t="shared" si="236"/>
        <v>0</v>
      </c>
      <c r="IT225" s="521">
        <f t="shared" si="236"/>
        <v>0</v>
      </c>
      <c r="IU225" s="521">
        <f t="shared" si="236"/>
        <v>0</v>
      </c>
      <c r="IV225" s="521">
        <f t="shared" si="236"/>
        <v>0</v>
      </c>
      <c r="IW225" s="521">
        <f t="shared" si="236"/>
        <v>0</v>
      </c>
      <c r="IX225" s="521">
        <f t="shared" si="236"/>
        <v>0</v>
      </c>
      <c r="IY225" s="521">
        <f t="shared" si="236"/>
        <v>0</v>
      </c>
      <c r="IZ225" s="521">
        <f t="shared" ref="IZ225:LK225" si="237">SUM(IZ218:IZ224)</f>
        <v>0</v>
      </c>
      <c r="JA225" s="521">
        <f t="shared" si="237"/>
        <v>0</v>
      </c>
      <c r="JB225" s="521">
        <f t="shared" si="237"/>
        <v>0</v>
      </c>
      <c r="JC225" s="521">
        <f t="shared" si="237"/>
        <v>0</v>
      </c>
      <c r="JD225" s="521">
        <f t="shared" si="237"/>
        <v>0</v>
      </c>
      <c r="JE225" s="521">
        <f t="shared" si="237"/>
        <v>0</v>
      </c>
      <c r="JF225" s="521">
        <f t="shared" si="237"/>
        <v>0</v>
      </c>
      <c r="JG225" s="521">
        <f t="shared" si="237"/>
        <v>0</v>
      </c>
      <c r="JH225" s="521">
        <f t="shared" si="237"/>
        <v>0</v>
      </c>
      <c r="JI225" s="521">
        <f t="shared" si="237"/>
        <v>0</v>
      </c>
      <c r="JJ225" s="521">
        <f t="shared" si="237"/>
        <v>0</v>
      </c>
      <c r="JK225" s="521">
        <f t="shared" si="237"/>
        <v>0</v>
      </c>
      <c r="JL225" s="521">
        <f t="shared" si="237"/>
        <v>0</v>
      </c>
      <c r="JM225" s="521">
        <f t="shared" si="237"/>
        <v>0</v>
      </c>
      <c r="JN225" s="521">
        <f t="shared" si="237"/>
        <v>0</v>
      </c>
      <c r="JO225" s="521">
        <f t="shared" si="237"/>
        <v>0</v>
      </c>
      <c r="JP225" s="521">
        <f t="shared" si="237"/>
        <v>0</v>
      </c>
      <c r="JQ225" s="521">
        <f t="shared" si="237"/>
        <v>0</v>
      </c>
      <c r="JR225" s="521">
        <f t="shared" si="237"/>
        <v>0</v>
      </c>
      <c r="JS225" s="521">
        <f t="shared" si="237"/>
        <v>0</v>
      </c>
      <c r="JT225" s="521">
        <f t="shared" si="237"/>
        <v>0</v>
      </c>
      <c r="JU225" s="521">
        <f t="shared" si="237"/>
        <v>0</v>
      </c>
      <c r="JV225" s="521">
        <f t="shared" si="237"/>
        <v>0</v>
      </c>
      <c r="JW225" s="521">
        <f t="shared" si="237"/>
        <v>0</v>
      </c>
      <c r="JX225" s="521">
        <f t="shared" si="237"/>
        <v>0</v>
      </c>
      <c r="JY225" s="521">
        <f t="shared" si="237"/>
        <v>0</v>
      </c>
      <c r="JZ225" s="521">
        <f t="shared" si="237"/>
        <v>0</v>
      </c>
      <c r="KA225" s="521">
        <f t="shared" si="237"/>
        <v>0</v>
      </c>
      <c r="KB225" s="521">
        <f t="shared" si="237"/>
        <v>0</v>
      </c>
      <c r="KC225" s="521">
        <f t="shared" si="237"/>
        <v>0</v>
      </c>
      <c r="KD225" s="521">
        <f t="shared" si="237"/>
        <v>0</v>
      </c>
      <c r="KE225" s="521">
        <f t="shared" si="237"/>
        <v>0</v>
      </c>
      <c r="KF225" s="521">
        <f t="shared" si="237"/>
        <v>0</v>
      </c>
      <c r="KG225" s="521">
        <f t="shared" si="237"/>
        <v>0</v>
      </c>
      <c r="KH225" s="521">
        <f t="shared" si="237"/>
        <v>0</v>
      </c>
      <c r="KI225" s="521">
        <f t="shared" si="237"/>
        <v>0</v>
      </c>
      <c r="KJ225" s="521">
        <f t="shared" si="237"/>
        <v>0</v>
      </c>
      <c r="KK225" s="521">
        <f t="shared" si="237"/>
        <v>0</v>
      </c>
      <c r="KL225" s="521">
        <f t="shared" si="237"/>
        <v>0</v>
      </c>
      <c r="KM225" s="521">
        <f t="shared" si="237"/>
        <v>0</v>
      </c>
      <c r="KN225" s="521">
        <f t="shared" si="237"/>
        <v>0</v>
      </c>
      <c r="KO225" s="521">
        <f t="shared" si="237"/>
        <v>0</v>
      </c>
      <c r="KP225" s="521">
        <f t="shared" si="237"/>
        <v>0</v>
      </c>
      <c r="KQ225" s="521">
        <f t="shared" si="237"/>
        <v>0</v>
      </c>
      <c r="KR225" s="521">
        <f t="shared" si="237"/>
        <v>0</v>
      </c>
      <c r="KS225" s="521">
        <f t="shared" si="237"/>
        <v>0</v>
      </c>
      <c r="KT225" s="521">
        <f t="shared" si="237"/>
        <v>0</v>
      </c>
      <c r="KU225" s="521">
        <f t="shared" si="237"/>
        <v>0</v>
      </c>
      <c r="KV225" s="521">
        <f t="shared" si="237"/>
        <v>0</v>
      </c>
      <c r="KW225" s="521">
        <f t="shared" si="237"/>
        <v>0</v>
      </c>
      <c r="KX225" s="521">
        <f t="shared" si="237"/>
        <v>0</v>
      </c>
      <c r="KY225" s="521">
        <f t="shared" si="237"/>
        <v>0</v>
      </c>
      <c r="KZ225" s="521">
        <f t="shared" si="237"/>
        <v>0</v>
      </c>
      <c r="LA225" s="521">
        <f t="shared" si="237"/>
        <v>0</v>
      </c>
      <c r="LB225" s="521">
        <f t="shared" si="237"/>
        <v>0</v>
      </c>
      <c r="LC225" s="521">
        <f t="shared" si="237"/>
        <v>0</v>
      </c>
      <c r="LD225" s="521">
        <f t="shared" si="237"/>
        <v>0</v>
      </c>
      <c r="LE225" s="521">
        <f t="shared" si="237"/>
        <v>0</v>
      </c>
      <c r="LF225" s="521">
        <f t="shared" si="237"/>
        <v>0</v>
      </c>
      <c r="LG225" s="521">
        <f t="shared" si="237"/>
        <v>0</v>
      </c>
      <c r="LH225" s="521">
        <f t="shared" si="237"/>
        <v>0</v>
      </c>
      <c r="LI225" s="521">
        <f t="shared" si="237"/>
        <v>0</v>
      </c>
      <c r="LJ225" s="521">
        <f t="shared" si="237"/>
        <v>0</v>
      </c>
      <c r="LK225" s="521">
        <f t="shared" si="237"/>
        <v>0</v>
      </c>
      <c r="LL225" s="521">
        <f t="shared" ref="LL225:NK225" si="238">SUM(LL218:LL224)</f>
        <v>0</v>
      </c>
      <c r="LM225" s="521">
        <f t="shared" si="238"/>
        <v>0</v>
      </c>
      <c r="LN225" s="521">
        <f t="shared" si="238"/>
        <v>0</v>
      </c>
      <c r="LO225" s="521">
        <f t="shared" si="238"/>
        <v>0</v>
      </c>
      <c r="LP225" s="521">
        <f t="shared" si="238"/>
        <v>0</v>
      </c>
      <c r="LQ225" s="521">
        <f t="shared" si="238"/>
        <v>0</v>
      </c>
      <c r="LR225" s="521">
        <f t="shared" si="238"/>
        <v>0</v>
      </c>
      <c r="LS225" s="521">
        <f t="shared" si="238"/>
        <v>0</v>
      </c>
      <c r="LT225" s="521">
        <f t="shared" si="238"/>
        <v>0</v>
      </c>
      <c r="LU225" s="521">
        <f t="shared" si="238"/>
        <v>0</v>
      </c>
      <c r="LV225" s="521">
        <f t="shared" si="238"/>
        <v>0</v>
      </c>
      <c r="LW225" s="521">
        <f t="shared" si="238"/>
        <v>0</v>
      </c>
      <c r="LX225" s="521">
        <f t="shared" si="238"/>
        <v>0</v>
      </c>
      <c r="LY225" s="521">
        <f t="shared" si="238"/>
        <v>0</v>
      </c>
      <c r="LZ225" s="521">
        <f t="shared" si="238"/>
        <v>0</v>
      </c>
      <c r="MA225" s="521">
        <f t="shared" si="238"/>
        <v>0</v>
      </c>
      <c r="MB225" s="521">
        <f t="shared" si="238"/>
        <v>0</v>
      </c>
      <c r="MC225" s="521">
        <f t="shared" si="238"/>
        <v>0</v>
      </c>
      <c r="MD225" s="521">
        <f t="shared" si="238"/>
        <v>0</v>
      </c>
      <c r="ME225" s="521">
        <f t="shared" si="238"/>
        <v>0</v>
      </c>
      <c r="MF225" s="521">
        <f t="shared" si="238"/>
        <v>0</v>
      </c>
      <c r="MG225" s="521">
        <f t="shared" si="238"/>
        <v>0</v>
      </c>
      <c r="MH225" s="521">
        <f t="shared" si="238"/>
        <v>0</v>
      </c>
      <c r="MI225" s="521">
        <f t="shared" si="238"/>
        <v>0</v>
      </c>
      <c r="MJ225" s="521">
        <f t="shared" si="238"/>
        <v>0</v>
      </c>
      <c r="MK225" s="521">
        <f t="shared" si="238"/>
        <v>0</v>
      </c>
      <c r="ML225" s="521">
        <f t="shared" si="238"/>
        <v>0</v>
      </c>
      <c r="MM225" s="521">
        <f t="shared" si="238"/>
        <v>0</v>
      </c>
      <c r="MN225" s="521">
        <f t="shared" si="238"/>
        <v>0</v>
      </c>
      <c r="MO225" s="521">
        <f t="shared" si="238"/>
        <v>0</v>
      </c>
      <c r="MP225" s="521">
        <f t="shared" si="238"/>
        <v>0</v>
      </c>
      <c r="MQ225" s="521">
        <f t="shared" si="238"/>
        <v>0</v>
      </c>
      <c r="MR225" s="521">
        <f t="shared" si="238"/>
        <v>0</v>
      </c>
      <c r="MS225" s="521">
        <f t="shared" si="238"/>
        <v>0</v>
      </c>
      <c r="MT225" s="521">
        <f t="shared" si="238"/>
        <v>0</v>
      </c>
      <c r="MU225" s="521">
        <f t="shared" si="238"/>
        <v>0</v>
      </c>
      <c r="MV225" s="521">
        <f t="shared" si="238"/>
        <v>0</v>
      </c>
      <c r="MW225" s="521">
        <f t="shared" si="238"/>
        <v>0</v>
      </c>
      <c r="MX225" s="521">
        <f t="shared" si="238"/>
        <v>0</v>
      </c>
      <c r="MY225" s="521">
        <f t="shared" si="238"/>
        <v>0</v>
      </c>
      <c r="MZ225" s="521">
        <f t="shared" si="238"/>
        <v>0</v>
      </c>
      <c r="NA225" s="521">
        <f t="shared" si="238"/>
        <v>0</v>
      </c>
      <c r="NB225" s="521">
        <f t="shared" si="238"/>
        <v>0</v>
      </c>
      <c r="NC225" s="521">
        <f t="shared" si="238"/>
        <v>0</v>
      </c>
      <c r="ND225" s="521">
        <f t="shared" si="238"/>
        <v>0</v>
      </c>
      <c r="NE225" s="521">
        <f t="shared" si="238"/>
        <v>0</v>
      </c>
      <c r="NF225" s="521">
        <f t="shared" si="238"/>
        <v>0</v>
      </c>
      <c r="NG225" s="521">
        <f t="shared" si="238"/>
        <v>0</v>
      </c>
      <c r="NH225" s="521">
        <f t="shared" si="238"/>
        <v>0</v>
      </c>
      <c r="NI225" s="521">
        <f t="shared" si="238"/>
        <v>0</v>
      </c>
      <c r="NJ225" s="521">
        <f t="shared" si="238"/>
        <v>0</v>
      </c>
      <c r="NK225" s="522">
        <f t="shared" si="238"/>
        <v>0</v>
      </c>
    </row>
    <row r="226" spans="1:375" s="384" customFormat="1" ht="13.8" x14ac:dyDescent="0.3">
      <c r="A226" s="517">
        <f t="shared" si="208"/>
        <v>0</v>
      </c>
      <c r="B226" s="421" t="s">
        <v>337</v>
      </c>
      <c r="C226" s="514" t="s">
        <v>338</v>
      </c>
      <c r="D226" s="515">
        <f t="shared" ref="D226:BO226" si="239">IF(D$167=EOMONTH($D53,-1),-FV($AE53,ROUNDDOWN(YEARFRAC($D$167,D$167,1),0),,-$AC53*$B53,0),0)</f>
        <v>0</v>
      </c>
      <c r="E226" s="515">
        <f t="shared" si="239"/>
        <v>0</v>
      </c>
      <c r="F226" s="515">
        <f t="shared" si="239"/>
        <v>0</v>
      </c>
      <c r="G226" s="515">
        <f t="shared" si="239"/>
        <v>0</v>
      </c>
      <c r="H226" s="515">
        <f t="shared" si="239"/>
        <v>0</v>
      </c>
      <c r="I226" s="515">
        <f t="shared" si="239"/>
        <v>0</v>
      </c>
      <c r="J226" s="515">
        <f t="shared" si="239"/>
        <v>0</v>
      </c>
      <c r="K226" s="515">
        <f t="shared" si="239"/>
        <v>0</v>
      </c>
      <c r="L226" s="515">
        <f t="shared" si="239"/>
        <v>0</v>
      </c>
      <c r="M226" s="515">
        <f t="shared" si="239"/>
        <v>0</v>
      </c>
      <c r="N226" s="515">
        <f t="shared" si="239"/>
        <v>0</v>
      </c>
      <c r="O226" s="515">
        <f t="shared" si="239"/>
        <v>0</v>
      </c>
      <c r="P226" s="515">
        <f t="shared" si="239"/>
        <v>0</v>
      </c>
      <c r="Q226" s="515">
        <f t="shared" si="239"/>
        <v>0</v>
      </c>
      <c r="R226" s="515">
        <f t="shared" si="239"/>
        <v>0</v>
      </c>
      <c r="S226" s="515">
        <f t="shared" si="239"/>
        <v>0</v>
      </c>
      <c r="T226" s="515">
        <f t="shared" si="239"/>
        <v>0</v>
      </c>
      <c r="U226" s="515">
        <f t="shared" si="239"/>
        <v>0</v>
      </c>
      <c r="V226" s="515">
        <f t="shared" si="239"/>
        <v>0</v>
      </c>
      <c r="W226" s="515">
        <f t="shared" si="239"/>
        <v>0</v>
      </c>
      <c r="X226" s="515">
        <f t="shared" si="239"/>
        <v>0</v>
      </c>
      <c r="Y226" s="515">
        <f t="shared" si="239"/>
        <v>0</v>
      </c>
      <c r="Z226" s="515">
        <f t="shared" si="239"/>
        <v>0</v>
      </c>
      <c r="AA226" s="515">
        <f t="shared" si="239"/>
        <v>0</v>
      </c>
      <c r="AB226" s="515">
        <f t="shared" si="239"/>
        <v>0</v>
      </c>
      <c r="AC226" s="515">
        <f t="shared" si="239"/>
        <v>0</v>
      </c>
      <c r="AD226" s="515">
        <f t="shared" si="239"/>
        <v>0</v>
      </c>
      <c r="AE226" s="515">
        <f t="shared" si="239"/>
        <v>0</v>
      </c>
      <c r="AF226" s="515">
        <f t="shared" si="239"/>
        <v>0</v>
      </c>
      <c r="AG226" s="515">
        <f t="shared" si="239"/>
        <v>0</v>
      </c>
      <c r="AH226" s="515">
        <f t="shared" si="239"/>
        <v>0</v>
      </c>
      <c r="AI226" s="515">
        <f t="shared" si="239"/>
        <v>0</v>
      </c>
      <c r="AJ226" s="515">
        <f t="shared" si="239"/>
        <v>0</v>
      </c>
      <c r="AK226" s="515">
        <f t="shared" si="239"/>
        <v>0</v>
      </c>
      <c r="AL226" s="515">
        <f t="shared" si="239"/>
        <v>0</v>
      </c>
      <c r="AM226" s="515">
        <f t="shared" si="239"/>
        <v>0</v>
      </c>
      <c r="AN226" s="515">
        <f t="shared" si="239"/>
        <v>0</v>
      </c>
      <c r="AO226" s="515">
        <f t="shared" si="239"/>
        <v>0</v>
      </c>
      <c r="AP226" s="515">
        <f t="shared" si="239"/>
        <v>0</v>
      </c>
      <c r="AQ226" s="515">
        <f t="shared" si="239"/>
        <v>0</v>
      </c>
      <c r="AR226" s="515">
        <f t="shared" si="239"/>
        <v>0</v>
      </c>
      <c r="AS226" s="515">
        <f t="shared" si="239"/>
        <v>0</v>
      </c>
      <c r="AT226" s="515">
        <f t="shared" si="239"/>
        <v>0</v>
      </c>
      <c r="AU226" s="515">
        <f t="shared" si="239"/>
        <v>0</v>
      </c>
      <c r="AV226" s="515">
        <f t="shared" si="239"/>
        <v>0</v>
      </c>
      <c r="AW226" s="515">
        <f t="shared" si="239"/>
        <v>0</v>
      </c>
      <c r="AX226" s="515">
        <f t="shared" si="239"/>
        <v>0</v>
      </c>
      <c r="AY226" s="515">
        <f t="shared" si="239"/>
        <v>0</v>
      </c>
      <c r="AZ226" s="515">
        <f t="shared" si="239"/>
        <v>0</v>
      </c>
      <c r="BA226" s="515">
        <f t="shared" si="239"/>
        <v>0</v>
      </c>
      <c r="BB226" s="515">
        <f t="shared" si="239"/>
        <v>0</v>
      </c>
      <c r="BC226" s="515">
        <f t="shared" si="239"/>
        <v>0</v>
      </c>
      <c r="BD226" s="515">
        <f t="shared" si="239"/>
        <v>0</v>
      </c>
      <c r="BE226" s="515">
        <f t="shared" si="239"/>
        <v>0</v>
      </c>
      <c r="BF226" s="515">
        <f t="shared" si="239"/>
        <v>0</v>
      </c>
      <c r="BG226" s="515">
        <f t="shared" si="239"/>
        <v>0</v>
      </c>
      <c r="BH226" s="515">
        <f t="shared" si="239"/>
        <v>0</v>
      </c>
      <c r="BI226" s="515">
        <f t="shared" si="239"/>
        <v>0</v>
      </c>
      <c r="BJ226" s="515">
        <f t="shared" si="239"/>
        <v>0</v>
      </c>
      <c r="BK226" s="515">
        <f t="shared" si="239"/>
        <v>0</v>
      </c>
      <c r="BL226" s="515">
        <f t="shared" si="239"/>
        <v>0</v>
      </c>
      <c r="BM226" s="515">
        <f t="shared" si="239"/>
        <v>0</v>
      </c>
      <c r="BN226" s="515">
        <f t="shared" si="239"/>
        <v>0</v>
      </c>
      <c r="BO226" s="515">
        <f t="shared" si="239"/>
        <v>0</v>
      </c>
      <c r="BP226" s="515">
        <f t="shared" ref="BP226:EA226" si="240">IF(BP$167=EOMONTH($D53,-1),-FV($AE53,ROUNDDOWN(YEARFRAC($D$167,BP$167,1),0),,-$AC53*$B53,0),0)</f>
        <v>0</v>
      </c>
      <c r="BQ226" s="515">
        <f t="shared" si="240"/>
        <v>0</v>
      </c>
      <c r="BR226" s="515">
        <f t="shared" si="240"/>
        <v>0</v>
      </c>
      <c r="BS226" s="515">
        <f t="shared" si="240"/>
        <v>0</v>
      </c>
      <c r="BT226" s="515">
        <f t="shared" si="240"/>
        <v>0</v>
      </c>
      <c r="BU226" s="515">
        <f t="shared" si="240"/>
        <v>0</v>
      </c>
      <c r="BV226" s="515">
        <f t="shared" si="240"/>
        <v>0</v>
      </c>
      <c r="BW226" s="515">
        <f t="shared" si="240"/>
        <v>0</v>
      </c>
      <c r="BX226" s="515">
        <f t="shared" si="240"/>
        <v>0</v>
      </c>
      <c r="BY226" s="515">
        <f t="shared" si="240"/>
        <v>0</v>
      </c>
      <c r="BZ226" s="515">
        <f t="shared" si="240"/>
        <v>0</v>
      </c>
      <c r="CA226" s="515">
        <f t="shared" si="240"/>
        <v>0</v>
      </c>
      <c r="CB226" s="515">
        <f t="shared" si="240"/>
        <v>0</v>
      </c>
      <c r="CC226" s="515">
        <f t="shared" si="240"/>
        <v>0</v>
      </c>
      <c r="CD226" s="515">
        <f t="shared" si="240"/>
        <v>0</v>
      </c>
      <c r="CE226" s="515">
        <f t="shared" si="240"/>
        <v>0</v>
      </c>
      <c r="CF226" s="515">
        <f t="shared" si="240"/>
        <v>0</v>
      </c>
      <c r="CG226" s="515">
        <f t="shared" si="240"/>
        <v>0</v>
      </c>
      <c r="CH226" s="515">
        <f t="shared" si="240"/>
        <v>0</v>
      </c>
      <c r="CI226" s="515">
        <f t="shared" si="240"/>
        <v>0</v>
      </c>
      <c r="CJ226" s="515">
        <f t="shared" si="240"/>
        <v>0</v>
      </c>
      <c r="CK226" s="515">
        <f t="shared" si="240"/>
        <v>0</v>
      </c>
      <c r="CL226" s="515">
        <f t="shared" si="240"/>
        <v>0</v>
      </c>
      <c r="CM226" s="515">
        <f t="shared" si="240"/>
        <v>0</v>
      </c>
      <c r="CN226" s="515">
        <f t="shared" si="240"/>
        <v>0</v>
      </c>
      <c r="CO226" s="515">
        <f t="shared" si="240"/>
        <v>0</v>
      </c>
      <c r="CP226" s="515">
        <f t="shared" si="240"/>
        <v>0</v>
      </c>
      <c r="CQ226" s="515">
        <f t="shared" si="240"/>
        <v>0</v>
      </c>
      <c r="CR226" s="515">
        <f t="shared" si="240"/>
        <v>0</v>
      </c>
      <c r="CS226" s="515">
        <f t="shared" si="240"/>
        <v>0</v>
      </c>
      <c r="CT226" s="515">
        <f t="shared" si="240"/>
        <v>0</v>
      </c>
      <c r="CU226" s="515">
        <f t="shared" si="240"/>
        <v>0</v>
      </c>
      <c r="CV226" s="515">
        <f t="shared" si="240"/>
        <v>0</v>
      </c>
      <c r="CW226" s="515">
        <f t="shared" si="240"/>
        <v>0</v>
      </c>
      <c r="CX226" s="515">
        <f t="shared" si="240"/>
        <v>0</v>
      </c>
      <c r="CY226" s="515">
        <f t="shared" si="240"/>
        <v>0</v>
      </c>
      <c r="CZ226" s="515">
        <f t="shared" si="240"/>
        <v>0</v>
      </c>
      <c r="DA226" s="515">
        <f t="shared" si="240"/>
        <v>0</v>
      </c>
      <c r="DB226" s="515">
        <f t="shared" si="240"/>
        <v>0</v>
      </c>
      <c r="DC226" s="515">
        <f t="shared" si="240"/>
        <v>0</v>
      </c>
      <c r="DD226" s="515">
        <f t="shared" si="240"/>
        <v>0</v>
      </c>
      <c r="DE226" s="515">
        <f t="shared" si="240"/>
        <v>0</v>
      </c>
      <c r="DF226" s="515">
        <f t="shared" si="240"/>
        <v>0</v>
      </c>
      <c r="DG226" s="515">
        <f t="shared" si="240"/>
        <v>0</v>
      </c>
      <c r="DH226" s="515">
        <f t="shared" si="240"/>
        <v>0</v>
      </c>
      <c r="DI226" s="515">
        <f t="shared" si="240"/>
        <v>0</v>
      </c>
      <c r="DJ226" s="515">
        <f t="shared" si="240"/>
        <v>0</v>
      </c>
      <c r="DK226" s="515">
        <f t="shared" si="240"/>
        <v>0</v>
      </c>
      <c r="DL226" s="515">
        <f t="shared" si="240"/>
        <v>0</v>
      </c>
      <c r="DM226" s="515">
        <f t="shared" si="240"/>
        <v>0</v>
      </c>
      <c r="DN226" s="515">
        <f t="shared" si="240"/>
        <v>0</v>
      </c>
      <c r="DO226" s="515">
        <f t="shared" si="240"/>
        <v>0</v>
      </c>
      <c r="DP226" s="515">
        <f t="shared" si="240"/>
        <v>0</v>
      </c>
      <c r="DQ226" s="515">
        <f t="shared" si="240"/>
        <v>0</v>
      </c>
      <c r="DR226" s="515">
        <f t="shared" si="240"/>
        <v>0</v>
      </c>
      <c r="DS226" s="515">
        <f t="shared" si="240"/>
        <v>0</v>
      </c>
      <c r="DT226" s="515">
        <f t="shared" si="240"/>
        <v>0</v>
      </c>
      <c r="DU226" s="515">
        <f t="shared" si="240"/>
        <v>0</v>
      </c>
      <c r="DV226" s="515">
        <f t="shared" si="240"/>
        <v>0</v>
      </c>
      <c r="DW226" s="515">
        <f t="shared" si="240"/>
        <v>0</v>
      </c>
      <c r="DX226" s="515">
        <f t="shared" si="240"/>
        <v>0</v>
      </c>
      <c r="DY226" s="515">
        <f t="shared" si="240"/>
        <v>0</v>
      </c>
      <c r="DZ226" s="515">
        <f t="shared" si="240"/>
        <v>0</v>
      </c>
      <c r="EA226" s="515">
        <f t="shared" si="240"/>
        <v>0</v>
      </c>
      <c r="EB226" s="515">
        <f t="shared" ref="EB226:GM226" si="241">IF(EB$167=EOMONTH($D53,-1),-FV($AE53,ROUNDDOWN(YEARFRAC($D$167,EB$167,1),0),,-$AC53*$B53,0),0)</f>
        <v>0</v>
      </c>
      <c r="EC226" s="515">
        <f t="shared" si="241"/>
        <v>0</v>
      </c>
      <c r="ED226" s="515">
        <f t="shared" si="241"/>
        <v>0</v>
      </c>
      <c r="EE226" s="515">
        <f t="shared" si="241"/>
        <v>0</v>
      </c>
      <c r="EF226" s="515">
        <f t="shared" si="241"/>
        <v>0</v>
      </c>
      <c r="EG226" s="515">
        <f t="shared" si="241"/>
        <v>0</v>
      </c>
      <c r="EH226" s="515">
        <f t="shared" si="241"/>
        <v>0</v>
      </c>
      <c r="EI226" s="515">
        <f t="shared" si="241"/>
        <v>0</v>
      </c>
      <c r="EJ226" s="515">
        <f t="shared" si="241"/>
        <v>0</v>
      </c>
      <c r="EK226" s="515">
        <f t="shared" si="241"/>
        <v>0</v>
      </c>
      <c r="EL226" s="515">
        <f t="shared" si="241"/>
        <v>0</v>
      </c>
      <c r="EM226" s="515">
        <f t="shared" si="241"/>
        <v>0</v>
      </c>
      <c r="EN226" s="515">
        <f t="shared" si="241"/>
        <v>0</v>
      </c>
      <c r="EO226" s="515">
        <f t="shared" si="241"/>
        <v>0</v>
      </c>
      <c r="EP226" s="515">
        <f t="shared" si="241"/>
        <v>0</v>
      </c>
      <c r="EQ226" s="515">
        <f t="shared" si="241"/>
        <v>0</v>
      </c>
      <c r="ER226" s="515">
        <f t="shared" si="241"/>
        <v>0</v>
      </c>
      <c r="ES226" s="515">
        <f t="shared" si="241"/>
        <v>0</v>
      </c>
      <c r="ET226" s="515">
        <f t="shared" si="241"/>
        <v>0</v>
      </c>
      <c r="EU226" s="515">
        <f t="shared" si="241"/>
        <v>0</v>
      </c>
      <c r="EV226" s="515">
        <f t="shared" si="241"/>
        <v>0</v>
      </c>
      <c r="EW226" s="515">
        <f t="shared" si="241"/>
        <v>0</v>
      </c>
      <c r="EX226" s="515">
        <f t="shared" si="241"/>
        <v>0</v>
      </c>
      <c r="EY226" s="515">
        <f t="shared" si="241"/>
        <v>0</v>
      </c>
      <c r="EZ226" s="515">
        <f t="shared" si="241"/>
        <v>0</v>
      </c>
      <c r="FA226" s="515">
        <f t="shared" si="241"/>
        <v>0</v>
      </c>
      <c r="FB226" s="515">
        <f t="shared" si="241"/>
        <v>0</v>
      </c>
      <c r="FC226" s="515">
        <f t="shared" si="241"/>
        <v>0</v>
      </c>
      <c r="FD226" s="515">
        <f t="shared" si="241"/>
        <v>0</v>
      </c>
      <c r="FE226" s="515">
        <f t="shared" si="241"/>
        <v>0</v>
      </c>
      <c r="FF226" s="515">
        <f t="shared" si="241"/>
        <v>0</v>
      </c>
      <c r="FG226" s="515">
        <f t="shared" si="241"/>
        <v>0</v>
      </c>
      <c r="FH226" s="515">
        <f t="shared" si="241"/>
        <v>0</v>
      </c>
      <c r="FI226" s="515">
        <f t="shared" si="241"/>
        <v>0</v>
      </c>
      <c r="FJ226" s="515">
        <f t="shared" si="241"/>
        <v>0</v>
      </c>
      <c r="FK226" s="515">
        <f t="shared" si="241"/>
        <v>0</v>
      </c>
      <c r="FL226" s="515">
        <f t="shared" si="241"/>
        <v>0</v>
      </c>
      <c r="FM226" s="515">
        <f t="shared" si="241"/>
        <v>0</v>
      </c>
      <c r="FN226" s="515">
        <f t="shared" si="241"/>
        <v>0</v>
      </c>
      <c r="FO226" s="515">
        <f t="shared" si="241"/>
        <v>0</v>
      </c>
      <c r="FP226" s="515">
        <f t="shared" si="241"/>
        <v>0</v>
      </c>
      <c r="FQ226" s="515">
        <f t="shared" si="241"/>
        <v>0</v>
      </c>
      <c r="FR226" s="515">
        <f t="shared" si="241"/>
        <v>0</v>
      </c>
      <c r="FS226" s="515">
        <f t="shared" si="241"/>
        <v>0</v>
      </c>
      <c r="FT226" s="515">
        <f t="shared" si="241"/>
        <v>0</v>
      </c>
      <c r="FU226" s="515">
        <f t="shared" si="241"/>
        <v>0</v>
      </c>
      <c r="FV226" s="515">
        <f t="shared" si="241"/>
        <v>0</v>
      </c>
      <c r="FW226" s="515">
        <f t="shared" si="241"/>
        <v>0</v>
      </c>
      <c r="FX226" s="515">
        <f t="shared" si="241"/>
        <v>0</v>
      </c>
      <c r="FY226" s="515">
        <f t="shared" si="241"/>
        <v>0</v>
      </c>
      <c r="FZ226" s="515">
        <f t="shared" si="241"/>
        <v>0</v>
      </c>
      <c r="GA226" s="515">
        <f t="shared" si="241"/>
        <v>0</v>
      </c>
      <c r="GB226" s="515">
        <f t="shared" si="241"/>
        <v>0</v>
      </c>
      <c r="GC226" s="515">
        <f t="shared" si="241"/>
        <v>0</v>
      </c>
      <c r="GD226" s="515">
        <f t="shared" si="241"/>
        <v>0</v>
      </c>
      <c r="GE226" s="515">
        <f t="shared" si="241"/>
        <v>0</v>
      </c>
      <c r="GF226" s="515">
        <f t="shared" si="241"/>
        <v>0</v>
      </c>
      <c r="GG226" s="515">
        <f t="shared" si="241"/>
        <v>0</v>
      </c>
      <c r="GH226" s="515">
        <f t="shared" si="241"/>
        <v>0</v>
      </c>
      <c r="GI226" s="515">
        <f t="shared" si="241"/>
        <v>0</v>
      </c>
      <c r="GJ226" s="515">
        <f t="shared" si="241"/>
        <v>0</v>
      </c>
      <c r="GK226" s="515">
        <f t="shared" si="241"/>
        <v>0</v>
      </c>
      <c r="GL226" s="515">
        <f t="shared" si="241"/>
        <v>0</v>
      </c>
      <c r="GM226" s="515">
        <f t="shared" si="241"/>
        <v>0</v>
      </c>
      <c r="GN226" s="515">
        <f t="shared" ref="GN226:IY226" si="242">IF(GN$167=EOMONTH($D53,-1),-FV($AE53,ROUNDDOWN(YEARFRAC($D$167,GN$167,1),0),,-$AC53*$B53,0),0)</f>
        <v>0</v>
      </c>
      <c r="GO226" s="515">
        <f t="shared" si="242"/>
        <v>0</v>
      </c>
      <c r="GP226" s="515">
        <f t="shared" si="242"/>
        <v>0</v>
      </c>
      <c r="GQ226" s="515">
        <f t="shared" si="242"/>
        <v>0</v>
      </c>
      <c r="GR226" s="515">
        <f t="shared" si="242"/>
        <v>0</v>
      </c>
      <c r="GS226" s="515">
        <f t="shared" si="242"/>
        <v>0</v>
      </c>
      <c r="GT226" s="515">
        <f t="shared" si="242"/>
        <v>0</v>
      </c>
      <c r="GU226" s="515">
        <f t="shared" si="242"/>
        <v>0</v>
      </c>
      <c r="GV226" s="515">
        <f t="shared" si="242"/>
        <v>0</v>
      </c>
      <c r="GW226" s="515">
        <f t="shared" si="242"/>
        <v>0</v>
      </c>
      <c r="GX226" s="515">
        <f t="shared" si="242"/>
        <v>0</v>
      </c>
      <c r="GY226" s="515">
        <f t="shared" si="242"/>
        <v>0</v>
      </c>
      <c r="GZ226" s="515">
        <f t="shared" si="242"/>
        <v>0</v>
      </c>
      <c r="HA226" s="515">
        <f t="shared" si="242"/>
        <v>0</v>
      </c>
      <c r="HB226" s="515">
        <f t="shared" si="242"/>
        <v>0</v>
      </c>
      <c r="HC226" s="515">
        <f t="shared" si="242"/>
        <v>0</v>
      </c>
      <c r="HD226" s="515">
        <f t="shared" si="242"/>
        <v>0</v>
      </c>
      <c r="HE226" s="515">
        <f t="shared" si="242"/>
        <v>0</v>
      </c>
      <c r="HF226" s="515">
        <f t="shared" si="242"/>
        <v>0</v>
      </c>
      <c r="HG226" s="515">
        <f t="shared" si="242"/>
        <v>0</v>
      </c>
      <c r="HH226" s="515">
        <f t="shared" si="242"/>
        <v>0</v>
      </c>
      <c r="HI226" s="515">
        <f t="shared" si="242"/>
        <v>0</v>
      </c>
      <c r="HJ226" s="515">
        <f t="shared" si="242"/>
        <v>0</v>
      </c>
      <c r="HK226" s="515">
        <f t="shared" si="242"/>
        <v>0</v>
      </c>
      <c r="HL226" s="515">
        <f t="shared" si="242"/>
        <v>0</v>
      </c>
      <c r="HM226" s="515">
        <f t="shared" si="242"/>
        <v>0</v>
      </c>
      <c r="HN226" s="515">
        <f t="shared" si="242"/>
        <v>0</v>
      </c>
      <c r="HO226" s="515">
        <f t="shared" si="242"/>
        <v>0</v>
      </c>
      <c r="HP226" s="515">
        <f t="shared" si="242"/>
        <v>0</v>
      </c>
      <c r="HQ226" s="515">
        <f t="shared" si="242"/>
        <v>0</v>
      </c>
      <c r="HR226" s="515">
        <f t="shared" si="242"/>
        <v>0</v>
      </c>
      <c r="HS226" s="515">
        <f t="shared" si="242"/>
        <v>0</v>
      </c>
      <c r="HT226" s="515">
        <f t="shared" si="242"/>
        <v>0</v>
      </c>
      <c r="HU226" s="515">
        <f t="shared" si="242"/>
        <v>0</v>
      </c>
      <c r="HV226" s="515">
        <f t="shared" si="242"/>
        <v>0</v>
      </c>
      <c r="HW226" s="515">
        <f t="shared" si="242"/>
        <v>0</v>
      </c>
      <c r="HX226" s="515">
        <f t="shared" si="242"/>
        <v>0</v>
      </c>
      <c r="HY226" s="515">
        <f t="shared" si="242"/>
        <v>0</v>
      </c>
      <c r="HZ226" s="515">
        <f t="shared" si="242"/>
        <v>0</v>
      </c>
      <c r="IA226" s="515">
        <f t="shared" si="242"/>
        <v>0</v>
      </c>
      <c r="IB226" s="515">
        <f t="shared" si="242"/>
        <v>0</v>
      </c>
      <c r="IC226" s="515">
        <f t="shared" si="242"/>
        <v>0</v>
      </c>
      <c r="ID226" s="515">
        <f t="shared" si="242"/>
        <v>0</v>
      </c>
      <c r="IE226" s="515">
        <f t="shared" si="242"/>
        <v>0</v>
      </c>
      <c r="IF226" s="515">
        <f t="shared" si="242"/>
        <v>0</v>
      </c>
      <c r="IG226" s="515">
        <f t="shared" si="242"/>
        <v>0</v>
      </c>
      <c r="IH226" s="515">
        <f t="shared" si="242"/>
        <v>0</v>
      </c>
      <c r="II226" s="515">
        <f t="shared" si="242"/>
        <v>0</v>
      </c>
      <c r="IJ226" s="515">
        <f t="shared" si="242"/>
        <v>0</v>
      </c>
      <c r="IK226" s="515">
        <f t="shared" si="242"/>
        <v>0</v>
      </c>
      <c r="IL226" s="515">
        <f t="shared" si="242"/>
        <v>0</v>
      </c>
      <c r="IM226" s="515">
        <f t="shared" si="242"/>
        <v>0</v>
      </c>
      <c r="IN226" s="515">
        <f t="shared" si="242"/>
        <v>0</v>
      </c>
      <c r="IO226" s="515">
        <f t="shared" si="242"/>
        <v>0</v>
      </c>
      <c r="IP226" s="515">
        <f t="shared" si="242"/>
        <v>0</v>
      </c>
      <c r="IQ226" s="515">
        <f t="shared" si="242"/>
        <v>0</v>
      </c>
      <c r="IR226" s="515">
        <f t="shared" si="242"/>
        <v>0</v>
      </c>
      <c r="IS226" s="515">
        <f t="shared" si="242"/>
        <v>0</v>
      </c>
      <c r="IT226" s="515">
        <f t="shared" si="242"/>
        <v>0</v>
      </c>
      <c r="IU226" s="515">
        <f t="shared" si="242"/>
        <v>0</v>
      </c>
      <c r="IV226" s="515">
        <f t="shared" si="242"/>
        <v>0</v>
      </c>
      <c r="IW226" s="515">
        <f t="shared" si="242"/>
        <v>0</v>
      </c>
      <c r="IX226" s="515">
        <f t="shared" si="242"/>
        <v>0</v>
      </c>
      <c r="IY226" s="515">
        <f t="shared" si="242"/>
        <v>0</v>
      </c>
      <c r="IZ226" s="515">
        <f t="shared" ref="IZ226:LK226" si="243">IF(IZ$167=EOMONTH($D53,-1),-FV($AE53,ROUNDDOWN(YEARFRAC($D$167,IZ$167,1),0),,-$AC53*$B53,0),0)</f>
        <v>0</v>
      </c>
      <c r="JA226" s="515">
        <f t="shared" si="243"/>
        <v>0</v>
      </c>
      <c r="JB226" s="515">
        <f t="shared" si="243"/>
        <v>0</v>
      </c>
      <c r="JC226" s="515">
        <f t="shared" si="243"/>
        <v>0</v>
      </c>
      <c r="JD226" s="515">
        <f t="shared" si="243"/>
        <v>0</v>
      </c>
      <c r="JE226" s="515">
        <f t="shared" si="243"/>
        <v>0</v>
      </c>
      <c r="JF226" s="515">
        <f t="shared" si="243"/>
        <v>0</v>
      </c>
      <c r="JG226" s="515">
        <f t="shared" si="243"/>
        <v>0</v>
      </c>
      <c r="JH226" s="515">
        <f t="shared" si="243"/>
        <v>0</v>
      </c>
      <c r="JI226" s="515">
        <f t="shared" si="243"/>
        <v>0</v>
      </c>
      <c r="JJ226" s="515">
        <f t="shared" si="243"/>
        <v>0</v>
      </c>
      <c r="JK226" s="515">
        <f t="shared" si="243"/>
        <v>0</v>
      </c>
      <c r="JL226" s="515">
        <f t="shared" si="243"/>
        <v>0</v>
      </c>
      <c r="JM226" s="515">
        <f t="shared" si="243"/>
        <v>0</v>
      </c>
      <c r="JN226" s="515">
        <f t="shared" si="243"/>
        <v>0</v>
      </c>
      <c r="JO226" s="515">
        <f t="shared" si="243"/>
        <v>0</v>
      </c>
      <c r="JP226" s="515">
        <f t="shared" si="243"/>
        <v>0</v>
      </c>
      <c r="JQ226" s="515">
        <f t="shared" si="243"/>
        <v>0</v>
      </c>
      <c r="JR226" s="515">
        <f t="shared" si="243"/>
        <v>0</v>
      </c>
      <c r="JS226" s="515">
        <f t="shared" si="243"/>
        <v>0</v>
      </c>
      <c r="JT226" s="515">
        <f t="shared" si="243"/>
        <v>0</v>
      </c>
      <c r="JU226" s="515">
        <f t="shared" si="243"/>
        <v>0</v>
      </c>
      <c r="JV226" s="515">
        <f t="shared" si="243"/>
        <v>0</v>
      </c>
      <c r="JW226" s="515">
        <f t="shared" si="243"/>
        <v>0</v>
      </c>
      <c r="JX226" s="515">
        <f t="shared" si="243"/>
        <v>0</v>
      </c>
      <c r="JY226" s="515">
        <f t="shared" si="243"/>
        <v>0</v>
      </c>
      <c r="JZ226" s="515">
        <f t="shared" si="243"/>
        <v>0</v>
      </c>
      <c r="KA226" s="515">
        <f t="shared" si="243"/>
        <v>0</v>
      </c>
      <c r="KB226" s="515">
        <f t="shared" si="243"/>
        <v>0</v>
      </c>
      <c r="KC226" s="515">
        <f t="shared" si="243"/>
        <v>0</v>
      </c>
      <c r="KD226" s="515">
        <f t="shared" si="243"/>
        <v>0</v>
      </c>
      <c r="KE226" s="515">
        <f t="shared" si="243"/>
        <v>0</v>
      </c>
      <c r="KF226" s="515">
        <f t="shared" si="243"/>
        <v>0</v>
      </c>
      <c r="KG226" s="515">
        <f t="shared" si="243"/>
        <v>0</v>
      </c>
      <c r="KH226" s="515">
        <f t="shared" si="243"/>
        <v>0</v>
      </c>
      <c r="KI226" s="515">
        <f t="shared" si="243"/>
        <v>0</v>
      </c>
      <c r="KJ226" s="515">
        <f t="shared" si="243"/>
        <v>0</v>
      </c>
      <c r="KK226" s="515">
        <f t="shared" si="243"/>
        <v>0</v>
      </c>
      <c r="KL226" s="515">
        <f t="shared" si="243"/>
        <v>0</v>
      </c>
      <c r="KM226" s="515">
        <f t="shared" si="243"/>
        <v>0</v>
      </c>
      <c r="KN226" s="515">
        <f t="shared" si="243"/>
        <v>0</v>
      </c>
      <c r="KO226" s="515">
        <f t="shared" si="243"/>
        <v>0</v>
      </c>
      <c r="KP226" s="515">
        <f t="shared" si="243"/>
        <v>0</v>
      </c>
      <c r="KQ226" s="515">
        <f t="shared" si="243"/>
        <v>0</v>
      </c>
      <c r="KR226" s="515">
        <f t="shared" si="243"/>
        <v>0</v>
      </c>
      <c r="KS226" s="515">
        <f t="shared" si="243"/>
        <v>0</v>
      </c>
      <c r="KT226" s="515">
        <f t="shared" si="243"/>
        <v>0</v>
      </c>
      <c r="KU226" s="515">
        <f t="shared" si="243"/>
        <v>0</v>
      </c>
      <c r="KV226" s="515">
        <f t="shared" si="243"/>
        <v>0</v>
      </c>
      <c r="KW226" s="515">
        <f t="shared" si="243"/>
        <v>0</v>
      </c>
      <c r="KX226" s="515">
        <f t="shared" si="243"/>
        <v>0</v>
      </c>
      <c r="KY226" s="515">
        <f t="shared" si="243"/>
        <v>0</v>
      </c>
      <c r="KZ226" s="515">
        <f t="shared" si="243"/>
        <v>0</v>
      </c>
      <c r="LA226" s="515">
        <f t="shared" si="243"/>
        <v>0</v>
      </c>
      <c r="LB226" s="515">
        <f t="shared" si="243"/>
        <v>0</v>
      </c>
      <c r="LC226" s="515">
        <f t="shared" si="243"/>
        <v>0</v>
      </c>
      <c r="LD226" s="515">
        <f t="shared" si="243"/>
        <v>0</v>
      </c>
      <c r="LE226" s="515">
        <f t="shared" si="243"/>
        <v>0</v>
      </c>
      <c r="LF226" s="515">
        <f t="shared" si="243"/>
        <v>0</v>
      </c>
      <c r="LG226" s="515">
        <f t="shared" si="243"/>
        <v>0</v>
      </c>
      <c r="LH226" s="515">
        <f t="shared" si="243"/>
        <v>0</v>
      </c>
      <c r="LI226" s="515">
        <f t="shared" si="243"/>
        <v>0</v>
      </c>
      <c r="LJ226" s="515">
        <f t="shared" si="243"/>
        <v>0</v>
      </c>
      <c r="LK226" s="515">
        <f t="shared" si="243"/>
        <v>0</v>
      </c>
      <c r="LL226" s="515">
        <f t="shared" ref="LL226:NK226" si="244">IF(LL$167=EOMONTH($D53,-1),-FV($AE53,ROUNDDOWN(YEARFRAC($D$167,LL$167,1),0),,-$AC53*$B53,0),0)</f>
        <v>0</v>
      </c>
      <c r="LM226" s="515">
        <f t="shared" si="244"/>
        <v>0</v>
      </c>
      <c r="LN226" s="515">
        <f t="shared" si="244"/>
        <v>0</v>
      </c>
      <c r="LO226" s="515">
        <f t="shared" si="244"/>
        <v>0</v>
      </c>
      <c r="LP226" s="515">
        <f t="shared" si="244"/>
        <v>0</v>
      </c>
      <c r="LQ226" s="515">
        <f t="shared" si="244"/>
        <v>0</v>
      </c>
      <c r="LR226" s="515">
        <f t="shared" si="244"/>
        <v>0</v>
      </c>
      <c r="LS226" s="515">
        <f t="shared" si="244"/>
        <v>0</v>
      </c>
      <c r="LT226" s="515">
        <f t="shared" si="244"/>
        <v>0</v>
      </c>
      <c r="LU226" s="515">
        <f t="shared" si="244"/>
        <v>0</v>
      </c>
      <c r="LV226" s="515">
        <f t="shared" si="244"/>
        <v>0</v>
      </c>
      <c r="LW226" s="515">
        <f t="shared" si="244"/>
        <v>0</v>
      </c>
      <c r="LX226" s="515">
        <f t="shared" si="244"/>
        <v>0</v>
      </c>
      <c r="LY226" s="515">
        <f t="shared" si="244"/>
        <v>0</v>
      </c>
      <c r="LZ226" s="515">
        <f t="shared" si="244"/>
        <v>0</v>
      </c>
      <c r="MA226" s="515">
        <f t="shared" si="244"/>
        <v>0</v>
      </c>
      <c r="MB226" s="515">
        <f t="shared" si="244"/>
        <v>0</v>
      </c>
      <c r="MC226" s="515">
        <f t="shared" si="244"/>
        <v>0</v>
      </c>
      <c r="MD226" s="515">
        <f t="shared" si="244"/>
        <v>0</v>
      </c>
      <c r="ME226" s="515">
        <f t="shared" si="244"/>
        <v>0</v>
      </c>
      <c r="MF226" s="515">
        <f t="shared" si="244"/>
        <v>0</v>
      </c>
      <c r="MG226" s="515">
        <f t="shared" si="244"/>
        <v>0</v>
      </c>
      <c r="MH226" s="515">
        <f t="shared" si="244"/>
        <v>0</v>
      </c>
      <c r="MI226" s="515">
        <f t="shared" si="244"/>
        <v>0</v>
      </c>
      <c r="MJ226" s="515">
        <f t="shared" si="244"/>
        <v>0</v>
      </c>
      <c r="MK226" s="515">
        <f t="shared" si="244"/>
        <v>0</v>
      </c>
      <c r="ML226" s="515">
        <f t="shared" si="244"/>
        <v>0</v>
      </c>
      <c r="MM226" s="515">
        <f t="shared" si="244"/>
        <v>0</v>
      </c>
      <c r="MN226" s="515">
        <f t="shared" si="244"/>
        <v>0</v>
      </c>
      <c r="MO226" s="515">
        <f t="shared" si="244"/>
        <v>0</v>
      </c>
      <c r="MP226" s="515">
        <f t="shared" si="244"/>
        <v>0</v>
      </c>
      <c r="MQ226" s="515">
        <f t="shared" si="244"/>
        <v>0</v>
      </c>
      <c r="MR226" s="515">
        <f t="shared" si="244"/>
        <v>0</v>
      </c>
      <c r="MS226" s="515">
        <f t="shared" si="244"/>
        <v>0</v>
      </c>
      <c r="MT226" s="515">
        <f t="shared" si="244"/>
        <v>0</v>
      </c>
      <c r="MU226" s="515">
        <f t="shared" si="244"/>
        <v>0</v>
      </c>
      <c r="MV226" s="515">
        <f t="shared" si="244"/>
        <v>0</v>
      </c>
      <c r="MW226" s="515">
        <f t="shared" si="244"/>
        <v>0</v>
      </c>
      <c r="MX226" s="515">
        <f t="shared" si="244"/>
        <v>0</v>
      </c>
      <c r="MY226" s="515">
        <f t="shared" si="244"/>
        <v>0</v>
      </c>
      <c r="MZ226" s="515">
        <f t="shared" si="244"/>
        <v>0</v>
      </c>
      <c r="NA226" s="515">
        <f t="shared" si="244"/>
        <v>0</v>
      </c>
      <c r="NB226" s="515">
        <f t="shared" si="244"/>
        <v>0</v>
      </c>
      <c r="NC226" s="515">
        <f t="shared" si="244"/>
        <v>0</v>
      </c>
      <c r="ND226" s="515">
        <f t="shared" si="244"/>
        <v>0</v>
      </c>
      <c r="NE226" s="515">
        <f t="shared" si="244"/>
        <v>0</v>
      </c>
      <c r="NF226" s="515">
        <f t="shared" si="244"/>
        <v>0</v>
      </c>
      <c r="NG226" s="515">
        <f t="shared" si="244"/>
        <v>0</v>
      </c>
      <c r="NH226" s="515">
        <f t="shared" si="244"/>
        <v>0</v>
      </c>
      <c r="NI226" s="515">
        <f t="shared" si="244"/>
        <v>0</v>
      </c>
      <c r="NJ226" s="515">
        <f t="shared" si="244"/>
        <v>0</v>
      </c>
      <c r="NK226" s="518">
        <f t="shared" si="244"/>
        <v>0</v>
      </c>
    </row>
    <row r="227" spans="1:375" s="384" customFormat="1" ht="13.8" x14ac:dyDescent="0.3">
      <c r="A227" s="517">
        <f t="shared" si="208"/>
        <v>0</v>
      </c>
      <c r="B227" s="421" t="s">
        <v>339</v>
      </c>
      <c r="C227" s="514" t="s">
        <v>340</v>
      </c>
      <c r="D227" s="515">
        <f t="shared" ref="D227:BO227" si="245">IF(D$167=EOMONTH($D53,-1),SUMIFS($D218:$NK218,$D$167:$NK$167,"&gt;="&amp;EOMONTH($D53,$S53),$D$167:$NK$167,"&lt;"&amp;EOMONTH($D53,60))*-$AF53+SUMIFS($D218:$NK218,$D$167:$NK$167,"&gt;="&amp;EOMONTH($D53,60),$D$167:$NK$167,"&lt;"&amp;EOMONTH($D53,300))*-$AG53,0)</f>
        <v>0</v>
      </c>
      <c r="E227" s="515">
        <f t="shared" si="245"/>
        <v>0</v>
      </c>
      <c r="F227" s="515">
        <f t="shared" si="245"/>
        <v>0</v>
      </c>
      <c r="G227" s="515">
        <f t="shared" si="245"/>
        <v>0</v>
      </c>
      <c r="H227" s="515">
        <f t="shared" si="245"/>
        <v>0</v>
      </c>
      <c r="I227" s="515">
        <f t="shared" si="245"/>
        <v>0</v>
      </c>
      <c r="J227" s="515">
        <f t="shared" si="245"/>
        <v>0</v>
      </c>
      <c r="K227" s="515">
        <f t="shared" si="245"/>
        <v>0</v>
      </c>
      <c r="L227" s="515">
        <f t="shared" si="245"/>
        <v>0</v>
      </c>
      <c r="M227" s="515">
        <f t="shared" si="245"/>
        <v>0</v>
      </c>
      <c r="N227" s="515">
        <f t="shared" si="245"/>
        <v>0</v>
      </c>
      <c r="O227" s="515">
        <f t="shared" si="245"/>
        <v>0</v>
      </c>
      <c r="P227" s="515">
        <f t="shared" si="245"/>
        <v>0</v>
      </c>
      <c r="Q227" s="515">
        <f t="shared" si="245"/>
        <v>0</v>
      </c>
      <c r="R227" s="515">
        <f t="shared" si="245"/>
        <v>0</v>
      </c>
      <c r="S227" s="515">
        <f t="shared" si="245"/>
        <v>0</v>
      </c>
      <c r="T227" s="515">
        <f t="shared" si="245"/>
        <v>0</v>
      </c>
      <c r="U227" s="515">
        <f t="shared" si="245"/>
        <v>0</v>
      </c>
      <c r="V227" s="515">
        <f t="shared" si="245"/>
        <v>0</v>
      </c>
      <c r="W227" s="515">
        <f t="shared" si="245"/>
        <v>0</v>
      </c>
      <c r="X227" s="515">
        <f t="shared" si="245"/>
        <v>0</v>
      </c>
      <c r="Y227" s="515">
        <f t="shared" si="245"/>
        <v>0</v>
      </c>
      <c r="Z227" s="515">
        <f t="shared" si="245"/>
        <v>0</v>
      </c>
      <c r="AA227" s="515">
        <f t="shared" si="245"/>
        <v>0</v>
      </c>
      <c r="AB227" s="515">
        <f t="shared" si="245"/>
        <v>0</v>
      </c>
      <c r="AC227" s="515">
        <f t="shared" si="245"/>
        <v>0</v>
      </c>
      <c r="AD227" s="515">
        <f t="shared" si="245"/>
        <v>0</v>
      </c>
      <c r="AE227" s="515">
        <f t="shared" si="245"/>
        <v>0</v>
      </c>
      <c r="AF227" s="515">
        <f t="shared" si="245"/>
        <v>0</v>
      </c>
      <c r="AG227" s="515">
        <f t="shared" si="245"/>
        <v>0</v>
      </c>
      <c r="AH227" s="515">
        <f t="shared" si="245"/>
        <v>0</v>
      </c>
      <c r="AI227" s="515">
        <f t="shared" si="245"/>
        <v>0</v>
      </c>
      <c r="AJ227" s="515">
        <f t="shared" si="245"/>
        <v>0</v>
      </c>
      <c r="AK227" s="515">
        <f t="shared" si="245"/>
        <v>0</v>
      </c>
      <c r="AL227" s="515">
        <f t="shared" si="245"/>
        <v>0</v>
      </c>
      <c r="AM227" s="515">
        <f t="shared" si="245"/>
        <v>0</v>
      </c>
      <c r="AN227" s="515">
        <f t="shared" si="245"/>
        <v>0</v>
      </c>
      <c r="AO227" s="515">
        <f t="shared" si="245"/>
        <v>0</v>
      </c>
      <c r="AP227" s="515">
        <f t="shared" si="245"/>
        <v>0</v>
      </c>
      <c r="AQ227" s="515">
        <f t="shared" si="245"/>
        <v>0</v>
      </c>
      <c r="AR227" s="515">
        <f t="shared" si="245"/>
        <v>0</v>
      </c>
      <c r="AS227" s="515">
        <f t="shared" si="245"/>
        <v>0</v>
      </c>
      <c r="AT227" s="515">
        <f t="shared" si="245"/>
        <v>0</v>
      </c>
      <c r="AU227" s="515">
        <f t="shared" si="245"/>
        <v>0</v>
      </c>
      <c r="AV227" s="515">
        <f t="shared" si="245"/>
        <v>0</v>
      </c>
      <c r="AW227" s="515">
        <f t="shared" si="245"/>
        <v>0</v>
      </c>
      <c r="AX227" s="515">
        <f t="shared" si="245"/>
        <v>0</v>
      </c>
      <c r="AY227" s="515">
        <f t="shared" si="245"/>
        <v>0</v>
      </c>
      <c r="AZ227" s="515">
        <f t="shared" si="245"/>
        <v>0</v>
      </c>
      <c r="BA227" s="515">
        <f t="shared" si="245"/>
        <v>0</v>
      </c>
      <c r="BB227" s="515">
        <f t="shared" si="245"/>
        <v>0</v>
      </c>
      <c r="BC227" s="515">
        <f t="shared" si="245"/>
        <v>0</v>
      </c>
      <c r="BD227" s="515">
        <f t="shared" si="245"/>
        <v>0</v>
      </c>
      <c r="BE227" s="515">
        <f t="shared" si="245"/>
        <v>0</v>
      </c>
      <c r="BF227" s="515">
        <f t="shared" si="245"/>
        <v>0</v>
      </c>
      <c r="BG227" s="515">
        <f t="shared" si="245"/>
        <v>0</v>
      </c>
      <c r="BH227" s="515">
        <f t="shared" si="245"/>
        <v>0</v>
      </c>
      <c r="BI227" s="515">
        <f t="shared" si="245"/>
        <v>0</v>
      </c>
      <c r="BJ227" s="515">
        <f t="shared" si="245"/>
        <v>0</v>
      </c>
      <c r="BK227" s="515">
        <f t="shared" si="245"/>
        <v>0</v>
      </c>
      <c r="BL227" s="515">
        <f t="shared" si="245"/>
        <v>0</v>
      </c>
      <c r="BM227" s="515">
        <f t="shared" si="245"/>
        <v>0</v>
      </c>
      <c r="BN227" s="515">
        <f t="shared" si="245"/>
        <v>0</v>
      </c>
      <c r="BO227" s="515">
        <f t="shared" si="245"/>
        <v>0</v>
      </c>
      <c r="BP227" s="515">
        <f t="shared" ref="BP227:EA227" si="246">IF(BP$167=EOMONTH($D53,-1),SUMIFS($D218:$NK218,$D$167:$NK$167,"&gt;="&amp;EOMONTH($D53,$S53),$D$167:$NK$167,"&lt;"&amp;EOMONTH($D53,60))*-$AF53+SUMIFS($D218:$NK218,$D$167:$NK$167,"&gt;="&amp;EOMONTH($D53,60),$D$167:$NK$167,"&lt;"&amp;EOMONTH($D53,300))*-$AG53,0)</f>
        <v>0</v>
      </c>
      <c r="BQ227" s="515">
        <f t="shared" si="246"/>
        <v>0</v>
      </c>
      <c r="BR227" s="515">
        <f t="shared" si="246"/>
        <v>0</v>
      </c>
      <c r="BS227" s="515">
        <f t="shared" si="246"/>
        <v>0</v>
      </c>
      <c r="BT227" s="515">
        <f t="shared" si="246"/>
        <v>0</v>
      </c>
      <c r="BU227" s="515">
        <f t="shared" si="246"/>
        <v>0</v>
      </c>
      <c r="BV227" s="515">
        <f t="shared" si="246"/>
        <v>0</v>
      </c>
      <c r="BW227" s="515">
        <f t="shared" si="246"/>
        <v>0</v>
      </c>
      <c r="BX227" s="515">
        <f t="shared" si="246"/>
        <v>0</v>
      </c>
      <c r="BY227" s="515">
        <f t="shared" si="246"/>
        <v>0</v>
      </c>
      <c r="BZ227" s="515">
        <f t="shared" si="246"/>
        <v>0</v>
      </c>
      <c r="CA227" s="515">
        <f t="shared" si="246"/>
        <v>0</v>
      </c>
      <c r="CB227" s="515">
        <f t="shared" si="246"/>
        <v>0</v>
      </c>
      <c r="CC227" s="515">
        <f t="shared" si="246"/>
        <v>0</v>
      </c>
      <c r="CD227" s="515">
        <f t="shared" si="246"/>
        <v>0</v>
      </c>
      <c r="CE227" s="515">
        <f t="shared" si="246"/>
        <v>0</v>
      </c>
      <c r="CF227" s="515">
        <f t="shared" si="246"/>
        <v>0</v>
      </c>
      <c r="CG227" s="515">
        <f t="shared" si="246"/>
        <v>0</v>
      </c>
      <c r="CH227" s="515">
        <f t="shared" si="246"/>
        <v>0</v>
      </c>
      <c r="CI227" s="515">
        <f t="shared" si="246"/>
        <v>0</v>
      </c>
      <c r="CJ227" s="515">
        <f t="shared" si="246"/>
        <v>0</v>
      </c>
      <c r="CK227" s="515">
        <f t="shared" si="246"/>
        <v>0</v>
      </c>
      <c r="CL227" s="515">
        <f t="shared" si="246"/>
        <v>0</v>
      </c>
      <c r="CM227" s="515">
        <f t="shared" si="246"/>
        <v>0</v>
      </c>
      <c r="CN227" s="515">
        <f t="shared" si="246"/>
        <v>0</v>
      </c>
      <c r="CO227" s="515">
        <f t="shared" si="246"/>
        <v>0</v>
      </c>
      <c r="CP227" s="515">
        <f t="shared" si="246"/>
        <v>0</v>
      </c>
      <c r="CQ227" s="515">
        <f t="shared" si="246"/>
        <v>0</v>
      </c>
      <c r="CR227" s="515">
        <f t="shared" si="246"/>
        <v>0</v>
      </c>
      <c r="CS227" s="515">
        <f t="shared" si="246"/>
        <v>0</v>
      </c>
      <c r="CT227" s="515">
        <f t="shared" si="246"/>
        <v>0</v>
      </c>
      <c r="CU227" s="515">
        <f t="shared" si="246"/>
        <v>0</v>
      </c>
      <c r="CV227" s="515">
        <f t="shared" si="246"/>
        <v>0</v>
      </c>
      <c r="CW227" s="515">
        <f t="shared" si="246"/>
        <v>0</v>
      </c>
      <c r="CX227" s="515">
        <f t="shared" si="246"/>
        <v>0</v>
      </c>
      <c r="CY227" s="515">
        <f t="shared" si="246"/>
        <v>0</v>
      </c>
      <c r="CZ227" s="515">
        <f t="shared" si="246"/>
        <v>0</v>
      </c>
      <c r="DA227" s="515">
        <f t="shared" si="246"/>
        <v>0</v>
      </c>
      <c r="DB227" s="515">
        <f t="shared" si="246"/>
        <v>0</v>
      </c>
      <c r="DC227" s="515">
        <f t="shared" si="246"/>
        <v>0</v>
      </c>
      <c r="DD227" s="515">
        <f t="shared" si="246"/>
        <v>0</v>
      </c>
      <c r="DE227" s="515">
        <f t="shared" si="246"/>
        <v>0</v>
      </c>
      <c r="DF227" s="515">
        <f t="shared" si="246"/>
        <v>0</v>
      </c>
      <c r="DG227" s="515">
        <f t="shared" si="246"/>
        <v>0</v>
      </c>
      <c r="DH227" s="515">
        <f t="shared" si="246"/>
        <v>0</v>
      </c>
      <c r="DI227" s="515">
        <f t="shared" si="246"/>
        <v>0</v>
      </c>
      <c r="DJ227" s="515">
        <f t="shared" si="246"/>
        <v>0</v>
      </c>
      <c r="DK227" s="515">
        <f t="shared" si="246"/>
        <v>0</v>
      </c>
      <c r="DL227" s="515">
        <f t="shared" si="246"/>
        <v>0</v>
      </c>
      <c r="DM227" s="515">
        <f t="shared" si="246"/>
        <v>0</v>
      </c>
      <c r="DN227" s="515">
        <f t="shared" si="246"/>
        <v>0</v>
      </c>
      <c r="DO227" s="515">
        <f t="shared" si="246"/>
        <v>0</v>
      </c>
      <c r="DP227" s="515">
        <f t="shared" si="246"/>
        <v>0</v>
      </c>
      <c r="DQ227" s="515">
        <f t="shared" si="246"/>
        <v>0</v>
      </c>
      <c r="DR227" s="515">
        <f t="shared" si="246"/>
        <v>0</v>
      </c>
      <c r="DS227" s="515">
        <f t="shared" si="246"/>
        <v>0</v>
      </c>
      <c r="DT227" s="515">
        <f t="shared" si="246"/>
        <v>0</v>
      </c>
      <c r="DU227" s="515">
        <f t="shared" si="246"/>
        <v>0</v>
      </c>
      <c r="DV227" s="515">
        <f t="shared" si="246"/>
        <v>0</v>
      </c>
      <c r="DW227" s="515">
        <f t="shared" si="246"/>
        <v>0</v>
      </c>
      <c r="DX227" s="515">
        <f t="shared" si="246"/>
        <v>0</v>
      </c>
      <c r="DY227" s="515">
        <f t="shared" si="246"/>
        <v>0</v>
      </c>
      <c r="DZ227" s="515">
        <f t="shared" si="246"/>
        <v>0</v>
      </c>
      <c r="EA227" s="515">
        <f t="shared" si="246"/>
        <v>0</v>
      </c>
      <c r="EB227" s="515">
        <f t="shared" ref="EB227:GM227" si="247">IF(EB$167=EOMONTH($D53,-1),SUMIFS($D218:$NK218,$D$167:$NK$167,"&gt;="&amp;EOMONTH($D53,$S53),$D$167:$NK$167,"&lt;"&amp;EOMONTH($D53,60))*-$AF53+SUMIFS($D218:$NK218,$D$167:$NK$167,"&gt;="&amp;EOMONTH($D53,60),$D$167:$NK$167,"&lt;"&amp;EOMONTH($D53,300))*-$AG53,0)</f>
        <v>0</v>
      </c>
      <c r="EC227" s="515">
        <f t="shared" si="247"/>
        <v>0</v>
      </c>
      <c r="ED227" s="515">
        <f t="shared" si="247"/>
        <v>0</v>
      </c>
      <c r="EE227" s="515">
        <f t="shared" si="247"/>
        <v>0</v>
      </c>
      <c r="EF227" s="515">
        <f t="shared" si="247"/>
        <v>0</v>
      </c>
      <c r="EG227" s="515">
        <f t="shared" si="247"/>
        <v>0</v>
      </c>
      <c r="EH227" s="515">
        <f t="shared" si="247"/>
        <v>0</v>
      </c>
      <c r="EI227" s="515">
        <f t="shared" si="247"/>
        <v>0</v>
      </c>
      <c r="EJ227" s="515">
        <f t="shared" si="247"/>
        <v>0</v>
      </c>
      <c r="EK227" s="515">
        <f t="shared" si="247"/>
        <v>0</v>
      </c>
      <c r="EL227" s="515">
        <f t="shared" si="247"/>
        <v>0</v>
      </c>
      <c r="EM227" s="515">
        <f t="shared" si="247"/>
        <v>0</v>
      </c>
      <c r="EN227" s="515">
        <f t="shared" si="247"/>
        <v>0</v>
      </c>
      <c r="EO227" s="515">
        <f t="shared" si="247"/>
        <v>0</v>
      </c>
      <c r="EP227" s="515">
        <f t="shared" si="247"/>
        <v>0</v>
      </c>
      <c r="EQ227" s="515">
        <f t="shared" si="247"/>
        <v>0</v>
      </c>
      <c r="ER227" s="515">
        <f t="shared" si="247"/>
        <v>0</v>
      </c>
      <c r="ES227" s="515">
        <f t="shared" si="247"/>
        <v>0</v>
      </c>
      <c r="ET227" s="515">
        <f t="shared" si="247"/>
        <v>0</v>
      </c>
      <c r="EU227" s="515">
        <f t="shared" si="247"/>
        <v>0</v>
      </c>
      <c r="EV227" s="515">
        <f t="shared" si="247"/>
        <v>0</v>
      </c>
      <c r="EW227" s="515">
        <f t="shared" si="247"/>
        <v>0</v>
      </c>
      <c r="EX227" s="515">
        <f t="shared" si="247"/>
        <v>0</v>
      </c>
      <c r="EY227" s="515">
        <f t="shared" si="247"/>
        <v>0</v>
      </c>
      <c r="EZ227" s="515">
        <f t="shared" si="247"/>
        <v>0</v>
      </c>
      <c r="FA227" s="515">
        <f t="shared" si="247"/>
        <v>0</v>
      </c>
      <c r="FB227" s="515">
        <f t="shared" si="247"/>
        <v>0</v>
      </c>
      <c r="FC227" s="515">
        <f t="shared" si="247"/>
        <v>0</v>
      </c>
      <c r="FD227" s="515">
        <f t="shared" si="247"/>
        <v>0</v>
      </c>
      <c r="FE227" s="515">
        <f t="shared" si="247"/>
        <v>0</v>
      </c>
      <c r="FF227" s="515">
        <f t="shared" si="247"/>
        <v>0</v>
      </c>
      <c r="FG227" s="515">
        <f t="shared" si="247"/>
        <v>0</v>
      </c>
      <c r="FH227" s="515">
        <f t="shared" si="247"/>
        <v>0</v>
      </c>
      <c r="FI227" s="515">
        <f t="shared" si="247"/>
        <v>0</v>
      </c>
      <c r="FJ227" s="515">
        <f t="shared" si="247"/>
        <v>0</v>
      </c>
      <c r="FK227" s="515">
        <f t="shared" si="247"/>
        <v>0</v>
      </c>
      <c r="FL227" s="515">
        <f t="shared" si="247"/>
        <v>0</v>
      </c>
      <c r="FM227" s="515">
        <f t="shared" si="247"/>
        <v>0</v>
      </c>
      <c r="FN227" s="515">
        <f t="shared" si="247"/>
        <v>0</v>
      </c>
      <c r="FO227" s="515">
        <f t="shared" si="247"/>
        <v>0</v>
      </c>
      <c r="FP227" s="515">
        <f t="shared" si="247"/>
        <v>0</v>
      </c>
      <c r="FQ227" s="515">
        <f t="shared" si="247"/>
        <v>0</v>
      </c>
      <c r="FR227" s="515">
        <f t="shared" si="247"/>
        <v>0</v>
      </c>
      <c r="FS227" s="515">
        <f t="shared" si="247"/>
        <v>0</v>
      </c>
      <c r="FT227" s="515">
        <f t="shared" si="247"/>
        <v>0</v>
      </c>
      <c r="FU227" s="515">
        <f t="shared" si="247"/>
        <v>0</v>
      </c>
      <c r="FV227" s="515">
        <f t="shared" si="247"/>
        <v>0</v>
      </c>
      <c r="FW227" s="515">
        <f t="shared" si="247"/>
        <v>0</v>
      </c>
      <c r="FX227" s="515">
        <f t="shared" si="247"/>
        <v>0</v>
      </c>
      <c r="FY227" s="515">
        <f t="shared" si="247"/>
        <v>0</v>
      </c>
      <c r="FZ227" s="515">
        <f t="shared" si="247"/>
        <v>0</v>
      </c>
      <c r="GA227" s="515">
        <f t="shared" si="247"/>
        <v>0</v>
      </c>
      <c r="GB227" s="515">
        <f t="shared" si="247"/>
        <v>0</v>
      </c>
      <c r="GC227" s="515">
        <f t="shared" si="247"/>
        <v>0</v>
      </c>
      <c r="GD227" s="515">
        <f t="shared" si="247"/>
        <v>0</v>
      </c>
      <c r="GE227" s="515">
        <f t="shared" si="247"/>
        <v>0</v>
      </c>
      <c r="GF227" s="515">
        <f t="shared" si="247"/>
        <v>0</v>
      </c>
      <c r="GG227" s="515">
        <f t="shared" si="247"/>
        <v>0</v>
      </c>
      <c r="GH227" s="515">
        <f t="shared" si="247"/>
        <v>0</v>
      </c>
      <c r="GI227" s="515">
        <f t="shared" si="247"/>
        <v>0</v>
      </c>
      <c r="GJ227" s="515">
        <f t="shared" si="247"/>
        <v>0</v>
      </c>
      <c r="GK227" s="515">
        <f t="shared" si="247"/>
        <v>0</v>
      </c>
      <c r="GL227" s="515">
        <f t="shared" si="247"/>
        <v>0</v>
      </c>
      <c r="GM227" s="515">
        <f t="shared" si="247"/>
        <v>0</v>
      </c>
      <c r="GN227" s="515">
        <f t="shared" ref="GN227:IY227" si="248">IF(GN$167=EOMONTH($D53,-1),SUMIFS($D218:$NK218,$D$167:$NK$167,"&gt;="&amp;EOMONTH($D53,$S53),$D$167:$NK$167,"&lt;"&amp;EOMONTH($D53,60))*-$AF53+SUMIFS($D218:$NK218,$D$167:$NK$167,"&gt;="&amp;EOMONTH($D53,60),$D$167:$NK$167,"&lt;"&amp;EOMONTH($D53,300))*-$AG53,0)</f>
        <v>0</v>
      </c>
      <c r="GO227" s="515">
        <f t="shared" si="248"/>
        <v>0</v>
      </c>
      <c r="GP227" s="515">
        <f t="shared" si="248"/>
        <v>0</v>
      </c>
      <c r="GQ227" s="515">
        <f t="shared" si="248"/>
        <v>0</v>
      </c>
      <c r="GR227" s="515">
        <f t="shared" si="248"/>
        <v>0</v>
      </c>
      <c r="GS227" s="515">
        <f t="shared" si="248"/>
        <v>0</v>
      </c>
      <c r="GT227" s="515">
        <f t="shared" si="248"/>
        <v>0</v>
      </c>
      <c r="GU227" s="515">
        <f t="shared" si="248"/>
        <v>0</v>
      </c>
      <c r="GV227" s="515">
        <f t="shared" si="248"/>
        <v>0</v>
      </c>
      <c r="GW227" s="515">
        <f t="shared" si="248"/>
        <v>0</v>
      </c>
      <c r="GX227" s="515">
        <f t="shared" si="248"/>
        <v>0</v>
      </c>
      <c r="GY227" s="515">
        <f t="shared" si="248"/>
        <v>0</v>
      </c>
      <c r="GZ227" s="515">
        <f t="shared" si="248"/>
        <v>0</v>
      </c>
      <c r="HA227" s="515">
        <f t="shared" si="248"/>
        <v>0</v>
      </c>
      <c r="HB227" s="515">
        <f t="shared" si="248"/>
        <v>0</v>
      </c>
      <c r="HC227" s="515">
        <f t="shared" si="248"/>
        <v>0</v>
      </c>
      <c r="HD227" s="515">
        <f t="shared" si="248"/>
        <v>0</v>
      </c>
      <c r="HE227" s="515">
        <f t="shared" si="248"/>
        <v>0</v>
      </c>
      <c r="HF227" s="515">
        <f t="shared" si="248"/>
        <v>0</v>
      </c>
      <c r="HG227" s="515">
        <f t="shared" si="248"/>
        <v>0</v>
      </c>
      <c r="HH227" s="515">
        <f t="shared" si="248"/>
        <v>0</v>
      </c>
      <c r="HI227" s="515">
        <f t="shared" si="248"/>
        <v>0</v>
      </c>
      <c r="HJ227" s="515">
        <f t="shared" si="248"/>
        <v>0</v>
      </c>
      <c r="HK227" s="515">
        <f t="shared" si="248"/>
        <v>0</v>
      </c>
      <c r="HL227" s="515">
        <f t="shared" si="248"/>
        <v>0</v>
      </c>
      <c r="HM227" s="515">
        <f t="shared" si="248"/>
        <v>0</v>
      </c>
      <c r="HN227" s="515">
        <f t="shared" si="248"/>
        <v>0</v>
      </c>
      <c r="HO227" s="515">
        <f t="shared" si="248"/>
        <v>0</v>
      </c>
      <c r="HP227" s="515">
        <f t="shared" si="248"/>
        <v>0</v>
      </c>
      <c r="HQ227" s="515">
        <f t="shared" si="248"/>
        <v>0</v>
      </c>
      <c r="HR227" s="515">
        <f t="shared" si="248"/>
        <v>0</v>
      </c>
      <c r="HS227" s="515">
        <f t="shared" si="248"/>
        <v>0</v>
      </c>
      <c r="HT227" s="515">
        <f t="shared" si="248"/>
        <v>0</v>
      </c>
      <c r="HU227" s="515">
        <f t="shared" si="248"/>
        <v>0</v>
      </c>
      <c r="HV227" s="515">
        <f t="shared" si="248"/>
        <v>0</v>
      </c>
      <c r="HW227" s="515">
        <f t="shared" si="248"/>
        <v>0</v>
      </c>
      <c r="HX227" s="515">
        <f t="shared" si="248"/>
        <v>0</v>
      </c>
      <c r="HY227" s="515">
        <f t="shared" si="248"/>
        <v>0</v>
      </c>
      <c r="HZ227" s="515">
        <f t="shared" si="248"/>
        <v>0</v>
      </c>
      <c r="IA227" s="515">
        <f t="shared" si="248"/>
        <v>0</v>
      </c>
      <c r="IB227" s="515">
        <f t="shared" si="248"/>
        <v>0</v>
      </c>
      <c r="IC227" s="515">
        <f t="shared" si="248"/>
        <v>0</v>
      </c>
      <c r="ID227" s="515">
        <f t="shared" si="248"/>
        <v>0</v>
      </c>
      <c r="IE227" s="515">
        <f t="shared" si="248"/>
        <v>0</v>
      </c>
      <c r="IF227" s="515">
        <f t="shared" si="248"/>
        <v>0</v>
      </c>
      <c r="IG227" s="515">
        <f t="shared" si="248"/>
        <v>0</v>
      </c>
      <c r="IH227" s="515">
        <f t="shared" si="248"/>
        <v>0</v>
      </c>
      <c r="II227" s="515">
        <f t="shared" si="248"/>
        <v>0</v>
      </c>
      <c r="IJ227" s="515">
        <f t="shared" si="248"/>
        <v>0</v>
      </c>
      <c r="IK227" s="515">
        <f t="shared" si="248"/>
        <v>0</v>
      </c>
      <c r="IL227" s="515">
        <f t="shared" si="248"/>
        <v>0</v>
      </c>
      <c r="IM227" s="515">
        <f t="shared" si="248"/>
        <v>0</v>
      </c>
      <c r="IN227" s="515">
        <f t="shared" si="248"/>
        <v>0</v>
      </c>
      <c r="IO227" s="515">
        <f t="shared" si="248"/>
        <v>0</v>
      </c>
      <c r="IP227" s="515">
        <f t="shared" si="248"/>
        <v>0</v>
      </c>
      <c r="IQ227" s="515">
        <f t="shared" si="248"/>
        <v>0</v>
      </c>
      <c r="IR227" s="515">
        <f t="shared" si="248"/>
        <v>0</v>
      </c>
      <c r="IS227" s="515">
        <f t="shared" si="248"/>
        <v>0</v>
      </c>
      <c r="IT227" s="515">
        <f t="shared" si="248"/>
        <v>0</v>
      </c>
      <c r="IU227" s="515">
        <f t="shared" si="248"/>
        <v>0</v>
      </c>
      <c r="IV227" s="515">
        <f t="shared" si="248"/>
        <v>0</v>
      </c>
      <c r="IW227" s="515">
        <f t="shared" si="248"/>
        <v>0</v>
      </c>
      <c r="IX227" s="515">
        <f t="shared" si="248"/>
        <v>0</v>
      </c>
      <c r="IY227" s="515">
        <f t="shared" si="248"/>
        <v>0</v>
      </c>
      <c r="IZ227" s="515">
        <f t="shared" ref="IZ227:LK227" si="249">IF(IZ$167=EOMONTH($D53,-1),SUMIFS($D218:$NK218,$D$167:$NK$167,"&gt;="&amp;EOMONTH($D53,$S53),$D$167:$NK$167,"&lt;"&amp;EOMONTH($D53,60))*-$AF53+SUMIFS($D218:$NK218,$D$167:$NK$167,"&gt;="&amp;EOMONTH($D53,60),$D$167:$NK$167,"&lt;"&amp;EOMONTH($D53,300))*-$AG53,0)</f>
        <v>0</v>
      </c>
      <c r="JA227" s="515">
        <f t="shared" si="249"/>
        <v>0</v>
      </c>
      <c r="JB227" s="515">
        <f t="shared" si="249"/>
        <v>0</v>
      </c>
      <c r="JC227" s="515">
        <f t="shared" si="249"/>
        <v>0</v>
      </c>
      <c r="JD227" s="515">
        <f t="shared" si="249"/>
        <v>0</v>
      </c>
      <c r="JE227" s="515">
        <f t="shared" si="249"/>
        <v>0</v>
      </c>
      <c r="JF227" s="515">
        <f t="shared" si="249"/>
        <v>0</v>
      </c>
      <c r="JG227" s="515">
        <f t="shared" si="249"/>
        <v>0</v>
      </c>
      <c r="JH227" s="515">
        <f t="shared" si="249"/>
        <v>0</v>
      </c>
      <c r="JI227" s="515">
        <f t="shared" si="249"/>
        <v>0</v>
      </c>
      <c r="JJ227" s="515">
        <f t="shared" si="249"/>
        <v>0</v>
      </c>
      <c r="JK227" s="515">
        <f t="shared" si="249"/>
        <v>0</v>
      </c>
      <c r="JL227" s="515">
        <f t="shared" si="249"/>
        <v>0</v>
      </c>
      <c r="JM227" s="515">
        <f t="shared" si="249"/>
        <v>0</v>
      </c>
      <c r="JN227" s="515">
        <f t="shared" si="249"/>
        <v>0</v>
      </c>
      <c r="JO227" s="515">
        <f t="shared" si="249"/>
        <v>0</v>
      </c>
      <c r="JP227" s="515">
        <f t="shared" si="249"/>
        <v>0</v>
      </c>
      <c r="JQ227" s="515">
        <f t="shared" si="249"/>
        <v>0</v>
      </c>
      <c r="JR227" s="515">
        <f t="shared" si="249"/>
        <v>0</v>
      </c>
      <c r="JS227" s="515">
        <f t="shared" si="249"/>
        <v>0</v>
      </c>
      <c r="JT227" s="515">
        <f t="shared" si="249"/>
        <v>0</v>
      </c>
      <c r="JU227" s="515">
        <f t="shared" si="249"/>
        <v>0</v>
      </c>
      <c r="JV227" s="515">
        <f t="shared" si="249"/>
        <v>0</v>
      </c>
      <c r="JW227" s="515">
        <f t="shared" si="249"/>
        <v>0</v>
      </c>
      <c r="JX227" s="515">
        <f t="shared" si="249"/>
        <v>0</v>
      </c>
      <c r="JY227" s="515">
        <f t="shared" si="249"/>
        <v>0</v>
      </c>
      <c r="JZ227" s="515">
        <f t="shared" si="249"/>
        <v>0</v>
      </c>
      <c r="KA227" s="515">
        <f t="shared" si="249"/>
        <v>0</v>
      </c>
      <c r="KB227" s="515">
        <f t="shared" si="249"/>
        <v>0</v>
      </c>
      <c r="KC227" s="515">
        <f t="shared" si="249"/>
        <v>0</v>
      </c>
      <c r="KD227" s="515">
        <f t="shared" si="249"/>
        <v>0</v>
      </c>
      <c r="KE227" s="515">
        <f t="shared" si="249"/>
        <v>0</v>
      </c>
      <c r="KF227" s="515">
        <f t="shared" si="249"/>
        <v>0</v>
      </c>
      <c r="KG227" s="515">
        <f t="shared" si="249"/>
        <v>0</v>
      </c>
      <c r="KH227" s="515">
        <f t="shared" si="249"/>
        <v>0</v>
      </c>
      <c r="KI227" s="515">
        <f t="shared" si="249"/>
        <v>0</v>
      </c>
      <c r="KJ227" s="515">
        <f t="shared" si="249"/>
        <v>0</v>
      </c>
      <c r="KK227" s="515">
        <f t="shared" si="249"/>
        <v>0</v>
      </c>
      <c r="KL227" s="515">
        <f t="shared" si="249"/>
        <v>0</v>
      </c>
      <c r="KM227" s="515">
        <f t="shared" si="249"/>
        <v>0</v>
      </c>
      <c r="KN227" s="515">
        <f t="shared" si="249"/>
        <v>0</v>
      </c>
      <c r="KO227" s="515">
        <f t="shared" si="249"/>
        <v>0</v>
      </c>
      <c r="KP227" s="515">
        <f t="shared" si="249"/>
        <v>0</v>
      </c>
      <c r="KQ227" s="515">
        <f t="shared" si="249"/>
        <v>0</v>
      </c>
      <c r="KR227" s="515">
        <f t="shared" si="249"/>
        <v>0</v>
      </c>
      <c r="KS227" s="515">
        <f t="shared" si="249"/>
        <v>0</v>
      </c>
      <c r="KT227" s="515">
        <f t="shared" si="249"/>
        <v>0</v>
      </c>
      <c r="KU227" s="515">
        <f t="shared" si="249"/>
        <v>0</v>
      </c>
      <c r="KV227" s="515">
        <f t="shared" si="249"/>
        <v>0</v>
      </c>
      <c r="KW227" s="515">
        <f t="shared" si="249"/>
        <v>0</v>
      </c>
      <c r="KX227" s="515">
        <f t="shared" si="249"/>
        <v>0</v>
      </c>
      <c r="KY227" s="515">
        <f t="shared" si="249"/>
        <v>0</v>
      </c>
      <c r="KZ227" s="515">
        <f t="shared" si="249"/>
        <v>0</v>
      </c>
      <c r="LA227" s="515">
        <f t="shared" si="249"/>
        <v>0</v>
      </c>
      <c r="LB227" s="515">
        <f t="shared" si="249"/>
        <v>0</v>
      </c>
      <c r="LC227" s="515">
        <f t="shared" si="249"/>
        <v>0</v>
      </c>
      <c r="LD227" s="515">
        <f t="shared" si="249"/>
        <v>0</v>
      </c>
      <c r="LE227" s="515">
        <f t="shared" si="249"/>
        <v>0</v>
      </c>
      <c r="LF227" s="515">
        <f t="shared" si="249"/>
        <v>0</v>
      </c>
      <c r="LG227" s="515">
        <f t="shared" si="249"/>
        <v>0</v>
      </c>
      <c r="LH227" s="515">
        <f t="shared" si="249"/>
        <v>0</v>
      </c>
      <c r="LI227" s="515">
        <f t="shared" si="249"/>
        <v>0</v>
      </c>
      <c r="LJ227" s="515">
        <f t="shared" si="249"/>
        <v>0</v>
      </c>
      <c r="LK227" s="515">
        <f t="shared" si="249"/>
        <v>0</v>
      </c>
      <c r="LL227" s="515">
        <f t="shared" ref="LL227:NK227" si="250">IF(LL$167=EOMONTH($D53,-1),SUMIFS($D218:$NK218,$D$167:$NK$167,"&gt;="&amp;EOMONTH($D53,$S53),$D$167:$NK$167,"&lt;"&amp;EOMONTH($D53,60))*-$AF53+SUMIFS($D218:$NK218,$D$167:$NK$167,"&gt;="&amp;EOMONTH($D53,60),$D$167:$NK$167,"&lt;"&amp;EOMONTH($D53,300))*-$AG53,0)</f>
        <v>0</v>
      </c>
      <c r="LM227" s="515">
        <f t="shared" si="250"/>
        <v>0</v>
      </c>
      <c r="LN227" s="515">
        <f t="shared" si="250"/>
        <v>0</v>
      </c>
      <c r="LO227" s="515">
        <f t="shared" si="250"/>
        <v>0</v>
      </c>
      <c r="LP227" s="515">
        <f t="shared" si="250"/>
        <v>0</v>
      </c>
      <c r="LQ227" s="515">
        <f t="shared" si="250"/>
        <v>0</v>
      </c>
      <c r="LR227" s="515">
        <f t="shared" si="250"/>
        <v>0</v>
      </c>
      <c r="LS227" s="515">
        <f t="shared" si="250"/>
        <v>0</v>
      </c>
      <c r="LT227" s="515">
        <f t="shared" si="250"/>
        <v>0</v>
      </c>
      <c r="LU227" s="515">
        <f t="shared" si="250"/>
        <v>0</v>
      </c>
      <c r="LV227" s="515">
        <f t="shared" si="250"/>
        <v>0</v>
      </c>
      <c r="LW227" s="515">
        <f t="shared" si="250"/>
        <v>0</v>
      </c>
      <c r="LX227" s="515">
        <f t="shared" si="250"/>
        <v>0</v>
      </c>
      <c r="LY227" s="515">
        <f t="shared" si="250"/>
        <v>0</v>
      </c>
      <c r="LZ227" s="515">
        <f t="shared" si="250"/>
        <v>0</v>
      </c>
      <c r="MA227" s="515">
        <f t="shared" si="250"/>
        <v>0</v>
      </c>
      <c r="MB227" s="515">
        <f t="shared" si="250"/>
        <v>0</v>
      </c>
      <c r="MC227" s="515">
        <f t="shared" si="250"/>
        <v>0</v>
      </c>
      <c r="MD227" s="515">
        <f t="shared" si="250"/>
        <v>0</v>
      </c>
      <c r="ME227" s="515">
        <f t="shared" si="250"/>
        <v>0</v>
      </c>
      <c r="MF227" s="515">
        <f t="shared" si="250"/>
        <v>0</v>
      </c>
      <c r="MG227" s="515">
        <f t="shared" si="250"/>
        <v>0</v>
      </c>
      <c r="MH227" s="515">
        <f t="shared" si="250"/>
        <v>0</v>
      </c>
      <c r="MI227" s="515">
        <f t="shared" si="250"/>
        <v>0</v>
      </c>
      <c r="MJ227" s="515">
        <f t="shared" si="250"/>
        <v>0</v>
      </c>
      <c r="MK227" s="515">
        <f t="shared" si="250"/>
        <v>0</v>
      </c>
      <c r="ML227" s="515">
        <f t="shared" si="250"/>
        <v>0</v>
      </c>
      <c r="MM227" s="515">
        <f t="shared" si="250"/>
        <v>0</v>
      </c>
      <c r="MN227" s="515">
        <f t="shared" si="250"/>
        <v>0</v>
      </c>
      <c r="MO227" s="515">
        <f t="shared" si="250"/>
        <v>0</v>
      </c>
      <c r="MP227" s="515">
        <f t="shared" si="250"/>
        <v>0</v>
      </c>
      <c r="MQ227" s="515">
        <f t="shared" si="250"/>
        <v>0</v>
      </c>
      <c r="MR227" s="515">
        <f t="shared" si="250"/>
        <v>0</v>
      </c>
      <c r="MS227" s="515">
        <f t="shared" si="250"/>
        <v>0</v>
      </c>
      <c r="MT227" s="515">
        <f t="shared" si="250"/>
        <v>0</v>
      </c>
      <c r="MU227" s="515">
        <f t="shared" si="250"/>
        <v>0</v>
      </c>
      <c r="MV227" s="515">
        <f t="shared" si="250"/>
        <v>0</v>
      </c>
      <c r="MW227" s="515">
        <f t="shared" si="250"/>
        <v>0</v>
      </c>
      <c r="MX227" s="515">
        <f t="shared" si="250"/>
        <v>0</v>
      </c>
      <c r="MY227" s="515">
        <f t="shared" si="250"/>
        <v>0</v>
      </c>
      <c r="MZ227" s="515">
        <f t="shared" si="250"/>
        <v>0</v>
      </c>
      <c r="NA227" s="515">
        <f t="shared" si="250"/>
        <v>0</v>
      </c>
      <c r="NB227" s="515">
        <f t="shared" si="250"/>
        <v>0</v>
      </c>
      <c r="NC227" s="515">
        <f t="shared" si="250"/>
        <v>0</v>
      </c>
      <c r="ND227" s="515">
        <f t="shared" si="250"/>
        <v>0</v>
      </c>
      <c r="NE227" s="515">
        <f t="shared" si="250"/>
        <v>0</v>
      </c>
      <c r="NF227" s="515">
        <f t="shared" si="250"/>
        <v>0</v>
      </c>
      <c r="NG227" s="515">
        <f t="shared" si="250"/>
        <v>0</v>
      </c>
      <c r="NH227" s="515">
        <f t="shared" si="250"/>
        <v>0</v>
      </c>
      <c r="NI227" s="515">
        <f t="shared" si="250"/>
        <v>0</v>
      </c>
      <c r="NJ227" s="515">
        <f t="shared" si="250"/>
        <v>0</v>
      </c>
      <c r="NK227" s="518">
        <f t="shared" si="250"/>
        <v>0</v>
      </c>
    </row>
    <row r="228" spans="1:375" s="384" customFormat="1" ht="13.8" x14ac:dyDescent="0.3">
      <c r="A228" s="517">
        <f t="shared" si="208"/>
        <v>-65484</v>
      </c>
      <c r="B228" s="421" t="s">
        <v>337</v>
      </c>
      <c r="C228" s="514" t="s">
        <v>341</v>
      </c>
      <c r="D228" s="515">
        <f t="shared" ref="D228:BO228" si="251">IF(D$167=EOMONTH($E53,$R53*(1-$O53)),-FV($AE53,ROUNDDOWN(YEARFRAC($D$167,D$167,1),0),,-($AC53*(1-$O53)+$AD53*$O53)*$B53,0),0)</f>
        <v>0</v>
      </c>
      <c r="E228" s="515">
        <f t="shared" si="251"/>
        <v>0</v>
      </c>
      <c r="F228" s="515">
        <f t="shared" si="251"/>
        <v>0</v>
      </c>
      <c r="G228" s="515">
        <f t="shared" si="251"/>
        <v>0</v>
      </c>
      <c r="H228" s="515">
        <f t="shared" si="251"/>
        <v>0</v>
      </c>
      <c r="I228" s="515">
        <f t="shared" si="251"/>
        <v>0</v>
      </c>
      <c r="J228" s="515">
        <f t="shared" si="251"/>
        <v>0</v>
      </c>
      <c r="K228" s="515">
        <f t="shared" si="251"/>
        <v>0</v>
      </c>
      <c r="L228" s="515">
        <f t="shared" si="251"/>
        <v>0</v>
      </c>
      <c r="M228" s="515">
        <f t="shared" si="251"/>
        <v>0</v>
      </c>
      <c r="N228" s="515">
        <f t="shared" si="251"/>
        <v>0</v>
      </c>
      <c r="O228" s="515">
        <f t="shared" si="251"/>
        <v>0</v>
      </c>
      <c r="P228" s="515">
        <f t="shared" si="251"/>
        <v>0</v>
      </c>
      <c r="Q228" s="515">
        <f t="shared" si="251"/>
        <v>0</v>
      </c>
      <c r="R228" s="515">
        <f t="shared" si="251"/>
        <v>0</v>
      </c>
      <c r="S228" s="515">
        <f t="shared" si="251"/>
        <v>0</v>
      </c>
      <c r="T228" s="515">
        <f t="shared" si="251"/>
        <v>0</v>
      </c>
      <c r="U228" s="515">
        <f t="shared" si="251"/>
        <v>0</v>
      </c>
      <c r="V228" s="515">
        <f t="shared" si="251"/>
        <v>0</v>
      </c>
      <c r="W228" s="515">
        <f t="shared" si="251"/>
        <v>0</v>
      </c>
      <c r="X228" s="515">
        <f t="shared" si="251"/>
        <v>0</v>
      </c>
      <c r="Y228" s="515">
        <f t="shared" si="251"/>
        <v>0</v>
      </c>
      <c r="Z228" s="515">
        <f t="shared" si="251"/>
        <v>0</v>
      </c>
      <c r="AA228" s="515">
        <f t="shared" si="251"/>
        <v>0</v>
      </c>
      <c r="AB228" s="515">
        <f t="shared" si="251"/>
        <v>0</v>
      </c>
      <c r="AC228" s="515">
        <f t="shared" si="251"/>
        <v>0</v>
      </c>
      <c r="AD228" s="515">
        <f t="shared" si="251"/>
        <v>0</v>
      </c>
      <c r="AE228" s="515">
        <f t="shared" si="251"/>
        <v>0</v>
      </c>
      <c r="AF228" s="515">
        <f t="shared" si="251"/>
        <v>0</v>
      </c>
      <c r="AG228" s="515">
        <f t="shared" si="251"/>
        <v>0</v>
      </c>
      <c r="AH228" s="515">
        <f t="shared" si="251"/>
        <v>0</v>
      </c>
      <c r="AI228" s="515">
        <f t="shared" si="251"/>
        <v>0</v>
      </c>
      <c r="AJ228" s="515">
        <f t="shared" si="251"/>
        <v>0</v>
      </c>
      <c r="AK228" s="515">
        <f t="shared" si="251"/>
        <v>0</v>
      </c>
      <c r="AL228" s="515">
        <f t="shared" si="251"/>
        <v>0</v>
      </c>
      <c r="AM228" s="515">
        <f t="shared" si="251"/>
        <v>0</v>
      </c>
      <c r="AN228" s="515">
        <f t="shared" si="251"/>
        <v>0</v>
      </c>
      <c r="AO228" s="515">
        <f t="shared" si="251"/>
        <v>0</v>
      </c>
      <c r="AP228" s="515">
        <f t="shared" si="251"/>
        <v>0</v>
      </c>
      <c r="AQ228" s="515">
        <f t="shared" si="251"/>
        <v>0</v>
      </c>
      <c r="AR228" s="515">
        <f t="shared" si="251"/>
        <v>-65484</v>
      </c>
      <c r="AS228" s="515">
        <f t="shared" si="251"/>
        <v>0</v>
      </c>
      <c r="AT228" s="515">
        <f t="shared" si="251"/>
        <v>0</v>
      </c>
      <c r="AU228" s="515">
        <f t="shared" si="251"/>
        <v>0</v>
      </c>
      <c r="AV228" s="515">
        <f t="shared" si="251"/>
        <v>0</v>
      </c>
      <c r="AW228" s="515">
        <f t="shared" si="251"/>
        <v>0</v>
      </c>
      <c r="AX228" s="515">
        <f t="shared" si="251"/>
        <v>0</v>
      </c>
      <c r="AY228" s="515">
        <f t="shared" si="251"/>
        <v>0</v>
      </c>
      <c r="AZ228" s="515">
        <f t="shared" si="251"/>
        <v>0</v>
      </c>
      <c r="BA228" s="515">
        <f t="shared" si="251"/>
        <v>0</v>
      </c>
      <c r="BB228" s="515">
        <f t="shared" si="251"/>
        <v>0</v>
      </c>
      <c r="BC228" s="515">
        <f t="shared" si="251"/>
        <v>0</v>
      </c>
      <c r="BD228" s="515">
        <f t="shared" si="251"/>
        <v>0</v>
      </c>
      <c r="BE228" s="515">
        <f t="shared" si="251"/>
        <v>0</v>
      </c>
      <c r="BF228" s="515">
        <f t="shared" si="251"/>
        <v>0</v>
      </c>
      <c r="BG228" s="515">
        <f t="shared" si="251"/>
        <v>0</v>
      </c>
      <c r="BH228" s="515">
        <f t="shared" si="251"/>
        <v>0</v>
      </c>
      <c r="BI228" s="515">
        <f t="shared" si="251"/>
        <v>0</v>
      </c>
      <c r="BJ228" s="515">
        <f t="shared" si="251"/>
        <v>0</v>
      </c>
      <c r="BK228" s="515">
        <f t="shared" si="251"/>
        <v>0</v>
      </c>
      <c r="BL228" s="515">
        <f t="shared" si="251"/>
        <v>0</v>
      </c>
      <c r="BM228" s="515">
        <f t="shared" si="251"/>
        <v>0</v>
      </c>
      <c r="BN228" s="515">
        <f t="shared" si="251"/>
        <v>0</v>
      </c>
      <c r="BO228" s="515">
        <f t="shared" si="251"/>
        <v>0</v>
      </c>
      <c r="BP228" s="515">
        <f t="shared" ref="BP228:EA228" si="252">IF(BP$167=EOMONTH($E53,$R53*(1-$O53)),-FV($AE53,ROUNDDOWN(YEARFRAC($D$167,BP$167,1),0),,-($AC53*(1-$O53)+$AD53*$O53)*$B53,0),0)</f>
        <v>0</v>
      </c>
      <c r="BQ228" s="515">
        <f t="shared" si="252"/>
        <v>0</v>
      </c>
      <c r="BR228" s="515">
        <f t="shared" si="252"/>
        <v>0</v>
      </c>
      <c r="BS228" s="515">
        <f t="shared" si="252"/>
        <v>0</v>
      </c>
      <c r="BT228" s="515">
        <f t="shared" si="252"/>
        <v>0</v>
      </c>
      <c r="BU228" s="515">
        <f t="shared" si="252"/>
        <v>0</v>
      </c>
      <c r="BV228" s="515">
        <f t="shared" si="252"/>
        <v>0</v>
      </c>
      <c r="BW228" s="515">
        <f t="shared" si="252"/>
        <v>0</v>
      </c>
      <c r="BX228" s="515">
        <f t="shared" si="252"/>
        <v>0</v>
      </c>
      <c r="BY228" s="515">
        <f t="shared" si="252"/>
        <v>0</v>
      </c>
      <c r="BZ228" s="515">
        <f t="shared" si="252"/>
        <v>0</v>
      </c>
      <c r="CA228" s="515">
        <f t="shared" si="252"/>
        <v>0</v>
      </c>
      <c r="CB228" s="515">
        <f t="shared" si="252"/>
        <v>0</v>
      </c>
      <c r="CC228" s="515">
        <f t="shared" si="252"/>
        <v>0</v>
      </c>
      <c r="CD228" s="515">
        <f t="shared" si="252"/>
        <v>0</v>
      </c>
      <c r="CE228" s="515">
        <f t="shared" si="252"/>
        <v>0</v>
      </c>
      <c r="CF228" s="515">
        <f t="shared" si="252"/>
        <v>0</v>
      </c>
      <c r="CG228" s="515">
        <f t="shared" si="252"/>
        <v>0</v>
      </c>
      <c r="CH228" s="515">
        <f t="shared" si="252"/>
        <v>0</v>
      </c>
      <c r="CI228" s="515">
        <f t="shared" si="252"/>
        <v>0</v>
      </c>
      <c r="CJ228" s="515">
        <f t="shared" si="252"/>
        <v>0</v>
      </c>
      <c r="CK228" s="515">
        <f t="shared" si="252"/>
        <v>0</v>
      </c>
      <c r="CL228" s="515">
        <f t="shared" si="252"/>
        <v>0</v>
      </c>
      <c r="CM228" s="515">
        <f t="shared" si="252"/>
        <v>0</v>
      </c>
      <c r="CN228" s="515">
        <f t="shared" si="252"/>
        <v>0</v>
      </c>
      <c r="CO228" s="515">
        <f t="shared" si="252"/>
        <v>0</v>
      </c>
      <c r="CP228" s="515">
        <f t="shared" si="252"/>
        <v>0</v>
      </c>
      <c r="CQ228" s="515">
        <f t="shared" si="252"/>
        <v>0</v>
      </c>
      <c r="CR228" s="515">
        <f t="shared" si="252"/>
        <v>0</v>
      </c>
      <c r="CS228" s="515">
        <f t="shared" si="252"/>
        <v>0</v>
      </c>
      <c r="CT228" s="515">
        <f t="shared" si="252"/>
        <v>0</v>
      </c>
      <c r="CU228" s="515">
        <f t="shared" si="252"/>
        <v>0</v>
      </c>
      <c r="CV228" s="515">
        <f t="shared" si="252"/>
        <v>0</v>
      </c>
      <c r="CW228" s="515">
        <f t="shared" si="252"/>
        <v>0</v>
      </c>
      <c r="CX228" s="515">
        <f t="shared" si="252"/>
        <v>0</v>
      </c>
      <c r="CY228" s="515">
        <f t="shared" si="252"/>
        <v>0</v>
      </c>
      <c r="CZ228" s="515">
        <f t="shared" si="252"/>
        <v>0</v>
      </c>
      <c r="DA228" s="515">
        <f t="shared" si="252"/>
        <v>0</v>
      </c>
      <c r="DB228" s="515">
        <f t="shared" si="252"/>
        <v>0</v>
      </c>
      <c r="DC228" s="515">
        <f t="shared" si="252"/>
        <v>0</v>
      </c>
      <c r="DD228" s="515">
        <f t="shared" si="252"/>
        <v>0</v>
      </c>
      <c r="DE228" s="515">
        <f t="shared" si="252"/>
        <v>0</v>
      </c>
      <c r="DF228" s="515">
        <f t="shared" si="252"/>
        <v>0</v>
      </c>
      <c r="DG228" s="515">
        <f t="shared" si="252"/>
        <v>0</v>
      </c>
      <c r="DH228" s="515">
        <f t="shared" si="252"/>
        <v>0</v>
      </c>
      <c r="DI228" s="515">
        <f t="shared" si="252"/>
        <v>0</v>
      </c>
      <c r="DJ228" s="515">
        <f t="shared" si="252"/>
        <v>0</v>
      </c>
      <c r="DK228" s="515">
        <f t="shared" si="252"/>
        <v>0</v>
      </c>
      <c r="DL228" s="515">
        <f t="shared" si="252"/>
        <v>0</v>
      </c>
      <c r="DM228" s="515">
        <f t="shared" si="252"/>
        <v>0</v>
      </c>
      <c r="DN228" s="515">
        <f t="shared" si="252"/>
        <v>0</v>
      </c>
      <c r="DO228" s="515">
        <f t="shared" si="252"/>
        <v>0</v>
      </c>
      <c r="DP228" s="515">
        <f t="shared" si="252"/>
        <v>0</v>
      </c>
      <c r="DQ228" s="515">
        <f t="shared" si="252"/>
        <v>0</v>
      </c>
      <c r="DR228" s="515">
        <f t="shared" si="252"/>
        <v>0</v>
      </c>
      <c r="DS228" s="515">
        <f t="shared" si="252"/>
        <v>0</v>
      </c>
      <c r="DT228" s="515">
        <f t="shared" si="252"/>
        <v>0</v>
      </c>
      <c r="DU228" s="515">
        <f t="shared" si="252"/>
        <v>0</v>
      </c>
      <c r="DV228" s="515">
        <f t="shared" si="252"/>
        <v>0</v>
      </c>
      <c r="DW228" s="515">
        <f t="shared" si="252"/>
        <v>0</v>
      </c>
      <c r="DX228" s="515">
        <f t="shared" si="252"/>
        <v>0</v>
      </c>
      <c r="DY228" s="515">
        <f t="shared" si="252"/>
        <v>0</v>
      </c>
      <c r="DZ228" s="515">
        <f t="shared" si="252"/>
        <v>0</v>
      </c>
      <c r="EA228" s="515">
        <f t="shared" si="252"/>
        <v>0</v>
      </c>
      <c r="EB228" s="515">
        <f t="shared" ref="EB228:GM228" si="253">IF(EB$167=EOMONTH($E53,$R53*(1-$O53)),-FV($AE53,ROUNDDOWN(YEARFRAC($D$167,EB$167,1),0),,-($AC53*(1-$O53)+$AD53*$O53)*$B53,0),0)</f>
        <v>0</v>
      </c>
      <c r="EC228" s="515">
        <f t="shared" si="253"/>
        <v>0</v>
      </c>
      <c r="ED228" s="515">
        <f t="shared" si="253"/>
        <v>0</v>
      </c>
      <c r="EE228" s="515">
        <f t="shared" si="253"/>
        <v>0</v>
      </c>
      <c r="EF228" s="515">
        <f t="shared" si="253"/>
        <v>0</v>
      </c>
      <c r="EG228" s="515">
        <f t="shared" si="253"/>
        <v>0</v>
      </c>
      <c r="EH228" s="515">
        <f t="shared" si="253"/>
        <v>0</v>
      </c>
      <c r="EI228" s="515">
        <f t="shared" si="253"/>
        <v>0</v>
      </c>
      <c r="EJ228" s="515">
        <f t="shared" si="253"/>
        <v>0</v>
      </c>
      <c r="EK228" s="515">
        <f t="shared" si="253"/>
        <v>0</v>
      </c>
      <c r="EL228" s="515">
        <f t="shared" si="253"/>
        <v>0</v>
      </c>
      <c r="EM228" s="515">
        <f t="shared" si="253"/>
        <v>0</v>
      </c>
      <c r="EN228" s="515">
        <f t="shared" si="253"/>
        <v>0</v>
      </c>
      <c r="EO228" s="515">
        <f t="shared" si="253"/>
        <v>0</v>
      </c>
      <c r="EP228" s="515">
        <f t="shared" si="253"/>
        <v>0</v>
      </c>
      <c r="EQ228" s="515">
        <f t="shared" si="253"/>
        <v>0</v>
      </c>
      <c r="ER228" s="515">
        <f t="shared" si="253"/>
        <v>0</v>
      </c>
      <c r="ES228" s="515">
        <f t="shared" si="253"/>
        <v>0</v>
      </c>
      <c r="ET228" s="515">
        <f t="shared" si="253"/>
        <v>0</v>
      </c>
      <c r="EU228" s="515">
        <f t="shared" si="253"/>
        <v>0</v>
      </c>
      <c r="EV228" s="515">
        <f t="shared" si="253"/>
        <v>0</v>
      </c>
      <c r="EW228" s="515">
        <f t="shared" si="253"/>
        <v>0</v>
      </c>
      <c r="EX228" s="515">
        <f t="shared" si="253"/>
        <v>0</v>
      </c>
      <c r="EY228" s="515">
        <f t="shared" si="253"/>
        <v>0</v>
      </c>
      <c r="EZ228" s="515">
        <f t="shared" si="253"/>
        <v>0</v>
      </c>
      <c r="FA228" s="515">
        <f t="shared" si="253"/>
        <v>0</v>
      </c>
      <c r="FB228" s="515">
        <f t="shared" si="253"/>
        <v>0</v>
      </c>
      <c r="FC228" s="515">
        <f t="shared" si="253"/>
        <v>0</v>
      </c>
      <c r="FD228" s="515">
        <f t="shared" si="253"/>
        <v>0</v>
      </c>
      <c r="FE228" s="515">
        <f t="shared" si="253"/>
        <v>0</v>
      </c>
      <c r="FF228" s="515">
        <f t="shared" si="253"/>
        <v>0</v>
      </c>
      <c r="FG228" s="515">
        <f t="shared" si="253"/>
        <v>0</v>
      </c>
      <c r="FH228" s="515">
        <f t="shared" si="253"/>
        <v>0</v>
      </c>
      <c r="FI228" s="515">
        <f t="shared" si="253"/>
        <v>0</v>
      </c>
      <c r="FJ228" s="515">
        <f t="shared" si="253"/>
        <v>0</v>
      </c>
      <c r="FK228" s="515">
        <f t="shared" si="253"/>
        <v>0</v>
      </c>
      <c r="FL228" s="515">
        <f t="shared" si="253"/>
        <v>0</v>
      </c>
      <c r="FM228" s="515">
        <f t="shared" si="253"/>
        <v>0</v>
      </c>
      <c r="FN228" s="515">
        <f t="shared" si="253"/>
        <v>0</v>
      </c>
      <c r="FO228" s="515">
        <f t="shared" si="253"/>
        <v>0</v>
      </c>
      <c r="FP228" s="515">
        <f t="shared" si="253"/>
        <v>0</v>
      </c>
      <c r="FQ228" s="515">
        <f t="shared" si="253"/>
        <v>0</v>
      </c>
      <c r="FR228" s="515">
        <f t="shared" si="253"/>
        <v>0</v>
      </c>
      <c r="FS228" s="515">
        <f t="shared" si="253"/>
        <v>0</v>
      </c>
      <c r="FT228" s="515">
        <f t="shared" si="253"/>
        <v>0</v>
      </c>
      <c r="FU228" s="515">
        <f t="shared" si="253"/>
        <v>0</v>
      </c>
      <c r="FV228" s="515">
        <f t="shared" si="253"/>
        <v>0</v>
      </c>
      <c r="FW228" s="515">
        <f t="shared" si="253"/>
        <v>0</v>
      </c>
      <c r="FX228" s="515">
        <f t="shared" si="253"/>
        <v>0</v>
      </c>
      <c r="FY228" s="515">
        <f t="shared" si="253"/>
        <v>0</v>
      </c>
      <c r="FZ228" s="515">
        <f t="shared" si="253"/>
        <v>0</v>
      </c>
      <c r="GA228" s="515">
        <f t="shared" si="253"/>
        <v>0</v>
      </c>
      <c r="GB228" s="515">
        <f t="shared" si="253"/>
        <v>0</v>
      </c>
      <c r="GC228" s="515">
        <f t="shared" si="253"/>
        <v>0</v>
      </c>
      <c r="GD228" s="515">
        <f t="shared" si="253"/>
        <v>0</v>
      </c>
      <c r="GE228" s="515">
        <f t="shared" si="253"/>
        <v>0</v>
      </c>
      <c r="GF228" s="515">
        <f t="shared" si="253"/>
        <v>0</v>
      </c>
      <c r="GG228" s="515">
        <f t="shared" si="253"/>
        <v>0</v>
      </c>
      <c r="GH228" s="515">
        <f t="shared" si="253"/>
        <v>0</v>
      </c>
      <c r="GI228" s="515">
        <f t="shared" si="253"/>
        <v>0</v>
      </c>
      <c r="GJ228" s="515">
        <f t="shared" si="253"/>
        <v>0</v>
      </c>
      <c r="GK228" s="515">
        <f t="shared" si="253"/>
        <v>0</v>
      </c>
      <c r="GL228" s="515">
        <f t="shared" si="253"/>
        <v>0</v>
      </c>
      <c r="GM228" s="515">
        <f t="shared" si="253"/>
        <v>0</v>
      </c>
      <c r="GN228" s="515">
        <f t="shared" ref="GN228:IY228" si="254">IF(GN$167=EOMONTH($E53,$R53*(1-$O53)),-FV($AE53,ROUNDDOWN(YEARFRAC($D$167,GN$167,1),0),,-($AC53*(1-$O53)+$AD53*$O53)*$B53,0),0)</f>
        <v>0</v>
      </c>
      <c r="GO228" s="515">
        <f t="shared" si="254"/>
        <v>0</v>
      </c>
      <c r="GP228" s="515">
        <f t="shared" si="254"/>
        <v>0</v>
      </c>
      <c r="GQ228" s="515">
        <f t="shared" si="254"/>
        <v>0</v>
      </c>
      <c r="GR228" s="515">
        <f t="shared" si="254"/>
        <v>0</v>
      </c>
      <c r="GS228" s="515">
        <f t="shared" si="254"/>
        <v>0</v>
      </c>
      <c r="GT228" s="515">
        <f t="shared" si="254"/>
        <v>0</v>
      </c>
      <c r="GU228" s="515">
        <f t="shared" si="254"/>
        <v>0</v>
      </c>
      <c r="GV228" s="515">
        <f t="shared" si="254"/>
        <v>0</v>
      </c>
      <c r="GW228" s="515">
        <f t="shared" si="254"/>
        <v>0</v>
      </c>
      <c r="GX228" s="515">
        <f t="shared" si="254"/>
        <v>0</v>
      </c>
      <c r="GY228" s="515">
        <f t="shared" si="254"/>
        <v>0</v>
      </c>
      <c r="GZ228" s="515">
        <f t="shared" si="254"/>
        <v>0</v>
      </c>
      <c r="HA228" s="515">
        <f t="shared" si="254"/>
        <v>0</v>
      </c>
      <c r="HB228" s="515">
        <f t="shared" si="254"/>
        <v>0</v>
      </c>
      <c r="HC228" s="515">
        <f t="shared" si="254"/>
        <v>0</v>
      </c>
      <c r="HD228" s="515">
        <f t="shared" si="254"/>
        <v>0</v>
      </c>
      <c r="HE228" s="515">
        <f t="shared" si="254"/>
        <v>0</v>
      </c>
      <c r="HF228" s="515">
        <f t="shared" si="254"/>
        <v>0</v>
      </c>
      <c r="HG228" s="515">
        <f t="shared" si="254"/>
        <v>0</v>
      </c>
      <c r="HH228" s="515">
        <f t="shared" si="254"/>
        <v>0</v>
      </c>
      <c r="HI228" s="515">
        <f t="shared" si="254"/>
        <v>0</v>
      </c>
      <c r="HJ228" s="515">
        <f t="shared" si="254"/>
        <v>0</v>
      </c>
      <c r="HK228" s="515">
        <f t="shared" si="254"/>
        <v>0</v>
      </c>
      <c r="HL228" s="515">
        <f t="shared" si="254"/>
        <v>0</v>
      </c>
      <c r="HM228" s="515">
        <f t="shared" si="254"/>
        <v>0</v>
      </c>
      <c r="HN228" s="515">
        <f t="shared" si="254"/>
        <v>0</v>
      </c>
      <c r="HO228" s="515">
        <f t="shared" si="254"/>
        <v>0</v>
      </c>
      <c r="HP228" s="515">
        <f t="shared" si="254"/>
        <v>0</v>
      </c>
      <c r="HQ228" s="515">
        <f t="shared" si="254"/>
        <v>0</v>
      </c>
      <c r="HR228" s="515">
        <f t="shared" si="254"/>
        <v>0</v>
      </c>
      <c r="HS228" s="515">
        <f t="shared" si="254"/>
        <v>0</v>
      </c>
      <c r="HT228" s="515">
        <f t="shared" si="254"/>
        <v>0</v>
      </c>
      <c r="HU228" s="515">
        <f t="shared" si="254"/>
        <v>0</v>
      </c>
      <c r="HV228" s="515">
        <f t="shared" si="254"/>
        <v>0</v>
      </c>
      <c r="HW228" s="515">
        <f t="shared" si="254"/>
        <v>0</v>
      </c>
      <c r="HX228" s="515">
        <f t="shared" si="254"/>
        <v>0</v>
      </c>
      <c r="HY228" s="515">
        <f t="shared" si="254"/>
        <v>0</v>
      </c>
      <c r="HZ228" s="515">
        <f t="shared" si="254"/>
        <v>0</v>
      </c>
      <c r="IA228" s="515">
        <f t="shared" si="254"/>
        <v>0</v>
      </c>
      <c r="IB228" s="515">
        <f t="shared" si="254"/>
        <v>0</v>
      </c>
      <c r="IC228" s="515">
        <f t="shared" si="254"/>
        <v>0</v>
      </c>
      <c r="ID228" s="515">
        <f t="shared" si="254"/>
        <v>0</v>
      </c>
      <c r="IE228" s="515">
        <f t="shared" si="254"/>
        <v>0</v>
      </c>
      <c r="IF228" s="515">
        <f t="shared" si="254"/>
        <v>0</v>
      </c>
      <c r="IG228" s="515">
        <f t="shared" si="254"/>
        <v>0</v>
      </c>
      <c r="IH228" s="515">
        <f t="shared" si="254"/>
        <v>0</v>
      </c>
      <c r="II228" s="515">
        <f t="shared" si="254"/>
        <v>0</v>
      </c>
      <c r="IJ228" s="515">
        <f t="shared" si="254"/>
        <v>0</v>
      </c>
      <c r="IK228" s="515">
        <f t="shared" si="254"/>
        <v>0</v>
      </c>
      <c r="IL228" s="515">
        <f t="shared" si="254"/>
        <v>0</v>
      </c>
      <c r="IM228" s="515">
        <f t="shared" si="254"/>
        <v>0</v>
      </c>
      <c r="IN228" s="515">
        <f t="shared" si="254"/>
        <v>0</v>
      </c>
      <c r="IO228" s="515">
        <f t="shared" si="254"/>
        <v>0</v>
      </c>
      <c r="IP228" s="515">
        <f t="shared" si="254"/>
        <v>0</v>
      </c>
      <c r="IQ228" s="515">
        <f t="shared" si="254"/>
        <v>0</v>
      </c>
      <c r="IR228" s="515">
        <f t="shared" si="254"/>
        <v>0</v>
      </c>
      <c r="IS228" s="515">
        <f t="shared" si="254"/>
        <v>0</v>
      </c>
      <c r="IT228" s="515">
        <f t="shared" si="254"/>
        <v>0</v>
      </c>
      <c r="IU228" s="515">
        <f t="shared" si="254"/>
        <v>0</v>
      </c>
      <c r="IV228" s="515">
        <f t="shared" si="254"/>
        <v>0</v>
      </c>
      <c r="IW228" s="515">
        <f t="shared" si="254"/>
        <v>0</v>
      </c>
      <c r="IX228" s="515">
        <f t="shared" si="254"/>
        <v>0</v>
      </c>
      <c r="IY228" s="515">
        <f t="shared" si="254"/>
        <v>0</v>
      </c>
      <c r="IZ228" s="515">
        <f t="shared" ref="IZ228:LK228" si="255">IF(IZ$167=EOMONTH($E53,$R53*(1-$O53)),-FV($AE53,ROUNDDOWN(YEARFRAC($D$167,IZ$167,1),0),,-($AC53*(1-$O53)+$AD53*$O53)*$B53,0),0)</f>
        <v>0</v>
      </c>
      <c r="JA228" s="515">
        <f t="shared" si="255"/>
        <v>0</v>
      </c>
      <c r="JB228" s="515">
        <f t="shared" si="255"/>
        <v>0</v>
      </c>
      <c r="JC228" s="515">
        <f t="shared" si="255"/>
        <v>0</v>
      </c>
      <c r="JD228" s="515">
        <f t="shared" si="255"/>
        <v>0</v>
      </c>
      <c r="JE228" s="515">
        <f t="shared" si="255"/>
        <v>0</v>
      </c>
      <c r="JF228" s="515">
        <f t="shared" si="255"/>
        <v>0</v>
      </c>
      <c r="JG228" s="515">
        <f t="shared" si="255"/>
        <v>0</v>
      </c>
      <c r="JH228" s="515">
        <f t="shared" si="255"/>
        <v>0</v>
      </c>
      <c r="JI228" s="515">
        <f t="shared" si="255"/>
        <v>0</v>
      </c>
      <c r="JJ228" s="515">
        <f t="shared" si="255"/>
        <v>0</v>
      </c>
      <c r="JK228" s="515">
        <f t="shared" si="255"/>
        <v>0</v>
      </c>
      <c r="JL228" s="515">
        <f t="shared" si="255"/>
        <v>0</v>
      </c>
      <c r="JM228" s="515">
        <f t="shared" si="255"/>
        <v>0</v>
      </c>
      <c r="JN228" s="515">
        <f t="shared" si="255"/>
        <v>0</v>
      </c>
      <c r="JO228" s="515">
        <f t="shared" si="255"/>
        <v>0</v>
      </c>
      <c r="JP228" s="515">
        <f t="shared" si="255"/>
        <v>0</v>
      </c>
      <c r="JQ228" s="515">
        <f t="shared" si="255"/>
        <v>0</v>
      </c>
      <c r="JR228" s="515">
        <f t="shared" si="255"/>
        <v>0</v>
      </c>
      <c r="JS228" s="515">
        <f t="shared" si="255"/>
        <v>0</v>
      </c>
      <c r="JT228" s="515">
        <f t="shared" si="255"/>
        <v>0</v>
      </c>
      <c r="JU228" s="515">
        <f t="shared" si="255"/>
        <v>0</v>
      </c>
      <c r="JV228" s="515">
        <f t="shared" si="255"/>
        <v>0</v>
      </c>
      <c r="JW228" s="515">
        <f t="shared" si="255"/>
        <v>0</v>
      </c>
      <c r="JX228" s="515">
        <f t="shared" si="255"/>
        <v>0</v>
      </c>
      <c r="JY228" s="515">
        <f t="shared" si="255"/>
        <v>0</v>
      </c>
      <c r="JZ228" s="515">
        <f t="shared" si="255"/>
        <v>0</v>
      </c>
      <c r="KA228" s="515">
        <f t="shared" si="255"/>
        <v>0</v>
      </c>
      <c r="KB228" s="515">
        <f t="shared" si="255"/>
        <v>0</v>
      </c>
      <c r="KC228" s="515">
        <f t="shared" si="255"/>
        <v>0</v>
      </c>
      <c r="KD228" s="515">
        <f t="shared" si="255"/>
        <v>0</v>
      </c>
      <c r="KE228" s="515">
        <f t="shared" si="255"/>
        <v>0</v>
      </c>
      <c r="KF228" s="515">
        <f t="shared" si="255"/>
        <v>0</v>
      </c>
      <c r="KG228" s="515">
        <f t="shared" si="255"/>
        <v>0</v>
      </c>
      <c r="KH228" s="515">
        <f t="shared" si="255"/>
        <v>0</v>
      </c>
      <c r="KI228" s="515">
        <f t="shared" si="255"/>
        <v>0</v>
      </c>
      <c r="KJ228" s="515">
        <f t="shared" si="255"/>
        <v>0</v>
      </c>
      <c r="KK228" s="515">
        <f t="shared" si="255"/>
        <v>0</v>
      </c>
      <c r="KL228" s="515">
        <f t="shared" si="255"/>
        <v>0</v>
      </c>
      <c r="KM228" s="515">
        <f t="shared" si="255"/>
        <v>0</v>
      </c>
      <c r="KN228" s="515">
        <f t="shared" si="255"/>
        <v>0</v>
      </c>
      <c r="KO228" s="515">
        <f t="shared" si="255"/>
        <v>0</v>
      </c>
      <c r="KP228" s="515">
        <f t="shared" si="255"/>
        <v>0</v>
      </c>
      <c r="KQ228" s="515">
        <f t="shared" si="255"/>
        <v>0</v>
      </c>
      <c r="KR228" s="515">
        <f t="shared" si="255"/>
        <v>0</v>
      </c>
      <c r="KS228" s="515">
        <f t="shared" si="255"/>
        <v>0</v>
      </c>
      <c r="KT228" s="515">
        <f t="shared" si="255"/>
        <v>0</v>
      </c>
      <c r="KU228" s="515">
        <f t="shared" si="255"/>
        <v>0</v>
      </c>
      <c r="KV228" s="515">
        <f t="shared" si="255"/>
        <v>0</v>
      </c>
      <c r="KW228" s="515">
        <f t="shared" si="255"/>
        <v>0</v>
      </c>
      <c r="KX228" s="515">
        <f t="shared" si="255"/>
        <v>0</v>
      </c>
      <c r="KY228" s="515">
        <f t="shared" si="255"/>
        <v>0</v>
      </c>
      <c r="KZ228" s="515">
        <f t="shared" si="255"/>
        <v>0</v>
      </c>
      <c r="LA228" s="515">
        <f t="shared" si="255"/>
        <v>0</v>
      </c>
      <c r="LB228" s="515">
        <f t="shared" si="255"/>
        <v>0</v>
      </c>
      <c r="LC228" s="515">
        <f t="shared" si="255"/>
        <v>0</v>
      </c>
      <c r="LD228" s="515">
        <f t="shared" si="255"/>
        <v>0</v>
      </c>
      <c r="LE228" s="515">
        <f t="shared" si="255"/>
        <v>0</v>
      </c>
      <c r="LF228" s="515">
        <f t="shared" si="255"/>
        <v>0</v>
      </c>
      <c r="LG228" s="515">
        <f t="shared" si="255"/>
        <v>0</v>
      </c>
      <c r="LH228" s="515">
        <f t="shared" si="255"/>
        <v>0</v>
      </c>
      <c r="LI228" s="515">
        <f t="shared" si="255"/>
        <v>0</v>
      </c>
      <c r="LJ228" s="515">
        <f t="shared" si="255"/>
        <v>0</v>
      </c>
      <c r="LK228" s="515">
        <f t="shared" si="255"/>
        <v>0</v>
      </c>
      <c r="LL228" s="515">
        <f t="shared" ref="LL228:NK228" si="256">IF(LL$167=EOMONTH($E53,$R53*(1-$O53)),-FV($AE53,ROUNDDOWN(YEARFRAC($D$167,LL$167,1),0),,-($AC53*(1-$O53)+$AD53*$O53)*$B53,0),0)</f>
        <v>0</v>
      </c>
      <c r="LM228" s="515">
        <f t="shared" si="256"/>
        <v>0</v>
      </c>
      <c r="LN228" s="515">
        <f t="shared" si="256"/>
        <v>0</v>
      </c>
      <c r="LO228" s="515">
        <f t="shared" si="256"/>
        <v>0</v>
      </c>
      <c r="LP228" s="515">
        <f t="shared" si="256"/>
        <v>0</v>
      </c>
      <c r="LQ228" s="515">
        <f t="shared" si="256"/>
        <v>0</v>
      </c>
      <c r="LR228" s="515">
        <f t="shared" si="256"/>
        <v>0</v>
      </c>
      <c r="LS228" s="515">
        <f t="shared" si="256"/>
        <v>0</v>
      </c>
      <c r="LT228" s="515">
        <f t="shared" si="256"/>
        <v>0</v>
      </c>
      <c r="LU228" s="515">
        <f t="shared" si="256"/>
        <v>0</v>
      </c>
      <c r="LV228" s="515">
        <f t="shared" si="256"/>
        <v>0</v>
      </c>
      <c r="LW228" s="515">
        <f t="shared" si="256"/>
        <v>0</v>
      </c>
      <c r="LX228" s="515">
        <f t="shared" si="256"/>
        <v>0</v>
      </c>
      <c r="LY228" s="515">
        <f t="shared" si="256"/>
        <v>0</v>
      </c>
      <c r="LZ228" s="515">
        <f t="shared" si="256"/>
        <v>0</v>
      </c>
      <c r="MA228" s="515">
        <f t="shared" si="256"/>
        <v>0</v>
      </c>
      <c r="MB228" s="515">
        <f t="shared" si="256"/>
        <v>0</v>
      </c>
      <c r="MC228" s="515">
        <f t="shared" si="256"/>
        <v>0</v>
      </c>
      <c r="MD228" s="515">
        <f t="shared" si="256"/>
        <v>0</v>
      </c>
      <c r="ME228" s="515">
        <f t="shared" si="256"/>
        <v>0</v>
      </c>
      <c r="MF228" s="515">
        <f t="shared" si="256"/>
        <v>0</v>
      </c>
      <c r="MG228" s="515">
        <f t="shared" si="256"/>
        <v>0</v>
      </c>
      <c r="MH228" s="515">
        <f t="shared" si="256"/>
        <v>0</v>
      </c>
      <c r="MI228" s="515">
        <f t="shared" si="256"/>
        <v>0</v>
      </c>
      <c r="MJ228" s="515">
        <f t="shared" si="256"/>
        <v>0</v>
      </c>
      <c r="MK228" s="515">
        <f t="shared" si="256"/>
        <v>0</v>
      </c>
      <c r="ML228" s="515">
        <f t="shared" si="256"/>
        <v>0</v>
      </c>
      <c r="MM228" s="515">
        <f t="shared" si="256"/>
        <v>0</v>
      </c>
      <c r="MN228" s="515">
        <f t="shared" si="256"/>
        <v>0</v>
      </c>
      <c r="MO228" s="515">
        <f t="shared" si="256"/>
        <v>0</v>
      </c>
      <c r="MP228" s="515">
        <f t="shared" si="256"/>
        <v>0</v>
      </c>
      <c r="MQ228" s="515">
        <f t="shared" si="256"/>
        <v>0</v>
      </c>
      <c r="MR228" s="515">
        <f t="shared" si="256"/>
        <v>0</v>
      </c>
      <c r="MS228" s="515">
        <f t="shared" si="256"/>
        <v>0</v>
      </c>
      <c r="MT228" s="515">
        <f t="shared" si="256"/>
        <v>0</v>
      </c>
      <c r="MU228" s="515">
        <f t="shared" si="256"/>
        <v>0</v>
      </c>
      <c r="MV228" s="515">
        <f t="shared" si="256"/>
        <v>0</v>
      </c>
      <c r="MW228" s="515">
        <f t="shared" si="256"/>
        <v>0</v>
      </c>
      <c r="MX228" s="515">
        <f t="shared" si="256"/>
        <v>0</v>
      </c>
      <c r="MY228" s="515">
        <f t="shared" si="256"/>
        <v>0</v>
      </c>
      <c r="MZ228" s="515">
        <f t="shared" si="256"/>
        <v>0</v>
      </c>
      <c r="NA228" s="515">
        <f t="shared" si="256"/>
        <v>0</v>
      </c>
      <c r="NB228" s="515">
        <f t="shared" si="256"/>
        <v>0</v>
      </c>
      <c r="NC228" s="515">
        <f t="shared" si="256"/>
        <v>0</v>
      </c>
      <c r="ND228" s="515">
        <f t="shared" si="256"/>
        <v>0</v>
      </c>
      <c r="NE228" s="515">
        <f t="shared" si="256"/>
        <v>0</v>
      </c>
      <c r="NF228" s="515">
        <f t="shared" si="256"/>
        <v>0</v>
      </c>
      <c r="NG228" s="515">
        <f t="shared" si="256"/>
        <v>0</v>
      </c>
      <c r="NH228" s="515">
        <f t="shared" si="256"/>
        <v>0</v>
      </c>
      <c r="NI228" s="515">
        <f t="shared" si="256"/>
        <v>0</v>
      </c>
      <c r="NJ228" s="515">
        <f t="shared" si="256"/>
        <v>0</v>
      </c>
      <c r="NK228" s="518">
        <f t="shared" si="256"/>
        <v>0</v>
      </c>
    </row>
    <row r="229" spans="1:375" s="384" customFormat="1" ht="13.8" x14ac:dyDescent="0.3">
      <c r="A229" s="517">
        <f t="shared" si="208"/>
        <v>-23041.942674812068</v>
      </c>
      <c r="B229" s="421" t="s">
        <v>339</v>
      </c>
      <c r="C229" s="514" t="s">
        <v>342</v>
      </c>
      <c r="D229" s="515">
        <f t="shared" ref="D229:BO229" si="257">IF(D$167=EOMONTH($E53,$R53*(1-$O53)),SUMIFS($D222:$NK222,$D$167:$NK$167,"&gt;"&amp;EOMONTH($E53,$R53*(1-$O53)+$S53*(1-$O53)+$T53*$O53),$D$167:$NK$167,"&lt;="&amp;EOMONTH($E53,$R53*(1-$O53)+60))*-($AF53*(1-$O53)+$AH53*$O53)+SUMIFS($D222:$NK222,$D$167:$NK$167,"&gt;"&amp;EOMONTH($E53,$R53*(1-$O53)+60),$D$167:$NK$167,"&lt;="&amp;EOMONTH($E53,$R53*(1-$O53)+300))*-($AG53*(1-$O53)+$AI53*$O53),0)</f>
        <v>0</v>
      </c>
      <c r="E229" s="515">
        <f t="shared" si="257"/>
        <v>0</v>
      </c>
      <c r="F229" s="515">
        <f t="shared" si="257"/>
        <v>0</v>
      </c>
      <c r="G229" s="515">
        <f t="shared" si="257"/>
        <v>0</v>
      </c>
      <c r="H229" s="515">
        <f t="shared" si="257"/>
        <v>0</v>
      </c>
      <c r="I229" s="515">
        <f t="shared" si="257"/>
        <v>0</v>
      </c>
      <c r="J229" s="515">
        <f t="shared" si="257"/>
        <v>0</v>
      </c>
      <c r="K229" s="515">
        <f t="shared" si="257"/>
        <v>0</v>
      </c>
      <c r="L229" s="515">
        <f t="shared" si="257"/>
        <v>0</v>
      </c>
      <c r="M229" s="515">
        <f t="shared" si="257"/>
        <v>0</v>
      </c>
      <c r="N229" s="515">
        <f t="shared" si="257"/>
        <v>0</v>
      </c>
      <c r="O229" s="515">
        <f t="shared" si="257"/>
        <v>0</v>
      </c>
      <c r="P229" s="515">
        <f t="shared" si="257"/>
        <v>0</v>
      </c>
      <c r="Q229" s="515">
        <f t="shared" si="257"/>
        <v>0</v>
      </c>
      <c r="R229" s="515">
        <f t="shared" si="257"/>
        <v>0</v>
      </c>
      <c r="S229" s="515">
        <f t="shared" si="257"/>
        <v>0</v>
      </c>
      <c r="T229" s="515">
        <f t="shared" si="257"/>
        <v>0</v>
      </c>
      <c r="U229" s="515">
        <f t="shared" si="257"/>
        <v>0</v>
      </c>
      <c r="V229" s="515">
        <f t="shared" si="257"/>
        <v>0</v>
      </c>
      <c r="W229" s="515">
        <f t="shared" si="257"/>
        <v>0</v>
      </c>
      <c r="X229" s="515">
        <f t="shared" si="257"/>
        <v>0</v>
      </c>
      <c r="Y229" s="515">
        <f t="shared" si="257"/>
        <v>0</v>
      </c>
      <c r="Z229" s="515">
        <f t="shared" si="257"/>
        <v>0</v>
      </c>
      <c r="AA229" s="515">
        <f t="shared" si="257"/>
        <v>0</v>
      </c>
      <c r="AB229" s="515">
        <f t="shared" si="257"/>
        <v>0</v>
      </c>
      <c r="AC229" s="515">
        <f t="shared" si="257"/>
        <v>0</v>
      </c>
      <c r="AD229" s="515">
        <f t="shared" si="257"/>
        <v>0</v>
      </c>
      <c r="AE229" s="515">
        <f t="shared" si="257"/>
        <v>0</v>
      </c>
      <c r="AF229" s="515">
        <f t="shared" si="257"/>
        <v>0</v>
      </c>
      <c r="AG229" s="515">
        <f t="shared" si="257"/>
        <v>0</v>
      </c>
      <c r="AH229" s="515">
        <f t="shared" si="257"/>
        <v>0</v>
      </c>
      <c r="AI229" s="515">
        <f t="shared" si="257"/>
        <v>0</v>
      </c>
      <c r="AJ229" s="515">
        <f t="shared" si="257"/>
        <v>0</v>
      </c>
      <c r="AK229" s="515">
        <f t="shared" si="257"/>
        <v>0</v>
      </c>
      <c r="AL229" s="515">
        <f t="shared" si="257"/>
        <v>0</v>
      </c>
      <c r="AM229" s="515">
        <f t="shared" si="257"/>
        <v>0</v>
      </c>
      <c r="AN229" s="515">
        <f t="shared" si="257"/>
        <v>0</v>
      </c>
      <c r="AO229" s="515">
        <f t="shared" si="257"/>
        <v>0</v>
      </c>
      <c r="AP229" s="515">
        <f t="shared" si="257"/>
        <v>0</v>
      </c>
      <c r="AQ229" s="515">
        <f t="shared" si="257"/>
        <v>0</v>
      </c>
      <c r="AR229" s="515">
        <f t="shared" si="257"/>
        <v>-23041.942674812068</v>
      </c>
      <c r="AS229" s="515">
        <f t="shared" si="257"/>
        <v>0</v>
      </c>
      <c r="AT229" s="515">
        <f t="shared" si="257"/>
        <v>0</v>
      </c>
      <c r="AU229" s="515">
        <f t="shared" si="257"/>
        <v>0</v>
      </c>
      <c r="AV229" s="515">
        <f t="shared" si="257"/>
        <v>0</v>
      </c>
      <c r="AW229" s="515">
        <f t="shared" si="257"/>
        <v>0</v>
      </c>
      <c r="AX229" s="515">
        <f t="shared" si="257"/>
        <v>0</v>
      </c>
      <c r="AY229" s="515">
        <f t="shared" si="257"/>
        <v>0</v>
      </c>
      <c r="AZ229" s="515">
        <f t="shared" si="257"/>
        <v>0</v>
      </c>
      <c r="BA229" s="515">
        <f t="shared" si="257"/>
        <v>0</v>
      </c>
      <c r="BB229" s="515">
        <f t="shared" si="257"/>
        <v>0</v>
      </c>
      <c r="BC229" s="515">
        <f t="shared" si="257"/>
        <v>0</v>
      </c>
      <c r="BD229" s="515">
        <f t="shared" si="257"/>
        <v>0</v>
      </c>
      <c r="BE229" s="515">
        <f t="shared" si="257"/>
        <v>0</v>
      </c>
      <c r="BF229" s="515">
        <f t="shared" si="257"/>
        <v>0</v>
      </c>
      <c r="BG229" s="515">
        <f t="shared" si="257"/>
        <v>0</v>
      </c>
      <c r="BH229" s="515">
        <f t="shared" si="257"/>
        <v>0</v>
      </c>
      <c r="BI229" s="515">
        <f t="shared" si="257"/>
        <v>0</v>
      </c>
      <c r="BJ229" s="515">
        <f t="shared" si="257"/>
        <v>0</v>
      </c>
      <c r="BK229" s="515">
        <f t="shared" si="257"/>
        <v>0</v>
      </c>
      <c r="BL229" s="515">
        <f t="shared" si="257"/>
        <v>0</v>
      </c>
      <c r="BM229" s="515">
        <f t="shared" si="257"/>
        <v>0</v>
      </c>
      <c r="BN229" s="515">
        <f t="shared" si="257"/>
        <v>0</v>
      </c>
      <c r="BO229" s="515">
        <f t="shared" si="257"/>
        <v>0</v>
      </c>
      <c r="BP229" s="515">
        <f t="shared" ref="BP229:EA229" si="258">IF(BP$167=EOMONTH($E53,$R53*(1-$O53)),SUMIFS($D222:$NK222,$D$167:$NK$167,"&gt;"&amp;EOMONTH($E53,$R53*(1-$O53)+$S53*(1-$O53)+$T53*$O53),$D$167:$NK$167,"&lt;="&amp;EOMONTH($E53,$R53*(1-$O53)+60))*-($AF53*(1-$O53)+$AH53*$O53)+SUMIFS($D222:$NK222,$D$167:$NK$167,"&gt;"&amp;EOMONTH($E53,$R53*(1-$O53)+60),$D$167:$NK$167,"&lt;="&amp;EOMONTH($E53,$R53*(1-$O53)+300))*-($AG53*(1-$O53)+$AI53*$O53),0)</f>
        <v>0</v>
      </c>
      <c r="BQ229" s="515">
        <f t="shared" si="258"/>
        <v>0</v>
      </c>
      <c r="BR229" s="515">
        <f t="shared" si="258"/>
        <v>0</v>
      </c>
      <c r="BS229" s="515">
        <f t="shared" si="258"/>
        <v>0</v>
      </c>
      <c r="BT229" s="515">
        <f t="shared" si="258"/>
        <v>0</v>
      </c>
      <c r="BU229" s="515">
        <f t="shared" si="258"/>
        <v>0</v>
      </c>
      <c r="BV229" s="515">
        <f t="shared" si="258"/>
        <v>0</v>
      </c>
      <c r="BW229" s="515">
        <f t="shared" si="258"/>
        <v>0</v>
      </c>
      <c r="BX229" s="515">
        <f t="shared" si="258"/>
        <v>0</v>
      </c>
      <c r="BY229" s="515">
        <f t="shared" si="258"/>
        <v>0</v>
      </c>
      <c r="BZ229" s="515">
        <f t="shared" si="258"/>
        <v>0</v>
      </c>
      <c r="CA229" s="515">
        <f t="shared" si="258"/>
        <v>0</v>
      </c>
      <c r="CB229" s="515">
        <f t="shared" si="258"/>
        <v>0</v>
      </c>
      <c r="CC229" s="515">
        <f t="shared" si="258"/>
        <v>0</v>
      </c>
      <c r="CD229" s="515">
        <f t="shared" si="258"/>
        <v>0</v>
      </c>
      <c r="CE229" s="515">
        <f t="shared" si="258"/>
        <v>0</v>
      </c>
      <c r="CF229" s="515">
        <f t="shared" si="258"/>
        <v>0</v>
      </c>
      <c r="CG229" s="515">
        <f t="shared" si="258"/>
        <v>0</v>
      </c>
      <c r="CH229" s="515">
        <f t="shared" si="258"/>
        <v>0</v>
      </c>
      <c r="CI229" s="515">
        <f t="shared" si="258"/>
        <v>0</v>
      </c>
      <c r="CJ229" s="515">
        <f t="shared" si="258"/>
        <v>0</v>
      </c>
      <c r="CK229" s="515">
        <f t="shared" si="258"/>
        <v>0</v>
      </c>
      <c r="CL229" s="515">
        <f t="shared" si="258"/>
        <v>0</v>
      </c>
      <c r="CM229" s="515">
        <f t="shared" si="258"/>
        <v>0</v>
      </c>
      <c r="CN229" s="515">
        <f t="shared" si="258"/>
        <v>0</v>
      </c>
      <c r="CO229" s="515">
        <f t="shared" si="258"/>
        <v>0</v>
      </c>
      <c r="CP229" s="515">
        <f t="shared" si="258"/>
        <v>0</v>
      </c>
      <c r="CQ229" s="515">
        <f t="shared" si="258"/>
        <v>0</v>
      </c>
      <c r="CR229" s="515">
        <f t="shared" si="258"/>
        <v>0</v>
      </c>
      <c r="CS229" s="515">
        <f t="shared" si="258"/>
        <v>0</v>
      </c>
      <c r="CT229" s="515">
        <f t="shared" si="258"/>
        <v>0</v>
      </c>
      <c r="CU229" s="515">
        <f t="shared" si="258"/>
        <v>0</v>
      </c>
      <c r="CV229" s="515">
        <f t="shared" si="258"/>
        <v>0</v>
      </c>
      <c r="CW229" s="515">
        <f t="shared" si="258"/>
        <v>0</v>
      </c>
      <c r="CX229" s="515">
        <f t="shared" si="258"/>
        <v>0</v>
      </c>
      <c r="CY229" s="515">
        <f t="shared" si="258"/>
        <v>0</v>
      </c>
      <c r="CZ229" s="515">
        <f t="shared" si="258"/>
        <v>0</v>
      </c>
      <c r="DA229" s="515">
        <f t="shared" si="258"/>
        <v>0</v>
      </c>
      <c r="DB229" s="515">
        <f t="shared" si="258"/>
        <v>0</v>
      </c>
      <c r="DC229" s="515">
        <f t="shared" si="258"/>
        <v>0</v>
      </c>
      <c r="DD229" s="515">
        <f t="shared" si="258"/>
        <v>0</v>
      </c>
      <c r="DE229" s="515">
        <f t="shared" si="258"/>
        <v>0</v>
      </c>
      <c r="DF229" s="515">
        <f t="shared" si="258"/>
        <v>0</v>
      </c>
      <c r="DG229" s="515">
        <f t="shared" si="258"/>
        <v>0</v>
      </c>
      <c r="DH229" s="515">
        <f t="shared" si="258"/>
        <v>0</v>
      </c>
      <c r="DI229" s="515">
        <f t="shared" si="258"/>
        <v>0</v>
      </c>
      <c r="DJ229" s="515">
        <f t="shared" si="258"/>
        <v>0</v>
      </c>
      <c r="DK229" s="515">
        <f t="shared" si="258"/>
        <v>0</v>
      </c>
      <c r="DL229" s="515">
        <f t="shared" si="258"/>
        <v>0</v>
      </c>
      <c r="DM229" s="515">
        <f t="shared" si="258"/>
        <v>0</v>
      </c>
      <c r="DN229" s="515">
        <f t="shared" si="258"/>
        <v>0</v>
      </c>
      <c r="DO229" s="515">
        <f t="shared" si="258"/>
        <v>0</v>
      </c>
      <c r="DP229" s="515">
        <f t="shared" si="258"/>
        <v>0</v>
      </c>
      <c r="DQ229" s="515">
        <f t="shared" si="258"/>
        <v>0</v>
      </c>
      <c r="DR229" s="515">
        <f t="shared" si="258"/>
        <v>0</v>
      </c>
      <c r="DS229" s="515">
        <f t="shared" si="258"/>
        <v>0</v>
      </c>
      <c r="DT229" s="515">
        <f t="shared" si="258"/>
        <v>0</v>
      </c>
      <c r="DU229" s="515">
        <f t="shared" si="258"/>
        <v>0</v>
      </c>
      <c r="DV229" s="515">
        <f t="shared" si="258"/>
        <v>0</v>
      </c>
      <c r="DW229" s="515">
        <f t="shared" si="258"/>
        <v>0</v>
      </c>
      <c r="DX229" s="515">
        <f t="shared" si="258"/>
        <v>0</v>
      </c>
      <c r="DY229" s="515">
        <f t="shared" si="258"/>
        <v>0</v>
      </c>
      <c r="DZ229" s="515">
        <f t="shared" si="258"/>
        <v>0</v>
      </c>
      <c r="EA229" s="515">
        <f t="shared" si="258"/>
        <v>0</v>
      </c>
      <c r="EB229" s="515">
        <f t="shared" ref="EB229:GM229" si="259">IF(EB$167=EOMONTH($E53,$R53*(1-$O53)),SUMIFS($D222:$NK222,$D$167:$NK$167,"&gt;"&amp;EOMONTH($E53,$R53*(1-$O53)+$S53*(1-$O53)+$T53*$O53),$D$167:$NK$167,"&lt;="&amp;EOMONTH($E53,$R53*(1-$O53)+60))*-($AF53*(1-$O53)+$AH53*$O53)+SUMIFS($D222:$NK222,$D$167:$NK$167,"&gt;"&amp;EOMONTH($E53,$R53*(1-$O53)+60),$D$167:$NK$167,"&lt;="&amp;EOMONTH($E53,$R53*(1-$O53)+300))*-($AG53*(1-$O53)+$AI53*$O53),0)</f>
        <v>0</v>
      </c>
      <c r="EC229" s="515">
        <f t="shared" si="259"/>
        <v>0</v>
      </c>
      <c r="ED229" s="515">
        <f t="shared" si="259"/>
        <v>0</v>
      </c>
      <c r="EE229" s="515">
        <f t="shared" si="259"/>
        <v>0</v>
      </c>
      <c r="EF229" s="515">
        <f t="shared" si="259"/>
        <v>0</v>
      </c>
      <c r="EG229" s="515">
        <f t="shared" si="259"/>
        <v>0</v>
      </c>
      <c r="EH229" s="515">
        <f t="shared" si="259"/>
        <v>0</v>
      </c>
      <c r="EI229" s="515">
        <f t="shared" si="259"/>
        <v>0</v>
      </c>
      <c r="EJ229" s="515">
        <f t="shared" si="259"/>
        <v>0</v>
      </c>
      <c r="EK229" s="515">
        <f t="shared" si="259"/>
        <v>0</v>
      </c>
      <c r="EL229" s="515">
        <f t="shared" si="259"/>
        <v>0</v>
      </c>
      <c r="EM229" s="515">
        <f t="shared" si="259"/>
        <v>0</v>
      </c>
      <c r="EN229" s="515">
        <f t="shared" si="259"/>
        <v>0</v>
      </c>
      <c r="EO229" s="515">
        <f t="shared" si="259"/>
        <v>0</v>
      </c>
      <c r="EP229" s="515">
        <f t="shared" si="259"/>
        <v>0</v>
      </c>
      <c r="EQ229" s="515">
        <f t="shared" si="259"/>
        <v>0</v>
      </c>
      <c r="ER229" s="515">
        <f t="shared" si="259"/>
        <v>0</v>
      </c>
      <c r="ES229" s="515">
        <f t="shared" si="259"/>
        <v>0</v>
      </c>
      <c r="ET229" s="515">
        <f t="shared" si="259"/>
        <v>0</v>
      </c>
      <c r="EU229" s="515">
        <f t="shared" si="259"/>
        <v>0</v>
      </c>
      <c r="EV229" s="515">
        <f t="shared" si="259"/>
        <v>0</v>
      </c>
      <c r="EW229" s="515">
        <f t="shared" si="259"/>
        <v>0</v>
      </c>
      <c r="EX229" s="515">
        <f t="shared" si="259"/>
        <v>0</v>
      </c>
      <c r="EY229" s="515">
        <f t="shared" si="259"/>
        <v>0</v>
      </c>
      <c r="EZ229" s="515">
        <f t="shared" si="259"/>
        <v>0</v>
      </c>
      <c r="FA229" s="515">
        <f t="shared" si="259"/>
        <v>0</v>
      </c>
      <c r="FB229" s="515">
        <f t="shared" si="259"/>
        <v>0</v>
      </c>
      <c r="FC229" s="515">
        <f t="shared" si="259"/>
        <v>0</v>
      </c>
      <c r="FD229" s="515">
        <f t="shared" si="259"/>
        <v>0</v>
      </c>
      <c r="FE229" s="515">
        <f t="shared" si="259"/>
        <v>0</v>
      </c>
      <c r="FF229" s="515">
        <f t="shared" si="259"/>
        <v>0</v>
      </c>
      <c r="FG229" s="515">
        <f t="shared" si="259"/>
        <v>0</v>
      </c>
      <c r="FH229" s="515">
        <f t="shared" si="259"/>
        <v>0</v>
      </c>
      <c r="FI229" s="515">
        <f t="shared" si="259"/>
        <v>0</v>
      </c>
      <c r="FJ229" s="515">
        <f t="shared" si="259"/>
        <v>0</v>
      </c>
      <c r="FK229" s="515">
        <f t="shared" si="259"/>
        <v>0</v>
      </c>
      <c r="FL229" s="515">
        <f t="shared" si="259"/>
        <v>0</v>
      </c>
      <c r="FM229" s="515">
        <f t="shared" si="259"/>
        <v>0</v>
      </c>
      <c r="FN229" s="515">
        <f t="shared" si="259"/>
        <v>0</v>
      </c>
      <c r="FO229" s="515">
        <f t="shared" si="259"/>
        <v>0</v>
      </c>
      <c r="FP229" s="515">
        <f t="shared" si="259"/>
        <v>0</v>
      </c>
      <c r="FQ229" s="515">
        <f t="shared" si="259"/>
        <v>0</v>
      </c>
      <c r="FR229" s="515">
        <f t="shared" si="259"/>
        <v>0</v>
      </c>
      <c r="FS229" s="515">
        <f t="shared" si="259"/>
        <v>0</v>
      </c>
      <c r="FT229" s="515">
        <f t="shared" si="259"/>
        <v>0</v>
      </c>
      <c r="FU229" s="515">
        <f t="shared" si="259"/>
        <v>0</v>
      </c>
      <c r="FV229" s="515">
        <f t="shared" si="259"/>
        <v>0</v>
      </c>
      <c r="FW229" s="515">
        <f t="shared" si="259"/>
        <v>0</v>
      </c>
      <c r="FX229" s="515">
        <f t="shared" si="259"/>
        <v>0</v>
      </c>
      <c r="FY229" s="515">
        <f t="shared" si="259"/>
        <v>0</v>
      </c>
      <c r="FZ229" s="515">
        <f t="shared" si="259"/>
        <v>0</v>
      </c>
      <c r="GA229" s="515">
        <f t="shared" si="259"/>
        <v>0</v>
      </c>
      <c r="GB229" s="515">
        <f t="shared" si="259"/>
        <v>0</v>
      </c>
      <c r="GC229" s="515">
        <f t="shared" si="259"/>
        <v>0</v>
      </c>
      <c r="GD229" s="515">
        <f t="shared" si="259"/>
        <v>0</v>
      </c>
      <c r="GE229" s="515">
        <f t="shared" si="259"/>
        <v>0</v>
      </c>
      <c r="GF229" s="515">
        <f t="shared" si="259"/>
        <v>0</v>
      </c>
      <c r="GG229" s="515">
        <f t="shared" si="259"/>
        <v>0</v>
      </c>
      <c r="GH229" s="515">
        <f t="shared" si="259"/>
        <v>0</v>
      </c>
      <c r="GI229" s="515">
        <f t="shared" si="259"/>
        <v>0</v>
      </c>
      <c r="GJ229" s="515">
        <f t="shared" si="259"/>
        <v>0</v>
      </c>
      <c r="GK229" s="515">
        <f t="shared" si="259"/>
        <v>0</v>
      </c>
      <c r="GL229" s="515">
        <f t="shared" si="259"/>
        <v>0</v>
      </c>
      <c r="GM229" s="515">
        <f t="shared" si="259"/>
        <v>0</v>
      </c>
      <c r="GN229" s="515">
        <f t="shared" ref="GN229:IY229" si="260">IF(GN$167=EOMONTH($E53,$R53*(1-$O53)),SUMIFS($D222:$NK222,$D$167:$NK$167,"&gt;"&amp;EOMONTH($E53,$R53*(1-$O53)+$S53*(1-$O53)+$T53*$O53),$D$167:$NK$167,"&lt;="&amp;EOMONTH($E53,$R53*(1-$O53)+60))*-($AF53*(1-$O53)+$AH53*$O53)+SUMIFS($D222:$NK222,$D$167:$NK$167,"&gt;"&amp;EOMONTH($E53,$R53*(1-$O53)+60),$D$167:$NK$167,"&lt;="&amp;EOMONTH($E53,$R53*(1-$O53)+300))*-($AG53*(1-$O53)+$AI53*$O53),0)</f>
        <v>0</v>
      </c>
      <c r="GO229" s="515">
        <f t="shared" si="260"/>
        <v>0</v>
      </c>
      <c r="GP229" s="515">
        <f t="shared" si="260"/>
        <v>0</v>
      </c>
      <c r="GQ229" s="515">
        <f t="shared" si="260"/>
        <v>0</v>
      </c>
      <c r="GR229" s="515">
        <f t="shared" si="260"/>
        <v>0</v>
      </c>
      <c r="GS229" s="515">
        <f t="shared" si="260"/>
        <v>0</v>
      </c>
      <c r="GT229" s="515">
        <f t="shared" si="260"/>
        <v>0</v>
      </c>
      <c r="GU229" s="515">
        <f t="shared" si="260"/>
        <v>0</v>
      </c>
      <c r="GV229" s="515">
        <f t="shared" si="260"/>
        <v>0</v>
      </c>
      <c r="GW229" s="515">
        <f t="shared" si="260"/>
        <v>0</v>
      </c>
      <c r="GX229" s="515">
        <f t="shared" si="260"/>
        <v>0</v>
      </c>
      <c r="GY229" s="515">
        <f t="shared" si="260"/>
        <v>0</v>
      </c>
      <c r="GZ229" s="515">
        <f t="shared" si="260"/>
        <v>0</v>
      </c>
      <c r="HA229" s="515">
        <f t="shared" si="260"/>
        <v>0</v>
      </c>
      <c r="HB229" s="515">
        <f t="shared" si="260"/>
        <v>0</v>
      </c>
      <c r="HC229" s="515">
        <f t="shared" si="260"/>
        <v>0</v>
      </c>
      <c r="HD229" s="515">
        <f t="shared" si="260"/>
        <v>0</v>
      </c>
      <c r="HE229" s="515">
        <f t="shared" si="260"/>
        <v>0</v>
      </c>
      <c r="HF229" s="515">
        <f t="shared" si="260"/>
        <v>0</v>
      </c>
      <c r="HG229" s="515">
        <f t="shared" si="260"/>
        <v>0</v>
      </c>
      <c r="HH229" s="515">
        <f t="shared" si="260"/>
        <v>0</v>
      </c>
      <c r="HI229" s="515">
        <f t="shared" si="260"/>
        <v>0</v>
      </c>
      <c r="HJ229" s="515">
        <f t="shared" si="260"/>
        <v>0</v>
      </c>
      <c r="HK229" s="515">
        <f t="shared" si="260"/>
        <v>0</v>
      </c>
      <c r="HL229" s="515">
        <f t="shared" si="260"/>
        <v>0</v>
      </c>
      <c r="HM229" s="515">
        <f t="shared" si="260"/>
        <v>0</v>
      </c>
      <c r="HN229" s="515">
        <f t="shared" si="260"/>
        <v>0</v>
      </c>
      <c r="HO229" s="515">
        <f t="shared" si="260"/>
        <v>0</v>
      </c>
      <c r="HP229" s="515">
        <f t="shared" si="260"/>
        <v>0</v>
      </c>
      <c r="HQ229" s="515">
        <f t="shared" si="260"/>
        <v>0</v>
      </c>
      <c r="HR229" s="515">
        <f t="shared" si="260"/>
        <v>0</v>
      </c>
      <c r="HS229" s="515">
        <f t="shared" si="260"/>
        <v>0</v>
      </c>
      <c r="HT229" s="515">
        <f t="shared" si="260"/>
        <v>0</v>
      </c>
      <c r="HU229" s="515">
        <f t="shared" si="260"/>
        <v>0</v>
      </c>
      <c r="HV229" s="515">
        <f t="shared" si="260"/>
        <v>0</v>
      </c>
      <c r="HW229" s="515">
        <f t="shared" si="260"/>
        <v>0</v>
      </c>
      <c r="HX229" s="515">
        <f t="shared" si="260"/>
        <v>0</v>
      </c>
      <c r="HY229" s="515">
        <f t="shared" si="260"/>
        <v>0</v>
      </c>
      <c r="HZ229" s="515">
        <f t="shared" si="260"/>
        <v>0</v>
      </c>
      <c r="IA229" s="515">
        <f t="shared" si="260"/>
        <v>0</v>
      </c>
      <c r="IB229" s="515">
        <f t="shared" si="260"/>
        <v>0</v>
      </c>
      <c r="IC229" s="515">
        <f t="shared" si="260"/>
        <v>0</v>
      </c>
      <c r="ID229" s="515">
        <f t="shared" si="260"/>
        <v>0</v>
      </c>
      <c r="IE229" s="515">
        <f t="shared" si="260"/>
        <v>0</v>
      </c>
      <c r="IF229" s="515">
        <f t="shared" si="260"/>
        <v>0</v>
      </c>
      <c r="IG229" s="515">
        <f t="shared" si="260"/>
        <v>0</v>
      </c>
      <c r="IH229" s="515">
        <f t="shared" si="260"/>
        <v>0</v>
      </c>
      <c r="II229" s="515">
        <f t="shared" si="260"/>
        <v>0</v>
      </c>
      <c r="IJ229" s="515">
        <f t="shared" si="260"/>
        <v>0</v>
      </c>
      <c r="IK229" s="515">
        <f t="shared" si="260"/>
        <v>0</v>
      </c>
      <c r="IL229" s="515">
        <f t="shared" si="260"/>
        <v>0</v>
      </c>
      <c r="IM229" s="515">
        <f t="shared" si="260"/>
        <v>0</v>
      </c>
      <c r="IN229" s="515">
        <f t="shared" si="260"/>
        <v>0</v>
      </c>
      <c r="IO229" s="515">
        <f t="shared" si="260"/>
        <v>0</v>
      </c>
      <c r="IP229" s="515">
        <f t="shared" si="260"/>
        <v>0</v>
      </c>
      <c r="IQ229" s="515">
        <f t="shared" si="260"/>
        <v>0</v>
      </c>
      <c r="IR229" s="515">
        <f t="shared" si="260"/>
        <v>0</v>
      </c>
      <c r="IS229" s="515">
        <f t="shared" si="260"/>
        <v>0</v>
      </c>
      <c r="IT229" s="515">
        <f t="shared" si="260"/>
        <v>0</v>
      </c>
      <c r="IU229" s="515">
        <f t="shared" si="260"/>
        <v>0</v>
      </c>
      <c r="IV229" s="515">
        <f t="shared" si="260"/>
        <v>0</v>
      </c>
      <c r="IW229" s="515">
        <f t="shared" si="260"/>
        <v>0</v>
      </c>
      <c r="IX229" s="515">
        <f t="shared" si="260"/>
        <v>0</v>
      </c>
      <c r="IY229" s="515">
        <f t="shared" si="260"/>
        <v>0</v>
      </c>
      <c r="IZ229" s="515">
        <f t="shared" ref="IZ229:LK229" si="261">IF(IZ$167=EOMONTH($E53,$R53*(1-$O53)),SUMIFS($D222:$NK222,$D$167:$NK$167,"&gt;"&amp;EOMONTH($E53,$R53*(1-$O53)+$S53*(1-$O53)+$T53*$O53),$D$167:$NK$167,"&lt;="&amp;EOMONTH($E53,$R53*(1-$O53)+60))*-($AF53*(1-$O53)+$AH53*$O53)+SUMIFS($D222:$NK222,$D$167:$NK$167,"&gt;"&amp;EOMONTH($E53,$R53*(1-$O53)+60),$D$167:$NK$167,"&lt;="&amp;EOMONTH($E53,$R53*(1-$O53)+300))*-($AG53*(1-$O53)+$AI53*$O53),0)</f>
        <v>0</v>
      </c>
      <c r="JA229" s="515">
        <f t="shared" si="261"/>
        <v>0</v>
      </c>
      <c r="JB229" s="515">
        <f t="shared" si="261"/>
        <v>0</v>
      </c>
      <c r="JC229" s="515">
        <f t="shared" si="261"/>
        <v>0</v>
      </c>
      <c r="JD229" s="515">
        <f t="shared" si="261"/>
        <v>0</v>
      </c>
      <c r="JE229" s="515">
        <f t="shared" si="261"/>
        <v>0</v>
      </c>
      <c r="JF229" s="515">
        <f t="shared" si="261"/>
        <v>0</v>
      </c>
      <c r="JG229" s="515">
        <f t="shared" si="261"/>
        <v>0</v>
      </c>
      <c r="JH229" s="515">
        <f t="shared" si="261"/>
        <v>0</v>
      </c>
      <c r="JI229" s="515">
        <f t="shared" si="261"/>
        <v>0</v>
      </c>
      <c r="JJ229" s="515">
        <f t="shared" si="261"/>
        <v>0</v>
      </c>
      <c r="JK229" s="515">
        <f t="shared" si="261"/>
        <v>0</v>
      </c>
      <c r="JL229" s="515">
        <f t="shared" si="261"/>
        <v>0</v>
      </c>
      <c r="JM229" s="515">
        <f t="shared" si="261"/>
        <v>0</v>
      </c>
      <c r="JN229" s="515">
        <f t="shared" si="261"/>
        <v>0</v>
      </c>
      <c r="JO229" s="515">
        <f t="shared" si="261"/>
        <v>0</v>
      </c>
      <c r="JP229" s="515">
        <f t="shared" si="261"/>
        <v>0</v>
      </c>
      <c r="JQ229" s="515">
        <f t="shared" si="261"/>
        <v>0</v>
      </c>
      <c r="JR229" s="515">
        <f t="shared" si="261"/>
        <v>0</v>
      </c>
      <c r="JS229" s="515">
        <f t="shared" si="261"/>
        <v>0</v>
      </c>
      <c r="JT229" s="515">
        <f t="shared" si="261"/>
        <v>0</v>
      </c>
      <c r="JU229" s="515">
        <f t="shared" si="261"/>
        <v>0</v>
      </c>
      <c r="JV229" s="515">
        <f t="shared" si="261"/>
        <v>0</v>
      </c>
      <c r="JW229" s="515">
        <f t="shared" si="261"/>
        <v>0</v>
      </c>
      <c r="JX229" s="515">
        <f t="shared" si="261"/>
        <v>0</v>
      </c>
      <c r="JY229" s="515">
        <f t="shared" si="261"/>
        <v>0</v>
      </c>
      <c r="JZ229" s="515">
        <f t="shared" si="261"/>
        <v>0</v>
      </c>
      <c r="KA229" s="515">
        <f t="shared" si="261"/>
        <v>0</v>
      </c>
      <c r="KB229" s="515">
        <f t="shared" si="261"/>
        <v>0</v>
      </c>
      <c r="KC229" s="515">
        <f t="shared" si="261"/>
        <v>0</v>
      </c>
      <c r="KD229" s="515">
        <f t="shared" si="261"/>
        <v>0</v>
      </c>
      <c r="KE229" s="515">
        <f t="shared" si="261"/>
        <v>0</v>
      </c>
      <c r="KF229" s="515">
        <f t="shared" si="261"/>
        <v>0</v>
      </c>
      <c r="KG229" s="515">
        <f t="shared" si="261"/>
        <v>0</v>
      </c>
      <c r="KH229" s="515">
        <f t="shared" si="261"/>
        <v>0</v>
      </c>
      <c r="KI229" s="515">
        <f t="shared" si="261"/>
        <v>0</v>
      </c>
      <c r="KJ229" s="515">
        <f t="shared" si="261"/>
        <v>0</v>
      </c>
      <c r="KK229" s="515">
        <f t="shared" si="261"/>
        <v>0</v>
      </c>
      <c r="KL229" s="515">
        <f t="shared" si="261"/>
        <v>0</v>
      </c>
      <c r="KM229" s="515">
        <f t="shared" si="261"/>
        <v>0</v>
      </c>
      <c r="KN229" s="515">
        <f t="shared" si="261"/>
        <v>0</v>
      </c>
      <c r="KO229" s="515">
        <f t="shared" si="261"/>
        <v>0</v>
      </c>
      <c r="KP229" s="515">
        <f t="shared" si="261"/>
        <v>0</v>
      </c>
      <c r="KQ229" s="515">
        <f t="shared" si="261"/>
        <v>0</v>
      </c>
      <c r="KR229" s="515">
        <f t="shared" si="261"/>
        <v>0</v>
      </c>
      <c r="KS229" s="515">
        <f t="shared" si="261"/>
        <v>0</v>
      </c>
      <c r="KT229" s="515">
        <f t="shared" si="261"/>
        <v>0</v>
      </c>
      <c r="KU229" s="515">
        <f t="shared" si="261"/>
        <v>0</v>
      </c>
      <c r="KV229" s="515">
        <f t="shared" si="261"/>
        <v>0</v>
      </c>
      <c r="KW229" s="515">
        <f t="shared" si="261"/>
        <v>0</v>
      </c>
      <c r="KX229" s="515">
        <f t="shared" si="261"/>
        <v>0</v>
      </c>
      <c r="KY229" s="515">
        <f t="shared" si="261"/>
        <v>0</v>
      </c>
      <c r="KZ229" s="515">
        <f t="shared" si="261"/>
        <v>0</v>
      </c>
      <c r="LA229" s="515">
        <f t="shared" si="261"/>
        <v>0</v>
      </c>
      <c r="LB229" s="515">
        <f t="shared" si="261"/>
        <v>0</v>
      </c>
      <c r="LC229" s="515">
        <f t="shared" si="261"/>
        <v>0</v>
      </c>
      <c r="LD229" s="515">
        <f t="shared" si="261"/>
        <v>0</v>
      </c>
      <c r="LE229" s="515">
        <f t="shared" si="261"/>
        <v>0</v>
      </c>
      <c r="LF229" s="515">
        <f t="shared" si="261"/>
        <v>0</v>
      </c>
      <c r="LG229" s="515">
        <f t="shared" si="261"/>
        <v>0</v>
      </c>
      <c r="LH229" s="515">
        <f t="shared" si="261"/>
        <v>0</v>
      </c>
      <c r="LI229" s="515">
        <f t="shared" si="261"/>
        <v>0</v>
      </c>
      <c r="LJ229" s="515">
        <f t="shared" si="261"/>
        <v>0</v>
      </c>
      <c r="LK229" s="515">
        <f t="shared" si="261"/>
        <v>0</v>
      </c>
      <c r="LL229" s="515">
        <f t="shared" ref="LL229:NK229" si="262">IF(LL$167=EOMONTH($E53,$R53*(1-$O53)),SUMIFS($D222:$NK222,$D$167:$NK$167,"&gt;"&amp;EOMONTH($E53,$R53*(1-$O53)+$S53*(1-$O53)+$T53*$O53),$D$167:$NK$167,"&lt;="&amp;EOMONTH($E53,$R53*(1-$O53)+60))*-($AF53*(1-$O53)+$AH53*$O53)+SUMIFS($D222:$NK222,$D$167:$NK$167,"&gt;"&amp;EOMONTH($E53,$R53*(1-$O53)+60),$D$167:$NK$167,"&lt;="&amp;EOMONTH($E53,$R53*(1-$O53)+300))*-($AG53*(1-$O53)+$AI53*$O53),0)</f>
        <v>0</v>
      </c>
      <c r="LM229" s="515">
        <f t="shared" si="262"/>
        <v>0</v>
      </c>
      <c r="LN229" s="515">
        <f t="shared" si="262"/>
        <v>0</v>
      </c>
      <c r="LO229" s="515">
        <f t="shared" si="262"/>
        <v>0</v>
      </c>
      <c r="LP229" s="515">
        <f t="shared" si="262"/>
        <v>0</v>
      </c>
      <c r="LQ229" s="515">
        <f t="shared" si="262"/>
        <v>0</v>
      </c>
      <c r="LR229" s="515">
        <f t="shared" si="262"/>
        <v>0</v>
      </c>
      <c r="LS229" s="515">
        <f t="shared" si="262"/>
        <v>0</v>
      </c>
      <c r="LT229" s="515">
        <f t="shared" si="262"/>
        <v>0</v>
      </c>
      <c r="LU229" s="515">
        <f t="shared" si="262"/>
        <v>0</v>
      </c>
      <c r="LV229" s="515">
        <f t="shared" si="262"/>
        <v>0</v>
      </c>
      <c r="LW229" s="515">
        <f t="shared" si="262"/>
        <v>0</v>
      </c>
      <c r="LX229" s="515">
        <f t="shared" si="262"/>
        <v>0</v>
      </c>
      <c r="LY229" s="515">
        <f t="shared" si="262"/>
        <v>0</v>
      </c>
      <c r="LZ229" s="515">
        <f t="shared" si="262"/>
        <v>0</v>
      </c>
      <c r="MA229" s="515">
        <f t="shared" si="262"/>
        <v>0</v>
      </c>
      <c r="MB229" s="515">
        <f t="shared" si="262"/>
        <v>0</v>
      </c>
      <c r="MC229" s="515">
        <f t="shared" si="262"/>
        <v>0</v>
      </c>
      <c r="MD229" s="515">
        <f t="shared" si="262"/>
        <v>0</v>
      </c>
      <c r="ME229" s="515">
        <f t="shared" si="262"/>
        <v>0</v>
      </c>
      <c r="MF229" s="515">
        <f t="shared" si="262"/>
        <v>0</v>
      </c>
      <c r="MG229" s="515">
        <f t="shared" si="262"/>
        <v>0</v>
      </c>
      <c r="MH229" s="515">
        <f t="shared" si="262"/>
        <v>0</v>
      </c>
      <c r="MI229" s="515">
        <f t="shared" si="262"/>
        <v>0</v>
      </c>
      <c r="MJ229" s="515">
        <f t="shared" si="262"/>
        <v>0</v>
      </c>
      <c r="MK229" s="515">
        <f t="shared" si="262"/>
        <v>0</v>
      </c>
      <c r="ML229" s="515">
        <f t="shared" si="262"/>
        <v>0</v>
      </c>
      <c r="MM229" s="515">
        <f t="shared" si="262"/>
        <v>0</v>
      </c>
      <c r="MN229" s="515">
        <f t="shared" si="262"/>
        <v>0</v>
      </c>
      <c r="MO229" s="515">
        <f t="shared" si="262"/>
        <v>0</v>
      </c>
      <c r="MP229" s="515">
        <f t="shared" si="262"/>
        <v>0</v>
      </c>
      <c r="MQ229" s="515">
        <f t="shared" si="262"/>
        <v>0</v>
      </c>
      <c r="MR229" s="515">
        <f t="shared" si="262"/>
        <v>0</v>
      </c>
      <c r="MS229" s="515">
        <f t="shared" si="262"/>
        <v>0</v>
      </c>
      <c r="MT229" s="515">
        <f t="shared" si="262"/>
        <v>0</v>
      </c>
      <c r="MU229" s="515">
        <f t="shared" si="262"/>
        <v>0</v>
      </c>
      <c r="MV229" s="515">
        <f t="shared" si="262"/>
        <v>0</v>
      </c>
      <c r="MW229" s="515">
        <f t="shared" si="262"/>
        <v>0</v>
      </c>
      <c r="MX229" s="515">
        <f t="shared" si="262"/>
        <v>0</v>
      </c>
      <c r="MY229" s="515">
        <f t="shared" si="262"/>
        <v>0</v>
      </c>
      <c r="MZ229" s="515">
        <f t="shared" si="262"/>
        <v>0</v>
      </c>
      <c r="NA229" s="515">
        <f t="shared" si="262"/>
        <v>0</v>
      </c>
      <c r="NB229" s="515">
        <f t="shared" si="262"/>
        <v>0</v>
      </c>
      <c r="NC229" s="515">
        <f t="shared" si="262"/>
        <v>0</v>
      </c>
      <c r="ND229" s="515">
        <f t="shared" si="262"/>
        <v>0</v>
      </c>
      <c r="NE229" s="515">
        <f t="shared" si="262"/>
        <v>0</v>
      </c>
      <c r="NF229" s="515">
        <f t="shared" si="262"/>
        <v>0</v>
      </c>
      <c r="NG229" s="515">
        <f t="shared" si="262"/>
        <v>0</v>
      </c>
      <c r="NH229" s="515">
        <f t="shared" si="262"/>
        <v>0</v>
      </c>
      <c r="NI229" s="515">
        <f t="shared" si="262"/>
        <v>0</v>
      </c>
      <c r="NJ229" s="515">
        <f t="shared" si="262"/>
        <v>0</v>
      </c>
      <c r="NK229" s="518">
        <f t="shared" si="262"/>
        <v>0</v>
      </c>
    </row>
    <row r="230" spans="1:375" s="384" customFormat="1" ht="13.8" x14ac:dyDescent="0.3">
      <c r="A230" s="519">
        <f t="shared" si="208"/>
        <v>798215.49801978003</v>
      </c>
      <c r="B230" s="523"/>
      <c r="C230" s="520" t="s">
        <v>343</v>
      </c>
      <c r="D230" s="521">
        <f t="shared" ref="D230:BO230" si="263">SUM(D225:D229)</f>
        <v>7491.1855136346658</v>
      </c>
      <c r="E230" s="521">
        <f t="shared" si="263"/>
        <v>7493.6825572767357</v>
      </c>
      <c r="F230" s="521">
        <f t="shared" si="263"/>
        <v>7496.1852524268443</v>
      </c>
      <c r="G230" s="521">
        <f t="shared" si="263"/>
        <v>7690.3306118759356</v>
      </c>
      <c r="H230" s="521">
        <f t="shared" si="263"/>
        <v>7692.8446484439028</v>
      </c>
      <c r="I230" s="521">
        <f t="shared" si="263"/>
        <v>7695.3643749796529</v>
      </c>
      <c r="J230" s="521">
        <f t="shared" si="263"/>
        <v>7697.8898043611734</v>
      </c>
      <c r="K230" s="521">
        <f t="shared" si="263"/>
        <v>7700.4209494956012</v>
      </c>
      <c r="L230" s="521">
        <f t="shared" si="263"/>
        <v>7702.9578233192815</v>
      </c>
      <c r="M230" s="521">
        <f t="shared" si="263"/>
        <v>7705.5004387978406</v>
      </c>
      <c r="N230" s="521">
        <f t="shared" si="263"/>
        <v>7708.048808926249</v>
      </c>
      <c r="O230" s="521">
        <f t="shared" si="263"/>
        <v>7710.602946728889</v>
      </c>
      <c r="P230" s="521">
        <f t="shared" si="263"/>
        <v>7713.16286525962</v>
      </c>
      <c r="Q230" s="521">
        <f t="shared" si="263"/>
        <v>7715.7285776018462</v>
      </c>
      <c r="R230" s="521">
        <f t="shared" si="263"/>
        <v>7718.3000968685828</v>
      </c>
      <c r="S230" s="521">
        <f t="shared" si="263"/>
        <v>7918.2635462025246</v>
      </c>
      <c r="T230" s="521">
        <f t="shared" si="263"/>
        <v>7920.8467187761107</v>
      </c>
      <c r="U230" s="521">
        <f t="shared" si="263"/>
        <v>7923.4357377915949</v>
      </c>
      <c r="V230" s="521">
        <f t="shared" si="263"/>
        <v>7926.0306164811072</v>
      </c>
      <c r="W230" s="521">
        <f t="shared" si="263"/>
        <v>7928.6313681067313</v>
      </c>
      <c r="X230" s="521">
        <f t="shared" si="263"/>
        <v>7931.238005960563</v>
      </c>
      <c r="Y230" s="521">
        <f t="shared" si="263"/>
        <v>7933.8505433647824</v>
      </c>
      <c r="Z230" s="521">
        <f t="shared" si="263"/>
        <v>7936.4689936717223</v>
      </c>
      <c r="AA230" s="521">
        <f t="shared" si="263"/>
        <v>7939.093370263934</v>
      </c>
      <c r="AB230" s="521">
        <f t="shared" si="263"/>
        <v>7941.7236865542609</v>
      </c>
      <c r="AC230" s="521">
        <f t="shared" si="263"/>
        <v>7944.3599559858976</v>
      </c>
      <c r="AD230" s="521">
        <f t="shared" si="263"/>
        <v>7947.0021920324698</v>
      </c>
      <c r="AE230" s="521">
        <f t="shared" si="263"/>
        <v>8152.9581014980959</v>
      </c>
      <c r="AF230" s="521">
        <f t="shared" si="263"/>
        <v>8155.6123113174554</v>
      </c>
      <c r="AG230" s="521">
        <f t="shared" si="263"/>
        <v>8158.2725283558639</v>
      </c>
      <c r="AH230" s="521">
        <f t="shared" si="263"/>
        <v>8160.9387662093386</v>
      </c>
      <c r="AI230" s="521">
        <f t="shared" si="263"/>
        <v>8163.6110385046668</v>
      </c>
      <c r="AJ230" s="521">
        <f t="shared" si="263"/>
        <v>8166.2893588994793</v>
      </c>
      <c r="AK230" s="521">
        <f t="shared" si="263"/>
        <v>8168.9737410823145</v>
      </c>
      <c r="AL230" s="521">
        <f t="shared" si="263"/>
        <v>8171.6641987726953</v>
      </c>
      <c r="AM230" s="521">
        <f t="shared" si="263"/>
        <v>8174.3607457211938</v>
      </c>
      <c r="AN230" s="521">
        <f t="shared" si="263"/>
        <v>8177.0633957095033</v>
      </c>
      <c r="AO230" s="521">
        <f t="shared" si="263"/>
        <v>8179.772162550511</v>
      </c>
      <c r="AP230" s="521">
        <f t="shared" si="263"/>
        <v>8182.4870600883642</v>
      </c>
      <c r="AQ230" s="521">
        <f t="shared" si="263"/>
        <v>0</v>
      </c>
      <c r="AR230" s="521">
        <f t="shared" si="263"/>
        <v>-88525.942674812075</v>
      </c>
      <c r="AS230" s="521">
        <f t="shared" si="263"/>
        <v>1210.4378724949001</v>
      </c>
      <c r="AT230" s="521">
        <f t="shared" si="263"/>
        <v>1213.1774318893456</v>
      </c>
      <c r="AU230" s="521">
        <f t="shared" si="263"/>
        <v>9229.7426097327971</v>
      </c>
      <c r="AV230" s="521">
        <f t="shared" si="263"/>
        <v>9232.4945839384673</v>
      </c>
      <c r="AW230" s="521">
        <f t="shared" si="263"/>
        <v>9235.2527866313303</v>
      </c>
      <c r="AX230" s="521">
        <f t="shared" si="263"/>
        <v>9238.0172319081958</v>
      </c>
      <c r="AY230" s="521">
        <f t="shared" si="263"/>
        <v>9240.7879338977782</v>
      </c>
      <c r="AZ230" s="521">
        <f t="shared" si="263"/>
        <v>9483.9794893025646</v>
      </c>
      <c r="BA230" s="521">
        <f t="shared" si="263"/>
        <v>9486.7627472316999</v>
      </c>
      <c r="BB230" s="521">
        <f t="shared" si="263"/>
        <v>9489.552304451845</v>
      </c>
      <c r="BC230" s="521">
        <f t="shared" si="263"/>
        <v>9492.3481752200532</v>
      </c>
      <c r="BD230" s="521">
        <f t="shared" si="263"/>
        <v>9495.1503738256542</v>
      </c>
      <c r="BE230" s="521">
        <f t="shared" si="263"/>
        <v>9497.9589145903119</v>
      </c>
      <c r="BF230" s="521">
        <f t="shared" si="263"/>
        <v>9500.7738118681027</v>
      </c>
      <c r="BG230" s="521">
        <f t="shared" si="263"/>
        <v>9503.5950800455976</v>
      </c>
      <c r="BH230" s="521">
        <f t="shared" si="263"/>
        <v>9506.4227335419237</v>
      </c>
      <c r="BI230" s="521">
        <f t="shared" si="263"/>
        <v>9509.2567868088408</v>
      </c>
      <c r="BJ230" s="521">
        <f t="shared" si="263"/>
        <v>9512.0972543308199</v>
      </c>
      <c r="BK230" s="521">
        <f t="shared" si="263"/>
        <v>9514.9441506251169</v>
      </c>
      <c r="BL230" s="521">
        <f t="shared" si="263"/>
        <v>9765.4245102598925</v>
      </c>
      <c r="BM230" s="521">
        <f t="shared" si="263"/>
        <v>9768.284307782078</v>
      </c>
      <c r="BN230" s="521">
        <f t="shared" si="263"/>
        <v>9771.1505778257761</v>
      </c>
      <c r="BO230" s="521">
        <f t="shared" si="263"/>
        <v>9774.0233350401122</v>
      </c>
      <c r="BP230" s="521">
        <f t="shared" ref="BP230:EA230" si="264">SUM(BP225:BP229)</f>
        <v>9776.9025941073669</v>
      </c>
      <c r="BQ230" s="521">
        <f t="shared" si="264"/>
        <v>9779.7883697430516</v>
      </c>
      <c r="BR230" s="521">
        <f t="shared" si="264"/>
        <v>9782.6806766959817</v>
      </c>
      <c r="BS230" s="521">
        <f t="shared" si="264"/>
        <v>9785.5795297483583</v>
      </c>
      <c r="BT230" s="521">
        <f t="shared" si="264"/>
        <v>9788.4849437158318</v>
      </c>
      <c r="BU230" s="521">
        <f t="shared" si="264"/>
        <v>9791.3969334475896</v>
      </c>
      <c r="BV230" s="521">
        <f t="shared" si="264"/>
        <v>9794.3155138264246</v>
      </c>
      <c r="BW230" s="521">
        <f t="shared" si="264"/>
        <v>9797.2406997688122</v>
      </c>
      <c r="BX230" s="521">
        <f t="shared" si="264"/>
        <v>10055.228336843589</v>
      </c>
      <c r="BY230" s="521">
        <f t="shared" si="264"/>
        <v>10058.166778797637</v>
      </c>
      <c r="BZ230" s="521">
        <f t="shared" si="264"/>
        <v>10061.111871267534</v>
      </c>
      <c r="CA230" s="521">
        <f t="shared" si="264"/>
        <v>10064.063629305265</v>
      </c>
      <c r="CB230" s="521">
        <f t="shared" si="264"/>
        <v>10067.02206799687</v>
      </c>
      <c r="CC230" s="521">
        <f t="shared" si="264"/>
        <v>10069.987202462535</v>
      </c>
      <c r="CD230" s="521">
        <f t="shared" si="264"/>
        <v>10072.959047856672</v>
      </c>
      <c r="CE230" s="521">
        <f t="shared" si="264"/>
        <v>10075.937619367989</v>
      </c>
      <c r="CF230" s="521">
        <f t="shared" si="264"/>
        <v>10078.922932219568</v>
      </c>
      <c r="CG230" s="521">
        <f t="shared" si="264"/>
        <v>10081.915001668949</v>
      </c>
      <c r="CH230" s="521">
        <f t="shared" si="264"/>
        <v>10084.913843008202</v>
      </c>
      <c r="CI230" s="521">
        <f t="shared" si="264"/>
        <v>10087.919471564006</v>
      </c>
      <c r="CJ230" s="521">
        <f t="shared" si="264"/>
        <v>10353.639408234885</v>
      </c>
      <c r="CK230" s="521">
        <f t="shared" si="264"/>
        <v>10356.658657342667</v>
      </c>
      <c r="CL230" s="521">
        <f t="shared" si="264"/>
        <v>10359.684739855489</v>
      </c>
      <c r="CM230" s="521">
        <f t="shared" si="264"/>
        <v>10362.717671239256</v>
      </c>
      <c r="CN230" s="521">
        <f t="shared" si="264"/>
        <v>10365.757466994879</v>
      </c>
      <c r="CO230" s="521">
        <f t="shared" si="264"/>
        <v>10368.804142658351</v>
      </c>
      <c r="CP230" s="521">
        <f t="shared" si="264"/>
        <v>10371.857713800828</v>
      </c>
      <c r="CQ230" s="521">
        <f t="shared" si="264"/>
        <v>10374.918196028704</v>
      </c>
      <c r="CR230" s="521">
        <f t="shared" si="264"/>
        <v>10377.985604983704</v>
      </c>
      <c r="CS230" s="521">
        <f t="shared" si="264"/>
        <v>10381.059956342942</v>
      </c>
      <c r="CT230" s="521">
        <f t="shared" si="264"/>
        <v>10384.141265819024</v>
      </c>
      <c r="CU230" s="521">
        <f t="shared" si="264"/>
        <v>10387.229549160113</v>
      </c>
      <c r="CV230" s="521">
        <f t="shared" si="264"/>
        <v>10660.913552853284</v>
      </c>
      <c r="CW230" s="521">
        <f t="shared" si="264"/>
        <v>10664.01583131153</v>
      </c>
      <c r="CX230" s="521">
        <f t="shared" si="264"/>
        <v>10667.125131093455</v>
      </c>
      <c r="CY230" s="521">
        <f t="shared" si="264"/>
        <v>10670.241468090275</v>
      </c>
      <c r="CZ230" s="521">
        <f t="shared" si="264"/>
        <v>10673.364858229179</v>
      </c>
      <c r="DA230" s="521">
        <f t="shared" si="264"/>
        <v>0</v>
      </c>
      <c r="DB230" s="521">
        <f t="shared" si="264"/>
        <v>0</v>
      </c>
      <c r="DC230" s="521">
        <f t="shared" si="264"/>
        <v>0</v>
      </c>
      <c r="DD230" s="521">
        <f t="shared" si="264"/>
        <v>0</v>
      </c>
      <c r="DE230" s="521">
        <f t="shared" si="264"/>
        <v>0</v>
      </c>
      <c r="DF230" s="521">
        <f t="shared" si="264"/>
        <v>0</v>
      </c>
      <c r="DG230" s="521">
        <f t="shared" si="264"/>
        <v>0</v>
      </c>
      <c r="DH230" s="521">
        <f t="shared" si="264"/>
        <v>0</v>
      </c>
      <c r="DI230" s="521">
        <f t="shared" si="264"/>
        <v>0</v>
      </c>
      <c r="DJ230" s="521">
        <f t="shared" si="264"/>
        <v>0</v>
      </c>
      <c r="DK230" s="521">
        <f t="shared" si="264"/>
        <v>0</v>
      </c>
      <c r="DL230" s="521">
        <f t="shared" si="264"/>
        <v>0</v>
      </c>
      <c r="DM230" s="521">
        <f t="shared" si="264"/>
        <v>0</v>
      </c>
      <c r="DN230" s="521">
        <f t="shared" si="264"/>
        <v>0</v>
      </c>
      <c r="DO230" s="521">
        <f t="shared" si="264"/>
        <v>0</v>
      </c>
      <c r="DP230" s="521">
        <f t="shared" si="264"/>
        <v>0</v>
      </c>
      <c r="DQ230" s="521">
        <f t="shared" si="264"/>
        <v>0</v>
      </c>
      <c r="DR230" s="521">
        <f t="shared" si="264"/>
        <v>0</v>
      </c>
      <c r="DS230" s="521">
        <f t="shared" si="264"/>
        <v>0</v>
      </c>
      <c r="DT230" s="521">
        <f t="shared" si="264"/>
        <v>0</v>
      </c>
      <c r="DU230" s="521">
        <f t="shared" si="264"/>
        <v>0</v>
      </c>
      <c r="DV230" s="521">
        <f t="shared" si="264"/>
        <v>0</v>
      </c>
      <c r="DW230" s="521">
        <f t="shared" si="264"/>
        <v>0</v>
      </c>
      <c r="DX230" s="521">
        <f t="shared" si="264"/>
        <v>0</v>
      </c>
      <c r="DY230" s="521">
        <f t="shared" si="264"/>
        <v>0</v>
      </c>
      <c r="DZ230" s="521">
        <f t="shared" si="264"/>
        <v>0</v>
      </c>
      <c r="EA230" s="521">
        <f t="shared" si="264"/>
        <v>0</v>
      </c>
      <c r="EB230" s="521">
        <f t="shared" ref="EB230:GM230" si="265">SUM(EB225:EB229)</f>
        <v>0</v>
      </c>
      <c r="EC230" s="521">
        <f t="shared" si="265"/>
        <v>0</v>
      </c>
      <c r="ED230" s="521">
        <f t="shared" si="265"/>
        <v>0</v>
      </c>
      <c r="EE230" s="521">
        <f t="shared" si="265"/>
        <v>0</v>
      </c>
      <c r="EF230" s="521">
        <f t="shared" si="265"/>
        <v>0</v>
      </c>
      <c r="EG230" s="521">
        <f t="shared" si="265"/>
        <v>0</v>
      </c>
      <c r="EH230" s="521">
        <f t="shared" si="265"/>
        <v>0</v>
      </c>
      <c r="EI230" s="521">
        <f t="shared" si="265"/>
        <v>0</v>
      </c>
      <c r="EJ230" s="521">
        <f t="shared" si="265"/>
        <v>0</v>
      </c>
      <c r="EK230" s="521">
        <f t="shared" si="265"/>
        <v>0</v>
      </c>
      <c r="EL230" s="521">
        <f t="shared" si="265"/>
        <v>0</v>
      </c>
      <c r="EM230" s="521">
        <f t="shared" si="265"/>
        <v>0</v>
      </c>
      <c r="EN230" s="521">
        <f t="shared" si="265"/>
        <v>0</v>
      </c>
      <c r="EO230" s="521">
        <f t="shared" si="265"/>
        <v>0</v>
      </c>
      <c r="EP230" s="521">
        <f t="shared" si="265"/>
        <v>0</v>
      </c>
      <c r="EQ230" s="521">
        <f t="shared" si="265"/>
        <v>0</v>
      </c>
      <c r="ER230" s="521">
        <f t="shared" si="265"/>
        <v>0</v>
      </c>
      <c r="ES230" s="521">
        <f t="shared" si="265"/>
        <v>0</v>
      </c>
      <c r="ET230" s="521">
        <f t="shared" si="265"/>
        <v>0</v>
      </c>
      <c r="EU230" s="521">
        <f t="shared" si="265"/>
        <v>0</v>
      </c>
      <c r="EV230" s="521">
        <f t="shared" si="265"/>
        <v>0</v>
      </c>
      <c r="EW230" s="521">
        <f t="shared" si="265"/>
        <v>0</v>
      </c>
      <c r="EX230" s="521">
        <f t="shared" si="265"/>
        <v>0</v>
      </c>
      <c r="EY230" s="521">
        <f t="shared" si="265"/>
        <v>0</v>
      </c>
      <c r="EZ230" s="521">
        <f t="shared" si="265"/>
        <v>0</v>
      </c>
      <c r="FA230" s="521">
        <f t="shared" si="265"/>
        <v>0</v>
      </c>
      <c r="FB230" s="521">
        <f t="shared" si="265"/>
        <v>0</v>
      </c>
      <c r="FC230" s="521">
        <f t="shared" si="265"/>
        <v>0</v>
      </c>
      <c r="FD230" s="521">
        <f t="shared" si="265"/>
        <v>0</v>
      </c>
      <c r="FE230" s="521">
        <f t="shared" si="265"/>
        <v>0</v>
      </c>
      <c r="FF230" s="521">
        <f t="shared" si="265"/>
        <v>0</v>
      </c>
      <c r="FG230" s="521">
        <f t="shared" si="265"/>
        <v>0</v>
      </c>
      <c r="FH230" s="521">
        <f t="shared" si="265"/>
        <v>0</v>
      </c>
      <c r="FI230" s="521">
        <f t="shared" si="265"/>
        <v>0</v>
      </c>
      <c r="FJ230" s="521">
        <f t="shared" si="265"/>
        <v>0</v>
      </c>
      <c r="FK230" s="521">
        <f t="shared" si="265"/>
        <v>0</v>
      </c>
      <c r="FL230" s="521">
        <f t="shared" si="265"/>
        <v>0</v>
      </c>
      <c r="FM230" s="521">
        <f t="shared" si="265"/>
        <v>0</v>
      </c>
      <c r="FN230" s="521">
        <f t="shared" si="265"/>
        <v>0</v>
      </c>
      <c r="FO230" s="521">
        <f t="shared" si="265"/>
        <v>0</v>
      </c>
      <c r="FP230" s="521">
        <f t="shared" si="265"/>
        <v>0</v>
      </c>
      <c r="FQ230" s="521">
        <f t="shared" si="265"/>
        <v>0</v>
      </c>
      <c r="FR230" s="521">
        <f t="shared" si="265"/>
        <v>0</v>
      </c>
      <c r="FS230" s="521">
        <f t="shared" si="265"/>
        <v>0</v>
      </c>
      <c r="FT230" s="521">
        <f t="shared" si="265"/>
        <v>0</v>
      </c>
      <c r="FU230" s="521">
        <f t="shared" si="265"/>
        <v>0</v>
      </c>
      <c r="FV230" s="521">
        <f t="shared" si="265"/>
        <v>0</v>
      </c>
      <c r="FW230" s="521">
        <f t="shared" si="265"/>
        <v>0</v>
      </c>
      <c r="FX230" s="521">
        <f t="shared" si="265"/>
        <v>0</v>
      </c>
      <c r="FY230" s="521">
        <f t="shared" si="265"/>
        <v>0</v>
      </c>
      <c r="FZ230" s="521">
        <f t="shared" si="265"/>
        <v>0</v>
      </c>
      <c r="GA230" s="521">
        <f t="shared" si="265"/>
        <v>0</v>
      </c>
      <c r="GB230" s="521">
        <f t="shared" si="265"/>
        <v>0</v>
      </c>
      <c r="GC230" s="521">
        <f t="shared" si="265"/>
        <v>0</v>
      </c>
      <c r="GD230" s="521">
        <f t="shared" si="265"/>
        <v>0</v>
      </c>
      <c r="GE230" s="521">
        <f t="shared" si="265"/>
        <v>0</v>
      </c>
      <c r="GF230" s="521">
        <f t="shared" si="265"/>
        <v>0</v>
      </c>
      <c r="GG230" s="521">
        <f t="shared" si="265"/>
        <v>0</v>
      </c>
      <c r="GH230" s="521">
        <f t="shared" si="265"/>
        <v>0</v>
      </c>
      <c r="GI230" s="521">
        <f t="shared" si="265"/>
        <v>0</v>
      </c>
      <c r="GJ230" s="521">
        <f t="shared" si="265"/>
        <v>0</v>
      </c>
      <c r="GK230" s="521">
        <f t="shared" si="265"/>
        <v>0</v>
      </c>
      <c r="GL230" s="521">
        <f t="shared" si="265"/>
        <v>0</v>
      </c>
      <c r="GM230" s="521">
        <f t="shared" si="265"/>
        <v>0</v>
      </c>
      <c r="GN230" s="521">
        <f t="shared" ref="GN230:IY230" si="266">SUM(GN225:GN229)</f>
        <v>0</v>
      </c>
      <c r="GO230" s="521">
        <f t="shared" si="266"/>
        <v>0</v>
      </c>
      <c r="GP230" s="521">
        <f t="shared" si="266"/>
        <v>0</v>
      </c>
      <c r="GQ230" s="521">
        <f t="shared" si="266"/>
        <v>0</v>
      </c>
      <c r="GR230" s="521">
        <f t="shared" si="266"/>
        <v>0</v>
      </c>
      <c r="GS230" s="521">
        <f t="shared" si="266"/>
        <v>0</v>
      </c>
      <c r="GT230" s="521">
        <f t="shared" si="266"/>
        <v>0</v>
      </c>
      <c r="GU230" s="521">
        <f t="shared" si="266"/>
        <v>0</v>
      </c>
      <c r="GV230" s="521">
        <f t="shared" si="266"/>
        <v>0</v>
      </c>
      <c r="GW230" s="521">
        <f t="shared" si="266"/>
        <v>0</v>
      </c>
      <c r="GX230" s="521">
        <f t="shared" si="266"/>
        <v>0</v>
      </c>
      <c r="GY230" s="521">
        <f t="shared" si="266"/>
        <v>0</v>
      </c>
      <c r="GZ230" s="521">
        <f t="shared" si="266"/>
        <v>0</v>
      </c>
      <c r="HA230" s="521">
        <f t="shared" si="266"/>
        <v>0</v>
      </c>
      <c r="HB230" s="521">
        <f t="shared" si="266"/>
        <v>0</v>
      </c>
      <c r="HC230" s="521">
        <f t="shared" si="266"/>
        <v>0</v>
      </c>
      <c r="HD230" s="521">
        <f t="shared" si="266"/>
        <v>0</v>
      </c>
      <c r="HE230" s="521">
        <f t="shared" si="266"/>
        <v>0</v>
      </c>
      <c r="HF230" s="521">
        <f t="shared" si="266"/>
        <v>0</v>
      </c>
      <c r="HG230" s="521">
        <f t="shared" si="266"/>
        <v>0</v>
      </c>
      <c r="HH230" s="521">
        <f t="shared" si="266"/>
        <v>0</v>
      </c>
      <c r="HI230" s="521">
        <f t="shared" si="266"/>
        <v>0</v>
      </c>
      <c r="HJ230" s="521">
        <f t="shared" si="266"/>
        <v>0</v>
      </c>
      <c r="HK230" s="521">
        <f t="shared" si="266"/>
        <v>0</v>
      </c>
      <c r="HL230" s="521">
        <f t="shared" si="266"/>
        <v>0</v>
      </c>
      <c r="HM230" s="521">
        <f t="shared" si="266"/>
        <v>0</v>
      </c>
      <c r="HN230" s="521">
        <f t="shared" si="266"/>
        <v>0</v>
      </c>
      <c r="HO230" s="521">
        <f t="shared" si="266"/>
        <v>0</v>
      </c>
      <c r="HP230" s="521">
        <f t="shared" si="266"/>
        <v>0</v>
      </c>
      <c r="HQ230" s="521">
        <f t="shared" si="266"/>
        <v>0</v>
      </c>
      <c r="HR230" s="521">
        <f t="shared" si="266"/>
        <v>0</v>
      </c>
      <c r="HS230" s="521">
        <f t="shared" si="266"/>
        <v>0</v>
      </c>
      <c r="HT230" s="521">
        <f t="shared" si="266"/>
        <v>0</v>
      </c>
      <c r="HU230" s="521">
        <f t="shared" si="266"/>
        <v>0</v>
      </c>
      <c r="HV230" s="521">
        <f t="shared" si="266"/>
        <v>0</v>
      </c>
      <c r="HW230" s="521">
        <f t="shared" si="266"/>
        <v>0</v>
      </c>
      <c r="HX230" s="521">
        <f t="shared" si="266"/>
        <v>0</v>
      </c>
      <c r="HY230" s="521">
        <f t="shared" si="266"/>
        <v>0</v>
      </c>
      <c r="HZ230" s="521">
        <f t="shared" si="266"/>
        <v>0</v>
      </c>
      <c r="IA230" s="521">
        <f t="shared" si="266"/>
        <v>0</v>
      </c>
      <c r="IB230" s="521">
        <f t="shared" si="266"/>
        <v>0</v>
      </c>
      <c r="IC230" s="521">
        <f t="shared" si="266"/>
        <v>0</v>
      </c>
      <c r="ID230" s="521">
        <f t="shared" si="266"/>
        <v>0</v>
      </c>
      <c r="IE230" s="521">
        <f t="shared" si="266"/>
        <v>0</v>
      </c>
      <c r="IF230" s="521">
        <f t="shared" si="266"/>
        <v>0</v>
      </c>
      <c r="IG230" s="521">
        <f t="shared" si="266"/>
        <v>0</v>
      </c>
      <c r="IH230" s="521">
        <f t="shared" si="266"/>
        <v>0</v>
      </c>
      <c r="II230" s="521">
        <f t="shared" si="266"/>
        <v>0</v>
      </c>
      <c r="IJ230" s="521">
        <f t="shared" si="266"/>
        <v>0</v>
      </c>
      <c r="IK230" s="521">
        <f t="shared" si="266"/>
        <v>0</v>
      </c>
      <c r="IL230" s="521">
        <f t="shared" si="266"/>
        <v>0</v>
      </c>
      <c r="IM230" s="521">
        <f t="shared" si="266"/>
        <v>0</v>
      </c>
      <c r="IN230" s="521">
        <f t="shared" si="266"/>
        <v>0</v>
      </c>
      <c r="IO230" s="521">
        <f t="shared" si="266"/>
        <v>0</v>
      </c>
      <c r="IP230" s="521">
        <f t="shared" si="266"/>
        <v>0</v>
      </c>
      <c r="IQ230" s="521">
        <f t="shared" si="266"/>
        <v>0</v>
      </c>
      <c r="IR230" s="521">
        <f t="shared" si="266"/>
        <v>0</v>
      </c>
      <c r="IS230" s="521">
        <f t="shared" si="266"/>
        <v>0</v>
      </c>
      <c r="IT230" s="521">
        <f t="shared" si="266"/>
        <v>0</v>
      </c>
      <c r="IU230" s="521">
        <f t="shared" si="266"/>
        <v>0</v>
      </c>
      <c r="IV230" s="521">
        <f t="shared" si="266"/>
        <v>0</v>
      </c>
      <c r="IW230" s="521">
        <f t="shared" si="266"/>
        <v>0</v>
      </c>
      <c r="IX230" s="521">
        <f t="shared" si="266"/>
        <v>0</v>
      </c>
      <c r="IY230" s="521">
        <f t="shared" si="266"/>
        <v>0</v>
      </c>
      <c r="IZ230" s="521">
        <f t="shared" ref="IZ230:LK230" si="267">SUM(IZ225:IZ229)</f>
        <v>0</v>
      </c>
      <c r="JA230" s="521">
        <f t="shared" si="267"/>
        <v>0</v>
      </c>
      <c r="JB230" s="521">
        <f t="shared" si="267"/>
        <v>0</v>
      </c>
      <c r="JC230" s="521">
        <f t="shared" si="267"/>
        <v>0</v>
      </c>
      <c r="JD230" s="521">
        <f t="shared" si="267"/>
        <v>0</v>
      </c>
      <c r="JE230" s="521">
        <f t="shared" si="267"/>
        <v>0</v>
      </c>
      <c r="JF230" s="521">
        <f t="shared" si="267"/>
        <v>0</v>
      </c>
      <c r="JG230" s="521">
        <f t="shared" si="267"/>
        <v>0</v>
      </c>
      <c r="JH230" s="521">
        <f t="shared" si="267"/>
        <v>0</v>
      </c>
      <c r="JI230" s="521">
        <f t="shared" si="267"/>
        <v>0</v>
      </c>
      <c r="JJ230" s="521">
        <f t="shared" si="267"/>
        <v>0</v>
      </c>
      <c r="JK230" s="521">
        <f t="shared" si="267"/>
        <v>0</v>
      </c>
      <c r="JL230" s="521">
        <f t="shared" si="267"/>
        <v>0</v>
      </c>
      <c r="JM230" s="521">
        <f t="shared" si="267"/>
        <v>0</v>
      </c>
      <c r="JN230" s="521">
        <f t="shared" si="267"/>
        <v>0</v>
      </c>
      <c r="JO230" s="521">
        <f t="shared" si="267"/>
        <v>0</v>
      </c>
      <c r="JP230" s="521">
        <f t="shared" si="267"/>
        <v>0</v>
      </c>
      <c r="JQ230" s="521">
        <f t="shared" si="267"/>
        <v>0</v>
      </c>
      <c r="JR230" s="521">
        <f t="shared" si="267"/>
        <v>0</v>
      </c>
      <c r="JS230" s="521">
        <f t="shared" si="267"/>
        <v>0</v>
      </c>
      <c r="JT230" s="521">
        <f t="shared" si="267"/>
        <v>0</v>
      </c>
      <c r="JU230" s="521">
        <f t="shared" si="267"/>
        <v>0</v>
      </c>
      <c r="JV230" s="521">
        <f t="shared" si="267"/>
        <v>0</v>
      </c>
      <c r="JW230" s="521">
        <f t="shared" si="267"/>
        <v>0</v>
      </c>
      <c r="JX230" s="521">
        <f t="shared" si="267"/>
        <v>0</v>
      </c>
      <c r="JY230" s="521">
        <f t="shared" si="267"/>
        <v>0</v>
      </c>
      <c r="JZ230" s="521">
        <f t="shared" si="267"/>
        <v>0</v>
      </c>
      <c r="KA230" s="521">
        <f t="shared" si="267"/>
        <v>0</v>
      </c>
      <c r="KB230" s="521">
        <f t="shared" si="267"/>
        <v>0</v>
      </c>
      <c r="KC230" s="521">
        <f t="shared" si="267"/>
        <v>0</v>
      </c>
      <c r="KD230" s="521">
        <f t="shared" si="267"/>
        <v>0</v>
      </c>
      <c r="KE230" s="521">
        <f t="shared" si="267"/>
        <v>0</v>
      </c>
      <c r="KF230" s="521">
        <f t="shared" si="267"/>
        <v>0</v>
      </c>
      <c r="KG230" s="521">
        <f t="shared" si="267"/>
        <v>0</v>
      </c>
      <c r="KH230" s="521">
        <f t="shared" si="267"/>
        <v>0</v>
      </c>
      <c r="KI230" s="521">
        <f t="shared" si="267"/>
        <v>0</v>
      </c>
      <c r="KJ230" s="521">
        <f t="shared" si="267"/>
        <v>0</v>
      </c>
      <c r="KK230" s="521">
        <f t="shared" si="267"/>
        <v>0</v>
      </c>
      <c r="KL230" s="521">
        <f t="shared" si="267"/>
        <v>0</v>
      </c>
      <c r="KM230" s="521">
        <f t="shared" si="267"/>
        <v>0</v>
      </c>
      <c r="KN230" s="521">
        <f t="shared" si="267"/>
        <v>0</v>
      </c>
      <c r="KO230" s="521">
        <f t="shared" si="267"/>
        <v>0</v>
      </c>
      <c r="KP230" s="521">
        <f t="shared" si="267"/>
        <v>0</v>
      </c>
      <c r="KQ230" s="521">
        <f t="shared" si="267"/>
        <v>0</v>
      </c>
      <c r="KR230" s="521">
        <f t="shared" si="267"/>
        <v>0</v>
      </c>
      <c r="KS230" s="521">
        <f t="shared" si="267"/>
        <v>0</v>
      </c>
      <c r="KT230" s="521">
        <f t="shared" si="267"/>
        <v>0</v>
      </c>
      <c r="KU230" s="521">
        <f t="shared" si="267"/>
        <v>0</v>
      </c>
      <c r="KV230" s="521">
        <f t="shared" si="267"/>
        <v>0</v>
      </c>
      <c r="KW230" s="521">
        <f t="shared" si="267"/>
        <v>0</v>
      </c>
      <c r="KX230" s="521">
        <f t="shared" si="267"/>
        <v>0</v>
      </c>
      <c r="KY230" s="521">
        <f t="shared" si="267"/>
        <v>0</v>
      </c>
      <c r="KZ230" s="521">
        <f t="shared" si="267"/>
        <v>0</v>
      </c>
      <c r="LA230" s="521">
        <f t="shared" si="267"/>
        <v>0</v>
      </c>
      <c r="LB230" s="521">
        <f t="shared" si="267"/>
        <v>0</v>
      </c>
      <c r="LC230" s="521">
        <f t="shared" si="267"/>
        <v>0</v>
      </c>
      <c r="LD230" s="521">
        <f t="shared" si="267"/>
        <v>0</v>
      </c>
      <c r="LE230" s="521">
        <f t="shared" si="267"/>
        <v>0</v>
      </c>
      <c r="LF230" s="521">
        <f t="shared" si="267"/>
        <v>0</v>
      </c>
      <c r="LG230" s="521">
        <f t="shared" si="267"/>
        <v>0</v>
      </c>
      <c r="LH230" s="521">
        <f t="shared" si="267"/>
        <v>0</v>
      </c>
      <c r="LI230" s="521">
        <f t="shared" si="267"/>
        <v>0</v>
      </c>
      <c r="LJ230" s="521">
        <f t="shared" si="267"/>
        <v>0</v>
      </c>
      <c r="LK230" s="521">
        <f t="shared" si="267"/>
        <v>0</v>
      </c>
      <c r="LL230" s="521">
        <f t="shared" ref="LL230:NK230" si="268">SUM(LL225:LL229)</f>
        <v>0</v>
      </c>
      <c r="LM230" s="521">
        <f t="shared" si="268"/>
        <v>0</v>
      </c>
      <c r="LN230" s="521">
        <f t="shared" si="268"/>
        <v>0</v>
      </c>
      <c r="LO230" s="521">
        <f t="shared" si="268"/>
        <v>0</v>
      </c>
      <c r="LP230" s="521">
        <f t="shared" si="268"/>
        <v>0</v>
      </c>
      <c r="LQ230" s="521">
        <f t="shared" si="268"/>
        <v>0</v>
      </c>
      <c r="LR230" s="521">
        <f t="shared" si="268"/>
        <v>0</v>
      </c>
      <c r="LS230" s="521">
        <f t="shared" si="268"/>
        <v>0</v>
      </c>
      <c r="LT230" s="521">
        <f t="shared" si="268"/>
        <v>0</v>
      </c>
      <c r="LU230" s="521">
        <f t="shared" si="268"/>
        <v>0</v>
      </c>
      <c r="LV230" s="521">
        <f t="shared" si="268"/>
        <v>0</v>
      </c>
      <c r="LW230" s="521">
        <f t="shared" si="268"/>
        <v>0</v>
      </c>
      <c r="LX230" s="521">
        <f t="shared" si="268"/>
        <v>0</v>
      </c>
      <c r="LY230" s="521">
        <f t="shared" si="268"/>
        <v>0</v>
      </c>
      <c r="LZ230" s="521">
        <f t="shared" si="268"/>
        <v>0</v>
      </c>
      <c r="MA230" s="521">
        <f t="shared" si="268"/>
        <v>0</v>
      </c>
      <c r="MB230" s="521">
        <f t="shared" si="268"/>
        <v>0</v>
      </c>
      <c r="MC230" s="521">
        <f t="shared" si="268"/>
        <v>0</v>
      </c>
      <c r="MD230" s="521">
        <f t="shared" si="268"/>
        <v>0</v>
      </c>
      <c r="ME230" s="521">
        <f t="shared" si="268"/>
        <v>0</v>
      </c>
      <c r="MF230" s="521">
        <f t="shared" si="268"/>
        <v>0</v>
      </c>
      <c r="MG230" s="521">
        <f t="shared" si="268"/>
        <v>0</v>
      </c>
      <c r="MH230" s="521">
        <f t="shared" si="268"/>
        <v>0</v>
      </c>
      <c r="MI230" s="521">
        <f t="shared" si="268"/>
        <v>0</v>
      </c>
      <c r="MJ230" s="521">
        <f t="shared" si="268"/>
        <v>0</v>
      </c>
      <c r="MK230" s="521">
        <f t="shared" si="268"/>
        <v>0</v>
      </c>
      <c r="ML230" s="521">
        <f t="shared" si="268"/>
        <v>0</v>
      </c>
      <c r="MM230" s="521">
        <f t="shared" si="268"/>
        <v>0</v>
      </c>
      <c r="MN230" s="521">
        <f t="shared" si="268"/>
        <v>0</v>
      </c>
      <c r="MO230" s="521">
        <f t="shared" si="268"/>
        <v>0</v>
      </c>
      <c r="MP230" s="521">
        <f t="shared" si="268"/>
        <v>0</v>
      </c>
      <c r="MQ230" s="521">
        <f t="shared" si="268"/>
        <v>0</v>
      </c>
      <c r="MR230" s="521">
        <f t="shared" si="268"/>
        <v>0</v>
      </c>
      <c r="MS230" s="521">
        <f t="shared" si="268"/>
        <v>0</v>
      </c>
      <c r="MT230" s="521">
        <f t="shared" si="268"/>
        <v>0</v>
      </c>
      <c r="MU230" s="521">
        <f t="shared" si="268"/>
        <v>0</v>
      </c>
      <c r="MV230" s="521">
        <f t="shared" si="268"/>
        <v>0</v>
      </c>
      <c r="MW230" s="521">
        <f t="shared" si="268"/>
        <v>0</v>
      </c>
      <c r="MX230" s="521">
        <f t="shared" si="268"/>
        <v>0</v>
      </c>
      <c r="MY230" s="521">
        <f t="shared" si="268"/>
        <v>0</v>
      </c>
      <c r="MZ230" s="521">
        <f t="shared" si="268"/>
        <v>0</v>
      </c>
      <c r="NA230" s="521">
        <f t="shared" si="268"/>
        <v>0</v>
      </c>
      <c r="NB230" s="521">
        <f t="shared" si="268"/>
        <v>0</v>
      </c>
      <c r="NC230" s="521">
        <f t="shared" si="268"/>
        <v>0</v>
      </c>
      <c r="ND230" s="521">
        <f t="shared" si="268"/>
        <v>0</v>
      </c>
      <c r="NE230" s="521">
        <f t="shared" si="268"/>
        <v>0</v>
      </c>
      <c r="NF230" s="521">
        <f t="shared" si="268"/>
        <v>0</v>
      </c>
      <c r="NG230" s="521">
        <f t="shared" si="268"/>
        <v>0</v>
      </c>
      <c r="NH230" s="521">
        <f t="shared" si="268"/>
        <v>0</v>
      </c>
      <c r="NI230" s="521">
        <f t="shared" si="268"/>
        <v>0</v>
      </c>
      <c r="NJ230" s="521">
        <f t="shared" si="268"/>
        <v>0</v>
      </c>
      <c r="NK230" s="522">
        <f t="shared" si="268"/>
        <v>0</v>
      </c>
    </row>
    <row r="231" spans="1:375" s="384" customFormat="1" ht="13.8" x14ac:dyDescent="0.3">
      <c r="C231" s="514"/>
      <c r="D231" s="515"/>
      <c r="E231" s="515"/>
      <c r="F231" s="515"/>
      <c r="G231" s="515"/>
      <c r="H231" s="515"/>
      <c r="I231" s="515"/>
      <c r="J231" s="515"/>
      <c r="K231" s="515"/>
      <c r="L231" s="515"/>
      <c r="M231" s="515"/>
      <c r="N231" s="515"/>
      <c r="O231" s="515"/>
      <c r="P231" s="515"/>
      <c r="Q231" s="515"/>
      <c r="R231" s="515"/>
      <c r="S231" s="515"/>
      <c r="T231" s="515"/>
      <c r="U231" s="515"/>
      <c r="V231" s="515"/>
      <c r="W231" s="515"/>
      <c r="X231" s="515"/>
      <c r="Y231" s="515"/>
      <c r="Z231" s="515"/>
      <c r="AA231" s="515"/>
      <c r="AB231" s="515"/>
      <c r="AC231" s="515"/>
      <c r="AD231" s="515"/>
      <c r="AE231" s="515"/>
      <c r="AF231" s="515"/>
      <c r="AG231" s="515"/>
      <c r="AH231" s="515"/>
      <c r="AI231" s="515"/>
      <c r="AJ231" s="515"/>
      <c r="AK231" s="515"/>
      <c r="AL231" s="515"/>
      <c r="AM231" s="515"/>
      <c r="AN231" s="515"/>
      <c r="AO231" s="515"/>
      <c r="AP231" s="515"/>
      <c r="AQ231" s="515"/>
      <c r="AR231" s="515"/>
      <c r="AS231" s="515"/>
      <c r="AT231" s="515"/>
      <c r="AU231" s="515"/>
      <c r="AV231" s="515"/>
      <c r="AW231" s="515"/>
      <c r="AX231" s="515"/>
      <c r="AY231" s="515"/>
      <c r="AZ231" s="515"/>
      <c r="BA231" s="515"/>
      <c r="BB231" s="515"/>
      <c r="BC231" s="515"/>
      <c r="BD231" s="515"/>
      <c r="BE231" s="515"/>
      <c r="BF231" s="515"/>
      <c r="BG231" s="515"/>
      <c r="BH231" s="515"/>
      <c r="BI231" s="515"/>
      <c r="BJ231" s="515"/>
      <c r="BK231" s="515"/>
      <c r="BL231" s="515"/>
      <c r="BM231" s="515"/>
      <c r="BN231" s="515"/>
      <c r="BO231" s="515"/>
      <c r="BP231" s="515"/>
      <c r="BQ231" s="515"/>
      <c r="BR231" s="515"/>
      <c r="BS231" s="515"/>
      <c r="BT231" s="515"/>
      <c r="BU231" s="515"/>
      <c r="BV231" s="515"/>
      <c r="BW231" s="515"/>
      <c r="BX231" s="515"/>
      <c r="BY231" s="515"/>
      <c r="BZ231" s="515"/>
      <c r="CA231" s="515"/>
      <c r="CB231" s="515"/>
      <c r="CC231" s="515"/>
      <c r="CD231" s="515"/>
      <c r="CE231" s="515"/>
      <c r="CF231" s="515"/>
      <c r="CG231" s="515"/>
      <c r="CH231" s="515"/>
      <c r="CI231" s="515"/>
      <c r="CJ231" s="515"/>
      <c r="CK231" s="515"/>
      <c r="CL231" s="515"/>
      <c r="CM231" s="515"/>
      <c r="CN231" s="515"/>
      <c r="CO231" s="515"/>
      <c r="CP231" s="515"/>
      <c r="CQ231" s="515"/>
      <c r="CR231" s="515"/>
      <c r="CS231" s="515"/>
      <c r="CT231" s="515"/>
      <c r="CU231" s="515"/>
      <c r="CV231" s="515"/>
      <c r="CW231" s="515"/>
      <c r="CX231" s="515"/>
      <c r="CY231" s="515"/>
      <c r="CZ231" s="515"/>
      <c r="DA231" s="515"/>
      <c r="DB231" s="515"/>
      <c r="DC231" s="515"/>
      <c r="DD231" s="515"/>
      <c r="DE231" s="515"/>
      <c r="DF231" s="515"/>
      <c r="DG231" s="515"/>
      <c r="DH231" s="515"/>
      <c r="DI231" s="515"/>
      <c r="DJ231" s="515"/>
      <c r="DK231" s="515"/>
      <c r="DL231" s="515"/>
      <c r="DM231" s="515"/>
      <c r="DN231" s="515"/>
      <c r="DO231" s="515"/>
      <c r="DP231" s="515"/>
      <c r="DQ231" s="515"/>
      <c r="DR231" s="515"/>
      <c r="DS231" s="515"/>
      <c r="DT231" s="515"/>
      <c r="DU231" s="515"/>
      <c r="DV231" s="515"/>
      <c r="DW231" s="515"/>
      <c r="DX231" s="515"/>
      <c r="DY231" s="515"/>
      <c r="DZ231" s="515"/>
      <c r="EA231" s="515"/>
      <c r="EB231" s="515"/>
      <c r="EC231" s="515"/>
      <c r="ED231" s="515"/>
      <c r="EE231" s="515"/>
      <c r="EF231" s="515"/>
      <c r="EG231" s="515"/>
      <c r="EH231" s="515"/>
      <c r="EI231" s="515"/>
      <c r="EJ231" s="515"/>
      <c r="EK231" s="515"/>
      <c r="EL231" s="515"/>
      <c r="EM231" s="515"/>
      <c r="EN231" s="515"/>
      <c r="EO231" s="515"/>
      <c r="EP231" s="515"/>
      <c r="EQ231" s="515"/>
      <c r="ER231" s="515"/>
      <c r="ES231" s="515"/>
      <c r="ET231" s="515"/>
      <c r="EU231" s="515"/>
      <c r="EV231" s="515"/>
      <c r="EW231" s="515"/>
      <c r="EX231" s="515"/>
      <c r="EY231" s="515"/>
      <c r="EZ231" s="515"/>
      <c r="FA231" s="515"/>
      <c r="FB231" s="515"/>
      <c r="FC231" s="515"/>
      <c r="FD231" s="515"/>
      <c r="FE231" s="515"/>
      <c r="FF231" s="515"/>
      <c r="FG231" s="515"/>
      <c r="FH231" s="515"/>
      <c r="FI231" s="515"/>
      <c r="FJ231" s="515"/>
      <c r="FK231" s="515"/>
      <c r="FL231" s="515"/>
      <c r="FM231" s="515"/>
      <c r="FN231" s="515"/>
      <c r="FO231" s="515"/>
      <c r="FP231" s="515"/>
      <c r="FQ231" s="515"/>
      <c r="FR231" s="515"/>
      <c r="FS231" s="515"/>
      <c r="FT231" s="515"/>
      <c r="FU231" s="515"/>
      <c r="FV231" s="515"/>
      <c r="FW231" s="515"/>
      <c r="FX231" s="515"/>
      <c r="FY231" s="515"/>
      <c r="FZ231" s="515"/>
      <c r="GA231" s="515"/>
      <c r="GB231" s="515"/>
      <c r="GC231" s="515"/>
      <c r="GD231" s="515"/>
      <c r="GE231" s="515"/>
      <c r="GF231" s="515"/>
      <c r="GG231" s="515"/>
      <c r="GH231" s="515"/>
      <c r="GI231" s="515"/>
      <c r="GJ231" s="515"/>
      <c r="GK231" s="515"/>
      <c r="GL231" s="515"/>
      <c r="GM231" s="515"/>
      <c r="GN231" s="515"/>
      <c r="GO231" s="515"/>
      <c r="GP231" s="515"/>
      <c r="GQ231" s="515"/>
      <c r="GR231" s="515"/>
      <c r="GS231" s="515"/>
      <c r="GT231" s="515"/>
      <c r="GU231" s="515"/>
      <c r="GV231" s="515"/>
      <c r="GW231" s="515"/>
      <c r="GX231" s="515"/>
      <c r="GY231" s="515"/>
      <c r="GZ231" s="515"/>
      <c r="HA231" s="515"/>
      <c r="HB231" s="515"/>
      <c r="HC231" s="515"/>
      <c r="HD231" s="515"/>
      <c r="HE231" s="515"/>
      <c r="HF231" s="515"/>
      <c r="HG231" s="515"/>
      <c r="HH231" s="515"/>
      <c r="HI231" s="515"/>
      <c r="HJ231" s="515"/>
      <c r="HK231" s="515"/>
      <c r="HL231" s="515"/>
      <c r="HM231" s="515"/>
      <c r="HN231" s="515"/>
      <c r="HO231" s="515"/>
      <c r="HP231" s="515"/>
      <c r="HQ231" s="515"/>
      <c r="HR231" s="515"/>
      <c r="HS231" s="515"/>
      <c r="HT231" s="515"/>
      <c r="HU231" s="515"/>
      <c r="HV231" s="515"/>
      <c r="HW231" s="515"/>
      <c r="HX231" s="515"/>
      <c r="HY231" s="515"/>
      <c r="HZ231" s="515"/>
      <c r="IA231" s="515"/>
      <c r="IB231" s="515"/>
      <c r="IC231" s="515"/>
      <c r="ID231" s="515"/>
      <c r="IE231" s="515"/>
      <c r="IF231" s="515"/>
      <c r="IG231" s="515"/>
      <c r="IH231" s="515"/>
      <c r="II231" s="515"/>
      <c r="IJ231" s="515"/>
      <c r="IK231" s="515"/>
      <c r="IL231" s="515"/>
      <c r="IM231" s="515"/>
      <c r="IN231" s="515"/>
      <c r="IO231" s="515"/>
      <c r="IP231" s="515"/>
      <c r="IQ231" s="515"/>
      <c r="IR231" s="515"/>
      <c r="IS231" s="515"/>
      <c r="IT231" s="515"/>
      <c r="IU231" s="515"/>
      <c r="IV231" s="515"/>
      <c r="IW231" s="515"/>
      <c r="IX231" s="515"/>
      <c r="IY231" s="515"/>
      <c r="IZ231" s="515"/>
      <c r="JA231" s="515"/>
      <c r="JB231" s="515"/>
      <c r="JC231" s="515"/>
      <c r="JD231" s="515"/>
      <c r="JE231" s="515"/>
      <c r="JF231" s="515"/>
      <c r="JG231" s="515"/>
      <c r="JH231" s="515"/>
      <c r="JI231" s="515"/>
      <c r="JJ231" s="515"/>
      <c r="JK231" s="515"/>
      <c r="JL231" s="515"/>
      <c r="JM231" s="515"/>
      <c r="JN231" s="515"/>
      <c r="JO231" s="515"/>
      <c r="JP231" s="515"/>
      <c r="JQ231" s="515"/>
      <c r="JR231" s="515"/>
      <c r="JS231" s="515"/>
      <c r="JT231" s="515"/>
      <c r="JU231" s="515"/>
      <c r="JV231" s="515"/>
      <c r="JW231" s="515"/>
      <c r="JX231" s="515"/>
      <c r="JY231" s="515"/>
      <c r="JZ231" s="515"/>
      <c r="KA231" s="515"/>
      <c r="KB231" s="515"/>
      <c r="KC231" s="515"/>
      <c r="KD231" s="515"/>
      <c r="KE231" s="515"/>
      <c r="KF231" s="515"/>
      <c r="KG231" s="515"/>
      <c r="KH231" s="515"/>
      <c r="KI231" s="515"/>
      <c r="KJ231" s="515"/>
      <c r="KK231" s="515"/>
      <c r="KL231" s="515"/>
      <c r="KM231" s="515"/>
      <c r="KN231" s="515"/>
      <c r="KO231" s="515"/>
      <c r="KP231" s="515"/>
      <c r="KQ231" s="515"/>
      <c r="KR231" s="515"/>
      <c r="KS231" s="515"/>
      <c r="KT231" s="515"/>
      <c r="KU231" s="515"/>
      <c r="KV231" s="515"/>
      <c r="KW231" s="515"/>
      <c r="KX231" s="515"/>
      <c r="KY231" s="515"/>
      <c r="KZ231" s="515"/>
      <c r="LA231" s="515"/>
      <c r="LB231" s="515"/>
      <c r="LC231" s="515"/>
      <c r="LD231" s="515"/>
      <c r="LE231" s="515"/>
      <c r="LF231" s="515"/>
      <c r="LG231" s="515"/>
      <c r="LH231" s="515"/>
      <c r="LI231" s="515"/>
      <c r="LJ231" s="515"/>
      <c r="LK231" s="515"/>
      <c r="LL231" s="515"/>
      <c r="LM231" s="515"/>
      <c r="LN231" s="515"/>
      <c r="LO231" s="515"/>
      <c r="LP231" s="515"/>
      <c r="LQ231" s="515"/>
      <c r="LR231" s="515"/>
      <c r="LS231" s="515"/>
      <c r="LT231" s="515"/>
      <c r="LU231" s="515"/>
      <c r="LV231" s="515"/>
      <c r="LW231" s="515"/>
      <c r="LX231" s="515"/>
      <c r="LY231" s="515"/>
      <c r="LZ231" s="515"/>
      <c r="MA231" s="515"/>
      <c r="MB231" s="515"/>
      <c r="MC231" s="515"/>
      <c r="MD231" s="515"/>
      <c r="ME231" s="515"/>
      <c r="MF231" s="515"/>
      <c r="MG231" s="515"/>
      <c r="MH231" s="515"/>
      <c r="MI231" s="515"/>
      <c r="MJ231" s="515"/>
      <c r="MK231" s="515"/>
      <c r="ML231" s="515"/>
      <c r="MM231" s="515"/>
      <c r="MN231" s="515"/>
      <c r="MO231" s="515"/>
      <c r="MP231" s="515"/>
      <c r="MQ231" s="515"/>
      <c r="MR231" s="515"/>
      <c r="MS231" s="515"/>
      <c r="MT231" s="515"/>
      <c r="MU231" s="515"/>
      <c r="MV231" s="515"/>
      <c r="MW231" s="515"/>
      <c r="MX231" s="515"/>
      <c r="MY231" s="515"/>
      <c r="MZ231" s="515"/>
      <c r="NA231" s="515"/>
      <c r="NB231" s="515"/>
      <c r="NC231" s="515"/>
      <c r="ND231" s="515"/>
      <c r="NE231" s="515"/>
      <c r="NF231" s="515"/>
      <c r="NG231" s="515"/>
      <c r="NH231" s="515"/>
      <c r="NI231" s="515"/>
      <c r="NJ231" s="515"/>
      <c r="NK231" s="515"/>
    </row>
    <row r="232" spans="1:375" s="384" customFormat="1" ht="13.8" x14ac:dyDescent="0.3">
      <c r="A232" s="394"/>
      <c r="B232" s="395"/>
      <c r="C232" s="507" t="s">
        <v>325</v>
      </c>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c r="AA232" s="395"/>
      <c r="AB232" s="395"/>
      <c r="AC232" s="395"/>
      <c r="AD232" s="395"/>
      <c r="AE232" s="395"/>
      <c r="AF232" s="395"/>
      <c r="AG232" s="395"/>
      <c r="AH232" s="395"/>
      <c r="AI232" s="395"/>
      <c r="AJ232" s="395"/>
      <c r="AK232" s="395"/>
      <c r="AL232" s="395"/>
      <c r="AM232" s="395"/>
      <c r="AN232" s="395"/>
      <c r="AO232" s="395"/>
      <c r="AP232" s="395"/>
      <c r="AQ232" s="395"/>
      <c r="AR232" s="395"/>
      <c r="AS232" s="395"/>
      <c r="AT232" s="395"/>
      <c r="AU232" s="395"/>
      <c r="AV232" s="395"/>
      <c r="AW232" s="395"/>
      <c r="AX232" s="395"/>
      <c r="AY232" s="395"/>
      <c r="AZ232" s="395"/>
      <c r="BA232" s="395"/>
      <c r="BB232" s="395"/>
      <c r="BC232" s="395"/>
      <c r="BD232" s="395"/>
      <c r="BE232" s="395"/>
      <c r="BF232" s="395"/>
      <c r="BG232" s="395"/>
      <c r="BH232" s="395"/>
      <c r="BI232" s="395"/>
      <c r="BJ232" s="395"/>
      <c r="BK232" s="395"/>
      <c r="BL232" s="395"/>
      <c r="BM232" s="395"/>
      <c r="BN232" s="395"/>
      <c r="BO232" s="395"/>
      <c r="BP232" s="395"/>
      <c r="BQ232" s="395"/>
      <c r="BR232" s="395"/>
      <c r="BS232" s="395"/>
      <c r="BT232" s="395"/>
      <c r="BU232" s="395"/>
      <c r="BV232" s="395"/>
      <c r="BW232" s="395"/>
      <c r="BX232" s="395"/>
      <c r="BY232" s="395"/>
      <c r="BZ232" s="395"/>
      <c r="CA232" s="395"/>
      <c r="CB232" s="395"/>
      <c r="CC232" s="395"/>
      <c r="CD232" s="395"/>
      <c r="CE232" s="395"/>
      <c r="CF232" s="395"/>
      <c r="CG232" s="395"/>
      <c r="CH232" s="395"/>
      <c r="CI232" s="395"/>
      <c r="CJ232" s="395"/>
      <c r="CK232" s="395"/>
      <c r="CL232" s="395"/>
      <c r="CM232" s="395"/>
      <c r="CN232" s="395"/>
      <c r="CO232" s="395"/>
      <c r="CP232" s="395"/>
      <c r="CQ232" s="395"/>
      <c r="CR232" s="395"/>
      <c r="CS232" s="395"/>
      <c r="CT232" s="395"/>
      <c r="CU232" s="395"/>
      <c r="CV232" s="395"/>
      <c r="CW232" s="395"/>
      <c r="CX232" s="395"/>
      <c r="CY232" s="395"/>
      <c r="CZ232" s="395"/>
      <c r="DA232" s="395"/>
      <c r="DB232" s="395"/>
      <c r="DC232" s="395"/>
      <c r="DD232" s="395"/>
      <c r="DE232" s="395"/>
      <c r="DF232" s="395"/>
      <c r="DG232" s="395"/>
      <c r="DH232" s="395"/>
      <c r="DI232" s="395"/>
      <c r="DJ232" s="395"/>
      <c r="DK232" s="395"/>
      <c r="DL232" s="395"/>
      <c r="DM232" s="395"/>
      <c r="DN232" s="395"/>
      <c r="DO232" s="395"/>
      <c r="DP232" s="395"/>
      <c r="DQ232" s="395"/>
      <c r="DR232" s="395"/>
      <c r="DS232" s="395"/>
      <c r="DT232" s="395"/>
      <c r="DU232" s="395"/>
      <c r="DV232" s="395"/>
      <c r="DW232" s="395"/>
      <c r="DX232" s="395"/>
      <c r="DY232" s="395"/>
      <c r="DZ232" s="395"/>
      <c r="EA232" s="395"/>
      <c r="EB232" s="395"/>
      <c r="EC232" s="395"/>
      <c r="ED232" s="395"/>
      <c r="EE232" s="395"/>
      <c r="EF232" s="395"/>
      <c r="EG232" s="395"/>
      <c r="EH232" s="395"/>
      <c r="EI232" s="395"/>
      <c r="EJ232" s="395"/>
      <c r="EK232" s="395"/>
      <c r="EL232" s="395"/>
      <c r="EM232" s="395"/>
      <c r="EN232" s="395"/>
      <c r="EO232" s="395"/>
      <c r="EP232" s="395"/>
      <c r="EQ232" s="395"/>
      <c r="ER232" s="395"/>
      <c r="ES232" s="395"/>
      <c r="ET232" s="395"/>
      <c r="EU232" s="395"/>
      <c r="EV232" s="395"/>
      <c r="EW232" s="395"/>
      <c r="EX232" s="395"/>
      <c r="EY232" s="395"/>
      <c r="EZ232" s="395"/>
      <c r="FA232" s="395"/>
      <c r="FB232" s="395"/>
      <c r="FC232" s="395"/>
      <c r="FD232" s="395"/>
      <c r="FE232" s="395"/>
      <c r="FF232" s="395"/>
      <c r="FG232" s="395"/>
      <c r="FH232" s="395"/>
      <c r="FI232" s="395"/>
      <c r="FJ232" s="395"/>
      <c r="FK232" s="395"/>
      <c r="FL232" s="395"/>
      <c r="FM232" s="395"/>
      <c r="FN232" s="395"/>
      <c r="FO232" s="395"/>
      <c r="FP232" s="395"/>
      <c r="FQ232" s="395"/>
      <c r="FR232" s="395"/>
      <c r="FS232" s="395"/>
      <c r="FT232" s="395"/>
      <c r="FU232" s="395"/>
      <c r="FV232" s="395"/>
      <c r="FW232" s="395"/>
      <c r="FX232" s="395"/>
      <c r="FY232" s="395"/>
      <c r="FZ232" s="395"/>
      <c r="GA232" s="395"/>
      <c r="GB232" s="395"/>
      <c r="GC232" s="395"/>
      <c r="GD232" s="395"/>
      <c r="GE232" s="395"/>
      <c r="GF232" s="395"/>
      <c r="GG232" s="395"/>
      <c r="GH232" s="395"/>
      <c r="GI232" s="395"/>
      <c r="GJ232" s="395"/>
      <c r="GK232" s="395"/>
      <c r="GL232" s="395"/>
      <c r="GM232" s="395"/>
      <c r="GN232" s="395"/>
      <c r="GO232" s="395"/>
      <c r="GP232" s="395"/>
      <c r="GQ232" s="395"/>
      <c r="GR232" s="395"/>
      <c r="GS232" s="395"/>
      <c r="GT232" s="395"/>
      <c r="GU232" s="395"/>
      <c r="GV232" s="395"/>
      <c r="GW232" s="395"/>
      <c r="GX232" s="395"/>
      <c r="GY232" s="395"/>
      <c r="GZ232" s="395"/>
      <c r="HA232" s="395"/>
      <c r="HB232" s="395"/>
      <c r="HC232" s="395"/>
      <c r="HD232" s="395"/>
      <c r="HE232" s="395"/>
      <c r="HF232" s="395"/>
      <c r="HG232" s="395"/>
      <c r="HH232" s="395"/>
      <c r="HI232" s="395"/>
      <c r="HJ232" s="395"/>
      <c r="HK232" s="395"/>
      <c r="HL232" s="395"/>
      <c r="HM232" s="395"/>
      <c r="HN232" s="395"/>
      <c r="HO232" s="395"/>
      <c r="HP232" s="395"/>
      <c r="HQ232" s="395"/>
      <c r="HR232" s="395"/>
      <c r="HS232" s="395"/>
      <c r="HT232" s="395"/>
      <c r="HU232" s="395"/>
      <c r="HV232" s="395"/>
      <c r="HW232" s="395"/>
      <c r="HX232" s="395"/>
      <c r="HY232" s="395"/>
      <c r="HZ232" s="395"/>
      <c r="IA232" s="395"/>
      <c r="IB232" s="395"/>
      <c r="IC232" s="395"/>
      <c r="ID232" s="395"/>
      <c r="IE232" s="395"/>
      <c r="IF232" s="395"/>
      <c r="IG232" s="395"/>
      <c r="IH232" s="395"/>
      <c r="II232" s="395"/>
      <c r="IJ232" s="395"/>
      <c r="IK232" s="395"/>
      <c r="IL232" s="395"/>
      <c r="IM232" s="395"/>
      <c r="IN232" s="395"/>
      <c r="IO232" s="395"/>
      <c r="IP232" s="395"/>
      <c r="IQ232" s="395"/>
      <c r="IR232" s="395"/>
      <c r="IS232" s="395"/>
      <c r="IT232" s="395"/>
      <c r="IU232" s="395"/>
      <c r="IV232" s="395"/>
      <c r="IW232" s="395"/>
      <c r="IX232" s="395"/>
      <c r="IY232" s="395"/>
      <c r="IZ232" s="395"/>
      <c r="JA232" s="395"/>
      <c r="JB232" s="395"/>
      <c r="JC232" s="395"/>
      <c r="JD232" s="395"/>
      <c r="JE232" s="395"/>
      <c r="JF232" s="395"/>
      <c r="JG232" s="395"/>
      <c r="JH232" s="395"/>
      <c r="JI232" s="395"/>
      <c r="JJ232" s="395"/>
      <c r="JK232" s="395"/>
      <c r="JL232" s="395"/>
      <c r="JM232" s="395"/>
      <c r="JN232" s="395"/>
      <c r="JO232" s="395"/>
      <c r="JP232" s="395"/>
      <c r="JQ232" s="395"/>
      <c r="JR232" s="395"/>
      <c r="JS232" s="395"/>
      <c r="JT232" s="395"/>
      <c r="JU232" s="395"/>
      <c r="JV232" s="395"/>
      <c r="JW232" s="395"/>
      <c r="JX232" s="395"/>
      <c r="JY232" s="395"/>
      <c r="JZ232" s="395"/>
      <c r="KA232" s="395"/>
      <c r="KB232" s="395"/>
      <c r="KC232" s="395"/>
      <c r="KD232" s="395"/>
      <c r="KE232" s="395"/>
      <c r="KF232" s="395"/>
      <c r="KG232" s="395"/>
      <c r="KH232" s="395"/>
      <c r="KI232" s="395"/>
      <c r="KJ232" s="395"/>
      <c r="KK232" s="395"/>
      <c r="KL232" s="395"/>
      <c r="KM232" s="395"/>
      <c r="KN232" s="395"/>
      <c r="KO232" s="395"/>
      <c r="KP232" s="395"/>
      <c r="KQ232" s="395"/>
      <c r="KR232" s="395"/>
      <c r="KS232" s="395"/>
      <c r="KT232" s="395"/>
      <c r="KU232" s="395"/>
      <c r="KV232" s="395"/>
      <c r="KW232" s="395"/>
      <c r="KX232" s="395"/>
      <c r="KY232" s="395"/>
      <c r="KZ232" s="395"/>
      <c r="LA232" s="395"/>
      <c r="LB232" s="395"/>
      <c r="LC232" s="395"/>
      <c r="LD232" s="395"/>
      <c r="LE232" s="395"/>
      <c r="LF232" s="395"/>
      <c r="LG232" s="395"/>
      <c r="LH232" s="395"/>
      <c r="LI232" s="395"/>
      <c r="LJ232" s="395"/>
      <c r="LK232" s="395"/>
      <c r="LL232" s="395"/>
      <c r="LM232" s="395"/>
      <c r="LN232" s="395"/>
      <c r="LO232" s="395"/>
      <c r="LP232" s="395"/>
      <c r="LQ232" s="395"/>
      <c r="LR232" s="395"/>
      <c r="LS232" s="395"/>
      <c r="LT232" s="395"/>
      <c r="LU232" s="395"/>
      <c r="LV232" s="395"/>
      <c r="LW232" s="395"/>
      <c r="LX232" s="395"/>
      <c r="LY232" s="395"/>
      <c r="LZ232" s="395"/>
      <c r="MA232" s="395"/>
      <c r="MB232" s="395"/>
      <c r="MC232" s="395"/>
      <c r="MD232" s="395"/>
      <c r="ME232" s="395"/>
      <c r="MF232" s="395"/>
      <c r="MG232" s="395"/>
      <c r="MH232" s="395"/>
      <c r="MI232" s="395"/>
      <c r="MJ232" s="395"/>
      <c r="MK232" s="395"/>
      <c r="ML232" s="395"/>
      <c r="MM232" s="395"/>
      <c r="MN232" s="395"/>
      <c r="MO232" s="395"/>
      <c r="MP232" s="395"/>
      <c r="MQ232" s="395"/>
      <c r="MR232" s="395"/>
      <c r="MS232" s="395"/>
      <c r="MT232" s="395"/>
      <c r="MU232" s="395"/>
      <c r="MV232" s="395"/>
      <c r="MW232" s="395"/>
      <c r="MX232" s="395"/>
      <c r="MY232" s="395"/>
      <c r="MZ232" s="395"/>
      <c r="NA232" s="395"/>
      <c r="NB232" s="395"/>
      <c r="NC232" s="395"/>
      <c r="ND232" s="395"/>
      <c r="NE232" s="395"/>
      <c r="NF232" s="395"/>
      <c r="NG232" s="395"/>
      <c r="NH232" s="395"/>
      <c r="NI232" s="395"/>
      <c r="NJ232" s="395"/>
      <c r="NK232" s="508"/>
    </row>
    <row r="233" spans="1:375" s="384" customFormat="1" ht="13.8" x14ac:dyDescent="0.3">
      <c r="A233" s="432"/>
      <c r="B233" s="509"/>
      <c r="C233" s="510" t="str">
        <f>A69&amp;" / "&amp;C69</f>
        <v>5 / Pizzeria Sapienza CLT, LLC</v>
      </c>
      <c r="D233" s="511"/>
      <c r="E233" s="511"/>
      <c r="F233" s="511"/>
      <c r="G233" s="511"/>
      <c r="H233" s="511"/>
      <c r="I233" s="511"/>
      <c r="J233" s="511"/>
      <c r="K233" s="511"/>
      <c r="L233" s="511"/>
      <c r="M233" s="511"/>
      <c r="N233" s="511"/>
      <c r="O233" s="511"/>
      <c r="P233" s="511"/>
      <c r="Q233" s="511"/>
      <c r="R233" s="511"/>
      <c r="S233" s="511"/>
      <c r="T233" s="511"/>
      <c r="U233" s="511"/>
      <c r="V233" s="511"/>
      <c r="W233" s="511"/>
      <c r="X233" s="511"/>
      <c r="Y233" s="511"/>
      <c r="Z233" s="511"/>
      <c r="AA233" s="511"/>
      <c r="AB233" s="511"/>
      <c r="AC233" s="511"/>
      <c r="AD233" s="511"/>
      <c r="AE233" s="511"/>
      <c r="AF233" s="511"/>
      <c r="AG233" s="511"/>
      <c r="AH233" s="511"/>
      <c r="AI233" s="511"/>
      <c r="AJ233" s="511"/>
      <c r="AK233" s="511"/>
      <c r="AL233" s="511"/>
      <c r="AM233" s="511"/>
      <c r="AN233" s="511"/>
      <c r="AO233" s="511"/>
      <c r="AP233" s="511"/>
      <c r="AQ233" s="511"/>
      <c r="AR233" s="511"/>
      <c r="AS233" s="511"/>
      <c r="AT233" s="511"/>
      <c r="AU233" s="511"/>
      <c r="AV233" s="511"/>
      <c r="AW233" s="511"/>
      <c r="AX233" s="511"/>
      <c r="AY233" s="511"/>
      <c r="AZ233" s="511"/>
      <c r="BA233" s="511"/>
      <c r="BB233" s="511"/>
      <c r="BC233" s="511"/>
      <c r="BD233" s="511"/>
      <c r="BE233" s="511"/>
      <c r="BF233" s="511"/>
      <c r="BG233" s="511"/>
      <c r="BH233" s="511"/>
      <c r="BI233" s="511"/>
      <c r="BJ233" s="511"/>
      <c r="BK233" s="511"/>
      <c r="BL233" s="511"/>
      <c r="BM233" s="511"/>
      <c r="BN233" s="511"/>
      <c r="BO233" s="511"/>
      <c r="BP233" s="511"/>
      <c r="BQ233" s="511"/>
      <c r="BR233" s="511"/>
      <c r="BS233" s="511"/>
      <c r="BT233" s="511"/>
      <c r="BU233" s="511"/>
      <c r="BV233" s="511"/>
      <c r="BW233" s="511"/>
      <c r="BX233" s="511"/>
      <c r="BY233" s="511"/>
      <c r="BZ233" s="511"/>
      <c r="CA233" s="511"/>
      <c r="CB233" s="511"/>
      <c r="CC233" s="511"/>
      <c r="CD233" s="511"/>
      <c r="CE233" s="511"/>
      <c r="CF233" s="511"/>
      <c r="CG233" s="511"/>
      <c r="CH233" s="511"/>
      <c r="CI233" s="511"/>
      <c r="CJ233" s="511"/>
      <c r="CK233" s="511"/>
      <c r="CL233" s="511"/>
      <c r="CM233" s="511"/>
      <c r="CN233" s="511"/>
      <c r="CO233" s="511"/>
      <c r="CP233" s="511"/>
      <c r="CQ233" s="511"/>
      <c r="CR233" s="511"/>
      <c r="CS233" s="511"/>
      <c r="CT233" s="511"/>
      <c r="CU233" s="511"/>
      <c r="CV233" s="511"/>
      <c r="CW233" s="511"/>
      <c r="CX233" s="511"/>
      <c r="CY233" s="511"/>
      <c r="CZ233" s="511"/>
      <c r="DA233" s="511"/>
      <c r="DB233" s="511"/>
      <c r="DC233" s="511"/>
      <c r="DD233" s="511"/>
      <c r="DE233" s="511"/>
      <c r="DF233" s="511"/>
      <c r="DG233" s="511"/>
      <c r="DH233" s="511"/>
      <c r="DI233" s="511"/>
      <c r="DJ233" s="511"/>
      <c r="DK233" s="511"/>
      <c r="DL233" s="511"/>
      <c r="DM233" s="511"/>
      <c r="DN233" s="511"/>
      <c r="DO233" s="511"/>
      <c r="DP233" s="511"/>
      <c r="DQ233" s="511"/>
      <c r="DR233" s="511"/>
      <c r="DS233" s="511"/>
      <c r="DT233" s="511"/>
      <c r="DU233" s="511"/>
      <c r="DV233" s="511"/>
      <c r="DW233" s="511"/>
      <c r="DX233" s="511"/>
      <c r="DY233" s="511"/>
      <c r="DZ233" s="511"/>
      <c r="EA233" s="511"/>
      <c r="EB233" s="511"/>
      <c r="EC233" s="511"/>
      <c r="ED233" s="511"/>
      <c r="EE233" s="511"/>
      <c r="EF233" s="511"/>
      <c r="EG233" s="511"/>
      <c r="EH233" s="511"/>
      <c r="EI233" s="511"/>
      <c r="EJ233" s="511"/>
      <c r="EK233" s="511"/>
      <c r="EL233" s="511"/>
      <c r="EM233" s="511"/>
      <c r="EN233" s="511"/>
      <c r="EO233" s="511"/>
      <c r="EP233" s="511"/>
      <c r="EQ233" s="511"/>
      <c r="ER233" s="511"/>
      <c r="ES233" s="511"/>
      <c r="ET233" s="511"/>
      <c r="EU233" s="511"/>
      <c r="EV233" s="511"/>
      <c r="EW233" s="511"/>
      <c r="EX233" s="511"/>
      <c r="EY233" s="511"/>
      <c r="EZ233" s="511"/>
      <c r="FA233" s="511"/>
      <c r="FB233" s="511"/>
      <c r="FC233" s="511"/>
      <c r="FD233" s="511"/>
      <c r="FE233" s="511"/>
      <c r="FF233" s="511"/>
      <c r="FG233" s="511"/>
      <c r="FH233" s="511"/>
      <c r="FI233" s="511"/>
      <c r="FJ233" s="511"/>
      <c r="FK233" s="511"/>
      <c r="FL233" s="511"/>
      <c r="FM233" s="511"/>
      <c r="FN233" s="511"/>
      <c r="FO233" s="511"/>
      <c r="FP233" s="511"/>
      <c r="FQ233" s="511"/>
      <c r="FR233" s="511"/>
      <c r="FS233" s="511"/>
      <c r="FT233" s="511"/>
      <c r="FU233" s="511"/>
      <c r="FV233" s="511"/>
      <c r="FW233" s="511"/>
      <c r="FX233" s="511"/>
      <c r="FY233" s="511"/>
      <c r="FZ233" s="511"/>
      <c r="GA233" s="511"/>
      <c r="GB233" s="511"/>
      <c r="GC233" s="511"/>
      <c r="GD233" s="511"/>
      <c r="GE233" s="511"/>
      <c r="GF233" s="511"/>
      <c r="GG233" s="511"/>
      <c r="GH233" s="511"/>
      <c r="GI233" s="511"/>
      <c r="GJ233" s="511"/>
      <c r="GK233" s="511"/>
      <c r="GL233" s="511"/>
      <c r="GM233" s="511"/>
      <c r="GN233" s="511"/>
      <c r="GO233" s="511"/>
      <c r="GP233" s="511"/>
      <c r="GQ233" s="511"/>
      <c r="GR233" s="511"/>
      <c r="GS233" s="511"/>
      <c r="GT233" s="511"/>
      <c r="GU233" s="511"/>
      <c r="GV233" s="511"/>
      <c r="GW233" s="511"/>
      <c r="GX233" s="511"/>
      <c r="GY233" s="511"/>
      <c r="GZ233" s="511"/>
      <c r="HA233" s="511"/>
      <c r="HB233" s="511"/>
      <c r="HC233" s="511"/>
      <c r="HD233" s="511"/>
      <c r="HE233" s="511"/>
      <c r="HF233" s="511"/>
      <c r="HG233" s="511"/>
      <c r="HH233" s="511"/>
      <c r="HI233" s="511"/>
      <c r="HJ233" s="511"/>
      <c r="HK233" s="511"/>
      <c r="HL233" s="511"/>
      <c r="HM233" s="511"/>
      <c r="HN233" s="511"/>
      <c r="HO233" s="511"/>
      <c r="HP233" s="511"/>
      <c r="HQ233" s="511"/>
      <c r="HR233" s="511"/>
      <c r="HS233" s="511"/>
      <c r="HT233" s="511"/>
      <c r="HU233" s="511"/>
      <c r="HV233" s="511"/>
      <c r="HW233" s="511"/>
      <c r="HX233" s="511"/>
      <c r="HY233" s="511"/>
      <c r="HZ233" s="511"/>
      <c r="IA233" s="511"/>
      <c r="IB233" s="511"/>
      <c r="IC233" s="511"/>
      <c r="ID233" s="511"/>
      <c r="IE233" s="511"/>
      <c r="IF233" s="511"/>
      <c r="IG233" s="511"/>
      <c r="IH233" s="511"/>
      <c r="II233" s="511"/>
      <c r="IJ233" s="511"/>
      <c r="IK233" s="511"/>
      <c r="IL233" s="511"/>
      <c r="IM233" s="511"/>
      <c r="IN233" s="511"/>
      <c r="IO233" s="511"/>
      <c r="IP233" s="511"/>
      <c r="IQ233" s="511"/>
      <c r="IR233" s="511"/>
      <c r="IS233" s="511"/>
      <c r="IT233" s="511"/>
      <c r="IU233" s="511"/>
      <c r="IV233" s="511"/>
      <c r="IW233" s="511"/>
      <c r="IX233" s="511"/>
      <c r="IY233" s="511"/>
      <c r="IZ233" s="511"/>
      <c r="JA233" s="511"/>
      <c r="JB233" s="511"/>
      <c r="JC233" s="511"/>
      <c r="JD233" s="511"/>
      <c r="JE233" s="511"/>
      <c r="JF233" s="511"/>
      <c r="JG233" s="511"/>
      <c r="JH233" s="511"/>
      <c r="JI233" s="511"/>
      <c r="JJ233" s="511"/>
      <c r="JK233" s="511"/>
      <c r="JL233" s="511"/>
      <c r="JM233" s="511"/>
      <c r="JN233" s="511"/>
      <c r="JO233" s="511"/>
      <c r="JP233" s="511"/>
      <c r="JQ233" s="511"/>
      <c r="JR233" s="511"/>
      <c r="JS233" s="511"/>
      <c r="JT233" s="511"/>
      <c r="JU233" s="511"/>
      <c r="JV233" s="511"/>
      <c r="JW233" s="511"/>
      <c r="JX233" s="511"/>
      <c r="JY233" s="511"/>
      <c r="JZ233" s="511"/>
      <c r="KA233" s="511"/>
      <c r="KB233" s="511"/>
      <c r="KC233" s="511"/>
      <c r="KD233" s="511"/>
      <c r="KE233" s="511"/>
      <c r="KF233" s="511"/>
      <c r="KG233" s="511"/>
      <c r="KH233" s="511"/>
      <c r="KI233" s="511"/>
      <c r="KJ233" s="511"/>
      <c r="KK233" s="511"/>
      <c r="KL233" s="511"/>
      <c r="KM233" s="511"/>
      <c r="KN233" s="511"/>
      <c r="KO233" s="511"/>
      <c r="KP233" s="511"/>
      <c r="KQ233" s="511"/>
      <c r="KR233" s="511"/>
      <c r="KS233" s="511"/>
      <c r="KT233" s="511"/>
      <c r="KU233" s="511"/>
      <c r="KV233" s="511"/>
      <c r="KW233" s="511"/>
      <c r="KX233" s="511"/>
      <c r="KY233" s="511"/>
      <c r="KZ233" s="511"/>
      <c r="LA233" s="511"/>
      <c r="LB233" s="511"/>
      <c r="LC233" s="511"/>
      <c r="LD233" s="511"/>
      <c r="LE233" s="511"/>
      <c r="LF233" s="511"/>
      <c r="LG233" s="511"/>
      <c r="LH233" s="511"/>
      <c r="LI233" s="511"/>
      <c r="LJ233" s="511"/>
      <c r="LK233" s="511"/>
      <c r="LL233" s="511"/>
      <c r="LM233" s="511"/>
      <c r="LN233" s="511"/>
      <c r="LO233" s="511"/>
      <c r="LP233" s="511"/>
      <c r="LQ233" s="511"/>
      <c r="LR233" s="511"/>
      <c r="LS233" s="511"/>
      <c r="LT233" s="511"/>
      <c r="LU233" s="511"/>
      <c r="LV233" s="511"/>
      <c r="LW233" s="511"/>
      <c r="LX233" s="511"/>
      <c r="LY233" s="511"/>
      <c r="LZ233" s="511"/>
      <c r="MA233" s="511"/>
      <c r="MB233" s="511"/>
      <c r="MC233" s="511"/>
      <c r="MD233" s="511"/>
      <c r="ME233" s="511"/>
      <c r="MF233" s="511"/>
      <c r="MG233" s="511"/>
      <c r="MH233" s="511"/>
      <c r="MI233" s="511"/>
      <c r="MJ233" s="511"/>
      <c r="MK233" s="511"/>
      <c r="ML233" s="511"/>
      <c r="MM233" s="511"/>
      <c r="MN233" s="511"/>
      <c r="MO233" s="511"/>
      <c r="MP233" s="511"/>
      <c r="MQ233" s="511"/>
      <c r="MR233" s="511"/>
      <c r="MS233" s="511"/>
      <c r="MT233" s="511"/>
      <c r="MU233" s="511"/>
      <c r="MV233" s="511"/>
      <c r="MW233" s="511"/>
      <c r="MX233" s="511"/>
      <c r="MY233" s="511"/>
      <c r="MZ233" s="511"/>
      <c r="NA233" s="511"/>
      <c r="NB233" s="511"/>
      <c r="NC233" s="511"/>
      <c r="ND233" s="511"/>
      <c r="NE233" s="511"/>
      <c r="NF233" s="511"/>
      <c r="NG233" s="511"/>
      <c r="NH233" s="511"/>
      <c r="NI233" s="511"/>
      <c r="NJ233" s="511"/>
      <c r="NK233" s="512"/>
    </row>
    <row r="234" spans="1:375" s="384" customFormat="1" ht="13.8" x14ac:dyDescent="0.3">
      <c r="A234" s="513">
        <f t="shared" ref="A234:A246" si="269">SUM(D234:NK234)</f>
        <v>156224.70000000001</v>
      </c>
      <c r="B234" s="421" t="s">
        <v>326</v>
      </c>
      <c r="C234" s="514" t="s">
        <v>327</v>
      </c>
      <c r="D234" s="515">
        <f t="array" ref="D234">IFERROR(INDEX($N69:$N83,MATCH(1,IF($L69:$L83&lt;=D$167,IF($M69:$M83&gt;=D$167,1)),0))*$B69/12,0)</f>
        <v>6413.1750000000002</v>
      </c>
      <c r="E234" s="515">
        <f t="array" ref="E234">IFERROR(INDEX($N69:$N83,MATCH(1,IF($L69:$L83&lt;=E$167,IF($M69:$M83&gt;=E$167,1)),0))*$B69/12,0)</f>
        <v>6413.1750000000002</v>
      </c>
      <c r="F234" s="515">
        <f t="array" ref="F234">IFERROR(INDEX($N69:$N83,MATCH(1,IF($L69:$L83&lt;=F$167,IF($M69:$M83&gt;=F$167,1)),0))*$B69/12,0)</f>
        <v>6413.1750000000002</v>
      </c>
      <c r="G234" s="515">
        <f t="array" ref="G234">IFERROR(INDEX($N69:$N83,MATCH(1,IF($L69:$L83&lt;=G$167,IF($M69:$M83&gt;=G$167,1)),0))*$B69/12,0)</f>
        <v>6413.1750000000002</v>
      </c>
      <c r="H234" s="515">
        <f t="array" ref="H234">IFERROR(INDEX($N69:$N83,MATCH(1,IF($L69:$L83&lt;=H$167,IF($M69:$M83&gt;=H$167,1)),0))*$B69/12,0)</f>
        <v>6413.1750000000002</v>
      </c>
      <c r="I234" s="515">
        <f t="array" ref="I234">IFERROR(INDEX($N69:$N83,MATCH(1,IF($L69:$L83&lt;=I$167,IF($M69:$M83&gt;=I$167,1)),0))*$B69/12,0)</f>
        <v>6413.1750000000002</v>
      </c>
      <c r="J234" s="515">
        <f t="array" ref="J234">IFERROR(INDEX($N69:$N83,MATCH(1,IF($L69:$L83&lt;=J$167,IF($M69:$M83&gt;=J$167,1)),0))*$B69/12,0)</f>
        <v>6413.1750000000002</v>
      </c>
      <c r="K234" s="515">
        <f t="array" ref="K234">IFERROR(INDEX($N69:$N83,MATCH(1,IF($L69:$L83&lt;=K$167,IF($M69:$M83&gt;=K$167,1)),0))*$B69/12,0)</f>
        <v>6413.1750000000002</v>
      </c>
      <c r="L234" s="515">
        <f t="array" ref="L234">IFERROR(INDEX($N69:$N83,MATCH(1,IF($L69:$L83&lt;=L$167,IF($M69:$M83&gt;=L$167,1)),0))*$B69/12,0)</f>
        <v>6413.1750000000002</v>
      </c>
      <c r="M234" s="515">
        <f t="array" ref="M234">IFERROR(INDEX($N69:$N83,MATCH(1,IF($L69:$L83&lt;=M$167,IF($M69:$M83&gt;=M$167,1)),0))*$B69/12,0)</f>
        <v>6413.1750000000002</v>
      </c>
      <c r="N234" s="515">
        <f t="array" ref="N234">IFERROR(INDEX($N69:$N83,MATCH(1,IF($L69:$L83&lt;=N$167,IF($M69:$M83&gt;=N$167,1)),0))*$B69/12,0)</f>
        <v>6413.1750000000002</v>
      </c>
      <c r="O234" s="515">
        <f t="array" ref="O234">IFERROR(INDEX($N69:$N83,MATCH(1,IF($L69:$L83&lt;=O$167,IF($M69:$M83&gt;=O$167,1)),0))*$B69/12,0)</f>
        <v>6413.1750000000002</v>
      </c>
      <c r="P234" s="515">
        <f t="array" ref="P234">IFERROR(INDEX($N69:$N83,MATCH(1,IF($L69:$L83&lt;=P$167,IF($M69:$M83&gt;=P$167,1)),0))*$B69/12,0)</f>
        <v>6605.5499999999993</v>
      </c>
      <c r="Q234" s="515">
        <f t="array" ref="Q234">IFERROR(INDEX($N69:$N83,MATCH(1,IF($L69:$L83&lt;=Q$167,IF($M69:$M83&gt;=Q$167,1)),0))*$B69/12,0)</f>
        <v>6605.5499999999993</v>
      </c>
      <c r="R234" s="515">
        <f t="array" ref="R234">IFERROR(INDEX($N69:$N83,MATCH(1,IF($L69:$L83&lt;=R$167,IF($M69:$M83&gt;=R$167,1)),0))*$B69/12,0)</f>
        <v>6605.5499999999993</v>
      </c>
      <c r="S234" s="515">
        <f t="array" ref="S234">IFERROR(INDEX($N69:$N83,MATCH(1,IF($L69:$L83&lt;=S$167,IF($M69:$M83&gt;=S$167,1)),0))*$B69/12,0)</f>
        <v>6605.5499999999993</v>
      </c>
      <c r="T234" s="515">
        <f t="array" ref="T234">IFERROR(INDEX($N69:$N83,MATCH(1,IF($L69:$L83&lt;=T$167,IF($M69:$M83&gt;=T$167,1)),0))*$B69/12,0)</f>
        <v>6605.5499999999993</v>
      </c>
      <c r="U234" s="515">
        <f t="array" ref="U234">IFERROR(INDEX($N69:$N83,MATCH(1,IF($L69:$L83&lt;=U$167,IF($M69:$M83&gt;=U$167,1)),0))*$B69/12,0)</f>
        <v>6605.5499999999993</v>
      </c>
      <c r="V234" s="515">
        <f t="array" ref="V234">IFERROR(INDEX($N69:$N83,MATCH(1,IF($L69:$L83&lt;=V$167,IF($M69:$M83&gt;=V$167,1)),0))*$B69/12,0)</f>
        <v>6605.5499999999993</v>
      </c>
      <c r="W234" s="515">
        <f t="array" ref="W234">IFERROR(INDEX($N69:$N83,MATCH(1,IF($L69:$L83&lt;=W$167,IF($M69:$M83&gt;=W$167,1)),0))*$B69/12,0)</f>
        <v>6605.5499999999993</v>
      </c>
      <c r="X234" s="515">
        <f t="array" ref="X234">IFERROR(INDEX($N69:$N83,MATCH(1,IF($L69:$L83&lt;=X$167,IF($M69:$M83&gt;=X$167,1)),0))*$B69/12,0)</f>
        <v>6605.5499999999993</v>
      </c>
      <c r="Y234" s="515">
        <f t="array" ref="Y234">IFERROR(INDEX($N69:$N83,MATCH(1,IF($L69:$L83&lt;=Y$167,IF($M69:$M83&gt;=Y$167,1)),0))*$B69/12,0)</f>
        <v>6605.5499999999993</v>
      </c>
      <c r="Z234" s="515">
        <f t="array" ref="Z234">IFERROR(INDEX($N69:$N83,MATCH(1,IF($L69:$L83&lt;=Z$167,IF($M69:$M83&gt;=Z$167,1)),0))*$B69/12,0)</f>
        <v>6605.5499999999993</v>
      </c>
      <c r="AA234" s="515">
        <f t="array" ref="AA234">IFERROR(INDEX($N69:$N83,MATCH(1,IF($L69:$L83&lt;=AA$167,IF($M69:$M83&gt;=AA$167,1)),0))*$B69/12,0)</f>
        <v>6605.5499999999993</v>
      </c>
      <c r="AB234" s="515">
        <f t="array" ref="AB234">IFERROR(INDEX($N69:$N83,MATCH(1,IF($L69:$L83&lt;=AB$167,IF($M69:$M83&gt;=AB$167,1)),0))*$B69/12,0)</f>
        <v>0</v>
      </c>
      <c r="AC234" s="515">
        <f t="array" ref="AC234">IFERROR(INDEX($N69:$N83,MATCH(1,IF($L69:$L83&lt;=AC$167,IF($M69:$M83&gt;=AC$167,1)),0))*$B69/12,0)</f>
        <v>0</v>
      </c>
      <c r="AD234" s="515">
        <f t="array" ref="AD234">IFERROR(INDEX($N69:$N83,MATCH(1,IF($L69:$L83&lt;=AD$167,IF($M69:$M83&gt;=AD$167,1)),0))*$B69/12,0)</f>
        <v>0</v>
      </c>
      <c r="AE234" s="515">
        <f t="array" ref="AE234">IFERROR(INDEX($N69:$N83,MATCH(1,IF($L69:$L83&lt;=AE$167,IF($M69:$M83&gt;=AE$167,1)),0))*$B69/12,0)</f>
        <v>0</v>
      </c>
      <c r="AF234" s="515">
        <f t="array" ref="AF234">IFERROR(INDEX($N69:$N83,MATCH(1,IF($L69:$L83&lt;=AF$167,IF($M69:$M83&gt;=AF$167,1)),0))*$B69/12,0)</f>
        <v>0</v>
      </c>
      <c r="AG234" s="515">
        <f t="array" ref="AG234">IFERROR(INDEX($N69:$N83,MATCH(1,IF($L69:$L83&lt;=AG$167,IF($M69:$M83&gt;=AG$167,1)),0))*$B69/12,0)</f>
        <v>0</v>
      </c>
      <c r="AH234" s="515">
        <f t="array" ref="AH234">IFERROR(INDEX($N69:$N83,MATCH(1,IF($L69:$L83&lt;=AH$167,IF($M69:$M83&gt;=AH$167,1)),0))*$B69/12,0)</f>
        <v>0</v>
      </c>
      <c r="AI234" s="515">
        <f t="array" ref="AI234">IFERROR(INDEX($N69:$N83,MATCH(1,IF($L69:$L83&lt;=AI$167,IF($M69:$M83&gt;=AI$167,1)),0))*$B69/12,0)</f>
        <v>0</v>
      </c>
      <c r="AJ234" s="515">
        <f t="array" ref="AJ234">IFERROR(INDEX($N69:$N83,MATCH(1,IF($L69:$L83&lt;=AJ$167,IF($M69:$M83&gt;=AJ$167,1)),0))*$B69/12,0)</f>
        <v>0</v>
      </c>
      <c r="AK234" s="515">
        <f t="array" ref="AK234">IFERROR(INDEX($N69:$N83,MATCH(1,IF($L69:$L83&lt;=AK$167,IF($M69:$M83&gt;=AK$167,1)),0))*$B69/12,0)</f>
        <v>0</v>
      </c>
      <c r="AL234" s="515">
        <f t="array" ref="AL234">IFERROR(INDEX($N69:$N83,MATCH(1,IF($L69:$L83&lt;=AL$167,IF($M69:$M83&gt;=AL$167,1)),0))*$B69/12,0)</f>
        <v>0</v>
      </c>
      <c r="AM234" s="515">
        <f t="array" ref="AM234">IFERROR(INDEX($N69:$N83,MATCH(1,IF($L69:$L83&lt;=AM$167,IF($M69:$M83&gt;=AM$167,1)),0))*$B69/12,0)</f>
        <v>0</v>
      </c>
      <c r="AN234" s="515">
        <f t="array" ref="AN234">IFERROR(INDEX($N69:$N83,MATCH(1,IF($L69:$L83&lt;=AN$167,IF($M69:$M83&gt;=AN$167,1)),0))*$B69/12,0)</f>
        <v>0</v>
      </c>
      <c r="AO234" s="515">
        <f t="array" ref="AO234">IFERROR(INDEX($N69:$N83,MATCH(1,IF($L69:$L83&lt;=AO$167,IF($M69:$M83&gt;=AO$167,1)),0))*$B69/12,0)</f>
        <v>0</v>
      </c>
      <c r="AP234" s="515">
        <f t="array" ref="AP234">IFERROR(INDEX($N69:$N83,MATCH(1,IF($L69:$L83&lt;=AP$167,IF($M69:$M83&gt;=AP$167,1)),0))*$B69/12,0)</f>
        <v>0</v>
      </c>
      <c r="AQ234" s="515">
        <f t="array" ref="AQ234">IFERROR(INDEX($N69:$N83,MATCH(1,IF($L69:$L83&lt;=AQ$167,IF($M69:$M83&gt;=AQ$167,1)),0))*$B69/12,0)</f>
        <v>0</v>
      </c>
      <c r="AR234" s="515">
        <f t="array" ref="AR234">IFERROR(INDEX($N69:$N83,MATCH(1,IF($L69:$L83&lt;=AR$167,IF($M69:$M83&gt;=AR$167,1)),0))*$B69/12,0)</f>
        <v>0</v>
      </c>
      <c r="AS234" s="515">
        <f t="array" ref="AS234">IFERROR(INDEX($N69:$N83,MATCH(1,IF($L69:$L83&lt;=AS$167,IF($M69:$M83&gt;=AS$167,1)),0))*$B69/12,0)</f>
        <v>0</v>
      </c>
      <c r="AT234" s="515">
        <f t="array" ref="AT234">IFERROR(INDEX($N69:$N83,MATCH(1,IF($L69:$L83&lt;=AT$167,IF($M69:$M83&gt;=AT$167,1)),0))*$B69/12,0)</f>
        <v>0</v>
      </c>
      <c r="AU234" s="515">
        <f t="array" ref="AU234">IFERROR(INDEX($N69:$N83,MATCH(1,IF($L69:$L83&lt;=AU$167,IF($M69:$M83&gt;=AU$167,1)),0))*$B69/12,0)</f>
        <v>0</v>
      </c>
      <c r="AV234" s="515">
        <f t="array" ref="AV234">IFERROR(INDEX($N69:$N83,MATCH(1,IF($L69:$L83&lt;=AV$167,IF($M69:$M83&gt;=AV$167,1)),0))*$B69/12,0)</f>
        <v>0</v>
      </c>
      <c r="AW234" s="515">
        <f t="array" ref="AW234">IFERROR(INDEX($N69:$N83,MATCH(1,IF($L69:$L83&lt;=AW$167,IF($M69:$M83&gt;=AW$167,1)),0))*$B69/12,0)</f>
        <v>0</v>
      </c>
      <c r="AX234" s="515">
        <f t="array" ref="AX234">IFERROR(INDEX($N69:$N83,MATCH(1,IF($L69:$L83&lt;=AX$167,IF($M69:$M83&gt;=AX$167,1)),0))*$B69/12,0)</f>
        <v>0</v>
      </c>
      <c r="AY234" s="515">
        <f t="array" ref="AY234">IFERROR(INDEX($N69:$N83,MATCH(1,IF($L69:$L83&lt;=AY$167,IF($M69:$M83&gt;=AY$167,1)),0))*$B69/12,0)</f>
        <v>0</v>
      </c>
      <c r="AZ234" s="515">
        <f t="array" ref="AZ234">IFERROR(INDEX($N69:$N83,MATCH(1,IF($L69:$L83&lt;=AZ$167,IF($M69:$M83&gt;=AZ$167,1)),0))*$B69/12,0)</f>
        <v>0</v>
      </c>
      <c r="BA234" s="515">
        <f t="array" ref="BA234">IFERROR(INDEX($N69:$N83,MATCH(1,IF($L69:$L83&lt;=BA$167,IF($M69:$M83&gt;=BA$167,1)),0))*$B69/12,0)</f>
        <v>0</v>
      </c>
      <c r="BB234" s="515">
        <f t="array" ref="BB234">IFERROR(INDEX($N69:$N83,MATCH(1,IF($L69:$L83&lt;=BB$167,IF($M69:$M83&gt;=BB$167,1)),0))*$B69/12,0)</f>
        <v>0</v>
      </c>
      <c r="BC234" s="515">
        <f t="array" ref="BC234">IFERROR(INDEX($N69:$N83,MATCH(1,IF($L69:$L83&lt;=BC$167,IF($M69:$M83&gt;=BC$167,1)),0))*$B69/12,0)</f>
        <v>0</v>
      </c>
      <c r="BD234" s="515">
        <f t="array" ref="BD234">IFERROR(INDEX($N69:$N83,MATCH(1,IF($L69:$L83&lt;=BD$167,IF($M69:$M83&gt;=BD$167,1)),0))*$B69/12,0)</f>
        <v>0</v>
      </c>
      <c r="BE234" s="515">
        <f t="array" ref="BE234">IFERROR(INDEX($N69:$N83,MATCH(1,IF($L69:$L83&lt;=BE$167,IF($M69:$M83&gt;=BE$167,1)),0))*$B69/12,0)</f>
        <v>0</v>
      </c>
      <c r="BF234" s="515">
        <f t="array" ref="BF234">IFERROR(INDEX($N69:$N83,MATCH(1,IF($L69:$L83&lt;=BF$167,IF($M69:$M83&gt;=BF$167,1)),0))*$B69/12,0)</f>
        <v>0</v>
      </c>
      <c r="BG234" s="515">
        <f t="array" ref="BG234">IFERROR(INDEX($N69:$N83,MATCH(1,IF($L69:$L83&lt;=BG$167,IF($M69:$M83&gt;=BG$167,1)),0))*$B69/12,0)</f>
        <v>0</v>
      </c>
      <c r="BH234" s="515">
        <f t="array" ref="BH234">IFERROR(INDEX($N69:$N83,MATCH(1,IF($L69:$L83&lt;=BH$167,IF($M69:$M83&gt;=BH$167,1)),0))*$B69/12,0)</f>
        <v>0</v>
      </c>
      <c r="BI234" s="515">
        <f t="array" ref="BI234">IFERROR(INDEX($N69:$N83,MATCH(1,IF($L69:$L83&lt;=BI$167,IF($M69:$M83&gt;=BI$167,1)),0))*$B69/12,0)</f>
        <v>0</v>
      </c>
      <c r="BJ234" s="515">
        <f t="array" ref="BJ234">IFERROR(INDEX($N69:$N83,MATCH(1,IF($L69:$L83&lt;=BJ$167,IF($M69:$M83&gt;=BJ$167,1)),0))*$B69/12,0)</f>
        <v>0</v>
      </c>
      <c r="BK234" s="515">
        <f t="array" ref="BK234">IFERROR(INDEX($N69:$N83,MATCH(1,IF($L69:$L83&lt;=BK$167,IF($M69:$M83&gt;=BK$167,1)),0))*$B69/12,0)</f>
        <v>0</v>
      </c>
      <c r="BL234" s="515">
        <f t="array" ref="BL234">IFERROR(INDEX($N69:$N83,MATCH(1,IF($L69:$L83&lt;=BL$167,IF($M69:$M83&gt;=BL$167,1)),0))*$B69/12,0)</f>
        <v>0</v>
      </c>
      <c r="BM234" s="515">
        <f t="array" ref="BM234">IFERROR(INDEX($N69:$N83,MATCH(1,IF($L69:$L83&lt;=BM$167,IF($M69:$M83&gt;=BM$167,1)),0))*$B69/12,0)</f>
        <v>0</v>
      </c>
      <c r="BN234" s="515">
        <f t="array" ref="BN234">IFERROR(INDEX($N69:$N83,MATCH(1,IF($L69:$L83&lt;=BN$167,IF($M69:$M83&gt;=BN$167,1)),0))*$B69/12,0)</f>
        <v>0</v>
      </c>
      <c r="BO234" s="515">
        <f t="array" ref="BO234">IFERROR(INDEX($N69:$N83,MATCH(1,IF($L69:$L83&lt;=BO$167,IF($M69:$M83&gt;=BO$167,1)),0))*$B69/12,0)</f>
        <v>0</v>
      </c>
      <c r="BP234" s="515">
        <f t="array" ref="BP234">IFERROR(INDEX($N69:$N83,MATCH(1,IF($L69:$L83&lt;=BP$167,IF($M69:$M83&gt;=BP$167,1)),0))*$B69/12,0)</f>
        <v>0</v>
      </c>
      <c r="BQ234" s="515">
        <f t="array" ref="BQ234">IFERROR(INDEX($N69:$N83,MATCH(1,IF($L69:$L83&lt;=BQ$167,IF($M69:$M83&gt;=BQ$167,1)),0))*$B69/12,0)</f>
        <v>0</v>
      </c>
      <c r="BR234" s="515">
        <f t="array" ref="BR234">IFERROR(INDEX($N69:$N83,MATCH(1,IF($L69:$L83&lt;=BR$167,IF($M69:$M83&gt;=BR$167,1)),0))*$B69/12,0)</f>
        <v>0</v>
      </c>
      <c r="BS234" s="515">
        <f t="array" ref="BS234">IFERROR(INDEX($N69:$N83,MATCH(1,IF($L69:$L83&lt;=BS$167,IF($M69:$M83&gt;=BS$167,1)),0))*$B69/12,0)</f>
        <v>0</v>
      </c>
      <c r="BT234" s="515">
        <f t="array" ref="BT234">IFERROR(INDEX($N69:$N83,MATCH(1,IF($L69:$L83&lt;=BT$167,IF($M69:$M83&gt;=BT$167,1)),0))*$B69/12,0)</f>
        <v>0</v>
      </c>
      <c r="BU234" s="515">
        <f t="array" ref="BU234">IFERROR(INDEX($N69:$N83,MATCH(1,IF($L69:$L83&lt;=BU$167,IF($M69:$M83&gt;=BU$167,1)),0))*$B69/12,0)</f>
        <v>0</v>
      </c>
      <c r="BV234" s="515">
        <f t="array" ref="BV234">IFERROR(INDEX($N69:$N83,MATCH(1,IF($L69:$L83&lt;=BV$167,IF($M69:$M83&gt;=BV$167,1)),0))*$B69/12,0)</f>
        <v>0</v>
      </c>
      <c r="BW234" s="515">
        <f t="array" ref="BW234">IFERROR(INDEX($N69:$N83,MATCH(1,IF($L69:$L83&lt;=BW$167,IF($M69:$M83&gt;=BW$167,1)),0))*$B69/12,0)</f>
        <v>0</v>
      </c>
      <c r="BX234" s="515">
        <f t="array" ref="BX234">IFERROR(INDEX($N69:$N83,MATCH(1,IF($L69:$L83&lt;=BX$167,IF($M69:$M83&gt;=BX$167,1)),0))*$B69/12,0)</f>
        <v>0</v>
      </c>
      <c r="BY234" s="515">
        <f t="array" ref="BY234">IFERROR(INDEX($N69:$N83,MATCH(1,IF($L69:$L83&lt;=BY$167,IF($M69:$M83&gt;=BY$167,1)),0))*$B69/12,0)</f>
        <v>0</v>
      </c>
      <c r="BZ234" s="515">
        <f t="array" ref="BZ234">IFERROR(INDEX($N69:$N83,MATCH(1,IF($L69:$L83&lt;=BZ$167,IF($M69:$M83&gt;=BZ$167,1)),0))*$B69/12,0)</f>
        <v>0</v>
      </c>
      <c r="CA234" s="515">
        <f t="array" ref="CA234">IFERROR(INDEX($N69:$N83,MATCH(1,IF($L69:$L83&lt;=CA$167,IF($M69:$M83&gt;=CA$167,1)),0))*$B69/12,0)</f>
        <v>0</v>
      </c>
      <c r="CB234" s="515">
        <f t="array" ref="CB234">IFERROR(INDEX($N69:$N83,MATCH(1,IF($L69:$L83&lt;=CB$167,IF($M69:$M83&gt;=CB$167,1)),0))*$B69/12,0)</f>
        <v>0</v>
      </c>
      <c r="CC234" s="515">
        <f t="array" ref="CC234">IFERROR(INDEX($N69:$N83,MATCH(1,IF($L69:$L83&lt;=CC$167,IF($M69:$M83&gt;=CC$167,1)),0))*$B69/12,0)</f>
        <v>0</v>
      </c>
      <c r="CD234" s="515">
        <f t="array" ref="CD234">IFERROR(INDEX($N69:$N83,MATCH(1,IF($L69:$L83&lt;=CD$167,IF($M69:$M83&gt;=CD$167,1)),0))*$B69/12,0)</f>
        <v>0</v>
      </c>
      <c r="CE234" s="515">
        <f t="array" ref="CE234">IFERROR(INDEX($N69:$N83,MATCH(1,IF($L69:$L83&lt;=CE$167,IF($M69:$M83&gt;=CE$167,1)),0))*$B69/12,0)</f>
        <v>0</v>
      </c>
      <c r="CF234" s="515">
        <f t="array" ref="CF234">IFERROR(INDEX($N69:$N83,MATCH(1,IF($L69:$L83&lt;=CF$167,IF($M69:$M83&gt;=CF$167,1)),0))*$B69/12,0)</f>
        <v>0</v>
      </c>
      <c r="CG234" s="515">
        <f t="array" ref="CG234">IFERROR(INDEX($N69:$N83,MATCH(1,IF($L69:$L83&lt;=CG$167,IF($M69:$M83&gt;=CG$167,1)),0))*$B69/12,0)</f>
        <v>0</v>
      </c>
      <c r="CH234" s="515">
        <f t="array" ref="CH234">IFERROR(INDEX($N69:$N83,MATCH(1,IF($L69:$L83&lt;=CH$167,IF($M69:$M83&gt;=CH$167,1)),0))*$B69/12,0)</f>
        <v>0</v>
      </c>
      <c r="CI234" s="515">
        <f t="array" ref="CI234">IFERROR(INDEX($N69:$N83,MATCH(1,IF($L69:$L83&lt;=CI$167,IF($M69:$M83&gt;=CI$167,1)),0))*$B69/12,0)</f>
        <v>0</v>
      </c>
      <c r="CJ234" s="515">
        <f t="array" ref="CJ234">IFERROR(INDEX($N69:$N83,MATCH(1,IF($L69:$L83&lt;=CJ$167,IF($M69:$M83&gt;=CJ$167,1)),0))*$B69/12,0)</f>
        <v>0</v>
      </c>
      <c r="CK234" s="515">
        <f t="array" ref="CK234">IFERROR(INDEX($N69:$N83,MATCH(1,IF($L69:$L83&lt;=CK$167,IF($M69:$M83&gt;=CK$167,1)),0))*$B69/12,0)</f>
        <v>0</v>
      </c>
      <c r="CL234" s="515">
        <f t="array" ref="CL234">IFERROR(INDEX($N69:$N83,MATCH(1,IF($L69:$L83&lt;=CL$167,IF($M69:$M83&gt;=CL$167,1)),0))*$B69/12,0)</f>
        <v>0</v>
      </c>
      <c r="CM234" s="515">
        <f t="array" ref="CM234">IFERROR(INDEX($N69:$N83,MATCH(1,IF($L69:$L83&lt;=CM$167,IF($M69:$M83&gt;=CM$167,1)),0))*$B69/12,0)</f>
        <v>0</v>
      </c>
      <c r="CN234" s="515">
        <f t="array" ref="CN234">IFERROR(INDEX($N69:$N83,MATCH(1,IF($L69:$L83&lt;=CN$167,IF($M69:$M83&gt;=CN$167,1)),0))*$B69/12,0)</f>
        <v>0</v>
      </c>
      <c r="CO234" s="515">
        <f t="array" ref="CO234">IFERROR(INDEX($N69:$N83,MATCH(1,IF($L69:$L83&lt;=CO$167,IF($M69:$M83&gt;=CO$167,1)),0))*$B69/12,0)</f>
        <v>0</v>
      </c>
      <c r="CP234" s="515">
        <f t="array" ref="CP234">IFERROR(INDEX($N69:$N83,MATCH(1,IF($L69:$L83&lt;=CP$167,IF($M69:$M83&gt;=CP$167,1)),0))*$B69/12,0)</f>
        <v>0</v>
      </c>
      <c r="CQ234" s="515">
        <f t="array" ref="CQ234">IFERROR(INDEX($N69:$N83,MATCH(1,IF($L69:$L83&lt;=CQ$167,IF($M69:$M83&gt;=CQ$167,1)),0))*$B69/12,0)</f>
        <v>0</v>
      </c>
      <c r="CR234" s="515">
        <f t="array" ref="CR234">IFERROR(INDEX($N69:$N83,MATCH(1,IF($L69:$L83&lt;=CR$167,IF($M69:$M83&gt;=CR$167,1)),0))*$B69/12,0)</f>
        <v>0</v>
      </c>
      <c r="CS234" s="515">
        <f t="array" ref="CS234">IFERROR(INDEX($N69:$N83,MATCH(1,IF($L69:$L83&lt;=CS$167,IF($M69:$M83&gt;=CS$167,1)),0))*$B69/12,0)</f>
        <v>0</v>
      </c>
      <c r="CT234" s="515">
        <f t="array" ref="CT234">IFERROR(INDEX($N69:$N83,MATCH(1,IF($L69:$L83&lt;=CT$167,IF($M69:$M83&gt;=CT$167,1)),0))*$B69/12,0)</f>
        <v>0</v>
      </c>
      <c r="CU234" s="515">
        <f t="array" ref="CU234">IFERROR(INDEX($N69:$N83,MATCH(1,IF($L69:$L83&lt;=CU$167,IF($M69:$M83&gt;=CU$167,1)),0))*$B69/12,0)</f>
        <v>0</v>
      </c>
      <c r="CV234" s="515">
        <f t="array" ref="CV234">IFERROR(INDEX($N69:$N83,MATCH(1,IF($L69:$L83&lt;=CV$167,IF($M69:$M83&gt;=CV$167,1)),0))*$B69/12,0)</f>
        <v>0</v>
      </c>
      <c r="CW234" s="515">
        <f t="array" ref="CW234">IFERROR(INDEX($N69:$N83,MATCH(1,IF($L69:$L83&lt;=CW$167,IF($M69:$M83&gt;=CW$167,1)),0))*$B69/12,0)</f>
        <v>0</v>
      </c>
      <c r="CX234" s="515">
        <f t="array" ref="CX234">IFERROR(INDEX($N69:$N83,MATCH(1,IF($L69:$L83&lt;=CX$167,IF($M69:$M83&gt;=CX$167,1)),0))*$B69/12,0)</f>
        <v>0</v>
      </c>
      <c r="CY234" s="515">
        <f t="array" ref="CY234">IFERROR(INDEX($N69:$N83,MATCH(1,IF($L69:$L83&lt;=CY$167,IF($M69:$M83&gt;=CY$167,1)),0))*$B69/12,0)</f>
        <v>0</v>
      </c>
      <c r="CZ234" s="515">
        <f t="array" ref="CZ234">IFERROR(INDEX($N69:$N83,MATCH(1,IF($L69:$L83&lt;=CZ$167,IF($M69:$M83&gt;=CZ$167,1)),0))*$B69/12,0)</f>
        <v>0</v>
      </c>
      <c r="DA234" s="515">
        <f t="array" ref="DA234">IFERROR(INDEX($N69:$N83,MATCH(1,IF($L69:$L83&lt;=DA$167,IF($M69:$M83&gt;=DA$167,1)),0))*$B69/12,0)</f>
        <v>0</v>
      </c>
      <c r="DB234" s="515">
        <f t="array" ref="DB234">IFERROR(INDEX($N69:$N83,MATCH(1,IF($L69:$L83&lt;=DB$167,IF($M69:$M83&gt;=DB$167,1)),0))*$B69/12,0)</f>
        <v>0</v>
      </c>
      <c r="DC234" s="515">
        <f t="array" ref="DC234">IFERROR(INDEX($N69:$N83,MATCH(1,IF($L69:$L83&lt;=DC$167,IF($M69:$M83&gt;=DC$167,1)),0))*$B69/12,0)</f>
        <v>0</v>
      </c>
      <c r="DD234" s="515">
        <f t="array" ref="DD234">IFERROR(INDEX($N69:$N83,MATCH(1,IF($L69:$L83&lt;=DD$167,IF($M69:$M83&gt;=DD$167,1)),0))*$B69/12,0)</f>
        <v>0</v>
      </c>
      <c r="DE234" s="515">
        <f t="array" ref="DE234">IFERROR(INDEX($N69:$N83,MATCH(1,IF($L69:$L83&lt;=DE$167,IF($M69:$M83&gt;=DE$167,1)),0))*$B69/12,0)</f>
        <v>0</v>
      </c>
      <c r="DF234" s="515">
        <f t="array" ref="DF234">IFERROR(INDEX($N69:$N83,MATCH(1,IF($L69:$L83&lt;=DF$167,IF($M69:$M83&gt;=DF$167,1)),0))*$B69/12,0)</f>
        <v>0</v>
      </c>
      <c r="DG234" s="515">
        <f t="array" ref="DG234">IFERROR(INDEX($N69:$N83,MATCH(1,IF($L69:$L83&lt;=DG$167,IF($M69:$M83&gt;=DG$167,1)),0))*$B69/12,0)</f>
        <v>0</v>
      </c>
      <c r="DH234" s="515">
        <f t="array" ref="DH234">IFERROR(INDEX($N69:$N83,MATCH(1,IF($L69:$L83&lt;=DH$167,IF($M69:$M83&gt;=DH$167,1)),0))*$B69/12,0)</f>
        <v>0</v>
      </c>
      <c r="DI234" s="515">
        <f t="array" ref="DI234">IFERROR(INDEX($N69:$N83,MATCH(1,IF($L69:$L83&lt;=DI$167,IF($M69:$M83&gt;=DI$167,1)),0))*$B69/12,0)</f>
        <v>0</v>
      </c>
      <c r="DJ234" s="515">
        <f t="array" ref="DJ234">IFERROR(INDEX($N69:$N83,MATCH(1,IF($L69:$L83&lt;=DJ$167,IF($M69:$M83&gt;=DJ$167,1)),0))*$B69/12,0)</f>
        <v>0</v>
      </c>
      <c r="DK234" s="515">
        <f t="array" ref="DK234">IFERROR(INDEX($N69:$N83,MATCH(1,IF($L69:$L83&lt;=DK$167,IF($M69:$M83&gt;=DK$167,1)),0))*$B69/12,0)</f>
        <v>0</v>
      </c>
      <c r="DL234" s="515">
        <f t="array" ref="DL234">IFERROR(INDEX($N69:$N83,MATCH(1,IF($L69:$L83&lt;=DL$167,IF($M69:$M83&gt;=DL$167,1)),0))*$B69/12,0)</f>
        <v>0</v>
      </c>
      <c r="DM234" s="515">
        <f t="array" ref="DM234">IFERROR(INDEX($N69:$N83,MATCH(1,IF($L69:$L83&lt;=DM$167,IF($M69:$M83&gt;=DM$167,1)),0))*$B69/12,0)</f>
        <v>0</v>
      </c>
      <c r="DN234" s="515">
        <f t="array" ref="DN234">IFERROR(INDEX($N69:$N83,MATCH(1,IF($L69:$L83&lt;=DN$167,IF($M69:$M83&gt;=DN$167,1)),0))*$B69/12,0)</f>
        <v>0</v>
      </c>
      <c r="DO234" s="515">
        <f t="array" ref="DO234">IFERROR(INDEX($N69:$N83,MATCH(1,IF($L69:$L83&lt;=DO$167,IF($M69:$M83&gt;=DO$167,1)),0))*$B69/12,0)</f>
        <v>0</v>
      </c>
      <c r="DP234" s="515">
        <f t="array" ref="DP234">IFERROR(INDEX($N69:$N83,MATCH(1,IF($L69:$L83&lt;=DP$167,IF($M69:$M83&gt;=DP$167,1)),0))*$B69/12,0)</f>
        <v>0</v>
      </c>
      <c r="DQ234" s="515">
        <f t="array" ref="DQ234">IFERROR(INDEX($N69:$N83,MATCH(1,IF($L69:$L83&lt;=DQ$167,IF($M69:$M83&gt;=DQ$167,1)),0))*$B69/12,0)</f>
        <v>0</v>
      </c>
      <c r="DR234" s="515">
        <f t="array" ref="DR234">IFERROR(INDEX($N69:$N83,MATCH(1,IF($L69:$L83&lt;=DR$167,IF($M69:$M83&gt;=DR$167,1)),0))*$B69/12,0)</f>
        <v>0</v>
      </c>
      <c r="DS234" s="515">
        <f t="array" ref="DS234">IFERROR(INDEX($N69:$N83,MATCH(1,IF($L69:$L83&lt;=DS$167,IF($M69:$M83&gt;=DS$167,1)),0))*$B69/12,0)</f>
        <v>0</v>
      </c>
      <c r="DT234" s="515">
        <f t="array" ref="DT234">IFERROR(INDEX($N69:$N83,MATCH(1,IF($L69:$L83&lt;=DT$167,IF($M69:$M83&gt;=DT$167,1)),0))*$B69/12,0)</f>
        <v>0</v>
      </c>
      <c r="DU234" s="515">
        <f t="array" ref="DU234">IFERROR(INDEX($N69:$N83,MATCH(1,IF($L69:$L83&lt;=DU$167,IF($M69:$M83&gt;=DU$167,1)),0))*$B69/12,0)</f>
        <v>0</v>
      </c>
      <c r="DV234" s="515">
        <f t="array" ref="DV234">IFERROR(INDEX($N69:$N83,MATCH(1,IF($L69:$L83&lt;=DV$167,IF($M69:$M83&gt;=DV$167,1)),0))*$B69/12,0)</f>
        <v>0</v>
      </c>
      <c r="DW234" s="515">
        <f t="array" ref="DW234">IFERROR(INDEX($N69:$N83,MATCH(1,IF($L69:$L83&lt;=DW$167,IF($M69:$M83&gt;=DW$167,1)),0))*$B69/12,0)</f>
        <v>0</v>
      </c>
      <c r="DX234" s="515">
        <f t="array" ref="DX234">IFERROR(INDEX($N69:$N83,MATCH(1,IF($L69:$L83&lt;=DX$167,IF($M69:$M83&gt;=DX$167,1)),0))*$B69/12,0)</f>
        <v>0</v>
      </c>
      <c r="DY234" s="515">
        <f t="array" ref="DY234">IFERROR(INDEX($N69:$N83,MATCH(1,IF($L69:$L83&lt;=DY$167,IF($M69:$M83&gt;=DY$167,1)),0))*$B69/12,0)</f>
        <v>0</v>
      </c>
      <c r="DZ234" s="515">
        <f t="array" ref="DZ234">IFERROR(INDEX($N69:$N83,MATCH(1,IF($L69:$L83&lt;=DZ$167,IF($M69:$M83&gt;=DZ$167,1)),0))*$B69/12,0)</f>
        <v>0</v>
      </c>
      <c r="EA234" s="515">
        <f t="array" ref="EA234">IFERROR(INDEX($N69:$N83,MATCH(1,IF($L69:$L83&lt;=EA$167,IF($M69:$M83&gt;=EA$167,1)),0))*$B69/12,0)</f>
        <v>0</v>
      </c>
      <c r="EB234" s="515">
        <f t="array" ref="EB234">IFERROR(INDEX($N69:$N83,MATCH(1,IF($L69:$L83&lt;=EB$167,IF($M69:$M83&gt;=EB$167,1)),0))*$B69/12,0)</f>
        <v>0</v>
      </c>
      <c r="EC234" s="515">
        <f t="array" ref="EC234">IFERROR(INDEX($N69:$N83,MATCH(1,IF($L69:$L83&lt;=EC$167,IF($M69:$M83&gt;=EC$167,1)),0))*$B69/12,0)</f>
        <v>0</v>
      </c>
      <c r="ED234" s="515">
        <f t="array" ref="ED234">IFERROR(INDEX($N69:$N83,MATCH(1,IF($L69:$L83&lt;=ED$167,IF($M69:$M83&gt;=ED$167,1)),0))*$B69/12,0)</f>
        <v>0</v>
      </c>
      <c r="EE234" s="515">
        <f t="array" ref="EE234">IFERROR(INDEX($N69:$N83,MATCH(1,IF($L69:$L83&lt;=EE$167,IF($M69:$M83&gt;=EE$167,1)),0))*$B69/12,0)</f>
        <v>0</v>
      </c>
      <c r="EF234" s="515">
        <f t="array" ref="EF234">IFERROR(INDEX($N69:$N83,MATCH(1,IF($L69:$L83&lt;=EF$167,IF($M69:$M83&gt;=EF$167,1)),0))*$B69/12,0)</f>
        <v>0</v>
      </c>
      <c r="EG234" s="515">
        <f t="array" ref="EG234">IFERROR(INDEX($N69:$N83,MATCH(1,IF($L69:$L83&lt;=EG$167,IF($M69:$M83&gt;=EG$167,1)),0))*$B69/12,0)</f>
        <v>0</v>
      </c>
      <c r="EH234" s="515">
        <f t="array" ref="EH234">IFERROR(INDEX($N69:$N83,MATCH(1,IF($L69:$L83&lt;=EH$167,IF($M69:$M83&gt;=EH$167,1)),0))*$B69/12,0)</f>
        <v>0</v>
      </c>
      <c r="EI234" s="515">
        <f t="array" ref="EI234">IFERROR(INDEX($N69:$N83,MATCH(1,IF($L69:$L83&lt;=EI$167,IF($M69:$M83&gt;=EI$167,1)),0))*$B69/12,0)</f>
        <v>0</v>
      </c>
      <c r="EJ234" s="515">
        <f t="array" ref="EJ234">IFERROR(INDEX($N69:$N83,MATCH(1,IF($L69:$L83&lt;=EJ$167,IF($M69:$M83&gt;=EJ$167,1)),0))*$B69/12,0)</f>
        <v>0</v>
      </c>
      <c r="EK234" s="515">
        <f t="array" ref="EK234">IFERROR(INDEX($N69:$N83,MATCH(1,IF($L69:$L83&lt;=EK$167,IF($M69:$M83&gt;=EK$167,1)),0))*$B69/12,0)</f>
        <v>0</v>
      </c>
      <c r="EL234" s="515">
        <f t="array" ref="EL234">IFERROR(INDEX($N69:$N83,MATCH(1,IF($L69:$L83&lt;=EL$167,IF($M69:$M83&gt;=EL$167,1)),0))*$B69/12,0)</f>
        <v>0</v>
      </c>
      <c r="EM234" s="515">
        <f t="array" ref="EM234">IFERROR(INDEX($N69:$N83,MATCH(1,IF($L69:$L83&lt;=EM$167,IF($M69:$M83&gt;=EM$167,1)),0))*$B69/12,0)</f>
        <v>0</v>
      </c>
      <c r="EN234" s="515">
        <f t="array" ref="EN234">IFERROR(INDEX($N69:$N83,MATCH(1,IF($L69:$L83&lt;=EN$167,IF($M69:$M83&gt;=EN$167,1)),0))*$B69/12,0)</f>
        <v>0</v>
      </c>
      <c r="EO234" s="515">
        <f t="array" ref="EO234">IFERROR(INDEX($N69:$N83,MATCH(1,IF($L69:$L83&lt;=EO$167,IF($M69:$M83&gt;=EO$167,1)),0))*$B69/12,0)</f>
        <v>0</v>
      </c>
      <c r="EP234" s="515">
        <f t="array" ref="EP234">IFERROR(INDEX($N69:$N83,MATCH(1,IF($L69:$L83&lt;=EP$167,IF($M69:$M83&gt;=EP$167,1)),0))*$B69/12,0)</f>
        <v>0</v>
      </c>
      <c r="EQ234" s="515">
        <f t="array" ref="EQ234">IFERROR(INDEX($N69:$N83,MATCH(1,IF($L69:$L83&lt;=EQ$167,IF($M69:$M83&gt;=EQ$167,1)),0))*$B69/12,0)</f>
        <v>0</v>
      </c>
      <c r="ER234" s="515">
        <f t="array" ref="ER234">IFERROR(INDEX($N69:$N83,MATCH(1,IF($L69:$L83&lt;=ER$167,IF($M69:$M83&gt;=ER$167,1)),0))*$B69/12,0)</f>
        <v>0</v>
      </c>
      <c r="ES234" s="515">
        <f t="array" ref="ES234">IFERROR(INDEX($N69:$N83,MATCH(1,IF($L69:$L83&lt;=ES$167,IF($M69:$M83&gt;=ES$167,1)),0))*$B69/12,0)</f>
        <v>0</v>
      </c>
      <c r="ET234" s="515">
        <f t="array" ref="ET234">IFERROR(INDEX($N69:$N83,MATCH(1,IF($L69:$L83&lt;=ET$167,IF($M69:$M83&gt;=ET$167,1)),0))*$B69/12,0)</f>
        <v>0</v>
      </c>
      <c r="EU234" s="515">
        <f t="array" ref="EU234">IFERROR(INDEX($N69:$N83,MATCH(1,IF($L69:$L83&lt;=EU$167,IF($M69:$M83&gt;=EU$167,1)),0))*$B69/12,0)</f>
        <v>0</v>
      </c>
      <c r="EV234" s="515">
        <f t="array" ref="EV234">IFERROR(INDEX($N69:$N83,MATCH(1,IF($L69:$L83&lt;=EV$167,IF($M69:$M83&gt;=EV$167,1)),0))*$B69/12,0)</f>
        <v>0</v>
      </c>
      <c r="EW234" s="515">
        <f t="array" ref="EW234">IFERROR(INDEX($N69:$N83,MATCH(1,IF($L69:$L83&lt;=EW$167,IF($M69:$M83&gt;=EW$167,1)),0))*$B69/12,0)</f>
        <v>0</v>
      </c>
      <c r="EX234" s="515">
        <f t="array" ref="EX234">IFERROR(INDEX($N69:$N83,MATCH(1,IF($L69:$L83&lt;=EX$167,IF($M69:$M83&gt;=EX$167,1)),0))*$B69/12,0)</f>
        <v>0</v>
      </c>
      <c r="EY234" s="515">
        <f t="array" ref="EY234">IFERROR(INDEX($N69:$N83,MATCH(1,IF($L69:$L83&lt;=EY$167,IF($M69:$M83&gt;=EY$167,1)),0))*$B69/12,0)</f>
        <v>0</v>
      </c>
      <c r="EZ234" s="515">
        <f t="array" ref="EZ234">IFERROR(INDEX($N69:$N83,MATCH(1,IF($L69:$L83&lt;=EZ$167,IF($M69:$M83&gt;=EZ$167,1)),0))*$B69/12,0)</f>
        <v>0</v>
      </c>
      <c r="FA234" s="515">
        <f t="array" ref="FA234">IFERROR(INDEX($N69:$N83,MATCH(1,IF($L69:$L83&lt;=FA$167,IF($M69:$M83&gt;=FA$167,1)),0))*$B69/12,0)</f>
        <v>0</v>
      </c>
      <c r="FB234" s="515">
        <f t="array" ref="FB234">IFERROR(INDEX($N69:$N83,MATCH(1,IF($L69:$L83&lt;=FB$167,IF($M69:$M83&gt;=FB$167,1)),0))*$B69/12,0)</f>
        <v>0</v>
      </c>
      <c r="FC234" s="515">
        <f t="array" ref="FC234">IFERROR(INDEX($N69:$N83,MATCH(1,IF($L69:$L83&lt;=FC$167,IF($M69:$M83&gt;=FC$167,1)),0))*$B69/12,0)</f>
        <v>0</v>
      </c>
      <c r="FD234" s="515">
        <f t="array" ref="FD234">IFERROR(INDEX($N69:$N83,MATCH(1,IF($L69:$L83&lt;=FD$167,IF($M69:$M83&gt;=FD$167,1)),0))*$B69/12,0)</f>
        <v>0</v>
      </c>
      <c r="FE234" s="515">
        <f t="array" ref="FE234">IFERROR(INDEX($N69:$N83,MATCH(1,IF($L69:$L83&lt;=FE$167,IF($M69:$M83&gt;=FE$167,1)),0))*$B69/12,0)</f>
        <v>0</v>
      </c>
      <c r="FF234" s="515">
        <f t="array" ref="FF234">IFERROR(INDEX($N69:$N83,MATCH(1,IF($L69:$L83&lt;=FF$167,IF($M69:$M83&gt;=FF$167,1)),0))*$B69/12,0)</f>
        <v>0</v>
      </c>
      <c r="FG234" s="515">
        <f t="array" ref="FG234">IFERROR(INDEX($N69:$N83,MATCH(1,IF($L69:$L83&lt;=FG$167,IF($M69:$M83&gt;=FG$167,1)),0))*$B69/12,0)</f>
        <v>0</v>
      </c>
      <c r="FH234" s="515">
        <f t="array" ref="FH234">IFERROR(INDEX($N69:$N83,MATCH(1,IF($L69:$L83&lt;=FH$167,IF($M69:$M83&gt;=FH$167,1)),0))*$B69/12,0)</f>
        <v>0</v>
      </c>
      <c r="FI234" s="515">
        <f t="array" ref="FI234">IFERROR(INDEX($N69:$N83,MATCH(1,IF($L69:$L83&lt;=FI$167,IF($M69:$M83&gt;=FI$167,1)),0))*$B69/12,0)</f>
        <v>0</v>
      </c>
      <c r="FJ234" s="515">
        <f t="array" ref="FJ234">IFERROR(INDEX($N69:$N83,MATCH(1,IF($L69:$L83&lt;=FJ$167,IF($M69:$M83&gt;=FJ$167,1)),0))*$B69/12,0)</f>
        <v>0</v>
      </c>
      <c r="FK234" s="515">
        <f t="array" ref="FK234">IFERROR(INDEX($N69:$N83,MATCH(1,IF($L69:$L83&lt;=FK$167,IF($M69:$M83&gt;=FK$167,1)),0))*$B69/12,0)</f>
        <v>0</v>
      </c>
      <c r="FL234" s="515">
        <f t="array" ref="FL234">IFERROR(INDEX($N69:$N83,MATCH(1,IF($L69:$L83&lt;=FL$167,IF($M69:$M83&gt;=FL$167,1)),0))*$B69/12,0)</f>
        <v>0</v>
      </c>
      <c r="FM234" s="515">
        <f t="array" ref="FM234">IFERROR(INDEX($N69:$N83,MATCH(1,IF($L69:$L83&lt;=FM$167,IF($M69:$M83&gt;=FM$167,1)),0))*$B69/12,0)</f>
        <v>0</v>
      </c>
      <c r="FN234" s="515">
        <f t="array" ref="FN234">IFERROR(INDEX($N69:$N83,MATCH(1,IF($L69:$L83&lt;=FN$167,IF($M69:$M83&gt;=FN$167,1)),0))*$B69/12,0)</f>
        <v>0</v>
      </c>
      <c r="FO234" s="515">
        <f t="array" ref="FO234">IFERROR(INDEX($N69:$N83,MATCH(1,IF($L69:$L83&lt;=FO$167,IF($M69:$M83&gt;=FO$167,1)),0))*$B69/12,0)</f>
        <v>0</v>
      </c>
      <c r="FP234" s="515">
        <f t="array" ref="FP234">IFERROR(INDEX($N69:$N83,MATCH(1,IF($L69:$L83&lt;=FP$167,IF($M69:$M83&gt;=FP$167,1)),0))*$B69/12,0)</f>
        <v>0</v>
      </c>
      <c r="FQ234" s="515">
        <f t="array" ref="FQ234">IFERROR(INDEX($N69:$N83,MATCH(1,IF($L69:$L83&lt;=FQ$167,IF($M69:$M83&gt;=FQ$167,1)),0))*$B69/12,0)</f>
        <v>0</v>
      </c>
      <c r="FR234" s="515">
        <f t="array" ref="FR234">IFERROR(INDEX($N69:$N83,MATCH(1,IF($L69:$L83&lt;=FR$167,IF($M69:$M83&gt;=FR$167,1)),0))*$B69/12,0)</f>
        <v>0</v>
      </c>
      <c r="FS234" s="515">
        <f t="array" ref="FS234">IFERROR(INDEX($N69:$N83,MATCH(1,IF($L69:$L83&lt;=FS$167,IF($M69:$M83&gt;=FS$167,1)),0))*$B69/12,0)</f>
        <v>0</v>
      </c>
      <c r="FT234" s="515">
        <f t="array" ref="FT234">IFERROR(INDEX($N69:$N83,MATCH(1,IF($L69:$L83&lt;=FT$167,IF($M69:$M83&gt;=FT$167,1)),0))*$B69/12,0)</f>
        <v>0</v>
      </c>
      <c r="FU234" s="515">
        <f t="array" ref="FU234">IFERROR(INDEX($N69:$N83,MATCH(1,IF($L69:$L83&lt;=FU$167,IF($M69:$M83&gt;=FU$167,1)),0))*$B69/12,0)</f>
        <v>0</v>
      </c>
      <c r="FV234" s="515">
        <f t="array" ref="FV234">IFERROR(INDEX($N69:$N83,MATCH(1,IF($L69:$L83&lt;=FV$167,IF($M69:$M83&gt;=FV$167,1)),0))*$B69/12,0)</f>
        <v>0</v>
      </c>
      <c r="FW234" s="515">
        <f t="array" ref="FW234">IFERROR(INDEX($N69:$N83,MATCH(1,IF($L69:$L83&lt;=FW$167,IF($M69:$M83&gt;=FW$167,1)),0))*$B69/12,0)</f>
        <v>0</v>
      </c>
      <c r="FX234" s="515">
        <f t="array" ref="FX234">IFERROR(INDEX($N69:$N83,MATCH(1,IF($L69:$L83&lt;=FX$167,IF($M69:$M83&gt;=FX$167,1)),0))*$B69/12,0)</f>
        <v>0</v>
      </c>
      <c r="FY234" s="515">
        <f t="array" ref="FY234">IFERROR(INDEX($N69:$N83,MATCH(1,IF($L69:$L83&lt;=FY$167,IF($M69:$M83&gt;=FY$167,1)),0))*$B69/12,0)</f>
        <v>0</v>
      </c>
      <c r="FZ234" s="515">
        <f t="array" ref="FZ234">IFERROR(INDEX($N69:$N83,MATCH(1,IF($L69:$L83&lt;=FZ$167,IF($M69:$M83&gt;=FZ$167,1)),0))*$B69/12,0)</f>
        <v>0</v>
      </c>
      <c r="GA234" s="515">
        <f t="array" ref="GA234">IFERROR(INDEX($N69:$N83,MATCH(1,IF($L69:$L83&lt;=GA$167,IF($M69:$M83&gt;=GA$167,1)),0))*$B69/12,0)</f>
        <v>0</v>
      </c>
      <c r="GB234" s="515">
        <f t="array" ref="GB234">IFERROR(INDEX($N69:$N83,MATCH(1,IF($L69:$L83&lt;=GB$167,IF($M69:$M83&gt;=GB$167,1)),0))*$B69/12,0)</f>
        <v>0</v>
      </c>
      <c r="GC234" s="515">
        <f t="array" ref="GC234">IFERROR(INDEX($N69:$N83,MATCH(1,IF($L69:$L83&lt;=GC$167,IF($M69:$M83&gt;=GC$167,1)),0))*$B69/12,0)</f>
        <v>0</v>
      </c>
      <c r="GD234" s="515">
        <f t="array" ref="GD234">IFERROR(INDEX($N69:$N83,MATCH(1,IF($L69:$L83&lt;=GD$167,IF($M69:$M83&gt;=GD$167,1)),0))*$B69/12,0)</f>
        <v>0</v>
      </c>
      <c r="GE234" s="515">
        <f t="array" ref="GE234">IFERROR(INDEX($N69:$N83,MATCH(1,IF($L69:$L83&lt;=GE$167,IF($M69:$M83&gt;=GE$167,1)),0))*$B69/12,0)</f>
        <v>0</v>
      </c>
      <c r="GF234" s="515">
        <f t="array" ref="GF234">IFERROR(INDEX($N69:$N83,MATCH(1,IF($L69:$L83&lt;=GF$167,IF($M69:$M83&gt;=GF$167,1)),0))*$B69/12,0)</f>
        <v>0</v>
      </c>
      <c r="GG234" s="515">
        <f t="array" ref="GG234">IFERROR(INDEX($N69:$N83,MATCH(1,IF($L69:$L83&lt;=GG$167,IF($M69:$M83&gt;=GG$167,1)),0))*$B69/12,0)</f>
        <v>0</v>
      </c>
      <c r="GH234" s="515">
        <f t="array" ref="GH234">IFERROR(INDEX($N69:$N83,MATCH(1,IF($L69:$L83&lt;=GH$167,IF($M69:$M83&gt;=GH$167,1)),0))*$B69/12,0)</f>
        <v>0</v>
      </c>
      <c r="GI234" s="515">
        <f t="array" ref="GI234">IFERROR(INDEX($N69:$N83,MATCH(1,IF($L69:$L83&lt;=GI$167,IF($M69:$M83&gt;=GI$167,1)),0))*$B69/12,0)</f>
        <v>0</v>
      </c>
      <c r="GJ234" s="515">
        <f t="array" ref="GJ234">IFERROR(INDEX($N69:$N83,MATCH(1,IF($L69:$L83&lt;=GJ$167,IF($M69:$M83&gt;=GJ$167,1)),0))*$B69/12,0)</f>
        <v>0</v>
      </c>
      <c r="GK234" s="515">
        <f t="array" ref="GK234">IFERROR(INDEX($N69:$N83,MATCH(1,IF($L69:$L83&lt;=GK$167,IF($M69:$M83&gt;=GK$167,1)),0))*$B69/12,0)</f>
        <v>0</v>
      </c>
      <c r="GL234" s="515">
        <f t="array" ref="GL234">IFERROR(INDEX($N69:$N83,MATCH(1,IF($L69:$L83&lt;=GL$167,IF($M69:$M83&gt;=GL$167,1)),0))*$B69/12,0)</f>
        <v>0</v>
      </c>
      <c r="GM234" s="515">
        <f t="array" ref="GM234">IFERROR(INDEX($N69:$N83,MATCH(1,IF($L69:$L83&lt;=GM$167,IF($M69:$M83&gt;=GM$167,1)),0))*$B69/12,0)</f>
        <v>0</v>
      </c>
      <c r="GN234" s="515">
        <f t="array" ref="GN234">IFERROR(INDEX($N69:$N83,MATCH(1,IF($L69:$L83&lt;=GN$167,IF($M69:$M83&gt;=GN$167,1)),0))*$B69/12,0)</f>
        <v>0</v>
      </c>
      <c r="GO234" s="515">
        <f t="array" ref="GO234">IFERROR(INDEX($N69:$N83,MATCH(1,IF($L69:$L83&lt;=GO$167,IF($M69:$M83&gt;=GO$167,1)),0))*$B69/12,0)</f>
        <v>0</v>
      </c>
      <c r="GP234" s="515">
        <f t="array" ref="GP234">IFERROR(INDEX($N69:$N83,MATCH(1,IF($L69:$L83&lt;=GP$167,IF($M69:$M83&gt;=GP$167,1)),0))*$B69/12,0)</f>
        <v>0</v>
      </c>
      <c r="GQ234" s="515">
        <f t="array" ref="GQ234">IFERROR(INDEX($N69:$N83,MATCH(1,IF($L69:$L83&lt;=GQ$167,IF($M69:$M83&gt;=GQ$167,1)),0))*$B69/12,0)</f>
        <v>0</v>
      </c>
      <c r="GR234" s="515">
        <f t="array" ref="GR234">IFERROR(INDEX($N69:$N83,MATCH(1,IF($L69:$L83&lt;=GR$167,IF($M69:$M83&gt;=GR$167,1)),0))*$B69/12,0)</f>
        <v>0</v>
      </c>
      <c r="GS234" s="515">
        <f t="array" ref="GS234">IFERROR(INDEX($N69:$N83,MATCH(1,IF($L69:$L83&lt;=GS$167,IF($M69:$M83&gt;=GS$167,1)),0))*$B69/12,0)</f>
        <v>0</v>
      </c>
      <c r="GT234" s="515">
        <f t="array" ref="GT234">IFERROR(INDEX($N69:$N83,MATCH(1,IF($L69:$L83&lt;=GT$167,IF($M69:$M83&gt;=GT$167,1)),0))*$B69/12,0)</f>
        <v>0</v>
      </c>
      <c r="GU234" s="515">
        <f t="array" ref="GU234">IFERROR(INDEX($N69:$N83,MATCH(1,IF($L69:$L83&lt;=GU$167,IF($M69:$M83&gt;=GU$167,1)),0))*$B69/12,0)</f>
        <v>0</v>
      </c>
      <c r="GV234" s="515">
        <f t="array" ref="GV234">IFERROR(INDEX($N69:$N83,MATCH(1,IF($L69:$L83&lt;=GV$167,IF($M69:$M83&gt;=GV$167,1)),0))*$B69/12,0)</f>
        <v>0</v>
      </c>
      <c r="GW234" s="515">
        <f t="array" ref="GW234">IFERROR(INDEX($N69:$N83,MATCH(1,IF($L69:$L83&lt;=GW$167,IF($M69:$M83&gt;=GW$167,1)),0))*$B69/12,0)</f>
        <v>0</v>
      </c>
      <c r="GX234" s="515">
        <f t="array" ref="GX234">IFERROR(INDEX($N69:$N83,MATCH(1,IF($L69:$L83&lt;=GX$167,IF($M69:$M83&gt;=GX$167,1)),0))*$B69/12,0)</f>
        <v>0</v>
      </c>
      <c r="GY234" s="515">
        <f t="array" ref="GY234">IFERROR(INDEX($N69:$N83,MATCH(1,IF($L69:$L83&lt;=GY$167,IF($M69:$M83&gt;=GY$167,1)),0))*$B69/12,0)</f>
        <v>0</v>
      </c>
      <c r="GZ234" s="515">
        <f t="array" ref="GZ234">IFERROR(INDEX($N69:$N83,MATCH(1,IF($L69:$L83&lt;=GZ$167,IF($M69:$M83&gt;=GZ$167,1)),0))*$B69/12,0)</f>
        <v>0</v>
      </c>
      <c r="HA234" s="515">
        <f t="array" ref="HA234">IFERROR(INDEX($N69:$N83,MATCH(1,IF($L69:$L83&lt;=HA$167,IF($M69:$M83&gt;=HA$167,1)),0))*$B69/12,0)</f>
        <v>0</v>
      </c>
      <c r="HB234" s="515">
        <f t="array" ref="HB234">IFERROR(INDEX($N69:$N83,MATCH(1,IF($L69:$L83&lt;=HB$167,IF($M69:$M83&gt;=HB$167,1)),0))*$B69/12,0)</f>
        <v>0</v>
      </c>
      <c r="HC234" s="515">
        <f t="array" ref="HC234">IFERROR(INDEX($N69:$N83,MATCH(1,IF($L69:$L83&lt;=HC$167,IF($M69:$M83&gt;=HC$167,1)),0))*$B69/12,0)</f>
        <v>0</v>
      </c>
      <c r="HD234" s="515">
        <f t="array" ref="HD234">IFERROR(INDEX($N69:$N83,MATCH(1,IF($L69:$L83&lt;=HD$167,IF($M69:$M83&gt;=HD$167,1)),0))*$B69/12,0)</f>
        <v>0</v>
      </c>
      <c r="HE234" s="515">
        <f t="array" ref="HE234">IFERROR(INDEX($N69:$N83,MATCH(1,IF($L69:$L83&lt;=HE$167,IF($M69:$M83&gt;=HE$167,1)),0))*$B69/12,0)</f>
        <v>0</v>
      </c>
      <c r="HF234" s="515">
        <f t="array" ref="HF234">IFERROR(INDEX($N69:$N83,MATCH(1,IF($L69:$L83&lt;=HF$167,IF($M69:$M83&gt;=HF$167,1)),0))*$B69/12,0)</f>
        <v>0</v>
      </c>
      <c r="HG234" s="515">
        <f t="array" ref="HG234">IFERROR(INDEX($N69:$N83,MATCH(1,IF($L69:$L83&lt;=HG$167,IF($M69:$M83&gt;=HG$167,1)),0))*$B69/12,0)</f>
        <v>0</v>
      </c>
      <c r="HH234" s="515">
        <f t="array" ref="HH234">IFERROR(INDEX($N69:$N83,MATCH(1,IF($L69:$L83&lt;=HH$167,IF($M69:$M83&gt;=HH$167,1)),0))*$B69/12,0)</f>
        <v>0</v>
      </c>
      <c r="HI234" s="515">
        <f t="array" ref="HI234">IFERROR(INDEX($N69:$N83,MATCH(1,IF($L69:$L83&lt;=HI$167,IF($M69:$M83&gt;=HI$167,1)),0))*$B69/12,0)</f>
        <v>0</v>
      </c>
      <c r="HJ234" s="515">
        <f t="array" ref="HJ234">IFERROR(INDEX($N69:$N83,MATCH(1,IF($L69:$L83&lt;=HJ$167,IF($M69:$M83&gt;=HJ$167,1)),0))*$B69/12,0)</f>
        <v>0</v>
      </c>
      <c r="HK234" s="515">
        <f t="array" ref="HK234">IFERROR(INDEX($N69:$N83,MATCH(1,IF($L69:$L83&lt;=HK$167,IF($M69:$M83&gt;=HK$167,1)),0))*$B69/12,0)</f>
        <v>0</v>
      </c>
      <c r="HL234" s="515">
        <f t="array" ref="HL234">IFERROR(INDEX($N69:$N83,MATCH(1,IF($L69:$L83&lt;=HL$167,IF($M69:$M83&gt;=HL$167,1)),0))*$B69/12,0)</f>
        <v>0</v>
      </c>
      <c r="HM234" s="515">
        <f t="array" ref="HM234">IFERROR(INDEX($N69:$N83,MATCH(1,IF($L69:$L83&lt;=HM$167,IF($M69:$M83&gt;=HM$167,1)),0))*$B69/12,0)</f>
        <v>0</v>
      </c>
      <c r="HN234" s="515">
        <f t="array" ref="HN234">IFERROR(INDEX($N69:$N83,MATCH(1,IF($L69:$L83&lt;=HN$167,IF($M69:$M83&gt;=HN$167,1)),0))*$B69/12,0)</f>
        <v>0</v>
      </c>
      <c r="HO234" s="515">
        <f t="array" ref="HO234">IFERROR(INDEX($N69:$N83,MATCH(1,IF($L69:$L83&lt;=HO$167,IF($M69:$M83&gt;=HO$167,1)),0))*$B69/12,0)</f>
        <v>0</v>
      </c>
      <c r="HP234" s="515">
        <f t="array" ref="HP234">IFERROR(INDEX($N69:$N83,MATCH(1,IF($L69:$L83&lt;=HP$167,IF($M69:$M83&gt;=HP$167,1)),0))*$B69/12,0)</f>
        <v>0</v>
      </c>
      <c r="HQ234" s="515">
        <f t="array" ref="HQ234">IFERROR(INDEX($N69:$N83,MATCH(1,IF($L69:$L83&lt;=HQ$167,IF($M69:$M83&gt;=HQ$167,1)),0))*$B69/12,0)</f>
        <v>0</v>
      </c>
      <c r="HR234" s="515">
        <f t="array" ref="HR234">IFERROR(INDEX($N69:$N83,MATCH(1,IF($L69:$L83&lt;=HR$167,IF($M69:$M83&gt;=HR$167,1)),0))*$B69/12,0)</f>
        <v>0</v>
      </c>
      <c r="HS234" s="515">
        <f t="array" ref="HS234">IFERROR(INDEX($N69:$N83,MATCH(1,IF($L69:$L83&lt;=HS$167,IF($M69:$M83&gt;=HS$167,1)),0))*$B69/12,0)</f>
        <v>0</v>
      </c>
      <c r="HT234" s="515">
        <f t="array" ref="HT234">IFERROR(INDEX($N69:$N83,MATCH(1,IF($L69:$L83&lt;=HT$167,IF($M69:$M83&gt;=HT$167,1)),0))*$B69/12,0)</f>
        <v>0</v>
      </c>
      <c r="HU234" s="515">
        <f t="array" ref="HU234">IFERROR(INDEX($N69:$N83,MATCH(1,IF($L69:$L83&lt;=HU$167,IF($M69:$M83&gt;=HU$167,1)),0))*$B69/12,0)</f>
        <v>0</v>
      </c>
      <c r="HV234" s="515">
        <f t="array" ref="HV234">IFERROR(INDEX($N69:$N83,MATCH(1,IF($L69:$L83&lt;=HV$167,IF($M69:$M83&gt;=HV$167,1)),0))*$B69/12,0)</f>
        <v>0</v>
      </c>
      <c r="HW234" s="515">
        <f t="array" ref="HW234">IFERROR(INDEX($N69:$N83,MATCH(1,IF($L69:$L83&lt;=HW$167,IF($M69:$M83&gt;=HW$167,1)),0))*$B69/12,0)</f>
        <v>0</v>
      </c>
      <c r="HX234" s="515">
        <f t="array" ref="HX234">IFERROR(INDEX($N69:$N83,MATCH(1,IF($L69:$L83&lt;=HX$167,IF($M69:$M83&gt;=HX$167,1)),0))*$B69/12,0)</f>
        <v>0</v>
      </c>
      <c r="HY234" s="515">
        <f t="array" ref="HY234">IFERROR(INDEX($N69:$N83,MATCH(1,IF($L69:$L83&lt;=HY$167,IF($M69:$M83&gt;=HY$167,1)),0))*$B69/12,0)</f>
        <v>0</v>
      </c>
      <c r="HZ234" s="515">
        <f t="array" ref="HZ234">IFERROR(INDEX($N69:$N83,MATCH(1,IF($L69:$L83&lt;=HZ$167,IF($M69:$M83&gt;=HZ$167,1)),0))*$B69/12,0)</f>
        <v>0</v>
      </c>
      <c r="IA234" s="515">
        <f t="array" ref="IA234">IFERROR(INDEX($N69:$N83,MATCH(1,IF($L69:$L83&lt;=IA$167,IF($M69:$M83&gt;=IA$167,1)),0))*$B69/12,0)</f>
        <v>0</v>
      </c>
      <c r="IB234" s="515">
        <f t="array" ref="IB234">IFERROR(INDEX($N69:$N83,MATCH(1,IF($L69:$L83&lt;=IB$167,IF($M69:$M83&gt;=IB$167,1)),0))*$B69/12,0)</f>
        <v>0</v>
      </c>
      <c r="IC234" s="515">
        <f t="array" ref="IC234">IFERROR(INDEX($N69:$N83,MATCH(1,IF($L69:$L83&lt;=IC$167,IF($M69:$M83&gt;=IC$167,1)),0))*$B69/12,0)</f>
        <v>0</v>
      </c>
      <c r="ID234" s="515">
        <f t="array" ref="ID234">IFERROR(INDEX($N69:$N83,MATCH(1,IF($L69:$L83&lt;=ID$167,IF($M69:$M83&gt;=ID$167,1)),0))*$B69/12,0)</f>
        <v>0</v>
      </c>
      <c r="IE234" s="515">
        <f t="array" ref="IE234">IFERROR(INDEX($N69:$N83,MATCH(1,IF($L69:$L83&lt;=IE$167,IF($M69:$M83&gt;=IE$167,1)),0))*$B69/12,0)</f>
        <v>0</v>
      </c>
      <c r="IF234" s="515">
        <f t="array" ref="IF234">IFERROR(INDEX($N69:$N83,MATCH(1,IF($L69:$L83&lt;=IF$167,IF($M69:$M83&gt;=IF$167,1)),0))*$B69/12,0)</f>
        <v>0</v>
      </c>
      <c r="IG234" s="515">
        <f t="array" ref="IG234">IFERROR(INDEX($N69:$N83,MATCH(1,IF($L69:$L83&lt;=IG$167,IF($M69:$M83&gt;=IG$167,1)),0))*$B69/12,0)</f>
        <v>0</v>
      </c>
      <c r="IH234" s="515">
        <f t="array" ref="IH234">IFERROR(INDEX($N69:$N83,MATCH(1,IF($L69:$L83&lt;=IH$167,IF($M69:$M83&gt;=IH$167,1)),0))*$B69/12,0)</f>
        <v>0</v>
      </c>
      <c r="II234" s="515">
        <f t="array" ref="II234">IFERROR(INDEX($N69:$N83,MATCH(1,IF($L69:$L83&lt;=II$167,IF($M69:$M83&gt;=II$167,1)),0))*$B69/12,0)</f>
        <v>0</v>
      </c>
      <c r="IJ234" s="515">
        <f t="array" ref="IJ234">IFERROR(INDEX($N69:$N83,MATCH(1,IF($L69:$L83&lt;=IJ$167,IF($M69:$M83&gt;=IJ$167,1)),0))*$B69/12,0)</f>
        <v>0</v>
      </c>
      <c r="IK234" s="515">
        <f t="array" ref="IK234">IFERROR(INDEX($N69:$N83,MATCH(1,IF($L69:$L83&lt;=IK$167,IF($M69:$M83&gt;=IK$167,1)),0))*$B69/12,0)</f>
        <v>0</v>
      </c>
      <c r="IL234" s="515">
        <f t="array" ref="IL234">IFERROR(INDEX($N69:$N83,MATCH(1,IF($L69:$L83&lt;=IL$167,IF($M69:$M83&gt;=IL$167,1)),0))*$B69/12,0)</f>
        <v>0</v>
      </c>
      <c r="IM234" s="515">
        <f t="array" ref="IM234">IFERROR(INDEX($N69:$N83,MATCH(1,IF($L69:$L83&lt;=IM$167,IF($M69:$M83&gt;=IM$167,1)),0))*$B69/12,0)</f>
        <v>0</v>
      </c>
      <c r="IN234" s="515">
        <f t="array" ref="IN234">IFERROR(INDEX($N69:$N83,MATCH(1,IF($L69:$L83&lt;=IN$167,IF($M69:$M83&gt;=IN$167,1)),0))*$B69/12,0)</f>
        <v>0</v>
      </c>
      <c r="IO234" s="515">
        <f t="array" ref="IO234">IFERROR(INDEX($N69:$N83,MATCH(1,IF($L69:$L83&lt;=IO$167,IF($M69:$M83&gt;=IO$167,1)),0))*$B69/12,0)</f>
        <v>0</v>
      </c>
      <c r="IP234" s="515">
        <f t="array" ref="IP234">IFERROR(INDEX($N69:$N83,MATCH(1,IF($L69:$L83&lt;=IP$167,IF($M69:$M83&gt;=IP$167,1)),0))*$B69/12,0)</f>
        <v>0</v>
      </c>
      <c r="IQ234" s="515">
        <f t="array" ref="IQ234">IFERROR(INDEX($N69:$N83,MATCH(1,IF($L69:$L83&lt;=IQ$167,IF($M69:$M83&gt;=IQ$167,1)),0))*$B69/12,0)</f>
        <v>0</v>
      </c>
      <c r="IR234" s="515">
        <f t="array" ref="IR234">IFERROR(INDEX($N69:$N83,MATCH(1,IF($L69:$L83&lt;=IR$167,IF($M69:$M83&gt;=IR$167,1)),0))*$B69/12,0)</f>
        <v>0</v>
      </c>
      <c r="IS234" s="515">
        <f t="array" ref="IS234">IFERROR(INDEX($N69:$N83,MATCH(1,IF($L69:$L83&lt;=IS$167,IF($M69:$M83&gt;=IS$167,1)),0))*$B69/12,0)</f>
        <v>0</v>
      </c>
      <c r="IT234" s="515">
        <f t="array" ref="IT234">IFERROR(INDEX($N69:$N83,MATCH(1,IF($L69:$L83&lt;=IT$167,IF($M69:$M83&gt;=IT$167,1)),0))*$B69/12,0)</f>
        <v>0</v>
      </c>
      <c r="IU234" s="515">
        <f t="array" ref="IU234">IFERROR(INDEX($N69:$N83,MATCH(1,IF($L69:$L83&lt;=IU$167,IF($M69:$M83&gt;=IU$167,1)),0))*$B69/12,0)</f>
        <v>0</v>
      </c>
      <c r="IV234" s="515">
        <f t="array" ref="IV234">IFERROR(INDEX($N69:$N83,MATCH(1,IF($L69:$L83&lt;=IV$167,IF($M69:$M83&gt;=IV$167,1)),0))*$B69/12,0)</f>
        <v>0</v>
      </c>
      <c r="IW234" s="515">
        <f t="array" ref="IW234">IFERROR(INDEX($N69:$N83,MATCH(1,IF($L69:$L83&lt;=IW$167,IF($M69:$M83&gt;=IW$167,1)),0))*$B69/12,0)</f>
        <v>0</v>
      </c>
      <c r="IX234" s="515">
        <f t="array" ref="IX234">IFERROR(INDEX($N69:$N83,MATCH(1,IF($L69:$L83&lt;=IX$167,IF($M69:$M83&gt;=IX$167,1)),0))*$B69/12,0)</f>
        <v>0</v>
      </c>
      <c r="IY234" s="515">
        <f t="array" ref="IY234">IFERROR(INDEX($N69:$N83,MATCH(1,IF($L69:$L83&lt;=IY$167,IF($M69:$M83&gt;=IY$167,1)),0))*$B69/12,0)</f>
        <v>0</v>
      </c>
      <c r="IZ234" s="515">
        <f t="array" ref="IZ234">IFERROR(INDEX($N69:$N83,MATCH(1,IF($L69:$L83&lt;=IZ$167,IF($M69:$M83&gt;=IZ$167,1)),0))*$B69/12,0)</f>
        <v>0</v>
      </c>
      <c r="JA234" s="515">
        <f t="array" ref="JA234">IFERROR(INDEX($N69:$N83,MATCH(1,IF($L69:$L83&lt;=JA$167,IF($M69:$M83&gt;=JA$167,1)),0))*$B69/12,0)</f>
        <v>0</v>
      </c>
      <c r="JB234" s="515">
        <f t="array" ref="JB234">IFERROR(INDEX($N69:$N83,MATCH(1,IF($L69:$L83&lt;=JB$167,IF($M69:$M83&gt;=JB$167,1)),0))*$B69/12,0)</f>
        <v>0</v>
      </c>
      <c r="JC234" s="515">
        <f t="array" ref="JC234">IFERROR(INDEX($N69:$N83,MATCH(1,IF($L69:$L83&lt;=JC$167,IF($M69:$M83&gt;=JC$167,1)),0))*$B69/12,0)</f>
        <v>0</v>
      </c>
      <c r="JD234" s="515">
        <f t="array" ref="JD234">IFERROR(INDEX($N69:$N83,MATCH(1,IF($L69:$L83&lt;=JD$167,IF($M69:$M83&gt;=JD$167,1)),0))*$B69/12,0)</f>
        <v>0</v>
      </c>
      <c r="JE234" s="515">
        <f t="array" ref="JE234">IFERROR(INDEX($N69:$N83,MATCH(1,IF($L69:$L83&lt;=JE$167,IF($M69:$M83&gt;=JE$167,1)),0))*$B69/12,0)</f>
        <v>0</v>
      </c>
      <c r="JF234" s="515">
        <f t="array" ref="JF234">IFERROR(INDEX($N69:$N83,MATCH(1,IF($L69:$L83&lt;=JF$167,IF($M69:$M83&gt;=JF$167,1)),0))*$B69/12,0)</f>
        <v>0</v>
      </c>
      <c r="JG234" s="515">
        <f t="array" ref="JG234">IFERROR(INDEX($N69:$N83,MATCH(1,IF($L69:$L83&lt;=JG$167,IF($M69:$M83&gt;=JG$167,1)),0))*$B69/12,0)</f>
        <v>0</v>
      </c>
      <c r="JH234" s="515">
        <f t="array" ref="JH234">IFERROR(INDEX($N69:$N83,MATCH(1,IF($L69:$L83&lt;=JH$167,IF($M69:$M83&gt;=JH$167,1)),0))*$B69/12,0)</f>
        <v>0</v>
      </c>
      <c r="JI234" s="515">
        <f t="array" ref="JI234">IFERROR(INDEX($N69:$N83,MATCH(1,IF($L69:$L83&lt;=JI$167,IF($M69:$M83&gt;=JI$167,1)),0))*$B69/12,0)</f>
        <v>0</v>
      </c>
      <c r="JJ234" s="515">
        <f t="array" ref="JJ234">IFERROR(INDEX($N69:$N83,MATCH(1,IF($L69:$L83&lt;=JJ$167,IF($M69:$M83&gt;=JJ$167,1)),0))*$B69/12,0)</f>
        <v>0</v>
      </c>
      <c r="JK234" s="515">
        <f t="array" ref="JK234">IFERROR(INDEX($N69:$N83,MATCH(1,IF($L69:$L83&lt;=JK$167,IF($M69:$M83&gt;=JK$167,1)),0))*$B69/12,0)</f>
        <v>0</v>
      </c>
      <c r="JL234" s="515">
        <f t="array" ref="JL234">IFERROR(INDEX($N69:$N83,MATCH(1,IF($L69:$L83&lt;=JL$167,IF($M69:$M83&gt;=JL$167,1)),0))*$B69/12,0)</f>
        <v>0</v>
      </c>
      <c r="JM234" s="515">
        <f t="array" ref="JM234">IFERROR(INDEX($N69:$N83,MATCH(1,IF($L69:$L83&lt;=JM$167,IF($M69:$M83&gt;=JM$167,1)),0))*$B69/12,0)</f>
        <v>0</v>
      </c>
      <c r="JN234" s="515">
        <f t="array" ref="JN234">IFERROR(INDEX($N69:$N83,MATCH(1,IF($L69:$L83&lt;=JN$167,IF($M69:$M83&gt;=JN$167,1)),0))*$B69/12,0)</f>
        <v>0</v>
      </c>
      <c r="JO234" s="515">
        <f t="array" ref="JO234">IFERROR(INDEX($N69:$N83,MATCH(1,IF($L69:$L83&lt;=JO$167,IF($M69:$M83&gt;=JO$167,1)),0))*$B69/12,0)</f>
        <v>0</v>
      </c>
      <c r="JP234" s="515">
        <f t="array" ref="JP234">IFERROR(INDEX($N69:$N83,MATCH(1,IF($L69:$L83&lt;=JP$167,IF($M69:$M83&gt;=JP$167,1)),0))*$B69/12,0)</f>
        <v>0</v>
      </c>
      <c r="JQ234" s="515">
        <f t="array" ref="JQ234">IFERROR(INDEX($N69:$N83,MATCH(1,IF($L69:$L83&lt;=JQ$167,IF($M69:$M83&gt;=JQ$167,1)),0))*$B69/12,0)</f>
        <v>0</v>
      </c>
      <c r="JR234" s="515">
        <f t="array" ref="JR234">IFERROR(INDEX($N69:$N83,MATCH(1,IF($L69:$L83&lt;=JR$167,IF($M69:$M83&gt;=JR$167,1)),0))*$B69/12,0)</f>
        <v>0</v>
      </c>
      <c r="JS234" s="515">
        <f t="array" ref="JS234">IFERROR(INDEX($N69:$N83,MATCH(1,IF($L69:$L83&lt;=JS$167,IF($M69:$M83&gt;=JS$167,1)),0))*$B69/12,0)</f>
        <v>0</v>
      </c>
      <c r="JT234" s="515">
        <f t="array" ref="JT234">IFERROR(INDEX($N69:$N83,MATCH(1,IF($L69:$L83&lt;=JT$167,IF($M69:$M83&gt;=JT$167,1)),0))*$B69/12,0)</f>
        <v>0</v>
      </c>
      <c r="JU234" s="515">
        <f t="array" ref="JU234">IFERROR(INDEX($N69:$N83,MATCH(1,IF($L69:$L83&lt;=JU$167,IF($M69:$M83&gt;=JU$167,1)),0))*$B69/12,0)</f>
        <v>0</v>
      </c>
      <c r="JV234" s="515">
        <f t="array" ref="JV234">IFERROR(INDEX($N69:$N83,MATCH(1,IF($L69:$L83&lt;=JV$167,IF($M69:$M83&gt;=JV$167,1)),0))*$B69/12,0)</f>
        <v>0</v>
      </c>
      <c r="JW234" s="515">
        <f t="array" ref="JW234">IFERROR(INDEX($N69:$N83,MATCH(1,IF($L69:$L83&lt;=JW$167,IF($M69:$M83&gt;=JW$167,1)),0))*$B69/12,0)</f>
        <v>0</v>
      </c>
      <c r="JX234" s="515">
        <f t="array" ref="JX234">IFERROR(INDEX($N69:$N83,MATCH(1,IF($L69:$L83&lt;=JX$167,IF($M69:$M83&gt;=JX$167,1)),0))*$B69/12,0)</f>
        <v>0</v>
      </c>
      <c r="JY234" s="515">
        <f t="array" ref="JY234">IFERROR(INDEX($N69:$N83,MATCH(1,IF($L69:$L83&lt;=JY$167,IF($M69:$M83&gt;=JY$167,1)),0))*$B69/12,0)</f>
        <v>0</v>
      </c>
      <c r="JZ234" s="515">
        <f t="array" ref="JZ234">IFERROR(INDEX($N69:$N83,MATCH(1,IF($L69:$L83&lt;=JZ$167,IF($M69:$M83&gt;=JZ$167,1)),0))*$B69/12,0)</f>
        <v>0</v>
      </c>
      <c r="KA234" s="515">
        <f t="array" ref="KA234">IFERROR(INDEX($N69:$N83,MATCH(1,IF($L69:$L83&lt;=KA$167,IF($M69:$M83&gt;=KA$167,1)),0))*$B69/12,0)</f>
        <v>0</v>
      </c>
      <c r="KB234" s="515">
        <f t="array" ref="KB234">IFERROR(INDEX($N69:$N83,MATCH(1,IF($L69:$L83&lt;=KB$167,IF($M69:$M83&gt;=KB$167,1)),0))*$B69/12,0)</f>
        <v>0</v>
      </c>
      <c r="KC234" s="515">
        <f t="array" ref="KC234">IFERROR(INDEX($N69:$N83,MATCH(1,IF($L69:$L83&lt;=KC$167,IF($M69:$M83&gt;=KC$167,1)),0))*$B69/12,0)</f>
        <v>0</v>
      </c>
      <c r="KD234" s="515">
        <f t="array" ref="KD234">IFERROR(INDEX($N69:$N83,MATCH(1,IF($L69:$L83&lt;=KD$167,IF($M69:$M83&gt;=KD$167,1)),0))*$B69/12,0)</f>
        <v>0</v>
      </c>
      <c r="KE234" s="515">
        <f t="array" ref="KE234">IFERROR(INDEX($N69:$N83,MATCH(1,IF($L69:$L83&lt;=KE$167,IF($M69:$M83&gt;=KE$167,1)),0))*$B69/12,0)</f>
        <v>0</v>
      </c>
      <c r="KF234" s="515">
        <f t="array" ref="KF234">IFERROR(INDEX($N69:$N83,MATCH(1,IF($L69:$L83&lt;=KF$167,IF($M69:$M83&gt;=KF$167,1)),0))*$B69/12,0)</f>
        <v>0</v>
      </c>
      <c r="KG234" s="515">
        <f t="array" ref="KG234">IFERROR(INDEX($N69:$N83,MATCH(1,IF($L69:$L83&lt;=KG$167,IF($M69:$M83&gt;=KG$167,1)),0))*$B69/12,0)</f>
        <v>0</v>
      </c>
      <c r="KH234" s="515">
        <f t="array" ref="KH234">IFERROR(INDEX($N69:$N83,MATCH(1,IF($L69:$L83&lt;=KH$167,IF($M69:$M83&gt;=KH$167,1)),0))*$B69/12,0)</f>
        <v>0</v>
      </c>
      <c r="KI234" s="515">
        <f t="array" ref="KI234">IFERROR(INDEX($N69:$N83,MATCH(1,IF($L69:$L83&lt;=KI$167,IF($M69:$M83&gt;=KI$167,1)),0))*$B69/12,0)</f>
        <v>0</v>
      </c>
      <c r="KJ234" s="515">
        <f t="array" ref="KJ234">IFERROR(INDEX($N69:$N83,MATCH(1,IF($L69:$L83&lt;=KJ$167,IF($M69:$M83&gt;=KJ$167,1)),0))*$B69/12,0)</f>
        <v>0</v>
      </c>
      <c r="KK234" s="515">
        <f t="array" ref="KK234">IFERROR(INDEX($N69:$N83,MATCH(1,IF($L69:$L83&lt;=KK$167,IF($M69:$M83&gt;=KK$167,1)),0))*$B69/12,0)</f>
        <v>0</v>
      </c>
      <c r="KL234" s="515">
        <f t="array" ref="KL234">IFERROR(INDEX($N69:$N83,MATCH(1,IF($L69:$L83&lt;=KL$167,IF($M69:$M83&gt;=KL$167,1)),0))*$B69/12,0)</f>
        <v>0</v>
      </c>
      <c r="KM234" s="515">
        <f t="array" ref="KM234">IFERROR(INDEX($N69:$N83,MATCH(1,IF($L69:$L83&lt;=KM$167,IF($M69:$M83&gt;=KM$167,1)),0))*$B69/12,0)</f>
        <v>0</v>
      </c>
      <c r="KN234" s="515">
        <f t="array" ref="KN234">IFERROR(INDEX($N69:$N83,MATCH(1,IF($L69:$L83&lt;=KN$167,IF($M69:$M83&gt;=KN$167,1)),0))*$B69/12,0)</f>
        <v>0</v>
      </c>
      <c r="KO234" s="515">
        <f t="array" ref="KO234">IFERROR(INDEX($N69:$N83,MATCH(1,IF($L69:$L83&lt;=KO$167,IF($M69:$M83&gt;=KO$167,1)),0))*$B69/12,0)</f>
        <v>0</v>
      </c>
      <c r="KP234" s="515">
        <f t="array" ref="KP234">IFERROR(INDEX($N69:$N83,MATCH(1,IF($L69:$L83&lt;=KP$167,IF($M69:$M83&gt;=KP$167,1)),0))*$B69/12,0)</f>
        <v>0</v>
      </c>
      <c r="KQ234" s="515">
        <f t="array" ref="KQ234">IFERROR(INDEX($N69:$N83,MATCH(1,IF($L69:$L83&lt;=KQ$167,IF($M69:$M83&gt;=KQ$167,1)),0))*$B69/12,0)</f>
        <v>0</v>
      </c>
      <c r="KR234" s="515">
        <f t="array" ref="KR234">IFERROR(INDEX($N69:$N83,MATCH(1,IF($L69:$L83&lt;=KR$167,IF($M69:$M83&gt;=KR$167,1)),0))*$B69/12,0)</f>
        <v>0</v>
      </c>
      <c r="KS234" s="515">
        <f t="array" ref="KS234">IFERROR(INDEX($N69:$N83,MATCH(1,IF($L69:$L83&lt;=KS$167,IF($M69:$M83&gt;=KS$167,1)),0))*$B69/12,0)</f>
        <v>0</v>
      </c>
      <c r="KT234" s="515">
        <f t="array" ref="KT234">IFERROR(INDEX($N69:$N83,MATCH(1,IF($L69:$L83&lt;=KT$167,IF($M69:$M83&gt;=KT$167,1)),0))*$B69/12,0)</f>
        <v>0</v>
      </c>
      <c r="KU234" s="515">
        <f t="array" ref="KU234">IFERROR(INDEX($N69:$N83,MATCH(1,IF($L69:$L83&lt;=KU$167,IF($M69:$M83&gt;=KU$167,1)),0))*$B69/12,0)</f>
        <v>0</v>
      </c>
      <c r="KV234" s="515">
        <f t="array" ref="KV234">IFERROR(INDEX($N69:$N83,MATCH(1,IF($L69:$L83&lt;=KV$167,IF($M69:$M83&gt;=KV$167,1)),0))*$B69/12,0)</f>
        <v>0</v>
      </c>
      <c r="KW234" s="515">
        <f t="array" ref="KW234">IFERROR(INDEX($N69:$N83,MATCH(1,IF($L69:$L83&lt;=KW$167,IF($M69:$M83&gt;=KW$167,1)),0))*$B69/12,0)</f>
        <v>0</v>
      </c>
      <c r="KX234" s="515">
        <f t="array" ref="KX234">IFERROR(INDEX($N69:$N83,MATCH(1,IF($L69:$L83&lt;=KX$167,IF($M69:$M83&gt;=KX$167,1)),0))*$B69/12,0)</f>
        <v>0</v>
      </c>
      <c r="KY234" s="515">
        <f t="array" ref="KY234">IFERROR(INDEX($N69:$N83,MATCH(1,IF($L69:$L83&lt;=KY$167,IF($M69:$M83&gt;=KY$167,1)),0))*$B69/12,0)</f>
        <v>0</v>
      </c>
      <c r="KZ234" s="515">
        <f t="array" ref="KZ234">IFERROR(INDEX($N69:$N83,MATCH(1,IF($L69:$L83&lt;=KZ$167,IF($M69:$M83&gt;=KZ$167,1)),0))*$B69/12,0)</f>
        <v>0</v>
      </c>
      <c r="LA234" s="515">
        <f t="array" ref="LA234">IFERROR(INDEX($N69:$N83,MATCH(1,IF($L69:$L83&lt;=LA$167,IF($M69:$M83&gt;=LA$167,1)),0))*$B69/12,0)</f>
        <v>0</v>
      </c>
      <c r="LB234" s="515">
        <f t="array" ref="LB234">IFERROR(INDEX($N69:$N83,MATCH(1,IF($L69:$L83&lt;=LB$167,IF($M69:$M83&gt;=LB$167,1)),0))*$B69/12,0)</f>
        <v>0</v>
      </c>
      <c r="LC234" s="515">
        <f t="array" ref="LC234">IFERROR(INDEX($N69:$N83,MATCH(1,IF($L69:$L83&lt;=LC$167,IF($M69:$M83&gt;=LC$167,1)),0))*$B69/12,0)</f>
        <v>0</v>
      </c>
      <c r="LD234" s="515">
        <f t="array" ref="LD234">IFERROR(INDEX($N69:$N83,MATCH(1,IF($L69:$L83&lt;=LD$167,IF($M69:$M83&gt;=LD$167,1)),0))*$B69/12,0)</f>
        <v>0</v>
      </c>
      <c r="LE234" s="515">
        <f t="array" ref="LE234">IFERROR(INDEX($N69:$N83,MATCH(1,IF($L69:$L83&lt;=LE$167,IF($M69:$M83&gt;=LE$167,1)),0))*$B69/12,0)</f>
        <v>0</v>
      </c>
      <c r="LF234" s="515">
        <f t="array" ref="LF234">IFERROR(INDEX($N69:$N83,MATCH(1,IF($L69:$L83&lt;=LF$167,IF($M69:$M83&gt;=LF$167,1)),0))*$B69/12,0)</f>
        <v>0</v>
      </c>
      <c r="LG234" s="515">
        <f t="array" ref="LG234">IFERROR(INDEX($N69:$N83,MATCH(1,IF($L69:$L83&lt;=LG$167,IF($M69:$M83&gt;=LG$167,1)),0))*$B69/12,0)</f>
        <v>0</v>
      </c>
      <c r="LH234" s="515">
        <f t="array" ref="LH234">IFERROR(INDEX($N69:$N83,MATCH(1,IF($L69:$L83&lt;=LH$167,IF($M69:$M83&gt;=LH$167,1)),0))*$B69/12,0)</f>
        <v>0</v>
      </c>
      <c r="LI234" s="515">
        <f t="array" ref="LI234">IFERROR(INDEX($N69:$N83,MATCH(1,IF($L69:$L83&lt;=LI$167,IF($M69:$M83&gt;=LI$167,1)),0))*$B69/12,0)</f>
        <v>0</v>
      </c>
      <c r="LJ234" s="515">
        <f t="array" ref="LJ234">IFERROR(INDEX($N69:$N83,MATCH(1,IF($L69:$L83&lt;=LJ$167,IF($M69:$M83&gt;=LJ$167,1)),0))*$B69/12,0)</f>
        <v>0</v>
      </c>
      <c r="LK234" s="515">
        <f t="array" ref="LK234">IFERROR(INDEX($N69:$N83,MATCH(1,IF($L69:$L83&lt;=LK$167,IF($M69:$M83&gt;=LK$167,1)),0))*$B69/12,0)</f>
        <v>0</v>
      </c>
      <c r="LL234" s="515">
        <f t="array" ref="LL234">IFERROR(INDEX($N69:$N83,MATCH(1,IF($L69:$L83&lt;=LL$167,IF($M69:$M83&gt;=LL$167,1)),0))*$B69/12,0)</f>
        <v>0</v>
      </c>
      <c r="LM234" s="515">
        <f t="array" ref="LM234">IFERROR(INDEX($N69:$N83,MATCH(1,IF($L69:$L83&lt;=LM$167,IF($M69:$M83&gt;=LM$167,1)),0))*$B69/12,0)</f>
        <v>0</v>
      </c>
      <c r="LN234" s="515">
        <f t="array" ref="LN234">IFERROR(INDEX($N69:$N83,MATCH(1,IF($L69:$L83&lt;=LN$167,IF($M69:$M83&gt;=LN$167,1)),0))*$B69/12,0)</f>
        <v>0</v>
      </c>
      <c r="LO234" s="515">
        <f t="array" ref="LO234">IFERROR(INDEX($N69:$N83,MATCH(1,IF($L69:$L83&lt;=LO$167,IF($M69:$M83&gt;=LO$167,1)),0))*$B69/12,0)</f>
        <v>0</v>
      </c>
      <c r="LP234" s="515">
        <f t="array" ref="LP234">IFERROR(INDEX($N69:$N83,MATCH(1,IF($L69:$L83&lt;=LP$167,IF($M69:$M83&gt;=LP$167,1)),0))*$B69/12,0)</f>
        <v>0</v>
      </c>
      <c r="LQ234" s="515">
        <f t="array" ref="LQ234">IFERROR(INDEX($N69:$N83,MATCH(1,IF($L69:$L83&lt;=LQ$167,IF($M69:$M83&gt;=LQ$167,1)),0))*$B69/12,0)</f>
        <v>0</v>
      </c>
      <c r="LR234" s="515">
        <f t="array" ref="LR234">IFERROR(INDEX($N69:$N83,MATCH(1,IF($L69:$L83&lt;=LR$167,IF($M69:$M83&gt;=LR$167,1)),0))*$B69/12,0)</f>
        <v>0</v>
      </c>
      <c r="LS234" s="515">
        <f t="array" ref="LS234">IFERROR(INDEX($N69:$N83,MATCH(1,IF($L69:$L83&lt;=LS$167,IF($M69:$M83&gt;=LS$167,1)),0))*$B69/12,0)</f>
        <v>0</v>
      </c>
      <c r="LT234" s="515">
        <f t="array" ref="LT234">IFERROR(INDEX($N69:$N83,MATCH(1,IF($L69:$L83&lt;=LT$167,IF($M69:$M83&gt;=LT$167,1)),0))*$B69/12,0)</f>
        <v>0</v>
      </c>
      <c r="LU234" s="515">
        <f t="array" ref="LU234">IFERROR(INDEX($N69:$N83,MATCH(1,IF($L69:$L83&lt;=LU$167,IF($M69:$M83&gt;=LU$167,1)),0))*$B69/12,0)</f>
        <v>0</v>
      </c>
      <c r="LV234" s="515">
        <f t="array" ref="LV234">IFERROR(INDEX($N69:$N83,MATCH(1,IF($L69:$L83&lt;=LV$167,IF($M69:$M83&gt;=LV$167,1)),0))*$B69/12,0)</f>
        <v>0</v>
      </c>
      <c r="LW234" s="515">
        <f t="array" ref="LW234">IFERROR(INDEX($N69:$N83,MATCH(1,IF($L69:$L83&lt;=LW$167,IF($M69:$M83&gt;=LW$167,1)),0))*$B69/12,0)</f>
        <v>0</v>
      </c>
      <c r="LX234" s="515">
        <f t="array" ref="LX234">IFERROR(INDEX($N69:$N83,MATCH(1,IF($L69:$L83&lt;=LX$167,IF($M69:$M83&gt;=LX$167,1)),0))*$B69/12,0)</f>
        <v>0</v>
      </c>
      <c r="LY234" s="515">
        <f t="array" ref="LY234">IFERROR(INDEX($N69:$N83,MATCH(1,IF($L69:$L83&lt;=LY$167,IF($M69:$M83&gt;=LY$167,1)),0))*$B69/12,0)</f>
        <v>0</v>
      </c>
      <c r="LZ234" s="515">
        <f t="array" ref="LZ234">IFERROR(INDEX($N69:$N83,MATCH(1,IF($L69:$L83&lt;=LZ$167,IF($M69:$M83&gt;=LZ$167,1)),0))*$B69/12,0)</f>
        <v>0</v>
      </c>
      <c r="MA234" s="515">
        <f t="array" ref="MA234">IFERROR(INDEX($N69:$N83,MATCH(1,IF($L69:$L83&lt;=MA$167,IF($M69:$M83&gt;=MA$167,1)),0))*$B69/12,0)</f>
        <v>0</v>
      </c>
      <c r="MB234" s="515">
        <f t="array" ref="MB234">IFERROR(INDEX($N69:$N83,MATCH(1,IF($L69:$L83&lt;=MB$167,IF($M69:$M83&gt;=MB$167,1)),0))*$B69/12,0)</f>
        <v>0</v>
      </c>
      <c r="MC234" s="515">
        <f t="array" ref="MC234">IFERROR(INDEX($N69:$N83,MATCH(1,IF($L69:$L83&lt;=MC$167,IF($M69:$M83&gt;=MC$167,1)),0))*$B69/12,0)</f>
        <v>0</v>
      </c>
      <c r="MD234" s="515">
        <f t="array" ref="MD234">IFERROR(INDEX($N69:$N83,MATCH(1,IF($L69:$L83&lt;=MD$167,IF($M69:$M83&gt;=MD$167,1)),0))*$B69/12,0)</f>
        <v>0</v>
      </c>
      <c r="ME234" s="515">
        <f t="array" ref="ME234">IFERROR(INDEX($N69:$N83,MATCH(1,IF($L69:$L83&lt;=ME$167,IF($M69:$M83&gt;=ME$167,1)),0))*$B69/12,0)</f>
        <v>0</v>
      </c>
      <c r="MF234" s="515">
        <f t="array" ref="MF234">IFERROR(INDEX($N69:$N83,MATCH(1,IF($L69:$L83&lt;=MF$167,IF($M69:$M83&gt;=MF$167,1)),0))*$B69/12,0)</f>
        <v>0</v>
      </c>
      <c r="MG234" s="515">
        <f t="array" ref="MG234">IFERROR(INDEX($N69:$N83,MATCH(1,IF($L69:$L83&lt;=MG$167,IF($M69:$M83&gt;=MG$167,1)),0))*$B69/12,0)</f>
        <v>0</v>
      </c>
      <c r="MH234" s="515">
        <f t="array" ref="MH234">IFERROR(INDEX($N69:$N83,MATCH(1,IF($L69:$L83&lt;=MH$167,IF($M69:$M83&gt;=MH$167,1)),0))*$B69/12,0)</f>
        <v>0</v>
      </c>
      <c r="MI234" s="515">
        <f t="array" ref="MI234">IFERROR(INDEX($N69:$N83,MATCH(1,IF($L69:$L83&lt;=MI$167,IF($M69:$M83&gt;=MI$167,1)),0))*$B69/12,0)</f>
        <v>0</v>
      </c>
      <c r="MJ234" s="515">
        <f t="array" ref="MJ234">IFERROR(INDEX($N69:$N83,MATCH(1,IF($L69:$L83&lt;=MJ$167,IF($M69:$M83&gt;=MJ$167,1)),0))*$B69/12,0)</f>
        <v>0</v>
      </c>
      <c r="MK234" s="515">
        <f t="array" ref="MK234">IFERROR(INDEX($N69:$N83,MATCH(1,IF($L69:$L83&lt;=MK$167,IF($M69:$M83&gt;=MK$167,1)),0))*$B69/12,0)</f>
        <v>0</v>
      </c>
      <c r="ML234" s="515">
        <f t="array" ref="ML234">IFERROR(INDEX($N69:$N83,MATCH(1,IF($L69:$L83&lt;=ML$167,IF($M69:$M83&gt;=ML$167,1)),0))*$B69/12,0)</f>
        <v>0</v>
      </c>
      <c r="MM234" s="515">
        <f t="array" ref="MM234">IFERROR(INDEX($N69:$N83,MATCH(1,IF($L69:$L83&lt;=MM$167,IF($M69:$M83&gt;=MM$167,1)),0))*$B69/12,0)</f>
        <v>0</v>
      </c>
      <c r="MN234" s="515">
        <f t="array" ref="MN234">IFERROR(INDEX($N69:$N83,MATCH(1,IF($L69:$L83&lt;=MN$167,IF($M69:$M83&gt;=MN$167,1)),0))*$B69/12,0)</f>
        <v>0</v>
      </c>
      <c r="MO234" s="515">
        <f t="array" ref="MO234">IFERROR(INDEX($N69:$N83,MATCH(1,IF($L69:$L83&lt;=MO$167,IF($M69:$M83&gt;=MO$167,1)),0))*$B69/12,0)</f>
        <v>0</v>
      </c>
      <c r="MP234" s="515">
        <f t="array" ref="MP234">IFERROR(INDEX($N69:$N83,MATCH(1,IF($L69:$L83&lt;=MP$167,IF($M69:$M83&gt;=MP$167,1)),0))*$B69/12,0)</f>
        <v>0</v>
      </c>
      <c r="MQ234" s="515">
        <f t="array" ref="MQ234">IFERROR(INDEX($N69:$N83,MATCH(1,IF($L69:$L83&lt;=MQ$167,IF($M69:$M83&gt;=MQ$167,1)),0))*$B69/12,0)</f>
        <v>0</v>
      </c>
      <c r="MR234" s="515">
        <f t="array" ref="MR234">IFERROR(INDEX($N69:$N83,MATCH(1,IF($L69:$L83&lt;=MR$167,IF($M69:$M83&gt;=MR$167,1)),0))*$B69/12,0)</f>
        <v>0</v>
      </c>
      <c r="MS234" s="515">
        <f t="array" ref="MS234">IFERROR(INDEX($N69:$N83,MATCH(1,IF($L69:$L83&lt;=MS$167,IF($M69:$M83&gt;=MS$167,1)),0))*$B69/12,0)</f>
        <v>0</v>
      </c>
      <c r="MT234" s="515">
        <f t="array" ref="MT234">IFERROR(INDEX($N69:$N83,MATCH(1,IF($L69:$L83&lt;=MT$167,IF($M69:$M83&gt;=MT$167,1)),0))*$B69/12,0)</f>
        <v>0</v>
      </c>
      <c r="MU234" s="515">
        <f t="array" ref="MU234">IFERROR(INDEX($N69:$N83,MATCH(1,IF($L69:$L83&lt;=MU$167,IF($M69:$M83&gt;=MU$167,1)),0))*$B69/12,0)</f>
        <v>0</v>
      </c>
      <c r="MV234" s="515">
        <f t="array" ref="MV234">IFERROR(INDEX($N69:$N83,MATCH(1,IF($L69:$L83&lt;=MV$167,IF($M69:$M83&gt;=MV$167,1)),0))*$B69/12,0)</f>
        <v>0</v>
      </c>
      <c r="MW234" s="515">
        <f t="array" ref="MW234">IFERROR(INDEX($N69:$N83,MATCH(1,IF($L69:$L83&lt;=MW$167,IF($M69:$M83&gt;=MW$167,1)),0))*$B69/12,0)</f>
        <v>0</v>
      </c>
      <c r="MX234" s="515">
        <f t="array" ref="MX234">IFERROR(INDEX($N69:$N83,MATCH(1,IF($L69:$L83&lt;=MX$167,IF($M69:$M83&gt;=MX$167,1)),0))*$B69/12,0)</f>
        <v>0</v>
      </c>
      <c r="MY234" s="515">
        <f t="array" ref="MY234">IFERROR(INDEX($N69:$N83,MATCH(1,IF($L69:$L83&lt;=MY$167,IF($M69:$M83&gt;=MY$167,1)),0))*$B69/12,0)</f>
        <v>0</v>
      </c>
      <c r="MZ234" s="515">
        <f t="array" ref="MZ234">IFERROR(INDEX($N69:$N83,MATCH(1,IF($L69:$L83&lt;=MZ$167,IF($M69:$M83&gt;=MZ$167,1)),0))*$B69/12,0)</f>
        <v>0</v>
      </c>
      <c r="NA234" s="515">
        <f t="array" ref="NA234">IFERROR(INDEX($N69:$N83,MATCH(1,IF($L69:$L83&lt;=NA$167,IF($M69:$M83&gt;=NA$167,1)),0))*$B69/12,0)</f>
        <v>0</v>
      </c>
      <c r="NB234" s="515">
        <f t="array" ref="NB234">IFERROR(INDEX($N69:$N83,MATCH(1,IF($L69:$L83&lt;=NB$167,IF($M69:$M83&gt;=NB$167,1)),0))*$B69/12,0)</f>
        <v>0</v>
      </c>
      <c r="NC234" s="515">
        <f t="array" ref="NC234">IFERROR(INDEX($N69:$N83,MATCH(1,IF($L69:$L83&lt;=NC$167,IF($M69:$M83&gt;=NC$167,1)),0))*$B69/12,0)</f>
        <v>0</v>
      </c>
      <c r="ND234" s="515">
        <f t="array" ref="ND234">IFERROR(INDEX($N69:$N83,MATCH(1,IF($L69:$L83&lt;=ND$167,IF($M69:$M83&gt;=ND$167,1)),0))*$B69/12,0)</f>
        <v>0</v>
      </c>
      <c r="NE234" s="515">
        <f t="array" ref="NE234">IFERROR(INDEX($N69:$N83,MATCH(1,IF($L69:$L83&lt;=NE$167,IF($M69:$M83&gt;=NE$167,1)),0))*$B69/12,0)</f>
        <v>0</v>
      </c>
      <c r="NF234" s="515">
        <f t="array" ref="NF234">IFERROR(INDEX($N69:$N83,MATCH(1,IF($L69:$L83&lt;=NF$167,IF($M69:$M83&gt;=NF$167,1)),0))*$B69/12,0)</f>
        <v>0</v>
      </c>
      <c r="NG234" s="515">
        <f t="array" ref="NG234">IFERROR(INDEX($N69:$N83,MATCH(1,IF($L69:$L83&lt;=NG$167,IF($M69:$M83&gt;=NG$167,1)),0))*$B69/12,0)</f>
        <v>0</v>
      </c>
      <c r="NH234" s="515">
        <f t="array" ref="NH234">IFERROR(INDEX($N69:$N83,MATCH(1,IF($L69:$L83&lt;=NH$167,IF($M69:$M83&gt;=NH$167,1)),0))*$B69/12,0)</f>
        <v>0</v>
      </c>
      <c r="NI234" s="515">
        <f t="array" ref="NI234">IFERROR(INDEX($N69:$N83,MATCH(1,IF($L69:$L83&lt;=NI$167,IF($M69:$M83&gt;=NI$167,1)),0))*$B69/12,0)</f>
        <v>0</v>
      </c>
      <c r="NJ234" s="515">
        <f t="array" ref="NJ234">IFERROR(INDEX($N69:$N83,MATCH(1,IF($L69:$L83&lt;=NJ$167,IF($M69:$M83&gt;=NJ$167,1)),0))*$B69/12,0)</f>
        <v>0</v>
      </c>
      <c r="NK234" s="516">
        <f t="array" ref="NK234">IFERROR(INDEX($N69:$N83,MATCH(1,IF($L69:$L83&lt;=NK$167,IF($M69:$M83&gt;=NK$167,1)),0))*$B69/12,0)</f>
        <v>0</v>
      </c>
    </row>
    <row r="235" spans="1:375" s="384" customFormat="1" ht="13.8" x14ac:dyDescent="0.3">
      <c r="A235" s="517">
        <f t="shared" si="269"/>
        <v>25719.025544741668</v>
      </c>
      <c r="B235" s="421" t="s">
        <v>315</v>
      </c>
      <c r="C235" s="514" t="s">
        <v>328</v>
      </c>
      <c r="D235" s="515">
        <f>IF(AND(D$167&lt;=$E69,D$167&gt;=EOMONTH($D69,0)),IF($G69="NNN",SUM(Expenses!B$14:B$18)*$F69,IF($G69="FSG",0,IF($G69="MG",SUMPRODUCT(Expenses!B$14:B$18,$I69:$I73)*$F69,MAX((Expenses!B$15-$K69/12)*$J69*$F69,0)+MAX((Expenses!B$14-$K70/12)*$J70*$F69,0)+MAX((Expenses!B$17-$K71/12)*$J71*$F69,0)+MAX((Expenses!B$16-$K72/12)*$J72*$F69,0)+MAX((Expenses!B$18-$K73/12)*$J73*$F69,0)))),0)</f>
        <v>1043.9968061262609</v>
      </c>
      <c r="E235" s="515">
        <f>IF(AND(E$167&lt;=$E69,E$167&gt;=EOMONTH($D69,0)),IF($G69="NNN",SUM(Expenses!C$14:C$18)*$F69,IF($G69="FSG",0,IF($G69="MG",SUMPRODUCT(Expenses!C$14:C$18,$I69:$I73)*$F69,MAX((Expenses!C$15-$K69/12)*$J69*$F69,0)+MAX((Expenses!C$14-$K70/12)*$J70*$F69,0)+MAX((Expenses!C$17-$K71/12)*$J71*$F69,0)+MAX((Expenses!C$16-$K72/12)*$J72*$F69,0)+MAX((Expenses!C$18-$K73/12)*$J73*$F69,0)))),0)</f>
        <v>1046.3596628436394</v>
      </c>
      <c r="F235" s="515">
        <f>IF(AND(F$167&lt;=$E69,F$167&gt;=EOMONTH($D69,0)),IF($G69="NNN",SUM(Expenses!D$14:D$18)*$F69,IF($G69="FSG",0,IF($G69="MG",SUMPRODUCT(Expenses!D$14:D$18,$I69:$I73)*$F69,MAX((Expenses!D$15-$K69/12)*$J69*$F69,0)+MAX((Expenses!D$14-$K70/12)*$J70*$F69,0)+MAX((Expenses!D$17-$K71/12)*$J71*$F69,0)+MAX((Expenses!D$16-$K72/12)*$J72*$F69,0)+MAX((Expenses!D$18-$K73/12)*$J73*$F69,0)))),0)</f>
        <v>1048.7278673665228</v>
      </c>
      <c r="G235" s="515">
        <f>IF(AND(G$167&lt;=$E69,G$167&gt;=EOMONTH($D69,0)),IF($G69="NNN",SUM(Expenses!E$14:E$18)*$F69,IF($G69="FSG",0,IF($G69="MG",SUMPRODUCT(Expenses!E$14:E$18,$I69:$I73)*$F69,MAX((Expenses!E$15-$K69/12)*$J69*$F69,0)+MAX((Expenses!E$14-$K70/12)*$J70*$F69,0)+MAX((Expenses!E$17-$K71/12)*$J71*$F69,0)+MAX((Expenses!E$16-$K72/12)*$J72*$F69,0)+MAX((Expenses!E$18-$K73/12)*$J73*$F69,0)))),0)</f>
        <v>1051.1014317984902</v>
      </c>
      <c r="H235" s="515">
        <f>IF(AND(H$167&lt;=$E69,H$167&gt;=EOMONTH($D69,0)),IF($G69="NNN",SUM(Expenses!F$14:F$18)*$F69,IF($G69="FSG",0,IF($G69="MG",SUMPRODUCT(Expenses!F$14:F$18,$I69:$I73)*$F69,MAX((Expenses!F$15-$K69/12)*$J69*$F69,0)+MAX((Expenses!F$14-$K70/12)*$J70*$F69,0)+MAX((Expenses!F$17-$K71/12)*$J71*$F69,0)+MAX((Expenses!F$16-$K72/12)*$J72*$F69,0)+MAX((Expenses!F$18-$K73/12)*$J73*$F69,0)))),0)</f>
        <v>1053.4803682705151</v>
      </c>
      <c r="I235" s="515">
        <f>IF(AND(I$167&lt;=$E69,I$167&gt;=EOMONTH($D69,0)),IF($G69="NNN",SUM(Expenses!G$14:G$18)*$F69,IF($G69="FSG",0,IF($G69="MG",SUMPRODUCT(Expenses!G$14:G$18,$I69:$I73)*$F69,MAX((Expenses!G$15-$K69/12)*$J69*$F69,0)+MAX((Expenses!G$14-$K70/12)*$J70*$F69,0)+MAX((Expenses!G$17-$K71/12)*$J71*$F69,0)+MAX((Expenses!G$16-$K72/12)*$J72*$F69,0)+MAX((Expenses!G$18-$K73/12)*$J73*$F69,0)))),0)</f>
        <v>1055.8646889410263</v>
      </c>
      <c r="J235" s="515">
        <f>IF(AND(J$167&lt;=$E69,J$167&gt;=EOMONTH($D69,0)),IF($G69="NNN",SUM(Expenses!H$14:H$18)*$F69,IF($G69="FSG",0,IF($G69="MG",SUMPRODUCT(Expenses!H$14:H$18,$I69:$I73)*$F69,MAX((Expenses!H$15-$K69/12)*$J69*$F69,0)+MAX((Expenses!H$14-$K70/12)*$J70*$F69,0)+MAX((Expenses!H$17-$K71/12)*$J71*$F69,0)+MAX((Expenses!H$16-$K72/12)*$J72*$F69,0)+MAX((Expenses!H$18-$K73/12)*$J73*$F69,0)))),0)</f>
        <v>1058.2544059959705</v>
      </c>
      <c r="K235" s="515">
        <f>IF(AND(K$167&lt;=$E69,K$167&gt;=EOMONTH($D69,0)),IF($G69="NNN",SUM(Expenses!I$14:I$18)*$F69,IF($G69="FSG",0,IF($G69="MG",SUMPRODUCT(Expenses!I$14:I$18,$I69:$I73)*$F69,MAX((Expenses!I$15-$K69/12)*$J69*$F69,0)+MAX((Expenses!I$14-$K70/12)*$J70*$F69,0)+MAX((Expenses!I$17-$K71/12)*$J71*$F69,0)+MAX((Expenses!I$16-$K72/12)*$J72*$F69,0)+MAX((Expenses!I$18-$K73/12)*$J73*$F69,0)))),0)</f>
        <v>1060.6495316488745</v>
      </c>
      <c r="L235" s="515">
        <f>IF(AND(L$167&lt;=$E69,L$167&gt;=EOMONTH($D69,0)),IF($G69="NNN",SUM(Expenses!J$14:J$18)*$F69,IF($G69="FSG",0,IF($G69="MG",SUMPRODUCT(Expenses!J$14:J$18,$I69:$I73)*$F69,MAX((Expenses!J$15-$K69/12)*$J69*$F69,0)+MAX((Expenses!J$14-$K70/12)*$J70*$F69,0)+MAX((Expenses!J$17-$K71/12)*$J71*$F69,0)+MAX((Expenses!J$16-$K72/12)*$J72*$F69,0)+MAX((Expenses!J$18-$K73/12)*$J73*$F69,0)))),0)</f>
        <v>1063.0500781409085</v>
      </c>
      <c r="M235" s="515">
        <f>IF(AND(M$167&lt;=$E69,M$167&gt;=EOMONTH($D69,0)),IF($G69="NNN",SUM(Expenses!K$14:K$18)*$F69,IF($G69="FSG",0,IF($G69="MG",SUMPRODUCT(Expenses!K$14:K$18,$I69:$I73)*$F69,MAX((Expenses!K$15-$K69/12)*$J69*$F69,0)+MAX((Expenses!K$14-$K70/12)*$J70*$F69,0)+MAX((Expenses!K$17-$K71/12)*$J71*$F69,0)+MAX((Expenses!K$16-$K72/12)*$J72*$F69,0)+MAX((Expenses!K$18-$K73/12)*$J73*$F69,0)))),0)</f>
        <v>1065.456057740947</v>
      </c>
      <c r="N235" s="515">
        <f>IF(AND(N$167&lt;=$E69,N$167&gt;=EOMONTH($D69,0)),IF($G69="NNN",SUM(Expenses!L$14:L$18)*$F69,IF($G69="FSG",0,IF($G69="MG",SUMPRODUCT(Expenses!L$14:L$18,$I69:$I73)*$F69,MAX((Expenses!L$15-$K69/12)*$J69*$F69,0)+MAX((Expenses!L$14-$K70/12)*$J70*$F69,0)+MAX((Expenses!L$17-$K71/12)*$J71*$F69,0)+MAX((Expenses!L$16-$K72/12)*$J72*$F69,0)+MAX((Expenses!L$18-$K73/12)*$J73*$F69,0)))),0)</f>
        <v>1067.8674827456327</v>
      </c>
      <c r="O235" s="515">
        <f>IF(AND(O$167&lt;=$E69,O$167&gt;=EOMONTH($D69,0)),IF($G69="NNN",SUM(Expenses!M$14:M$18)*$F69,IF($G69="FSG",0,IF($G69="MG",SUMPRODUCT(Expenses!M$14:M$18,$I69:$I73)*$F69,MAX((Expenses!M$15-$K69/12)*$J69*$F69,0)+MAX((Expenses!M$14-$K70/12)*$J70*$F69,0)+MAX((Expenses!M$17-$K71/12)*$J71*$F69,0)+MAX((Expenses!M$16-$K72/12)*$J72*$F69,0)+MAX((Expenses!M$18-$K73/12)*$J73*$F69,0)))),0)</f>
        <v>1070.2843654794392</v>
      </c>
      <c r="P235" s="515">
        <f>IF(AND(P$167&lt;=$E69,P$167&gt;=EOMONTH($D69,0)),IF($G69="NNN",SUM(Expenses!N$14:N$18)*$F69,IF($G69="FSG",0,IF($G69="MG",SUMPRODUCT(Expenses!N$14:N$18,$I69:$I73)*$F69,MAX((Expenses!N$15-$K69/12)*$J69*$F69,0)+MAX((Expenses!N$14-$K70/12)*$J70*$F69,0)+MAX((Expenses!N$17-$K71/12)*$J71*$F69,0)+MAX((Expenses!N$16-$K72/12)*$J72*$F69,0)+MAX((Expenses!N$18-$K73/12)*$J73*$F69,0)))),0)</f>
        <v>1072.7067182947335</v>
      </c>
      <c r="Q235" s="515">
        <f>IF(AND(Q$167&lt;=$E69,Q$167&gt;=EOMONTH($D69,0)),IF($G69="NNN",SUM(Expenses!O$14:O$18)*$F69,IF($G69="FSG",0,IF($G69="MG",SUMPRODUCT(Expenses!O$14:O$18,$I69:$I73)*$F69,MAX((Expenses!O$15-$K69/12)*$J69*$F69,0)+MAX((Expenses!O$14-$K70/12)*$J70*$F69,0)+MAX((Expenses!O$17-$K71/12)*$J71*$F69,0)+MAX((Expenses!O$16-$K72/12)*$J72*$F69,0)+MAX((Expenses!O$18-$K73/12)*$J73*$F69,0)))),0)</f>
        <v>1075.1345535718399</v>
      </c>
      <c r="R235" s="515">
        <f>IF(AND(R$167&lt;=$E69,R$167&gt;=EOMONTH($D69,0)),IF($G69="NNN",SUM(Expenses!P$14:P$18)*$F69,IF($G69="FSG",0,IF($G69="MG",SUMPRODUCT(Expenses!P$14:P$18,$I69:$I73)*$F69,MAX((Expenses!P$15-$K69/12)*$J69*$F69,0)+MAX((Expenses!P$14-$K70/12)*$J70*$F69,0)+MAX((Expenses!P$17-$K71/12)*$J71*$F69,0)+MAX((Expenses!P$16-$K72/12)*$J72*$F69,0)+MAX((Expenses!P$18-$K73/12)*$J73*$F69,0)))),0)</f>
        <v>1077.5678837191026</v>
      </c>
      <c r="S235" s="515">
        <f>IF(AND(S$167&lt;=$E69,S$167&gt;=EOMONTH($D69,0)),IF($G69="NNN",SUM(Expenses!Q$14:Q$18)*$F69,IF($G69="FSG",0,IF($G69="MG",SUMPRODUCT(Expenses!Q$14:Q$18,$I69:$I73)*$F69,MAX((Expenses!Q$15-$K69/12)*$J69*$F69,0)+MAX((Expenses!Q$14-$K70/12)*$J70*$F69,0)+MAX((Expenses!Q$17-$K71/12)*$J71*$F69,0)+MAX((Expenses!Q$16-$K72/12)*$J72*$F69,0)+MAX((Expenses!Q$18-$K73/12)*$J73*$F69,0)))),0)</f>
        <v>1080.0067211729495</v>
      </c>
      <c r="T235" s="515">
        <f>IF(AND(T$167&lt;=$E69,T$167&gt;=EOMONTH($D69,0)),IF($G69="NNN",SUM(Expenses!R$14:R$18)*$F69,IF($G69="FSG",0,IF($G69="MG",SUMPRODUCT(Expenses!R$14:R$18,$I69:$I73)*$F69,MAX((Expenses!R$15-$K69/12)*$J69*$F69,0)+MAX((Expenses!R$14-$K70/12)*$J70*$F69,0)+MAX((Expenses!R$17-$K71/12)*$J71*$F69,0)+MAX((Expenses!R$16-$K72/12)*$J72*$F69,0)+MAX((Expenses!R$18-$K73/12)*$J73*$F69,0)))),0)</f>
        <v>1082.4510783979549</v>
      </c>
      <c r="U235" s="515">
        <f>IF(AND(U$167&lt;=$E69,U$167&gt;=EOMONTH($D69,0)),IF($G69="NNN",SUM(Expenses!S$14:S$18)*$F69,IF($G69="FSG",0,IF($G69="MG",SUMPRODUCT(Expenses!S$14:S$18,$I69:$I73)*$F69,MAX((Expenses!S$15-$K69/12)*$J69*$F69,0)+MAX((Expenses!S$14-$K70/12)*$J70*$F69,0)+MAX((Expenses!S$17-$K71/12)*$J71*$F69,0)+MAX((Expenses!S$16-$K72/12)*$J72*$F69,0)+MAX((Expenses!S$18-$K73/12)*$J73*$F69,0)))),0)</f>
        <v>1084.9009678869052</v>
      </c>
      <c r="V235" s="515">
        <f>IF(AND(V$167&lt;=$E69,V$167&gt;=EOMONTH($D69,0)),IF($G69="NNN",SUM(Expenses!T$14:T$18)*$F69,IF($G69="FSG",0,IF($G69="MG",SUMPRODUCT(Expenses!T$14:T$18,$I69:$I73)*$F69,MAX((Expenses!T$15-$K69/12)*$J69*$F69,0)+MAX((Expenses!T$14-$K70/12)*$J70*$F69,0)+MAX((Expenses!T$17-$K71/12)*$J71*$F69,0)+MAX((Expenses!T$16-$K72/12)*$J72*$F69,0)+MAX((Expenses!T$18-$K73/12)*$J73*$F69,0)))),0)</f>
        <v>1087.3564021608604</v>
      </c>
      <c r="W235" s="515">
        <f>IF(AND(W$167&lt;=$E69,W$167&gt;=EOMONTH($D69,0)),IF($G69="NNN",SUM(Expenses!U$14:U$18)*$F69,IF($G69="FSG",0,IF($G69="MG",SUMPRODUCT(Expenses!U$14:U$18,$I69:$I73)*$F69,MAX((Expenses!U$15-$K69/12)*$J69*$F69,0)+MAX((Expenses!U$14-$K70/12)*$J70*$F69,0)+MAX((Expenses!U$17-$K71/12)*$J71*$F69,0)+MAX((Expenses!U$16-$K72/12)*$J72*$F69,0)+MAX((Expenses!U$18-$K73/12)*$J73*$F69,0)))),0)</f>
        <v>1089.8173937692193</v>
      </c>
      <c r="X235" s="515">
        <f>IF(AND(X$167&lt;=$E69,X$167&gt;=EOMONTH($D69,0)),IF($G69="NNN",SUM(Expenses!V$14:V$18)*$F69,IF($G69="FSG",0,IF($G69="MG",SUMPRODUCT(Expenses!V$14:V$18,$I69:$I73)*$F69,MAX((Expenses!V$15-$K69/12)*$J69*$F69,0)+MAX((Expenses!V$14-$K70/12)*$J70*$F69,0)+MAX((Expenses!V$17-$K71/12)*$J71*$F69,0)+MAX((Expenses!V$16-$K72/12)*$J72*$F69,0)+MAX((Expenses!V$18-$K73/12)*$J73*$F69,0)))),0)</f>
        <v>1092.2839552897842</v>
      </c>
      <c r="Y235" s="515">
        <f>IF(AND(Y$167&lt;=$E69,Y$167&gt;=EOMONTH($D69,0)),IF($G69="NNN",SUM(Expenses!W$14:W$18)*$F69,IF($G69="FSG",0,IF($G69="MG",SUMPRODUCT(Expenses!W$14:W$18,$I69:$I73)*$F69,MAX((Expenses!W$15-$K69/12)*$J69*$F69,0)+MAX((Expenses!W$14-$K70/12)*$J70*$F69,0)+MAX((Expenses!W$17-$K71/12)*$J71*$F69,0)+MAX((Expenses!W$16-$K72/12)*$J72*$F69,0)+MAX((Expenses!W$18-$K73/12)*$J73*$F69,0)))),0)</f>
        <v>1094.7560993288237</v>
      </c>
      <c r="Z235" s="515">
        <f>IF(AND(Z$167&lt;=$E69,Z$167&gt;=EOMONTH($D69,0)),IF($G69="NNN",SUM(Expenses!X$14:X$18)*$F69,IF($G69="FSG",0,IF($G69="MG",SUMPRODUCT(Expenses!X$14:X$18,$I69:$I73)*$F69,MAX((Expenses!X$15-$K69/12)*$J69*$F69,0)+MAX((Expenses!X$14-$K70/12)*$J70*$F69,0)+MAX((Expenses!X$17-$K71/12)*$J71*$F69,0)+MAX((Expenses!X$16-$K72/12)*$J72*$F69,0)+MAX((Expenses!X$18-$K73/12)*$J73*$F69,0)))),0)</f>
        <v>1097.2338385211383</v>
      </c>
      <c r="AA235" s="515">
        <f>IF(AND(AA$167&lt;=$E69,AA$167&gt;=EOMONTH($D69,0)),IF($G69="NNN",SUM(Expenses!Y$14:Y$18)*$F69,IF($G69="FSG",0,IF($G69="MG",SUMPRODUCT(Expenses!Y$14:Y$18,$I69:$I73)*$F69,MAX((Expenses!Y$15-$K69/12)*$J69*$F69,0)+MAX((Expenses!Y$14-$K70/12)*$J70*$F69,0)+MAX((Expenses!Y$17-$K71/12)*$J71*$F69,0)+MAX((Expenses!Y$16-$K72/12)*$J72*$F69,0)+MAX((Expenses!Y$18-$K73/12)*$J73*$F69,0)))),0)</f>
        <v>1099.7171855301244</v>
      </c>
      <c r="AB235" s="515">
        <f>IF(AND(AB$167&lt;=$E69,AB$167&gt;=EOMONTH($D69,0)),IF($G69="NNN",SUM(Expenses!Z$14:Z$18)*$F69,IF($G69="FSG",0,IF($G69="MG",SUMPRODUCT(Expenses!Z$14:Z$18,$I69:$I73)*$F69,MAX((Expenses!Z$15-$K69/12)*$J69*$F69,0)+MAX((Expenses!Z$14-$K70/12)*$J70*$F69,0)+MAX((Expenses!Z$17-$K71/12)*$J71*$F69,0)+MAX((Expenses!Z$16-$K72/12)*$J72*$F69,0)+MAX((Expenses!Z$18-$K73/12)*$J73*$F69,0)))),0)</f>
        <v>0</v>
      </c>
      <c r="AC235" s="515">
        <f>IF(AND(AC$167&lt;=$E69,AC$167&gt;=EOMONTH($D69,0)),IF($G69="NNN",SUM(Expenses!AA$14:AA$18)*$F69,IF($G69="FSG",0,IF($G69="MG",SUMPRODUCT(Expenses!AA$14:AA$18,$I69:$I73)*$F69,MAX((Expenses!AA$15-$K69/12)*$J69*$F69,0)+MAX((Expenses!AA$14-$K70/12)*$J70*$F69,0)+MAX((Expenses!AA$17-$K71/12)*$J71*$F69,0)+MAX((Expenses!AA$16-$K72/12)*$J72*$F69,0)+MAX((Expenses!AA$18-$K73/12)*$J73*$F69,0)))),0)</f>
        <v>0</v>
      </c>
      <c r="AD235" s="515">
        <f>IF(AND(AD$167&lt;=$E69,AD$167&gt;=EOMONTH($D69,0)),IF($G69="NNN",SUM(Expenses!AB$14:AB$18)*$F69,IF($G69="FSG",0,IF($G69="MG",SUMPRODUCT(Expenses!AB$14:AB$18,$I69:$I73)*$F69,MAX((Expenses!AB$15-$K69/12)*$J69*$F69,0)+MAX((Expenses!AB$14-$K70/12)*$J70*$F69,0)+MAX((Expenses!AB$17-$K71/12)*$J71*$F69,0)+MAX((Expenses!AB$16-$K72/12)*$J72*$F69,0)+MAX((Expenses!AB$18-$K73/12)*$J73*$F69,0)))),0)</f>
        <v>0</v>
      </c>
      <c r="AE235" s="515">
        <f>IF(AND(AE$167&lt;=$E69,AE$167&gt;=EOMONTH($D69,0)),IF($G69="NNN",SUM(Expenses!AC$14:AC$18)*$F69,IF($G69="FSG",0,IF($G69="MG",SUMPRODUCT(Expenses!AC$14:AC$18,$I69:$I73)*$F69,MAX((Expenses!AC$15-$K69/12)*$J69*$F69,0)+MAX((Expenses!AC$14-$K70/12)*$J70*$F69,0)+MAX((Expenses!AC$17-$K71/12)*$J71*$F69,0)+MAX((Expenses!AC$16-$K72/12)*$J72*$F69,0)+MAX((Expenses!AC$18-$K73/12)*$J73*$F69,0)))),0)</f>
        <v>0</v>
      </c>
      <c r="AF235" s="515">
        <f>IF(AND(AF$167&lt;=$E69,AF$167&gt;=EOMONTH($D69,0)),IF($G69="NNN",SUM(Expenses!AD$14:AD$18)*$F69,IF($G69="FSG",0,IF($G69="MG",SUMPRODUCT(Expenses!AD$14:AD$18,$I69:$I73)*$F69,MAX((Expenses!AD$15-$K69/12)*$J69*$F69,0)+MAX((Expenses!AD$14-$K70/12)*$J70*$F69,0)+MAX((Expenses!AD$17-$K71/12)*$J71*$F69,0)+MAX((Expenses!AD$16-$K72/12)*$J72*$F69,0)+MAX((Expenses!AD$18-$K73/12)*$J73*$F69,0)))),0)</f>
        <v>0</v>
      </c>
      <c r="AG235" s="515">
        <f>IF(AND(AG$167&lt;=$E69,AG$167&gt;=EOMONTH($D69,0)),IF($G69="NNN",SUM(Expenses!AE$14:AE$18)*$F69,IF($G69="FSG",0,IF($G69="MG",SUMPRODUCT(Expenses!AE$14:AE$18,$I69:$I73)*$F69,MAX((Expenses!AE$15-$K69/12)*$J69*$F69,0)+MAX((Expenses!AE$14-$K70/12)*$J70*$F69,0)+MAX((Expenses!AE$17-$K71/12)*$J71*$F69,0)+MAX((Expenses!AE$16-$K72/12)*$J72*$F69,0)+MAX((Expenses!AE$18-$K73/12)*$J73*$F69,0)))),0)</f>
        <v>0</v>
      </c>
      <c r="AH235" s="515">
        <f>IF(AND(AH$167&lt;=$E69,AH$167&gt;=EOMONTH($D69,0)),IF($G69="NNN",SUM(Expenses!AF$14:AF$18)*$F69,IF($G69="FSG",0,IF($G69="MG",SUMPRODUCT(Expenses!AF$14:AF$18,$I69:$I73)*$F69,MAX((Expenses!AF$15-$K69/12)*$J69*$F69,0)+MAX((Expenses!AF$14-$K70/12)*$J70*$F69,0)+MAX((Expenses!AF$17-$K71/12)*$J71*$F69,0)+MAX((Expenses!AF$16-$K72/12)*$J72*$F69,0)+MAX((Expenses!AF$18-$K73/12)*$J73*$F69,0)))),0)</f>
        <v>0</v>
      </c>
      <c r="AI235" s="515">
        <f>IF(AND(AI$167&lt;=$E69,AI$167&gt;=EOMONTH($D69,0)),IF($G69="NNN",SUM(Expenses!AG$14:AG$18)*$F69,IF($G69="FSG",0,IF($G69="MG",SUMPRODUCT(Expenses!AG$14:AG$18,$I69:$I73)*$F69,MAX((Expenses!AG$15-$K69/12)*$J69*$F69,0)+MAX((Expenses!AG$14-$K70/12)*$J70*$F69,0)+MAX((Expenses!AG$17-$K71/12)*$J71*$F69,0)+MAX((Expenses!AG$16-$K72/12)*$J72*$F69,0)+MAX((Expenses!AG$18-$K73/12)*$J73*$F69,0)))),0)</f>
        <v>0</v>
      </c>
      <c r="AJ235" s="515">
        <f>IF(AND(AJ$167&lt;=$E69,AJ$167&gt;=EOMONTH($D69,0)),IF($G69="NNN",SUM(Expenses!AH$14:AH$18)*$F69,IF($G69="FSG",0,IF($G69="MG",SUMPRODUCT(Expenses!AH$14:AH$18,$I69:$I73)*$F69,MAX((Expenses!AH$15-$K69/12)*$J69*$F69,0)+MAX((Expenses!AH$14-$K70/12)*$J70*$F69,0)+MAX((Expenses!AH$17-$K71/12)*$J71*$F69,0)+MAX((Expenses!AH$16-$K72/12)*$J72*$F69,0)+MAX((Expenses!AH$18-$K73/12)*$J73*$F69,0)))),0)</f>
        <v>0</v>
      </c>
      <c r="AK235" s="515">
        <f>IF(AND(AK$167&lt;=$E69,AK$167&gt;=EOMONTH($D69,0)),IF($G69="NNN",SUM(Expenses!AI$14:AI$18)*$F69,IF($G69="FSG",0,IF($G69="MG",SUMPRODUCT(Expenses!AI$14:AI$18,$I69:$I73)*$F69,MAX((Expenses!AI$15-$K69/12)*$J69*$F69,0)+MAX((Expenses!AI$14-$K70/12)*$J70*$F69,0)+MAX((Expenses!AI$17-$K71/12)*$J71*$F69,0)+MAX((Expenses!AI$16-$K72/12)*$J72*$F69,0)+MAX((Expenses!AI$18-$K73/12)*$J73*$F69,0)))),0)</f>
        <v>0</v>
      </c>
      <c r="AL235" s="515">
        <f>IF(AND(AL$167&lt;=$E69,AL$167&gt;=EOMONTH($D69,0)),IF($G69="NNN",SUM(Expenses!AJ$14:AJ$18)*$F69,IF($G69="FSG",0,IF($G69="MG",SUMPRODUCT(Expenses!AJ$14:AJ$18,$I69:$I73)*$F69,MAX((Expenses!AJ$15-$K69/12)*$J69*$F69,0)+MAX((Expenses!AJ$14-$K70/12)*$J70*$F69,0)+MAX((Expenses!AJ$17-$K71/12)*$J71*$F69,0)+MAX((Expenses!AJ$16-$K72/12)*$J72*$F69,0)+MAX((Expenses!AJ$18-$K73/12)*$J73*$F69,0)))),0)</f>
        <v>0</v>
      </c>
      <c r="AM235" s="515">
        <f>IF(AND(AM$167&lt;=$E69,AM$167&gt;=EOMONTH($D69,0)),IF($G69="NNN",SUM(Expenses!AK$14:AK$18)*$F69,IF($G69="FSG",0,IF($G69="MG",SUMPRODUCT(Expenses!AK$14:AK$18,$I69:$I73)*$F69,MAX((Expenses!AK$15-$K69/12)*$J69*$F69,0)+MAX((Expenses!AK$14-$K70/12)*$J70*$F69,0)+MAX((Expenses!AK$17-$K71/12)*$J71*$F69,0)+MAX((Expenses!AK$16-$K72/12)*$J72*$F69,0)+MAX((Expenses!AK$18-$K73/12)*$J73*$F69,0)))),0)</f>
        <v>0</v>
      </c>
      <c r="AN235" s="515">
        <f>IF(AND(AN$167&lt;=$E69,AN$167&gt;=EOMONTH($D69,0)),IF($G69="NNN",SUM(Expenses!AL$14:AL$18)*$F69,IF($G69="FSG",0,IF($G69="MG",SUMPRODUCT(Expenses!AL$14:AL$18,$I69:$I73)*$F69,MAX((Expenses!AL$15-$K69/12)*$J69*$F69,0)+MAX((Expenses!AL$14-$K70/12)*$J70*$F69,0)+MAX((Expenses!AL$17-$K71/12)*$J71*$F69,0)+MAX((Expenses!AL$16-$K72/12)*$J72*$F69,0)+MAX((Expenses!AL$18-$K73/12)*$J73*$F69,0)))),0)</f>
        <v>0</v>
      </c>
      <c r="AO235" s="515">
        <f>IF(AND(AO$167&lt;=$E69,AO$167&gt;=EOMONTH($D69,0)),IF($G69="NNN",SUM(Expenses!AM$14:AM$18)*$F69,IF($G69="FSG",0,IF($G69="MG",SUMPRODUCT(Expenses!AM$14:AM$18,$I69:$I73)*$F69,MAX((Expenses!AM$15-$K69/12)*$J69*$F69,0)+MAX((Expenses!AM$14-$K70/12)*$J70*$F69,0)+MAX((Expenses!AM$17-$K71/12)*$J71*$F69,0)+MAX((Expenses!AM$16-$K72/12)*$J72*$F69,0)+MAX((Expenses!AM$18-$K73/12)*$J73*$F69,0)))),0)</f>
        <v>0</v>
      </c>
      <c r="AP235" s="515">
        <f>IF(AND(AP$167&lt;=$E69,AP$167&gt;=EOMONTH($D69,0)),IF($G69="NNN",SUM(Expenses!AN$14:AN$18)*$F69,IF($G69="FSG",0,IF($G69="MG",SUMPRODUCT(Expenses!AN$14:AN$18,$I69:$I73)*$F69,MAX((Expenses!AN$15-$K69/12)*$J69*$F69,0)+MAX((Expenses!AN$14-$K70/12)*$J70*$F69,0)+MAX((Expenses!AN$17-$K71/12)*$J71*$F69,0)+MAX((Expenses!AN$16-$K72/12)*$J72*$F69,0)+MAX((Expenses!AN$18-$K73/12)*$J73*$F69,0)))),0)</f>
        <v>0</v>
      </c>
      <c r="AQ235" s="515">
        <f>IF(AND(AQ$167&lt;=$E69,AQ$167&gt;=EOMONTH($D69,0)),IF($G69="NNN",SUM(Expenses!AO$14:AO$18)*$F69,IF($G69="FSG",0,IF($G69="MG",SUMPRODUCT(Expenses!AO$14:AO$18,$I69:$I73)*$F69,MAX((Expenses!AO$15-$K69/12)*$J69*$F69,0)+MAX((Expenses!AO$14-$K70/12)*$J70*$F69,0)+MAX((Expenses!AO$17-$K71/12)*$J71*$F69,0)+MAX((Expenses!AO$16-$K72/12)*$J72*$F69,0)+MAX((Expenses!AO$18-$K73/12)*$J73*$F69,0)))),0)</f>
        <v>0</v>
      </c>
      <c r="AR235" s="515">
        <f>IF(AND(AR$167&lt;=$E69,AR$167&gt;=EOMONTH($D69,0)),IF($G69="NNN",SUM(Expenses!AP$14:AP$18)*$F69,IF($G69="FSG",0,IF($G69="MG",SUMPRODUCT(Expenses!AP$14:AP$18,$I69:$I73)*$F69,MAX((Expenses!AP$15-$K69/12)*$J69*$F69,0)+MAX((Expenses!AP$14-$K70/12)*$J70*$F69,0)+MAX((Expenses!AP$17-$K71/12)*$J71*$F69,0)+MAX((Expenses!AP$16-$K72/12)*$J72*$F69,0)+MAX((Expenses!AP$18-$K73/12)*$J73*$F69,0)))),0)</f>
        <v>0</v>
      </c>
      <c r="AS235" s="515">
        <f>IF(AND(AS$167&lt;=$E69,AS$167&gt;=EOMONTH($D69,0)),IF($G69="NNN",SUM(Expenses!AQ$14:AQ$18)*$F69,IF($G69="FSG",0,IF($G69="MG",SUMPRODUCT(Expenses!AQ$14:AQ$18,$I69:$I73)*$F69,MAX((Expenses!AQ$15-$K69/12)*$J69*$F69,0)+MAX((Expenses!AQ$14-$K70/12)*$J70*$F69,0)+MAX((Expenses!AQ$17-$K71/12)*$J71*$F69,0)+MAX((Expenses!AQ$16-$K72/12)*$J72*$F69,0)+MAX((Expenses!AQ$18-$K73/12)*$J73*$F69,0)))),0)</f>
        <v>0</v>
      </c>
      <c r="AT235" s="515">
        <f>IF(AND(AT$167&lt;=$E69,AT$167&gt;=EOMONTH($D69,0)),IF($G69="NNN",SUM(Expenses!AR$14:AR$18)*$F69,IF($G69="FSG",0,IF($G69="MG",SUMPRODUCT(Expenses!AR$14:AR$18,$I69:$I73)*$F69,MAX((Expenses!AR$15-$K69/12)*$J69*$F69,0)+MAX((Expenses!AR$14-$K70/12)*$J70*$F69,0)+MAX((Expenses!AR$17-$K71/12)*$J71*$F69,0)+MAX((Expenses!AR$16-$K72/12)*$J72*$F69,0)+MAX((Expenses!AR$18-$K73/12)*$J73*$F69,0)))),0)</f>
        <v>0</v>
      </c>
      <c r="AU235" s="515">
        <f>IF(AND(AU$167&lt;=$E69,AU$167&gt;=EOMONTH($D69,0)),IF($G69="NNN",SUM(Expenses!AS$14:AS$18)*$F69,IF($G69="FSG",0,IF($G69="MG",SUMPRODUCT(Expenses!AS$14:AS$18,$I69:$I73)*$F69,MAX((Expenses!AS$15-$K69/12)*$J69*$F69,0)+MAX((Expenses!AS$14-$K70/12)*$J70*$F69,0)+MAX((Expenses!AS$17-$K71/12)*$J71*$F69,0)+MAX((Expenses!AS$16-$K72/12)*$J72*$F69,0)+MAX((Expenses!AS$18-$K73/12)*$J73*$F69,0)))),0)</f>
        <v>0</v>
      </c>
      <c r="AV235" s="515">
        <f>IF(AND(AV$167&lt;=$E69,AV$167&gt;=EOMONTH($D69,0)),IF($G69="NNN",SUM(Expenses!AT$14:AT$18)*$F69,IF($G69="FSG",0,IF($G69="MG",SUMPRODUCT(Expenses!AT$14:AT$18,$I69:$I73)*$F69,MAX((Expenses!AT$15-$K69/12)*$J69*$F69,0)+MAX((Expenses!AT$14-$K70/12)*$J70*$F69,0)+MAX((Expenses!AT$17-$K71/12)*$J71*$F69,0)+MAX((Expenses!AT$16-$K72/12)*$J72*$F69,0)+MAX((Expenses!AT$18-$K73/12)*$J73*$F69,0)))),0)</f>
        <v>0</v>
      </c>
      <c r="AW235" s="515">
        <f>IF(AND(AW$167&lt;=$E69,AW$167&gt;=EOMONTH($D69,0)),IF($G69="NNN",SUM(Expenses!AU$14:AU$18)*$F69,IF($G69="FSG",0,IF($G69="MG",SUMPRODUCT(Expenses!AU$14:AU$18,$I69:$I73)*$F69,MAX((Expenses!AU$15-$K69/12)*$J69*$F69,0)+MAX((Expenses!AU$14-$K70/12)*$J70*$F69,0)+MAX((Expenses!AU$17-$K71/12)*$J71*$F69,0)+MAX((Expenses!AU$16-$K72/12)*$J72*$F69,0)+MAX((Expenses!AU$18-$K73/12)*$J73*$F69,0)))),0)</f>
        <v>0</v>
      </c>
      <c r="AX235" s="515">
        <f>IF(AND(AX$167&lt;=$E69,AX$167&gt;=EOMONTH($D69,0)),IF($G69="NNN",SUM(Expenses!AV$14:AV$18)*$F69,IF($G69="FSG",0,IF($G69="MG",SUMPRODUCT(Expenses!AV$14:AV$18,$I69:$I73)*$F69,MAX((Expenses!AV$15-$K69/12)*$J69*$F69,0)+MAX((Expenses!AV$14-$K70/12)*$J70*$F69,0)+MAX((Expenses!AV$17-$K71/12)*$J71*$F69,0)+MAX((Expenses!AV$16-$K72/12)*$J72*$F69,0)+MAX((Expenses!AV$18-$K73/12)*$J73*$F69,0)))),0)</f>
        <v>0</v>
      </c>
      <c r="AY235" s="515">
        <f>IF(AND(AY$167&lt;=$E69,AY$167&gt;=EOMONTH($D69,0)),IF($G69="NNN",SUM(Expenses!AW$14:AW$18)*$F69,IF($G69="FSG",0,IF($G69="MG",SUMPRODUCT(Expenses!AW$14:AW$18,$I69:$I73)*$F69,MAX((Expenses!AW$15-$K69/12)*$J69*$F69,0)+MAX((Expenses!AW$14-$K70/12)*$J70*$F69,0)+MAX((Expenses!AW$17-$K71/12)*$J71*$F69,0)+MAX((Expenses!AW$16-$K72/12)*$J72*$F69,0)+MAX((Expenses!AW$18-$K73/12)*$J73*$F69,0)))),0)</f>
        <v>0</v>
      </c>
      <c r="AZ235" s="515">
        <f>IF(AND(AZ$167&lt;=$E69,AZ$167&gt;=EOMONTH($D69,0)),IF($G69="NNN",SUM(Expenses!AX$14:AX$18)*$F69,IF($G69="FSG",0,IF($G69="MG",SUMPRODUCT(Expenses!AX$14:AX$18,$I69:$I73)*$F69,MAX((Expenses!AX$15-$K69/12)*$J69*$F69,0)+MAX((Expenses!AX$14-$K70/12)*$J70*$F69,0)+MAX((Expenses!AX$17-$K71/12)*$J71*$F69,0)+MAX((Expenses!AX$16-$K72/12)*$J72*$F69,0)+MAX((Expenses!AX$18-$K73/12)*$J73*$F69,0)))),0)</f>
        <v>0</v>
      </c>
      <c r="BA235" s="515">
        <f>IF(AND(BA$167&lt;=$E69,BA$167&gt;=EOMONTH($D69,0)),IF($G69="NNN",SUM(Expenses!AY$14:AY$18)*$F69,IF($G69="FSG",0,IF($G69="MG",SUMPRODUCT(Expenses!AY$14:AY$18,$I69:$I73)*$F69,MAX((Expenses!AY$15-$K69/12)*$J69*$F69,0)+MAX((Expenses!AY$14-$K70/12)*$J70*$F69,0)+MAX((Expenses!AY$17-$K71/12)*$J71*$F69,0)+MAX((Expenses!AY$16-$K72/12)*$J72*$F69,0)+MAX((Expenses!AY$18-$K73/12)*$J73*$F69,0)))),0)</f>
        <v>0</v>
      </c>
      <c r="BB235" s="515">
        <f>IF(AND(BB$167&lt;=$E69,BB$167&gt;=EOMONTH($D69,0)),IF($G69="NNN",SUM(Expenses!AZ$14:AZ$18)*$F69,IF($G69="FSG",0,IF($G69="MG",SUMPRODUCT(Expenses!AZ$14:AZ$18,$I69:$I73)*$F69,MAX((Expenses!AZ$15-$K69/12)*$J69*$F69,0)+MAX((Expenses!AZ$14-$K70/12)*$J70*$F69,0)+MAX((Expenses!AZ$17-$K71/12)*$J71*$F69,0)+MAX((Expenses!AZ$16-$K72/12)*$J72*$F69,0)+MAX((Expenses!AZ$18-$K73/12)*$J73*$F69,0)))),0)</f>
        <v>0</v>
      </c>
      <c r="BC235" s="515">
        <f>IF(AND(BC$167&lt;=$E69,BC$167&gt;=EOMONTH($D69,0)),IF($G69="NNN",SUM(Expenses!BA$14:BA$18)*$F69,IF($G69="FSG",0,IF($G69="MG",SUMPRODUCT(Expenses!BA$14:BA$18,$I69:$I73)*$F69,MAX((Expenses!BA$15-$K69/12)*$J69*$F69,0)+MAX((Expenses!BA$14-$K70/12)*$J70*$F69,0)+MAX((Expenses!BA$17-$K71/12)*$J71*$F69,0)+MAX((Expenses!BA$16-$K72/12)*$J72*$F69,0)+MAX((Expenses!BA$18-$K73/12)*$J73*$F69,0)))),0)</f>
        <v>0</v>
      </c>
      <c r="BD235" s="515">
        <f>IF(AND(BD$167&lt;=$E69,BD$167&gt;=EOMONTH($D69,0)),IF($G69="NNN",SUM(Expenses!BB$14:BB$18)*$F69,IF($G69="FSG",0,IF($G69="MG",SUMPRODUCT(Expenses!BB$14:BB$18,$I69:$I73)*$F69,MAX((Expenses!BB$15-$K69/12)*$J69*$F69,0)+MAX((Expenses!BB$14-$K70/12)*$J70*$F69,0)+MAX((Expenses!BB$17-$K71/12)*$J71*$F69,0)+MAX((Expenses!BB$16-$K72/12)*$J72*$F69,0)+MAX((Expenses!BB$18-$K73/12)*$J73*$F69,0)))),0)</f>
        <v>0</v>
      </c>
      <c r="BE235" s="515">
        <f>IF(AND(BE$167&lt;=$E69,BE$167&gt;=EOMONTH($D69,0)),IF($G69="NNN",SUM(Expenses!BC$14:BC$18)*$F69,IF($G69="FSG",0,IF($G69="MG",SUMPRODUCT(Expenses!BC$14:BC$18,$I69:$I73)*$F69,MAX((Expenses!BC$15-$K69/12)*$J69*$F69,0)+MAX((Expenses!BC$14-$K70/12)*$J70*$F69,0)+MAX((Expenses!BC$17-$K71/12)*$J71*$F69,0)+MAX((Expenses!BC$16-$K72/12)*$J72*$F69,0)+MAX((Expenses!BC$18-$K73/12)*$J73*$F69,0)))),0)</f>
        <v>0</v>
      </c>
      <c r="BF235" s="515">
        <f>IF(AND(BF$167&lt;=$E69,BF$167&gt;=EOMONTH($D69,0)),IF($G69="NNN",SUM(Expenses!BD$14:BD$18)*$F69,IF($G69="FSG",0,IF($G69="MG",SUMPRODUCT(Expenses!BD$14:BD$18,$I69:$I73)*$F69,MAX((Expenses!BD$15-$K69/12)*$J69*$F69,0)+MAX((Expenses!BD$14-$K70/12)*$J70*$F69,0)+MAX((Expenses!BD$17-$K71/12)*$J71*$F69,0)+MAX((Expenses!BD$16-$K72/12)*$J72*$F69,0)+MAX((Expenses!BD$18-$K73/12)*$J73*$F69,0)))),0)</f>
        <v>0</v>
      </c>
      <c r="BG235" s="515">
        <f>IF(AND(BG$167&lt;=$E69,BG$167&gt;=EOMONTH($D69,0)),IF($G69="NNN",SUM(Expenses!BE$14:BE$18)*$F69,IF($G69="FSG",0,IF($G69="MG",SUMPRODUCT(Expenses!BE$14:BE$18,$I69:$I73)*$F69,MAX((Expenses!BE$15-$K69/12)*$J69*$F69,0)+MAX((Expenses!BE$14-$K70/12)*$J70*$F69,0)+MAX((Expenses!BE$17-$K71/12)*$J71*$F69,0)+MAX((Expenses!BE$16-$K72/12)*$J72*$F69,0)+MAX((Expenses!BE$18-$K73/12)*$J73*$F69,0)))),0)</f>
        <v>0</v>
      </c>
      <c r="BH235" s="515">
        <f>IF(AND(BH$167&lt;=$E69,BH$167&gt;=EOMONTH($D69,0)),IF($G69="NNN",SUM(Expenses!BF$14:BF$18)*$F69,IF($G69="FSG",0,IF($G69="MG",SUMPRODUCT(Expenses!BF$14:BF$18,$I69:$I73)*$F69,MAX((Expenses!BF$15-$K69/12)*$J69*$F69,0)+MAX((Expenses!BF$14-$K70/12)*$J70*$F69,0)+MAX((Expenses!BF$17-$K71/12)*$J71*$F69,0)+MAX((Expenses!BF$16-$K72/12)*$J72*$F69,0)+MAX((Expenses!BF$18-$K73/12)*$J73*$F69,0)))),0)</f>
        <v>0</v>
      </c>
      <c r="BI235" s="515">
        <f>IF(AND(BI$167&lt;=$E69,BI$167&gt;=EOMONTH($D69,0)),IF($G69="NNN",SUM(Expenses!BG$14:BG$18)*$F69,IF($G69="FSG",0,IF($G69="MG",SUMPRODUCT(Expenses!BG$14:BG$18,$I69:$I73)*$F69,MAX((Expenses!BG$15-$K69/12)*$J69*$F69,0)+MAX((Expenses!BG$14-$K70/12)*$J70*$F69,0)+MAX((Expenses!BG$17-$K71/12)*$J71*$F69,0)+MAX((Expenses!BG$16-$K72/12)*$J72*$F69,0)+MAX((Expenses!BG$18-$K73/12)*$J73*$F69,0)))),0)</f>
        <v>0</v>
      </c>
      <c r="BJ235" s="515">
        <f>IF(AND(BJ$167&lt;=$E69,BJ$167&gt;=EOMONTH($D69,0)),IF($G69="NNN",SUM(Expenses!BH$14:BH$18)*$F69,IF($G69="FSG",0,IF($G69="MG",SUMPRODUCT(Expenses!BH$14:BH$18,$I69:$I73)*$F69,MAX((Expenses!BH$15-$K69/12)*$J69*$F69,0)+MAX((Expenses!BH$14-$K70/12)*$J70*$F69,0)+MAX((Expenses!BH$17-$K71/12)*$J71*$F69,0)+MAX((Expenses!BH$16-$K72/12)*$J72*$F69,0)+MAX((Expenses!BH$18-$K73/12)*$J73*$F69,0)))),0)</f>
        <v>0</v>
      </c>
      <c r="BK235" s="515">
        <f>IF(AND(BK$167&lt;=$E69,BK$167&gt;=EOMONTH($D69,0)),IF($G69="NNN",SUM(Expenses!BI$14:BI$18)*$F69,IF($G69="FSG",0,IF($G69="MG",SUMPRODUCT(Expenses!BI$14:BI$18,$I69:$I73)*$F69,MAX((Expenses!BI$15-$K69/12)*$J69*$F69,0)+MAX((Expenses!BI$14-$K70/12)*$J70*$F69,0)+MAX((Expenses!BI$17-$K71/12)*$J71*$F69,0)+MAX((Expenses!BI$16-$K72/12)*$J72*$F69,0)+MAX((Expenses!BI$18-$K73/12)*$J73*$F69,0)))),0)</f>
        <v>0</v>
      </c>
      <c r="BL235" s="515">
        <f>IF(AND(BL$167&lt;=$E69,BL$167&gt;=EOMONTH($D69,0)),IF($G69="NNN",SUM(Expenses!BJ$14:BJ$18)*$F69,IF($G69="FSG",0,IF($G69="MG",SUMPRODUCT(Expenses!BJ$14:BJ$18,$I69:$I73)*$F69,MAX((Expenses!BJ$15-$K69/12)*$J69*$F69,0)+MAX((Expenses!BJ$14-$K70/12)*$J70*$F69,0)+MAX((Expenses!BJ$17-$K71/12)*$J71*$F69,0)+MAX((Expenses!BJ$16-$K72/12)*$J72*$F69,0)+MAX((Expenses!BJ$18-$K73/12)*$J73*$F69,0)))),0)</f>
        <v>0</v>
      </c>
      <c r="BM235" s="515">
        <f>IF(AND(BM$167&lt;=$E69,BM$167&gt;=EOMONTH($D69,0)),IF($G69="NNN",SUM(Expenses!BK$14:BK$18)*$F69,IF($G69="FSG",0,IF($G69="MG",SUMPRODUCT(Expenses!BK$14:BK$18,$I69:$I73)*$F69,MAX((Expenses!BK$15-$K69/12)*$J69*$F69,0)+MAX((Expenses!BK$14-$K70/12)*$J70*$F69,0)+MAX((Expenses!BK$17-$K71/12)*$J71*$F69,0)+MAX((Expenses!BK$16-$K72/12)*$J72*$F69,0)+MAX((Expenses!BK$18-$K73/12)*$J73*$F69,0)))),0)</f>
        <v>0</v>
      </c>
      <c r="BN235" s="515">
        <f>IF(AND(BN$167&lt;=$E69,BN$167&gt;=EOMONTH($D69,0)),IF($G69="NNN",SUM(Expenses!BL$14:BL$18)*$F69,IF($G69="FSG",0,IF($G69="MG",SUMPRODUCT(Expenses!BL$14:BL$18,$I69:$I73)*$F69,MAX((Expenses!BL$15-$K69/12)*$J69*$F69,0)+MAX((Expenses!BL$14-$K70/12)*$J70*$F69,0)+MAX((Expenses!BL$17-$K71/12)*$J71*$F69,0)+MAX((Expenses!BL$16-$K72/12)*$J72*$F69,0)+MAX((Expenses!BL$18-$K73/12)*$J73*$F69,0)))),0)</f>
        <v>0</v>
      </c>
      <c r="BO235" s="515">
        <f>IF(AND(BO$167&lt;=$E69,BO$167&gt;=EOMONTH($D69,0)),IF($G69="NNN",SUM(Expenses!BM$14:BM$18)*$F69,IF($G69="FSG",0,IF($G69="MG",SUMPRODUCT(Expenses!BM$14:BM$18,$I69:$I73)*$F69,MAX((Expenses!BM$15-$K69/12)*$J69*$F69,0)+MAX((Expenses!BM$14-$K70/12)*$J70*$F69,0)+MAX((Expenses!BM$17-$K71/12)*$J71*$F69,0)+MAX((Expenses!BM$16-$K72/12)*$J72*$F69,0)+MAX((Expenses!BM$18-$K73/12)*$J73*$F69,0)))),0)</f>
        <v>0</v>
      </c>
      <c r="BP235" s="515">
        <f>IF(AND(BP$167&lt;=$E69,BP$167&gt;=EOMONTH($D69,0)),IF($G69="NNN",SUM(Expenses!BN$14:BN$18)*$F69,IF($G69="FSG",0,IF($G69="MG",SUMPRODUCT(Expenses!BN$14:BN$18,$I69:$I73)*$F69,MAX((Expenses!BN$15-$K69/12)*$J69*$F69,0)+MAX((Expenses!BN$14-$K70/12)*$J70*$F69,0)+MAX((Expenses!BN$17-$K71/12)*$J71*$F69,0)+MAX((Expenses!BN$16-$K72/12)*$J72*$F69,0)+MAX((Expenses!BN$18-$K73/12)*$J73*$F69,0)))),0)</f>
        <v>0</v>
      </c>
      <c r="BQ235" s="515">
        <f>IF(AND(BQ$167&lt;=$E69,BQ$167&gt;=EOMONTH($D69,0)),IF($G69="NNN",SUM(Expenses!BO$14:BO$18)*$F69,IF($G69="FSG",0,IF($G69="MG",SUMPRODUCT(Expenses!BO$14:BO$18,$I69:$I73)*$F69,MAX((Expenses!BO$15-$K69/12)*$J69*$F69,0)+MAX((Expenses!BO$14-$K70/12)*$J70*$F69,0)+MAX((Expenses!BO$17-$K71/12)*$J71*$F69,0)+MAX((Expenses!BO$16-$K72/12)*$J72*$F69,0)+MAX((Expenses!BO$18-$K73/12)*$J73*$F69,0)))),0)</f>
        <v>0</v>
      </c>
      <c r="BR235" s="515">
        <f>IF(AND(BR$167&lt;=$E69,BR$167&gt;=EOMONTH($D69,0)),IF($G69="NNN",SUM(Expenses!BP$14:BP$18)*$F69,IF($G69="FSG",0,IF($G69="MG",SUMPRODUCT(Expenses!BP$14:BP$18,$I69:$I73)*$F69,MAX((Expenses!BP$15-$K69/12)*$J69*$F69,0)+MAX((Expenses!BP$14-$K70/12)*$J70*$F69,0)+MAX((Expenses!BP$17-$K71/12)*$J71*$F69,0)+MAX((Expenses!BP$16-$K72/12)*$J72*$F69,0)+MAX((Expenses!BP$18-$K73/12)*$J73*$F69,0)))),0)</f>
        <v>0</v>
      </c>
      <c r="BS235" s="515">
        <f>IF(AND(BS$167&lt;=$E69,BS$167&gt;=EOMONTH($D69,0)),IF($G69="NNN",SUM(Expenses!BQ$14:BQ$18)*$F69,IF($G69="FSG",0,IF($G69="MG",SUMPRODUCT(Expenses!BQ$14:BQ$18,$I69:$I73)*$F69,MAX((Expenses!BQ$15-$K69/12)*$J69*$F69,0)+MAX((Expenses!BQ$14-$K70/12)*$J70*$F69,0)+MAX((Expenses!BQ$17-$K71/12)*$J71*$F69,0)+MAX((Expenses!BQ$16-$K72/12)*$J72*$F69,0)+MAX((Expenses!BQ$18-$K73/12)*$J73*$F69,0)))),0)</f>
        <v>0</v>
      </c>
      <c r="BT235" s="515">
        <f>IF(AND(BT$167&lt;=$E69,BT$167&gt;=EOMONTH($D69,0)),IF($G69="NNN",SUM(Expenses!BR$14:BR$18)*$F69,IF($G69="FSG",0,IF($G69="MG",SUMPRODUCT(Expenses!BR$14:BR$18,$I69:$I73)*$F69,MAX((Expenses!BR$15-$K69/12)*$J69*$F69,0)+MAX((Expenses!BR$14-$K70/12)*$J70*$F69,0)+MAX((Expenses!BR$17-$K71/12)*$J71*$F69,0)+MAX((Expenses!BR$16-$K72/12)*$J72*$F69,0)+MAX((Expenses!BR$18-$K73/12)*$J73*$F69,0)))),0)</f>
        <v>0</v>
      </c>
      <c r="BU235" s="515">
        <f>IF(AND(BU$167&lt;=$E69,BU$167&gt;=EOMONTH($D69,0)),IF($G69="NNN",SUM(Expenses!BS$14:BS$18)*$F69,IF($G69="FSG",0,IF($G69="MG",SUMPRODUCT(Expenses!BS$14:BS$18,$I69:$I73)*$F69,MAX((Expenses!BS$15-$K69/12)*$J69*$F69,0)+MAX((Expenses!BS$14-$K70/12)*$J70*$F69,0)+MAX((Expenses!BS$17-$K71/12)*$J71*$F69,0)+MAX((Expenses!BS$16-$K72/12)*$J72*$F69,0)+MAX((Expenses!BS$18-$K73/12)*$J73*$F69,0)))),0)</f>
        <v>0</v>
      </c>
      <c r="BV235" s="515">
        <f>IF(AND(BV$167&lt;=$E69,BV$167&gt;=EOMONTH($D69,0)),IF($G69="NNN",SUM(Expenses!BT$14:BT$18)*$F69,IF($G69="FSG",0,IF($G69="MG",SUMPRODUCT(Expenses!BT$14:BT$18,$I69:$I73)*$F69,MAX((Expenses!BT$15-$K69/12)*$J69*$F69,0)+MAX((Expenses!BT$14-$K70/12)*$J70*$F69,0)+MAX((Expenses!BT$17-$K71/12)*$J71*$F69,0)+MAX((Expenses!BT$16-$K72/12)*$J72*$F69,0)+MAX((Expenses!BT$18-$K73/12)*$J73*$F69,0)))),0)</f>
        <v>0</v>
      </c>
      <c r="BW235" s="515">
        <f>IF(AND(BW$167&lt;=$E69,BW$167&gt;=EOMONTH($D69,0)),IF($G69="NNN",SUM(Expenses!BU$14:BU$18)*$F69,IF($G69="FSG",0,IF($G69="MG",SUMPRODUCT(Expenses!BU$14:BU$18,$I69:$I73)*$F69,MAX((Expenses!BU$15-$K69/12)*$J69*$F69,0)+MAX((Expenses!BU$14-$K70/12)*$J70*$F69,0)+MAX((Expenses!BU$17-$K71/12)*$J71*$F69,0)+MAX((Expenses!BU$16-$K72/12)*$J72*$F69,0)+MAX((Expenses!BU$18-$K73/12)*$J73*$F69,0)))),0)</f>
        <v>0</v>
      </c>
      <c r="BX235" s="515">
        <f>IF(AND(BX$167&lt;=$E69,BX$167&gt;=EOMONTH($D69,0)),IF($G69="NNN",SUM(Expenses!BV$14:BV$18)*$F69,IF($G69="FSG",0,IF($G69="MG",SUMPRODUCT(Expenses!BV$14:BV$18,$I69:$I73)*$F69,MAX((Expenses!BV$15-$K69/12)*$J69*$F69,0)+MAX((Expenses!BV$14-$K70/12)*$J70*$F69,0)+MAX((Expenses!BV$17-$K71/12)*$J71*$F69,0)+MAX((Expenses!BV$16-$K72/12)*$J72*$F69,0)+MAX((Expenses!BV$18-$K73/12)*$J73*$F69,0)))),0)</f>
        <v>0</v>
      </c>
      <c r="BY235" s="515">
        <f>IF(AND(BY$167&lt;=$E69,BY$167&gt;=EOMONTH($D69,0)),IF($G69="NNN",SUM(Expenses!BW$14:BW$18)*$F69,IF($G69="FSG",0,IF($G69="MG",SUMPRODUCT(Expenses!BW$14:BW$18,$I69:$I73)*$F69,MAX((Expenses!BW$15-$K69/12)*$J69*$F69,0)+MAX((Expenses!BW$14-$K70/12)*$J70*$F69,0)+MAX((Expenses!BW$17-$K71/12)*$J71*$F69,0)+MAX((Expenses!BW$16-$K72/12)*$J72*$F69,0)+MAX((Expenses!BW$18-$K73/12)*$J73*$F69,0)))),0)</f>
        <v>0</v>
      </c>
      <c r="BZ235" s="515">
        <f>IF(AND(BZ$167&lt;=$E69,BZ$167&gt;=EOMONTH($D69,0)),IF($G69="NNN",SUM(Expenses!BX$14:BX$18)*$F69,IF($G69="FSG",0,IF($G69="MG",SUMPRODUCT(Expenses!BX$14:BX$18,$I69:$I73)*$F69,MAX((Expenses!BX$15-$K69/12)*$J69*$F69,0)+MAX((Expenses!BX$14-$K70/12)*$J70*$F69,0)+MAX((Expenses!BX$17-$K71/12)*$J71*$F69,0)+MAX((Expenses!BX$16-$K72/12)*$J72*$F69,0)+MAX((Expenses!BX$18-$K73/12)*$J73*$F69,0)))),0)</f>
        <v>0</v>
      </c>
      <c r="CA235" s="515">
        <f>IF(AND(CA$167&lt;=$E69,CA$167&gt;=EOMONTH($D69,0)),IF($G69="NNN",SUM(Expenses!BY$14:BY$18)*$F69,IF($G69="FSG",0,IF($G69="MG",SUMPRODUCT(Expenses!BY$14:BY$18,$I69:$I73)*$F69,MAX((Expenses!BY$15-$K69/12)*$J69*$F69,0)+MAX((Expenses!BY$14-$K70/12)*$J70*$F69,0)+MAX((Expenses!BY$17-$K71/12)*$J71*$F69,0)+MAX((Expenses!BY$16-$K72/12)*$J72*$F69,0)+MAX((Expenses!BY$18-$K73/12)*$J73*$F69,0)))),0)</f>
        <v>0</v>
      </c>
      <c r="CB235" s="515">
        <f>IF(AND(CB$167&lt;=$E69,CB$167&gt;=EOMONTH($D69,0)),IF($G69="NNN",SUM(Expenses!BZ$14:BZ$18)*$F69,IF($G69="FSG",0,IF($G69="MG",SUMPRODUCT(Expenses!BZ$14:BZ$18,$I69:$I73)*$F69,MAX((Expenses!BZ$15-$K69/12)*$J69*$F69,0)+MAX((Expenses!BZ$14-$K70/12)*$J70*$F69,0)+MAX((Expenses!BZ$17-$K71/12)*$J71*$F69,0)+MAX((Expenses!BZ$16-$K72/12)*$J72*$F69,0)+MAX((Expenses!BZ$18-$K73/12)*$J73*$F69,0)))),0)</f>
        <v>0</v>
      </c>
      <c r="CC235" s="515">
        <f>IF(AND(CC$167&lt;=$E69,CC$167&gt;=EOMONTH($D69,0)),IF($G69="NNN",SUM(Expenses!CA$14:CA$18)*$F69,IF($G69="FSG",0,IF($G69="MG",SUMPRODUCT(Expenses!CA$14:CA$18,$I69:$I73)*$F69,MAX((Expenses!CA$15-$K69/12)*$J69*$F69,0)+MAX((Expenses!CA$14-$K70/12)*$J70*$F69,0)+MAX((Expenses!CA$17-$K71/12)*$J71*$F69,0)+MAX((Expenses!CA$16-$K72/12)*$J72*$F69,0)+MAX((Expenses!CA$18-$K73/12)*$J73*$F69,0)))),0)</f>
        <v>0</v>
      </c>
      <c r="CD235" s="515">
        <f>IF(AND(CD$167&lt;=$E69,CD$167&gt;=EOMONTH($D69,0)),IF($G69="NNN",SUM(Expenses!CB$14:CB$18)*$F69,IF($G69="FSG",0,IF($G69="MG",SUMPRODUCT(Expenses!CB$14:CB$18,$I69:$I73)*$F69,MAX((Expenses!CB$15-$K69/12)*$J69*$F69,0)+MAX((Expenses!CB$14-$K70/12)*$J70*$F69,0)+MAX((Expenses!CB$17-$K71/12)*$J71*$F69,0)+MAX((Expenses!CB$16-$K72/12)*$J72*$F69,0)+MAX((Expenses!CB$18-$K73/12)*$J73*$F69,0)))),0)</f>
        <v>0</v>
      </c>
      <c r="CE235" s="515">
        <f>IF(AND(CE$167&lt;=$E69,CE$167&gt;=EOMONTH($D69,0)),IF($G69="NNN",SUM(Expenses!CC$14:CC$18)*$F69,IF($G69="FSG",0,IF($G69="MG",SUMPRODUCT(Expenses!CC$14:CC$18,$I69:$I73)*$F69,MAX((Expenses!CC$15-$K69/12)*$J69*$F69,0)+MAX((Expenses!CC$14-$K70/12)*$J70*$F69,0)+MAX((Expenses!CC$17-$K71/12)*$J71*$F69,0)+MAX((Expenses!CC$16-$K72/12)*$J72*$F69,0)+MAX((Expenses!CC$18-$K73/12)*$J73*$F69,0)))),0)</f>
        <v>0</v>
      </c>
      <c r="CF235" s="515">
        <f>IF(AND(CF$167&lt;=$E69,CF$167&gt;=EOMONTH($D69,0)),IF($G69="NNN",SUM(Expenses!CD$14:CD$18)*$F69,IF($G69="FSG",0,IF($G69="MG",SUMPRODUCT(Expenses!CD$14:CD$18,$I69:$I73)*$F69,MAX((Expenses!CD$15-$K69/12)*$J69*$F69,0)+MAX((Expenses!CD$14-$K70/12)*$J70*$F69,0)+MAX((Expenses!CD$17-$K71/12)*$J71*$F69,0)+MAX((Expenses!CD$16-$K72/12)*$J72*$F69,0)+MAX((Expenses!CD$18-$K73/12)*$J73*$F69,0)))),0)</f>
        <v>0</v>
      </c>
      <c r="CG235" s="515">
        <f>IF(AND(CG$167&lt;=$E69,CG$167&gt;=EOMONTH($D69,0)),IF($G69="NNN",SUM(Expenses!CE$14:CE$18)*$F69,IF($G69="FSG",0,IF($G69="MG",SUMPRODUCT(Expenses!CE$14:CE$18,$I69:$I73)*$F69,MAX((Expenses!CE$15-$K69/12)*$J69*$F69,0)+MAX((Expenses!CE$14-$K70/12)*$J70*$F69,0)+MAX((Expenses!CE$17-$K71/12)*$J71*$F69,0)+MAX((Expenses!CE$16-$K72/12)*$J72*$F69,0)+MAX((Expenses!CE$18-$K73/12)*$J73*$F69,0)))),0)</f>
        <v>0</v>
      </c>
      <c r="CH235" s="515">
        <f>IF(AND(CH$167&lt;=$E69,CH$167&gt;=EOMONTH($D69,0)),IF($G69="NNN",SUM(Expenses!CF$14:CF$18)*$F69,IF($G69="FSG",0,IF($G69="MG",SUMPRODUCT(Expenses!CF$14:CF$18,$I69:$I73)*$F69,MAX((Expenses!CF$15-$K69/12)*$J69*$F69,0)+MAX((Expenses!CF$14-$K70/12)*$J70*$F69,0)+MAX((Expenses!CF$17-$K71/12)*$J71*$F69,0)+MAX((Expenses!CF$16-$K72/12)*$J72*$F69,0)+MAX((Expenses!CF$18-$K73/12)*$J73*$F69,0)))),0)</f>
        <v>0</v>
      </c>
      <c r="CI235" s="515">
        <f>IF(AND(CI$167&lt;=$E69,CI$167&gt;=EOMONTH($D69,0)),IF($G69="NNN",SUM(Expenses!CG$14:CG$18)*$F69,IF($G69="FSG",0,IF($G69="MG",SUMPRODUCT(Expenses!CG$14:CG$18,$I69:$I73)*$F69,MAX((Expenses!CG$15-$K69/12)*$J69*$F69,0)+MAX((Expenses!CG$14-$K70/12)*$J70*$F69,0)+MAX((Expenses!CG$17-$K71/12)*$J71*$F69,0)+MAX((Expenses!CG$16-$K72/12)*$J72*$F69,0)+MAX((Expenses!CG$18-$K73/12)*$J73*$F69,0)))),0)</f>
        <v>0</v>
      </c>
      <c r="CJ235" s="515">
        <f>IF(AND(CJ$167&lt;=$E69,CJ$167&gt;=EOMONTH($D69,0)),IF($G69="NNN",SUM(Expenses!CH$14:CH$18)*$F69,IF($G69="FSG",0,IF($G69="MG",SUMPRODUCT(Expenses!CH$14:CH$18,$I69:$I73)*$F69,MAX((Expenses!CH$15-$K69/12)*$J69*$F69,0)+MAX((Expenses!CH$14-$K70/12)*$J70*$F69,0)+MAX((Expenses!CH$17-$K71/12)*$J71*$F69,0)+MAX((Expenses!CH$16-$K72/12)*$J72*$F69,0)+MAX((Expenses!CH$18-$K73/12)*$J73*$F69,0)))),0)</f>
        <v>0</v>
      </c>
      <c r="CK235" s="515">
        <f>IF(AND(CK$167&lt;=$E69,CK$167&gt;=EOMONTH($D69,0)),IF($G69="NNN",SUM(Expenses!CI$14:CI$18)*$F69,IF($G69="FSG",0,IF($G69="MG",SUMPRODUCT(Expenses!CI$14:CI$18,$I69:$I73)*$F69,MAX((Expenses!CI$15-$K69/12)*$J69*$F69,0)+MAX((Expenses!CI$14-$K70/12)*$J70*$F69,0)+MAX((Expenses!CI$17-$K71/12)*$J71*$F69,0)+MAX((Expenses!CI$16-$K72/12)*$J72*$F69,0)+MAX((Expenses!CI$18-$K73/12)*$J73*$F69,0)))),0)</f>
        <v>0</v>
      </c>
      <c r="CL235" s="515">
        <f>IF(AND(CL$167&lt;=$E69,CL$167&gt;=EOMONTH($D69,0)),IF($G69="NNN",SUM(Expenses!CJ$14:CJ$18)*$F69,IF($G69="FSG",0,IF($G69="MG",SUMPRODUCT(Expenses!CJ$14:CJ$18,$I69:$I73)*$F69,MAX((Expenses!CJ$15-$K69/12)*$J69*$F69,0)+MAX((Expenses!CJ$14-$K70/12)*$J70*$F69,0)+MAX((Expenses!CJ$17-$K71/12)*$J71*$F69,0)+MAX((Expenses!CJ$16-$K72/12)*$J72*$F69,0)+MAX((Expenses!CJ$18-$K73/12)*$J73*$F69,0)))),0)</f>
        <v>0</v>
      </c>
      <c r="CM235" s="515">
        <f>IF(AND(CM$167&lt;=$E69,CM$167&gt;=EOMONTH($D69,0)),IF($G69="NNN",SUM(Expenses!CK$14:CK$18)*$F69,IF($G69="FSG",0,IF($G69="MG",SUMPRODUCT(Expenses!CK$14:CK$18,$I69:$I73)*$F69,MAX((Expenses!CK$15-$K69/12)*$J69*$F69,0)+MAX((Expenses!CK$14-$K70/12)*$J70*$F69,0)+MAX((Expenses!CK$17-$K71/12)*$J71*$F69,0)+MAX((Expenses!CK$16-$K72/12)*$J72*$F69,0)+MAX((Expenses!CK$18-$K73/12)*$J73*$F69,0)))),0)</f>
        <v>0</v>
      </c>
      <c r="CN235" s="515">
        <f>IF(AND(CN$167&lt;=$E69,CN$167&gt;=EOMONTH($D69,0)),IF($G69="NNN",SUM(Expenses!CL$14:CL$18)*$F69,IF($G69="FSG",0,IF($G69="MG",SUMPRODUCT(Expenses!CL$14:CL$18,$I69:$I73)*$F69,MAX((Expenses!CL$15-$K69/12)*$J69*$F69,0)+MAX((Expenses!CL$14-$K70/12)*$J70*$F69,0)+MAX((Expenses!CL$17-$K71/12)*$J71*$F69,0)+MAX((Expenses!CL$16-$K72/12)*$J72*$F69,0)+MAX((Expenses!CL$18-$K73/12)*$J73*$F69,0)))),0)</f>
        <v>0</v>
      </c>
      <c r="CO235" s="515">
        <f>IF(AND(CO$167&lt;=$E69,CO$167&gt;=EOMONTH($D69,0)),IF($G69="NNN",SUM(Expenses!CM$14:CM$18)*$F69,IF($G69="FSG",0,IF($G69="MG",SUMPRODUCT(Expenses!CM$14:CM$18,$I69:$I73)*$F69,MAX((Expenses!CM$15-$K69/12)*$J69*$F69,0)+MAX((Expenses!CM$14-$K70/12)*$J70*$F69,0)+MAX((Expenses!CM$17-$K71/12)*$J71*$F69,0)+MAX((Expenses!CM$16-$K72/12)*$J72*$F69,0)+MAX((Expenses!CM$18-$K73/12)*$J73*$F69,0)))),0)</f>
        <v>0</v>
      </c>
      <c r="CP235" s="515">
        <f>IF(AND(CP$167&lt;=$E69,CP$167&gt;=EOMONTH($D69,0)),IF($G69="NNN",SUM(Expenses!CN$14:CN$18)*$F69,IF($G69="FSG",0,IF($G69="MG",SUMPRODUCT(Expenses!CN$14:CN$18,$I69:$I73)*$F69,MAX((Expenses!CN$15-$K69/12)*$J69*$F69,0)+MAX((Expenses!CN$14-$K70/12)*$J70*$F69,0)+MAX((Expenses!CN$17-$K71/12)*$J71*$F69,0)+MAX((Expenses!CN$16-$K72/12)*$J72*$F69,0)+MAX((Expenses!CN$18-$K73/12)*$J73*$F69,0)))),0)</f>
        <v>0</v>
      </c>
      <c r="CQ235" s="515">
        <f>IF(AND(CQ$167&lt;=$E69,CQ$167&gt;=EOMONTH($D69,0)),IF($G69="NNN",SUM(Expenses!CO$14:CO$18)*$F69,IF($G69="FSG",0,IF($G69="MG",SUMPRODUCT(Expenses!CO$14:CO$18,$I69:$I73)*$F69,MAX((Expenses!CO$15-$K69/12)*$J69*$F69,0)+MAX((Expenses!CO$14-$K70/12)*$J70*$F69,0)+MAX((Expenses!CO$17-$K71/12)*$J71*$F69,0)+MAX((Expenses!CO$16-$K72/12)*$J72*$F69,0)+MAX((Expenses!CO$18-$K73/12)*$J73*$F69,0)))),0)</f>
        <v>0</v>
      </c>
      <c r="CR235" s="515">
        <f>IF(AND(CR$167&lt;=$E69,CR$167&gt;=EOMONTH($D69,0)),IF($G69="NNN",SUM(Expenses!CP$14:CP$18)*$F69,IF($G69="FSG",0,IF($G69="MG",SUMPRODUCT(Expenses!CP$14:CP$18,$I69:$I73)*$F69,MAX((Expenses!CP$15-$K69/12)*$J69*$F69,0)+MAX((Expenses!CP$14-$K70/12)*$J70*$F69,0)+MAX((Expenses!CP$17-$K71/12)*$J71*$F69,0)+MAX((Expenses!CP$16-$K72/12)*$J72*$F69,0)+MAX((Expenses!CP$18-$K73/12)*$J73*$F69,0)))),0)</f>
        <v>0</v>
      </c>
      <c r="CS235" s="515">
        <f>IF(AND(CS$167&lt;=$E69,CS$167&gt;=EOMONTH($D69,0)),IF($G69="NNN",SUM(Expenses!CQ$14:CQ$18)*$F69,IF($G69="FSG",0,IF($G69="MG",SUMPRODUCT(Expenses!CQ$14:CQ$18,$I69:$I73)*$F69,MAX((Expenses!CQ$15-$K69/12)*$J69*$F69,0)+MAX((Expenses!CQ$14-$K70/12)*$J70*$F69,0)+MAX((Expenses!CQ$17-$K71/12)*$J71*$F69,0)+MAX((Expenses!CQ$16-$K72/12)*$J72*$F69,0)+MAX((Expenses!CQ$18-$K73/12)*$J73*$F69,0)))),0)</f>
        <v>0</v>
      </c>
      <c r="CT235" s="515">
        <f>IF(AND(CT$167&lt;=$E69,CT$167&gt;=EOMONTH($D69,0)),IF($G69="NNN",SUM(Expenses!CR$14:CR$18)*$F69,IF($G69="FSG",0,IF($G69="MG",SUMPRODUCT(Expenses!CR$14:CR$18,$I69:$I73)*$F69,MAX((Expenses!CR$15-$K69/12)*$J69*$F69,0)+MAX((Expenses!CR$14-$K70/12)*$J70*$F69,0)+MAX((Expenses!CR$17-$K71/12)*$J71*$F69,0)+MAX((Expenses!CR$16-$K72/12)*$J72*$F69,0)+MAX((Expenses!CR$18-$K73/12)*$J73*$F69,0)))),0)</f>
        <v>0</v>
      </c>
      <c r="CU235" s="515">
        <f>IF(AND(CU$167&lt;=$E69,CU$167&gt;=EOMONTH($D69,0)),IF($G69="NNN",SUM(Expenses!CS$14:CS$18)*$F69,IF($G69="FSG",0,IF($G69="MG",SUMPRODUCT(Expenses!CS$14:CS$18,$I69:$I73)*$F69,MAX((Expenses!CS$15-$K69/12)*$J69*$F69,0)+MAX((Expenses!CS$14-$K70/12)*$J70*$F69,0)+MAX((Expenses!CS$17-$K71/12)*$J71*$F69,0)+MAX((Expenses!CS$16-$K72/12)*$J72*$F69,0)+MAX((Expenses!CS$18-$K73/12)*$J73*$F69,0)))),0)</f>
        <v>0</v>
      </c>
      <c r="CV235" s="515">
        <f>IF(AND(CV$167&lt;=$E69,CV$167&gt;=EOMONTH($D69,0)),IF($G69="NNN",SUM(Expenses!CT$14:CT$18)*$F69,IF($G69="FSG",0,IF($G69="MG",SUMPRODUCT(Expenses!CT$14:CT$18,$I69:$I73)*$F69,MAX((Expenses!CT$15-$K69/12)*$J69*$F69,0)+MAX((Expenses!CT$14-$K70/12)*$J70*$F69,0)+MAX((Expenses!CT$17-$K71/12)*$J71*$F69,0)+MAX((Expenses!CT$16-$K72/12)*$J72*$F69,0)+MAX((Expenses!CT$18-$K73/12)*$J73*$F69,0)))),0)</f>
        <v>0</v>
      </c>
      <c r="CW235" s="515">
        <f>IF(AND(CW$167&lt;=$E69,CW$167&gt;=EOMONTH($D69,0)),IF($G69="NNN",SUM(Expenses!CU$14:CU$18)*$F69,IF($G69="FSG",0,IF($G69="MG",SUMPRODUCT(Expenses!CU$14:CU$18,$I69:$I73)*$F69,MAX((Expenses!CU$15-$K69/12)*$J69*$F69,0)+MAX((Expenses!CU$14-$K70/12)*$J70*$F69,0)+MAX((Expenses!CU$17-$K71/12)*$J71*$F69,0)+MAX((Expenses!CU$16-$K72/12)*$J72*$F69,0)+MAX((Expenses!CU$18-$K73/12)*$J73*$F69,0)))),0)</f>
        <v>0</v>
      </c>
      <c r="CX235" s="515">
        <f>IF(AND(CX$167&lt;=$E69,CX$167&gt;=EOMONTH($D69,0)),IF($G69="NNN",SUM(Expenses!CV$14:CV$18)*$F69,IF($G69="FSG",0,IF($G69="MG",SUMPRODUCT(Expenses!CV$14:CV$18,$I69:$I73)*$F69,MAX((Expenses!CV$15-$K69/12)*$J69*$F69,0)+MAX((Expenses!CV$14-$K70/12)*$J70*$F69,0)+MAX((Expenses!CV$17-$K71/12)*$J71*$F69,0)+MAX((Expenses!CV$16-$K72/12)*$J72*$F69,0)+MAX((Expenses!CV$18-$K73/12)*$J73*$F69,0)))),0)</f>
        <v>0</v>
      </c>
      <c r="CY235" s="515">
        <f>IF(AND(CY$167&lt;=$E69,CY$167&gt;=EOMONTH($D69,0)),IF($G69="NNN",SUM(Expenses!CW$14:CW$18)*$F69,IF($G69="FSG",0,IF($G69="MG",SUMPRODUCT(Expenses!CW$14:CW$18,$I69:$I73)*$F69,MAX((Expenses!CW$15-$K69/12)*$J69*$F69,0)+MAX((Expenses!CW$14-$K70/12)*$J70*$F69,0)+MAX((Expenses!CW$17-$K71/12)*$J71*$F69,0)+MAX((Expenses!CW$16-$K72/12)*$J72*$F69,0)+MAX((Expenses!CW$18-$K73/12)*$J73*$F69,0)))),0)</f>
        <v>0</v>
      </c>
      <c r="CZ235" s="515">
        <f>IF(AND(CZ$167&lt;=$E69,CZ$167&gt;=EOMONTH($D69,0)),IF($G69="NNN",SUM(Expenses!CX$14:CX$18)*$F69,IF($G69="FSG",0,IF($G69="MG",SUMPRODUCT(Expenses!CX$14:CX$18,$I69:$I73)*$F69,MAX((Expenses!CX$15-$K69/12)*$J69*$F69,0)+MAX((Expenses!CX$14-$K70/12)*$J70*$F69,0)+MAX((Expenses!CX$17-$K71/12)*$J71*$F69,0)+MAX((Expenses!CX$16-$K72/12)*$J72*$F69,0)+MAX((Expenses!CX$18-$K73/12)*$J73*$F69,0)))),0)</f>
        <v>0</v>
      </c>
      <c r="DA235" s="515">
        <f>IF(AND(DA$167&lt;=$E69,DA$167&gt;=EOMONTH($D69,0)),IF($G69="NNN",SUM(Expenses!CY$14:CY$18)*$F69,IF($G69="FSG",0,IF($G69="MG",SUMPRODUCT(Expenses!CY$14:CY$18,$I69:$I73)*$F69,MAX((Expenses!CY$15-$K69/12)*$J69*$F69,0)+MAX((Expenses!CY$14-$K70/12)*$J70*$F69,0)+MAX((Expenses!CY$17-$K71/12)*$J71*$F69,0)+MAX((Expenses!CY$16-$K72/12)*$J72*$F69,0)+MAX((Expenses!CY$18-$K73/12)*$J73*$F69,0)))),0)</f>
        <v>0</v>
      </c>
      <c r="DB235" s="515">
        <f>IF(AND(DB$167&lt;=$E69,DB$167&gt;=EOMONTH($D69,0)),IF($G69="NNN",SUM(Expenses!CZ$14:CZ$18)*$F69,IF($G69="FSG",0,IF($G69="MG",SUMPRODUCT(Expenses!CZ$14:CZ$18,$I69:$I73)*$F69,MAX((Expenses!CZ$15-$K69/12)*$J69*$F69,0)+MAX((Expenses!CZ$14-$K70/12)*$J70*$F69,0)+MAX((Expenses!CZ$17-$K71/12)*$J71*$F69,0)+MAX((Expenses!CZ$16-$K72/12)*$J72*$F69,0)+MAX((Expenses!CZ$18-$K73/12)*$J73*$F69,0)))),0)</f>
        <v>0</v>
      </c>
      <c r="DC235" s="515">
        <f>IF(AND(DC$167&lt;=$E69,DC$167&gt;=EOMONTH($D69,0)),IF($G69="NNN",SUM(Expenses!DA$14:DA$18)*$F69,IF($G69="FSG",0,IF($G69="MG",SUMPRODUCT(Expenses!DA$14:DA$18,$I69:$I73)*$F69,MAX((Expenses!DA$15-$K69/12)*$J69*$F69,0)+MAX((Expenses!DA$14-$K70/12)*$J70*$F69,0)+MAX((Expenses!DA$17-$K71/12)*$J71*$F69,0)+MAX((Expenses!DA$16-$K72/12)*$J72*$F69,0)+MAX((Expenses!DA$18-$K73/12)*$J73*$F69,0)))),0)</f>
        <v>0</v>
      </c>
      <c r="DD235" s="515">
        <f>IF(AND(DD$167&lt;=$E69,DD$167&gt;=EOMONTH($D69,0)),IF($G69="NNN",SUM(Expenses!DB$14:DB$18)*$F69,IF($G69="FSG",0,IF($G69="MG",SUMPRODUCT(Expenses!DB$14:DB$18,$I69:$I73)*$F69,MAX((Expenses!DB$15-$K69/12)*$J69*$F69,0)+MAX((Expenses!DB$14-$K70/12)*$J70*$F69,0)+MAX((Expenses!DB$17-$K71/12)*$J71*$F69,0)+MAX((Expenses!DB$16-$K72/12)*$J72*$F69,0)+MAX((Expenses!DB$18-$K73/12)*$J73*$F69,0)))),0)</f>
        <v>0</v>
      </c>
      <c r="DE235" s="515">
        <f>IF(AND(DE$167&lt;=$E69,DE$167&gt;=EOMONTH($D69,0)),IF($G69="NNN",SUM(Expenses!DC$14:DC$18)*$F69,IF($G69="FSG",0,IF($G69="MG",SUMPRODUCT(Expenses!DC$14:DC$18,$I69:$I73)*$F69,MAX((Expenses!DC$15-$K69/12)*$J69*$F69,0)+MAX((Expenses!DC$14-$K70/12)*$J70*$F69,0)+MAX((Expenses!DC$17-$K71/12)*$J71*$F69,0)+MAX((Expenses!DC$16-$K72/12)*$J72*$F69,0)+MAX((Expenses!DC$18-$K73/12)*$J73*$F69,0)))),0)</f>
        <v>0</v>
      </c>
      <c r="DF235" s="515">
        <f>IF(AND(DF$167&lt;=$E69,DF$167&gt;=EOMONTH($D69,0)),IF($G69="NNN",SUM(Expenses!DD$14:DD$18)*$F69,IF($G69="FSG",0,IF($G69="MG",SUMPRODUCT(Expenses!DD$14:DD$18,$I69:$I73)*$F69,MAX((Expenses!DD$15-$K69/12)*$J69*$F69,0)+MAX((Expenses!DD$14-$K70/12)*$J70*$F69,0)+MAX((Expenses!DD$17-$K71/12)*$J71*$F69,0)+MAX((Expenses!DD$16-$K72/12)*$J72*$F69,0)+MAX((Expenses!DD$18-$K73/12)*$J73*$F69,0)))),0)</f>
        <v>0</v>
      </c>
      <c r="DG235" s="515">
        <f>IF(AND(DG$167&lt;=$E69,DG$167&gt;=EOMONTH($D69,0)),IF($G69="NNN",SUM(Expenses!DE$14:DE$18)*$F69,IF($G69="FSG",0,IF($G69="MG",SUMPRODUCT(Expenses!DE$14:DE$18,$I69:$I73)*$F69,MAX((Expenses!DE$15-$K69/12)*$J69*$F69,0)+MAX((Expenses!DE$14-$K70/12)*$J70*$F69,0)+MAX((Expenses!DE$17-$K71/12)*$J71*$F69,0)+MAX((Expenses!DE$16-$K72/12)*$J72*$F69,0)+MAX((Expenses!DE$18-$K73/12)*$J73*$F69,0)))),0)</f>
        <v>0</v>
      </c>
      <c r="DH235" s="515">
        <f>IF(AND(DH$167&lt;=$E69,DH$167&gt;=EOMONTH($D69,0)),IF($G69="NNN",SUM(Expenses!DF$14:DF$18)*$F69,IF($G69="FSG",0,IF($G69="MG",SUMPRODUCT(Expenses!DF$14:DF$18,$I69:$I73)*$F69,MAX((Expenses!DF$15-$K69/12)*$J69*$F69,0)+MAX((Expenses!DF$14-$K70/12)*$J70*$F69,0)+MAX((Expenses!DF$17-$K71/12)*$J71*$F69,0)+MAX((Expenses!DF$16-$K72/12)*$J72*$F69,0)+MAX((Expenses!DF$18-$K73/12)*$J73*$F69,0)))),0)</f>
        <v>0</v>
      </c>
      <c r="DI235" s="515">
        <f>IF(AND(DI$167&lt;=$E69,DI$167&gt;=EOMONTH($D69,0)),IF($G69="NNN",SUM(Expenses!DG$14:DG$18)*$F69,IF($G69="FSG",0,IF($G69="MG",SUMPRODUCT(Expenses!DG$14:DG$18,$I69:$I73)*$F69,MAX((Expenses!DG$15-$K69/12)*$J69*$F69,0)+MAX((Expenses!DG$14-$K70/12)*$J70*$F69,0)+MAX((Expenses!DG$17-$K71/12)*$J71*$F69,0)+MAX((Expenses!DG$16-$K72/12)*$J72*$F69,0)+MAX((Expenses!DG$18-$K73/12)*$J73*$F69,0)))),0)</f>
        <v>0</v>
      </c>
      <c r="DJ235" s="515">
        <f>IF(AND(DJ$167&lt;=$E69,DJ$167&gt;=EOMONTH($D69,0)),IF($G69="NNN",SUM(Expenses!DH$14:DH$18)*$F69,IF($G69="FSG",0,IF($G69="MG",SUMPRODUCT(Expenses!DH$14:DH$18,$I69:$I73)*$F69,MAX((Expenses!DH$15-$K69/12)*$J69*$F69,0)+MAX((Expenses!DH$14-$K70/12)*$J70*$F69,0)+MAX((Expenses!DH$17-$K71/12)*$J71*$F69,0)+MAX((Expenses!DH$16-$K72/12)*$J72*$F69,0)+MAX((Expenses!DH$18-$K73/12)*$J73*$F69,0)))),0)</f>
        <v>0</v>
      </c>
      <c r="DK235" s="515">
        <f>IF(AND(DK$167&lt;=$E69,DK$167&gt;=EOMONTH($D69,0)),IF($G69="NNN",SUM(Expenses!DI$14:DI$18)*$F69,IF($G69="FSG",0,IF($G69="MG",SUMPRODUCT(Expenses!DI$14:DI$18,$I69:$I73)*$F69,MAX((Expenses!DI$15-$K69/12)*$J69*$F69,0)+MAX((Expenses!DI$14-$K70/12)*$J70*$F69,0)+MAX((Expenses!DI$17-$K71/12)*$J71*$F69,0)+MAX((Expenses!DI$16-$K72/12)*$J72*$F69,0)+MAX((Expenses!DI$18-$K73/12)*$J73*$F69,0)))),0)</f>
        <v>0</v>
      </c>
      <c r="DL235" s="515">
        <f>IF(AND(DL$167&lt;=$E69,DL$167&gt;=EOMONTH($D69,0)),IF($G69="NNN",SUM(Expenses!DJ$14:DJ$18)*$F69,IF($G69="FSG",0,IF($G69="MG",SUMPRODUCT(Expenses!DJ$14:DJ$18,$I69:$I73)*$F69,MAX((Expenses!DJ$15-$K69/12)*$J69*$F69,0)+MAX((Expenses!DJ$14-$K70/12)*$J70*$F69,0)+MAX((Expenses!DJ$17-$K71/12)*$J71*$F69,0)+MAX((Expenses!DJ$16-$K72/12)*$J72*$F69,0)+MAX((Expenses!DJ$18-$K73/12)*$J73*$F69,0)))),0)</f>
        <v>0</v>
      </c>
      <c r="DM235" s="515">
        <f>IF(AND(DM$167&lt;=$E69,DM$167&gt;=EOMONTH($D69,0)),IF($G69="NNN",SUM(Expenses!DK$14:DK$18)*$F69,IF($G69="FSG",0,IF($G69="MG",SUMPRODUCT(Expenses!DK$14:DK$18,$I69:$I73)*$F69,MAX((Expenses!DK$15-$K69/12)*$J69*$F69,0)+MAX((Expenses!DK$14-$K70/12)*$J70*$F69,0)+MAX((Expenses!DK$17-$K71/12)*$J71*$F69,0)+MAX((Expenses!DK$16-$K72/12)*$J72*$F69,0)+MAX((Expenses!DK$18-$K73/12)*$J73*$F69,0)))),0)</f>
        <v>0</v>
      </c>
      <c r="DN235" s="515">
        <f>IF(AND(DN$167&lt;=$E69,DN$167&gt;=EOMONTH($D69,0)),IF($G69="NNN",SUM(Expenses!DL$14:DL$18)*$F69,IF($G69="FSG",0,IF($G69="MG",SUMPRODUCT(Expenses!DL$14:DL$18,$I69:$I73)*$F69,MAX((Expenses!DL$15-$K69/12)*$J69*$F69,0)+MAX((Expenses!DL$14-$K70/12)*$J70*$F69,0)+MAX((Expenses!DL$17-$K71/12)*$J71*$F69,0)+MAX((Expenses!DL$16-$K72/12)*$J72*$F69,0)+MAX((Expenses!DL$18-$K73/12)*$J73*$F69,0)))),0)</f>
        <v>0</v>
      </c>
      <c r="DO235" s="515">
        <f>IF(AND(DO$167&lt;=$E69,DO$167&gt;=EOMONTH($D69,0)),IF($G69="NNN",SUM(Expenses!DM$14:DM$18)*$F69,IF($G69="FSG",0,IF($G69="MG",SUMPRODUCT(Expenses!DM$14:DM$18,$I69:$I73)*$F69,MAX((Expenses!DM$15-$K69/12)*$J69*$F69,0)+MAX((Expenses!DM$14-$K70/12)*$J70*$F69,0)+MAX((Expenses!DM$17-$K71/12)*$J71*$F69,0)+MAX((Expenses!DM$16-$K72/12)*$J72*$F69,0)+MAX((Expenses!DM$18-$K73/12)*$J73*$F69,0)))),0)</f>
        <v>0</v>
      </c>
      <c r="DP235" s="515">
        <f>IF(AND(DP$167&lt;=$E69,DP$167&gt;=EOMONTH($D69,0)),IF($G69="NNN",SUM(Expenses!DN$14:DN$18)*$F69,IF($G69="FSG",0,IF($G69="MG",SUMPRODUCT(Expenses!DN$14:DN$18,$I69:$I73)*$F69,MAX((Expenses!DN$15-$K69/12)*$J69*$F69,0)+MAX((Expenses!DN$14-$K70/12)*$J70*$F69,0)+MAX((Expenses!DN$17-$K71/12)*$J71*$F69,0)+MAX((Expenses!DN$16-$K72/12)*$J72*$F69,0)+MAX((Expenses!DN$18-$K73/12)*$J73*$F69,0)))),0)</f>
        <v>0</v>
      </c>
      <c r="DQ235" s="515">
        <f>IF(AND(DQ$167&lt;=$E69,DQ$167&gt;=EOMONTH($D69,0)),IF($G69="NNN",SUM(Expenses!DO$14:DO$18)*$F69,IF($G69="FSG",0,IF($G69="MG",SUMPRODUCT(Expenses!DO$14:DO$18,$I69:$I73)*$F69,MAX((Expenses!DO$15-$K69/12)*$J69*$F69,0)+MAX((Expenses!DO$14-$K70/12)*$J70*$F69,0)+MAX((Expenses!DO$17-$K71/12)*$J71*$F69,0)+MAX((Expenses!DO$16-$K72/12)*$J72*$F69,0)+MAX((Expenses!DO$18-$K73/12)*$J73*$F69,0)))),0)</f>
        <v>0</v>
      </c>
      <c r="DR235" s="515">
        <f>IF(AND(DR$167&lt;=$E69,DR$167&gt;=EOMONTH($D69,0)),IF($G69="NNN",SUM(Expenses!DP$14:DP$18)*$F69,IF($G69="FSG",0,IF($G69="MG",SUMPRODUCT(Expenses!DP$14:DP$18,$I69:$I73)*$F69,MAX((Expenses!DP$15-$K69/12)*$J69*$F69,0)+MAX((Expenses!DP$14-$K70/12)*$J70*$F69,0)+MAX((Expenses!DP$17-$K71/12)*$J71*$F69,0)+MAX((Expenses!DP$16-$K72/12)*$J72*$F69,0)+MAX((Expenses!DP$18-$K73/12)*$J73*$F69,0)))),0)</f>
        <v>0</v>
      </c>
      <c r="DS235" s="515">
        <f>IF(AND(DS$167&lt;=$E69,DS$167&gt;=EOMONTH($D69,0)),IF($G69="NNN",SUM(Expenses!DQ$14:DQ$18)*$F69,IF($G69="FSG",0,IF($G69="MG",SUMPRODUCT(Expenses!DQ$14:DQ$18,$I69:$I73)*$F69,MAX((Expenses!DQ$15-$K69/12)*$J69*$F69,0)+MAX((Expenses!DQ$14-$K70/12)*$J70*$F69,0)+MAX((Expenses!DQ$17-$K71/12)*$J71*$F69,0)+MAX((Expenses!DQ$16-$K72/12)*$J72*$F69,0)+MAX((Expenses!DQ$18-$K73/12)*$J73*$F69,0)))),0)</f>
        <v>0</v>
      </c>
      <c r="DT235" s="515">
        <f>IF(AND(DT$167&lt;=$E69,DT$167&gt;=EOMONTH($D69,0)),IF($G69="NNN",SUM(Expenses!DR$14:DR$18)*$F69,IF($G69="FSG",0,IF($G69="MG",SUMPRODUCT(Expenses!DR$14:DR$18,$I69:$I73)*$F69,MAX((Expenses!DR$15-$K69/12)*$J69*$F69,0)+MAX((Expenses!DR$14-$K70/12)*$J70*$F69,0)+MAX((Expenses!DR$17-$K71/12)*$J71*$F69,0)+MAX((Expenses!DR$16-$K72/12)*$J72*$F69,0)+MAX((Expenses!DR$18-$K73/12)*$J73*$F69,0)))),0)</f>
        <v>0</v>
      </c>
      <c r="DU235" s="515">
        <f>IF(AND(DU$167&lt;=$E69,DU$167&gt;=EOMONTH($D69,0)),IF($G69="NNN",SUM(Expenses!DS$14:DS$18)*$F69,IF($G69="FSG",0,IF($G69="MG",SUMPRODUCT(Expenses!DS$14:DS$18,$I69:$I73)*$F69,MAX((Expenses!DS$15-$K69/12)*$J69*$F69,0)+MAX((Expenses!DS$14-$K70/12)*$J70*$F69,0)+MAX((Expenses!DS$17-$K71/12)*$J71*$F69,0)+MAX((Expenses!DS$16-$K72/12)*$J72*$F69,0)+MAX((Expenses!DS$18-$K73/12)*$J73*$F69,0)))),0)</f>
        <v>0</v>
      </c>
      <c r="DV235" s="515">
        <f>IF(AND(DV$167&lt;=$E69,DV$167&gt;=EOMONTH($D69,0)),IF($G69="NNN",SUM(Expenses!DT$14:DT$18)*$F69,IF($G69="FSG",0,IF($G69="MG",SUMPRODUCT(Expenses!DT$14:DT$18,$I69:$I73)*$F69,MAX((Expenses!DT$15-$K69/12)*$J69*$F69,0)+MAX((Expenses!DT$14-$K70/12)*$J70*$F69,0)+MAX((Expenses!DT$17-$K71/12)*$J71*$F69,0)+MAX((Expenses!DT$16-$K72/12)*$J72*$F69,0)+MAX((Expenses!DT$18-$K73/12)*$J73*$F69,0)))),0)</f>
        <v>0</v>
      </c>
      <c r="DW235" s="515">
        <f>IF(AND(DW$167&lt;=$E69,DW$167&gt;=EOMONTH($D69,0)),IF($G69="NNN",SUM(Expenses!DU$14:DU$18)*$F69,IF($G69="FSG",0,IF($G69="MG",SUMPRODUCT(Expenses!DU$14:DU$18,$I69:$I73)*$F69,MAX((Expenses!DU$15-$K69/12)*$J69*$F69,0)+MAX((Expenses!DU$14-$K70/12)*$J70*$F69,0)+MAX((Expenses!DU$17-$K71/12)*$J71*$F69,0)+MAX((Expenses!DU$16-$K72/12)*$J72*$F69,0)+MAX((Expenses!DU$18-$K73/12)*$J73*$F69,0)))),0)</f>
        <v>0</v>
      </c>
      <c r="DX235" s="515">
        <f>IF(AND(DX$167&lt;=$E69,DX$167&gt;=EOMONTH($D69,0)),IF($G69="NNN",SUM(Expenses!DV$14:DV$18)*$F69,IF($G69="FSG",0,IF($G69="MG",SUMPRODUCT(Expenses!DV$14:DV$18,$I69:$I73)*$F69,MAX((Expenses!DV$15-$K69/12)*$J69*$F69,0)+MAX((Expenses!DV$14-$K70/12)*$J70*$F69,0)+MAX((Expenses!DV$17-$K71/12)*$J71*$F69,0)+MAX((Expenses!DV$16-$K72/12)*$J72*$F69,0)+MAX((Expenses!DV$18-$K73/12)*$J73*$F69,0)))),0)</f>
        <v>0</v>
      </c>
      <c r="DY235" s="515">
        <f>IF(AND(DY$167&lt;=$E69,DY$167&gt;=EOMONTH($D69,0)),IF($G69="NNN",SUM(Expenses!DW$14:DW$18)*$F69,IF($G69="FSG",0,IF($G69="MG",SUMPRODUCT(Expenses!DW$14:DW$18,$I69:$I73)*$F69,MAX((Expenses!DW$15-$K69/12)*$J69*$F69,0)+MAX((Expenses!DW$14-$K70/12)*$J70*$F69,0)+MAX((Expenses!DW$17-$K71/12)*$J71*$F69,0)+MAX((Expenses!DW$16-$K72/12)*$J72*$F69,0)+MAX((Expenses!DW$18-$K73/12)*$J73*$F69,0)))),0)</f>
        <v>0</v>
      </c>
      <c r="DZ235" s="515">
        <f>IF(AND(DZ$167&lt;=$E69,DZ$167&gt;=EOMONTH($D69,0)),IF($G69="NNN",SUM(Expenses!DX$14:DX$18)*$F69,IF($G69="FSG",0,IF($G69="MG",SUMPRODUCT(Expenses!DX$14:DX$18,$I69:$I73)*$F69,MAX((Expenses!DX$15-$K69/12)*$J69*$F69,0)+MAX((Expenses!DX$14-$K70/12)*$J70*$F69,0)+MAX((Expenses!DX$17-$K71/12)*$J71*$F69,0)+MAX((Expenses!DX$16-$K72/12)*$J72*$F69,0)+MAX((Expenses!DX$18-$K73/12)*$J73*$F69,0)))),0)</f>
        <v>0</v>
      </c>
      <c r="EA235" s="515">
        <f>IF(AND(EA$167&lt;=$E69,EA$167&gt;=EOMONTH($D69,0)),IF($G69="NNN",SUM(Expenses!DY$14:DY$18)*$F69,IF($G69="FSG",0,IF($G69="MG",SUMPRODUCT(Expenses!DY$14:DY$18,$I69:$I73)*$F69,MAX((Expenses!DY$15-$K69/12)*$J69*$F69,0)+MAX((Expenses!DY$14-$K70/12)*$J70*$F69,0)+MAX((Expenses!DY$17-$K71/12)*$J71*$F69,0)+MAX((Expenses!DY$16-$K72/12)*$J72*$F69,0)+MAX((Expenses!DY$18-$K73/12)*$J73*$F69,0)))),0)</f>
        <v>0</v>
      </c>
      <c r="EB235" s="515">
        <f>IF(AND(EB$167&lt;=$E69,EB$167&gt;=EOMONTH($D69,0)),IF($G69="NNN",SUM(Expenses!DZ$14:DZ$18)*$F69,IF($G69="FSG",0,IF($G69="MG",SUMPRODUCT(Expenses!DZ$14:DZ$18,$I69:$I73)*$F69,MAX((Expenses!DZ$15-$K69/12)*$J69*$F69,0)+MAX((Expenses!DZ$14-$K70/12)*$J70*$F69,0)+MAX((Expenses!DZ$17-$K71/12)*$J71*$F69,0)+MAX((Expenses!DZ$16-$K72/12)*$J72*$F69,0)+MAX((Expenses!DZ$18-$K73/12)*$J73*$F69,0)))),0)</f>
        <v>0</v>
      </c>
      <c r="EC235" s="515">
        <f>IF(AND(EC$167&lt;=$E69,EC$167&gt;=EOMONTH($D69,0)),IF($G69="NNN",SUM(Expenses!EA$14:EA$18)*$F69,IF($G69="FSG",0,IF($G69="MG",SUMPRODUCT(Expenses!EA$14:EA$18,$I69:$I73)*$F69,MAX((Expenses!EA$15-$K69/12)*$J69*$F69,0)+MAX((Expenses!EA$14-$K70/12)*$J70*$F69,0)+MAX((Expenses!EA$17-$K71/12)*$J71*$F69,0)+MAX((Expenses!EA$16-$K72/12)*$J72*$F69,0)+MAX((Expenses!EA$18-$K73/12)*$J73*$F69,0)))),0)</f>
        <v>0</v>
      </c>
      <c r="ED235" s="515">
        <f>IF(AND(ED$167&lt;=$E69,ED$167&gt;=EOMONTH($D69,0)),IF($G69="NNN",SUM(Expenses!EB$14:EB$18)*$F69,IF($G69="FSG",0,IF($G69="MG",SUMPRODUCT(Expenses!EB$14:EB$18,$I69:$I73)*$F69,MAX((Expenses!EB$15-$K69/12)*$J69*$F69,0)+MAX((Expenses!EB$14-$K70/12)*$J70*$F69,0)+MAX((Expenses!EB$17-$K71/12)*$J71*$F69,0)+MAX((Expenses!EB$16-$K72/12)*$J72*$F69,0)+MAX((Expenses!EB$18-$K73/12)*$J73*$F69,0)))),0)</f>
        <v>0</v>
      </c>
      <c r="EE235" s="515">
        <f>IF(AND(EE$167&lt;=$E69,EE$167&gt;=EOMONTH($D69,0)),IF($G69="NNN",SUM(Expenses!EC$14:EC$18)*$F69,IF($G69="FSG",0,IF($G69="MG",SUMPRODUCT(Expenses!EC$14:EC$18,$I69:$I73)*$F69,MAX((Expenses!EC$15-$K69/12)*$J69*$F69,0)+MAX((Expenses!EC$14-$K70/12)*$J70*$F69,0)+MAX((Expenses!EC$17-$K71/12)*$J71*$F69,0)+MAX((Expenses!EC$16-$K72/12)*$J72*$F69,0)+MAX((Expenses!EC$18-$K73/12)*$J73*$F69,0)))),0)</f>
        <v>0</v>
      </c>
      <c r="EF235" s="515">
        <f>IF(AND(EF$167&lt;=$E69,EF$167&gt;=EOMONTH($D69,0)),IF($G69="NNN",SUM(Expenses!ED$14:ED$18)*$F69,IF($G69="FSG",0,IF($G69="MG",SUMPRODUCT(Expenses!ED$14:ED$18,$I69:$I73)*$F69,MAX((Expenses!ED$15-$K69/12)*$J69*$F69,0)+MAX((Expenses!ED$14-$K70/12)*$J70*$F69,0)+MAX((Expenses!ED$17-$K71/12)*$J71*$F69,0)+MAX((Expenses!ED$16-$K72/12)*$J72*$F69,0)+MAX((Expenses!ED$18-$K73/12)*$J73*$F69,0)))),0)</f>
        <v>0</v>
      </c>
      <c r="EG235" s="515">
        <f>IF(AND(EG$167&lt;=$E69,EG$167&gt;=EOMONTH($D69,0)),IF($G69="NNN",SUM(Expenses!EE$14:EE$18)*$F69,IF($G69="FSG",0,IF($G69="MG",SUMPRODUCT(Expenses!EE$14:EE$18,$I69:$I73)*$F69,MAX((Expenses!EE$15-$K69/12)*$J69*$F69,0)+MAX((Expenses!EE$14-$K70/12)*$J70*$F69,0)+MAX((Expenses!EE$17-$K71/12)*$J71*$F69,0)+MAX((Expenses!EE$16-$K72/12)*$J72*$F69,0)+MAX((Expenses!EE$18-$K73/12)*$J73*$F69,0)))),0)</f>
        <v>0</v>
      </c>
      <c r="EH235" s="515">
        <f>IF(AND(EH$167&lt;=$E69,EH$167&gt;=EOMONTH($D69,0)),IF($G69="NNN",SUM(Expenses!EF$14:EF$18)*$F69,IF($G69="FSG",0,IF($G69="MG",SUMPRODUCT(Expenses!EF$14:EF$18,$I69:$I73)*$F69,MAX((Expenses!EF$15-$K69/12)*$J69*$F69,0)+MAX((Expenses!EF$14-$K70/12)*$J70*$F69,0)+MAX((Expenses!EF$17-$K71/12)*$J71*$F69,0)+MAX((Expenses!EF$16-$K72/12)*$J72*$F69,0)+MAX((Expenses!EF$18-$K73/12)*$J73*$F69,0)))),0)</f>
        <v>0</v>
      </c>
      <c r="EI235" s="515">
        <f>IF(AND(EI$167&lt;=$E69,EI$167&gt;=EOMONTH($D69,0)),IF($G69="NNN",SUM(Expenses!EG$14:EG$18)*$F69,IF($G69="FSG",0,IF($G69="MG",SUMPRODUCT(Expenses!EG$14:EG$18,$I69:$I73)*$F69,MAX((Expenses!EG$15-$K69/12)*$J69*$F69,0)+MAX((Expenses!EG$14-$K70/12)*$J70*$F69,0)+MAX((Expenses!EG$17-$K71/12)*$J71*$F69,0)+MAX((Expenses!EG$16-$K72/12)*$J72*$F69,0)+MAX((Expenses!EG$18-$K73/12)*$J73*$F69,0)))),0)</f>
        <v>0</v>
      </c>
      <c r="EJ235" s="515">
        <f>IF(AND(EJ$167&lt;=$E69,EJ$167&gt;=EOMONTH($D69,0)),IF($G69="NNN",SUM(Expenses!EH$14:EH$18)*$F69,IF($G69="FSG",0,IF($G69="MG",SUMPRODUCT(Expenses!EH$14:EH$18,$I69:$I73)*$F69,MAX((Expenses!EH$15-$K69/12)*$J69*$F69,0)+MAX((Expenses!EH$14-$K70/12)*$J70*$F69,0)+MAX((Expenses!EH$17-$K71/12)*$J71*$F69,0)+MAX((Expenses!EH$16-$K72/12)*$J72*$F69,0)+MAX((Expenses!EH$18-$K73/12)*$J73*$F69,0)))),0)</f>
        <v>0</v>
      </c>
      <c r="EK235" s="515">
        <f>IF(AND(EK$167&lt;=$E69,EK$167&gt;=EOMONTH($D69,0)),IF($G69="NNN",SUM(Expenses!EI$14:EI$18)*$F69,IF($G69="FSG",0,IF($G69="MG",SUMPRODUCT(Expenses!EI$14:EI$18,$I69:$I73)*$F69,MAX((Expenses!EI$15-$K69/12)*$J69*$F69,0)+MAX((Expenses!EI$14-$K70/12)*$J70*$F69,0)+MAX((Expenses!EI$17-$K71/12)*$J71*$F69,0)+MAX((Expenses!EI$16-$K72/12)*$J72*$F69,0)+MAX((Expenses!EI$18-$K73/12)*$J73*$F69,0)))),0)</f>
        <v>0</v>
      </c>
      <c r="EL235" s="515">
        <f>IF(AND(EL$167&lt;=$E69,EL$167&gt;=EOMONTH($D69,0)),IF($G69="NNN",SUM(Expenses!EJ$14:EJ$18)*$F69,IF($G69="FSG",0,IF($G69="MG",SUMPRODUCT(Expenses!EJ$14:EJ$18,$I69:$I73)*$F69,MAX((Expenses!EJ$15-$K69/12)*$J69*$F69,0)+MAX((Expenses!EJ$14-$K70/12)*$J70*$F69,0)+MAX((Expenses!EJ$17-$K71/12)*$J71*$F69,0)+MAX((Expenses!EJ$16-$K72/12)*$J72*$F69,0)+MAX((Expenses!EJ$18-$K73/12)*$J73*$F69,0)))),0)</f>
        <v>0</v>
      </c>
      <c r="EM235" s="515">
        <f>IF(AND(EM$167&lt;=$E69,EM$167&gt;=EOMONTH($D69,0)),IF($G69="NNN",SUM(Expenses!EK$14:EK$18)*$F69,IF($G69="FSG",0,IF($G69="MG",SUMPRODUCT(Expenses!EK$14:EK$18,$I69:$I73)*$F69,MAX((Expenses!EK$15-$K69/12)*$J69*$F69,0)+MAX((Expenses!EK$14-$K70/12)*$J70*$F69,0)+MAX((Expenses!EK$17-$K71/12)*$J71*$F69,0)+MAX((Expenses!EK$16-$K72/12)*$J72*$F69,0)+MAX((Expenses!EK$18-$K73/12)*$J73*$F69,0)))),0)</f>
        <v>0</v>
      </c>
      <c r="EN235" s="515">
        <f>IF(AND(EN$167&lt;=$E69,EN$167&gt;=EOMONTH($D69,0)),IF($G69="NNN",SUM(Expenses!EL$14:EL$18)*$F69,IF($G69="FSG",0,IF($G69="MG",SUMPRODUCT(Expenses!EL$14:EL$18,$I69:$I73)*$F69,MAX((Expenses!EL$15-$K69/12)*$J69*$F69,0)+MAX((Expenses!EL$14-$K70/12)*$J70*$F69,0)+MAX((Expenses!EL$17-$K71/12)*$J71*$F69,0)+MAX((Expenses!EL$16-$K72/12)*$J72*$F69,0)+MAX((Expenses!EL$18-$K73/12)*$J73*$F69,0)))),0)</f>
        <v>0</v>
      </c>
      <c r="EO235" s="515">
        <f>IF(AND(EO$167&lt;=$E69,EO$167&gt;=EOMONTH($D69,0)),IF($G69="NNN",SUM(Expenses!EM$14:EM$18)*$F69,IF($G69="FSG",0,IF($G69="MG",SUMPRODUCT(Expenses!EM$14:EM$18,$I69:$I73)*$F69,MAX((Expenses!EM$15-$K69/12)*$J69*$F69,0)+MAX((Expenses!EM$14-$K70/12)*$J70*$F69,0)+MAX((Expenses!EM$17-$K71/12)*$J71*$F69,0)+MAX((Expenses!EM$16-$K72/12)*$J72*$F69,0)+MAX((Expenses!EM$18-$K73/12)*$J73*$F69,0)))),0)</f>
        <v>0</v>
      </c>
      <c r="EP235" s="515">
        <f>IF(AND(EP$167&lt;=$E69,EP$167&gt;=EOMONTH($D69,0)),IF($G69="NNN",SUM(Expenses!EN$14:EN$18)*$F69,IF($G69="FSG",0,IF($G69="MG",SUMPRODUCT(Expenses!EN$14:EN$18,$I69:$I73)*$F69,MAX((Expenses!EN$15-$K69/12)*$J69*$F69,0)+MAX((Expenses!EN$14-$K70/12)*$J70*$F69,0)+MAX((Expenses!EN$17-$K71/12)*$J71*$F69,0)+MAX((Expenses!EN$16-$K72/12)*$J72*$F69,0)+MAX((Expenses!EN$18-$K73/12)*$J73*$F69,0)))),0)</f>
        <v>0</v>
      </c>
      <c r="EQ235" s="515">
        <f>IF(AND(EQ$167&lt;=$E69,EQ$167&gt;=EOMONTH($D69,0)),IF($G69="NNN",SUM(Expenses!EO$14:EO$18)*$F69,IF($G69="FSG",0,IF($G69="MG",SUMPRODUCT(Expenses!EO$14:EO$18,$I69:$I73)*$F69,MAX((Expenses!EO$15-$K69/12)*$J69*$F69,0)+MAX((Expenses!EO$14-$K70/12)*$J70*$F69,0)+MAX((Expenses!EO$17-$K71/12)*$J71*$F69,0)+MAX((Expenses!EO$16-$K72/12)*$J72*$F69,0)+MAX((Expenses!EO$18-$K73/12)*$J73*$F69,0)))),0)</f>
        <v>0</v>
      </c>
      <c r="ER235" s="515">
        <f>IF(AND(ER$167&lt;=$E69,ER$167&gt;=EOMONTH($D69,0)),IF($G69="NNN",SUM(Expenses!EP$14:EP$18)*$F69,IF($G69="FSG",0,IF($G69="MG",SUMPRODUCT(Expenses!EP$14:EP$18,$I69:$I73)*$F69,MAX((Expenses!EP$15-$K69/12)*$J69*$F69,0)+MAX((Expenses!EP$14-$K70/12)*$J70*$F69,0)+MAX((Expenses!EP$17-$K71/12)*$J71*$F69,0)+MAX((Expenses!EP$16-$K72/12)*$J72*$F69,0)+MAX((Expenses!EP$18-$K73/12)*$J73*$F69,0)))),0)</f>
        <v>0</v>
      </c>
      <c r="ES235" s="515">
        <f>IF(AND(ES$167&lt;=$E69,ES$167&gt;=EOMONTH($D69,0)),IF($G69="NNN",SUM(Expenses!EQ$14:EQ$18)*$F69,IF($G69="FSG",0,IF($G69="MG",SUMPRODUCT(Expenses!EQ$14:EQ$18,$I69:$I73)*$F69,MAX((Expenses!EQ$15-$K69/12)*$J69*$F69,0)+MAX((Expenses!EQ$14-$K70/12)*$J70*$F69,0)+MAX((Expenses!EQ$17-$K71/12)*$J71*$F69,0)+MAX((Expenses!EQ$16-$K72/12)*$J72*$F69,0)+MAX((Expenses!EQ$18-$K73/12)*$J73*$F69,0)))),0)</f>
        <v>0</v>
      </c>
      <c r="ET235" s="515">
        <f>IF(AND(ET$167&lt;=$E69,ET$167&gt;=EOMONTH($D69,0)),IF($G69="NNN",SUM(Expenses!ER$14:ER$18)*$F69,IF($G69="FSG",0,IF($G69="MG",SUMPRODUCT(Expenses!ER$14:ER$18,$I69:$I73)*$F69,MAX((Expenses!ER$15-$K69/12)*$J69*$F69,0)+MAX((Expenses!ER$14-$K70/12)*$J70*$F69,0)+MAX((Expenses!ER$17-$K71/12)*$J71*$F69,0)+MAX((Expenses!ER$16-$K72/12)*$J72*$F69,0)+MAX((Expenses!ER$18-$K73/12)*$J73*$F69,0)))),0)</f>
        <v>0</v>
      </c>
      <c r="EU235" s="515">
        <f>IF(AND(EU$167&lt;=$E69,EU$167&gt;=EOMONTH($D69,0)),IF($G69="NNN",SUM(Expenses!ES$14:ES$18)*$F69,IF($G69="FSG",0,IF($G69="MG",SUMPRODUCT(Expenses!ES$14:ES$18,$I69:$I73)*$F69,MAX((Expenses!ES$15-$K69/12)*$J69*$F69,0)+MAX((Expenses!ES$14-$K70/12)*$J70*$F69,0)+MAX((Expenses!ES$17-$K71/12)*$J71*$F69,0)+MAX((Expenses!ES$16-$K72/12)*$J72*$F69,0)+MAX((Expenses!ES$18-$K73/12)*$J73*$F69,0)))),0)</f>
        <v>0</v>
      </c>
      <c r="EV235" s="515">
        <f>IF(AND(EV$167&lt;=$E69,EV$167&gt;=EOMONTH($D69,0)),IF($G69="NNN",SUM(Expenses!ET$14:ET$18)*$F69,IF($G69="FSG",0,IF($G69="MG",SUMPRODUCT(Expenses!ET$14:ET$18,$I69:$I73)*$F69,MAX((Expenses!ET$15-$K69/12)*$J69*$F69,0)+MAX((Expenses!ET$14-$K70/12)*$J70*$F69,0)+MAX((Expenses!ET$17-$K71/12)*$J71*$F69,0)+MAX((Expenses!ET$16-$K72/12)*$J72*$F69,0)+MAX((Expenses!ET$18-$K73/12)*$J73*$F69,0)))),0)</f>
        <v>0</v>
      </c>
      <c r="EW235" s="515">
        <f>IF(AND(EW$167&lt;=$E69,EW$167&gt;=EOMONTH($D69,0)),IF($G69="NNN",SUM(Expenses!EU$14:EU$18)*$F69,IF($G69="FSG",0,IF($G69="MG",SUMPRODUCT(Expenses!EU$14:EU$18,$I69:$I73)*$F69,MAX((Expenses!EU$15-$K69/12)*$J69*$F69,0)+MAX((Expenses!EU$14-$K70/12)*$J70*$F69,0)+MAX((Expenses!EU$17-$K71/12)*$J71*$F69,0)+MAX((Expenses!EU$16-$K72/12)*$J72*$F69,0)+MAX((Expenses!EU$18-$K73/12)*$J73*$F69,0)))),0)</f>
        <v>0</v>
      </c>
      <c r="EX235" s="515">
        <f>IF(AND(EX$167&lt;=$E69,EX$167&gt;=EOMONTH($D69,0)),IF($G69="NNN",SUM(Expenses!EV$14:EV$18)*$F69,IF($G69="FSG",0,IF($G69="MG",SUMPRODUCT(Expenses!EV$14:EV$18,$I69:$I73)*$F69,MAX((Expenses!EV$15-$K69/12)*$J69*$F69,0)+MAX((Expenses!EV$14-$K70/12)*$J70*$F69,0)+MAX((Expenses!EV$17-$K71/12)*$J71*$F69,0)+MAX((Expenses!EV$16-$K72/12)*$J72*$F69,0)+MAX((Expenses!EV$18-$K73/12)*$J73*$F69,0)))),0)</f>
        <v>0</v>
      </c>
      <c r="EY235" s="515">
        <f>IF(AND(EY$167&lt;=$E69,EY$167&gt;=EOMONTH($D69,0)),IF($G69="NNN",SUM(Expenses!EW$14:EW$18)*$F69,IF($G69="FSG",0,IF($G69="MG",SUMPRODUCT(Expenses!EW$14:EW$18,$I69:$I73)*$F69,MAX((Expenses!EW$15-$K69/12)*$J69*$F69,0)+MAX((Expenses!EW$14-$K70/12)*$J70*$F69,0)+MAX((Expenses!EW$17-$K71/12)*$J71*$F69,0)+MAX((Expenses!EW$16-$K72/12)*$J72*$F69,0)+MAX((Expenses!EW$18-$K73/12)*$J73*$F69,0)))),0)</f>
        <v>0</v>
      </c>
      <c r="EZ235" s="515">
        <f>IF(AND(EZ$167&lt;=$E69,EZ$167&gt;=EOMONTH($D69,0)),IF($G69="NNN",SUM(Expenses!EX$14:EX$18)*$F69,IF($G69="FSG",0,IF($G69="MG",SUMPRODUCT(Expenses!EX$14:EX$18,$I69:$I73)*$F69,MAX((Expenses!EX$15-$K69/12)*$J69*$F69,0)+MAX((Expenses!EX$14-$K70/12)*$J70*$F69,0)+MAX((Expenses!EX$17-$K71/12)*$J71*$F69,0)+MAX((Expenses!EX$16-$K72/12)*$J72*$F69,0)+MAX((Expenses!EX$18-$K73/12)*$J73*$F69,0)))),0)</f>
        <v>0</v>
      </c>
      <c r="FA235" s="515">
        <f>IF(AND(FA$167&lt;=$E69,FA$167&gt;=EOMONTH($D69,0)),IF($G69="NNN",SUM(Expenses!EY$14:EY$18)*$F69,IF($G69="FSG",0,IF($G69="MG",SUMPRODUCT(Expenses!EY$14:EY$18,$I69:$I73)*$F69,MAX((Expenses!EY$15-$K69/12)*$J69*$F69,0)+MAX((Expenses!EY$14-$K70/12)*$J70*$F69,0)+MAX((Expenses!EY$17-$K71/12)*$J71*$F69,0)+MAX((Expenses!EY$16-$K72/12)*$J72*$F69,0)+MAX((Expenses!EY$18-$K73/12)*$J73*$F69,0)))),0)</f>
        <v>0</v>
      </c>
      <c r="FB235" s="515">
        <f>IF(AND(FB$167&lt;=$E69,FB$167&gt;=EOMONTH($D69,0)),IF($G69="NNN",SUM(Expenses!EZ$14:EZ$18)*$F69,IF($G69="FSG",0,IF($G69="MG",SUMPRODUCT(Expenses!EZ$14:EZ$18,$I69:$I73)*$F69,MAX((Expenses!EZ$15-$K69/12)*$J69*$F69,0)+MAX((Expenses!EZ$14-$K70/12)*$J70*$F69,0)+MAX((Expenses!EZ$17-$K71/12)*$J71*$F69,0)+MAX((Expenses!EZ$16-$K72/12)*$J72*$F69,0)+MAX((Expenses!EZ$18-$K73/12)*$J73*$F69,0)))),0)</f>
        <v>0</v>
      </c>
      <c r="FC235" s="515">
        <f>IF(AND(FC$167&lt;=$E69,FC$167&gt;=EOMONTH($D69,0)),IF($G69="NNN",SUM(Expenses!FA$14:FA$18)*$F69,IF($G69="FSG",0,IF($G69="MG",SUMPRODUCT(Expenses!FA$14:FA$18,$I69:$I73)*$F69,MAX((Expenses!FA$15-$K69/12)*$J69*$F69,0)+MAX((Expenses!FA$14-$K70/12)*$J70*$F69,0)+MAX((Expenses!FA$17-$K71/12)*$J71*$F69,0)+MAX((Expenses!FA$16-$K72/12)*$J72*$F69,0)+MAX((Expenses!FA$18-$K73/12)*$J73*$F69,0)))),0)</f>
        <v>0</v>
      </c>
      <c r="FD235" s="515">
        <f>IF(AND(FD$167&lt;=$E69,FD$167&gt;=EOMONTH($D69,0)),IF($G69="NNN",SUM(Expenses!FB$14:FB$18)*$F69,IF($G69="FSG",0,IF($G69="MG",SUMPRODUCT(Expenses!FB$14:FB$18,$I69:$I73)*$F69,MAX((Expenses!FB$15-$K69/12)*$J69*$F69,0)+MAX((Expenses!FB$14-$K70/12)*$J70*$F69,0)+MAX((Expenses!FB$17-$K71/12)*$J71*$F69,0)+MAX((Expenses!FB$16-$K72/12)*$J72*$F69,0)+MAX((Expenses!FB$18-$K73/12)*$J73*$F69,0)))),0)</f>
        <v>0</v>
      </c>
      <c r="FE235" s="515">
        <f>IF(AND(FE$167&lt;=$E69,FE$167&gt;=EOMONTH($D69,0)),IF($G69="NNN",SUM(Expenses!FC$14:FC$18)*$F69,IF($G69="FSG",0,IF($G69="MG",SUMPRODUCT(Expenses!FC$14:FC$18,$I69:$I73)*$F69,MAX((Expenses!FC$15-$K69/12)*$J69*$F69,0)+MAX((Expenses!FC$14-$K70/12)*$J70*$F69,0)+MAX((Expenses!FC$17-$K71/12)*$J71*$F69,0)+MAX((Expenses!FC$16-$K72/12)*$J72*$F69,0)+MAX((Expenses!FC$18-$K73/12)*$J73*$F69,0)))),0)</f>
        <v>0</v>
      </c>
      <c r="FF235" s="515">
        <f>IF(AND(FF$167&lt;=$E69,FF$167&gt;=EOMONTH($D69,0)),IF($G69="NNN",SUM(Expenses!FD$14:FD$18)*$F69,IF($G69="FSG",0,IF($G69="MG",SUMPRODUCT(Expenses!FD$14:FD$18,$I69:$I73)*$F69,MAX((Expenses!FD$15-$K69/12)*$J69*$F69,0)+MAX((Expenses!FD$14-$K70/12)*$J70*$F69,0)+MAX((Expenses!FD$17-$K71/12)*$J71*$F69,0)+MAX((Expenses!FD$16-$K72/12)*$J72*$F69,0)+MAX((Expenses!FD$18-$K73/12)*$J73*$F69,0)))),0)</f>
        <v>0</v>
      </c>
      <c r="FG235" s="515">
        <f>IF(AND(FG$167&lt;=$E69,FG$167&gt;=EOMONTH($D69,0)),IF($G69="NNN",SUM(Expenses!FE$14:FE$18)*$F69,IF($G69="FSG",0,IF($G69="MG",SUMPRODUCT(Expenses!FE$14:FE$18,$I69:$I73)*$F69,MAX((Expenses!FE$15-$K69/12)*$J69*$F69,0)+MAX((Expenses!FE$14-$K70/12)*$J70*$F69,0)+MAX((Expenses!FE$17-$K71/12)*$J71*$F69,0)+MAX((Expenses!FE$16-$K72/12)*$J72*$F69,0)+MAX((Expenses!FE$18-$K73/12)*$J73*$F69,0)))),0)</f>
        <v>0</v>
      </c>
      <c r="FH235" s="515">
        <f>IF(AND(FH$167&lt;=$E69,FH$167&gt;=EOMONTH($D69,0)),IF($G69="NNN",SUM(Expenses!FF$14:FF$18)*$F69,IF($G69="FSG",0,IF($G69="MG",SUMPRODUCT(Expenses!FF$14:FF$18,$I69:$I73)*$F69,MAX((Expenses!FF$15-$K69/12)*$J69*$F69,0)+MAX((Expenses!FF$14-$K70/12)*$J70*$F69,0)+MAX((Expenses!FF$17-$K71/12)*$J71*$F69,0)+MAX((Expenses!FF$16-$K72/12)*$J72*$F69,0)+MAX((Expenses!FF$18-$K73/12)*$J73*$F69,0)))),0)</f>
        <v>0</v>
      </c>
      <c r="FI235" s="515">
        <f>IF(AND(FI$167&lt;=$E69,FI$167&gt;=EOMONTH($D69,0)),IF($G69="NNN",SUM(Expenses!FG$14:FG$18)*$F69,IF($G69="FSG",0,IF($G69="MG",SUMPRODUCT(Expenses!FG$14:FG$18,$I69:$I73)*$F69,MAX((Expenses!FG$15-$K69/12)*$J69*$F69,0)+MAX((Expenses!FG$14-$K70/12)*$J70*$F69,0)+MAX((Expenses!FG$17-$K71/12)*$J71*$F69,0)+MAX((Expenses!FG$16-$K72/12)*$J72*$F69,0)+MAX((Expenses!FG$18-$K73/12)*$J73*$F69,0)))),0)</f>
        <v>0</v>
      </c>
      <c r="FJ235" s="515">
        <f>IF(AND(FJ$167&lt;=$E69,FJ$167&gt;=EOMONTH($D69,0)),IF($G69="NNN",SUM(Expenses!FH$14:FH$18)*$F69,IF($G69="FSG",0,IF($G69="MG",SUMPRODUCT(Expenses!FH$14:FH$18,$I69:$I73)*$F69,MAX((Expenses!FH$15-$K69/12)*$J69*$F69,0)+MAX((Expenses!FH$14-$K70/12)*$J70*$F69,0)+MAX((Expenses!FH$17-$K71/12)*$J71*$F69,0)+MAX((Expenses!FH$16-$K72/12)*$J72*$F69,0)+MAX((Expenses!FH$18-$K73/12)*$J73*$F69,0)))),0)</f>
        <v>0</v>
      </c>
      <c r="FK235" s="515">
        <f>IF(AND(FK$167&lt;=$E69,FK$167&gt;=EOMONTH($D69,0)),IF($G69="NNN",SUM(Expenses!FI$14:FI$18)*$F69,IF($G69="FSG",0,IF($G69="MG",SUMPRODUCT(Expenses!FI$14:FI$18,$I69:$I73)*$F69,MAX((Expenses!FI$15-$K69/12)*$J69*$F69,0)+MAX((Expenses!FI$14-$K70/12)*$J70*$F69,0)+MAX((Expenses!FI$17-$K71/12)*$J71*$F69,0)+MAX((Expenses!FI$16-$K72/12)*$J72*$F69,0)+MAX((Expenses!FI$18-$K73/12)*$J73*$F69,0)))),0)</f>
        <v>0</v>
      </c>
      <c r="FL235" s="515">
        <f>IF(AND(FL$167&lt;=$E69,FL$167&gt;=EOMONTH($D69,0)),IF($G69="NNN",SUM(Expenses!FJ$14:FJ$18)*$F69,IF($G69="FSG",0,IF($G69="MG",SUMPRODUCT(Expenses!FJ$14:FJ$18,$I69:$I73)*$F69,MAX((Expenses!FJ$15-$K69/12)*$J69*$F69,0)+MAX((Expenses!FJ$14-$K70/12)*$J70*$F69,0)+MAX((Expenses!FJ$17-$K71/12)*$J71*$F69,0)+MAX((Expenses!FJ$16-$K72/12)*$J72*$F69,0)+MAX((Expenses!FJ$18-$K73/12)*$J73*$F69,0)))),0)</f>
        <v>0</v>
      </c>
      <c r="FM235" s="515">
        <f>IF(AND(FM$167&lt;=$E69,FM$167&gt;=EOMONTH($D69,0)),IF($G69="NNN",SUM(Expenses!FK$14:FK$18)*$F69,IF($G69="FSG",0,IF($G69="MG",SUMPRODUCT(Expenses!FK$14:FK$18,$I69:$I73)*$F69,MAX((Expenses!FK$15-$K69/12)*$J69*$F69,0)+MAX((Expenses!FK$14-$K70/12)*$J70*$F69,0)+MAX((Expenses!FK$17-$K71/12)*$J71*$F69,0)+MAX((Expenses!FK$16-$K72/12)*$J72*$F69,0)+MAX((Expenses!FK$18-$K73/12)*$J73*$F69,0)))),0)</f>
        <v>0</v>
      </c>
      <c r="FN235" s="515">
        <f>IF(AND(FN$167&lt;=$E69,FN$167&gt;=EOMONTH($D69,0)),IF($G69="NNN",SUM(Expenses!FL$14:FL$18)*$F69,IF($G69="FSG",0,IF($G69="MG",SUMPRODUCT(Expenses!FL$14:FL$18,$I69:$I73)*$F69,MAX((Expenses!FL$15-$K69/12)*$J69*$F69,0)+MAX((Expenses!FL$14-$K70/12)*$J70*$F69,0)+MAX((Expenses!FL$17-$K71/12)*$J71*$F69,0)+MAX((Expenses!FL$16-$K72/12)*$J72*$F69,0)+MAX((Expenses!FL$18-$K73/12)*$J73*$F69,0)))),0)</f>
        <v>0</v>
      </c>
      <c r="FO235" s="515">
        <f>IF(AND(FO$167&lt;=$E69,FO$167&gt;=EOMONTH($D69,0)),IF($G69="NNN",SUM(Expenses!FM$14:FM$18)*$F69,IF($G69="FSG",0,IF($G69="MG",SUMPRODUCT(Expenses!FM$14:FM$18,$I69:$I73)*$F69,MAX((Expenses!FM$15-$K69/12)*$J69*$F69,0)+MAX((Expenses!FM$14-$K70/12)*$J70*$F69,0)+MAX((Expenses!FM$17-$K71/12)*$J71*$F69,0)+MAX((Expenses!FM$16-$K72/12)*$J72*$F69,0)+MAX((Expenses!FM$18-$K73/12)*$J73*$F69,0)))),0)</f>
        <v>0</v>
      </c>
      <c r="FP235" s="515">
        <f>IF(AND(FP$167&lt;=$E69,FP$167&gt;=EOMONTH($D69,0)),IF($G69="NNN",SUM(Expenses!FN$14:FN$18)*$F69,IF($G69="FSG",0,IF($G69="MG",SUMPRODUCT(Expenses!FN$14:FN$18,$I69:$I73)*$F69,MAX((Expenses!FN$15-$K69/12)*$J69*$F69,0)+MAX((Expenses!FN$14-$K70/12)*$J70*$F69,0)+MAX((Expenses!FN$17-$K71/12)*$J71*$F69,0)+MAX((Expenses!FN$16-$K72/12)*$J72*$F69,0)+MAX((Expenses!FN$18-$K73/12)*$J73*$F69,0)))),0)</f>
        <v>0</v>
      </c>
      <c r="FQ235" s="515">
        <f>IF(AND(FQ$167&lt;=$E69,FQ$167&gt;=EOMONTH($D69,0)),IF($G69="NNN",SUM(Expenses!FO$14:FO$18)*$F69,IF($G69="FSG",0,IF($G69="MG",SUMPRODUCT(Expenses!FO$14:FO$18,$I69:$I73)*$F69,MAX((Expenses!FO$15-$K69/12)*$J69*$F69,0)+MAX((Expenses!FO$14-$K70/12)*$J70*$F69,0)+MAX((Expenses!FO$17-$K71/12)*$J71*$F69,0)+MAX((Expenses!FO$16-$K72/12)*$J72*$F69,0)+MAX((Expenses!FO$18-$K73/12)*$J73*$F69,0)))),0)</f>
        <v>0</v>
      </c>
      <c r="FR235" s="515">
        <f>IF(AND(FR$167&lt;=$E69,FR$167&gt;=EOMONTH($D69,0)),IF($G69="NNN",SUM(Expenses!FP$14:FP$18)*$F69,IF($G69="FSG",0,IF($G69="MG",SUMPRODUCT(Expenses!FP$14:FP$18,$I69:$I73)*$F69,MAX((Expenses!FP$15-$K69/12)*$J69*$F69,0)+MAX((Expenses!FP$14-$K70/12)*$J70*$F69,0)+MAX((Expenses!FP$17-$K71/12)*$J71*$F69,0)+MAX((Expenses!FP$16-$K72/12)*$J72*$F69,0)+MAX((Expenses!FP$18-$K73/12)*$J73*$F69,0)))),0)</f>
        <v>0</v>
      </c>
      <c r="FS235" s="515">
        <f>IF(AND(FS$167&lt;=$E69,FS$167&gt;=EOMONTH($D69,0)),IF($G69="NNN",SUM(Expenses!FQ$14:FQ$18)*$F69,IF($G69="FSG",0,IF($G69="MG",SUMPRODUCT(Expenses!FQ$14:FQ$18,$I69:$I73)*$F69,MAX((Expenses!FQ$15-$K69/12)*$J69*$F69,0)+MAX((Expenses!FQ$14-$K70/12)*$J70*$F69,0)+MAX((Expenses!FQ$17-$K71/12)*$J71*$F69,0)+MAX((Expenses!FQ$16-$K72/12)*$J72*$F69,0)+MAX((Expenses!FQ$18-$K73/12)*$J73*$F69,0)))),0)</f>
        <v>0</v>
      </c>
      <c r="FT235" s="515">
        <f>IF(AND(FT$167&lt;=$E69,FT$167&gt;=EOMONTH($D69,0)),IF($G69="NNN",SUM(Expenses!FR$14:FR$18)*$F69,IF($G69="FSG",0,IF($G69="MG",SUMPRODUCT(Expenses!FR$14:FR$18,$I69:$I73)*$F69,MAX((Expenses!FR$15-$K69/12)*$J69*$F69,0)+MAX((Expenses!FR$14-$K70/12)*$J70*$F69,0)+MAX((Expenses!FR$17-$K71/12)*$J71*$F69,0)+MAX((Expenses!FR$16-$K72/12)*$J72*$F69,0)+MAX((Expenses!FR$18-$K73/12)*$J73*$F69,0)))),0)</f>
        <v>0</v>
      </c>
      <c r="FU235" s="515">
        <f>IF(AND(FU$167&lt;=$E69,FU$167&gt;=EOMONTH($D69,0)),IF($G69="NNN",SUM(Expenses!FS$14:FS$18)*$F69,IF($G69="FSG",0,IF($G69="MG",SUMPRODUCT(Expenses!FS$14:FS$18,$I69:$I73)*$F69,MAX((Expenses!FS$15-$K69/12)*$J69*$F69,0)+MAX((Expenses!FS$14-$K70/12)*$J70*$F69,0)+MAX((Expenses!FS$17-$K71/12)*$J71*$F69,0)+MAX((Expenses!FS$16-$K72/12)*$J72*$F69,0)+MAX((Expenses!FS$18-$K73/12)*$J73*$F69,0)))),0)</f>
        <v>0</v>
      </c>
      <c r="FV235" s="515">
        <f>IF(AND(FV$167&lt;=$E69,FV$167&gt;=EOMONTH($D69,0)),IF($G69="NNN",SUM(Expenses!FT$14:FT$18)*$F69,IF($G69="FSG",0,IF($G69="MG",SUMPRODUCT(Expenses!FT$14:FT$18,$I69:$I73)*$F69,MAX((Expenses!FT$15-$K69/12)*$J69*$F69,0)+MAX((Expenses!FT$14-$K70/12)*$J70*$F69,0)+MAX((Expenses!FT$17-$K71/12)*$J71*$F69,0)+MAX((Expenses!FT$16-$K72/12)*$J72*$F69,0)+MAX((Expenses!FT$18-$K73/12)*$J73*$F69,0)))),0)</f>
        <v>0</v>
      </c>
      <c r="FW235" s="515">
        <f>IF(AND(FW$167&lt;=$E69,FW$167&gt;=EOMONTH($D69,0)),IF($G69="NNN",SUM(Expenses!FU$14:FU$18)*$F69,IF($G69="FSG",0,IF($G69="MG",SUMPRODUCT(Expenses!FU$14:FU$18,$I69:$I73)*$F69,MAX((Expenses!FU$15-$K69/12)*$J69*$F69,0)+MAX((Expenses!FU$14-$K70/12)*$J70*$F69,0)+MAX((Expenses!FU$17-$K71/12)*$J71*$F69,0)+MAX((Expenses!FU$16-$K72/12)*$J72*$F69,0)+MAX((Expenses!FU$18-$K73/12)*$J73*$F69,0)))),0)</f>
        <v>0</v>
      </c>
      <c r="FX235" s="515">
        <f>IF(AND(FX$167&lt;=$E69,FX$167&gt;=EOMONTH($D69,0)),IF($G69="NNN",SUM(Expenses!FV$14:FV$18)*$F69,IF($G69="FSG",0,IF($G69="MG",SUMPRODUCT(Expenses!FV$14:FV$18,$I69:$I73)*$F69,MAX((Expenses!FV$15-$K69/12)*$J69*$F69,0)+MAX((Expenses!FV$14-$K70/12)*$J70*$F69,0)+MAX((Expenses!FV$17-$K71/12)*$J71*$F69,0)+MAX((Expenses!FV$16-$K72/12)*$J72*$F69,0)+MAX((Expenses!FV$18-$K73/12)*$J73*$F69,0)))),0)</f>
        <v>0</v>
      </c>
      <c r="FY235" s="515">
        <f>IF(AND(FY$167&lt;=$E69,FY$167&gt;=EOMONTH($D69,0)),IF($G69="NNN",SUM(Expenses!FW$14:FW$18)*$F69,IF($G69="FSG",0,IF($G69="MG",SUMPRODUCT(Expenses!FW$14:FW$18,$I69:$I73)*$F69,MAX((Expenses!FW$15-$K69/12)*$J69*$F69,0)+MAX((Expenses!FW$14-$K70/12)*$J70*$F69,0)+MAX((Expenses!FW$17-$K71/12)*$J71*$F69,0)+MAX((Expenses!FW$16-$K72/12)*$J72*$F69,0)+MAX((Expenses!FW$18-$K73/12)*$J73*$F69,0)))),0)</f>
        <v>0</v>
      </c>
      <c r="FZ235" s="515">
        <f>IF(AND(FZ$167&lt;=$E69,FZ$167&gt;=EOMONTH($D69,0)),IF($G69="NNN",SUM(Expenses!FX$14:FX$18)*$F69,IF($G69="FSG",0,IF($G69="MG",SUMPRODUCT(Expenses!FX$14:FX$18,$I69:$I73)*$F69,MAX((Expenses!FX$15-$K69/12)*$J69*$F69,0)+MAX((Expenses!FX$14-$K70/12)*$J70*$F69,0)+MAX((Expenses!FX$17-$K71/12)*$J71*$F69,0)+MAX((Expenses!FX$16-$K72/12)*$J72*$F69,0)+MAX((Expenses!FX$18-$K73/12)*$J73*$F69,0)))),0)</f>
        <v>0</v>
      </c>
      <c r="GA235" s="515">
        <f>IF(AND(GA$167&lt;=$E69,GA$167&gt;=EOMONTH($D69,0)),IF($G69="NNN",SUM(Expenses!FY$14:FY$18)*$F69,IF($G69="FSG",0,IF($G69="MG",SUMPRODUCT(Expenses!FY$14:FY$18,$I69:$I73)*$F69,MAX((Expenses!FY$15-$K69/12)*$J69*$F69,0)+MAX((Expenses!FY$14-$K70/12)*$J70*$F69,0)+MAX((Expenses!FY$17-$K71/12)*$J71*$F69,0)+MAX((Expenses!FY$16-$K72/12)*$J72*$F69,0)+MAX((Expenses!FY$18-$K73/12)*$J73*$F69,0)))),0)</f>
        <v>0</v>
      </c>
      <c r="GB235" s="515">
        <f>IF(AND(GB$167&lt;=$E69,GB$167&gt;=EOMONTH($D69,0)),IF($G69="NNN",SUM(Expenses!FZ$14:FZ$18)*$F69,IF($G69="FSG",0,IF($G69="MG",SUMPRODUCT(Expenses!FZ$14:FZ$18,$I69:$I73)*$F69,MAX((Expenses!FZ$15-$K69/12)*$J69*$F69,0)+MAX((Expenses!FZ$14-$K70/12)*$J70*$F69,0)+MAX((Expenses!FZ$17-$K71/12)*$J71*$F69,0)+MAX((Expenses!FZ$16-$K72/12)*$J72*$F69,0)+MAX((Expenses!FZ$18-$K73/12)*$J73*$F69,0)))),0)</f>
        <v>0</v>
      </c>
      <c r="GC235" s="515">
        <f>IF(AND(GC$167&lt;=$E69,GC$167&gt;=EOMONTH($D69,0)),IF($G69="NNN",SUM(Expenses!GA$14:GA$18)*$F69,IF($G69="FSG",0,IF($G69="MG",SUMPRODUCT(Expenses!GA$14:GA$18,$I69:$I73)*$F69,MAX((Expenses!GA$15-$K69/12)*$J69*$F69,0)+MAX((Expenses!GA$14-$K70/12)*$J70*$F69,0)+MAX((Expenses!GA$17-$K71/12)*$J71*$F69,0)+MAX((Expenses!GA$16-$K72/12)*$J72*$F69,0)+MAX((Expenses!GA$18-$K73/12)*$J73*$F69,0)))),0)</f>
        <v>0</v>
      </c>
      <c r="GD235" s="515">
        <f>IF(AND(GD$167&lt;=$E69,GD$167&gt;=EOMONTH($D69,0)),IF($G69="NNN",SUM(Expenses!GB$14:GB$18)*$F69,IF($G69="FSG",0,IF($G69="MG",SUMPRODUCT(Expenses!GB$14:GB$18,$I69:$I73)*$F69,MAX((Expenses!GB$15-$K69/12)*$J69*$F69,0)+MAX((Expenses!GB$14-$K70/12)*$J70*$F69,0)+MAX((Expenses!GB$17-$K71/12)*$J71*$F69,0)+MAX((Expenses!GB$16-$K72/12)*$J72*$F69,0)+MAX((Expenses!GB$18-$K73/12)*$J73*$F69,0)))),0)</f>
        <v>0</v>
      </c>
      <c r="GE235" s="515">
        <f>IF(AND(GE$167&lt;=$E69,GE$167&gt;=EOMONTH($D69,0)),IF($G69="NNN",SUM(Expenses!GC$14:GC$18)*$F69,IF($G69="FSG",0,IF($G69="MG",SUMPRODUCT(Expenses!GC$14:GC$18,$I69:$I73)*$F69,MAX((Expenses!GC$15-$K69/12)*$J69*$F69,0)+MAX((Expenses!GC$14-$K70/12)*$J70*$F69,0)+MAX((Expenses!GC$17-$K71/12)*$J71*$F69,0)+MAX((Expenses!GC$16-$K72/12)*$J72*$F69,0)+MAX((Expenses!GC$18-$K73/12)*$J73*$F69,0)))),0)</f>
        <v>0</v>
      </c>
      <c r="GF235" s="515">
        <f>IF(AND(GF$167&lt;=$E69,GF$167&gt;=EOMONTH($D69,0)),IF($G69="NNN",SUM(Expenses!GD$14:GD$18)*$F69,IF($G69="FSG",0,IF($G69="MG",SUMPRODUCT(Expenses!GD$14:GD$18,$I69:$I73)*$F69,MAX((Expenses!GD$15-$K69/12)*$J69*$F69,0)+MAX((Expenses!GD$14-$K70/12)*$J70*$F69,0)+MAX((Expenses!GD$17-$K71/12)*$J71*$F69,0)+MAX((Expenses!GD$16-$K72/12)*$J72*$F69,0)+MAX((Expenses!GD$18-$K73/12)*$J73*$F69,0)))),0)</f>
        <v>0</v>
      </c>
      <c r="GG235" s="515">
        <f>IF(AND(GG$167&lt;=$E69,GG$167&gt;=EOMONTH($D69,0)),IF($G69="NNN",SUM(Expenses!GE$14:GE$18)*$F69,IF($G69="FSG",0,IF($G69="MG",SUMPRODUCT(Expenses!GE$14:GE$18,$I69:$I73)*$F69,MAX((Expenses!GE$15-$K69/12)*$J69*$F69,0)+MAX((Expenses!GE$14-$K70/12)*$J70*$F69,0)+MAX((Expenses!GE$17-$K71/12)*$J71*$F69,0)+MAX((Expenses!GE$16-$K72/12)*$J72*$F69,0)+MAX((Expenses!GE$18-$K73/12)*$J73*$F69,0)))),0)</f>
        <v>0</v>
      </c>
      <c r="GH235" s="515">
        <f>IF(AND(GH$167&lt;=$E69,GH$167&gt;=EOMONTH($D69,0)),IF($G69="NNN",SUM(Expenses!GF$14:GF$18)*$F69,IF($G69="FSG",0,IF($G69="MG",SUMPRODUCT(Expenses!GF$14:GF$18,$I69:$I73)*$F69,MAX((Expenses!GF$15-$K69/12)*$J69*$F69,0)+MAX((Expenses!GF$14-$K70/12)*$J70*$F69,0)+MAX((Expenses!GF$17-$K71/12)*$J71*$F69,0)+MAX((Expenses!GF$16-$K72/12)*$J72*$F69,0)+MAX((Expenses!GF$18-$K73/12)*$J73*$F69,0)))),0)</f>
        <v>0</v>
      </c>
      <c r="GI235" s="515">
        <f>IF(AND(GI$167&lt;=$E69,GI$167&gt;=EOMONTH($D69,0)),IF($G69="NNN",SUM(Expenses!GG$14:GG$18)*$F69,IF($G69="FSG",0,IF($G69="MG",SUMPRODUCT(Expenses!GG$14:GG$18,$I69:$I73)*$F69,MAX((Expenses!GG$15-$K69/12)*$J69*$F69,0)+MAX((Expenses!GG$14-$K70/12)*$J70*$F69,0)+MAX((Expenses!GG$17-$K71/12)*$J71*$F69,0)+MAX((Expenses!GG$16-$K72/12)*$J72*$F69,0)+MAX((Expenses!GG$18-$K73/12)*$J73*$F69,0)))),0)</f>
        <v>0</v>
      </c>
      <c r="GJ235" s="515">
        <f>IF(AND(GJ$167&lt;=$E69,GJ$167&gt;=EOMONTH($D69,0)),IF($G69="NNN",SUM(Expenses!GH$14:GH$18)*$F69,IF($G69="FSG",0,IF($G69="MG",SUMPRODUCT(Expenses!GH$14:GH$18,$I69:$I73)*$F69,MAX((Expenses!GH$15-$K69/12)*$J69*$F69,0)+MAX((Expenses!GH$14-$K70/12)*$J70*$F69,0)+MAX((Expenses!GH$17-$K71/12)*$J71*$F69,0)+MAX((Expenses!GH$16-$K72/12)*$J72*$F69,0)+MAX((Expenses!GH$18-$K73/12)*$J73*$F69,0)))),0)</f>
        <v>0</v>
      </c>
      <c r="GK235" s="515">
        <f>IF(AND(GK$167&lt;=$E69,GK$167&gt;=EOMONTH($D69,0)),IF($G69="NNN",SUM(Expenses!GI$14:GI$18)*$F69,IF($G69="FSG",0,IF($G69="MG",SUMPRODUCT(Expenses!GI$14:GI$18,$I69:$I73)*$F69,MAX((Expenses!GI$15-$K69/12)*$J69*$F69,0)+MAX((Expenses!GI$14-$K70/12)*$J70*$F69,0)+MAX((Expenses!GI$17-$K71/12)*$J71*$F69,0)+MAX((Expenses!GI$16-$K72/12)*$J72*$F69,0)+MAX((Expenses!GI$18-$K73/12)*$J73*$F69,0)))),0)</f>
        <v>0</v>
      </c>
      <c r="GL235" s="515">
        <f>IF(AND(GL$167&lt;=$E69,GL$167&gt;=EOMONTH($D69,0)),IF($G69="NNN",SUM(Expenses!GJ$14:GJ$18)*$F69,IF($G69="FSG",0,IF($G69="MG",SUMPRODUCT(Expenses!GJ$14:GJ$18,$I69:$I73)*$F69,MAX((Expenses!GJ$15-$K69/12)*$J69*$F69,0)+MAX((Expenses!GJ$14-$K70/12)*$J70*$F69,0)+MAX((Expenses!GJ$17-$K71/12)*$J71*$F69,0)+MAX((Expenses!GJ$16-$K72/12)*$J72*$F69,0)+MAX((Expenses!GJ$18-$K73/12)*$J73*$F69,0)))),0)</f>
        <v>0</v>
      </c>
      <c r="GM235" s="515">
        <f>IF(AND(GM$167&lt;=$E69,GM$167&gt;=EOMONTH($D69,0)),IF($G69="NNN",SUM(Expenses!GK$14:GK$18)*$F69,IF($G69="FSG",0,IF($G69="MG",SUMPRODUCT(Expenses!GK$14:GK$18,$I69:$I73)*$F69,MAX((Expenses!GK$15-$K69/12)*$J69*$F69,0)+MAX((Expenses!GK$14-$K70/12)*$J70*$F69,0)+MAX((Expenses!GK$17-$K71/12)*$J71*$F69,0)+MAX((Expenses!GK$16-$K72/12)*$J72*$F69,0)+MAX((Expenses!GK$18-$K73/12)*$J73*$F69,0)))),0)</f>
        <v>0</v>
      </c>
      <c r="GN235" s="515">
        <f>IF(AND(GN$167&lt;=$E69,GN$167&gt;=EOMONTH($D69,0)),IF($G69="NNN",SUM(Expenses!GL$14:GL$18)*$F69,IF($G69="FSG",0,IF($G69="MG",SUMPRODUCT(Expenses!GL$14:GL$18,$I69:$I73)*$F69,MAX((Expenses!GL$15-$K69/12)*$J69*$F69,0)+MAX((Expenses!GL$14-$K70/12)*$J70*$F69,0)+MAX((Expenses!GL$17-$K71/12)*$J71*$F69,0)+MAX((Expenses!GL$16-$K72/12)*$J72*$F69,0)+MAX((Expenses!GL$18-$K73/12)*$J73*$F69,0)))),0)</f>
        <v>0</v>
      </c>
      <c r="GO235" s="515">
        <f>IF(AND(GO$167&lt;=$E69,GO$167&gt;=EOMONTH($D69,0)),IF($G69="NNN",SUM(Expenses!GM$14:GM$18)*$F69,IF($G69="FSG",0,IF($G69="MG",SUMPRODUCT(Expenses!GM$14:GM$18,$I69:$I73)*$F69,MAX((Expenses!GM$15-$K69/12)*$J69*$F69,0)+MAX((Expenses!GM$14-$K70/12)*$J70*$F69,0)+MAX((Expenses!GM$17-$K71/12)*$J71*$F69,0)+MAX((Expenses!GM$16-$K72/12)*$J72*$F69,0)+MAX((Expenses!GM$18-$K73/12)*$J73*$F69,0)))),0)</f>
        <v>0</v>
      </c>
      <c r="GP235" s="515">
        <f>IF(AND(GP$167&lt;=$E69,GP$167&gt;=EOMONTH($D69,0)),IF($G69="NNN",SUM(Expenses!GN$14:GN$18)*$F69,IF($G69="FSG",0,IF($G69="MG",SUMPRODUCT(Expenses!GN$14:GN$18,$I69:$I73)*$F69,MAX((Expenses!GN$15-$K69/12)*$J69*$F69,0)+MAX((Expenses!GN$14-$K70/12)*$J70*$F69,0)+MAX((Expenses!GN$17-$K71/12)*$J71*$F69,0)+MAX((Expenses!GN$16-$K72/12)*$J72*$F69,0)+MAX((Expenses!GN$18-$K73/12)*$J73*$F69,0)))),0)</f>
        <v>0</v>
      </c>
      <c r="GQ235" s="515">
        <f>IF(AND(GQ$167&lt;=$E69,GQ$167&gt;=EOMONTH($D69,0)),IF($G69="NNN",SUM(Expenses!GO$14:GO$18)*$F69,IF($G69="FSG",0,IF($G69="MG",SUMPRODUCT(Expenses!GO$14:GO$18,$I69:$I73)*$F69,MAX((Expenses!GO$15-$K69/12)*$J69*$F69,0)+MAX((Expenses!GO$14-$K70/12)*$J70*$F69,0)+MAX((Expenses!GO$17-$K71/12)*$J71*$F69,0)+MAX((Expenses!GO$16-$K72/12)*$J72*$F69,0)+MAX((Expenses!GO$18-$K73/12)*$J73*$F69,0)))),0)</f>
        <v>0</v>
      </c>
      <c r="GR235" s="515">
        <f>IF(AND(GR$167&lt;=$E69,GR$167&gt;=EOMONTH($D69,0)),IF($G69="NNN",SUM(Expenses!GP$14:GP$18)*$F69,IF($G69="FSG",0,IF($G69="MG",SUMPRODUCT(Expenses!GP$14:GP$18,$I69:$I73)*$F69,MAX((Expenses!GP$15-$K69/12)*$J69*$F69,0)+MAX((Expenses!GP$14-$K70/12)*$J70*$F69,0)+MAX((Expenses!GP$17-$K71/12)*$J71*$F69,0)+MAX((Expenses!GP$16-$K72/12)*$J72*$F69,0)+MAX((Expenses!GP$18-$K73/12)*$J73*$F69,0)))),0)</f>
        <v>0</v>
      </c>
      <c r="GS235" s="515">
        <f>IF(AND(GS$167&lt;=$E69,GS$167&gt;=EOMONTH($D69,0)),IF($G69="NNN",SUM(Expenses!GQ$14:GQ$18)*$F69,IF($G69="FSG",0,IF($G69="MG",SUMPRODUCT(Expenses!GQ$14:GQ$18,$I69:$I73)*$F69,MAX((Expenses!GQ$15-$K69/12)*$J69*$F69,0)+MAX((Expenses!GQ$14-$K70/12)*$J70*$F69,0)+MAX((Expenses!GQ$17-$K71/12)*$J71*$F69,0)+MAX((Expenses!GQ$16-$K72/12)*$J72*$F69,0)+MAX((Expenses!GQ$18-$K73/12)*$J73*$F69,0)))),0)</f>
        <v>0</v>
      </c>
      <c r="GT235" s="515">
        <f>IF(AND(GT$167&lt;=$E69,GT$167&gt;=EOMONTH($D69,0)),IF($G69="NNN",SUM(Expenses!GR$14:GR$18)*$F69,IF($G69="FSG",0,IF($G69="MG",SUMPRODUCT(Expenses!GR$14:GR$18,$I69:$I73)*$F69,MAX((Expenses!GR$15-$K69/12)*$J69*$F69,0)+MAX((Expenses!GR$14-$K70/12)*$J70*$F69,0)+MAX((Expenses!GR$17-$K71/12)*$J71*$F69,0)+MAX((Expenses!GR$16-$K72/12)*$J72*$F69,0)+MAX((Expenses!GR$18-$K73/12)*$J73*$F69,0)))),0)</f>
        <v>0</v>
      </c>
      <c r="GU235" s="515">
        <f>IF(AND(GU$167&lt;=$E69,GU$167&gt;=EOMONTH($D69,0)),IF($G69="NNN",SUM(Expenses!GS$14:GS$18)*$F69,IF($G69="FSG",0,IF($G69="MG",SUMPRODUCT(Expenses!GS$14:GS$18,$I69:$I73)*$F69,MAX((Expenses!GS$15-$K69/12)*$J69*$F69,0)+MAX((Expenses!GS$14-$K70/12)*$J70*$F69,0)+MAX((Expenses!GS$17-$K71/12)*$J71*$F69,0)+MAX((Expenses!GS$16-$K72/12)*$J72*$F69,0)+MAX((Expenses!GS$18-$K73/12)*$J73*$F69,0)))),0)</f>
        <v>0</v>
      </c>
      <c r="GV235" s="515">
        <f>IF(AND(GV$167&lt;=$E69,GV$167&gt;=EOMONTH($D69,0)),IF($G69="NNN",SUM(Expenses!GT$14:GT$18)*$F69,IF($G69="FSG",0,IF($G69="MG",SUMPRODUCT(Expenses!GT$14:GT$18,$I69:$I73)*$F69,MAX((Expenses!GT$15-$K69/12)*$J69*$F69,0)+MAX((Expenses!GT$14-$K70/12)*$J70*$F69,0)+MAX((Expenses!GT$17-$K71/12)*$J71*$F69,0)+MAX((Expenses!GT$16-$K72/12)*$J72*$F69,0)+MAX((Expenses!GT$18-$K73/12)*$J73*$F69,0)))),0)</f>
        <v>0</v>
      </c>
      <c r="GW235" s="515">
        <f>IF(AND(GW$167&lt;=$E69,GW$167&gt;=EOMONTH($D69,0)),IF($G69="NNN",SUM(Expenses!GU$14:GU$18)*$F69,IF($G69="FSG",0,IF($G69="MG",SUMPRODUCT(Expenses!GU$14:GU$18,$I69:$I73)*$F69,MAX((Expenses!GU$15-$K69/12)*$J69*$F69,0)+MAX((Expenses!GU$14-$K70/12)*$J70*$F69,0)+MAX((Expenses!GU$17-$K71/12)*$J71*$F69,0)+MAX((Expenses!GU$16-$K72/12)*$J72*$F69,0)+MAX((Expenses!GU$18-$K73/12)*$J73*$F69,0)))),0)</f>
        <v>0</v>
      </c>
      <c r="GX235" s="515">
        <f>IF(AND(GX$167&lt;=$E69,GX$167&gt;=EOMONTH($D69,0)),IF($G69="NNN",SUM(Expenses!GV$14:GV$18)*$F69,IF($G69="FSG",0,IF($G69="MG",SUMPRODUCT(Expenses!GV$14:GV$18,$I69:$I73)*$F69,MAX((Expenses!GV$15-$K69/12)*$J69*$F69,0)+MAX((Expenses!GV$14-$K70/12)*$J70*$F69,0)+MAX((Expenses!GV$17-$K71/12)*$J71*$F69,0)+MAX((Expenses!GV$16-$K72/12)*$J72*$F69,0)+MAX((Expenses!GV$18-$K73/12)*$J73*$F69,0)))),0)</f>
        <v>0</v>
      </c>
      <c r="GY235" s="515">
        <f>IF(AND(GY$167&lt;=$E69,GY$167&gt;=EOMONTH($D69,0)),IF($G69="NNN",SUM(Expenses!GW$14:GW$18)*$F69,IF($G69="FSG",0,IF($G69="MG",SUMPRODUCT(Expenses!GW$14:GW$18,$I69:$I73)*$F69,MAX((Expenses!GW$15-$K69/12)*$J69*$F69,0)+MAX((Expenses!GW$14-$K70/12)*$J70*$F69,0)+MAX((Expenses!GW$17-$K71/12)*$J71*$F69,0)+MAX((Expenses!GW$16-$K72/12)*$J72*$F69,0)+MAX((Expenses!GW$18-$K73/12)*$J73*$F69,0)))),0)</f>
        <v>0</v>
      </c>
      <c r="GZ235" s="515">
        <f>IF(AND(GZ$167&lt;=$E69,GZ$167&gt;=EOMONTH($D69,0)),IF($G69="NNN",SUM(Expenses!GX$14:GX$18)*$F69,IF($G69="FSG",0,IF($G69="MG",SUMPRODUCT(Expenses!GX$14:GX$18,$I69:$I73)*$F69,MAX((Expenses!GX$15-$K69/12)*$J69*$F69,0)+MAX((Expenses!GX$14-$K70/12)*$J70*$F69,0)+MAX((Expenses!GX$17-$K71/12)*$J71*$F69,0)+MAX((Expenses!GX$16-$K72/12)*$J72*$F69,0)+MAX((Expenses!GX$18-$K73/12)*$J73*$F69,0)))),0)</f>
        <v>0</v>
      </c>
      <c r="HA235" s="515">
        <f>IF(AND(HA$167&lt;=$E69,HA$167&gt;=EOMONTH($D69,0)),IF($G69="NNN",SUM(Expenses!GY$14:GY$18)*$F69,IF($G69="FSG",0,IF($G69="MG",SUMPRODUCT(Expenses!GY$14:GY$18,$I69:$I73)*$F69,MAX((Expenses!GY$15-$K69/12)*$J69*$F69,0)+MAX((Expenses!GY$14-$K70/12)*$J70*$F69,0)+MAX((Expenses!GY$17-$K71/12)*$J71*$F69,0)+MAX((Expenses!GY$16-$K72/12)*$J72*$F69,0)+MAX((Expenses!GY$18-$K73/12)*$J73*$F69,0)))),0)</f>
        <v>0</v>
      </c>
      <c r="HB235" s="515">
        <f>IF(AND(HB$167&lt;=$E69,HB$167&gt;=EOMONTH($D69,0)),IF($G69="NNN",SUM(Expenses!GZ$14:GZ$18)*$F69,IF($G69="FSG",0,IF($G69="MG",SUMPRODUCT(Expenses!GZ$14:GZ$18,$I69:$I73)*$F69,MAX((Expenses!GZ$15-$K69/12)*$J69*$F69,0)+MAX((Expenses!GZ$14-$K70/12)*$J70*$F69,0)+MAX((Expenses!GZ$17-$K71/12)*$J71*$F69,0)+MAX((Expenses!GZ$16-$K72/12)*$J72*$F69,0)+MAX((Expenses!GZ$18-$K73/12)*$J73*$F69,0)))),0)</f>
        <v>0</v>
      </c>
      <c r="HC235" s="515">
        <f>IF(AND(HC$167&lt;=$E69,HC$167&gt;=EOMONTH($D69,0)),IF($G69="NNN",SUM(Expenses!HA$14:HA$18)*$F69,IF($G69="FSG",0,IF($G69="MG",SUMPRODUCT(Expenses!HA$14:HA$18,$I69:$I73)*$F69,MAX((Expenses!HA$15-$K69/12)*$J69*$F69,0)+MAX((Expenses!HA$14-$K70/12)*$J70*$F69,0)+MAX((Expenses!HA$17-$K71/12)*$J71*$F69,0)+MAX((Expenses!HA$16-$K72/12)*$J72*$F69,0)+MAX((Expenses!HA$18-$K73/12)*$J73*$F69,0)))),0)</f>
        <v>0</v>
      </c>
      <c r="HD235" s="515">
        <f>IF(AND(HD$167&lt;=$E69,HD$167&gt;=EOMONTH($D69,0)),IF($G69="NNN",SUM(Expenses!HB$14:HB$18)*$F69,IF($G69="FSG",0,IF($G69="MG",SUMPRODUCT(Expenses!HB$14:HB$18,$I69:$I73)*$F69,MAX((Expenses!HB$15-$K69/12)*$J69*$F69,0)+MAX((Expenses!HB$14-$K70/12)*$J70*$F69,0)+MAX((Expenses!HB$17-$K71/12)*$J71*$F69,0)+MAX((Expenses!HB$16-$K72/12)*$J72*$F69,0)+MAX((Expenses!HB$18-$K73/12)*$J73*$F69,0)))),0)</f>
        <v>0</v>
      </c>
      <c r="HE235" s="515">
        <f>IF(AND(HE$167&lt;=$E69,HE$167&gt;=EOMONTH($D69,0)),IF($G69="NNN",SUM(Expenses!HC$14:HC$18)*$F69,IF($G69="FSG",0,IF($G69="MG",SUMPRODUCT(Expenses!HC$14:HC$18,$I69:$I73)*$F69,MAX((Expenses!HC$15-$K69/12)*$J69*$F69,0)+MAX((Expenses!HC$14-$K70/12)*$J70*$F69,0)+MAX((Expenses!HC$17-$K71/12)*$J71*$F69,0)+MAX((Expenses!HC$16-$K72/12)*$J72*$F69,0)+MAX((Expenses!HC$18-$K73/12)*$J73*$F69,0)))),0)</f>
        <v>0</v>
      </c>
      <c r="HF235" s="515">
        <f>IF(AND(HF$167&lt;=$E69,HF$167&gt;=EOMONTH($D69,0)),IF($G69="NNN",SUM(Expenses!HD$14:HD$18)*$F69,IF($G69="FSG",0,IF($G69="MG",SUMPRODUCT(Expenses!HD$14:HD$18,$I69:$I73)*$F69,MAX((Expenses!HD$15-$K69/12)*$J69*$F69,0)+MAX((Expenses!HD$14-$K70/12)*$J70*$F69,0)+MAX((Expenses!HD$17-$K71/12)*$J71*$F69,0)+MAX((Expenses!HD$16-$K72/12)*$J72*$F69,0)+MAX((Expenses!HD$18-$K73/12)*$J73*$F69,0)))),0)</f>
        <v>0</v>
      </c>
      <c r="HG235" s="515">
        <f>IF(AND(HG$167&lt;=$E69,HG$167&gt;=EOMONTH($D69,0)),IF($G69="NNN",SUM(Expenses!HE$14:HE$18)*$F69,IF($G69="FSG",0,IF($G69="MG",SUMPRODUCT(Expenses!HE$14:HE$18,$I69:$I73)*$F69,MAX((Expenses!HE$15-$K69/12)*$J69*$F69,0)+MAX((Expenses!HE$14-$K70/12)*$J70*$F69,0)+MAX((Expenses!HE$17-$K71/12)*$J71*$F69,0)+MAX((Expenses!HE$16-$K72/12)*$J72*$F69,0)+MAX((Expenses!HE$18-$K73/12)*$J73*$F69,0)))),0)</f>
        <v>0</v>
      </c>
      <c r="HH235" s="515">
        <f>IF(AND(HH$167&lt;=$E69,HH$167&gt;=EOMONTH($D69,0)),IF($G69="NNN",SUM(Expenses!HF$14:HF$18)*$F69,IF($G69="FSG",0,IF($G69="MG",SUMPRODUCT(Expenses!HF$14:HF$18,$I69:$I73)*$F69,MAX((Expenses!HF$15-$K69/12)*$J69*$F69,0)+MAX((Expenses!HF$14-$K70/12)*$J70*$F69,0)+MAX((Expenses!HF$17-$K71/12)*$J71*$F69,0)+MAX((Expenses!HF$16-$K72/12)*$J72*$F69,0)+MAX((Expenses!HF$18-$K73/12)*$J73*$F69,0)))),0)</f>
        <v>0</v>
      </c>
      <c r="HI235" s="515">
        <f>IF(AND(HI$167&lt;=$E69,HI$167&gt;=EOMONTH($D69,0)),IF($G69="NNN",SUM(Expenses!HG$14:HG$18)*$F69,IF($G69="FSG",0,IF($G69="MG",SUMPRODUCT(Expenses!HG$14:HG$18,$I69:$I73)*$F69,MAX((Expenses!HG$15-$K69/12)*$J69*$F69,0)+MAX((Expenses!HG$14-$K70/12)*$J70*$F69,0)+MAX((Expenses!HG$17-$K71/12)*$J71*$F69,0)+MAX((Expenses!HG$16-$K72/12)*$J72*$F69,0)+MAX((Expenses!HG$18-$K73/12)*$J73*$F69,0)))),0)</f>
        <v>0</v>
      </c>
      <c r="HJ235" s="515">
        <f>IF(AND(HJ$167&lt;=$E69,HJ$167&gt;=EOMONTH($D69,0)),IF($G69="NNN",SUM(Expenses!HH$14:HH$18)*$F69,IF($G69="FSG",0,IF($G69="MG",SUMPRODUCT(Expenses!HH$14:HH$18,$I69:$I73)*$F69,MAX((Expenses!HH$15-$K69/12)*$J69*$F69,0)+MAX((Expenses!HH$14-$K70/12)*$J70*$F69,0)+MAX((Expenses!HH$17-$K71/12)*$J71*$F69,0)+MAX((Expenses!HH$16-$K72/12)*$J72*$F69,0)+MAX((Expenses!HH$18-$K73/12)*$J73*$F69,0)))),0)</f>
        <v>0</v>
      </c>
      <c r="HK235" s="515">
        <f>IF(AND(HK$167&lt;=$E69,HK$167&gt;=EOMONTH($D69,0)),IF($G69="NNN",SUM(Expenses!HI$14:HI$18)*$F69,IF($G69="FSG",0,IF($G69="MG",SUMPRODUCT(Expenses!HI$14:HI$18,$I69:$I73)*$F69,MAX((Expenses!HI$15-$K69/12)*$J69*$F69,0)+MAX((Expenses!HI$14-$K70/12)*$J70*$F69,0)+MAX((Expenses!HI$17-$K71/12)*$J71*$F69,0)+MAX((Expenses!HI$16-$K72/12)*$J72*$F69,0)+MAX((Expenses!HI$18-$K73/12)*$J73*$F69,0)))),0)</f>
        <v>0</v>
      </c>
      <c r="HL235" s="515">
        <f>IF(AND(HL$167&lt;=$E69,HL$167&gt;=EOMONTH($D69,0)),IF($G69="NNN",SUM(Expenses!HJ$14:HJ$18)*$F69,IF($G69="FSG",0,IF($G69="MG",SUMPRODUCT(Expenses!HJ$14:HJ$18,$I69:$I73)*$F69,MAX((Expenses!HJ$15-$K69/12)*$J69*$F69,0)+MAX((Expenses!HJ$14-$K70/12)*$J70*$F69,0)+MAX((Expenses!HJ$17-$K71/12)*$J71*$F69,0)+MAX((Expenses!HJ$16-$K72/12)*$J72*$F69,0)+MAX((Expenses!HJ$18-$K73/12)*$J73*$F69,0)))),0)</f>
        <v>0</v>
      </c>
      <c r="HM235" s="515">
        <f>IF(AND(HM$167&lt;=$E69,HM$167&gt;=EOMONTH($D69,0)),IF($G69="NNN",SUM(Expenses!HK$14:HK$18)*$F69,IF($G69="FSG",0,IF($G69="MG",SUMPRODUCT(Expenses!HK$14:HK$18,$I69:$I73)*$F69,MAX((Expenses!HK$15-$K69/12)*$J69*$F69,0)+MAX((Expenses!HK$14-$K70/12)*$J70*$F69,0)+MAX((Expenses!HK$17-$K71/12)*$J71*$F69,0)+MAX((Expenses!HK$16-$K72/12)*$J72*$F69,0)+MAX((Expenses!HK$18-$K73/12)*$J73*$F69,0)))),0)</f>
        <v>0</v>
      </c>
      <c r="HN235" s="515">
        <f>IF(AND(HN$167&lt;=$E69,HN$167&gt;=EOMONTH($D69,0)),IF($G69="NNN",SUM(Expenses!HL$14:HL$18)*$F69,IF($G69="FSG",0,IF($G69="MG",SUMPRODUCT(Expenses!HL$14:HL$18,$I69:$I73)*$F69,MAX((Expenses!HL$15-$K69/12)*$J69*$F69,0)+MAX((Expenses!HL$14-$K70/12)*$J70*$F69,0)+MAX((Expenses!HL$17-$K71/12)*$J71*$F69,0)+MAX((Expenses!HL$16-$K72/12)*$J72*$F69,0)+MAX((Expenses!HL$18-$K73/12)*$J73*$F69,0)))),0)</f>
        <v>0</v>
      </c>
      <c r="HO235" s="515">
        <f>IF(AND(HO$167&lt;=$E69,HO$167&gt;=EOMONTH($D69,0)),IF($G69="NNN",SUM(Expenses!HM$14:HM$18)*$F69,IF($G69="FSG",0,IF($G69="MG",SUMPRODUCT(Expenses!HM$14:HM$18,$I69:$I73)*$F69,MAX((Expenses!HM$15-$K69/12)*$J69*$F69,0)+MAX((Expenses!HM$14-$K70/12)*$J70*$F69,0)+MAX((Expenses!HM$17-$K71/12)*$J71*$F69,0)+MAX((Expenses!HM$16-$K72/12)*$J72*$F69,0)+MAX((Expenses!HM$18-$K73/12)*$J73*$F69,0)))),0)</f>
        <v>0</v>
      </c>
      <c r="HP235" s="515">
        <f>IF(AND(HP$167&lt;=$E69,HP$167&gt;=EOMONTH($D69,0)),IF($G69="NNN",SUM(Expenses!HN$14:HN$18)*$F69,IF($G69="FSG",0,IF($G69="MG",SUMPRODUCT(Expenses!HN$14:HN$18,$I69:$I73)*$F69,MAX((Expenses!HN$15-$K69/12)*$J69*$F69,0)+MAX((Expenses!HN$14-$K70/12)*$J70*$F69,0)+MAX((Expenses!HN$17-$K71/12)*$J71*$F69,0)+MAX((Expenses!HN$16-$K72/12)*$J72*$F69,0)+MAX((Expenses!HN$18-$K73/12)*$J73*$F69,0)))),0)</f>
        <v>0</v>
      </c>
      <c r="HQ235" s="515">
        <f>IF(AND(HQ$167&lt;=$E69,HQ$167&gt;=EOMONTH($D69,0)),IF($G69="NNN",SUM(Expenses!HO$14:HO$18)*$F69,IF($G69="FSG",0,IF($G69="MG",SUMPRODUCT(Expenses!HO$14:HO$18,$I69:$I73)*$F69,MAX((Expenses!HO$15-$K69/12)*$J69*$F69,0)+MAX((Expenses!HO$14-$K70/12)*$J70*$F69,0)+MAX((Expenses!HO$17-$K71/12)*$J71*$F69,0)+MAX((Expenses!HO$16-$K72/12)*$J72*$F69,0)+MAX((Expenses!HO$18-$K73/12)*$J73*$F69,0)))),0)</f>
        <v>0</v>
      </c>
      <c r="HR235" s="515">
        <f>IF(AND(HR$167&lt;=$E69,HR$167&gt;=EOMONTH($D69,0)),IF($G69="NNN",SUM(Expenses!HP$14:HP$18)*$F69,IF($G69="FSG",0,IF($G69="MG",SUMPRODUCT(Expenses!HP$14:HP$18,$I69:$I73)*$F69,MAX((Expenses!HP$15-$K69/12)*$J69*$F69,0)+MAX((Expenses!HP$14-$K70/12)*$J70*$F69,0)+MAX((Expenses!HP$17-$K71/12)*$J71*$F69,0)+MAX((Expenses!HP$16-$K72/12)*$J72*$F69,0)+MAX((Expenses!HP$18-$K73/12)*$J73*$F69,0)))),0)</f>
        <v>0</v>
      </c>
      <c r="HS235" s="515">
        <f>IF(AND(HS$167&lt;=$E69,HS$167&gt;=EOMONTH($D69,0)),IF($G69="NNN",SUM(Expenses!HQ$14:HQ$18)*$F69,IF($G69="FSG",0,IF($G69="MG",SUMPRODUCT(Expenses!HQ$14:HQ$18,$I69:$I73)*$F69,MAX((Expenses!HQ$15-$K69/12)*$J69*$F69,0)+MAX((Expenses!HQ$14-$K70/12)*$J70*$F69,0)+MAX((Expenses!HQ$17-$K71/12)*$J71*$F69,0)+MAX((Expenses!HQ$16-$K72/12)*$J72*$F69,0)+MAX((Expenses!HQ$18-$K73/12)*$J73*$F69,0)))),0)</f>
        <v>0</v>
      </c>
      <c r="HT235" s="515">
        <f>IF(AND(HT$167&lt;=$E69,HT$167&gt;=EOMONTH($D69,0)),IF($G69="NNN",SUM(Expenses!HR$14:HR$18)*$F69,IF($G69="FSG",0,IF($G69="MG",SUMPRODUCT(Expenses!HR$14:HR$18,$I69:$I73)*$F69,MAX((Expenses!HR$15-$K69/12)*$J69*$F69,0)+MAX((Expenses!HR$14-$K70/12)*$J70*$F69,0)+MAX((Expenses!HR$17-$K71/12)*$J71*$F69,0)+MAX((Expenses!HR$16-$K72/12)*$J72*$F69,0)+MAX((Expenses!HR$18-$K73/12)*$J73*$F69,0)))),0)</f>
        <v>0</v>
      </c>
      <c r="HU235" s="515">
        <f>IF(AND(HU$167&lt;=$E69,HU$167&gt;=EOMONTH($D69,0)),IF($G69="NNN",SUM(Expenses!HS$14:HS$18)*$F69,IF($G69="FSG",0,IF($G69="MG",SUMPRODUCT(Expenses!HS$14:HS$18,$I69:$I73)*$F69,MAX((Expenses!HS$15-$K69/12)*$J69*$F69,0)+MAX((Expenses!HS$14-$K70/12)*$J70*$F69,0)+MAX((Expenses!HS$17-$K71/12)*$J71*$F69,0)+MAX((Expenses!HS$16-$K72/12)*$J72*$F69,0)+MAX((Expenses!HS$18-$K73/12)*$J73*$F69,0)))),0)</f>
        <v>0</v>
      </c>
      <c r="HV235" s="515">
        <f>IF(AND(HV$167&lt;=$E69,HV$167&gt;=EOMONTH($D69,0)),IF($G69="NNN",SUM(Expenses!HT$14:HT$18)*$F69,IF($G69="FSG",0,IF($G69="MG",SUMPRODUCT(Expenses!HT$14:HT$18,$I69:$I73)*$F69,MAX((Expenses!HT$15-$K69/12)*$J69*$F69,0)+MAX((Expenses!HT$14-$K70/12)*$J70*$F69,0)+MAX((Expenses!HT$17-$K71/12)*$J71*$F69,0)+MAX((Expenses!HT$16-$K72/12)*$J72*$F69,0)+MAX((Expenses!HT$18-$K73/12)*$J73*$F69,0)))),0)</f>
        <v>0</v>
      </c>
      <c r="HW235" s="515">
        <f>IF(AND(HW$167&lt;=$E69,HW$167&gt;=EOMONTH($D69,0)),IF($G69="NNN",SUM(Expenses!HU$14:HU$18)*$F69,IF($G69="FSG",0,IF($G69="MG",SUMPRODUCT(Expenses!HU$14:HU$18,$I69:$I73)*$F69,MAX((Expenses!HU$15-$K69/12)*$J69*$F69,0)+MAX((Expenses!HU$14-$K70/12)*$J70*$F69,0)+MAX((Expenses!HU$17-$K71/12)*$J71*$F69,0)+MAX((Expenses!HU$16-$K72/12)*$J72*$F69,0)+MAX((Expenses!HU$18-$K73/12)*$J73*$F69,0)))),0)</f>
        <v>0</v>
      </c>
      <c r="HX235" s="515">
        <f>IF(AND(HX$167&lt;=$E69,HX$167&gt;=EOMONTH($D69,0)),IF($G69="NNN",SUM(Expenses!HV$14:HV$18)*$F69,IF($G69="FSG",0,IF($G69="MG",SUMPRODUCT(Expenses!HV$14:HV$18,$I69:$I73)*$F69,MAX((Expenses!HV$15-$K69/12)*$J69*$F69,0)+MAX((Expenses!HV$14-$K70/12)*$J70*$F69,0)+MAX((Expenses!HV$17-$K71/12)*$J71*$F69,0)+MAX((Expenses!HV$16-$K72/12)*$J72*$F69,0)+MAX((Expenses!HV$18-$K73/12)*$J73*$F69,0)))),0)</f>
        <v>0</v>
      </c>
      <c r="HY235" s="515">
        <f>IF(AND(HY$167&lt;=$E69,HY$167&gt;=EOMONTH($D69,0)),IF($G69="NNN",SUM(Expenses!HW$14:HW$18)*$F69,IF($G69="FSG",0,IF($G69="MG",SUMPRODUCT(Expenses!HW$14:HW$18,$I69:$I73)*$F69,MAX((Expenses!HW$15-$K69/12)*$J69*$F69,0)+MAX((Expenses!HW$14-$K70/12)*$J70*$F69,0)+MAX((Expenses!HW$17-$K71/12)*$J71*$F69,0)+MAX((Expenses!HW$16-$K72/12)*$J72*$F69,0)+MAX((Expenses!HW$18-$K73/12)*$J73*$F69,0)))),0)</f>
        <v>0</v>
      </c>
      <c r="HZ235" s="515">
        <f>IF(AND(HZ$167&lt;=$E69,HZ$167&gt;=EOMONTH($D69,0)),IF($G69="NNN",SUM(Expenses!HX$14:HX$18)*$F69,IF($G69="FSG",0,IF($G69="MG",SUMPRODUCT(Expenses!HX$14:HX$18,$I69:$I73)*$F69,MAX((Expenses!HX$15-$K69/12)*$J69*$F69,0)+MAX((Expenses!HX$14-$K70/12)*$J70*$F69,0)+MAX((Expenses!HX$17-$K71/12)*$J71*$F69,0)+MAX((Expenses!HX$16-$K72/12)*$J72*$F69,0)+MAX((Expenses!HX$18-$K73/12)*$J73*$F69,0)))),0)</f>
        <v>0</v>
      </c>
      <c r="IA235" s="515">
        <f>IF(AND(IA$167&lt;=$E69,IA$167&gt;=EOMONTH($D69,0)),IF($G69="NNN",SUM(Expenses!HY$14:HY$18)*$F69,IF($G69="FSG",0,IF($G69="MG",SUMPRODUCT(Expenses!HY$14:HY$18,$I69:$I73)*$F69,MAX((Expenses!HY$15-$K69/12)*$J69*$F69,0)+MAX((Expenses!HY$14-$K70/12)*$J70*$F69,0)+MAX((Expenses!HY$17-$K71/12)*$J71*$F69,0)+MAX((Expenses!HY$16-$K72/12)*$J72*$F69,0)+MAX((Expenses!HY$18-$K73/12)*$J73*$F69,0)))),0)</f>
        <v>0</v>
      </c>
      <c r="IB235" s="515">
        <f>IF(AND(IB$167&lt;=$E69,IB$167&gt;=EOMONTH($D69,0)),IF($G69="NNN",SUM(Expenses!HZ$14:HZ$18)*$F69,IF($G69="FSG",0,IF($G69="MG",SUMPRODUCT(Expenses!HZ$14:HZ$18,$I69:$I73)*$F69,MAX((Expenses!HZ$15-$K69/12)*$J69*$F69,0)+MAX((Expenses!HZ$14-$K70/12)*$J70*$F69,0)+MAX((Expenses!HZ$17-$K71/12)*$J71*$F69,0)+MAX((Expenses!HZ$16-$K72/12)*$J72*$F69,0)+MAX((Expenses!HZ$18-$K73/12)*$J73*$F69,0)))),0)</f>
        <v>0</v>
      </c>
      <c r="IC235" s="515">
        <f>IF(AND(IC$167&lt;=$E69,IC$167&gt;=EOMONTH($D69,0)),IF($G69="NNN",SUM(Expenses!IA$14:IA$18)*$F69,IF($G69="FSG",0,IF($G69="MG",SUMPRODUCT(Expenses!IA$14:IA$18,$I69:$I73)*$F69,MAX((Expenses!IA$15-$K69/12)*$J69*$F69,0)+MAX((Expenses!IA$14-$K70/12)*$J70*$F69,0)+MAX((Expenses!IA$17-$K71/12)*$J71*$F69,0)+MAX((Expenses!IA$16-$K72/12)*$J72*$F69,0)+MAX((Expenses!IA$18-$K73/12)*$J73*$F69,0)))),0)</f>
        <v>0</v>
      </c>
      <c r="ID235" s="515">
        <f>IF(AND(ID$167&lt;=$E69,ID$167&gt;=EOMONTH($D69,0)),IF($G69="NNN",SUM(Expenses!IB$14:IB$18)*$F69,IF($G69="FSG",0,IF($G69="MG",SUMPRODUCT(Expenses!IB$14:IB$18,$I69:$I73)*$F69,MAX((Expenses!IB$15-$K69/12)*$J69*$F69,0)+MAX((Expenses!IB$14-$K70/12)*$J70*$F69,0)+MAX((Expenses!IB$17-$K71/12)*$J71*$F69,0)+MAX((Expenses!IB$16-$K72/12)*$J72*$F69,0)+MAX((Expenses!IB$18-$K73/12)*$J73*$F69,0)))),0)</f>
        <v>0</v>
      </c>
      <c r="IE235" s="515">
        <f>IF(AND(IE$167&lt;=$E69,IE$167&gt;=EOMONTH($D69,0)),IF($G69="NNN",SUM(Expenses!IC$14:IC$18)*$F69,IF($G69="FSG",0,IF($G69="MG",SUMPRODUCT(Expenses!IC$14:IC$18,$I69:$I73)*$F69,MAX((Expenses!IC$15-$K69/12)*$J69*$F69,0)+MAX((Expenses!IC$14-$K70/12)*$J70*$F69,0)+MAX((Expenses!IC$17-$K71/12)*$J71*$F69,0)+MAX((Expenses!IC$16-$K72/12)*$J72*$F69,0)+MAX((Expenses!IC$18-$K73/12)*$J73*$F69,0)))),0)</f>
        <v>0</v>
      </c>
      <c r="IF235" s="515">
        <f>IF(AND(IF$167&lt;=$E69,IF$167&gt;=EOMONTH($D69,0)),IF($G69="NNN",SUM(Expenses!ID$14:ID$18)*$F69,IF($G69="FSG",0,IF($G69="MG",SUMPRODUCT(Expenses!ID$14:ID$18,$I69:$I73)*$F69,MAX((Expenses!ID$15-$K69/12)*$J69*$F69,0)+MAX((Expenses!ID$14-$K70/12)*$J70*$F69,0)+MAX((Expenses!ID$17-$K71/12)*$J71*$F69,0)+MAX((Expenses!ID$16-$K72/12)*$J72*$F69,0)+MAX((Expenses!ID$18-$K73/12)*$J73*$F69,0)))),0)</f>
        <v>0</v>
      </c>
      <c r="IG235" s="515">
        <f>IF(AND(IG$167&lt;=$E69,IG$167&gt;=EOMONTH($D69,0)),IF($G69="NNN",SUM(Expenses!IE$14:IE$18)*$F69,IF($G69="FSG",0,IF($G69="MG",SUMPRODUCT(Expenses!IE$14:IE$18,$I69:$I73)*$F69,MAX((Expenses!IE$15-$K69/12)*$J69*$F69,0)+MAX((Expenses!IE$14-$K70/12)*$J70*$F69,0)+MAX((Expenses!IE$17-$K71/12)*$J71*$F69,0)+MAX((Expenses!IE$16-$K72/12)*$J72*$F69,0)+MAX((Expenses!IE$18-$K73/12)*$J73*$F69,0)))),0)</f>
        <v>0</v>
      </c>
      <c r="IH235" s="515">
        <f>IF(AND(IH$167&lt;=$E69,IH$167&gt;=EOMONTH($D69,0)),IF($G69="NNN",SUM(Expenses!IF$14:IF$18)*$F69,IF($G69="FSG",0,IF($G69="MG",SUMPRODUCT(Expenses!IF$14:IF$18,$I69:$I73)*$F69,MAX((Expenses!IF$15-$K69/12)*$J69*$F69,0)+MAX((Expenses!IF$14-$K70/12)*$J70*$F69,0)+MAX((Expenses!IF$17-$K71/12)*$J71*$F69,0)+MAX((Expenses!IF$16-$K72/12)*$J72*$F69,0)+MAX((Expenses!IF$18-$K73/12)*$J73*$F69,0)))),0)</f>
        <v>0</v>
      </c>
      <c r="II235" s="515">
        <f>IF(AND(II$167&lt;=$E69,II$167&gt;=EOMONTH($D69,0)),IF($G69="NNN",SUM(Expenses!IG$14:IG$18)*$F69,IF($G69="FSG",0,IF($G69="MG",SUMPRODUCT(Expenses!IG$14:IG$18,$I69:$I73)*$F69,MAX((Expenses!IG$15-$K69/12)*$J69*$F69,0)+MAX((Expenses!IG$14-$K70/12)*$J70*$F69,0)+MAX((Expenses!IG$17-$K71/12)*$J71*$F69,0)+MAX((Expenses!IG$16-$K72/12)*$J72*$F69,0)+MAX((Expenses!IG$18-$K73/12)*$J73*$F69,0)))),0)</f>
        <v>0</v>
      </c>
      <c r="IJ235" s="515">
        <f>IF(AND(IJ$167&lt;=$E69,IJ$167&gt;=EOMONTH($D69,0)),IF($G69="NNN",SUM(Expenses!IH$14:IH$18)*$F69,IF($G69="FSG",0,IF($G69="MG",SUMPRODUCT(Expenses!IH$14:IH$18,$I69:$I73)*$F69,MAX((Expenses!IH$15-$K69/12)*$J69*$F69,0)+MAX((Expenses!IH$14-$K70/12)*$J70*$F69,0)+MAX((Expenses!IH$17-$K71/12)*$J71*$F69,0)+MAX((Expenses!IH$16-$K72/12)*$J72*$F69,0)+MAX((Expenses!IH$18-$K73/12)*$J73*$F69,0)))),0)</f>
        <v>0</v>
      </c>
      <c r="IK235" s="515">
        <f>IF(AND(IK$167&lt;=$E69,IK$167&gt;=EOMONTH($D69,0)),IF($G69="NNN",SUM(Expenses!II$14:II$18)*$F69,IF($G69="FSG",0,IF($G69="MG",SUMPRODUCT(Expenses!II$14:II$18,$I69:$I73)*$F69,MAX((Expenses!II$15-$K69/12)*$J69*$F69,0)+MAX((Expenses!II$14-$K70/12)*$J70*$F69,0)+MAX((Expenses!II$17-$K71/12)*$J71*$F69,0)+MAX((Expenses!II$16-$K72/12)*$J72*$F69,0)+MAX((Expenses!II$18-$K73/12)*$J73*$F69,0)))),0)</f>
        <v>0</v>
      </c>
      <c r="IL235" s="515">
        <f>IF(AND(IL$167&lt;=$E69,IL$167&gt;=EOMONTH($D69,0)),IF($G69="NNN",SUM(Expenses!IJ$14:IJ$18)*$F69,IF($G69="FSG",0,IF($G69="MG",SUMPRODUCT(Expenses!IJ$14:IJ$18,$I69:$I73)*$F69,MAX((Expenses!IJ$15-$K69/12)*$J69*$F69,0)+MAX((Expenses!IJ$14-$K70/12)*$J70*$F69,0)+MAX((Expenses!IJ$17-$K71/12)*$J71*$F69,0)+MAX((Expenses!IJ$16-$K72/12)*$J72*$F69,0)+MAX((Expenses!IJ$18-$K73/12)*$J73*$F69,0)))),0)</f>
        <v>0</v>
      </c>
      <c r="IM235" s="515">
        <f>IF(AND(IM$167&lt;=$E69,IM$167&gt;=EOMONTH($D69,0)),IF($G69="NNN",SUM(Expenses!IK$14:IK$18)*$F69,IF($G69="FSG",0,IF($G69="MG",SUMPRODUCT(Expenses!IK$14:IK$18,$I69:$I73)*$F69,MAX((Expenses!IK$15-$K69/12)*$J69*$F69,0)+MAX((Expenses!IK$14-$K70/12)*$J70*$F69,0)+MAX((Expenses!IK$17-$K71/12)*$J71*$F69,0)+MAX((Expenses!IK$16-$K72/12)*$J72*$F69,0)+MAX((Expenses!IK$18-$K73/12)*$J73*$F69,0)))),0)</f>
        <v>0</v>
      </c>
      <c r="IN235" s="515">
        <f>IF(AND(IN$167&lt;=$E69,IN$167&gt;=EOMONTH($D69,0)),IF($G69="NNN",SUM(Expenses!IL$14:IL$18)*$F69,IF($G69="FSG",0,IF($G69="MG",SUMPRODUCT(Expenses!IL$14:IL$18,$I69:$I73)*$F69,MAX((Expenses!IL$15-$K69/12)*$J69*$F69,0)+MAX((Expenses!IL$14-$K70/12)*$J70*$F69,0)+MAX((Expenses!IL$17-$K71/12)*$J71*$F69,0)+MAX((Expenses!IL$16-$K72/12)*$J72*$F69,0)+MAX((Expenses!IL$18-$K73/12)*$J73*$F69,0)))),0)</f>
        <v>0</v>
      </c>
      <c r="IO235" s="515">
        <f>IF(AND(IO$167&lt;=$E69,IO$167&gt;=EOMONTH($D69,0)),IF($G69="NNN",SUM(Expenses!IM$14:IM$18)*$F69,IF($G69="FSG",0,IF($G69="MG",SUMPRODUCT(Expenses!IM$14:IM$18,$I69:$I73)*$F69,MAX((Expenses!IM$15-$K69/12)*$J69*$F69,0)+MAX((Expenses!IM$14-$K70/12)*$J70*$F69,0)+MAX((Expenses!IM$17-$K71/12)*$J71*$F69,0)+MAX((Expenses!IM$16-$K72/12)*$J72*$F69,0)+MAX((Expenses!IM$18-$K73/12)*$J73*$F69,0)))),0)</f>
        <v>0</v>
      </c>
      <c r="IP235" s="515">
        <f>IF(AND(IP$167&lt;=$E69,IP$167&gt;=EOMONTH($D69,0)),IF($G69="NNN",SUM(Expenses!IN$14:IN$18)*$F69,IF($G69="FSG",0,IF($G69="MG",SUMPRODUCT(Expenses!IN$14:IN$18,$I69:$I73)*$F69,MAX((Expenses!IN$15-$K69/12)*$J69*$F69,0)+MAX((Expenses!IN$14-$K70/12)*$J70*$F69,0)+MAX((Expenses!IN$17-$K71/12)*$J71*$F69,0)+MAX((Expenses!IN$16-$K72/12)*$J72*$F69,0)+MAX((Expenses!IN$18-$K73/12)*$J73*$F69,0)))),0)</f>
        <v>0</v>
      </c>
      <c r="IQ235" s="515">
        <f>IF(AND(IQ$167&lt;=$E69,IQ$167&gt;=EOMONTH($D69,0)),IF($G69="NNN",SUM(Expenses!IO$14:IO$18)*$F69,IF($G69="FSG",0,IF($G69="MG",SUMPRODUCT(Expenses!IO$14:IO$18,$I69:$I73)*$F69,MAX((Expenses!IO$15-$K69/12)*$J69*$F69,0)+MAX((Expenses!IO$14-$K70/12)*$J70*$F69,0)+MAX((Expenses!IO$17-$K71/12)*$J71*$F69,0)+MAX((Expenses!IO$16-$K72/12)*$J72*$F69,0)+MAX((Expenses!IO$18-$K73/12)*$J73*$F69,0)))),0)</f>
        <v>0</v>
      </c>
      <c r="IR235" s="515">
        <f>IF(AND(IR$167&lt;=$E69,IR$167&gt;=EOMONTH($D69,0)),IF($G69="NNN",SUM(Expenses!IP$14:IP$18)*$F69,IF($G69="FSG",0,IF($G69="MG",SUMPRODUCT(Expenses!IP$14:IP$18,$I69:$I73)*$F69,MAX((Expenses!IP$15-$K69/12)*$J69*$F69,0)+MAX((Expenses!IP$14-$K70/12)*$J70*$F69,0)+MAX((Expenses!IP$17-$K71/12)*$J71*$F69,0)+MAX((Expenses!IP$16-$K72/12)*$J72*$F69,0)+MAX((Expenses!IP$18-$K73/12)*$J73*$F69,0)))),0)</f>
        <v>0</v>
      </c>
      <c r="IS235" s="515">
        <f>IF(AND(IS$167&lt;=$E69,IS$167&gt;=EOMONTH($D69,0)),IF($G69="NNN",SUM(Expenses!IQ$14:IQ$18)*$F69,IF($G69="FSG",0,IF($G69="MG",SUMPRODUCT(Expenses!IQ$14:IQ$18,$I69:$I73)*$F69,MAX((Expenses!IQ$15-$K69/12)*$J69*$F69,0)+MAX((Expenses!IQ$14-$K70/12)*$J70*$F69,0)+MAX((Expenses!IQ$17-$K71/12)*$J71*$F69,0)+MAX((Expenses!IQ$16-$K72/12)*$J72*$F69,0)+MAX((Expenses!IQ$18-$K73/12)*$J73*$F69,0)))),0)</f>
        <v>0</v>
      </c>
      <c r="IT235" s="515">
        <f>IF(AND(IT$167&lt;=$E69,IT$167&gt;=EOMONTH($D69,0)),IF($G69="NNN",SUM(Expenses!IR$14:IR$18)*$F69,IF($G69="FSG",0,IF($G69="MG",SUMPRODUCT(Expenses!IR$14:IR$18,$I69:$I73)*$F69,MAX((Expenses!IR$15-$K69/12)*$J69*$F69,0)+MAX((Expenses!IR$14-$K70/12)*$J70*$F69,0)+MAX((Expenses!IR$17-$K71/12)*$J71*$F69,0)+MAX((Expenses!IR$16-$K72/12)*$J72*$F69,0)+MAX((Expenses!IR$18-$K73/12)*$J73*$F69,0)))),0)</f>
        <v>0</v>
      </c>
      <c r="IU235" s="515">
        <f>IF(AND(IU$167&lt;=$E69,IU$167&gt;=EOMONTH($D69,0)),IF($G69="NNN",SUM(Expenses!IS$14:IS$18)*$F69,IF($G69="FSG",0,IF($G69="MG",SUMPRODUCT(Expenses!IS$14:IS$18,$I69:$I73)*$F69,MAX((Expenses!IS$15-$K69/12)*$J69*$F69,0)+MAX((Expenses!IS$14-$K70/12)*$J70*$F69,0)+MAX((Expenses!IS$17-$K71/12)*$J71*$F69,0)+MAX((Expenses!IS$16-$K72/12)*$J72*$F69,0)+MAX((Expenses!IS$18-$K73/12)*$J73*$F69,0)))),0)</f>
        <v>0</v>
      </c>
      <c r="IV235" s="515">
        <f>IF(AND(IV$167&lt;=$E69,IV$167&gt;=EOMONTH($D69,0)),IF($G69="NNN",SUM(Expenses!IT$14:IT$18)*$F69,IF($G69="FSG",0,IF($G69="MG",SUMPRODUCT(Expenses!IT$14:IT$18,$I69:$I73)*$F69,MAX((Expenses!IT$15-$K69/12)*$J69*$F69,0)+MAX((Expenses!IT$14-$K70/12)*$J70*$F69,0)+MAX((Expenses!IT$17-$K71/12)*$J71*$F69,0)+MAX((Expenses!IT$16-$K72/12)*$J72*$F69,0)+MAX((Expenses!IT$18-$K73/12)*$J73*$F69,0)))),0)</f>
        <v>0</v>
      </c>
      <c r="IW235" s="515">
        <f>IF(AND(IW$167&lt;=$E69,IW$167&gt;=EOMONTH($D69,0)),IF($G69="NNN",SUM(Expenses!IU$14:IU$18)*$F69,IF($G69="FSG",0,IF($G69="MG",SUMPRODUCT(Expenses!IU$14:IU$18,$I69:$I73)*$F69,MAX((Expenses!IU$15-$K69/12)*$J69*$F69,0)+MAX((Expenses!IU$14-$K70/12)*$J70*$F69,0)+MAX((Expenses!IU$17-$K71/12)*$J71*$F69,0)+MAX((Expenses!IU$16-$K72/12)*$J72*$F69,0)+MAX((Expenses!IU$18-$K73/12)*$J73*$F69,0)))),0)</f>
        <v>0</v>
      </c>
      <c r="IX235" s="515">
        <f>IF(AND(IX$167&lt;=$E69,IX$167&gt;=EOMONTH($D69,0)),IF($G69="NNN",SUM(Expenses!IV$14:IV$18)*$F69,IF($G69="FSG",0,IF($G69="MG",SUMPRODUCT(Expenses!IV$14:IV$18,$I69:$I73)*$F69,MAX((Expenses!IV$15-$K69/12)*$J69*$F69,0)+MAX((Expenses!IV$14-$K70/12)*$J70*$F69,0)+MAX((Expenses!IV$17-$K71/12)*$J71*$F69,0)+MAX((Expenses!IV$16-$K72/12)*$J72*$F69,0)+MAX((Expenses!IV$18-$K73/12)*$J73*$F69,0)))),0)</f>
        <v>0</v>
      </c>
      <c r="IY235" s="515">
        <f>IF(AND(IY$167&lt;=$E69,IY$167&gt;=EOMONTH($D69,0)),IF($G69="NNN",SUM(Expenses!IW$14:IW$18)*$F69,IF($G69="FSG",0,IF($G69="MG",SUMPRODUCT(Expenses!IW$14:IW$18,$I69:$I73)*$F69,MAX((Expenses!IW$15-$K69/12)*$J69*$F69,0)+MAX((Expenses!IW$14-$K70/12)*$J70*$F69,0)+MAX((Expenses!IW$17-$K71/12)*$J71*$F69,0)+MAX((Expenses!IW$16-$K72/12)*$J72*$F69,0)+MAX((Expenses!IW$18-$K73/12)*$J73*$F69,0)))),0)</f>
        <v>0</v>
      </c>
      <c r="IZ235" s="515">
        <f>IF(AND(IZ$167&lt;=$E69,IZ$167&gt;=EOMONTH($D69,0)),IF($G69="NNN",SUM(Expenses!IX$14:IX$18)*$F69,IF($G69="FSG",0,IF($G69="MG",SUMPRODUCT(Expenses!IX$14:IX$18,$I69:$I73)*$F69,MAX((Expenses!IX$15-$K69/12)*$J69*$F69,0)+MAX((Expenses!IX$14-$K70/12)*$J70*$F69,0)+MAX((Expenses!IX$17-$K71/12)*$J71*$F69,0)+MAX((Expenses!IX$16-$K72/12)*$J72*$F69,0)+MAX((Expenses!IX$18-$K73/12)*$J73*$F69,0)))),0)</f>
        <v>0</v>
      </c>
      <c r="JA235" s="515">
        <f>IF(AND(JA$167&lt;=$E69,JA$167&gt;=EOMONTH($D69,0)),IF($G69="NNN",SUM(Expenses!IY$14:IY$18)*$F69,IF($G69="FSG",0,IF($G69="MG",SUMPRODUCT(Expenses!IY$14:IY$18,$I69:$I73)*$F69,MAX((Expenses!IY$15-$K69/12)*$J69*$F69,0)+MAX((Expenses!IY$14-$K70/12)*$J70*$F69,0)+MAX((Expenses!IY$17-$K71/12)*$J71*$F69,0)+MAX((Expenses!IY$16-$K72/12)*$J72*$F69,0)+MAX((Expenses!IY$18-$K73/12)*$J73*$F69,0)))),0)</f>
        <v>0</v>
      </c>
      <c r="JB235" s="515">
        <f>IF(AND(JB$167&lt;=$E69,JB$167&gt;=EOMONTH($D69,0)),IF($G69="NNN",SUM(Expenses!IZ$14:IZ$18)*$F69,IF($G69="FSG",0,IF($G69="MG",SUMPRODUCT(Expenses!IZ$14:IZ$18,$I69:$I73)*$F69,MAX((Expenses!IZ$15-$K69/12)*$J69*$F69,0)+MAX((Expenses!IZ$14-$K70/12)*$J70*$F69,0)+MAX((Expenses!IZ$17-$K71/12)*$J71*$F69,0)+MAX((Expenses!IZ$16-$K72/12)*$J72*$F69,0)+MAX((Expenses!IZ$18-$K73/12)*$J73*$F69,0)))),0)</f>
        <v>0</v>
      </c>
      <c r="JC235" s="515">
        <f>IF(AND(JC$167&lt;=$E69,JC$167&gt;=EOMONTH($D69,0)),IF($G69="NNN",SUM(Expenses!JA$14:JA$18)*$F69,IF($G69="FSG",0,IF($G69="MG",SUMPRODUCT(Expenses!JA$14:JA$18,$I69:$I73)*$F69,MAX((Expenses!JA$15-$K69/12)*$J69*$F69,0)+MAX((Expenses!JA$14-$K70/12)*$J70*$F69,0)+MAX((Expenses!JA$17-$K71/12)*$J71*$F69,0)+MAX((Expenses!JA$16-$K72/12)*$J72*$F69,0)+MAX((Expenses!JA$18-$K73/12)*$J73*$F69,0)))),0)</f>
        <v>0</v>
      </c>
      <c r="JD235" s="515">
        <f>IF(AND(JD$167&lt;=$E69,JD$167&gt;=EOMONTH($D69,0)),IF($G69="NNN",SUM(Expenses!JB$14:JB$18)*$F69,IF($G69="FSG",0,IF($G69="MG",SUMPRODUCT(Expenses!JB$14:JB$18,$I69:$I73)*$F69,MAX((Expenses!JB$15-$K69/12)*$J69*$F69,0)+MAX((Expenses!JB$14-$K70/12)*$J70*$F69,0)+MAX((Expenses!JB$17-$K71/12)*$J71*$F69,0)+MAX((Expenses!JB$16-$K72/12)*$J72*$F69,0)+MAX((Expenses!JB$18-$K73/12)*$J73*$F69,0)))),0)</f>
        <v>0</v>
      </c>
      <c r="JE235" s="515">
        <f>IF(AND(JE$167&lt;=$E69,JE$167&gt;=EOMONTH($D69,0)),IF($G69="NNN",SUM(Expenses!JC$14:JC$18)*$F69,IF($G69="FSG",0,IF($G69="MG",SUMPRODUCT(Expenses!JC$14:JC$18,$I69:$I73)*$F69,MAX((Expenses!JC$15-$K69/12)*$J69*$F69,0)+MAX((Expenses!JC$14-$K70/12)*$J70*$F69,0)+MAX((Expenses!JC$17-$K71/12)*$J71*$F69,0)+MAX((Expenses!JC$16-$K72/12)*$J72*$F69,0)+MAX((Expenses!JC$18-$K73/12)*$J73*$F69,0)))),0)</f>
        <v>0</v>
      </c>
      <c r="JF235" s="515">
        <f>IF(AND(JF$167&lt;=$E69,JF$167&gt;=EOMONTH($D69,0)),IF($G69="NNN",SUM(Expenses!JD$14:JD$18)*$F69,IF($G69="FSG",0,IF($G69="MG",SUMPRODUCT(Expenses!JD$14:JD$18,$I69:$I73)*$F69,MAX((Expenses!JD$15-$K69/12)*$J69*$F69,0)+MAX((Expenses!JD$14-$K70/12)*$J70*$F69,0)+MAX((Expenses!JD$17-$K71/12)*$J71*$F69,0)+MAX((Expenses!JD$16-$K72/12)*$J72*$F69,0)+MAX((Expenses!JD$18-$K73/12)*$J73*$F69,0)))),0)</f>
        <v>0</v>
      </c>
      <c r="JG235" s="515">
        <f>IF(AND(JG$167&lt;=$E69,JG$167&gt;=EOMONTH($D69,0)),IF($G69="NNN",SUM(Expenses!JE$14:JE$18)*$F69,IF($G69="FSG",0,IF($G69="MG",SUMPRODUCT(Expenses!JE$14:JE$18,$I69:$I73)*$F69,MAX((Expenses!JE$15-$K69/12)*$J69*$F69,0)+MAX((Expenses!JE$14-$K70/12)*$J70*$F69,0)+MAX((Expenses!JE$17-$K71/12)*$J71*$F69,0)+MAX((Expenses!JE$16-$K72/12)*$J72*$F69,0)+MAX((Expenses!JE$18-$K73/12)*$J73*$F69,0)))),0)</f>
        <v>0</v>
      </c>
      <c r="JH235" s="515">
        <f>IF(AND(JH$167&lt;=$E69,JH$167&gt;=EOMONTH($D69,0)),IF($G69="NNN",SUM(Expenses!JF$14:JF$18)*$F69,IF($G69="FSG",0,IF($G69="MG",SUMPRODUCT(Expenses!JF$14:JF$18,$I69:$I73)*$F69,MAX((Expenses!JF$15-$K69/12)*$J69*$F69,0)+MAX((Expenses!JF$14-$K70/12)*$J70*$F69,0)+MAX((Expenses!JF$17-$K71/12)*$J71*$F69,0)+MAX((Expenses!JF$16-$K72/12)*$J72*$F69,0)+MAX((Expenses!JF$18-$K73/12)*$J73*$F69,0)))),0)</f>
        <v>0</v>
      </c>
      <c r="JI235" s="515">
        <f>IF(AND(JI$167&lt;=$E69,JI$167&gt;=EOMONTH($D69,0)),IF($G69="NNN",SUM(Expenses!JG$14:JG$18)*$F69,IF($G69="FSG",0,IF($G69="MG",SUMPRODUCT(Expenses!JG$14:JG$18,$I69:$I73)*$F69,MAX((Expenses!JG$15-$K69/12)*$J69*$F69,0)+MAX((Expenses!JG$14-$K70/12)*$J70*$F69,0)+MAX((Expenses!JG$17-$K71/12)*$J71*$F69,0)+MAX((Expenses!JG$16-$K72/12)*$J72*$F69,0)+MAX((Expenses!JG$18-$K73/12)*$J73*$F69,0)))),0)</f>
        <v>0</v>
      </c>
      <c r="JJ235" s="515">
        <f>IF(AND(JJ$167&lt;=$E69,JJ$167&gt;=EOMONTH($D69,0)),IF($G69="NNN",SUM(Expenses!JH$14:JH$18)*$F69,IF($G69="FSG",0,IF($G69="MG",SUMPRODUCT(Expenses!JH$14:JH$18,$I69:$I73)*$F69,MAX((Expenses!JH$15-$K69/12)*$J69*$F69,0)+MAX((Expenses!JH$14-$K70/12)*$J70*$F69,0)+MAX((Expenses!JH$17-$K71/12)*$J71*$F69,0)+MAX((Expenses!JH$16-$K72/12)*$J72*$F69,0)+MAX((Expenses!JH$18-$K73/12)*$J73*$F69,0)))),0)</f>
        <v>0</v>
      </c>
      <c r="JK235" s="515">
        <f>IF(AND(JK$167&lt;=$E69,JK$167&gt;=EOMONTH($D69,0)),IF($G69="NNN",SUM(Expenses!JI$14:JI$18)*$F69,IF($G69="FSG",0,IF($G69="MG",SUMPRODUCT(Expenses!JI$14:JI$18,$I69:$I73)*$F69,MAX((Expenses!JI$15-$K69/12)*$J69*$F69,0)+MAX((Expenses!JI$14-$K70/12)*$J70*$F69,0)+MAX((Expenses!JI$17-$K71/12)*$J71*$F69,0)+MAX((Expenses!JI$16-$K72/12)*$J72*$F69,0)+MAX((Expenses!JI$18-$K73/12)*$J73*$F69,0)))),0)</f>
        <v>0</v>
      </c>
      <c r="JL235" s="515">
        <f>IF(AND(JL$167&lt;=$E69,JL$167&gt;=EOMONTH($D69,0)),IF($G69="NNN",SUM(Expenses!JJ$14:JJ$18)*$F69,IF($G69="FSG",0,IF($G69="MG",SUMPRODUCT(Expenses!JJ$14:JJ$18,$I69:$I73)*$F69,MAX((Expenses!JJ$15-$K69/12)*$J69*$F69,0)+MAX((Expenses!JJ$14-$K70/12)*$J70*$F69,0)+MAX((Expenses!JJ$17-$K71/12)*$J71*$F69,0)+MAX((Expenses!JJ$16-$K72/12)*$J72*$F69,0)+MAX((Expenses!JJ$18-$K73/12)*$J73*$F69,0)))),0)</f>
        <v>0</v>
      </c>
      <c r="JM235" s="515">
        <f>IF(AND(JM$167&lt;=$E69,JM$167&gt;=EOMONTH($D69,0)),IF($G69="NNN",SUM(Expenses!JK$14:JK$18)*$F69,IF($G69="FSG",0,IF($G69="MG",SUMPRODUCT(Expenses!JK$14:JK$18,$I69:$I73)*$F69,MAX((Expenses!JK$15-$K69/12)*$J69*$F69,0)+MAX((Expenses!JK$14-$K70/12)*$J70*$F69,0)+MAX((Expenses!JK$17-$K71/12)*$J71*$F69,0)+MAX((Expenses!JK$16-$K72/12)*$J72*$F69,0)+MAX((Expenses!JK$18-$K73/12)*$J73*$F69,0)))),0)</f>
        <v>0</v>
      </c>
      <c r="JN235" s="515">
        <f>IF(AND(JN$167&lt;=$E69,JN$167&gt;=EOMONTH($D69,0)),IF($G69="NNN",SUM(Expenses!JL$14:JL$18)*$F69,IF($G69="FSG",0,IF($G69="MG",SUMPRODUCT(Expenses!JL$14:JL$18,$I69:$I73)*$F69,MAX((Expenses!JL$15-$K69/12)*$J69*$F69,0)+MAX((Expenses!JL$14-$K70/12)*$J70*$F69,0)+MAX((Expenses!JL$17-$K71/12)*$J71*$F69,0)+MAX((Expenses!JL$16-$K72/12)*$J72*$F69,0)+MAX((Expenses!JL$18-$K73/12)*$J73*$F69,0)))),0)</f>
        <v>0</v>
      </c>
      <c r="JO235" s="515">
        <f>IF(AND(JO$167&lt;=$E69,JO$167&gt;=EOMONTH($D69,0)),IF($G69="NNN",SUM(Expenses!JM$14:JM$18)*$F69,IF($G69="FSG",0,IF($G69="MG",SUMPRODUCT(Expenses!JM$14:JM$18,$I69:$I73)*$F69,MAX((Expenses!JM$15-$K69/12)*$J69*$F69,0)+MAX((Expenses!JM$14-$K70/12)*$J70*$F69,0)+MAX((Expenses!JM$17-$K71/12)*$J71*$F69,0)+MAX((Expenses!JM$16-$K72/12)*$J72*$F69,0)+MAX((Expenses!JM$18-$K73/12)*$J73*$F69,0)))),0)</f>
        <v>0</v>
      </c>
      <c r="JP235" s="515">
        <f>IF(AND(JP$167&lt;=$E69,JP$167&gt;=EOMONTH($D69,0)),IF($G69="NNN",SUM(Expenses!JN$14:JN$18)*$F69,IF($G69="FSG",0,IF($G69="MG",SUMPRODUCT(Expenses!JN$14:JN$18,$I69:$I73)*$F69,MAX((Expenses!JN$15-$K69/12)*$J69*$F69,0)+MAX((Expenses!JN$14-$K70/12)*$J70*$F69,0)+MAX((Expenses!JN$17-$K71/12)*$J71*$F69,0)+MAX((Expenses!JN$16-$K72/12)*$J72*$F69,0)+MAX((Expenses!JN$18-$K73/12)*$J73*$F69,0)))),0)</f>
        <v>0</v>
      </c>
      <c r="JQ235" s="515">
        <f>IF(AND(JQ$167&lt;=$E69,JQ$167&gt;=EOMONTH($D69,0)),IF($G69="NNN",SUM(Expenses!JO$14:JO$18)*$F69,IF($G69="FSG",0,IF($G69="MG",SUMPRODUCT(Expenses!JO$14:JO$18,$I69:$I73)*$F69,MAX((Expenses!JO$15-$K69/12)*$J69*$F69,0)+MAX((Expenses!JO$14-$K70/12)*$J70*$F69,0)+MAX((Expenses!JO$17-$K71/12)*$J71*$F69,0)+MAX((Expenses!JO$16-$K72/12)*$J72*$F69,0)+MAX((Expenses!JO$18-$K73/12)*$J73*$F69,0)))),0)</f>
        <v>0</v>
      </c>
      <c r="JR235" s="515">
        <f>IF(AND(JR$167&lt;=$E69,JR$167&gt;=EOMONTH($D69,0)),IF($G69="NNN",SUM(Expenses!JP$14:JP$18)*$F69,IF($G69="FSG",0,IF($G69="MG",SUMPRODUCT(Expenses!JP$14:JP$18,$I69:$I73)*$F69,MAX((Expenses!JP$15-$K69/12)*$J69*$F69,0)+MAX((Expenses!JP$14-$K70/12)*$J70*$F69,0)+MAX((Expenses!JP$17-$K71/12)*$J71*$F69,0)+MAX((Expenses!JP$16-$K72/12)*$J72*$F69,0)+MAX((Expenses!JP$18-$K73/12)*$J73*$F69,0)))),0)</f>
        <v>0</v>
      </c>
      <c r="JS235" s="515">
        <f>IF(AND(JS$167&lt;=$E69,JS$167&gt;=EOMONTH($D69,0)),IF($G69="NNN",SUM(Expenses!JQ$14:JQ$18)*$F69,IF($G69="FSG",0,IF($G69="MG",SUMPRODUCT(Expenses!JQ$14:JQ$18,$I69:$I73)*$F69,MAX((Expenses!JQ$15-$K69/12)*$J69*$F69,0)+MAX((Expenses!JQ$14-$K70/12)*$J70*$F69,0)+MAX((Expenses!JQ$17-$K71/12)*$J71*$F69,0)+MAX((Expenses!JQ$16-$K72/12)*$J72*$F69,0)+MAX((Expenses!JQ$18-$K73/12)*$J73*$F69,0)))),0)</f>
        <v>0</v>
      </c>
      <c r="JT235" s="515">
        <f>IF(AND(JT$167&lt;=$E69,JT$167&gt;=EOMONTH($D69,0)),IF($G69="NNN",SUM(Expenses!JR$14:JR$18)*$F69,IF($G69="FSG",0,IF($G69="MG",SUMPRODUCT(Expenses!JR$14:JR$18,$I69:$I73)*$F69,MAX((Expenses!JR$15-$K69/12)*$J69*$F69,0)+MAX((Expenses!JR$14-$K70/12)*$J70*$F69,0)+MAX((Expenses!JR$17-$K71/12)*$J71*$F69,0)+MAX((Expenses!JR$16-$K72/12)*$J72*$F69,0)+MAX((Expenses!JR$18-$K73/12)*$J73*$F69,0)))),0)</f>
        <v>0</v>
      </c>
      <c r="JU235" s="515">
        <f>IF(AND(JU$167&lt;=$E69,JU$167&gt;=EOMONTH($D69,0)),IF($G69="NNN",SUM(Expenses!JS$14:JS$18)*$F69,IF($G69="FSG",0,IF($G69="MG",SUMPRODUCT(Expenses!JS$14:JS$18,$I69:$I73)*$F69,MAX((Expenses!JS$15-$K69/12)*$J69*$F69,0)+MAX((Expenses!JS$14-$K70/12)*$J70*$F69,0)+MAX((Expenses!JS$17-$K71/12)*$J71*$F69,0)+MAX((Expenses!JS$16-$K72/12)*$J72*$F69,0)+MAX((Expenses!JS$18-$K73/12)*$J73*$F69,0)))),0)</f>
        <v>0</v>
      </c>
      <c r="JV235" s="515">
        <f>IF(AND(JV$167&lt;=$E69,JV$167&gt;=EOMONTH($D69,0)),IF($G69="NNN",SUM(Expenses!JT$14:JT$18)*$F69,IF($G69="FSG",0,IF($G69="MG",SUMPRODUCT(Expenses!JT$14:JT$18,$I69:$I73)*$F69,MAX((Expenses!JT$15-$K69/12)*$J69*$F69,0)+MAX((Expenses!JT$14-$K70/12)*$J70*$F69,0)+MAX((Expenses!JT$17-$K71/12)*$J71*$F69,0)+MAX((Expenses!JT$16-$K72/12)*$J72*$F69,0)+MAX((Expenses!JT$18-$K73/12)*$J73*$F69,0)))),0)</f>
        <v>0</v>
      </c>
      <c r="JW235" s="515">
        <f>IF(AND(JW$167&lt;=$E69,JW$167&gt;=EOMONTH($D69,0)),IF($G69="NNN",SUM(Expenses!JU$14:JU$18)*$F69,IF($G69="FSG",0,IF($G69="MG",SUMPRODUCT(Expenses!JU$14:JU$18,$I69:$I73)*$F69,MAX((Expenses!JU$15-$K69/12)*$J69*$F69,0)+MAX((Expenses!JU$14-$K70/12)*$J70*$F69,0)+MAX((Expenses!JU$17-$K71/12)*$J71*$F69,0)+MAX((Expenses!JU$16-$K72/12)*$J72*$F69,0)+MAX((Expenses!JU$18-$K73/12)*$J73*$F69,0)))),0)</f>
        <v>0</v>
      </c>
      <c r="JX235" s="515">
        <f>IF(AND(JX$167&lt;=$E69,JX$167&gt;=EOMONTH($D69,0)),IF($G69="NNN",SUM(Expenses!JV$14:JV$18)*$F69,IF($G69="FSG",0,IF($G69="MG",SUMPRODUCT(Expenses!JV$14:JV$18,$I69:$I73)*$F69,MAX((Expenses!JV$15-$K69/12)*$J69*$F69,0)+MAX((Expenses!JV$14-$K70/12)*$J70*$F69,0)+MAX((Expenses!JV$17-$K71/12)*$J71*$F69,0)+MAX((Expenses!JV$16-$K72/12)*$J72*$F69,0)+MAX((Expenses!JV$18-$K73/12)*$J73*$F69,0)))),0)</f>
        <v>0</v>
      </c>
      <c r="JY235" s="515">
        <f>IF(AND(JY$167&lt;=$E69,JY$167&gt;=EOMONTH($D69,0)),IF($G69="NNN",SUM(Expenses!JW$14:JW$18)*$F69,IF($G69="FSG",0,IF($G69="MG",SUMPRODUCT(Expenses!JW$14:JW$18,$I69:$I73)*$F69,MAX((Expenses!JW$15-$K69/12)*$J69*$F69,0)+MAX((Expenses!JW$14-$K70/12)*$J70*$F69,0)+MAX((Expenses!JW$17-$K71/12)*$J71*$F69,0)+MAX((Expenses!JW$16-$K72/12)*$J72*$F69,0)+MAX((Expenses!JW$18-$K73/12)*$J73*$F69,0)))),0)</f>
        <v>0</v>
      </c>
      <c r="JZ235" s="515">
        <f>IF(AND(JZ$167&lt;=$E69,JZ$167&gt;=EOMONTH($D69,0)),IF($G69="NNN",SUM(Expenses!JX$14:JX$18)*$F69,IF($G69="FSG",0,IF($G69="MG",SUMPRODUCT(Expenses!JX$14:JX$18,$I69:$I73)*$F69,MAX((Expenses!JX$15-$K69/12)*$J69*$F69,0)+MAX((Expenses!JX$14-$K70/12)*$J70*$F69,0)+MAX((Expenses!JX$17-$K71/12)*$J71*$F69,0)+MAX((Expenses!JX$16-$K72/12)*$J72*$F69,0)+MAX((Expenses!JX$18-$K73/12)*$J73*$F69,0)))),0)</f>
        <v>0</v>
      </c>
      <c r="KA235" s="515">
        <f>IF(AND(KA$167&lt;=$E69,KA$167&gt;=EOMONTH($D69,0)),IF($G69="NNN",SUM(Expenses!JY$14:JY$18)*$F69,IF($G69="FSG",0,IF($G69="MG",SUMPRODUCT(Expenses!JY$14:JY$18,$I69:$I73)*$F69,MAX((Expenses!JY$15-$K69/12)*$J69*$F69,0)+MAX((Expenses!JY$14-$K70/12)*$J70*$F69,0)+MAX((Expenses!JY$17-$K71/12)*$J71*$F69,0)+MAX((Expenses!JY$16-$K72/12)*$J72*$F69,0)+MAX((Expenses!JY$18-$K73/12)*$J73*$F69,0)))),0)</f>
        <v>0</v>
      </c>
      <c r="KB235" s="515">
        <f>IF(AND(KB$167&lt;=$E69,KB$167&gt;=EOMONTH($D69,0)),IF($G69="NNN",SUM(Expenses!JZ$14:JZ$18)*$F69,IF($G69="FSG",0,IF($G69="MG",SUMPRODUCT(Expenses!JZ$14:JZ$18,$I69:$I73)*$F69,MAX((Expenses!JZ$15-$K69/12)*$J69*$F69,0)+MAX((Expenses!JZ$14-$K70/12)*$J70*$F69,0)+MAX((Expenses!JZ$17-$K71/12)*$J71*$F69,0)+MAX((Expenses!JZ$16-$K72/12)*$J72*$F69,0)+MAX((Expenses!JZ$18-$K73/12)*$J73*$F69,0)))),0)</f>
        <v>0</v>
      </c>
      <c r="KC235" s="515">
        <f>IF(AND(KC$167&lt;=$E69,KC$167&gt;=EOMONTH($D69,0)),IF($G69="NNN",SUM(Expenses!KA$14:KA$18)*$F69,IF($G69="FSG",0,IF($G69="MG",SUMPRODUCT(Expenses!KA$14:KA$18,$I69:$I73)*$F69,MAX((Expenses!KA$15-$K69/12)*$J69*$F69,0)+MAX((Expenses!KA$14-$K70/12)*$J70*$F69,0)+MAX((Expenses!KA$17-$K71/12)*$J71*$F69,0)+MAX((Expenses!KA$16-$K72/12)*$J72*$F69,0)+MAX((Expenses!KA$18-$K73/12)*$J73*$F69,0)))),0)</f>
        <v>0</v>
      </c>
      <c r="KD235" s="515">
        <f>IF(AND(KD$167&lt;=$E69,KD$167&gt;=EOMONTH($D69,0)),IF($G69="NNN",SUM(Expenses!KB$14:KB$18)*$F69,IF($G69="FSG",0,IF($G69="MG",SUMPRODUCT(Expenses!KB$14:KB$18,$I69:$I73)*$F69,MAX((Expenses!KB$15-$K69/12)*$J69*$F69,0)+MAX((Expenses!KB$14-$K70/12)*$J70*$F69,0)+MAX((Expenses!KB$17-$K71/12)*$J71*$F69,0)+MAX((Expenses!KB$16-$K72/12)*$J72*$F69,0)+MAX((Expenses!KB$18-$K73/12)*$J73*$F69,0)))),0)</f>
        <v>0</v>
      </c>
      <c r="KE235" s="515">
        <f>IF(AND(KE$167&lt;=$E69,KE$167&gt;=EOMONTH($D69,0)),IF($G69="NNN",SUM(Expenses!KC$14:KC$18)*$F69,IF($G69="FSG",0,IF($G69="MG",SUMPRODUCT(Expenses!KC$14:KC$18,$I69:$I73)*$F69,MAX((Expenses!KC$15-$K69/12)*$J69*$F69,0)+MAX((Expenses!KC$14-$K70/12)*$J70*$F69,0)+MAX((Expenses!KC$17-$K71/12)*$J71*$F69,0)+MAX((Expenses!KC$16-$K72/12)*$J72*$F69,0)+MAX((Expenses!KC$18-$K73/12)*$J73*$F69,0)))),0)</f>
        <v>0</v>
      </c>
      <c r="KF235" s="515">
        <f>IF(AND(KF$167&lt;=$E69,KF$167&gt;=EOMONTH($D69,0)),IF($G69="NNN",SUM(Expenses!KD$14:KD$18)*$F69,IF($G69="FSG",0,IF($G69="MG",SUMPRODUCT(Expenses!KD$14:KD$18,$I69:$I73)*$F69,MAX((Expenses!KD$15-$K69/12)*$J69*$F69,0)+MAX((Expenses!KD$14-$K70/12)*$J70*$F69,0)+MAX((Expenses!KD$17-$K71/12)*$J71*$F69,0)+MAX((Expenses!KD$16-$K72/12)*$J72*$F69,0)+MAX((Expenses!KD$18-$K73/12)*$J73*$F69,0)))),0)</f>
        <v>0</v>
      </c>
      <c r="KG235" s="515">
        <f>IF(AND(KG$167&lt;=$E69,KG$167&gt;=EOMONTH($D69,0)),IF($G69="NNN",SUM(Expenses!KE$14:KE$18)*$F69,IF($G69="FSG",0,IF($G69="MG",SUMPRODUCT(Expenses!KE$14:KE$18,$I69:$I73)*$F69,MAX((Expenses!KE$15-$K69/12)*$J69*$F69,0)+MAX((Expenses!KE$14-$K70/12)*$J70*$F69,0)+MAX((Expenses!KE$17-$K71/12)*$J71*$F69,0)+MAX((Expenses!KE$16-$K72/12)*$J72*$F69,0)+MAX((Expenses!KE$18-$K73/12)*$J73*$F69,0)))),0)</f>
        <v>0</v>
      </c>
      <c r="KH235" s="515">
        <f>IF(AND(KH$167&lt;=$E69,KH$167&gt;=EOMONTH($D69,0)),IF($G69="NNN",SUM(Expenses!KF$14:KF$18)*$F69,IF($G69="FSG",0,IF($G69="MG",SUMPRODUCT(Expenses!KF$14:KF$18,$I69:$I73)*$F69,MAX((Expenses!KF$15-$K69/12)*$J69*$F69,0)+MAX((Expenses!KF$14-$K70/12)*$J70*$F69,0)+MAX((Expenses!KF$17-$K71/12)*$J71*$F69,0)+MAX((Expenses!KF$16-$K72/12)*$J72*$F69,0)+MAX((Expenses!KF$18-$K73/12)*$J73*$F69,0)))),0)</f>
        <v>0</v>
      </c>
      <c r="KI235" s="515">
        <f>IF(AND(KI$167&lt;=$E69,KI$167&gt;=EOMONTH($D69,0)),IF($G69="NNN",SUM(Expenses!KG$14:KG$18)*$F69,IF($G69="FSG",0,IF($G69="MG",SUMPRODUCT(Expenses!KG$14:KG$18,$I69:$I73)*$F69,MAX((Expenses!KG$15-$K69/12)*$J69*$F69,0)+MAX((Expenses!KG$14-$K70/12)*$J70*$F69,0)+MAX((Expenses!KG$17-$K71/12)*$J71*$F69,0)+MAX((Expenses!KG$16-$K72/12)*$J72*$F69,0)+MAX((Expenses!KG$18-$K73/12)*$J73*$F69,0)))),0)</f>
        <v>0</v>
      </c>
      <c r="KJ235" s="515">
        <f>IF(AND(KJ$167&lt;=$E69,KJ$167&gt;=EOMONTH($D69,0)),IF($G69="NNN",SUM(Expenses!KH$14:KH$18)*$F69,IF($G69="FSG",0,IF($G69="MG",SUMPRODUCT(Expenses!KH$14:KH$18,$I69:$I73)*$F69,MAX((Expenses!KH$15-$K69/12)*$J69*$F69,0)+MAX((Expenses!KH$14-$K70/12)*$J70*$F69,0)+MAX((Expenses!KH$17-$K71/12)*$J71*$F69,0)+MAX((Expenses!KH$16-$K72/12)*$J72*$F69,0)+MAX((Expenses!KH$18-$K73/12)*$J73*$F69,0)))),0)</f>
        <v>0</v>
      </c>
      <c r="KK235" s="515">
        <f>IF(AND(KK$167&lt;=$E69,KK$167&gt;=EOMONTH($D69,0)),IF($G69="NNN",SUM(Expenses!KI$14:KI$18)*$F69,IF($G69="FSG",0,IF($G69="MG",SUMPRODUCT(Expenses!KI$14:KI$18,$I69:$I73)*$F69,MAX((Expenses!KI$15-$K69/12)*$J69*$F69,0)+MAX((Expenses!KI$14-$K70/12)*$J70*$F69,0)+MAX((Expenses!KI$17-$K71/12)*$J71*$F69,0)+MAX((Expenses!KI$16-$K72/12)*$J72*$F69,0)+MAX((Expenses!KI$18-$K73/12)*$J73*$F69,0)))),0)</f>
        <v>0</v>
      </c>
      <c r="KL235" s="515">
        <f>IF(AND(KL$167&lt;=$E69,KL$167&gt;=EOMONTH($D69,0)),IF($G69="NNN",SUM(Expenses!KJ$14:KJ$18)*$F69,IF($G69="FSG",0,IF($G69="MG",SUMPRODUCT(Expenses!KJ$14:KJ$18,$I69:$I73)*$F69,MAX((Expenses!KJ$15-$K69/12)*$J69*$F69,0)+MAX((Expenses!KJ$14-$K70/12)*$J70*$F69,0)+MAX((Expenses!KJ$17-$K71/12)*$J71*$F69,0)+MAX((Expenses!KJ$16-$K72/12)*$J72*$F69,0)+MAX((Expenses!KJ$18-$K73/12)*$J73*$F69,0)))),0)</f>
        <v>0</v>
      </c>
      <c r="KM235" s="515">
        <f>IF(AND(KM$167&lt;=$E69,KM$167&gt;=EOMONTH($D69,0)),IF($G69="NNN",SUM(Expenses!KK$14:KK$18)*$F69,IF($G69="FSG",0,IF($G69="MG",SUMPRODUCT(Expenses!KK$14:KK$18,$I69:$I73)*$F69,MAX((Expenses!KK$15-$K69/12)*$J69*$F69,0)+MAX((Expenses!KK$14-$K70/12)*$J70*$F69,0)+MAX((Expenses!KK$17-$K71/12)*$J71*$F69,0)+MAX((Expenses!KK$16-$K72/12)*$J72*$F69,0)+MAX((Expenses!KK$18-$K73/12)*$J73*$F69,0)))),0)</f>
        <v>0</v>
      </c>
      <c r="KN235" s="515">
        <f>IF(AND(KN$167&lt;=$E69,KN$167&gt;=EOMONTH($D69,0)),IF($G69="NNN",SUM(Expenses!KL$14:KL$18)*$F69,IF($G69="FSG",0,IF($G69="MG",SUMPRODUCT(Expenses!KL$14:KL$18,$I69:$I73)*$F69,MAX((Expenses!KL$15-$K69/12)*$J69*$F69,0)+MAX((Expenses!KL$14-$K70/12)*$J70*$F69,0)+MAX((Expenses!KL$17-$K71/12)*$J71*$F69,0)+MAX((Expenses!KL$16-$K72/12)*$J72*$F69,0)+MAX((Expenses!KL$18-$K73/12)*$J73*$F69,0)))),0)</f>
        <v>0</v>
      </c>
      <c r="KO235" s="515">
        <f>IF(AND(KO$167&lt;=$E69,KO$167&gt;=EOMONTH($D69,0)),IF($G69="NNN",SUM(Expenses!KM$14:KM$18)*$F69,IF($G69="FSG",0,IF($G69="MG",SUMPRODUCT(Expenses!KM$14:KM$18,$I69:$I73)*$F69,MAX((Expenses!KM$15-$K69/12)*$J69*$F69,0)+MAX((Expenses!KM$14-$K70/12)*$J70*$F69,0)+MAX((Expenses!KM$17-$K71/12)*$J71*$F69,0)+MAX((Expenses!KM$16-$K72/12)*$J72*$F69,0)+MAX((Expenses!KM$18-$K73/12)*$J73*$F69,0)))),0)</f>
        <v>0</v>
      </c>
      <c r="KP235" s="515">
        <f>IF(AND(KP$167&lt;=$E69,KP$167&gt;=EOMONTH($D69,0)),IF($G69="NNN",SUM(Expenses!KN$14:KN$18)*$F69,IF($G69="FSG",0,IF($G69="MG",SUMPRODUCT(Expenses!KN$14:KN$18,$I69:$I73)*$F69,MAX((Expenses!KN$15-$K69/12)*$J69*$F69,0)+MAX((Expenses!KN$14-$K70/12)*$J70*$F69,0)+MAX((Expenses!KN$17-$K71/12)*$J71*$F69,0)+MAX((Expenses!KN$16-$K72/12)*$J72*$F69,0)+MAX((Expenses!KN$18-$K73/12)*$J73*$F69,0)))),0)</f>
        <v>0</v>
      </c>
      <c r="KQ235" s="515">
        <f>IF(AND(KQ$167&lt;=$E69,KQ$167&gt;=EOMONTH($D69,0)),IF($G69="NNN",SUM(Expenses!KO$14:KO$18)*$F69,IF($G69="FSG",0,IF($G69="MG",SUMPRODUCT(Expenses!KO$14:KO$18,$I69:$I73)*$F69,MAX((Expenses!KO$15-$K69/12)*$J69*$F69,0)+MAX((Expenses!KO$14-$K70/12)*$J70*$F69,0)+MAX((Expenses!KO$17-$K71/12)*$J71*$F69,0)+MAX((Expenses!KO$16-$K72/12)*$J72*$F69,0)+MAX((Expenses!KO$18-$K73/12)*$J73*$F69,0)))),0)</f>
        <v>0</v>
      </c>
      <c r="KR235" s="515">
        <f>IF(AND(KR$167&lt;=$E69,KR$167&gt;=EOMONTH($D69,0)),IF($G69="NNN",SUM(Expenses!KP$14:KP$18)*$F69,IF($G69="FSG",0,IF($G69="MG",SUMPRODUCT(Expenses!KP$14:KP$18,$I69:$I73)*$F69,MAX((Expenses!KP$15-$K69/12)*$J69*$F69,0)+MAX((Expenses!KP$14-$K70/12)*$J70*$F69,0)+MAX((Expenses!KP$17-$K71/12)*$J71*$F69,0)+MAX((Expenses!KP$16-$K72/12)*$J72*$F69,0)+MAX((Expenses!KP$18-$K73/12)*$J73*$F69,0)))),0)</f>
        <v>0</v>
      </c>
      <c r="KS235" s="515">
        <f>IF(AND(KS$167&lt;=$E69,KS$167&gt;=EOMONTH($D69,0)),IF($G69="NNN",SUM(Expenses!KQ$14:KQ$18)*$F69,IF($G69="FSG",0,IF($G69="MG",SUMPRODUCT(Expenses!KQ$14:KQ$18,$I69:$I73)*$F69,MAX((Expenses!KQ$15-$K69/12)*$J69*$F69,0)+MAX((Expenses!KQ$14-$K70/12)*$J70*$F69,0)+MAX((Expenses!KQ$17-$K71/12)*$J71*$F69,0)+MAX((Expenses!KQ$16-$K72/12)*$J72*$F69,0)+MAX((Expenses!KQ$18-$K73/12)*$J73*$F69,0)))),0)</f>
        <v>0</v>
      </c>
      <c r="KT235" s="515">
        <f>IF(AND(KT$167&lt;=$E69,KT$167&gt;=EOMONTH($D69,0)),IF($G69="NNN",SUM(Expenses!KR$14:KR$18)*$F69,IF($G69="FSG",0,IF($G69="MG",SUMPRODUCT(Expenses!KR$14:KR$18,$I69:$I73)*$F69,MAX((Expenses!KR$15-$K69/12)*$J69*$F69,0)+MAX((Expenses!KR$14-$K70/12)*$J70*$F69,0)+MAX((Expenses!KR$17-$K71/12)*$J71*$F69,0)+MAX((Expenses!KR$16-$K72/12)*$J72*$F69,0)+MAX((Expenses!KR$18-$K73/12)*$J73*$F69,0)))),0)</f>
        <v>0</v>
      </c>
      <c r="KU235" s="515">
        <f>IF(AND(KU$167&lt;=$E69,KU$167&gt;=EOMONTH($D69,0)),IF($G69="NNN",SUM(Expenses!KS$14:KS$18)*$F69,IF($G69="FSG",0,IF($G69="MG",SUMPRODUCT(Expenses!KS$14:KS$18,$I69:$I73)*$F69,MAX((Expenses!KS$15-$K69/12)*$J69*$F69,0)+MAX((Expenses!KS$14-$K70/12)*$J70*$F69,0)+MAX((Expenses!KS$17-$K71/12)*$J71*$F69,0)+MAX((Expenses!KS$16-$K72/12)*$J72*$F69,0)+MAX((Expenses!KS$18-$K73/12)*$J73*$F69,0)))),0)</f>
        <v>0</v>
      </c>
      <c r="KV235" s="515">
        <f>IF(AND(KV$167&lt;=$E69,KV$167&gt;=EOMONTH($D69,0)),IF($G69="NNN",SUM(Expenses!KT$14:KT$18)*$F69,IF($G69="FSG",0,IF($G69="MG",SUMPRODUCT(Expenses!KT$14:KT$18,$I69:$I73)*$F69,MAX((Expenses!KT$15-$K69/12)*$J69*$F69,0)+MAX((Expenses!KT$14-$K70/12)*$J70*$F69,0)+MAX((Expenses!KT$17-$K71/12)*$J71*$F69,0)+MAX((Expenses!KT$16-$K72/12)*$J72*$F69,0)+MAX((Expenses!KT$18-$K73/12)*$J73*$F69,0)))),0)</f>
        <v>0</v>
      </c>
      <c r="KW235" s="515">
        <f>IF(AND(KW$167&lt;=$E69,KW$167&gt;=EOMONTH($D69,0)),IF($G69="NNN",SUM(Expenses!KU$14:KU$18)*$F69,IF($G69="FSG",0,IF($G69="MG",SUMPRODUCT(Expenses!KU$14:KU$18,$I69:$I73)*$F69,MAX((Expenses!KU$15-$K69/12)*$J69*$F69,0)+MAX((Expenses!KU$14-$K70/12)*$J70*$F69,0)+MAX((Expenses!KU$17-$K71/12)*$J71*$F69,0)+MAX((Expenses!KU$16-$K72/12)*$J72*$F69,0)+MAX((Expenses!KU$18-$K73/12)*$J73*$F69,0)))),0)</f>
        <v>0</v>
      </c>
      <c r="KX235" s="515">
        <f>IF(AND(KX$167&lt;=$E69,KX$167&gt;=EOMONTH($D69,0)),IF($G69="NNN",SUM(Expenses!KV$14:KV$18)*$F69,IF($G69="FSG",0,IF($G69="MG",SUMPRODUCT(Expenses!KV$14:KV$18,$I69:$I73)*$F69,MAX((Expenses!KV$15-$K69/12)*$J69*$F69,0)+MAX((Expenses!KV$14-$K70/12)*$J70*$F69,0)+MAX((Expenses!KV$17-$K71/12)*$J71*$F69,0)+MAX((Expenses!KV$16-$K72/12)*$J72*$F69,0)+MAX((Expenses!KV$18-$K73/12)*$J73*$F69,0)))),0)</f>
        <v>0</v>
      </c>
      <c r="KY235" s="515">
        <f>IF(AND(KY$167&lt;=$E69,KY$167&gt;=EOMONTH($D69,0)),IF($G69="NNN",SUM(Expenses!KW$14:KW$18)*$F69,IF($G69="FSG",0,IF($G69="MG",SUMPRODUCT(Expenses!KW$14:KW$18,$I69:$I73)*$F69,MAX((Expenses!KW$15-$K69/12)*$J69*$F69,0)+MAX((Expenses!KW$14-$K70/12)*$J70*$F69,0)+MAX((Expenses!KW$17-$K71/12)*$J71*$F69,0)+MAX((Expenses!KW$16-$K72/12)*$J72*$F69,0)+MAX((Expenses!KW$18-$K73/12)*$J73*$F69,0)))),0)</f>
        <v>0</v>
      </c>
      <c r="KZ235" s="515">
        <f>IF(AND(KZ$167&lt;=$E69,KZ$167&gt;=EOMONTH($D69,0)),IF($G69="NNN",SUM(Expenses!KX$14:KX$18)*$F69,IF($G69="FSG",0,IF($G69="MG",SUMPRODUCT(Expenses!KX$14:KX$18,$I69:$I73)*$F69,MAX((Expenses!KX$15-$K69/12)*$J69*$F69,0)+MAX((Expenses!KX$14-$K70/12)*$J70*$F69,0)+MAX((Expenses!KX$17-$K71/12)*$J71*$F69,0)+MAX((Expenses!KX$16-$K72/12)*$J72*$F69,0)+MAX((Expenses!KX$18-$K73/12)*$J73*$F69,0)))),0)</f>
        <v>0</v>
      </c>
      <c r="LA235" s="515">
        <f>IF(AND(LA$167&lt;=$E69,LA$167&gt;=EOMONTH($D69,0)),IF($G69="NNN",SUM(Expenses!KY$14:KY$18)*$F69,IF($G69="FSG",0,IF($G69="MG",SUMPRODUCT(Expenses!KY$14:KY$18,$I69:$I73)*$F69,MAX((Expenses!KY$15-$K69/12)*$J69*$F69,0)+MAX((Expenses!KY$14-$K70/12)*$J70*$F69,0)+MAX((Expenses!KY$17-$K71/12)*$J71*$F69,0)+MAX((Expenses!KY$16-$K72/12)*$J72*$F69,0)+MAX((Expenses!KY$18-$K73/12)*$J73*$F69,0)))),0)</f>
        <v>0</v>
      </c>
      <c r="LB235" s="515">
        <f>IF(AND(LB$167&lt;=$E69,LB$167&gt;=EOMONTH($D69,0)),IF($G69="NNN",SUM(Expenses!KZ$14:KZ$18)*$F69,IF($G69="FSG",0,IF($G69="MG",SUMPRODUCT(Expenses!KZ$14:KZ$18,$I69:$I73)*$F69,MAX((Expenses!KZ$15-$K69/12)*$J69*$F69,0)+MAX((Expenses!KZ$14-$K70/12)*$J70*$F69,0)+MAX((Expenses!KZ$17-$K71/12)*$J71*$F69,0)+MAX((Expenses!KZ$16-$K72/12)*$J72*$F69,0)+MAX((Expenses!KZ$18-$K73/12)*$J73*$F69,0)))),0)</f>
        <v>0</v>
      </c>
      <c r="LC235" s="515">
        <f>IF(AND(LC$167&lt;=$E69,LC$167&gt;=EOMONTH($D69,0)),IF($G69="NNN",SUM(Expenses!LA$14:LA$18)*$F69,IF($G69="FSG",0,IF($G69="MG",SUMPRODUCT(Expenses!LA$14:LA$18,$I69:$I73)*$F69,MAX((Expenses!LA$15-$K69/12)*$J69*$F69,0)+MAX((Expenses!LA$14-$K70/12)*$J70*$F69,0)+MAX((Expenses!LA$17-$K71/12)*$J71*$F69,0)+MAX((Expenses!LA$16-$K72/12)*$J72*$F69,0)+MAX((Expenses!LA$18-$K73/12)*$J73*$F69,0)))),0)</f>
        <v>0</v>
      </c>
      <c r="LD235" s="515">
        <f>IF(AND(LD$167&lt;=$E69,LD$167&gt;=EOMONTH($D69,0)),IF($G69="NNN",SUM(Expenses!LB$14:LB$18)*$F69,IF($G69="FSG",0,IF($G69="MG",SUMPRODUCT(Expenses!LB$14:LB$18,$I69:$I73)*$F69,MAX((Expenses!LB$15-$K69/12)*$J69*$F69,0)+MAX((Expenses!LB$14-$K70/12)*$J70*$F69,0)+MAX((Expenses!LB$17-$K71/12)*$J71*$F69,0)+MAX((Expenses!LB$16-$K72/12)*$J72*$F69,0)+MAX((Expenses!LB$18-$K73/12)*$J73*$F69,0)))),0)</f>
        <v>0</v>
      </c>
      <c r="LE235" s="515">
        <f>IF(AND(LE$167&lt;=$E69,LE$167&gt;=EOMONTH($D69,0)),IF($G69="NNN",SUM(Expenses!LC$14:LC$18)*$F69,IF($G69="FSG",0,IF($G69="MG",SUMPRODUCT(Expenses!LC$14:LC$18,$I69:$I73)*$F69,MAX((Expenses!LC$15-$K69/12)*$J69*$F69,0)+MAX((Expenses!LC$14-$K70/12)*$J70*$F69,0)+MAX((Expenses!LC$17-$K71/12)*$J71*$F69,0)+MAX((Expenses!LC$16-$K72/12)*$J72*$F69,0)+MAX((Expenses!LC$18-$K73/12)*$J73*$F69,0)))),0)</f>
        <v>0</v>
      </c>
      <c r="LF235" s="515">
        <f>IF(AND(LF$167&lt;=$E69,LF$167&gt;=EOMONTH($D69,0)),IF($G69="NNN",SUM(Expenses!LD$14:LD$18)*$F69,IF($G69="FSG",0,IF($G69="MG",SUMPRODUCT(Expenses!LD$14:LD$18,$I69:$I73)*$F69,MAX((Expenses!LD$15-$K69/12)*$J69*$F69,0)+MAX((Expenses!LD$14-$K70/12)*$J70*$F69,0)+MAX((Expenses!LD$17-$K71/12)*$J71*$F69,0)+MAX((Expenses!LD$16-$K72/12)*$J72*$F69,0)+MAX((Expenses!LD$18-$K73/12)*$J73*$F69,0)))),0)</f>
        <v>0</v>
      </c>
      <c r="LG235" s="515">
        <f>IF(AND(LG$167&lt;=$E69,LG$167&gt;=EOMONTH($D69,0)),IF($G69="NNN",SUM(Expenses!LE$14:LE$18)*$F69,IF($G69="FSG",0,IF($G69="MG",SUMPRODUCT(Expenses!LE$14:LE$18,$I69:$I73)*$F69,MAX((Expenses!LE$15-$K69/12)*$J69*$F69,0)+MAX((Expenses!LE$14-$K70/12)*$J70*$F69,0)+MAX((Expenses!LE$17-$K71/12)*$J71*$F69,0)+MAX((Expenses!LE$16-$K72/12)*$J72*$F69,0)+MAX((Expenses!LE$18-$K73/12)*$J73*$F69,0)))),0)</f>
        <v>0</v>
      </c>
      <c r="LH235" s="515">
        <f>IF(AND(LH$167&lt;=$E69,LH$167&gt;=EOMONTH($D69,0)),IF($G69="NNN",SUM(Expenses!LF$14:LF$18)*$F69,IF($G69="FSG",0,IF($G69="MG",SUMPRODUCT(Expenses!LF$14:LF$18,$I69:$I73)*$F69,MAX((Expenses!LF$15-$K69/12)*$J69*$F69,0)+MAX((Expenses!LF$14-$K70/12)*$J70*$F69,0)+MAX((Expenses!LF$17-$K71/12)*$J71*$F69,0)+MAX((Expenses!LF$16-$K72/12)*$J72*$F69,0)+MAX((Expenses!LF$18-$K73/12)*$J73*$F69,0)))),0)</f>
        <v>0</v>
      </c>
      <c r="LI235" s="515">
        <f>IF(AND(LI$167&lt;=$E69,LI$167&gt;=EOMONTH($D69,0)),IF($G69="NNN",SUM(Expenses!LG$14:LG$18)*$F69,IF($G69="FSG",0,IF($G69="MG",SUMPRODUCT(Expenses!LG$14:LG$18,$I69:$I73)*$F69,MAX((Expenses!LG$15-$K69/12)*$J69*$F69,0)+MAX((Expenses!LG$14-$K70/12)*$J70*$F69,0)+MAX((Expenses!LG$17-$K71/12)*$J71*$F69,0)+MAX((Expenses!LG$16-$K72/12)*$J72*$F69,0)+MAX((Expenses!LG$18-$K73/12)*$J73*$F69,0)))),0)</f>
        <v>0</v>
      </c>
      <c r="LJ235" s="515">
        <f>IF(AND(LJ$167&lt;=$E69,LJ$167&gt;=EOMONTH($D69,0)),IF($G69="NNN",SUM(Expenses!LH$14:LH$18)*$F69,IF($G69="FSG",0,IF($G69="MG",SUMPRODUCT(Expenses!LH$14:LH$18,$I69:$I73)*$F69,MAX((Expenses!LH$15-$K69/12)*$J69*$F69,0)+MAX((Expenses!LH$14-$K70/12)*$J70*$F69,0)+MAX((Expenses!LH$17-$K71/12)*$J71*$F69,0)+MAX((Expenses!LH$16-$K72/12)*$J72*$F69,0)+MAX((Expenses!LH$18-$K73/12)*$J73*$F69,0)))),0)</f>
        <v>0</v>
      </c>
      <c r="LK235" s="515">
        <f>IF(AND(LK$167&lt;=$E69,LK$167&gt;=EOMONTH($D69,0)),IF($G69="NNN",SUM(Expenses!LI$14:LI$18)*$F69,IF($G69="FSG",0,IF($G69="MG",SUMPRODUCT(Expenses!LI$14:LI$18,$I69:$I73)*$F69,MAX((Expenses!LI$15-$K69/12)*$J69*$F69,0)+MAX((Expenses!LI$14-$K70/12)*$J70*$F69,0)+MAX((Expenses!LI$17-$K71/12)*$J71*$F69,0)+MAX((Expenses!LI$16-$K72/12)*$J72*$F69,0)+MAX((Expenses!LI$18-$K73/12)*$J73*$F69,0)))),0)</f>
        <v>0</v>
      </c>
      <c r="LL235" s="515">
        <f>IF(AND(LL$167&lt;=$E69,LL$167&gt;=EOMONTH($D69,0)),IF($G69="NNN",SUM(Expenses!LJ$14:LJ$18)*$F69,IF($G69="FSG",0,IF($G69="MG",SUMPRODUCT(Expenses!LJ$14:LJ$18,$I69:$I73)*$F69,MAX((Expenses!LJ$15-$K69/12)*$J69*$F69,0)+MAX((Expenses!LJ$14-$K70/12)*$J70*$F69,0)+MAX((Expenses!LJ$17-$K71/12)*$J71*$F69,0)+MAX((Expenses!LJ$16-$K72/12)*$J72*$F69,0)+MAX((Expenses!LJ$18-$K73/12)*$J73*$F69,0)))),0)</f>
        <v>0</v>
      </c>
      <c r="LM235" s="515">
        <f>IF(AND(LM$167&lt;=$E69,LM$167&gt;=EOMONTH($D69,0)),IF($G69="NNN",SUM(Expenses!LK$14:LK$18)*$F69,IF($G69="FSG",0,IF($G69="MG",SUMPRODUCT(Expenses!LK$14:LK$18,$I69:$I73)*$F69,MAX((Expenses!LK$15-$K69/12)*$J69*$F69,0)+MAX((Expenses!LK$14-$K70/12)*$J70*$F69,0)+MAX((Expenses!LK$17-$K71/12)*$J71*$F69,0)+MAX((Expenses!LK$16-$K72/12)*$J72*$F69,0)+MAX((Expenses!LK$18-$K73/12)*$J73*$F69,0)))),0)</f>
        <v>0</v>
      </c>
      <c r="LN235" s="515">
        <f>IF(AND(LN$167&lt;=$E69,LN$167&gt;=EOMONTH($D69,0)),IF($G69="NNN",SUM(Expenses!LL$14:LL$18)*$F69,IF($G69="FSG",0,IF($G69="MG",SUMPRODUCT(Expenses!LL$14:LL$18,$I69:$I73)*$F69,MAX((Expenses!LL$15-$K69/12)*$J69*$F69,0)+MAX((Expenses!LL$14-$K70/12)*$J70*$F69,0)+MAX((Expenses!LL$17-$K71/12)*$J71*$F69,0)+MAX((Expenses!LL$16-$K72/12)*$J72*$F69,0)+MAX((Expenses!LL$18-$K73/12)*$J73*$F69,0)))),0)</f>
        <v>0</v>
      </c>
      <c r="LO235" s="515">
        <f>IF(AND(LO$167&lt;=$E69,LO$167&gt;=EOMONTH($D69,0)),IF($G69="NNN",SUM(Expenses!LM$14:LM$18)*$F69,IF($G69="FSG",0,IF($G69="MG",SUMPRODUCT(Expenses!LM$14:LM$18,$I69:$I73)*$F69,MAX((Expenses!LM$15-$K69/12)*$J69*$F69,0)+MAX((Expenses!LM$14-$K70/12)*$J70*$F69,0)+MAX((Expenses!LM$17-$K71/12)*$J71*$F69,0)+MAX((Expenses!LM$16-$K72/12)*$J72*$F69,0)+MAX((Expenses!LM$18-$K73/12)*$J73*$F69,0)))),0)</f>
        <v>0</v>
      </c>
      <c r="LP235" s="515">
        <f>IF(AND(LP$167&lt;=$E69,LP$167&gt;=EOMONTH($D69,0)),IF($G69="NNN",SUM(Expenses!LN$14:LN$18)*$F69,IF($G69="FSG",0,IF($G69="MG",SUMPRODUCT(Expenses!LN$14:LN$18,$I69:$I73)*$F69,MAX((Expenses!LN$15-$K69/12)*$J69*$F69,0)+MAX((Expenses!LN$14-$K70/12)*$J70*$F69,0)+MAX((Expenses!LN$17-$K71/12)*$J71*$F69,0)+MAX((Expenses!LN$16-$K72/12)*$J72*$F69,0)+MAX((Expenses!LN$18-$K73/12)*$J73*$F69,0)))),0)</f>
        <v>0</v>
      </c>
      <c r="LQ235" s="515">
        <f>IF(AND(LQ$167&lt;=$E69,LQ$167&gt;=EOMONTH($D69,0)),IF($G69="NNN",SUM(Expenses!LO$14:LO$18)*$F69,IF($G69="FSG",0,IF($G69="MG",SUMPRODUCT(Expenses!LO$14:LO$18,$I69:$I73)*$F69,MAX((Expenses!LO$15-$K69/12)*$J69*$F69,0)+MAX((Expenses!LO$14-$K70/12)*$J70*$F69,0)+MAX((Expenses!LO$17-$K71/12)*$J71*$F69,0)+MAX((Expenses!LO$16-$K72/12)*$J72*$F69,0)+MAX((Expenses!LO$18-$K73/12)*$J73*$F69,0)))),0)</f>
        <v>0</v>
      </c>
      <c r="LR235" s="515">
        <f>IF(AND(LR$167&lt;=$E69,LR$167&gt;=EOMONTH($D69,0)),IF($G69="NNN",SUM(Expenses!LP$14:LP$18)*$F69,IF($G69="FSG",0,IF($G69="MG",SUMPRODUCT(Expenses!LP$14:LP$18,$I69:$I73)*$F69,MAX((Expenses!LP$15-$K69/12)*$J69*$F69,0)+MAX((Expenses!LP$14-$K70/12)*$J70*$F69,0)+MAX((Expenses!LP$17-$K71/12)*$J71*$F69,0)+MAX((Expenses!LP$16-$K72/12)*$J72*$F69,0)+MAX((Expenses!LP$18-$K73/12)*$J73*$F69,0)))),0)</f>
        <v>0</v>
      </c>
      <c r="LS235" s="515">
        <f>IF(AND(LS$167&lt;=$E69,LS$167&gt;=EOMONTH($D69,0)),IF($G69="NNN",SUM(Expenses!LQ$14:LQ$18)*$F69,IF($G69="FSG",0,IF($G69="MG",SUMPRODUCT(Expenses!LQ$14:LQ$18,$I69:$I73)*$F69,MAX((Expenses!LQ$15-$K69/12)*$J69*$F69,0)+MAX((Expenses!LQ$14-$K70/12)*$J70*$F69,0)+MAX((Expenses!LQ$17-$K71/12)*$J71*$F69,0)+MAX((Expenses!LQ$16-$K72/12)*$J72*$F69,0)+MAX((Expenses!LQ$18-$K73/12)*$J73*$F69,0)))),0)</f>
        <v>0</v>
      </c>
      <c r="LT235" s="515">
        <f>IF(AND(LT$167&lt;=$E69,LT$167&gt;=EOMONTH($D69,0)),IF($G69="NNN",SUM(Expenses!LR$14:LR$18)*$F69,IF($G69="FSG",0,IF($G69="MG",SUMPRODUCT(Expenses!LR$14:LR$18,$I69:$I73)*$F69,MAX((Expenses!LR$15-$K69/12)*$J69*$F69,0)+MAX((Expenses!LR$14-$K70/12)*$J70*$F69,0)+MAX((Expenses!LR$17-$K71/12)*$J71*$F69,0)+MAX((Expenses!LR$16-$K72/12)*$J72*$F69,0)+MAX((Expenses!LR$18-$K73/12)*$J73*$F69,0)))),0)</f>
        <v>0</v>
      </c>
      <c r="LU235" s="515">
        <f>IF(AND(LU$167&lt;=$E69,LU$167&gt;=EOMONTH($D69,0)),IF($G69="NNN",SUM(Expenses!LS$14:LS$18)*$F69,IF($G69="FSG",0,IF($G69="MG",SUMPRODUCT(Expenses!LS$14:LS$18,$I69:$I73)*$F69,MAX((Expenses!LS$15-$K69/12)*$J69*$F69,0)+MAX((Expenses!LS$14-$K70/12)*$J70*$F69,0)+MAX((Expenses!LS$17-$K71/12)*$J71*$F69,0)+MAX((Expenses!LS$16-$K72/12)*$J72*$F69,0)+MAX((Expenses!LS$18-$K73/12)*$J73*$F69,0)))),0)</f>
        <v>0</v>
      </c>
      <c r="LV235" s="515">
        <f>IF(AND(LV$167&lt;=$E69,LV$167&gt;=EOMONTH($D69,0)),IF($G69="NNN",SUM(Expenses!LT$14:LT$18)*$F69,IF($G69="FSG",0,IF($G69="MG",SUMPRODUCT(Expenses!LT$14:LT$18,$I69:$I73)*$F69,MAX((Expenses!LT$15-$K69/12)*$J69*$F69,0)+MAX((Expenses!LT$14-$K70/12)*$J70*$F69,0)+MAX((Expenses!LT$17-$K71/12)*$J71*$F69,0)+MAX((Expenses!LT$16-$K72/12)*$J72*$F69,0)+MAX((Expenses!LT$18-$K73/12)*$J73*$F69,0)))),0)</f>
        <v>0</v>
      </c>
      <c r="LW235" s="515">
        <f>IF(AND(LW$167&lt;=$E69,LW$167&gt;=EOMONTH($D69,0)),IF($G69="NNN",SUM(Expenses!LU$14:LU$18)*$F69,IF($G69="FSG",0,IF($G69="MG",SUMPRODUCT(Expenses!LU$14:LU$18,$I69:$I73)*$F69,MAX((Expenses!LU$15-$K69/12)*$J69*$F69,0)+MAX((Expenses!LU$14-$K70/12)*$J70*$F69,0)+MAX((Expenses!LU$17-$K71/12)*$J71*$F69,0)+MAX((Expenses!LU$16-$K72/12)*$J72*$F69,0)+MAX((Expenses!LU$18-$K73/12)*$J73*$F69,0)))),0)</f>
        <v>0</v>
      </c>
      <c r="LX235" s="515">
        <f>IF(AND(LX$167&lt;=$E69,LX$167&gt;=EOMONTH($D69,0)),IF($G69="NNN",SUM(Expenses!LV$14:LV$18)*$F69,IF($G69="FSG",0,IF($G69="MG",SUMPRODUCT(Expenses!LV$14:LV$18,$I69:$I73)*$F69,MAX((Expenses!LV$15-$K69/12)*$J69*$F69,0)+MAX((Expenses!LV$14-$K70/12)*$J70*$F69,0)+MAX((Expenses!LV$17-$K71/12)*$J71*$F69,0)+MAX((Expenses!LV$16-$K72/12)*$J72*$F69,0)+MAX((Expenses!LV$18-$K73/12)*$J73*$F69,0)))),0)</f>
        <v>0</v>
      </c>
      <c r="LY235" s="515">
        <f>IF(AND(LY$167&lt;=$E69,LY$167&gt;=EOMONTH($D69,0)),IF($G69="NNN",SUM(Expenses!LW$14:LW$18)*$F69,IF($G69="FSG",0,IF($G69="MG",SUMPRODUCT(Expenses!LW$14:LW$18,$I69:$I73)*$F69,MAX((Expenses!LW$15-$K69/12)*$J69*$F69,0)+MAX((Expenses!LW$14-$K70/12)*$J70*$F69,0)+MAX((Expenses!LW$17-$K71/12)*$J71*$F69,0)+MAX((Expenses!LW$16-$K72/12)*$J72*$F69,0)+MAX((Expenses!LW$18-$K73/12)*$J73*$F69,0)))),0)</f>
        <v>0</v>
      </c>
      <c r="LZ235" s="515">
        <f>IF(AND(LZ$167&lt;=$E69,LZ$167&gt;=EOMONTH($D69,0)),IF($G69="NNN",SUM(Expenses!LX$14:LX$18)*$F69,IF($G69="FSG",0,IF($G69="MG",SUMPRODUCT(Expenses!LX$14:LX$18,$I69:$I73)*$F69,MAX((Expenses!LX$15-$K69/12)*$J69*$F69,0)+MAX((Expenses!LX$14-$K70/12)*$J70*$F69,0)+MAX((Expenses!LX$17-$K71/12)*$J71*$F69,0)+MAX((Expenses!LX$16-$K72/12)*$J72*$F69,0)+MAX((Expenses!LX$18-$K73/12)*$J73*$F69,0)))),0)</f>
        <v>0</v>
      </c>
      <c r="MA235" s="515">
        <f>IF(AND(MA$167&lt;=$E69,MA$167&gt;=EOMONTH($D69,0)),IF($G69="NNN",SUM(Expenses!LY$14:LY$18)*$F69,IF($G69="FSG",0,IF($G69="MG",SUMPRODUCT(Expenses!LY$14:LY$18,$I69:$I73)*$F69,MAX((Expenses!LY$15-$K69/12)*$J69*$F69,0)+MAX((Expenses!LY$14-$K70/12)*$J70*$F69,0)+MAX((Expenses!LY$17-$K71/12)*$J71*$F69,0)+MAX((Expenses!LY$16-$K72/12)*$J72*$F69,0)+MAX((Expenses!LY$18-$K73/12)*$J73*$F69,0)))),0)</f>
        <v>0</v>
      </c>
      <c r="MB235" s="515">
        <f>IF(AND(MB$167&lt;=$E69,MB$167&gt;=EOMONTH($D69,0)),IF($G69="NNN",SUM(Expenses!LZ$14:LZ$18)*$F69,IF($G69="FSG",0,IF($G69="MG",SUMPRODUCT(Expenses!LZ$14:LZ$18,$I69:$I73)*$F69,MAX((Expenses!LZ$15-$K69/12)*$J69*$F69,0)+MAX((Expenses!LZ$14-$K70/12)*$J70*$F69,0)+MAX((Expenses!LZ$17-$K71/12)*$J71*$F69,0)+MAX((Expenses!LZ$16-$K72/12)*$J72*$F69,0)+MAX((Expenses!LZ$18-$K73/12)*$J73*$F69,0)))),0)</f>
        <v>0</v>
      </c>
      <c r="MC235" s="515">
        <f>IF(AND(MC$167&lt;=$E69,MC$167&gt;=EOMONTH($D69,0)),IF($G69="NNN",SUM(Expenses!MA$14:MA$18)*$F69,IF($G69="FSG",0,IF($G69="MG",SUMPRODUCT(Expenses!MA$14:MA$18,$I69:$I73)*$F69,MAX((Expenses!MA$15-$K69/12)*$J69*$F69,0)+MAX((Expenses!MA$14-$K70/12)*$J70*$F69,0)+MAX((Expenses!MA$17-$K71/12)*$J71*$F69,0)+MAX((Expenses!MA$16-$K72/12)*$J72*$F69,0)+MAX((Expenses!MA$18-$K73/12)*$J73*$F69,0)))),0)</f>
        <v>0</v>
      </c>
      <c r="MD235" s="515">
        <f>IF(AND(MD$167&lt;=$E69,MD$167&gt;=EOMONTH($D69,0)),IF($G69="NNN",SUM(Expenses!MB$14:MB$18)*$F69,IF($G69="FSG",0,IF($G69="MG",SUMPRODUCT(Expenses!MB$14:MB$18,$I69:$I73)*$F69,MAX((Expenses!MB$15-$K69/12)*$J69*$F69,0)+MAX((Expenses!MB$14-$K70/12)*$J70*$F69,0)+MAX((Expenses!MB$17-$K71/12)*$J71*$F69,0)+MAX((Expenses!MB$16-$K72/12)*$J72*$F69,0)+MAX((Expenses!MB$18-$K73/12)*$J73*$F69,0)))),0)</f>
        <v>0</v>
      </c>
      <c r="ME235" s="515">
        <f>IF(AND(ME$167&lt;=$E69,ME$167&gt;=EOMONTH($D69,0)),IF($G69="NNN",SUM(Expenses!MC$14:MC$18)*$F69,IF($G69="FSG",0,IF($G69="MG",SUMPRODUCT(Expenses!MC$14:MC$18,$I69:$I73)*$F69,MAX((Expenses!MC$15-$K69/12)*$J69*$F69,0)+MAX((Expenses!MC$14-$K70/12)*$J70*$F69,0)+MAX((Expenses!MC$17-$K71/12)*$J71*$F69,0)+MAX((Expenses!MC$16-$K72/12)*$J72*$F69,0)+MAX((Expenses!MC$18-$K73/12)*$J73*$F69,0)))),0)</f>
        <v>0</v>
      </c>
      <c r="MF235" s="515">
        <f>IF(AND(MF$167&lt;=$E69,MF$167&gt;=EOMONTH($D69,0)),IF($G69="NNN",SUM(Expenses!MD$14:MD$18)*$F69,IF($G69="FSG",0,IF($G69="MG",SUMPRODUCT(Expenses!MD$14:MD$18,$I69:$I73)*$F69,MAX((Expenses!MD$15-$K69/12)*$J69*$F69,0)+MAX((Expenses!MD$14-$K70/12)*$J70*$F69,0)+MAX((Expenses!MD$17-$K71/12)*$J71*$F69,0)+MAX((Expenses!MD$16-$K72/12)*$J72*$F69,0)+MAX((Expenses!MD$18-$K73/12)*$J73*$F69,0)))),0)</f>
        <v>0</v>
      </c>
      <c r="MG235" s="515">
        <f>IF(AND(MG$167&lt;=$E69,MG$167&gt;=EOMONTH($D69,0)),IF($G69="NNN",SUM(Expenses!ME$14:ME$18)*$F69,IF($G69="FSG",0,IF($G69="MG",SUMPRODUCT(Expenses!ME$14:ME$18,$I69:$I73)*$F69,MAX((Expenses!ME$15-$K69/12)*$J69*$F69,0)+MAX((Expenses!ME$14-$K70/12)*$J70*$F69,0)+MAX((Expenses!ME$17-$K71/12)*$J71*$F69,0)+MAX((Expenses!ME$16-$K72/12)*$J72*$F69,0)+MAX((Expenses!ME$18-$K73/12)*$J73*$F69,0)))),0)</f>
        <v>0</v>
      </c>
      <c r="MH235" s="515">
        <f>IF(AND(MH$167&lt;=$E69,MH$167&gt;=EOMONTH($D69,0)),IF($G69="NNN",SUM(Expenses!MF$14:MF$18)*$F69,IF($G69="FSG",0,IF($G69="MG",SUMPRODUCT(Expenses!MF$14:MF$18,$I69:$I73)*$F69,MAX((Expenses!MF$15-$K69/12)*$J69*$F69,0)+MAX((Expenses!MF$14-$K70/12)*$J70*$F69,0)+MAX((Expenses!MF$17-$K71/12)*$J71*$F69,0)+MAX((Expenses!MF$16-$K72/12)*$J72*$F69,0)+MAX((Expenses!MF$18-$K73/12)*$J73*$F69,0)))),0)</f>
        <v>0</v>
      </c>
      <c r="MI235" s="515">
        <f>IF(AND(MI$167&lt;=$E69,MI$167&gt;=EOMONTH($D69,0)),IF($G69="NNN",SUM(Expenses!MG$14:MG$18)*$F69,IF($G69="FSG",0,IF($G69="MG",SUMPRODUCT(Expenses!MG$14:MG$18,$I69:$I73)*$F69,MAX((Expenses!MG$15-$K69/12)*$J69*$F69,0)+MAX((Expenses!MG$14-$K70/12)*$J70*$F69,0)+MAX((Expenses!MG$17-$K71/12)*$J71*$F69,0)+MAX((Expenses!MG$16-$K72/12)*$J72*$F69,0)+MAX((Expenses!MG$18-$K73/12)*$J73*$F69,0)))),0)</f>
        <v>0</v>
      </c>
      <c r="MJ235" s="515">
        <f>IF(AND(MJ$167&lt;=$E69,MJ$167&gt;=EOMONTH($D69,0)),IF($G69="NNN",SUM(Expenses!MH$14:MH$18)*$F69,IF($G69="FSG",0,IF($G69="MG",SUMPRODUCT(Expenses!MH$14:MH$18,$I69:$I73)*$F69,MAX((Expenses!MH$15-$K69/12)*$J69*$F69,0)+MAX((Expenses!MH$14-$K70/12)*$J70*$F69,0)+MAX((Expenses!MH$17-$K71/12)*$J71*$F69,0)+MAX((Expenses!MH$16-$K72/12)*$J72*$F69,0)+MAX((Expenses!MH$18-$K73/12)*$J73*$F69,0)))),0)</f>
        <v>0</v>
      </c>
      <c r="MK235" s="515">
        <f>IF(AND(MK$167&lt;=$E69,MK$167&gt;=EOMONTH($D69,0)),IF($G69="NNN",SUM(Expenses!MI$14:MI$18)*$F69,IF($G69="FSG",0,IF($G69="MG",SUMPRODUCT(Expenses!MI$14:MI$18,$I69:$I73)*$F69,MAX((Expenses!MI$15-$K69/12)*$J69*$F69,0)+MAX((Expenses!MI$14-$K70/12)*$J70*$F69,0)+MAX((Expenses!MI$17-$K71/12)*$J71*$F69,0)+MAX((Expenses!MI$16-$K72/12)*$J72*$F69,0)+MAX((Expenses!MI$18-$K73/12)*$J73*$F69,0)))),0)</f>
        <v>0</v>
      </c>
      <c r="ML235" s="515">
        <f>IF(AND(ML$167&lt;=$E69,ML$167&gt;=EOMONTH($D69,0)),IF($G69="NNN",SUM(Expenses!MJ$14:MJ$18)*$F69,IF($G69="FSG",0,IF($G69="MG",SUMPRODUCT(Expenses!MJ$14:MJ$18,$I69:$I73)*$F69,MAX((Expenses!MJ$15-$K69/12)*$J69*$F69,0)+MAX((Expenses!MJ$14-$K70/12)*$J70*$F69,0)+MAX((Expenses!MJ$17-$K71/12)*$J71*$F69,0)+MAX((Expenses!MJ$16-$K72/12)*$J72*$F69,0)+MAX((Expenses!MJ$18-$K73/12)*$J73*$F69,0)))),0)</f>
        <v>0</v>
      </c>
      <c r="MM235" s="515">
        <f>IF(AND(MM$167&lt;=$E69,MM$167&gt;=EOMONTH($D69,0)),IF($G69="NNN",SUM(Expenses!MK$14:MK$18)*$F69,IF($G69="FSG",0,IF($G69="MG",SUMPRODUCT(Expenses!MK$14:MK$18,$I69:$I73)*$F69,MAX((Expenses!MK$15-$K69/12)*$J69*$F69,0)+MAX((Expenses!MK$14-$K70/12)*$J70*$F69,0)+MAX((Expenses!MK$17-$K71/12)*$J71*$F69,0)+MAX((Expenses!MK$16-$K72/12)*$J72*$F69,0)+MAX((Expenses!MK$18-$K73/12)*$J73*$F69,0)))),0)</f>
        <v>0</v>
      </c>
      <c r="MN235" s="515">
        <f>IF(AND(MN$167&lt;=$E69,MN$167&gt;=EOMONTH($D69,0)),IF($G69="NNN",SUM(Expenses!ML$14:ML$18)*$F69,IF($G69="FSG",0,IF($G69="MG",SUMPRODUCT(Expenses!ML$14:ML$18,$I69:$I73)*$F69,MAX((Expenses!ML$15-$K69/12)*$J69*$F69,0)+MAX((Expenses!ML$14-$K70/12)*$J70*$F69,0)+MAX((Expenses!ML$17-$K71/12)*$J71*$F69,0)+MAX((Expenses!ML$16-$K72/12)*$J72*$F69,0)+MAX((Expenses!ML$18-$K73/12)*$J73*$F69,0)))),0)</f>
        <v>0</v>
      </c>
      <c r="MO235" s="515">
        <f>IF(AND(MO$167&lt;=$E69,MO$167&gt;=EOMONTH($D69,0)),IF($G69="NNN",SUM(Expenses!MM$14:MM$18)*$F69,IF($G69="FSG",0,IF($G69="MG",SUMPRODUCT(Expenses!MM$14:MM$18,$I69:$I73)*$F69,MAX((Expenses!MM$15-$K69/12)*$J69*$F69,0)+MAX((Expenses!MM$14-$K70/12)*$J70*$F69,0)+MAX((Expenses!MM$17-$K71/12)*$J71*$F69,0)+MAX((Expenses!MM$16-$K72/12)*$J72*$F69,0)+MAX((Expenses!MM$18-$K73/12)*$J73*$F69,0)))),0)</f>
        <v>0</v>
      </c>
      <c r="MP235" s="515">
        <f>IF(AND(MP$167&lt;=$E69,MP$167&gt;=EOMONTH($D69,0)),IF($G69="NNN",SUM(Expenses!MN$14:MN$18)*$F69,IF($G69="FSG",0,IF($G69="MG",SUMPRODUCT(Expenses!MN$14:MN$18,$I69:$I73)*$F69,MAX((Expenses!MN$15-$K69/12)*$J69*$F69,0)+MAX((Expenses!MN$14-$K70/12)*$J70*$F69,0)+MAX((Expenses!MN$17-$K71/12)*$J71*$F69,0)+MAX((Expenses!MN$16-$K72/12)*$J72*$F69,0)+MAX((Expenses!MN$18-$K73/12)*$J73*$F69,0)))),0)</f>
        <v>0</v>
      </c>
      <c r="MQ235" s="515">
        <f>IF(AND(MQ$167&lt;=$E69,MQ$167&gt;=EOMONTH($D69,0)),IF($G69="NNN",SUM(Expenses!MO$14:MO$18)*$F69,IF($G69="FSG",0,IF($G69="MG",SUMPRODUCT(Expenses!MO$14:MO$18,$I69:$I73)*$F69,MAX((Expenses!MO$15-$K69/12)*$J69*$F69,0)+MAX((Expenses!MO$14-$K70/12)*$J70*$F69,0)+MAX((Expenses!MO$17-$K71/12)*$J71*$F69,0)+MAX((Expenses!MO$16-$K72/12)*$J72*$F69,0)+MAX((Expenses!MO$18-$K73/12)*$J73*$F69,0)))),0)</f>
        <v>0</v>
      </c>
      <c r="MR235" s="515">
        <f>IF(AND(MR$167&lt;=$E69,MR$167&gt;=EOMONTH($D69,0)),IF($G69="NNN",SUM(Expenses!MP$14:MP$18)*$F69,IF($G69="FSG",0,IF($G69="MG",SUMPRODUCT(Expenses!MP$14:MP$18,$I69:$I73)*$F69,MAX((Expenses!MP$15-$K69/12)*$J69*$F69,0)+MAX((Expenses!MP$14-$K70/12)*$J70*$F69,0)+MAX((Expenses!MP$17-$K71/12)*$J71*$F69,0)+MAX((Expenses!MP$16-$K72/12)*$J72*$F69,0)+MAX((Expenses!MP$18-$K73/12)*$J73*$F69,0)))),0)</f>
        <v>0</v>
      </c>
      <c r="MS235" s="515">
        <f>IF(AND(MS$167&lt;=$E69,MS$167&gt;=EOMONTH($D69,0)),IF($G69="NNN",SUM(Expenses!MQ$14:MQ$18)*$F69,IF($G69="FSG",0,IF($G69="MG",SUMPRODUCT(Expenses!MQ$14:MQ$18,$I69:$I73)*$F69,MAX((Expenses!MQ$15-$K69/12)*$J69*$F69,0)+MAX((Expenses!MQ$14-$K70/12)*$J70*$F69,0)+MAX((Expenses!MQ$17-$K71/12)*$J71*$F69,0)+MAX((Expenses!MQ$16-$K72/12)*$J72*$F69,0)+MAX((Expenses!MQ$18-$K73/12)*$J73*$F69,0)))),0)</f>
        <v>0</v>
      </c>
      <c r="MT235" s="515">
        <f>IF(AND(MT$167&lt;=$E69,MT$167&gt;=EOMONTH($D69,0)),IF($G69="NNN",SUM(Expenses!MR$14:MR$18)*$F69,IF($G69="FSG",0,IF($G69="MG",SUMPRODUCT(Expenses!MR$14:MR$18,$I69:$I73)*$F69,MAX((Expenses!MR$15-$K69/12)*$J69*$F69,0)+MAX((Expenses!MR$14-$K70/12)*$J70*$F69,0)+MAX((Expenses!MR$17-$K71/12)*$J71*$F69,0)+MAX((Expenses!MR$16-$K72/12)*$J72*$F69,0)+MAX((Expenses!MR$18-$K73/12)*$J73*$F69,0)))),0)</f>
        <v>0</v>
      </c>
      <c r="MU235" s="515">
        <f>IF(AND(MU$167&lt;=$E69,MU$167&gt;=EOMONTH($D69,0)),IF($G69="NNN",SUM(Expenses!MS$14:MS$18)*$F69,IF($G69="FSG",0,IF($G69="MG",SUMPRODUCT(Expenses!MS$14:MS$18,$I69:$I73)*$F69,MAX((Expenses!MS$15-$K69/12)*$J69*$F69,0)+MAX((Expenses!MS$14-$K70/12)*$J70*$F69,0)+MAX((Expenses!MS$17-$K71/12)*$J71*$F69,0)+MAX((Expenses!MS$16-$K72/12)*$J72*$F69,0)+MAX((Expenses!MS$18-$K73/12)*$J73*$F69,0)))),0)</f>
        <v>0</v>
      </c>
      <c r="MV235" s="515">
        <f>IF(AND(MV$167&lt;=$E69,MV$167&gt;=EOMONTH($D69,0)),IF($G69="NNN",SUM(Expenses!MT$14:MT$18)*$F69,IF($G69="FSG",0,IF($G69="MG",SUMPRODUCT(Expenses!MT$14:MT$18,$I69:$I73)*$F69,MAX((Expenses!MT$15-$K69/12)*$J69*$F69,0)+MAX((Expenses!MT$14-$K70/12)*$J70*$F69,0)+MAX((Expenses!MT$17-$K71/12)*$J71*$F69,0)+MAX((Expenses!MT$16-$K72/12)*$J72*$F69,0)+MAX((Expenses!MT$18-$K73/12)*$J73*$F69,0)))),0)</f>
        <v>0</v>
      </c>
      <c r="MW235" s="515">
        <f>IF(AND(MW$167&lt;=$E69,MW$167&gt;=EOMONTH($D69,0)),IF($G69="NNN",SUM(Expenses!MU$14:MU$18)*$F69,IF($G69="FSG",0,IF($G69="MG",SUMPRODUCT(Expenses!MU$14:MU$18,$I69:$I73)*$F69,MAX((Expenses!MU$15-$K69/12)*$J69*$F69,0)+MAX((Expenses!MU$14-$K70/12)*$J70*$F69,0)+MAX((Expenses!MU$17-$K71/12)*$J71*$F69,0)+MAX((Expenses!MU$16-$K72/12)*$J72*$F69,0)+MAX((Expenses!MU$18-$K73/12)*$J73*$F69,0)))),0)</f>
        <v>0</v>
      </c>
      <c r="MX235" s="515">
        <f>IF(AND(MX$167&lt;=$E69,MX$167&gt;=EOMONTH($D69,0)),IF($G69="NNN",SUM(Expenses!MV$14:MV$18)*$F69,IF($G69="FSG",0,IF($G69="MG",SUMPRODUCT(Expenses!MV$14:MV$18,$I69:$I73)*$F69,MAX((Expenses!MV$15-$K69/12)*$J69*$F69,0)+MAX((Expenses!MV$14-$K70/12)*$J70*$F69,0)+MAX((Expenses!MV$17-$K71/12)*$J71*$F69,0)+MAX((Expenses!MV$16-$K72/12)*$J72*$F69,0)+MAX((Expenses!MV$18-$K73/12)*$J73*$F69,0)))),0)</f>
        <v>0</v>
      </c>
      <c r="MY235" s="515">
        <f>IF(AND(MY$167&lt;=$E69,MY$167&gt;=EOMONTH($D69,0)),IF($G69="NNN",SUM(Expenses!MW$14:MW$18)*$F69,IF($G69="FSG",0,IF($G69="MG",SUMPRODUCT(Expenses!MW$14:MW$18,$I69:$I73)*$F69,MAX((Expenses!MW$15-$K69/12)*$J69*$F69,0)+MAX((Expenses!MW$14-$K70/12)*$J70*$F69,0)+MAX((Expenses!MW$17-$K71/12)*$J71*$F69,0)+MAX((Expenses!MW$16-$K72/12)*$J72*$F69,0)+MAX((Expenses!MW$18-$K73/12)*$J73*$F69,0)))),0)</f>
        <v>0</v>
      </c>
      <c r="MZ235" s="515">
        <f>IF(AND(MZ$167&lt;=$E69,MZ$167&gt;=EOMONTH($D69,0)),IF($G69="NNN",SUM(Expenses!MX$14:MX$18)*$F69,IF($G69="FSG",0,IF($G69="MG",SUMPRODUCT(Expenses!MX$14:MX$18,$I69:$I73)*$F69,MAX((Expenses!MX$15-$K69/12)*$J69*$F69,0)+MAX((Expenses!MX$14-$K70/12)*$J70*$F69,0)+MAX((Expenses!MX$17-$K71/12)*$J71*$F69,0)+MAX((Expenses!MX$16-$K72/12)*$J72*$F69,0)+MAX((Expenses!MX$18-$K73/12)*$J73*$F69,0)))),0)</f>
        <v>0</v>
      </c>
      <c r="NA235" s="515">
        <f>IF(AND(NA$167&lt;=$E69,NA$167&gt;=EOMONTH($D69,0)),IF($G69="NNN",SUM(Expenses!MY$14:MY$18)*$F69,IF($G69="FSG",0,IF($G69="MG",SUMPRODUCT(Expenses!MY$14:MY$18,$I69:$I73)*$F69,MAX((Expenses!MY$15-$K69/12)*$J69*$F69,0)+MAX((Expenses!MY$14-$K70/12)*$J70*$F69,0)+MAX((Expenses!MY$17-$K71/12)*$J71*$F69,0)+MAX((Expenses!MY$16-$K72/12)*$J72*$F69,0)+MAX((Expenses!MY$18-$K73/12)*$J73*$F69,0)))),0)</f>
        <v>0</v>
      </c>
      <c r="NB235" s="515">
        <f>IF(AND(NB$167&lt;=$E69,NB$167&gt;=EOMONTH($D69,0)),IF($G69="NNN",SUM(Expenses!MZ$14:MZ$18)*$F69,IF($G69="FSG",0,IF($G69="MG",SUMPRODUCT(Expenses!MZ$14:MZ$18,$I69:$I73)*$F69,MAX((Expenses!MZ$15-$K69/12)*$J69*$F69,0)+MAX((Expenses!MZ$14-$K70/12)*$J70*$F69,0)+MAX((Expenses!MZ$17-$K71/12)*$J71*$F69,0)+MAX((Expenses!MZ$16-$K72/12)*$J72*$F69,0)+MAX((Expenses!MZ$18-$K73/12)*$J73*$F69,0)))),0)</f>
        <v>0</v>
      </c>
      <c r="NC235" s="515">
        <f>IF(AND(NC$167&lt;=$E69,NC$167&gt;=EOMONTH($D69,0)),IF($G69="NNN",SUM(Expenses!NA$14:NA$18)*$F69,IF($G69="FSG",0,IF($G69="MG",SUMPRODUCT(Expenses!NA$14:NA$18,$I69:$I73)*$F69,MAX((Expenses!NA$15-$K69/12)*$J69*$F69,0)+MAX((Expenses!NA$14-$K70/12)*$J70*$F69,0)+MAX((Expenses!NA$17-$K71/12)*$J71*$F69,0)+MAX((Expenses!NA$16-$K72/12)*$J72*$F69,0)+MAX((Expenses!NA$18-$K73/12)*$J73*$F69,0)))),0)</f>
        <v>0</v>
      </c>
      <c r="ND235" s="515">
        <f>IF(AND(ND$167&lt;=$E69,ND$167&gt;=EOMONTH($D69,0)),IF($G69="NNN",SUM(Expenses!NB$14:NB$18)*$F69,IF($G69="FSG",0,IF($G69="MG",SUMPRODUCT(Expenses!NB$14:NB$18,$I69:$I73)*$F69,MAX((Expenses!NB$15-$K69/12)*$J69*$F69,0)+MAX((Expenses!NB$14-$K70/12)*$J70*$F69,0)+MAX((Expenses!NB$17-$K71/12)*$J71*$F69,0)+MAX((Expenses!NB$16-$K72/12)*$J72*$F69,0)+MAX((Expenses!NB$18-$K73/12)*$J73*$F69,0)))),0)</f>
        <v>0</v>
      </c>
      <c r="NE235" s="515">
        <f>IF(AND(NE$167&lt;=$E69,NE$167&gt;=EOMONTH($D69,0)),IF($G69="NNN",SUM(Expenses!NC$14:NC$18)*$F69,IF($G69="FSG",0,IF($G69="MG",SUMPRODUCT(Expenses!NC$14:NC$18,$I69:$I73)*$F69,MAX((Expenses!NC$15-$K69/12)*$J69*$F69,0)+MAX((Expenses!NC$14-$K70/12)*$J70*$F69,0)+MAX((Expenses!NC$17-$K71/12)*$J71*$F69,0)+MAX((Expenses!NC$16-$K72/12)*$J72*$F69,0)+MAX((Expenses!NC$18-$K73/12)*$J73*$F69,0)))),0)</f>
        <v>0</v>
      </c>
      <c r="NF235" s="515">
        <f>IF(AND(NF$167&lt;=$E69,NF$167&gt;=EOMONTH($D69,0)),IF($G69="NNN",SUM(Expenses!ND$14:ND$18)*$F69,IF($G69="FSG",0,IF($G69="MG",SUMPRODUCT(Expenses!ND$14:ND$18,$I69:$I73)*$F69,MAX((Expenses!ND$15-$K69/12)*$J69*$F69,0)+MAX((Expenses!ND$14-$K70/12)*$J70*$F69,0)+MAX((Expenses!ND$17-$K71/12)*$J71*$F69,0)+MAX((Expenses!ND$16-$K72/12)*$J72*$F69,0)+MAX((Expenses!ND$18-$K73/12)*$J73*$F69,0)))),0)</f>
        <v>0</v>
      </c>
      <c r="NG235" s="515">
        <f>IF(AND(NG$167&lt;=$E69,NG$167&gt;=EOMONTH($D69,0)),IF($G69="NNN",SUM(Expenses!NE$14:NE$18)*$F69,IF($G69="FSG",0,IF($G69="MG",SUMPRODUCT(Expenses!NE$14:NE$18,$I69:$I73)*$F69,MAX((Expenses!NE$15-$K69/12)*$J69*$F69,0)+MAX((Expenses!NE$14-$K70/12)*$J70*$F69,0)+MAX((Expenses!NE$17-$K71/12)*$J71*$F69,0)+MAX((Expenses!NE$16-$K72/12)*$J72*$F69,0)+MAX((Expenses!NE$18-$K73/12)*$J73*$F69,0)))),0)</f>
        <v>0</v>
      </c>
      <c r="NH235" s="515">
        <f>IF(AND(NH$167&lt;=$E69,NH$167&gt;=EOMONTH($D69,0)),IF($G69="NNN",SUM(Expenses!NF$14:NF$18)*$F69,IF($G69="FSG",0,IF($G69="MG",SUMPRODUCT(Expenses!NF$14:NF$18,$I69:$I73)*$F69,MAX((Expenses!NF$15-$K69/12)*$J69*$F69,0)+MAX((Expenses!NF$14-$K70/12)*$J70*$F69,0)+MAX((Expenses!NF$17-$K71/12)*$J71*$F69,0)+MAX((Expenses!NF$16-$K72/12)*$J72*$F69,0)+MAX((Expenses!NF$18-$K73/12)*$J73*$F69,0)))),0)</f>
        <v>0</v>
      </c>
      <c r="NI235" s="515">
        <f>IF(AND(NI$167&lt;=$E69,NI$167&gt;=EOMONTH($D69,0)),IF($G69="NNN",SUM(Expenses!NG$14:NG$18)*$F69,IF($G69="FSG",0,IF($G69="MG",SUMPRODUCT(Expenses!NG$14:NG$18,$I69:$I73)*$F69,MAX((Expenses!NG$15-$K69/12)*$J69*$F69,0)+MAX((Expenses!NG$14-$K70/12)*$J70*$F69,0)+MAX((Expenses!NG$17-$K71/12)*$J71*$F69,0)+MAX((Expenses!NG$16-$K72/12)*$J72*$F69,0)+MAX((Expenses!NG$18-$K73/12)*$J73*$F69,0)))),0)</f>
        <v>0</v>
      </c>
      <c r="NJ235" s="515">
        <f>IF(AND(NJ$167&lt;=$E69,NJ$167&gt;=EOMONTH($D69,0)),IF($G69="NNN",SUM(Expenses!NH$14:NH$18)*$F69,IF($G69="FSG",0,IF($G69="MG",SUMPRODUCT(Expenses!NH$14:NH$18,$I69:$I73)*$F69,MAX((Expenses!NH$15-$K69/12)*$J69*$F69,0)+MAX((Expenses!NH$14-$K70/12)*$J70*$F69,0)+MAX((Expenses!NH$17-$K71/12)*$J71*$F69,0)+MAX((Expenses!NH$16-$K72/12)*$J72*$F69,0)+MAX((Expenses!NH$18-$K73/12)*$J73*$F69,0)))),0)</f>
        <v>0</v>
      </c>
      <c r="NK235" s="518">
        <f>IF(AND(NK$167&lt;=$E69,NK$167&gt;=EOMONTH($D69,0)),IF($G69="NNN",SUM(Expenses!NI$14:NI$18)*$F69,IF($G69="FSG",0,IF($G69="MG",SUMPRODUCT(Expenses!NI$14:NI$18,$I69:$I73)*$F69,MAX((Expenses!NI$15-$K69/12)*$J69*$F69,0)+MAX((Expenses!NI$14-$K70/12)*$J70*$F69,0)+MAX((Expenses!NI$17-$K71/12)*$J71*$F69,0)+MAX((Expenses!NI$16-$K72/12)*$J72*$F69,0)+MAX((Expenses!NI$18-$K73/12)*$J73*$F69,0)))),0)</f>
        <v>0</v>
      </c>
    </row>
    <row r="236" spans="1:375" s="384" customFormat="1" ht="13.8" x14ac:dyDescent="0.3">
      <c r="A236" s="517">
        <f t="shared" si="269"/>
        <v>0</v>
      </c>
      <c r="B236" s="421" t="s">
        <v>329</v>
      </c>
      <c r="C236" s="514" t="s">
        <v>330</v>
      </c>
      <c r="D236" s="515">
        <f t="shared" ref="D236:BO236" si="270">IF(OR($AL69=0,D$167&gt;$E69,D$167&lt;EOMONTH($D69,0)),0,IF(((($AJ69*((1+$AN69)^(D$165-1))/12))-(D234/$AM69))*$AM69&lt;0,0,((($AJ69*((1+$AN69)^(D$165-1))/12))-(D234/$AM69))*$AM69))</f>
        <v>0</v>
      </c>
      <c r="E236" s="515">
        <f t="shared" si="270"/>
        <v>0</v>
      </c>
      <c r="F236" s="515">
        <f t="shared" si="270"/>
        <v>0</v>
      </c>
      <c r="G236" s="515">
        <f t="shared" si="270"/>
        <v>0</v>
      </c>
      <c r="H236" s="515">
        <f t="shared" si="270"/>
        <v>0</v>
      </c>
      <c r="I236" s="515">
        <f t="shared" si="270"/>
        <v>0</v>
      </c>
      <c r="J236" s="515">
        <f t="shared" si="270"/>
        <v>0</v>
      </c>
      <c r="K236" s="515">
        <f t="shared" si="270"/>
        <v>0</v>
      </c>
      <c r="L236" s="515">
        <f t="shared" si="270"/>
        <v>0</v>
      </c>
      <c r="M236" s="515">
        <f t="shared" si="270"/>
        <v>0</v>
      </c>
      <c r="N236" s="515">
        <f t="shared" si="270"/>
        <v>0</v>
      </c>
      <c r="O236" s="515">
        <f t="shared" si="270"/>
        <v>0</v>
      </c>
      <c r="P236" s="515">
        <f t="shared" si="270"/>
        <v>0</v>
      </c>
      <c r="Q236" s="515">
        <f t="shared" si="270"/>
        <v>0</v>
      </c>
      <c r="R236" s="515">
        <f t="shared" si="270"/>
        <v>0</v>
      </c>
      <c r="S236" s="515">
        <f t="shared" si="270"/>
        <v>0</v>
      </c>
      <c r="T236" s="515">
        <f t="shared" si="270"/>
        <v>0</v>
      </c>
      <c r="U236" s="515">
        <f t="shared" si="270"/>
        <v>0</v>
      </c>
      <c r="V236" s="515">
        <f t="shared" si="270"/>
        <v>0</v>
      </c>
      <c r="W236" s="515">
        <f t="shared" si="270"/>
        <v>0</v>
      </c>
      <c r="X236" s="515">
        <f t="shared" si="270"/>
        <v>0</v>
      </c>
      <c r="Y236" s="515">
        <f t="shared" si="270"/>
        <v>0</v>
      </c>
      <c r="Z236" s="515">
        <f t="shared" si="270"/>
        <v>0</v>
      </c>
      <c r="AA236" s="515">
        <f t="shared" si="270"/>
        <v>0</v>
      </c>
      <c r="AB236" s="515">
        <f t="shared" si="270"/>
        <v>0</v>
      </c>
      <c r="AC236" s="515">
        <f t="shared" si="270"/>
        <v>0</v>
      </c>
      <c r="AD236" s="515">
        <f t="shared" si="270"/>
        <v>0</v>
      </c>
      <c r="AE236" s="515">
        <f t="shared" si="270"/>
        <v>0</v>
      </c>
      <c r="AF236" s="515">
        <f t="shared" si="270"/>
        <v>0</v>
      </c>
      <c r="AG236" s="515">
        <f t="shared" si="270"/>
        <v>0</v>
      </c>
      <c r="AH236" s="515">
        <f t="shared" si="270"/>
        <v>0</v>
      </c>
      <c r="AI236" s="515">
        <f t="shared" si="270"/>
        <v>0</v>
      </c>
      <c r="AJ236" s="515">
        <f t="shared" si="270"/>
        <v>0</v>
      </c>
      <c r="AK236" s="515">
        <f t="shared" si="270"/>
        <v>0</v>
      </c>
      <c r="AL236" s="515">
        <f t="shared" si="270"/>
        <v>0</v>
      </c>
      <c r="AM236" s="515">
        <f t="shared" si="270"/>
        <v>0</v>
      </c>
      <c r="AN236" s="515">
        <f t="shared" si="270"/>
        <v>0</v>
      </c>
      <c r="AO236" s="515">
        <f t="shared" si="270"/>
        <v>0</v>
      </c>
      <c r="AP236" s="515">
        <f t="shared" si="270"/>
        <v>0</v>
      </c>
      <c r="AQ236" s="515">
        <f t="shared" si="270"/>
        <v>0</v>
      </c>
      <c r="AR236" s="515">
        <f t="shared" si="270"/>
        <v>0</v>
      </c>
      <c r="AS236" s="515">
        <f t="shared" si="270"/>
        <v>0</v>
      </c>
      <c r="AT236" s="515">
        <f t="shared" si="270"/>
        <v>0</v>
      </c>
      <c r="AU236" s="515">
        <f t="shared" si="270"/>
        <v>0</v>
      </c>
      <c r="AV236" s="515">
        <f t="shared" si="270"/>
        <v>0</v>
      </c>
      <c r="AW236" s="515">
        <f t="shared" si="270"/>
        <v>0</v>
      </c>
      <c r="AX236" s="515">
        <f t="shared" si="270"/>
        <v>0</v>
      </c>
      <c r="AY236" s="515">
        <f t="shared" si="270"/>
        <v>0</v>
      </c>
      <c r="AZ236" s="515">
        <f t="shared" si="270"/>
        <v>0</v>
      </c>
      <c r="BA236" s="515">
        <f t="shared" si="270"/>
        <v>0</v>
      </c>
      <c r="BB236" s="515">
        <f t="shared" si="270"/>
        <v>0</v>
      </c>
      <c r="BC236" s="515">
        <f t="shared" si="270"/>
        <v>0</v>
      </c>
      <c r="BD236" s="515">
        <f t="shared" si="270"/>
        <v>0</v>
      </c>
      <c r="BE236" s="515">
        <f t="shared" si="270"/>
        <v>0</v>
      </c>
      <c r="BF236" s="515">
        <f t="shared" si="270"/>
        <v>0</v>
      </c>
      <c r="BG236" s="515">
        <f t="shared" si="270"/>
        <v>0</v>
      </c>
      <c r="BH236" s="515">
        <f t="shared" si="270"/>
        <v>0</v>
      </c>
      <c r="BI236" s="515">
        <f t="shared" si="270"/>
        <v>0</v>
      </c>
      <c r="BJ236" s="515">
        <f t="shared" si="270"/>
        <v>0</v>
      </c>
      <c r="BK236" s="515">
        <f t="shared" si="270"/>
        <v>0</v>
      </c>
      <c r="BL236" s="515">
        <f t="shared" si="270"/>
        <v>0</v>
      </c>
      <c r="BM236" s="515">
        <f t="shared" si="270"/>
        <v>0</v>
      </c>
      <c r="BN236" s="515">
        <f t="shared" si="270"/>
        <v>0</v>
      </c>
      <c r="BO236" s="515">
        <f t="shared" si="270"/>
        <v>0</v>
      </c>
      <c r="BP236" s="515">
        <f t="shared" ref="BP236:EA236" si="271">IF(OR($AL69=0,BP$167&gt;$E69,BP$167&lt;EOMONTH($D69,0)),0,IF(((($AJ69*((1+$AN69)^(BP$165-1))/12))-(BP234/$AM69))*$AM69&lt;0,0,((($AJ69*((1+$AN69)^(BP$165-1))/12))-(BP234/$AM69))*$AM69))</f>
        <v>0</v>
      </c>
      <c r="BQ236" s="515">
        <f t="shared" si="271"/>
        <v>0</v>
      </c>
      <c r="BR236" s="515">
        <f t="shared" si="271"/>
        <v>0</v>
      </c>
      <c r="BS236" s="515">
        <f t="shared" si="271"/>
        <v>0</v>
      </c>
      <c r="BT236" s="515">
        <f t="shared" si="271"/>
        <v>0</v>
      </c>
      <c r="BU236" s="515">
        <f t="shared" si="271"/>
        <v>0</v>
      </c>
      <c r="BV236" s="515">
        <f t="shared" si="271"/>
        <v>0</v>
      </c>
      <c r="BW236" s="515">
        <f t="shared" si="271"/>
        <v>0</v>
      </c>
      <c r="BX236" s="515">
        <f t="shared" si="271"/>
        <v>0</v>
      </c>
      <c r="BY236" s="515">
        <f t="shared" si="271"/>
        <v>0</v>
      </c>
      <c r="BZ236" s="515">
        <f t="shared" si="271"/>
        <v>0</v>
      </c>
      <c r="CA236" s="515">
        <f t="shared" si="271"/>
        <v>0</v>
      </c>
      <c r="CB236" s="515">
        <f t="shared" si="271"/>
        <v>0</v>
      </c>
      <c r="CC236" s="515">
        <f t="shared" si="271"/>
        <v>0</v>
      </c>
      <c r="CD236" s="515">
        <f t="shared" si="271"/>
        <v>0</v>
      </c>
      <c r="CE236" s="515">
        <f t="shared" si="271"/>
        <v>0</v>
      </c>
      <c r="CF236" s="515">
        <f t="shared" si="271"/>
        <v>0</v>
      </c>
      <c r="CG236" s="515">
        <f t="shared" si="271"/>
        <v>0</v>
      </c>
      <c r="CH236" s="515">
        <f t="shared" si="271"/>
        <v>0</v>
      </c>
      <c r="CI236" s="515">
        <f t="shared" si="271"/>
        <v>0</v>
      </c>
      <c r="CJ236" s="515">
        <f t="shared" si="271"/>
        <v>0</v>
      </c>
      <c r="CK236" s="515">
        <f t="shared" si="271"/>
        <v>0</v>
      </c>
      <c r="CL236" s="515">
        <f t="shared" si="271"/>
        <v>0</v>
      </c>
      <c r="CM236" s="515">
        <f t="shared" si="271"/>
        <v>0</v>
      </c>
      <c r="CN236" s="515">
        <f t="shared" si="271"/>
        <v>0</v>
      </c>
      <c r="CO236" s="515">
        <f t="shared" si="271"/>
        <v>0</v>
      </c>
      <c r="CP236" s="515">
        <f t="shared" si="271"/>
        <v>0</v>
      </c>
      <c r="CQ236" s="515">
        <f t="shared" si="271"/>
        <v>0</v>
      </c>
      <c r="CR236" s="515">
        <f t="shared" si="271"/>
        <v>0</v>
      </c>
      <c r="CS236" s="515">
        <f t="shared" si="271"/>
        <v>0</v>
      </c>
      <c r="CT236" s="515">
        <f t="shared" si="271"/>
        <v>0</v>
      </c>
      <c r="CU236" s="515">
        <f t="shared" si="271"/>
        <v>0</v>
      </c>
      <c r="CV236" s="515">
        <f t="shared" si="271"/>
        <v>0</v>
      </c>
      <c r="CW236" s="515">
        <f t="shared" si="271"/>
        <v>0</v>
      </c>
      <c r="CX236" s="515">
        <f t="shared" si="271"/>
        <v>0</v>
      </c>
      <c r="CY236" s="515">
        <f t="shared" si="271"/>
        <v>0</v>
      </c>
      <c r="CZ236" s="515">
        <f t="shared" si="271"/>
        <v>0</v>
      </c>
      <c r="DA236" s="515">
        <f t="shared" si="271"/>
        <v>0</v>
      </c>
      <c r="DB236" s="515">
        <f t="shared" si="271"/>
        <v>0</v>
      </c>
      <c r="DC236" s="515">
        <f t="shared" si="271"/>
        <v>0</v>
      </c>
      <c r="DD236" s="515">
        <f t="shared" si="271"/>
        <v>0</v>
      </c>
      <c r="DE236" s="515">
        <f t="shared" si="271"/>
        <v>0</v>
      </c>
      <c r="DF236" s="515">
        <f t="shared" si="271"/>
        <v>0</v>
      </c>
      <c r="DG236" s="515">
        <f t="shared" si="271"/>
        <v>0</v>
      </c>
      <c r="DH236" s="515">
        <f t="shared" si="271"/>
        <v>0</v>
      </c>
      <c r="DI236" s="515">
        <f t="shared" si="271"/>
        <v>0</v>
      </c>
      <c r="DJ236" s="515">
        <f t="shared" si="271"/>
        <v>0</v>
      </c>
      <c r="DK236" s="515">
        <f t="shared" si="271"/>
        <v>0</v>
      </c>
      <c r="DL236" s="515">
        <f t="shared" si="271"/>
        <v>0</v>
      </c>
      <c r="DM236" s="515">
        <f t="shared" si="271"/>
        <v>0</v>
      </c>
      <c r="DN236" s="515">
        <f t="shared" si="271"/>
        <v>0</v>
      </c>
      <c r="DO236" s="515">
        <f t="shared" si="271"/>
        <v>0</v>
      </c>
      <c r="DP236" s="515">
        <f t="shared" si="271"/>
        <v>0</v>
      </c>
      <c r="DQ236" s="515">
        <f t="shared" si="271"/>
        <v>0</v>
      </c>
      <c r="DR236" s="515">
        <f t="shared" si="271"/>
        <v>0</v>
      </c>
      <c r="DS236" s="515">
        <f t="shared" si="271"/>
        <v>0</v>
      </c>
      <c r="DT236" s="515">
        <f t="shared" si="271"/>
        <v>0</v>
      </c>
      <c r="DU236" s="515">
        <f t="shared" si="271"/>
        <v>0</v>
      </c>
      <c r="DV236" s="515">
        <f t="shared" si="271"/>
        <v>0</v>
      </c>
      <c r="DW236" s="515">
        <f t="shared" si="271"/>
        <v>0</v>
      </c>
      <c r="DX236" s="515">
        <f t="shared" si="271"/>
        <v>0</v>
      </c>
      <c r="DY236" s="515">
        <f t="shared" si="271"/>
        <v>0</v>
      </c>
      <c r="DZ236" s="515">
        <f t="shared" si="271"/>
        <v>0</v>
      </c>
      <c r="EA236" s="515">
        <f t="shared" si="271"/>
        <v>0</v>
      </c>
      <c r="EB236" s="515">
        <f t="shared" ref="EB236:GM236" si="272">IF(OR($AL69=0,EB$167&gt;$E69,EB$167&lt;EOMONTH($D69,0)),0,IF(((($AJ69*((1+$AN69)^(EB$165-1))/12))-(EB234/$AM69))*$AM69&lt;0,0,((($AJ69*((1+$AN69)^(EB$165-1))/12))-(EB234/$AM69))*$AM69))</f>
        <v>0</v>
      </c>
      <c r="EC236" s="515">
        <f t="shared" si="272"/>
        <v>0</v>
      </c>
      <c r="ED236" s="515">
        <f t="shared" si="272"/>
        <v>0</v>
      </c>
      <c r="EE236" s="515">
        <f t="shared" si="272"/>
        <v>0</v>
      </c>
      <c r="EF236" s="515">
        <f t="shared" si="272"/>
        <v>0</v>
      </c>
      <c r="EG236" s="515">
        <f t="shared" si="272"/>
        <v>0</v>
      </c>
      <c r="EH236" s="515">
        <f t="shared" si="272"/>
        <v>0</v>
      </c>
      <c r="EI236" s="515">
        <f t="shared" si="272"/>
        <v>0</v>
      </c>
      <c r="EJ236" s="515">
        <f t="shared" si="272"/>
        <v>0</v>
      </c>
      <c r="EK236" s="515">
        <f t="shared" si="272"/>
        <v>0</v>
      </c>
      <c r="EL236" s="515">
        <f t="shared" si="272"/>
        <v>0</v>
      </c>
      <c r="EM236" s="515">
        <f t="shared" si="272"/>
        <v>0</v>
      </c>
      <c r="EN236" s="515">
        <f t="shared" si="272"/>
        <v>0</v>
      </c>
      <c r="EO236" s="515">
        <f t="shared" si="272"/>
        <v>0</v>
      </c>
      <c r="EP236" s="515">
        <f t="shared" si="272"/>
        <v>0</v>
      </c>
      <c r="EQ236" s="515">
        <f t="shared" si="272"/>
        <v>0</v>
      </c>
      <c r="ER236" s="515">
        <f t="shared" si="272"/>
        <v>0</v>
      </c>
      <c r="ES236" s="515">
        <f t="shared" si="272"/>
        <v>0</v>
      </c>
      <c r="ET236" s="515">
        <f t="shared" si="272"/>
        <v>0</v>
      </c>
      <c r="EU236" s="515">
        <f t="shared" si="272"/>
        <v>0</v>
      </c>
      <c r="EV236" s="515">
        <f t="shared" si="272"/>
        <v>0</v>
      </c>
      <c r="EW236" s="515">
        <f t="shared" si="272"/>
        <v>0</v>
      </c>
      <c r="EX236" s="515">
        <f t="shared" si="272"/>
        <v>0</v>
      </c>
      <c r="EY236" s="515">
        <f t="shared" si="272"/>
        <v>0</v>
      </c>
      <c r="EZ236" s="515">
        <f t="shared" si="272"/>
        <v>0</v>
      </c>
      <c r="FA236" s="515">
        <f t="shared" si="272"/>
        <v>0</v>
      </c>
      <c r="FB236" s="515">
        <f t="shared" si="272"/>
        <v>0</v>
      </c>
      <c r="FC236" s="515">
        <f t="shared" si="272"/>
        <v>0</v>
      </c>
      <c r="FD236" s="515">
        <f t="shared" si="272"/>
        <v>0</v>
      </c>
      <c r="FE236" s="515">
        <f t="shared" si="272"/>
        <v>0</v>
      </c>
      <c r="FF236" s="515">
        <f t="shared" si="272"/>
        <v>0</v>
      </c>
      <c r="FG236" s="515">
        <f t="shared" si="272"/>
        <v>0</v>
      </c>
      <c r="FH236" s="515">
        <f t="shared" si="272"/>
        <v>0</v>
      </c>
      <c r="FI236" s="515">
        <f t="shared" si="272"/>
        <v>0</v>
      </c>
      <c r="FJ236" s="515">
        <f t="shared" si="272"/>
        <v>0</v>
      </c>
      <c r="FK236" s="515">
        <f t="shared" si="272"/>
        <v>0</v>
      </c>
      <c r="FL236" s="515">
        <f t="shared" si="272"/>
        <v>0</v>
      </c>
      <c r="FM236" s="515">
        <f t="shared" si="272"/>
        <v>0</v>
      </c>
      <c r="FN236" s="515">
        <f t="shared" si="272"/>
        <v>0</v>
      </c>
      <c r="FO236" s="515">
        <f t="shared" si="272"/>
        <v>0</v>
      </c>
      <c r="FP236" s="515">
        <f t="shared" si="272"/>
        <v>0</v>
      </c>
      <c r="FQ236" s="515">
        <f t="shared" si="272"/>
        <v>0</v>
      </c>
      <c r="FR236" s="515">
        <f t="shared" si="272"/>
        <v>0</v>
      </c>
      <c r="FS236" s="515">
        <f t="shared" si="272"/>
        <v>0</v>
      </c>
      <c r="FT236" s="515">
        <f t="shared" si="272"/>
        <v>0</v>
      </c>
      <c r="FU236" s="515">
        <f t="shared" si="272"/>
        <v>0</v>
      </c>
      <c r="FV236" s="515">
        <f t="shared" si="272"/>
        <v>0</v>
      </c>
      <c r="FW236" s="515">
        <f t="shared" si="272"/>
        <v>0</v>
      </c>
      <c r="FX236" s="515">
        <f t="shared" si="272"/>
        <v>0</v>
      </c>
      <c r="FY236" s="515">
        <f t="shared" si="272"/>
        <v>0</v>
      </c>
      <c r="FZ236" s="515">
        <f t="shared" si="272"/>
        <v>0</v>
      </c>
      <c r="GA236" s="515">
        <f t="shared" si="272"/>
        <v>0</v>
      </c>
      <c r="GB236" s="515">
        <f t="shared" si="272"/>
        <v>0</v>
      </c>
      <c r="GC236" s="515">
        <f t="shared" si="272"/>
        <v>0</v>
      </c>
      <c r="GD236" s="515">
        <f t="shared" si="272"/>
        <v>0</v>
      </c>
      <c r="GE236" s="515">
        <f t="shared" si="272"/>
        <v>0</v>
      </c>
      <c r="GF236" s="515">
        <f t="shared" si="272"/>
        <v>0</v>
      </c>
      <c r="GG236" s="515">
        <f t="shared" si="272"/>
        <v>0</v>
      </c>
      <c r="GH236" s="515">
        <f t="shared" si="272"/>
        <v>0</v>
      </c>
      <c r="GI236" s="515">
        <f t="shared" si="272"/>
        <v>0</v>
      </c>
      <c r="GJ236" s="515">
        <f t="shared" si="272"/>
        <v>0</v>
      </c>
      <c r="GK236" s="515">
        <f t="shared" si="272"/>
        <v>0</v>
      </c>
      <c r="GL236" s="515">
        <f t="shared" si="272"/>
        <v>0</v>
      </c>
      <c r="GM236" s="515">
        <f t="shared" si="272"/>
        <v>0</v>
      </c>
      <c r="GN236" s="515">
        <f t="shared" ref="GN236:IY236" si="273">IF(OR($AL69=0,GN$167&gt;$E69,GN$167&lt;EOMONTH($D69,0)),0,IF(((($AJ69*((1+$AN69)^(GN$165-1))/12))-(GN234/$AM69))*$AM69&lt;0,0,((($AJ69*((1+$AN69)^(GN$165-1))/12))-(GN234/$AM69))*$AM69))</f>
        <v>0</v>
      </c>
      <c r="GO236" s="515">
        <f t="shared" si="273"/>
        <v>0</v>
      </c>
      <c r="GP236" s="515">
        <f t="shared" si="273"/>
        <v>0</v>
      </c>
      <c r="GQ236" s="515">
        <f t="shared" si="273"/>
        <v>0</v>
      </c>
      <c r="GR236" s="515">
        <f t="shared" si="273"/>
        <v>0</v>
      </c>
      <c r="GS236" s="515">
        <f t="shared" si="273"/>
        <v>0</v>
      </c>
      <c r="GT236" s="515">
        <f t="shared" si="273"/>
        <v>0</v>
      </c>
      <c r="GU236" s="515">
        <f t="shared" si="273"/>
        <v>0</v>
      </c>
      <c r="GV236" s="515">
        <f t="shared" si="273"/>
        <v>0</v>
      </c>
      <c r="GW236" s="515">
        <f t="shared" si="273"/>
        <v>0</v>
      </c>
      <c r="GX236" s="515">
        <f t="shared" si="273"/>
        <v>0</v>
      </c>
      <c r="GY236" s="515">
        <f t="shared" si="273"/>
        <v>0</v>
      </c>
      <c r="GZ236" s="515">
        <f t="shared" si="273"/>
        <v>0</v>
      </c>
      <c r="HA236" s="515">
        <f t="shared" si="273"/>
        <v>0</v>
      </c>
      <c r="HB236" s="515">
        <f t="shared" si="273"/>
        <v>0</v>
      </c>
      <c r="HC236" s="515">
        <f t="shared" si="273"/>
        <v>0</v>
      </c>
      <c r="HD236" s="515">
        <f t="shared" si="273"/>
        <v>0</v>
      </c>
      <c r="HE236" s="515">
        <f t="shared" si="273"/>
        <v>0</v>
      </c>
      <c r="HF236" s="515">
        <f t="shared" si="273"/>
        <v>0</v>
      </c>
      <c r="HG236" s="515">
        <f t="shared" si="273"/>
        <v>0</v>
      </c>
      <c r="HH236" s="515">
        <f t="shared" si="273"/>
        <v>0</v>
      </c>
      <c r="HI236" s="515">
        <f t="shared" si="273"/>
        <v>0</v>
      </c>
      <c r="HJ236" s="515">
        <f t="shared" si="273"/>
        <v>0</v>
      </c>
      <c r="HK236" s="515">
        <f t="shared" si="273"/>
        <v>0</v>
      </c>
      <c r="HL236" s="515">
        <f t="shared" si="273"/>
        <v>0</v>
      </c>
      <c r="HM236" s="515">
        <f t="shared" si="273"/>
        <v>0</v>
      </c>
      <c r="HN236" s="515">
        <f t="shared" si="273"/>
        <v>0</v>
      </c>
      <c r="HO236" s="515">
        <f t="shared" si="273"/>
        <v>0</v>
      </c>
      <c r="HP236" s="515">
        <f t="shared" si="273"/>
        <v>0</v>
      </c>
      <c r="HQ236" s="515">
        <f t="shared" si="273"/>
        <v>0</v>
      </c>
      <c r="HR236" s="515">
        <f t="shared" si="273"/>
        <v>0</v>
      </c>
      <c r="HS236" s="515">
        <f t="shared" si="273"/>
        <v>0</v>
      </c>
      <c r="HT236" s="515">
        <f t="shared" si="273"/>
        <v>0</v>
      </c>
      <c r="HU236" s="515">
        <f t="shared" si="273"/>
        <v>0</v>
      </c>
      <c r="HV236" s="515">
        <f t="shared" si="273"/>
        <v>0</v>
      </c>
      <c r="HW236" s="515">
        <f t="shared" si="273"/>
        <v>0</v>
      </c>
      <c r="HX236" s="515">
        <f t="shared" si="273"/>
        <v>0</v>
      </c>
      <c r="HY236" s="515">
        <f t="shared" si="273"/>
        <v>0</v>
      </c>
      <c r="HZ236" s="515">
        <f t="shared" si="273"/>
        <v>0</v>
      </c>
      <c r="IA236" s="515">
        <f t="shared" si="273"/>
        <v>0</v>
      </c>
      <c r="IB236" s="515">
        <f t="shared" si="273"/>
        <v>0</v>
      </c>
      <c r="IC236" s="515">
        <f t="shared" si="273"/>
        <v>0</v>
      </c>
      <c r="ID236" s="515">
        <f t="shared" si="273"/>
        <v>0</v>
      </c>
      <c r="IE236" s="515">
        <f t="shared" si="273"/>
        <v>0</v>
      </c>
      <c r="IF236" s="515">
        <f t="shared" si="273"/>
        <v>0</v>
      </c>
      <c r="IG236" s="515">
        <f t="shared" si="273"/>
        <v>0</v>
      </c>
      <c r="IH236" s="515">
        <f t="shared" si="273"/>
        <v>0</v>
      </c>
      <c r="II236" s="515">
        <f t="shared" si="273"/>
        <v>0</v>
      </c>
      <c r="IJ236" s="515">
        <f t="shared" si="273"/>
        <v>0</v>
      </c>
      <c r="IK236" s="515">
        <f t="shared" si="273"/>
        <v>0</v>
      </c>
      <c r="IL236" s="515">
        <f t="shared" si="273"/>
        <v>0</v>
      </c>
      <c r="IM236" s="515">
        <f t="shared" si="273"/>
        <v>0</v>
      </c>
      <c r="IN236" s="515">
        <f t="shared" si="273"/>
        <v>0</v>
      </c>
      <c r="IO236" s="515">
        <f t="shared" si="273"/>
        <v>0</v>
      </c>
      <c r="IP236" s="515">
        <f t="shared" si="273"/>
        <v>0</v>
      </c>
      <c r="IQ236" s="515">
        <f t="shared" si="273"/>
        <v>0</v>
      </c>
      <c r="IR236" s="515">
        <f t="shared" si="273"/>
        <v>0</v>
      </c>
      <c r="IS236" s="515">
        <f t="shared" si="273"/>
        <v>0</v>
      </c>
      <c r="IT236" s="515">
        <f t="shared" si="273"/>
        <v>0</v>
      </c>
      <c r="IU236" s="515">
        <f t="shared" si="273"/>
        <v>0</v>
      </c>
      <c r="IV236" s="515">
        <f t="shared" si="273"/>
        <v>0</v>
      </c>
      <c r="IW236" s="515">
        <f t="shared" si="273"/>
        <v>0</v>
      </c>
      <c r="IX236" s="515">
        <f t="shared" si="273"/>
        <v>0</v>
      </c>
      <c r="IY236" s="515">
        <f t="shared" si="273"/>
        <v>0</v>
      </c>
      <c r="IZ236" s="515">
        <f t="shared" ref="IZ236:LK236" si="274">IF(OR($AL69=0,IZ$167&gt;$E69,IZ$167&lt;EOMONTH($D69,0)),0,IF(((($AJ69*((1+$AN69)^(IZ$165-1))/12))-(IZ234/$AM69))*$AM69&lt;0,0,((($AJ69*((1+$AN69)^(IZ$165-1))/12))-(IZ234/$AM69))*$AM69))</f>
        <v>0</v>
      </c>
      <c r="JA236" s="515">
        <f t="shared" si="274"/>
        <v>0</v>
      </c>
      <c r="JB236" s="515">
        <f t="shared" si="274"/>
        <v>0</v>
      </c>
      <c r="JC236" s="515">
        <f t="shared" si="274"/>
        <v>0</v>
      </c>
      <c r="JD236" s="515">
        <f t="shared" si="274"/>
        <v>0</v>
      </c>
      <c r="JE236" s="515">
        <f t="shared" si="274"/>
        <v>0</v>
      </c>
      <c r="JF236" s="515">
        <f t="shared" si="274"/>
        <v>0</v>
      </c>
      <c r="JG236" s="515">
        <f t="shared" si="274"/>
        <v>0</v>
      </c>
      <c r="JH236" s="515">
        <f t="shared" si="274"/>
        <v>0</v>
      </c>
      <c r="JI236" s="515">
        <f t="shared" si="274"/>
        <v>0</v>
      </c>
      <c r="JJ236" s="515">
        <f t="shared" si="274"/>
        <v>0</v>
      </c>
      <c r="JK236" s="515">
        <f t="shared" si="274"/>
        <v>0</v>
      </c>
      <c r="JL236" s="515">
        <f t="shared" si="274"/>
        <v>0</v>
      </c>
      <c r="JM236" s="515">
        <f t="shared" si="274"/>
        <v>0</v>
      </c>
      <c r="JN236" s="515">
        <f t="shared" si="274"/>
        <v>0</v>
      </c>
      <c r="JO236" s="515">
        <f t="shared" si="274"/>
        <v>0</v>
      </c>
      <c r="JP236" s="515">
        <f t="shared" si="274"/>
        <v>0</v>
      </c>
      <c r="JQ236" s="515">
        <f t="shared" si="274"/>
        <v>0</v>
      </c>
      <c r="JR236" s="515">
        <f t="shared" si="274"/>
        <v>0</v>
      </c>
      <c r="JS236" s="515">
        <f t="shared" si="274"/>
        <v>0</v>
      </c>
      <c r="JT236" s="515">
        <f t="shared" si="274"/>
        <v>0</v>
      </c>
      <c r="JU236" s="515">
        <f t="shared" si="274"/>
        <v>0</v>
      </c>
      <c r="JV236" s="515">
        <f t="shared" si="274"/>
        <v>0</v>
      </c>
      <c r="JW236" s="515">
        <f t="shared" si="274"/>
        <v>0</v>
      </c>
      <c r="JX236" s="515">
        <f t="shared" si="274"/>
        <v>0</v>
      </c>
      <c r="JY236" s="515">
        <f t="shared" si="274"/>
        <v>0</v>
      </c>
      <c r="JZ236" s="515">
        <f t="shared" si="274"/>
        <v>0</v>
      </c>
      <c r="KA236" s="515">
        <f t="shared" si="274"/>
        <v>0</v>
      </c>
      <c r="KB236" s="515">
        <f t="shared" si="274"/>
        <v>0</v>
      </c>
      <c r="KC236" s="515">
        <f t="shared" si="274"/>
        <v>0</v>
      </c>
      <c r="KD236" s="515">
        <f t="shared" si="274"/>
        <v>0</v>
      </c>
      <c r="KE236" s="515">
        <f t="shared" si="274"/>
        <v>0</v>
      </c>
      <c r="KF236" s="515">
        <f t="shared" si="274"/>
        <v>0</v>
      </c>
      <c r="KG236" s="515">
        <f t="shared" si="274"/>
        <v>0</v>
      </c>
      <c r="KH236" s="515">
        <f t="shared" si="274"/>
        <v>0</v>
      </c>
      <c r="KI236" s="515">
        <f t="shared" si="274"/>
        <v>0</v>
      </c>
      <c r="KJ236" s="515">
        <f t="shared" si="274"/>
        <v>0</v>
      </c>
      <c r="KK236" s="515">
        <f t="shared" si="274"/>
        <v>0</v>
      </c>
      <c r="KL236" s="515">
        <f t="shared" si="274"/>
        <v>0</v>
      </c>
      <c r="KM236" s="515">
        <f t="shared" si="274"/>
        <v>0</v>
      </c>
      <c r="KN236" s="515">
        <f t="shared" si="274"/>
        <v>0</v>
      </c>
      <c r="KO236" s="515">
        <f t="shared" si="274"/>
        <v>0</v>
      </c>
      <c r="KP236" s="515">
        <f t="shared" si="274"/>
        <v>0</v>
      </c>
      <c r="KQ236" s="515">
        <f t="shared" si="274"/>
        <v>0</v>
      </c>
      <c r="KR236" s="515">
        <f t="shared" si="274"/>
        <v>0</v>
      </c>
      <c r="KS236" s="515">
        <f t="shared" si="274"/>
        <v>0</v>
      </c>
      <c r="KT236" s="515">
        <f t="shared" si="274"/>
        <v>0</v>
      </c>
      <c r="KU236" s="515">
        <f t="shared" si="274"/>
        <v>0</v>
      </c>
      <c r="KV236" s="515">
        <f t="shared" si="274"/>
        <v>0</v>
      </c>
      <c r="KW236" s="515">
        <f t="shared" si="274"/>
        <v>0</v>
      </c>
      <c r="KX236" s="515">
        <f t="shared" si="274"/>
        <v>0</v>
      </c>
      <c r="KY236" s="515">
        <f t="shared" si="274"/>
        <v>0</v>
      </c>
      <c r="KZ236" s="515">
        <f t="shared" si="274"/>
        <v>0</v>
      </c>
      <c r="LA236" s="515">
        <f t="shared" si="274"/>
        <v>0</v>
      </c>
      <c r="LB236" s="515">
        <f t="shared" si="274"/>
        <v>0</v>
      </c>
      <c r="LC236" s="515">
        <f t="shared" si="274"/>
        <v>0</v>
      </c>
      <c r="LD236" s="515">
        <f t="shared" si="274"/>
        <v>0</v>
      </c>
      <c r="LE236" s="515">
        <f t="shared" si="274"/>
        <v>0</v>
      </c>
      <c r="LF236" s="515">
        <f t="shared" si="274"/>
        <v>0</v>
      </c>
      <c r="LG236" s="515">
        <f t="shared" si="274"/>
        <v>0</v>
      </c>
      <c r="LH236" s="515">
        <f t="shared" si="274"/>
        <v>0</v>
      </c>
      <c r="LI236" s="515">
        <f t="shared" si="274"/>
        <v>0</v>
      </c>
      <c r="LJ236" s="515">
        <f t="shared" si="274"/>
        <v>0</v>
      </c>
      <c r="LK236" s="515">
        <f t="shared" si="274"/>
        <v>0</v>
      </c>
      <c r="LL236" s="515">
        <f t="shared" ref="LL236:NK236" si="275">IF(OR($AL69=0,LL$167&gt;$E69,LL$167&lt;EOMONTH($D69,0)),0,IF(((($AJ69*((1+$AN69)^(LL$165-1))/12))-(LL234/$AM69))*$AM69&lt;0,0,((($AJ69*((1+$AN69)^(LL$165-1))/12))-(LL234/$AM69))*$AM69))</f>
        <v>0</v>
      </c>
      <c r="LM236" s="515">
        <f t="shared" si="275"/>
        <v>0</v>
      </c>
      <c r="LN236" s="515">
        <f t="shared" si="275"/>
        <v>0</v>
      </c>
      <c r="LO236" s="515">
        <f t="shared" si="275"/>
        <v>0</v>
      </c>
      <c r="LP236" s="515">
        <f t="shared" si="275"/>
        <v>0</v>
      </c>
      <c r="LQ236" s="515">
        <f t="shared" si="275"/>
        <v>0</v>
      </c>
      <c r="LR236" s="515">
        <f t="shared" si="275"/>
        <v>0</v>
      </c>
      <c r="LS236" s="515">
        <f t="shared" si="275"/>
        <v>0</v>
      </c>
      <c r="LT236" s="515">
        <f t="shared" si="275"/>
        <v>0</v>
      </c>
      <c r="LU236" s="515">
        <f t="shared" si="275"/>
        <v>0</v>
      </c>
      <c r="LV236" s="515">
        <f t="shared" si="275"/>
        <v>0</v>
      </c>
      <c r="LW236" s="515">
        <f t="shared" si="275"/>
        <v>0</v>
      </c>
      <c r="LX236" s="515">
        <f t="shared" si="275"/>
        <v>0</v>
      </c>
      <c r="LY236" s="515">
        <f t="shared" si="275"/>
        <v>0</v>
      </c>
      <c r="LZ236" s="515">
        <f t="shared" si="275"/>
        <v>0</v>
      </c>
      <c r="MA236" s="515">
        <f t="shared" si="275"/>
        <v>0</v>
      </c>
      <c r="MB236" s="515">
        <f t="shared" si="275"/>
        <v>0</v>
      </c>
      <c r="MC236" s="515">
        <f t="shared" si="275"/>
        <v>0</v>
      </c>
      <c r="MD236" s="515">
        <f t="shared" si="275"/>
        <v>0</v>
      </c>
      <c r="ME236" s="515">
        <f t="shared" si="275"/>
        <v>0</v>
      </c>
      <c r="MF236" s="515">
        <f t="shared" si="275"/>
        <v>0</v>
      </c>
      <c r="MG236" s="515">
        <f t="shared" si="275"/>
        <v>0</v>
      </c>
      <c r="MH236" s="515">
        <f t="shared" si="275"/>
        <v>0</v>
      </c>
      <c r="MI236" s="515">
        <f t="shared" si="275"/>
        <v>0</v>
      </c>
      <c r="MJ236" s="515">
        <f t="shared" si="275"/>
        <v>0</v>
      </c>
      <c r="MK236" s="515">
        <f t="shared" si="275"/>
        <v>0</v>
      </c>
      <c r="ML236" s="515">
        <f t="shared" si="275"/>
        <v>0</v>
      </c>
      <c r="MM236" s="515">
        <f t="shared" si="275"/>
        <v>0</v>
      </c>
      <c r="MN236" s="515">
        <f t="shared" si="275"/>
        <v>0</v>
      </c>
      <c r="MO236" s="515">
        <f t="shared" si="275"/>
        <v>0</v>
      </c>
      <c r="MP236" s="515">
        <f t="shared" si="275"/>
        <v>0</v>
      </c>
      <c r="MQ236" s="515">
        <f t="shared" si="275"/>
        <v>0</v>
      </c>
      <c r="MR236" s="515">
        <f t="shared" si="275"/>
        <v>0</v>
      </c>
      <c r="MS236" s="515">
        <f t="shared" si="275"/>
        <v>0</v>
      </c>
      <c r="MT236" s="515">
        <f t="shared" si="275"/>
        <v>0</v>
      </c>
      <c r="MU236" s="515">
        <f t="shared" si="275"/>
        <v>0</v>
      </c>
      <c r="MV236" s="515">
        <f t="shared" si="275"/>
        <v>0</v>
      </c>
      <c r="MW236" s="515">
        <f t="shared" si="275"/>
        <v>0</v>
      </c>
      <c r="MX236" s="515">
        <f t="shared" si="275"/>
        <v>0</v>
      </c>
      <c r="MY236" s="515">
        <f t="shared" si="275"/>
        <v>0</v>
      </c>
      <c r="MZ236" s="515">
        <f t="shared" si="275"/>
        <v>0</v>
      </c>
      <c r="NA236" s="515">
        <f t="shared" si="275"/>
        <v>0</v>
      </c>
      <c r="NB236" s="515">
        <f t="shared" si="275"/>
        <v>0</v>
      </c>
      <c r="NC236" s="515">
        <f t="shared" si="275"/>
        <v>0</v>
      </c>
      <c r="ND236" s="515">
        <f t="shared" si="275"/>
        <v>0</v>
      </c>
      <c r="NE236" s="515">
        <f t="shared" si="275"/>
        <v>0</v>
      </c>
      <c r="NF236" s="515">
        <f t="shared" si="275"/>
        <v>0</v>
      </c>
      <c r="NG236" s="515">
        <f t="shared" si="275"/>
        <v>0</v>
      </c>
      <c r="NH236" s="515">
        <f t="shared" si="275"/>
        <v>0</v>
      </c>
      <c r="NI236" s="515">
        <f t="shared" si="275"/>
        <v>0</v>
      </c>
      <c r="NJ236" s="515">
        <f t="shared" si="275"/>
        <v>0</v>
      </c>
      <c r="NK236" s="518">
        <f t="shared" si="275"/>
        <v>0</v>
      </c>
    </row>
    <row r="237" spans="1:375" s="384" customFormat="1" ht="13.8" x14ac:dyDescent="0.3">
      <c r="A237" s="517">
        <f t="shared" si="269"/>
        <v>0</v>
      </c>
      <c r="B237" s="421" t="s">
        <v>331</v>
      </c>
      <c r="C237" s="514" t="s">
        <v>332</v>
      </c>
      <c r="D237" s="515">
        <f t="shared" ref="D237:BO237" si="276">IF(AND(D$167&gt;=EOMONTH($D69,0),D$167&lt;EOMONTH($D69,$S69)),-D234,0)</f>
        <v>0</v>
      </c>
      <c r="E237" s="515">
        <f t="shared" si="276"/>
        <v>0</v>
      </c>
      <c r="F237" s="515">
        <f t="shared" si="276"/>
        <v>0</v>
      </c>
      <c r="G237" s="515">
        <f t="shared" si="276"/>
        <v>0</v>
      </c>
      <c r="H237" s="515">
        <f t="shared" si="276"/>
        <v>0</v>
      </c>
      <c r="I237" s="515">
        <f t="shared" si="276"/>
        <v>0</v>
      </c>
      <c r="J237" s="515">
        <f t="shared" si="276"/>
        <v>0</v>
      </c>
      <c r="K237" s="515">
        <f t="shared" si="276"/>
        <v>0</v>
      </c>
      <c r="L237" s="515">
        <f t="shared" si="276"/>
        <v>0</v>
      </c>
      <c r="M237" s="515">
        <f t="shared" si="276"/>
        <v>0</v>
      </c>
      <c r="N237" s="515">
        <f t="shared" si="276"/>
        <v>0</v>
      </c>
      <c r="O237" s="515">
        <f t="shared" si="276"/>
        <v>0</v>
      </c>
      <c r="P237" s="515">
        <f t="shared" si="276"/>
        <v>0</v>
      </c>
      <c r="Q237" s="515">
        <f t="shared" si="276"/>
        <v>0</v>
      </c>
      <c r="R237" s="515">
        <f t="shared" si="276"/>
        <v>0</v>
      </c>
      <c r="S237" s="515">
        <f t="shared" si="276"/>
        <v>0</v>
      </c>
      <c r="T237" s="515">
        <f t="shared" si="276"/>
        <v>0</v>
      </c>
      <c r="U237" s="515">
        <f t="shared" si="276"/>
        <v>0</v>
      </c>
      <c r="V237" s="515">
        <f t="shared" si="276"/>
        <v>0</v>
      </c>
      <c r="W237" s="515">
        <f t="shared" si="276"/>
        <v>0</v>
      </c>
      <c r="X237" s="515">
        <f t="shared" si="276"/>
        <v>0</v>
      </c>
      <c r="Y237" s="515">
        <f t="shared" si="276"/>
        <v>0</v>
      </c>
      <c r="Z237" s="515">
        <f t="shared" si="276"/>
        <v>0</v>
      </c>
      <c r="AA237" s="515">
        <f t="shared" si="276"/>
        <v>0</v>
      </c>
      <c r="AB237" s="515">
        <f t="shared" si="276"/>
        <v>0</v>
      </c>
      <c r="AC237" s="515">
        <f t="shared" si="276"/>
        <v>0</v>
      </c>
      <c r="AD237" s="515">
        <f t="shared" si="276"/>
        <v>0</v>
      </c>
      <c r="AE237" s="515">
        <f t="shared" si="276"/>
        <v>0</v>
      </c>
      <c r="AF237" s="515">
        <f t="shared" si="276"/>
        <v>0</v>
      </c>
      <c r="AG237" s="515">
        <f t="shared" si="276"/>
        <v>0</v>
      </c>
      <c r="AH237" s="515">
        <f t="shared" si="276"/>
        <v>0</v>
      </c>
      <c r="AI237" s="515">
        <f t="shared" si="276"/>
        <v>0</v>
      </c>
      <c r="AJ237" s="515">
        <f t="shared" si="276"/>
        <v>0</v>
      </c>
      <c r="AK237" s="515">
        <f t="shared" si="276"/>
        <v>0</v>
      </c>
      <c r="AL237" s="515">
        <f t="shared" si="276"/>
        <v>0</v>
      </c>
      <c r="AM237" s="515">
        <f t="shared" si="276"/>
        <v>0</v>
      </c>
      <c r="AN237" s="515">
        <f t="shared" si="276"/>
        <v>0</v>
      </c>
      <c r="AO237" s="515">
        <f t="shared" si="276"/>
        <v>0</v>
      </c>
      <c r="AP237" s="515">
        <f t="shared" si="276"/>
        <v>0</v>
      </c>
      <c r="AQ237" s="515">
        <f t="shared" si="276"/>
        <v>0</v>
      </c>
      <c r="AR237" s="515">
        <f t="shared" si="276"/>
        <v>0</v>
      </c>
      <c r="AS237" s="515">
        <f t="shared" si="276"/>
        <v>0</v>
      </c>
      <c r="AT237" s="515">
        <f t="shared" si="276"/>
        <v>0</v>
      </c>
      <c r="AU237" s="515">
        <f t="shared" si="276"/>
        <v>0</v>
      </c>
      <c r="AV237" s="515">
        <f t="shared" si="276"/>
        <v>0</v>
      </c>
      <c r="AW237" s="515">
        <f t="shared" si="276"/>
        <v>0</v>
      </c>
      <c r="AX237" s="515">
        <f t="shared" si="276"/>
        <v>0</v>
      </c>
      <c r="AY237" s="515">
        <f t="shared" si="276"/>
        <v>0</v>
      </c>
      <c r="AZ237" s="515">
        <f t="shared" si="276"/>
        <v>0</v>
      </c>
      <c r="BA237" s="515">
        <f t="shared" si="276"/>
        <v>0</v>
      </c>
      <c r="BB237" s="515">
        <f t="shared" si="276"/>
        <v>0</v>
      </c>
      <c r="BC237" s="515">
        <f t="shared" si="276"/>
        <v>0</v>
      </c>
      <c r="BD237" s="515">
        <f t="shared" si="276"/>
        <v>0</v>
      </c>
      <c r="BE237" s="515">
        <f t="shared" si="276"/>
        <v>0</v>
      </c>
      <c r="BF237" s="515">
        <f t="shared" si="276"/>
        <v>0</v>
      </c>
      <c r="BG237" s="515">
        <f t="shared" si="276"/>
        <v>0</v>
      </c>
      <c r="BH237" s="515">
        <f t="shared" si="276"/>
        <v>0</v>
      </c>
      <c r="BI237" s="515">
        <f t="shared" si="276"/>
        <v>0</v>
      </c>
      <c r="BJ237" s="515">
        <f t="shared" si="276"/>
        <v>0</v>
      </c>
      <c r="BK237" s="515">
        <f t="shared" si="276"/>
        <v>0</v>
      </c>
      <c r="BL237" s="515">
        <f t="shared" si="276"/>
        <v>0</v>
      </c>
      <c r="BM237" s="515">
        <f t="shared" si="276"/>
        <v>0</v>
      </c>
      <c r="BN237" s="515">
        <f t="shared" si="276"/>
        <v>0</v>
      </c>
      <c r="BO237" s="515">
        <f t="shared" si="276"/>
        <v>0</v>
      </c>
      <c r="BP237" s="515">
        <f t="shared" ref="BP237:EA237" si="277">IF(AND(BP$167&gt;=EOMONTH($D69,0),BP$167&lt;EOMONTH($D69,$S69)),-BP234,0)</f>
        <v>0</v>
      </c>
      <c r="BQ237" s="515">
        <f t="shared" si="277"/>
        <v>0</v>
      </c>
      <c r="BR237" s="515">
        <f t="shared" si="277"/>
        <v>0</v>
      </c>
      <c r="BS237" s="515">
        <f t="shared" si="277"/>
        <v>0</v>
      </c>
      <c r="BT237" s="515">
        <f t="shared" si="277"/>
        <v>0</v>
      </c>
      <c r="BU237" s="515">
        <f t="shared" si="277"/>
        <v>0</v>
      </c>
      <c r="BV237" s="515">
        <f t="shared" si="277"/>
        <v>0</v>
      </c>
      <c r="BW237" s="515">
        <f t="shared" si="277"/>
        <v>0</v>
      </c>
      <c r="BX237" s="515">
        <f t="shared" si="277"/>
        <v>0</v>
      </c>
      <c r="BY237" s="515">
        <f t="shared" si="277"/>
        <v>0</v>
      </c>
      <c r="BZ237" s="515">
        <f t="shared" si="277"/>
        <v>0</v>
      </c>
      <c r="CA237" s="515">
        <f t="shared" si="277"/>
        <v>0</v>
      </c>
      <c r="CB237" s="515">
        <f t="shared" si="277"/>
        <v>0</v>
      </c>
      <c r="CC237" s="515">
        <f t="shared" si="277"/>
        <v>0</v>
      </c>
      <c r="CD237" s="515">
        <f t="shared" si="277"/>
        <v>0</v>
      </c>
      <c r="CE237" s="515">
        <f t="shared" si="277"/>
        <v>0</v>
      </c>
      <c r="CF237" s="515">
        <f t="shared" si="277"/>
        <v>0</v>
      </c>
      <c r="CG237" s="515">
        <f t="shared" si="277"/>
        <v>0</v>
      </c>
      <c r="CH237" s="515">
        <f t="shared" si="277"/>
        <v>0</v>
      </c>
      <c r="CI237" s="515">
        <f t="shared" si="277"/>
        <v>0</v>
      </c>
      <c r="CJ237" s="515">
        <f t="shared" si="277"/>
        <v>0</v>
      </c>
      <c r="CK237" s="515">
        <f t="shared" si="277"/>
        <v>0</v>
      </c>
      <c r="CL237" s="515">
        <f t="shared" si="277"/>
        <v>0</v>
      </c>
      <c r="CM237" s="515">
        <f t="shared" si="277"/>
        <v>0</v>
      </c>
      <c r="CN237" s="515">
        <f t="shared" si="277"/>
        <v>0</v>
      </c>
      <c r="CO237" s="515">
        <f t="shared" si="277"/>
        <v>0</v>
      </c>
      <c r="CP237" s="515">
        <f t="shared" si="277"/>
        <v>0</v>
      </c>
      <c r="CQ237" s="515">
        <f t="shared" si="277"/>
        <v>0</v>
      </c>
      <c r="CR237" s="515">
        <f t="shared" si="277"/>
        <v>0</v>
      </c>
      <c r="CS237" s="515">
        <f t="shared" si="277"/>
        <v>0</v>
      </c>
      <c r="CT237" s="515">
        <f t="shared" si="277"/>
        <v>0</v>
      </c>
      <c r="CU237" s="515">
        <f t="shared" si="277"/>
        <v>0</v>
      </c>
      <c r="CV237" s="515">
        <f t="shared" si="277"/>
        <v>0</v>
      </c>
      <c r="CW237" s="515">
        <f t="shared" si="277"/>
        <v>0</v>
      </c>
      <c r="CX237" s="515">
        <f t="shared" si="277"/>
        <v>0</v>
      </c>
      <c r="CY237" s="515">
        <f t="shared" si="277"/>
        <v>0</v>
      </c>
      <c r="CZ237" s="515">
        <f t="shared" si="277"/>
        <v>0</v>
      </c>
      <c r="DA237" s="515">
        <f t="shared" si="277"/>
        <v>0</v>
      </c>
      <c r="DB237" s="515">
        <f t="shared" si="277"/>
        <v>0</v>
      </c>
      <c r="DC237" s="515">
        <f t="shared" si="277"/>
        <v>0</v>
      </c>
      <c r="DD237" s="515">
        <f t="shared" si="277"/>
        <v>0</v>
      </c>
      <c r="DE237" s="515">
        <f t="shared" si="277"/>
        <v>0</v>
      </c>
      <c r="DF237" s="515">
        <f t="shared" si="277"/>
        <v>0</v>
      </c>
      <c r="DG237" s="515">
        <f t="shared" si="277"/>
        <v>0</v>
      </c>
      <c r="DH237" s="515">
        <f t="shared" si="277"/>
        <v>0</v>
      </c>
      <c r="DI237" s="515">
        <f t="shared" si="277"/>
        <v>0</v>
      </c>
      <c r="DJ237" s="515">
        <f t="shared" si="277"/>
        <v>0</v>
      </c>
      <c r="DK237" s="515">
        <f t="shared" si="277"/>
        <v>0</v>
      </c>
      <c r="DL237" s="515">
        <f t="shared" si="277"/>
        <v>0</v>
      </c>
      <c r="DM237" s="515">
        <f t="shared" si="277"/>
        <v>0</v>
      </c>
      <c r="DN237" s="515">
        <f t="shared" si="277"/>
        <v>0</v>
      </c>
      <c r="DO237" s="515">
        <f t="shared" si="277"/>
        <v>0</v>
      </c>
      <c r="DP237" s="515">
        <f t="shared" si="277"/>
        <v>0</v>
      </c>
      <c r="DQ237" s="515">
        <f t="shared" si="277"/>
        <v>0</v>
      </c>
      <c r="DR237" s="515">
        <f t="shared" si="277"/>
        <v>0</v>
      </c>
      <c r="DS237" s="515">
        <f t="shared" si="277"/>
        <v>0</v>
      </c>
      <c r="DT237" s="515">
        <f t="shared" si="277"/>
        <v>0</v>
      </c>
      <c r="DU237" s="515">
        <f t="shared" si="277"/>
        <v>0</v>
      </c>
      <c r="DV237" s="515">
        <f t="shared" si="277"/>
        <v>0</v>
      </c>
      <c r="DW237" s="515">
        <f t="shared" si="277"/>
        <v>0</v>
      </c>
      <c r="DX237" s="515">
        <f t="shared" si="277"/>
        <v>0</v>
      </c>
      <c r="DY237" s="515">
        <f t="shared" si="277"/>
        <v>0</v>
      </c>
      <c r="DZ237" s="515">
        <f t="shared" si="277"/>
        <v>0</v>
      </c>
      <c r="EA237" s="515">
        <f t="shared" si="277"/>
        <v>0</v>
      </c>
      <c r="EB237" s="515">
        <f t="shared" ref="EB237:GM237" si="278">IF(AND(EB$167&gt;=EOMONTH($D69,0),EB$167&lt;EOMONTH($D69,$S69)),-EB234,0)</f>
        <v>0</v>
      </c>
      <c r="EC237" s="515">
        <f t="shared" si="278"/>
        <v>0</v>
      </c>
      <c r="ED237" s="515">
        <f t="shared" si="278"/>
        <v>0</v>
      </c>
      <c r="EE237" s="515">
        <f t="shared" si="278"/>
        <v>0</v>
      </c>
      <c r="EF237" s="515">
        <f t="shared" si="278"/>
        <v>0</v>
      </c>
      <c r="EG237" s="515">
        <f t="shared" si="278"/>
        <v>0</v>
      </c>
      <c r="EH237" s="515">
        <f t="shared" si="278"/>
        <v>0</v>
      </c>
      <c r="EI237" s="515">
        <f t="shared" si="278"/>
        <v>0</v>
      </c>
      <c r="EJ237" s="515">
        <f t="shared" si="278"/>
        <v>0</v>
      </c>
      <c r="EK237" s="515">
        <f t="shared" si="278"/>
        <v>0</v>
      </c>
      <c r="EL237" s="515">
        <f t="shared" si="278"/>
        <v>0</v>
      </c>
      <c r="EM237" s="515">
        <f t="shared" si="278"/>
        <v>0</v>
      </c>
      <c r="EN237" s="515">
        <f t="shared" si="278"/>
        <v>0</v>
      </c>
      <c r="EO237" s="515">
        <f t="shared" si="278"/>
        <v>0</v>
      </c>
      <c r="EP237" s="515">
        <f t="shared" si="278"/>
        <v>0</v>
      </c>
      <c r="EQ237" s="515">
        <f t="shared" si="278"/>
        <v>0</v>
      </c>
      <c r="ER237" s="515">
        <f t="shared" si="278"/>
        <v>0</v>
      </c>
      <c r="ES237" s="515">
        <f t="shared" si="278"/>
        <v>0</v>
      </c>
      <c r="ET237" s="515">
        <f t="shared" si="278"/>
        <v>0</v>
      </c>
      <c r="EU237" s="515">
        <f t="shared" si="278"/>
        <v>0</v>
      </c>
      <c r="EV237" s="515">
        <f t="shared" si="278"/>
        <v>0</v>
      </c>
      <c r="EW237" s="515">
        <f t="shared" si="278"/>
        <v>0</v>
      </c>
      <c r="EX237" s="515">
        <f t="shared" si="278"/>
        <v>0</v>
      </c>
      <c r="EY237" s="515">
        <f t="shared" si="278"/>
        <v>0</v>
      </c>
      <c r="EZ237" s="515">
        <f t="shared" si="278"/>
        <v>0</v>
      </c>
      <c r="FA237" s="515">
        <f t="shared" si="278"/>
        <v>0</v>
      </c>
      <c r="FB237" s="515">
        <f t="shared" si="278"/>
        <v>0</v>
      </c>
      <c r="FC237" s="515">
        <f t="shared" si="278"/>
        <v>0</v>
      </c>
      <c r="FD237" s="515">
        <f t="shared" si="278"/>
        <v>0</v>
      </c>
      <c r="FE237" s="515">
        <f t="shared" si="278"/>
        <v>0</v>
      </c>
      <c r="FF237" s="515">
        <f t="shared" si="278"/>
        <v>0</v>
      </c>
      <c r="FG237" s="515">
        <f t="shared" si="278"/>
        <v>0</v>
      </c>
      <c r="FH237" s="515">
        <f t="shared" si="278"/>
        <v>0</v>
      </c>
      <c r="FI237" s="515">
        <f t="shared" si="278"/>
        <v>0</v>
      </c>
      <c r="FJ237" s="515">
        <f t="shared" si="278"/>
        <v>0</v>
      </c>
      <c r="FK237" s="515">
        <f t="shared" si="278"/>
        <v>0</v>
      </c>
      <c r="FL237" s="515">
        <f t="shared" si="278"/>
        <v>0</v>
      </c>
      <c r="FM237" s="515">
        <f t="shared" si="278"/>
        <v>0</v>
      </c>
      <c r="FN237" s="515">
        <f t="shared" si="278"/>
        <v>0</v>
      </c>
      <c r="FO237" s="515">
        <f t="shared" si="278"/>
        <v>0</v>
      </c>
      <c r="FP237" s="515">
        <f t="shared" si="278"/>
        <v>0</v>
      </c>
      <c r="FQ237" s="515">
        <f t="shared" si="278"/>
        <v>0</v>
      </c>
      <c r="FR237" s="515">
        <f t="shared" si="278"/>
        <v>0</v>
      </c>
      <c r="FS237" s="515">
        <f t="shared" si="278"/>
        <v>0</v>
      </c>
      <c r="FT237" s="515">
        <f t="shared" si="278"/>
        <v>0</v>
      </c>
      <c r="FU237" s="515">
        <f t="shared" si="278"/>
        <v>0</v>
      </c>
      <c r="FV237" s="515">
        <f t="shared" si="278"/>
        <v>0</v>
      </c>
      <c r="FW237" s="515">
        <f t="shared" si="278"/>
        <v>0</v>
      </c>
      <c r="FX237" s="515">
        <f t="shared" si="278"/>
        <v>0</v>
      </c>
      <c r="FY237" s="515">
        <f t="shared" si="278"/>
        <v>0</v>
      </c>
      <c r="FZ237" s="515">
        <f t="shared" si="278"/>
        <v>0</v>
      </c>
      <c r="GA237" s="515">
        <f t="shared" si="278"/>
        <v>0</v>
      </c>
      <c r="GB237" s="515">
        <f t="shared" si="278"/>
        <v>0</v>
      </c>
      <c r="GC237" s="515">
        <f t="shared" si="278"/>
        <v>0</v>
      </c>
      <c r="GD237" s="515">
        <f t="shared" si="278"/>
        <v>0</v>
      </c>
      <c r="GE237" s="515">
        <f t="shared" si="278"/>
        <v>0</v>
      </c>
      <c r="GF237" s="515">
        <f t="shared" si="278"/>
        <v>0</v>
      </c>
      <c r="GG237" s="515">
        <f t="shared" si="278"/>
        <v>0</v>
      </c>
      <c r="GH237" s="515">
        <f t="shared" si="278"/>
        <v>0</v>
      </c>
      <c r="GI237" s="515">
        <f t="shared" si="278"/>
        <v>0</v>
      </c>
      <c r="GJ237" s="515">
        <f t="shared" si="278"/>
        <v>0</v>
      </c>
      <c r="GK237" s="515">
        <f t="shared" si="278"/>
        <v>0</v>
      </c>
      <c r="GL237" s="515">
        <f t="shared" si="278"/>
        <v>0</v>
      </c>
      <c r="GM237" s="515">
        <f t="shared" si="278"/>
        <v>0</v>
      </c>
      <c r="GN237" s="515">
        <f t="shared" ref="GN237:IY237" si="279">IF(AND(GN$167&gt;=EOMONTH($D69,0),GN$167&lt;EOMONTH($D69,$S69)),-GN234,0)</f>
        <v>0</v>
      </c>
      <c r="GO237" s="515">
        <f t="shared" si="279"/>
        <v>0</v>
      </c>
      <c r="GP237" s="515">
        <f t="shared" si="279"/>
        <v>0</v>
      </c>
      <c r="GQ237" s="515">
        <f t="shared" si="279"/>
        <v>0</v>
      </c>
      <c r="GR237" s="515">
        <f t="shared" si="279"/>
        <v>0</v>
      </c>
      <c r="GS237" s="515">
        <f t="shared" si="279"/>
        <v>0</v>
      </c>
      <c r="GT237" s="515">
        <f t="shared" si="279"/>
        <v>0</v>
      </c>
      <c r="GU237" s="515">
        <f t="shared" si="279"/>
        <v>0</v>
      </c>
      <c r="GV237" s="515">
        <f t="shared" si="279"/>
        <v>0</v>
      </c>
      <c r="GW237" s="515">
        <f t="shared" si="279"/>
        <v>0</v>
      </c>
      <c r="GX237" s="515">
        <f t="shared" si="279"/>
        <v>0</v>
      </c>
      <c r="GY237" s="515">
        <f t="shared" si="279"/>
        <v>0</v>
      </c>
      <c r="GZ237" s="515">
        <f t="shared" si="279"/>
        <v>0</v>
      </c>
      <c r="HA237" s="515">
        <f t="shared" si="279"/>
        <v>0</v>
      </c>
      <c r="HB237" s="515">
        <f t="shared" si="279"/>
        <v>0</v>
      </c>
      <c r="HC237" s="515">
        <f t="shared" si="279"/>
        <v>0</v>
      </c>
      <c r="HD237" s="515">
        <f t="shared" si="279"/>
        <v>0</v>
      </c>
      <c r="HE237" s="515">
        <f t="shared" si="279"/>
        <v>0</v>
      </c>
      <c r="HF237" s="515">
        <f t="shared" si="279"/>
        <v>0</v>
      </c>
      <c r="HG237" s="515">
        <f t="shared" si="279"/>
        <v>0</v>
      </c>
      <c r="HH237" s="515">
        <f t="shared" si="279"/>
        <v>0</v>
      </c>
      <c r="HI237" s="515">
        <f t="shared" si="279"/>
        <v>0</v>
      </c>
      <c r="HJ237" s="515">
        <f t="shared" si="279"/>
        <v>0</v>
      </c>
      <c r="HK237" s="515">
        <f t="shared" si="279"/>
        <v>0</v>
      </c>
      <c r="HL237" s="515">
        <f t="shared" si="279"/>
        <v>0</v>
      </c>
      <c r="HM237" s="515">
        <f t="shared" si="279"/>
        <v>0</v>
      </c>
      <c r="HN237" s="515">
        <f t="shared" si="279"/>
        <v>0</v>
      </c>
      <c r="HO237" s="515">
        <f t="shared" si="279"/>
        <v>0</v>
      </c>
      <c r="HP237" s="515">
        <f t="shared" si="279"/>
        <v>0</v>
      </c>
      <c r="HQ237" s="515">
        <f t="shared" si="279"/>
        <v>0</v>
      </c>
      <c r="HR237" s="515">
        <f t="shared" si="279"/>
        <v>0</v>
      </c>
      <c r="HS237" s="515">
        <f t="shared" si="279"/>
        <v>0</v>
      </c>
      <c r="HT237" s="515">
        <f t="shared" si="279"/>
        <v>0</v>
      </c>
      <c r="HU237" s="515">
        <f t="shared" si="279"/>
        <v>0</v>
      </c>
      <c r="HV237" s="515">
        <f t="shared" si="279"/>
        <v>0</v>
      </c>
      <c r="HW237" s="515">
        <f t="shared" si="279"/>
        <v>0</v>
      </c>
      <c r="HX237" s="515">
        <f t="shared" si="279"/>
        <v>0</v>
      </c>
      <c r="HY237" s="515">
        <f t="shared" si="279"/>
        <v>0</v>
      </c>
      <c r="HZ237" s="515">
        <f t="shared" si="279"/>
        <v>0</v>
      </c>
      <c r="IA237" s="515">
        <f t="shared" si="279"/>
        <v>0</v>
      </c>
      <c r="IB237" s="515">
        <f t="shared" si="279"/>
        <v>0</v>
      </c>
      <c r="IC237" s="515">
        <f t="shared" si="279"/>
        <v>0</v>
      </c>
      <c r="ID237" s="515">
        <f t="shared" si="279"/>
        <v>0</v>
      </c>
      <c r="IE237" s="515">
        <f t="shared" si="279"/>
        <v>0</v>
      </c>
      <c r="IF237" s="515">
        <f t="shared" si="279"/>
        <v>0</v>
      </c>
      <c r="IG237" s="515">
        <f t="shared" si="279"/>
        <v>0</v>
      </c>
      <c r="IH237" s="515">
        <f t="shared" si="279"/>
        <v>0</v>
      </c>
      <c r="II237" s="515">
        <f t="shared" si="279"/>
        <v>0</v>
      </c>
      <c r="IJ237" s="515">
        <f t="shared" si="279"/>
        <v>0</v>
      </c>
      <c r="IK237" s="515">
        <f t="shared" si="279"/>
        <v>0</v>
      </c>
      <c r="IL237" s="515">
        <f t="shared" si="279"/>
        <v>0</v>
      </c>
      <c r="IM237" s="515">
        <f t="shared" si="279"/>
        <v>0</v>
      </c>
      <c r="IN237" s="515">
        <f t="shared" si="279"/>
        <v>0</v>
      </c>
      <c r="IO237" s="515">
        <f t="shared" si="279"/>
        <v>0</v>
      </c>
      <c r="IP237" s="515">
        <f t="shared" si="279"/>
        <v>0</v>
      </c>
      <c r="IQ237" s="515">
        <f t="shared" si="279"/>
        <v>0</v>
      </c>
      <c r="IR237" s="515">
        <f t="shared" si="279"/>
        <v>0</v>
      </c>
      <c r="IS237" s="515">
        <f t="shared" si="279"/>
        <v>0</v>
      </c>
      <c r="IT237" s="515">
        <f t="shared" si="279"/>
        <v>0</v>
      </c>
      <c r="IU237" s="515">
        <f t="shared" si="279"/>
        <v>0</v>
      </c>
      <c r="IV237" s="515">
        <f t="shared" si="279"/>
        <v>0</v>
      </c>
      <c r="IW237" s="515">
        <f t="shared" si="279"/>
        <v>0</v>
      </c>
      <c r="IX237" s="515">
        <f t="shared" si="279"/>
        <v>0</v>
      </c>
      <c r="IY237" s="515">
        <f t="shared" si="279"/>
        <v>0</v>
      </c>
      <c r="IZ237" s="515">
        <f t="shared" ref="IZ237:LK237" si="280">IF(AND(IZ$167&gt;=EOMONTH($D69,0),IZ$167&lt;EOMONTH($D69,$S69)),-IZ234,0)</f>
        <v>0</v>
      </c>
      <c r="JA237" s="515">
        <f t="shared" si="280"/>
        <v>0</v>
      </c>
      <c r="JB237" s="515">
        <f t="shared" si="280"/>
        <v>0</v>
      </c>
      <c r="JC237" s="515">
        <f t="shared" si="280"/>
        <v>0</v>
      </c>
      <c r="JD237" s="515">
        <f t="shared" si="280"/>
        <v>0</v>
      </c>
      <c r="JE237" s="515">
        <f t="shared" si="280"/>
        <v>0</v>
      </c>
      <c r="JF237" s="515">
        <f t="shared" si="280"/>
        <v>0</v>
      </c>
      <c r="JG237" s="515">
        <f t="shared" si="280"/>
        <v>0</v>
      </c>
      <c r="JH237" s="515">
        <f t="shared" si="280"/>
        <v>0</v>
      </c>
      <c r="JI237" s="515">
        <f t="shared" si="280"/>
        <v>0</v>
      </c>
      <c r="JJ237" s="515">
        <f t="shared" si="280"/>
        <v>0</v>
      </c>
      <c r="JK237" s="515">
        <f t="shared" si="280"/>
        <v>0</v>
      </c>
      <c r="JL237" s="515">
        <f t="shared" si="280"/>
        <v>0</v>
      </c>
      <c r="JM237" s="515">
        <f t="shared" si="280"/>
        <v>0</v>
      </c>
      <c r="JN237" s="515">
        <f t="shared" si="280"/>
        <v>0</v>
      </c>
      <c r="JO237" s="515">
        <f t="shared" si="280"/>
        <v>0</v>
      </c>
      <c r="JP237" s="515">
        <f t="shared" si="280"/>
        <v>0</v>
      </c>
      <c r="JQ237" s="515">
        <f t="shared" si="280"/>
        <v>0</v>
      </c>
      <c r="JR237" s="515">
        <f t="shared" si="280"/>
        <v>0</v>
      </c>
      <c r="JS237" s="515">
        <f t="shared" si="280"/>
        <v>0</v>
      </c>
      <c r="JT237" s="515">
        <f t="shared" si="280"/>
        <v>0</v>
      </c>
      <c r="JU237" s="515">
        <f t="shared" si="280"/>
        <v>0</v>
      </c>
      <c r="JV237" s="515">
        <f t="shared" si="280"/>
        <v>0</v>
      </c>
      <c r="JW237" s="515">
        <f t="shared" si="280"/>
        <v>0</v>
      </c>
      <c r="JX237" s="515">
        <f t="shared" si="280"/>
        <v>0</v>
      </c>
      <c r="JY237" s="515">
        <f t="shared" si="280"/>
        <v>0</v>
      </c>
      <c r="JZ237" s="515">
        <f t="shared" si="280"/>
        <v>0</v>
      </c>
      <c r="KA237" s="515">
        <f t="shared" si="280"/>
        <v>0</v>
      </c>
      <c r="KB237" s="515">
        <f t="shared" si="280"/>
        <v>0</v>
      </c>
      <c r="KC237" s="515">
        <f t="shared" si="280"/>
        <v>0</v>
      </c>
      <c r="KD237" s="515">
        <f t="shared" si="280"/>
        <v>0</v>
      </c>
      <c r="KE237" s="515">
        <f t="shared" si="280"/>
        <v>0</v>
      </c>
      <c r="KF237" s="515">
        <f t="shared" si="280"/>
        <v>0</v>
      </c>
      <c r="KG237" s="515">
        <f t="shared" si="280"/>
        <v>0</v>
      </c>
      <c r="KH237" s="515">
        <f t="shared" si="280"/>
        <v>0</v>
      </c>
      <c r="KI237" s="515">
        <f t="shared" si="280"/>
        <v>0</v>
      </c>
      <c r="KJ237" s="515">
        <f t="shared" si="280"/>
        <v>0</v>
      </c>
      <c r="KK237" s="515">
        <f t="shared" si="280"/>
        <v>0</v>
      </c>
      <c r="KL237" s="515">
        <f t="shared" si="280"/>
        <v>0</v>
      </c>
      <c r="KM237" s="515">
        <f t="shared" si="280"/>
        <v>0</v>
      </c>
      <c r="KN237" s="515">
        <f t="shared" si="280"/>
        <v>0</v>
      </c>
      <c r="KO237" s="515">
        <f t="shared" si="280"/>
        <v>0</v>
      </c>
      <c r="KP237" s="515">
        <f t="shared" si="280"/>
        <v>0</v>
      </c>
      <c r="KQ237" s="515">
        <f t="shared" si="280"/>
        <v>0</v>
      </c>
      <c r="KR237" s="515">
        <f t="shared" si="280"/>
        <v>0</v>
      </c>
      <c r="KS237" s="515">
        <f t="shared" si="280"/>
        <v>0</v>
      </c>
      <c r="KT237" s="515">
        <f t="shared" si="280"/>
        <v>0</v>
      </c>
      <c r="KU237" s="515">
        <f t="shared" si="280"/>
        <v>0</v>
      </c>
      <c r="KV237" s="515">
        <f t="shared" si="280"/>
        <v>0</v>
      </c>
      <c r="KW237" s="515">
        <f t="shared" si="280"/>
        <v>0</v>
      </c>
      <c r="KX237" s="515">
        <f t="shared" si="280"/>
        <v>0</v>
      </c>
      <c r="KY237" s="515">
        <f t="shared" si="280"/>
        <v>0</v>
      </c>
      <c r="KZ237" s="515">
        <f t="shared" si="280"/>
        <v>0</v>
      </c>
      <c r="LA237" s="515">
        <f t="shared" si="280"/>
        <v>0</v>
      </c>
      <c r="LB237" s="515">
        <f t="shared" si="280"/>
        <v>0</v>
      </c>
      <c r="LC237" s="515">
        <f t="shared" si="280"/>
        <v>0</v>
      </c>
      <c r="LD237" s="515">
        <f t="shared" si="280"/>
        <v>0</v>
      </c>
      <c r="LE237" s="515">
        <f t="shared" si="280"/>
        <v>0</v>
      </c>
      <c r="LF237" s="515">
        <f t="shared" si="280"/>
        <v>0</v>
      </c>
      <c r="LG237" s="515">
        <f t="shared" si="280"/>
        <v>0</v>
      </c>
      <c r="LH237" s="515">
        <f t="shared" si="280"/>
        <v>0</v>
      </c>
      <c r="LI237" s="515">
        <f t="shared" si="280"/>
        <v>0</v>
      </c>
      <c r="LJ237" s="515">
        <f t="shared" si="280"/>
        <v>0</v>
      </c>
      <c r="LK237" s="515">
        <f t="shared" si="280"/>
        <v>0</v>
      </c>
      <c r="LL237" s="515">
        <f t="shared" ref="LL237:NK237" si="281">IF(AND(LL$167&gt;=EOMONTH($D69,0),LL$167&lt;EOMONTH($D69,$S69)),-LL234,0)</f>
        <v>0</v>
      </c>
      <c r="LM237" s="515">
        <f t="shared" si="281"/>
        <v>0</v>
      </c>
      <c r="LN237" s="515">
        <f t="shared" si="281"/>
        <v>0</v>
      </c>
      <c r="LO237" s="515">
        <f t="shared" si="281"/>
        <v>0</v>
      </c>
      <c r="LP237" s="515">
        <f t="shared" si="281"/>
        <v>0</v>
      </c>
      <c r="LQ237" s="515">
        <f t="shared" si="281"/>
        <v>0</v>
      </c>
      <c r="LR237" s="515">
        <f t="shared" si="281"/>
        <v>0</v>
      </c>
      <c r="LS237" s="515">
        <f t="shared" si="281"/>
        <v>0</v>
      </c>
      <c r="LT237" s="515">
        <f t="shared" si="281"/>
        <v>0</v>
      </c>
      <c r="LU237" s="515">
        <f t="shared" si="281"/>
        <v>0</v>
      </c>
      <c r="LV237" s="515">
        <f t="shared" si="281"/>
        <v>0</v>
      </c>
      <c r="LW237" s="515">
        <f t="shared" si="281"/>
        <v>0</v>
      </c>
      <c r="LX237" s="515">
        <f t="shared" si="281"/>
        <v>0</v>
      </c>
      <c r="LY237" s="515">
        <f t="shared" si="281"/>
        <v>0</v>
      </c>
      <c r="LZ237" s="515">
        <f t="shared" si="281"/>
        <v>0</v>
      </c>
      <c r="MA237" s="515">
        <f t="shared" si="281"/>
        <v>0</v>
      </c>
      <c r="MB237" s="515">
        <f t="shared" si="281"/>
        <v>0</v>
      </c>
      <c r="MC237" s="515">
        <f t="shared" si="281"/>
        <v>0</v>
      </c>
      <c r="MD237" s="515">
        <f t="shared" si="281"/>
        <v>0</v>
      </c>
      <c r="ME237" s="515">
        <f t="shared" si="281"/>
        <v>0</v>
      </c>
      <c r="MF237" s="515">
        <f t="shared" si="281"/>
        <v>0</v>
      </c>
      <c r="MG237" s="515">
        <f t="shared" si="281"/>
        <v>0</v>
      </c>
      <c r="MH237" s="515">
        <f t="shared" si="281"/>
        <v>0</v>
      </c>
      <c r="MI237" s="515">
        <f t="shared" si="281"/>
        <v>0</v>
      </c>
      <c r="MJ237" s="515">
        <f t="shared" si="281"/>
        <v>0</v>
      </c>
      <c r="MK237" s="515">
        <f t="shared" si="281"/>
        <v>0</v>
      </c>
      <c r="ML237" s="515">
        <f t="shared" si="281"/>
        <v>0</v>
      </c>
      <c r="MM237" s="515">
        <f t="shared" si="281"/>
        <v>0</v>
      </c>
      <c r="MN237" s="515">
        <f t="shared" si="281"/>
        <v>0</v>
      </c>
      <c r="MO237" s="515">
        <f t="shared" si="281"/>
        <v>0</v>
      </c>
      <c r="MP237" s="515">
        <f t="shared" si="281"/>
        <v>0</v>
      </c>
      <c r="MQ237" s="515">
        <f t="shared" si="281"/>
        <v>0</v>
      </c>
      <c r="MR237" s="515">
        <f t="shared" si="281"/>
        <v>0</v>
      </c>
      <c r="MS237" s="515">
        <f t="shared" si="281"/>
        <v>0</v>
      </c>
      <c r="MT237" s="515">
        <f t="shared" si="281"/>
        <v>0</v>
      </c>
      <c r="MU237" s="515">
        <f t="shared" si="281"/>
        <v>0</v>
      </c>
      <c r="MV237" s="515">
        <f t="shared" si="281"/>
        <v>0</v>
      </c>
      <c r="MW237" s="515">
        <f t="shared" si="281"/>
        <v>0</v>
      </c>
      <c r="MX237" s="515">
        <f t="shared" si="281"/>
        <v>0</v>
      </c>
      <c r="MY237" s="515">
        <f t="shared" si="281"/>
        <v>0</v>
      </c>
      <c r="MZ237" s="515">
        <f t="shared" si="281"/>
        <v>0</v>
      </c>
      <c r="NA237" s="515">
        <f t="shared" si="281"/>
        <v>0</v>
      </c>
      <c r="NB237" s="515">
        <f t="shared" si="281"/>
        <v>0</v>
      </c>
      <c r="NC237" s="515">
        <f t="shared" si="281"/>
        <v>0</v>
      </c>
      <c r="ND237" s="515">
        <f t="shared" si="281"/>
        <v>0</v>
      </c>
      <c r="NE237" s="515">
        <f t="shared" si="281"/>
        <v>0</v>
      </c>
      <c r="NF237" s="515">
        <f t="shared" si="281"/>
        <v>0</v>
      </c>
      <c r="NG237" s="515">
        <f t="shared" si="281"/>
        <v>0</v>
      </c>
      <c r="NH237" s="515">
        <f t="shared" si="281"/>
        <v>0</v>
      </c>
      <c r="NI237" s="515">
        <f t="shared" si="281"/>
        <v>0</v>
      </c>
      <c r="NJ237" s="515">
        <f t="shared" si="281"/>
        <v>0</v>
      </c>
      <c r="NK237" s="518">
        <f t="shared" si="281"/>
        <v>0</v>
      </c>
    </row>
    <row r="238" spans="1:375" s="384" customFormat="1" ht="13.8" x14ac:dyDescent="0.3">
      <c r="A238" s="517">
        <f t="shared" si="269"/>
        <v>471394.73123601836</v>
      </c>
      <c r="B238" s="421" t="s">
        <v>326</v>
      </c>
      <c r="C238" s="514" t="s">
        <v>333</v>
      </c>
      <c r="D238" s="515">
        <f t="shared" ref="D238:BO238" si="282">IF(OR(D$167&lt;=EOMONTH($E69,$R69*(1-$O69)),D$167&gt;EOMONTH($E69,$P69*12*(1-$O69)+$Q69*12*$O69+$R69*(1-$O69))),0,FV($W69,ROUNDDOWN(YEARFRAC($D$167,D$167,1),0),,-($U69*(1-$O69)+$V69*$O69)*$B69/12,0))</f>
        <v>0</v>
      </c>
      <c r="E238" s="515">
        <f t="shared" si="282"/>
        <v>0</v>
      </c>
      <c r="F238" s="515">
        <f t="shared" si="282"/>
        <v>0</v>
      </c>
      <c r="G238" s="515">
        <f t="shared" si="282"/>
        <v>0</v>
      </c>
      <c r="H238" s="515">
        <f t="shared" si="282"/>
        <v>0</v>
      </c>
      <c r="I238" s="515">
        <f t="shared" si="282"/>
        <v>0</v>
      </c>
      <c r="J238" s="515">
        <f t="shared" si="282"/>
        <v>0</v>
      </c>
      <c r="K238" s="515">
        <f t="shared" si="282"/>
        <v>0</v>
      </c>
      <c r="L238" s="515">
        <f t="shared" si="282"/>
        <v>0</v>
      </c>
      <c r="M238" s="515">
        <f t="shared" si="282"/>
        <v>0</v>
      </c>
      <c r="N238" s="515">
        <f t="shared" si="282"/>
        <v>0</v>
      </c>
      <c r="O238" s="515">
        <f t="shared" si="282"/>
        <v>0</v>
      </c>
      <c r="P238" s="515">
        <f t="shared" si="282"/>
        <v>0</v>
      </c>
      <c r="Q238" s="515">
        <f t="shared" si="282"/>
        <v>0</v>
      </c>
      <c r="R238" s="515">
        <f t="shared" si="282"/>
        <v>0</v>
      </c>
      <c r="S238" s="515">
        <f t="shared" si="282"/>
        <v>0</v>
      </c>
      <c r="T238" s="515">
        <f t="shared" si="282"/>
        <v>0</v>
      </c>
      <c r="U238" s="515">
        <f t="shared" si="282"/>
        <v>0</v>
      </c>
      <c r="V238" s="515">
        <f t="shared" si="282"/>
        <v>0</v>
      </c>
      <c r="W238" s="515">
        <f t="shared" si="282"/>
        <v>0</v>
      </c>
      <c r="X238" s="515">
        <f t="shared" si="282"/>
        <v>0</v>
      </c>
      <c r="Y238" s="515">
        <f t="shared" si="282"/>
        <v>0</v>
      </c>
      <c r="Z238" s="515">
        <f t="shared" si="282"/>
        <v>0</v>
      </c>
      <c r="AA238" s="515">
        <f t="shared" si="282"/>
        <v>0</v>
      </c>
      <c r="AB238" s="515">
        <f t="shared" si="282"/>
        <v>0</v>
      </c>
      <c r="AC238" s="515">
        <f t="shared" si="282"/>
        <v>0</v>
      </c>
      <c r="AD238" s="515">
        <f t="shared" si="282"/>
        <v>7362.3012074999997</v>
      </c>
      <c r="AE238" s="515">
        <f t="shared" si="282"/>
        <v>7362.3012074999997</v>
      </c>
      <c r="AF238" s="515">
        <f t="shared" si="282"/>
        <v>7362.3012074999997</v>
      </c>
      <c r="AG238" s="515">
        <f t="shared" si="282"/>
        <v>7362.3012074999997</v>
      </c>
      <c r="AH238" s="515">
        <f t="shared" si="282"/>
        <v>7362.3012074999997</v>
      </c>
      <c r="AI238" s="515">
        <f t="shared" si="282"/>
        <v>7362.3012074999997</v>
      </c>
      <c r="AJ238" s="515">
        <f t="shared" si="282"/>
        <v>7362.3012074999997</v>
      </c>
      <c r="AK238" s="515">
        <f t="shared" si="282"/>
        <v>7362.3012074999997</v>
      </c>
      <c r="AL238" s="515">
        <f t="shared" si="282"/>
        <v>7362.3012074999997</v>
      </c>
      <c r="AM238" s="515">
        <f t="shared" si="282"/>
        <v>7362.3012074999997</v>
      </c>
      <c r="AN238" s="515">
        <f t="shared" si="282"/>
        <v>7583.1702437250005</v>
      </c>
      <c r="AO238" s="515">
        <f t="shared" si="282"/>
        <v>7583.1702437250005</v>
      </c>
      <c r="AP238" s="515">
        <f t="shared" si="282"/>
        <v>7583.1702437250005</v>
      </c>
      <c r="AQ238" s="515">
        <f t="shared" si="282"/>
        <v>7583.1702437250005</v>
      </c>
      <c r="AR238" s="515">
        <f t="shared" si="282"/>
        <v>7583.1702437250005</v>
      </c>
      <c r="AS238" s="515">
        <f t="shared" si="282"/>
        <v>7583.1702437250005</v>
      </c>
      <c r="AT238" s="515">
        <f t="shared" si="282"/>
        <v>7583.1702437250005</v>
      </c>
      <c r="AU238" s="515">
        <f t="shared" si="282"/>
        <v>7583.1702437250005</v>
      </c>
      <c r="AV238" s="515">
        <f t="shared" si="282"/>
        <v>7583.1702437250005</v>
      </c>
      <c r="AW238" s="515">
        <f t="shared" si="282"/>
        <v>7583.1702437250005</v>
      </c>
      <c r="AX238" s="515">
        <f t="shared" si="282"/>
        <v>7583.1702437250005</v>
      </c>
      <c r="AY238" s="515">
        <f t="shared" si="282"/>
        <v>7583.1702437250005</v>
      </c>
      <c r="AZ238" s="515">
        <f t="shared" si="282"/>
        <v>7810.6653510367496</v>
      </c>
      <c r="BA238" s="515">
        <f t="shared" si="282"/>
        <v>7810.6653510367496</v>
      </c>
      <c r="BB238" s="515">
        <f t="shared" si="282"/>
        <v>7810.6653510367496</v>
      </c>
      <c r="BC238" s="515">
        <f t="shared" si="282"/>
        <v>7810.6653510367496</v>
      </c>
      <c r="BD238" s="515">
        <f t="shared" si="282"/>
        <v>7810.6653510367496</v>
      </c>
      <c r="BE238" s="515">
        <f t="shared" si="282"/>
        <v>7810.6653510367496</v>
      </c>
      <c r="BF238" s="515">
        <f t="shared" si="282"/>
        <v>7810.6653510367496</v>
      </c>
      <c r="BG238" s="515">
        <f t="shared" si="282"/>
        <v>7810.6653510367496</v>
      </c>
      <c r="BH238" s="515">
        <f t="shared" si="282"/>
        <v>7810.6653510367496</v>
      </c>
      <c r="BI238" s="515">
        <f t="shared" si="282"/>
        <v>7810.6653510367496</v>
      </c>
      <c r="BJ238" s="515">
        <f t="shared" si="282"/>
        <v>7810.6653510367496</v>
      </c>
      <c r="BK238" s="515">
        <f t="shared" si="282"/>
        <v>7810.6653510367496</v>
      </c>
      <c r="BL238" s="515">
        <f t="shared" si="282"/>
        <v>8044.9853115678516</v>
      </c>
      <c r="BM238" s="515">
        <f t="shared" si="282"/>
        <v>8044.9853115678516</v>
      </c>
      <c r="BN238" s="515">
        <f t="shared" si="282"/>
        <v>8044.9853115678516</v>
      </c>
      <c r="BO238" s="515">
        <f t="shared" si="282"/>
        <v>8044.9853115678516</v>
      </c>
      <c r="BP238" s="515">
        <f t="shared" ref="BP238:EA238" si="283">IF(OR(BP$167&lt;=EOMONTH($E69,$R69*(1-$O69)),BP$167&gt;EOMONTH($E69,$P69*12*(1-$O69)+$Q69*12*$O69+$R69*(1-$O69))),0,FV($W69,ROUNDDOWN(YEARFRAC($D$167,BP$167,1),0),,-($U69*(1-$O69)+$V69*$O69)*$B69/12,0))</f>
        <v>8044.9853115678516</v>
      </c>
      <c r="BQ238" s="515">
        <f t="shared" si="283"/>
        <v>8044.9853115678516</v>
      </c>
      <c r="BR238" s="515">
        <f t="shared" si="283"/>
        <v>8044.9853115678516</v>
      </c>
      <c r="BS238" s="515">
        <f t="shared" si="283"/>
        <v>8044.9853115678516</v>
      </c>
      <c r="BT238" s="515">
        <f t="shared" si="283"/>
        <v>8044.9853115678516</v>
      </c>
      <c r="BU238" s="515">
        <f t="shared" si="283"/>
        <v>8044.9853115678516</v>
      </c>
      <c r="BV238" s="515">
        <f t="shared" si="283"/>
        <v>8044.9853115678516</v>
      </c>
      <c r="BW238" s="515">
        <f t="shared" si="283"/>
        <v>8044.9853115678516</v>
      </c>
      <c r="BX238" s="515">
        <f t="shared" si="283"/>
        <v>8286.3348709148868</v>
      </c>
      <c r="BY238" s="515">
        <f t="shared" si="283"/>
        <v>8286.3348709148868</v>
      </c>
      <c r="BZ238" s="515">
        <f t="shared" si="283"/>
        <v>8286.3348709148868</v>
      </c>
      <c r="CA238" s="515">
        <f t="shared" si="283"/>
        <v>8286.3348709148868</v>
      </c>
      <c r="CB238" s="515">
        <f t="shared" si="283"/>
        <v>8286.3348709148868</v>
      </c>
      <c r="CC238" s="515">
        <f t="shared" si="283"/>
        <v>8286.3348709148868</v>
      </c>
      <c r="CD238" s="515">
        <f t="shared" si="283"/>
        <v>8286.3348709148868</v>
      </c>
      <c r="CE238" s="515">
        <f t="shared" si="283"/>
        <v>8286.3348709148868</v>
      </c>
      <c r="CF238" s="515">
        <f t="shared" si="283"/>
        <v>8286.3348709148868</v>
      </c>
      <c r="CG238" s="515">
        <f t="shared" si="283"/>
        <v>8286.3348709148868</v>
      </c>
      <c r="CH238" s="515">
        <f t="shared" si="283"/>
        <v>8286.3348709148868</v>
      </c>
      <c r="CI238" s="515">
        <f t="shared" si="283"/>
        <v>8286.3348709148868</v>
      </c>
      <c r="CJ238" s="515">
        <f t="shared" si="283"/>
        <v>8534.9249170423354</v>
      </c>
      <c r="CK238" s="515">
        <f t="shared" si="283"/>
        <v>8534.9249170423354</v>
      </c>
      <c r="CL238" s="515">
        <f t="shared" si="283"/>
        <v>0</v>
      </c>
      <c r="CM238" s="515">
        <f t="shared" si="283"/>
        <v>0</v>
      </c>
      <c r="CN238" s="515">
        <f t="shared" si="283"/>
        <v>0</v>
      </c>
      <c r="CO238" s="515">
        <f t="shared" si="283"/>
        <v>0</v>
      </c>
      <c r="CP238" s="515">
        <f t="shared" si="283"/>
        <v>0</v>
      </c>
      <c r="CQ238" s="515">
        <f t="shared" si="283"/>
        <v>0</v>
      </c>
      <c r="CR238" s="515">
        <f t="shared" si="283"/>
        <v>0</v>
      </c>
      <c r="CS238" s="515">
        <f t="shared" si="283"/>
        <v>0</v>
      </c>
      <c r="CT238" s="515">
        <f t="shared" si="283"/>
        <v>0</v>
      </c>
      <c r="CU238" s="515">
        <f t="shared" si="283"/>
        <v>0</v>
      </c>
      <c r="CV238" s="515">
        <f t="shared" si="283"/>
        <v>0</v>
      </c>
      <c r="CW238" s="515">
        <f t="shared" si="283"/>
        <v>0</v>
      </c>
      <c r="CX238" s="515">
        <f t="shared" si="283"/>
        <v>0</v>
      </c>
      <c r="CY238" s="515">
        <f t="shared" si="283"/>
        <v>0</v>
      </c>
      <c r="CZ238" s="515">
        <f t="shared" si="283"/>
        <v>0</v>
      </c>
      <c r="DA238" s="515">
        <f t="shared" si="283"/>
        <v>0</v>
      </c>
      <c r="DB238" s="515">
        <f t="shared" si="283"/>
        <v>0</v>
      </c>
      <c r="DC238" s="515">
        <f t="shared" si="283"/>
        <v>0</v>
      </c>
      <c r="DD238" s="515">
        <f t="shared" si="283"/>
        <v>0</v>
      </c>
      <c r="DE238" s="515">
        <f t="shared" si="283"/>
        <v>0</v>
      </c>
      <c r="DF238" s="515">
        <f t="shared" si="283"/>
        <v>0</v>
      </c>
      <c r="DG238" s="515">
        <f t="shared" si="283"/>
        <v>0</v>
      </c>
      <c r="DH238" s="515">
        <f t="shared" si="283"/>
        <v>0</v>
      </c>
      <c r="DI238" s="515">
        <f t="shared" si="283"/>
        <v>0</v>
      </c>
      <c r="DJ238" s="515">
        <f t="shared" si="283"/>
        <v>0</v>
      </c>
      <c r="DK238" s="515">
        <f t="shared" si="283"/>
        <v>0</v>
      </c>
      <c r="DL238" s="515">
        <f t="shared" si="283"/>
        <v>0</v>
      </c>
      <c r="DM238" s="515">
        <f t="shared" si="283"/>
        <v>0</v>
      </c>
      <c r="DN238" s="515">
        <f t="shared" si="283"/>
        <v>0</v>
      </c>
      <c r="DO238" s="515">
        <f t="shared" si="283"/>
        <v>0</v>
      </c>
      <c r="DP238" s="515">
        <f t="shared" si="283"/>
        <v>0</v>
      </c>
      <c r="DQ238" s="515">
        <f t="shared" si="283"/>
        <v>0</v>
      </c>
      <c r="DR238" s="515">
        <f t="shared" si="283"/>
        <v>0</v>
      </c>
      <c r="DS238" s="515">
        <f t="shared" si="283"/>
        <v>0</v>
      </c>
      <c r="DT238" s="515">
        <f t="shared" si="283"/>
        <v>0</v>
      </c>
      <c r="DU238" s="515">
        <f t="shared" si="283"/>
        <v>0</v>
      </c>
      <c r="DV238" s="515">
        <f t="shared" si="283"/>
        <v>0</v>
      </c>
      <c r="DW238" s="515">
        <f t="shared" si="283"/>
        <v>0</v>
      </c>
      <c r="DX238" s="515">
        <f t="shared" si="283"/>
        <v>0</v>
      </c>
      <c r="DY238" s="515">
        <f t="shared" si="283"/>
        <v>0</v>
      </c>
      <c r="DZ238" s="515">
        <f t="shared" si="283"/>
        <v>0</v>
      </c>
      <c r="EA238" s="515">
        <f t="shared" si="283"/>
        <v>0</v>
      </c>
      <c r="EB238" s="515">
        <f t="shared" ref="EB238:GM238" si="284">IF(OR(EB$167&lt;=EOMONTH($E69,$R69*(1-$O69)),EB$167&gt;EOMONTH($E69,$P69*12*(1-$O69)+$Q69*12*$O69+$R69*(1-$O69))),0,FV($W69,ROUNDDOWN(YEARFRAC($D$167,EB$167,1),0),,-($U69*(1-$O69)+$V69*$O69)*$B69/12,0))</f>
        <v>0</v>
      </c>
      <c r="EC238" s="515">
        <f t="shared" si="284"/>
        <v>0</v>
      </c>
      <c r="ED238" s="515">
        <f t="shared" si="284"/>
        <v>0</v>
      </c>
      <c r="EE238" s="515">
        <f t="shared" si="284"/>
        <v>0</v>
      </c>
      <c r="EF238" s="515">
        <f t="shared" si="284"/>
        <v>0</v>
      </c>
      <c r="EG238" s="515">
        <f t="shared" si="284"/>
        <v>0</v>
      </c>
      <c r="EH238" s="515">
        <f t="shared" si="284"/>
        <v>0</v>
      </c>
      <c r="EI238" s="515">
        <f t="shared" si="284"/>
        <v>0</v>
      </c>
      <c r="EJ238" s="515">
        <f t="shared" si="284"/>
        <v>0</v>
      </c>
      <c r="EK238" s="515">
        <f t="shared" si="284"/>
        <v>0</v>
      </c>
      <c r="EL238" s="515">
        <f t="shared" si="284"/>
        <v>0</v>
      </c>
      <c r="EM238" s="515">
        <f t="shared" si="284"/>
        <v>0</v>
      </c>
      <c r="EN238" s="515">
        <f t="shared" si="284"/>
        <v>0</v>
      </c>
      <c r="EO238" s="515">
        <f t="shared" si="284"/>
        <v>0</v>
      </c>
      <c r="EP238" s="515">
        <f t="shared" si="284"/>
        <v>0</v>
      </c>
      <c r="EQ238" s="515">
        <f t="shared" si="284"/>
        <v>0</v>
      </c>
      <c r="ER238" s="515">
        <f t="shared" si="284"/>
        <v>0</v>
      </c>
      <c r="ES238" s="515">
        <f t="shared" si="284"/>
        <v>0</v>
      </c>
      <c r="ET238" s="515">
        <f t="shared" si="284"/>
        <v>0</v>
      </c>
      <c r="EU238" s="515">
        <f t="shared" si="284"/>
        <v>0</v>
      </c>
      <c r="EV238" s="515">
        <f t="shared" si="284"/>
        <v>0</v>
      </c>
      <c r="EW238" s="515">
        <f t="shared" si="284"/>
        <v>0</v>
      </c>
      <c r="EX238" s="515">
        <f t="shared" si="284"/>
        <v>0</v>
      </c>
      <c r="EY238" s="515">
        <f t="shared" si="284"/>
        <v>0</v>
      </c>
      <c r="EZ238" s="515">
        <f t="shared" si="284"/>
        <v>0</v>
      </c>
      <c r="FA238" s="515">
        <f t="shared" si="284"/>
        <v>0</v>
      </c>
      <c r="FB238" s="515">
        <f t="shared" si="284"/>
        <v>0</v>
      </c>
      <c r="FC238" s="515">
        <f t="shared" si="284"/>
        <v>0</v>
      </c>
      <c r="FD238" s="515">
        <f t="shared" si="284"/>
        <v>0</v>
      </c>
      <c r="FE238" s="515">
        <f t="shared" si="284"/>
        <v>0</v>
      </c>
      <c r="FF238" s="515">
        <f t="shared" si="284"/>
        <v>0</v>
      </c>
      <c r="FG238" s="515">
        <f t="shared" si="284"/>
        <v>0</v>
      </c>
      <c r="FH238" s="515">
        <f t="shared" si="284"/>
        <v>0</v>
      </c>
      <c r="FI238" s="515">
        <f t="shared" si="284"/>
        <v>0</v>
      </c>
      <c r="FJ238" s="515">
        <f t="shared" si="284"/>
        <v>0</v>
      </c>
      <c r="FK238" s="515">
        <f t="shared" si="284"/>
        <v>0</v>
      </c>
      <c r="FL238" s="515">
        <f t="shared" si="284"/>
        <v>0</v>
      </c>
      <c r="FM238" s="515">
        <f t="shared" si="284"/>
        <v>0</v>
      </c>
      <c r="FN238" s="515">
        <f t="shared" si="284"/>
        <v>0</v>
      </c>
      <c r="FO238" s="515">
        <f t="shared" si="284"/>
        <v>0</v>
      </c>
      <c r="FP238" s="515">
        <f t="shared" si="284"/>
        <v>0</v>
      </c>
      <c r="FQ238" s="515">
        <f t="shared" si="284"/>
        <v>0</v>
      </c>
      <c r="FR238" s="515">
        <f t="shared" si="284"/>
        <v>0</v>
      </c>
      <c r="FS238" s="515">
        <f t="shared" si="284"/>
        <v>0</v>
      </c>
      <c r="FT238" s="515">
        <f t="shared" si="284"/>
        <v>0</v>
      </c>
      <c r="FU238" s="515">
        <f t="shared" si="284"/>
        <v>0</v>
      </c>
      <c r="FV238" s="515">
        <f t="shared" si="284"/>
        <v>0</v>
      </c>
      <c r="FW238" s="515">
        <f t="shared" si="284"/>
        <v>0</v>
      </c>
      <c r="FX238" s="515">
        <f t="shared" si="284"/>
        <v>0</v>
      </c>
      <c r="FY238" s="515">
        <f t="shared" si="284"/>
        <v>0</v>
      </c>
      <c r="FZ238" s="515">
        <f t="shared" si="284"/>
        <v>0</v>
      </c>
      <c r="GA238" s="515">
        <f t="shared" si="284"/>
        <v>0</v>
      </c>
      <c r="GB238" s="515">
        <f t="shared" si="284"/>
        <v>0</v>
      </c>
      <c r="GC238" s="515">
        <f t="shared" si="284"/>
        <v>0</v>
      </c>
      <c r="GD238" s="515">
        <f t="shared" si="284"/>
        <v>0</v>
      </c>
      <c r="GE238" s="515">
        <f t="shared" si="284"/>
        <v>0</v>
      </c>
      <c r="GF238" s="515">
        <f t="shared" si="284"/>
        <v>0</v>
      </c>
      <c r="GG238" s="515">
        <f t="shared" si="284"/>
        <v>0</v>
      </c>
      <c r="GH238" s="515">
        <f t="shared" si="284"/>
        <v>0</v>
      </c>
      <c r="GI238" s="515">
        <f t="shared" si="284"/>
        <v>0</v>
      </c>
      <c r="GJ238" s="515">
        <f t="shared" si="284"/>
        <v>0</v>
      </c>
      <c r="GK238" s="515">
        <f t="shared" si="284"/>
        <v>0</v>
      </c>
      <c r="GL238" s="515">
        <f t="shared" si="284"/>
        <v>0</v>
      </c>
      <c r="GM238" s="515">
        <f t="shared" si="284"/>
        <v>0</v>
      </c>
      <c r="GN238" s="515">
        <f t="shared" ref="GN238:IY238" si="285">IF(OR(GN$167&lt;=EOMONTH($E69,$R69*(1-$O69)),GN$167&gt;EOMONTH($E69,$P69*12*(1-$O69)+$Q69*12*$O69+$R69*(1-$O69))),0,FV($W69,ROUNDDOWN(YEARFRAC($D$167,GN$167,1),0),,-($U69*(1-$O69)+$V69*$O69)*$B69/12,0))</f>
        <v>0</v>
      </c>
      <c r="GO238" s="515">
        <f t="shared" si="285"/>
        <v>0</v>
      </c>
      <c r="GP238" s="515">
        <f t="shared" si="285"/>
        <v>0</v>
      </c>
      <c r="GQ238" s="515">
        <f t="shared" si="285"/>
        <v>0</v>
      </c>
      <c r="GR238" s="515">
        <f t="shared" si="285"/>
        <v>0</v>
      </c>
      <c r="GS238" s="515">
        <f t="shared" si="285"/>
        <v>0</v>
      </c>
      <c r="GT238" s="515">
        <f t="shared" si="285"/>
        <v>0</v>
      </c>
      <c r="GU238" s="515">
        <f t="shared" si="285"/>
        <v>0</v>
      </c>
      <c r="GV238" s="515">
        <f t="shared" si="285"/>
        <v>0</v>
      </c>
      <c r="GW238" s="515">
        <f t="shared" si="285"/>
        <v>0</v>
      </c>
      <c r="GX238" s="515">
        <f t="shared" si="285"/>
        <v>0</v>
      </c>
      <c r="GY238" s="515">
        <f t="shared" si="285"/>
        <v>0</v>
      </c>
      <c r="GZ238" s="515">
        <f t="shared" si="285"/>
        <v>0</v>
      </c>
      <c r="HA238" s="515">
        <f t="shared" si="285"/>
        <v>0</v>
      </c>
      <c r="HB238" s="515">
        <f t="shared" si="285"/>
        <v>0</v>
      </c>
      <c r="HC238" s="515">
        <f t="shared" si="285"/>
        <v>0</v>
      </c>
      <c r="HD238" s="515">
        <f t="shared" si="285"/>
        <v>0</v>
      </c>
      <c r="HE238" s="515">
        <f t="shared" si="285"/>
        <v>0</v>
      </c>
      <c r="HF238" s="515">
        <f t="shared" si="285"/>
        <v>0</v>
      </c>
      <c r="HG238" s="515">
        <f t="shared" si="285"/>
        <v>0</v>
      </c>
      <c r="HH238" s="515">
        <f t="shared" si="285"/>
        <v>0</v>
      </c>
      <c r="HI238" s="515">
        <f t="shared" si="285"/>
        <v>0</v>
      </c>
      <c r="HJ238" s="515">
        <f t="shared" si="285"/>
        <v>0</v>
      </c>
      <c r="HK238" s="515">
        <f t="shared" si="285"/>
        <v>0</v>
      </c>
      <c r="HL238" s="515">
        <f t="shared" si="285"/>
        <v>0</v>
      </c>
      <c r="HM238" s="515">
        <f t="shared" si="285"/>
        <v>0</v>
      </c>
      <c r="HN238" s="515">
        <f t="shared" si="285"/>
        <v>0</v>
      </c>
      <c r="HO238" s="515">
        <f t="shared" si="285"/>
        <v>0</v>
      </c>
      <c r="HP238" s="515">
        <f t="shared" si="285"/>
        <v>0</v>
      </c>
      <c r="HQ238" s="515">
        <f t="shared" si="285"/>
        <v>0</v>
      </c>
      <c r="HR238" s="515">
        <f t="shared" si="285"/>
        <v>0</v>
      </c>
      <c r="HS238" s="515">
        <f t="shared" si="285"/>
        <v>0</v>
      </c>
      <c r="HT238" s="515">
        <f t="shared" si="285"/>
        <v>0</v>
      </c>
      <c r="HU238" s="515">
        <f t="shared" si="285"/>
        <v>0</v>
      </c>
      <c r="HV238" s="515">
        <f t="shared" si="285"/>
        <v>0</v>
      </c>
      <c r="HW238" s="515">
        <f t="shared" si="285"/>
        <v>0</v>
      </c>
      <c r="HX238" s="515">
        <f t="shared" si="285"/>
        <v>0</v>
      </c>
      <c r="HY238" s="515">
        <f t="shared" si="285"/>
        <v>0</v>
      </c>
      <c r="HZ238" s="515">
        <f t="shared" si="285"/>
        <v>0</v>
      </c>
      <c r="IA238" s="515">
        <f t="shared" si="285"/>
        <v>0</v>
      </c>
      <c r="IB238" s="515">
        <f t="shared" si="285"/>
        <v>0</v>
      </c>
      <c r="IC238" s="515">
        <f t="shared" si="285"/>
        <v>0</v>
      </c>
      <c r="ID238" s="515">
        <f t="shared" si="285"/>
        <v>0</v>
      </c>
      <c r="IE238" s="515">
        <f t="shared" si="285"/>
        <v>0</v>
      </c>
      <c r="IF238" s="515">
        <f t="shared" si="285"/>
        <v>0</v>
      </c>
      <c r="IG238" s="515">
        <f t="shared" si="285"/>
        <v>0</v>
      </c>
      <c r="IH238" s="515">
        <f t="shared" si="285"/>
        <v>0</v>
      </c>
      <c r="II238" s="515">
        <f t="shared" si="285"/>
        <v>0</v>
      </c>
      <c r="IJ238" s="515">
        <f t="shared" si="285"/>
        <v>0</v>
      </c>
      <c r="IK238" s="515">
        <f t="shared" si="285"/>
        <v>0</v>
      </c>
      <c r="IL238" s="515">
        <f t="shared" si="285"/>
        <v>0</v>
      </c>
      <c r="IM238" s="515">
        <f t="shared" si="285"/>
        <v>0</v>
      </c>
      <c r="IN238" s="515">
        <f t="shared" si="285"/>
        <v>0</v>
      </c>
      <c r="IO238" s="515">
        <f t="shared" si="285"/>
        <v>0</v>
      </c>
      <c r="IP238" s="515">
        <f t="shared" si="285"/>
        <v>0</v>
      </c>
      <c r="IQ238" s="515">
        <f t="shared" si="285"/>
        <v>0</v>
      </c>
      <c r="IR238" s="515">
        <f t="shared" si="285"/>
        <v>0</v>
      </c>
      <c r="IS238" s="515">
        <f t="shared" si="285"/>
        <v>0</v>
      </c>
      <c r="IT238" s="515">
        <f t="shared" si="285"/>
        <v>0</v>
      </c>
      <c r="IU238" s="515">
        <f t="shared" si="285"/>
        <v>0</v>
      </c>
      <c r="IV238" s="515">
        <f t="shared" si="285"/>
        <v>0</v>
      </c>
      <c r="IW238" s="515">
        <f t="shared" si="285"/>
        <v>0</v>
      </c>
      <c r="IX238" s="515">
        <f t="shared" si="285"/>
        <v>0</v>
      </c>
      <c r="IY238" s="515">
        <f t="shared" si="285"/>
        <v>0</v>
      </c>
      <c r="IZ238" s="515">
        <f t="shared" ref="IZ238:LK238" si="286">IF(OR(IZ$167&lt;=EOMONTH($E69,$R69*(1-$O69)),IZ$167&gt;EOMONTH($E69,$P69*12*(1-$O69)+$Q69*12*$O69+$R69*(1-$O69))),0,FV($W69,ROUNDDOWN(YEARFRAC($D$167,IZ$167,1),0),,-($U69*(1-$O69)+$V69*$O69)*$B69/12,0))</f>
        <v>0</v>
      </c>
      <c r="JA238" s="515">
        <f t="shared" si="286"/>
        <v>0</v>
      </c>
      <c r="JB238" s="515">
        <f t="shared" si="286"/>
        <v>0</v>
      </c>
      <c r="JC238" s="515">
        <f t="shared" si="286"/>
        <v>0</v>
      </c>
      <c r="JD238" s="515">
        <f t="shared" si="286"/>
        <v>0</v>
      </c>
      <c r="JE238" s="515">
        <f t="shared" si="286"/>
        <v>0</v>
      </c>
      <c r="JF238" s="515">
        <f t="shared" si="286"/>
        <v>0</v>
      </c>
      <c r="JG238" s="515">
        <f t="shared" si="286"/>
        <v>0</v>
      </c>
      <c r="JH238" s="515">
        <f t="shared" si="286"/>
        <v>0</v>
      </c>
      <c r="JI238" s="515">
        <f t="shared" si="286"/>
        <v>0</v>
      </c>
      <c r="JJ238" s="515">
        <f t="shared" si="286"/>
        <v>0</v>
      </c>
      <c r="JK238" s="515">
        <f t="shared" si="286"/>
        <v>0</v>
      </c>
      <c r="JL238" s="515">
        <f t="shared" si="286"/>
        <v>0</v>
      </c>
      <c r="JM238" s="515">
        <f t="shared" si="286"/>
        <v>0</v>
      </c>
      <c r="JN238" s="515">
        <f t="shared" si="286"/>
        <v>0</v>
      </c>
      <c r="JO238" s="515">
        <f t="shared" si="286"/>
        <v>0</v>
      </c>
      <c r="JP238" s="515">
        <f t="shared" si="286"/>
        <v>0</v>
      </c>
      <c r="JQ238" s="515">
        <f t="shared" si="286"/>
        <v>0</v>
      </c>
      <c r="JR238" s="515">
        <f t="shared" si="286"/>
        <v>0</v>
      </c>
      <c r="JS238" s="515">
        <f t="shared" si="286"/>
        <v>0</v>
      </c>
      <c r="JT238" s="515">
        <f t="shared" si="286"/>
        <v>0</v>
      </c>
      <c r="JU238" s="515">
        <f t="shared" si="286"/>
        <v>0</v>
      </c>
      <c r="JV238" s="515">
        <f t="shared" si="286"/>
        <v>0</v>
      </c>
      <c r="JW238" s="515">
        <f t="shared" si="286"/>
        <v>0</v>
      </c>
      <c r="JX238" s="515">
        <f t="shared" si="286"/>
        <v>0</v>
      </c>
      <c r="JY238" s="515">
        <f t="shared" si="286"/>
        <v>0</v>
      </c>
      <c r="JZ238" s="515">
        <f t="shared" si="286"/>
        <v>0</v>
      </c>
      <c r="KA238" s="515">
        <f t="shared" si="286"/>
        <v>0</v>
      </c>
      <c r="KB238" s="515">
        <f t="shared" si="286"/>
        <v>0</v>
      </c>
      <c r="KC238" s="515">
        <f t="shared" si="286"/>
        <v>0</v>
      </c>
      <c r="KD238" s="515">
        <f t="shared" si="286"/>
        <v>0</v>
      </c>
      <c r="KE238" s="515">
        <f t="shared" si="286"/>
        <v>0</v>
      </c>
      <c r="KF238" s="515">
        <f t="shared" si="286"/>
        <v>0</v>
      </c>
      <c r="KG238" s="515">
        <f t="shared" si="286"/>
        <v>0</v>
      </c>
      <c r="KH238" s="515">
        <f t="shared" si="286"/>
        <v>0</v>
      </c>
      <c r="KI238" s="515">
        <f t="shared" si="286"/>
        <v>0</v>
      </c>
      <c r="KJ238" s="515">
        <f t="shared" si="286"/>
        <v>0</v>
      </c>
      <c r="KK238" s="515">
        <f t="shared" si="286"/>
        <v>0</v>
      </c>
      <c r="KL238" s="515">
        <f t="shared" si="286"/>
        <v>0</v>
      </c>
      <c r="KM238" s="515">
        <f t="shared" si="286"/>
        <v>0</v>
      </c>
      <c r="KN238" s="515">
        <f t="shared" si="286"/>
        <v>0</v>
      </c>
      <c r="KO238" s="515">
        <f t="shared" si="286"/>
        <v>0</v>
      </c>
      <c r="KP238" s="515">
        <f t="shared" si="286"/>
        <v>0</v>
      </c>
      <c r="KQ238" s="515">
        <f t="shared" si="286"/>
        <v>0</v>
      </c>
      <c r="KR238" s="515">
        <f t="shared" si="286"/>
        <v>0</v>
      </c>
      <c r="KS238" s="515">
        <f t="shared" si="286"/>
        <v>0</v>
      </c>
      <c r="KT238" s="515">
        <f t="shared" si="286"/>
        <v>0</v>
      </c>
      <c r="KU238" s="515">
        <f t="shared" si="286"/>
        <v>0</v>
      </c>
      <c r="KV238" s="515">
        <f t="shared" si="286"/>
        <v>0</v>
      </c>
      <c r="KW238" s="515">
        <f t="shared" si="286"/>
        <v>0</v>
      </c>
      <c r="KX238" s="515">
        <f t="shared" si="286"/>
        <v>0</v>
      </c>
      <c r="KY238" s="515">
        <f t="shared" si="286"/>
        <v>0</v>
      </c>
      <c r="KZ238" s="515">
        <f t="shared" si="286"/>
        <v>0</v>
      </c>
      <c r="LA238" s="515">
        <f t="shared" si="286"/>
        <v>0</v>
      </c>
      <c r="LB238" s="515">
        <f t="shared" si="286"/>
        <v>0</v>
      </c>
      <c r="LC238" s="515">
        <f t="shared" si="286"/>
        <v>0</v>
      </c>
      <c r="LD238" s="515">
        <f t="shared" si="286"/>
        <v>0</v>
      </c>
      <c r="LE238" s="515">
        <f t="shared" si="286"/>
        <v>0</v>
      </c>
      <c r="LF238" s="515">
        <f t="shared" si="286"/>
        <v>0</v>
      </c>
      <c r="LG238" s="515">
        <f t="shared" si="286"/>
        <v>0</v>
      </c>
      <c r="LH238" s="515">
        <f t="shared" si="286"/>
        <v>0</v>
      </c>
      <c r="LI238" s="515">
        <f t="shared" si="286"/>
        <v>0</v>
      </c>
      <c r="LJ238" s="515">
        <f t="shared" si="286"/>
        <v>0</v>
      </c>
      <c r="LK238" s="515">
        <f t="shared" si="286"/>
        <v>0</v>
      </c>
      <c r="LL238" s="515">
        <f t="shared" ref="LL238:NK238" si="287">IF(OR(LL$167&lt;=EOMONTH($E69,$R69*(1-$O69)),LL$167&gt;EOMONTH($E69,$P69*12*(1-$O69)+$Q69*12*$O69+$R69*(1-$O69))),0,FV($W69,ROUNDDOWN(YEARFRAC($D$167,LL$167,1),0),,-($U69*(1-$O69)+$V69*$O69)*$B69/12,0))</f>
        <v>0</v>
      </c>
      <c r="LM238" s="515">
        <f t="shared" si="287"/>
        <v>0</v>
      </c>
      <c r="LN238" s="515">
        <f t="shared" si="287"/>
        <v>0</v>
      </c>
      <c r="LO238" s="515">
        <f t="shared" si="287"/>
        <v>0</v>
      </c>
      <c r="LP238" s="515">
        <f t="shared" si="287"/>
        <v>0</v>
      </c>
      <c r="LQ238" s="515">
        <f t="shared" si="287"/>
        <v>0</v>
      </c>
      <c r="LR238" s="515">
        <f t="shared" si="287"/>
        <v>0</v>
      </c>
      <c r="LS238" s="515">
        <f t="shared" si="287"/>
        <v>0</v>
      </c>
      <c r="LT238" s="515">
        <f t="shared" si="287"/>
        <v>0</v>
      </c>
      <c r="LU238" s="515">
        <f t="shared" si="287"/>
        <v>0</v>
      </c>
      <c r="LV238" s="515">
        <f t="shared" si="287"/>
        <v>0</v>
      </c>
      <c r="LW238" s="515">
        <f t="shared" si="287"/>
        <v>0</v>
      </c>
      <c r="LX238" s="515">
        <f t="shared" si="287"/>
        <v>0</v>
      </c>
      <c r="LY238" s="515">
        <f t="shared" si="287"/>
        <v>0</v>
      </c>
      <c r="LZ238" s="515">
        <f t="shared" si="287"/>
        <v>0</v>
      </c>
      <c r="MA238" s="515">
        <f t="shared" si="287"/>
        <v>0</v>
      </c>
      <c r="MB238" s="515">
        <f t="shared" si="287"/>
        <v>0</v>
      </c>
      <c r="MC238" s="515">
        <f t="shared" si="287"/>
        <v>0</v>
      </c>
      <c r="MD238" s="515">
        <f t="shared" si="287"/>
        <v>0</v>
      </c>
      <c r="ME238" s="515">
        <f t="shared" si="287"/>
        <v>0</v>
      </c>
      <c r="MF238" s="515">
        <f t="shared" si="287"/>
        <v>0</v>
      </c>
      <c r="MG238" s="515">
        <f t="shared" si="287"/>
        <v>0</v>
      </c>
      <c r="MH238" s="515">
        <f t="shared" si="287"/>
        <v>0</v>
      </c>
      <c r="MI238" s="515">
        <f t="shared" si="287"/>
        <v>0</v>
      </c>
      <c r="MJ238" s="515">
        <f t="shared" si="287"/>
        <v>0</v>
      </c>
      <c r="MK238" s="515">
        <f t="shared" si="287"/>
        <v>0</v>
      </c>
      <c r="ML238" s="515">
        <f t="shared" si="287"/>
        <v>0</v>
      </c>
      <c r="MM238" s="515">
        <f t="shared" si="287"/>
        <v>0</v>
      </c>
      <c r="MN238" s="515">
        <f t="shared" si="287"/>
        <v>0</v>
      </c>
      <c r="MO238" s="515">
        <f t="shared" si="287"/>
        <v>0</v>
      </c>
      <c r="MP238" s="515">
        <f t="shared" si="287"/>
        <v>0</v>
      </c>
      <c r="MQ238" s="515">
        <f t="shared" si="287"/>
        <v>0</v>
      </c>
      <c r="MR238" s="515">
        <f t="shared" si="287"/>
        <v>0</v>
      </c>
      <c r="MS238" s="515">
        <f t="shared" si="287"/>
        <v>0</v>
      </c>
      <c r="MT238" s="515">
        <f t="shared" si="287"/>
        <v>0</v>
      </c>
      <c r="MU238" s="515">
        <f t="shared" si="287"/>
        <v>0</v>
      </c>
      <c r="MV238" s="515">
        <f t="shared" si="287"/>
        <v>0</v>
      </c>
      <c r="MW238" s="515">
        <f t="shared" si="287"/>
        <v>0</v>
      </c>
      <c r="MX238" s="515">
        <f t="shared" si="287"/>
        <v>0</v>
      </c>
      <c r="MY238" s="515">
        <f t="shared" si="287"/>
        <v>0</v>
      </c>
      <c r="MZ238" s="515">
        <f t="shared" si="287"/>
        <v>0</v>
      </c>
      <c r="NA238" s="515">
        <f t="shared" si="287"/>
        <v>0</v>
      </c>
      <c r="NB238" s="515">
        <f t="shared" si="287"/>
        <v>0</v>
      </c>
      <c r="NC238" s="515">
        <f t="shared" si="287"/>
        <v>0</v>
      </c>
      <c r="ND238" s="515">
        <f t="shared" si="287"/>
        <v>0</v>
      </c>
      <c r="NE238" s="515">
        <f t="shared" si="287"/>
        <v>0</v>
      </c>
      <c r="NF238" s="515">
        <f t="shared" si="287"/>
        <v>0</v>
      </c>
      <c r="NG238" s="515">
        <f t="shared" si="287"/>
        <v>0</v>
      </c>
      <c r="NH238" s="515">
        <f t="shared" si="287"/>
        <v>0</v>
      </c>
      <c r="NI238" s="515">
        <f t="shared" si="287"/>
        <v>0</v>
      </c>
      <c r="NJ238" s="515">
        <f t="shared" si="287"/>
        <v>0</v>
      </c>
      <c r="NK238" s="518">
        <f t="shared" si="287"/>
        <v>0</v>
      </c>
    </row>
    <row r="239" spans="1:375" s="384" customFormat="1" ht="13.8" x14ac:dyDescent="0.3">
      <c r="A239" s="517">
        <f t="shared" si="269"/>
        <v>-14724.602414999999</v>
      </c>
      <c r="B239" s="421" t="s">
        <v>331</v>
      </c>
      <c r="C239" s="514" t="s">
        <v>334</v>
      </c>
      <c r="D239" s="515">
        <f t="shared" ref="D239:BO239" si="288">IF(AND(D$167&gt;EOMONTH($E69,$R69*(1-$O69)),D$167&lt;=EOMONTH($E69,$R69*(1-$O69)+$S69*(1-$O69)+$T69*$O69)),-D238,0)</f>
        <v>0</v>
      </c>
      <c r="E239" s="515">
        <f t="shared" si="288"/>
        <v>0</v>
      </c>
      <c r="F239" s="515">
        <f t="shared" si="288"/>
        <v>0</v>
      </c>
      <c r="G239" s="515">
        <f t="shared" si="288"/>
        <v>0</v>
      </c>
      <c r="H239" s="515">
        <f t="shared" si="288"/>
        <v>0</v>
      </c>
      <c r="I239" s="515">
        <f t="shared" si="288"/>
        <v>0</v>
      </c>
      <c r="J239" s="515">
        <f t="shared" si="288"/>
        <v>0</v>
      </c>
      <c r="K239" s="515">
        <f t="shared" si="288"/>
        <v>0</v>
      </c>
      <c r="L239" s="515">
        <f t="shared" si="288"/>
        <v>0</v>
      </c>
      <c r="M239" s="515">
        <f t="shared" si="288"/>
        <v>0</v>
      </c>
      <c r="N239" s="515">
        <f t="shared" si="288"/>
        <v>0</v>
      </c>
      <c r="O239" s="515">
        <f t="shared" si="288"/>
        <v>0</v>
      </c>
      <c r="P239" s="515">
        <f t="shared" si="288"/>
        <v>0</v>
      </c>
      <c r="Q239" s="515">
        <f t="shared" si="288"/>
        <v>0</v>
      </c>
      <c r="R239" s="515">
        <f t="shared" si="288"/>
        <v>0</v>
      </c>
      <c r="S239" s="515">
        <f t="shared" si="288"/>
        <v>0</v>
      </c>
      <c r="T239" s="515">
        <f t="shared" si="288"/>
        <v>0</v>
      </c>
      <c r="U239" s="515">
        <f t="shared" si="288"/>
        <v>0</v>
      </c>
      <c r="V239" s="515">
        <f t="shared" si="288"/>
        <v>0</v>
      </c>
      <c r="W239" s="515">
        <f t="shared" si="288"/>
        <v>0</v>
      </c>
      <c r="X239" s="515">
        <f t="shared" si="288"/>
        <v>0</v>
      </c>
      <c r="Y239" s="515">
        <f t="shared" si="288"/>
        <v>0</v>
      </c>
      <c r="Z239" s="515">
        <f t="shared" si="288"/>
        <v>0</v>
      </c>
      <c r="AA239" s="515">
        <f t="shared" si="288"/>
        <v>0</v>
      </c>
      <c r="AB239" s="515">
        <f t="shared" si="288"/>
        <v>0</v>
      </c>
      <c r="AC239" s="515">
        <f t="shared" si="288"/>
        <v>0</v>
      </c>
      <c r="AD239" s="515">
        <f t="shared" si="288"/>
        <v>-7362.3012074999997</v>
      </c>
      <c r="AE239" s="515">
        <f t="shared" si="288"/>
        <v>-7362.3012074999997</v>
      </c>
      <c r="AF239" s="515">
        <f t="shared" si="288"/>
        <v>0</v>
      </c>
      <c r="AG239" s="515">
        <f t="shared" si="288"/>
        <v>0</v>
      </c>
      <c r="AH239" s="515">
        <f t="shared" si="288"/>
        <v>0</v>
      </c>
      <c r="AI239" s="515">
        <f t="shared" si="288"/>
        <v>0</v>
      </c>
      <c r="AJ239" s="515">
        <f t="shared" si="288"/>
        <v>0</v>
      </c>
      <c r="AK239" s="515">
        <f t="shared" si="288"/>
        <v>0</v>
      </c>
      <c r="AL239" s="515">
        <f t="shared" si="288"/>
        <v>0</v>
      </c>
      <c r="AM239" s="515">
        <f t="shared" si="288"/>
        <v>0</v>
      </c>
      <c r="AN239" s="515">
        <f t="shared" si="288"/>
        <v>0</v>
      </c>
      <c r="AO239" s="515">
        <f t="shared" si="288"/>
        <v>0</v>
      </c>
      <c r="AP239" s="515">
        <f t="shared" si="288"/>
        <v>0</v>
      </c>
      <c r="AQ239" s="515">
        <f t="shared" si="288"/>
        <v>0</v>
      </c>
      <c r="AR239" s="515">
        <f t="shared" si="288"/>
        <v>0</v>
      </c>
      <c r="AS239" s="515">
        <f t="shared" si="288"/>
        <v>0</v>
      </c>
      <c r="AT239" s="515">
        <f t="shared" si="288"/>
        <v>0</v>
      </c>
      <c r="AU239" s="515">
        <f t="shared" si="288"/>
        <v>0</v>
      </c>
      <c r="AV239" s="515">
        <f t="shared" si="288"/>
        <v>0</v>
      </c>
      <c r="AW239" s="515">
        <f t="shared" si="288"/>
        <v>0</v>
      </c>
      <c r="AX239" s="515">
        <f t="shared" si="288"/>
        <v>0</v>
      </c>
      <c r="AY239" s="515">
        <f t="shared" si="288"/>
        <v>0</v>
      </c>
      <c r="AZ239" s="515">
        <f t="shared" si="288"/>
        <v>0</v>
      </c>
      <c r="BA239" s="515">
        <f t="shared" si="288"/>
        <v>0</v>
      </c>
      <c r="BB239" s="515">
        <f t="shared" si="288"/>
        <v>0</v>
      </c>
      <c r="BC239" s="515">
        <f t="shared" si="288"/>
        <v>0</v>
      </c>
      <c r="BD239" s="515">
        <f t="shared" si="288"/>
        <v>0</v>
      </c>
      <c r="BE239" s="515">
        <f t="shared" si="288"/>
        <v>0</v>
      </c>
      <c r="BF239" s="515">
        <f t="shared" si="288"/>
        <v>0</v>
      </c>
      <c r="BG239" s="515">
        <f t="shared" si="288"/>
        <v>0</v>
      </c>
      <c r="BH239" s="515">
        <f t="shared" si="288"/>
        <v>0</v>
      </c>
      <c r="BI239" s="515">
        <f t="shared" si="288"/>
        <v>0</v>
      </c>
      <c r="BJ239" s="515">
        <f t="shared" si="288"/>
        <v>0</v>
      </c>
      <c r="BK239" s="515">
        <f t="shared" si="288"/>
        <v>0</v>
      </c>
      <c r="BL239" s="515">
        <f t="shared" si="288"/>
        <v>0</v>
      </c>
      <c r="BM239" s="515">
        <f t="shared" si="288"/>
        <v>0</v>
      </c>
      <c r="BN239" s="515">
        <f t="shared" si="288"/>
        <v>0</v>
      </c>
      <c r="BO239" s="515">
        <f t="shared" si="288"/>
        <v>0</v>
      </c>
      <c r="BP239" s="515">
        <f t="shared" ref="BP239:EA239" si="289">IF(AND(BP$167&gt;EOMONTH($E69,$R69*(1-$O69)),BP$167&lt;=EOMONTH($E69,$R69*(1-$O69)+$S69*(1-$O69)+$T69*$O69)),-BP238,0)</f>
        <v>0</v>
      </c>
      <c r="BQ239" s="515">
        <f t="shared" si="289"/>
        <v>0</v>
      </c>
      <c r="BR239" s="515">
        <f t="shared" si="289"/>
        <v>0</v>
      </c>
      <c r="BS239" s="515">
        <f t="shared" si="289"/>
        <v>0</v>
      </c>
      <c r="BT239" s="515">
        <f t="shared" si="289"/>
        <v>0</v>
      </c>
      <c r="BU239" s="515">
        <f t="shared" si="289"/>
        <v>0</v>
      </c>
      <c r="BV239" s="515">
        <f t="shared" si="289"/>
        <v>0</v>
      </c>
      <c r="BW239" s="515">
        <f t="shared" si="289"/>
        <v>0</v>
      </c>
      <c r="BX239" s="515">
        <f t="shared" si="289"/>
        <v>0</v>
      </c>
      <c r="BY239" s="515">
        <f t="shared" si="289"/>
        <v>0</v>
      </c>
      <c r="BZ239" s="515">
        <f t="shared" si="289"/>
        <v>0</v>
      </c>
      <c r="CA239" s="515">
        <f t="shared" si="289"/>
        <v>0</v>
      </c>
      <c r="CB239" s="515">
        <f t="shared" si="289"/>
        <v>0</v>
      </c>
      <c r="CC239" s="515">
        <f t="shared" si="289"/>
        <v>0</v>
      </c>
      <c r="CD239" s="515">
        <f t="shared" si="289"/>
        <v>0</v>
      </c>
      <c r="CE239" s="515">
        <f t="shared" si="289"/>
        <v>0</v>
      </c>
      <c r="CF239" s="515">
        <f t="shared" si="289"/>
        <v>0</v>
      </c>
      <c r="CG239" s="515">
        <f t="shared" si="289"/>
        <v>0</v>
      </c>
      <c r="CH239" s="515">
        <f t="shared" si="289"/>
        <v>0</v>
      </c>
      <c r="CI239" s="515">
        <f t="shared" si="289"/>
        <v>0</v>
      </c>
      <c r="CJ239" s="515">
        <f t="shared" si="289"/>
        <v>0</v>
      </c>
      <c r="CK239" s="515">
        <f t="shared" si="289"/>
        <v>0</v>
      </c>
      <c r="CL239" s="515">
        <f t="shared" si="289"/>
        <v>0</v>
      </c>
      <c r="CM239" s="515">
        <f t="shared" si="289"/>
        <v>0</v>
      </c>
      <c r="CN239" s="515">
        <f t="shared" si="289"/>
        <v>0</v>
      </c>
      <c r="CO239" s="515">
        <f t="shared" si="289"/>
        <v>0</v>
      </c>
      <c r="CP239" s="515">
        <f t="shared" si="289"/>
        <v>0</v>
      </c>
      <c r="CQ239" s="515">
        <f t="shared" si="289"/>
        <v>0</v>
      </c>
      <c r="CR239" s="515">
        <f t="shared" si="289"/>
        <v>0</v>
      </c>
      <c r="CS239" s="515">
        <f t="shared" si="289"/>
        <v>0</v>
      </c>
      <c r="CT239" s="515">
        <f t="shared" si="289"/>
        <v>0</v>
      </c>
      <c r="CU239" s="515">
        <f t="shared" si="289"/>
        <v>0</v>
      </c>
      <c r="CV239" s="515">
        <f t="shared" si="289"/>
        <v>0</v>
      </c>
      <c r="CW239" s="515">
        <f t="shared" si="289"/>
        <v>0</v>
      </c>
      <c r="CX239" s="515">
        <f t="shared" si="289"/>
        <v>0</v>
      </c>
      <c r="CY239" s="515">
        <f t="shared" si="289"/>
        <v>0</v>
      </c>
      <c r="CZ239" s="515">
        <f t="shared" si="289"/>
        <v>0</v>
      </c>
      <c r="DA239" s="515">
        <f t="shared" si="289"/>
        <v>0</v>
      </c>
      <c r="DB239" s="515">
        <f t="shared" si="289"/>
        <v>0</v>
      </c>
      <c r="DC239" s="515">
        <f t="shared" si="289"/>
        <v>0</v>
      </c>
      <c r="DD239" s="515">
        <f t="shared" si="289"/>
        <v>0</v>
      </c>
      <c r="DE239" s="515">
        <f t="shared" si="289"/>
        <v>0</v>
      </c>
      <c r="DF239" s="515">
        <f t="shared" si="289"/>
        <v>0</v>
      </c>
      <c r="DG239" s="515">
        <f t="shared" si="289"/>
        <v>0</v>
      </c>
      <c r="DH239" s="515">
        <f t="shared" si="289"/>
        <v>0</v>
      </c>
      <c r="DI239" s="515">
        <f t="shared" si="289"/>
        <v>0</v>
      </c>
      <c r="DJ239" s="515">
        <f t="shared" si="289"/>
        <v>0</v>
      </c>
      <c r="DK239" s="515">
        <f t="shared" si="289"/>
        <v>0</v>
      </c>
      <c r="DL239" s="515">
        <f t="shared" si="289"/>
        <v>0</v>
      </c>
      <c r="DM239" s="515">
        <f t="shared" si="289"/>
        <v>0</v>
      </c>
      <c r="DN239" s="515">
        <f t="shared" si="289"/>
        <v>0</v>
      </c>
      <c r="DO239" s="515">
        <f t="shared" si="289"/>
        <v>0</v>
      </c>
      <c r="DP239" s="515">
        <f t="shared" si="289"/>
        <v>0</v>
      </c>
      <c r="DQ239" s="515">
        <f t="shared" si="289"/>
        <v>0</v>
      </c>
      <c r="DR239" s="515">
        <f t="shared" si="289"/>
        <v>0</v>
      </c>
      <c r="DS239" s="515">
        <f t="shared" si="289"/>
        <v>0</v>
      </c>
      <c r="DT239" s="515">
        <f t="shared" si="289"/>
        <v>0</v>
      </c>
      <c r="DU239" s="515">
        <f t="shared" si="289"/>
        <v>0</v>
      </c>
      <c r="DV239" s="515">
        <f t="shared" si="289"/>
        <v>0</v>
      </c>
      <c r="DW239" s="515">
        <f t="shared" si="289"/>
        <v>0</v>
      </c>
      <c r="DX239" s="515">
        <f t="shared" si="289"/>
        <v>0</v>
      </c>
      <c r="DY239" s="515">
        <f t="shared" si="289"/>
        <v>0</v>
      </c>
      <c r="DZ239" s="515">
        <f t="shared" si="289"/>
        <v>0</v>
      </c>
      <c r="EA239" s="515">
        <f t="shared" si="289"/>
        <v>0</v>
      </c>
      <c r="EB239" s="515">
        <f t="shared" ref="EB239:GM239" si="290">IF(AND(EB$167&gt;EOMONTH($E69,$R69*(1-$O69)),EB$167&lt;=EOMONTH($E69,$R69*(1-$O69)+$S69*(1-$O69)+$T69*$O69)),-EB238,0)</f>
        <v>0</v>
      </c>
      <c r="EC239" s="515">
        <f t="shared" si="290"/>
        <v>0</v>
      </c>
      <c r="ED239" s="515">
        <f t="shared" si="290"/>
        <v>0</v>
      </c>
      <c r="EE239" s="515">
        <f t="shared" si="290"/>
        <v>0</v>
      </c>
      <c r="EF239" s="515">
        <f t="shared" si="290"/>
        <v>0</v>
      </c>
      <c r="EG239" s="515">
        <f t="shared" si="290"/>
        <v>0</v>
      </c>
      <c r="EH239" s="515">
        <f t="shared" si="290"/>
        <v>0</v>
      </c>
      <c r="EI239" s="515">
        <f t="shared" si="290"/>
        <v>0</v>
      </c>
      <c r="EJ239" s="515">
        <f t="shared" si="290"/>
        <v>0</v>
      </c>
      <c r="EK239" s="515">
        <f t="shared" si="290"/>
        <v>0</v>
      </c>
      <c r="EL239" s="515">
        <f t="shared" si="290"/>
        <v>0</v>
      </c>
      <c r="EM239" s="515">
        <f t="shared" si="290"/>
        <v>0</v>
      </c>
      <c r="EN239" s="515">
        <f t="shared" si="290"/>
        <v>0</v>
      </c>
      <c r="EO239" s="515">
        <f t="shared" si="290"/>
        <v>0</v>
      </c>
      <c r="EP239" s="515">
        <f t="shared" si="290"/>
        <v>0</v>
      </c>
      <c r="EQ239" s="515">
        <f t="shared" si="290"/>
        <v>0</v>
      </c>
      <c r="ER239" s="515">
        <f t="shared" si="290"/>
        <v>0</v>
      </c>
      <c r="ES239" s="515">
        <f t="shared" si="290"/>
        <v>0</v>
      </c>
      <c r="ET239" s="515">
        <f t="shared" si="290"/>
        <v>0</v>
      </c>
      <c r="EU239" s="515">
        <f t="shared" si="290"/>
        <v>0</v>
      </c>
      <c r="EV239" s="515">
        <f t="shared" si="290"/>
        <v>0</v>
      </c>
      <c r="EW239" s="515">
        <f t="shared" si="290"/>
        <v>0</v>
      </c>
      <c r="EX239" s="515">
        <f t="shared" si="290"/>
        <v>0</v>
      </c>
      <c r="EY239" s="515">
        <f t="shared" si="290"/>
        <v>0</v>
      </c>
      <c r="EZ239" s="515">
        <f t="shared" si="290"/>
        <v>0</v>
      </c>
      <c r="FA239" s="515">
        <f t="shared" si="290"/>
        <v>0</v>
      </c>
      <c r="FB239" s="515">
        <f t="shared" si="290"/>
        <v>0</v>
      </c>
      <c r="FC239" s="515">
        <f t="shared" si="290"/>
        <v>0</v>
      </c>
      <c r="FD239" s="515">
        <f t="shared" si="290"/>
        <v>0</v>
      </c>
      <c r="FE239" s="515">
        <f t="shared" si="290"/>
        <v>0</v>
      </c>
      <c r="FF239" s="515">
        <f t="shared" si="290"/>
        <v>0</v>
      </c>
      <c r="FG239" s="515">
        <f t="shared" si="290"/>
        <v>0</v>
      </c>
      <c r="FH239" s="515">
        <f t="shared" si="290"/>
        <v>0</v>
      </c>
      <c r="FI239" s="515">
        <f t="shared" si="290"/>
        <v>0</v>
      </c>
      <c r="FJ239" s="515">
        <f t="shared" si="290"/>
        <v>0</v>
      </c>
      <c r="FK239" s="515">
        <f t="shared" si="290"/>
        <v>0</v>
      </c>
      <c r="FL239" s="515">
        <f t="shared" si="290"/>
        <v>0</v>
      </c>
      <c r="FM239" s="515">
        <f t="shared" si="290"/>
        <v>0</v>
      </c>
      <c r="FN239" s="515">
        <f t="shared" si="290"/>
        <v>0</v>
      </c>
      <c r="FO239" s="515">
        <f t="shared" si="290"/>
        <v>0</v>
      </c>
      <c r="FP239" s="515">
        <f t="shared" si="290"/>
        <v>0</v>
      </c>
      <c r="FQ239" s="515">
        <f t="shared" si="290"/>
        <v>0</v>
      </c>
      <c r="FR239" s="515">
        <f t="shared" si="290"/>
        <v>0</v>
      </c>
      <c r="FS239" s="515">
        <f t="shared" si="290"/>
        <v>0</v>
      </c>
      <c r="FT239" s="515">
        <f t="shared" si="290"/>
        <v>0</v>
      </c>
      <c r="FU239" s="515">
        <f t="shared" si="290"/>
        <v>0</v>
      </c>
      <c r="FV239" s="515">
        <f t="shared" si="290"/>
        <v>0</v>
      </c>
      <c r="FW239" s="515">
        <f t="shared" si="290"/>
        <v>0</v>
      </c>
      <c r="FX239" s="515">
        <f t="shared" si="290"/>
        <v>0</v>
      </c>
      <c r="FY239" s="515">
        <f t="shared" si="290"/>
        <v>0</v>
      </c>
      <c r="FZ239" s="515">
        <f t="shared" si="290"/>
        <v>0</v>
      </c>
      <c r="GA239" s="515">
        <f t="shared" si="290"/>
        <v>0</v>
      </c>
      <c r="GB239" s="515">
        <f t="shared" si="290"/>
        <v>0</v>
      </c>
      <c r="GC239" s="515">
        <f t="shared" si="290"/>
        <v>0</v>
      </c>
      <c r="GD239" s="515">
        <f t="shared" si="290"/>
        <v>0</v>
      </c>
      <c r="GE239" s="515">
        <f t="shared" si="290"/>
        <v>0</v>
      </c>
      <c r="GF239" s="515">
        <f t="shared" si="290"/>
        <v>0</v>
      </c>
      <c r="GG239" s="515">
        <f t="shared" si="290"/>
        <v>0</v>
      </c>
      <c r="GH239" s="515">
        <f t="shared" si="290"/>
        <v>0</v>
      </c>
      <c r="GI239" s="515">
        <f t="shared" si="290"/>
        <v>0</v>
      </c>
      <c r="GJ239" s="515">
        <f t="shared" si="290"/>
        <v>0</v>
      </c>
      <c r="GK239" s="515">
        <f t="shared" si="290"/>
        <v>0</v>
      </c>
      <c r="GL239" s="515">
        <f t="shared" si="290"/>
        <v>0</v>
      </c>
      <c r="GM239" s="515">
        <f t="shared" si="290"/>
        <v>0</v>
      </c>
      <c r="GN239" s="515">
        <f t="shared" ref="GN239:IY239" si="291">IF(AND(GN$167&gt;EOMONTH($E69,$R69*(1-$O69)),GN$167&lt;=EOMONTH($E69,$R69*(1-$O69)+$S69*(1-$O69)+$T69*$O69)),-GN238,0)</f>
        <v>0</v>
      </c>
      <c r="GO239" s="515">
        <f t="shared" si="291"/>
        <v>0</v>
      </c>
      <c r="GP239" s="515">
        <f t="shared" si="291"/>
        <v>0</v>
      </c>
      <c r="GQ239" s="515">
        <f t="shared" si="291"/>
        <v>0</v>
      </c>
      <c r="GR239" s="515">
        <f t="shared" si="291"/>
        <v>0</v>
      </c>
      <c r="GS239" s="515">
        <f t="shared" si="291"/>
        <v>0</v>
      </c>
      <c r="GT239" s="515">
        <f t="shared" si="291"/>
        <v>0</v>
      </c>
      <c r="GU239" s="515">
        <f t="shared" si="291"/>
        <v>0</v>
      </c>
      <c r="GV239" s="515">
        <f t="shared" si="291"/>
        <v>0</v>
      </c>
      <c r="GW239" s="515">
        <f t="shared" si="291"/>
        <v>0</v>
      </c>
      <c r="GX239" s="515">
        <f t="shared" si="291"/>
        <v>0</v>
      </c>
      <c r="GY239" s="515">
        <f t="shared" si="291"/>
        <v>0</v>
      </c>
      <c r="GZ239" s="515">
        <f t="shared" si="291"/>
        <v>0</v>
      </c>
      <c r="HA239" s="515">
        <f t="shared" si="291"/>
        <v>0</v>
      </c>
      <c r="HB239" s="515">
        <f t="shared" si="291"/>
        <v>0</v>
      </c>
      <c r="HC239" s="515">
        <f t="shared" si="291"/>
        <v>0</v>
      </c>
      <c r="HD239" s="515">
        <f t="shared" si="291"/>
        <v>0</v>
      </c>
      <c r="HE239" s="515">
        <f t="shared" si="291"/>
        <v>0</v>
      </c>
      <c r="HF239" s="515">
        <f t="shared" si="291"/>
        <v>0</v>
      </c>
      <c r="HG239" s="515">
        <f t="shared" si="291"/>
        <v>0</v>
      </c>
      <c r="HH239" s="515">
        <f t="shared" si="291"/>
        <v>0</v>
      </c>
      <c r="HI239" s="515">
        <f t="shared" si="291"/>
        <v>0</v>
      </c>
      <c r="HJ239" s="515">
        <f t="shared" si="291"/>
        <v>0</v>
      </c>
      <c r="HK239" s="515">
        <f t="shared" si="291"/>
        <v>0</v>
      </c>
      <c r="HL239" s="515">
        <f t="shared" si="291"/>
        <v>0</v>
      </c>
      <c r="HM239" s="515">
        <f t="shared" si="291"/>
        <v>0</v>
      </c>
      <c r="HN239" s="515">
        <f t="shared" si="291"/>
        <v>0</v>
      </c>
      <c r="HO239" s="515">
        <f t="shared" si="291"/>
        <v>0</v>
      </c>
      <c r="HP239" s="515">
        <f t="shared" si="291"/>
        <v>0</v>
      </c>
      <c r="HQ239" s="515">
        <f t="shared" si="291"/>
        <v>0</v>
      </c>
      <c r="HR239" s="515">
        <f t="shared" si="291"/>
        <v>0</v>
      </c>
      <c r="HS239" s="515">
        <f t="shared" si="291"/>
        <v>0</v>
      </c>
      <c r="HT239" s="515">
        <f t="shared" si="291"/>
        <v>0</v>
      </c>
      <c r="HU239" s="515">
        <f t="shared" si="291"/>
        <v>0</v>
      </c>
      <c r="HV239" s="515">
        <f t="shared" si="291"/>
        <v>0</v>
      </c>
      <c r="HW239" s="515">
        <f t="shared" si="291"/>
        <v>0</v>
      </c>
      <c r="HX239" s="515">
        <f t="shared" si="291"/>
        <v>0</v>
      </c>
      <c r="HY239" s="515">
        <f t="shared" si="291"/>
        <v>0</v>
      </c>
      <c r="HZ239" s="515">
        <f t="shared" si="291"/>
        <v>0</v>
      </c>
      <c r="IA239" s="515">
        <f t="shared" si="291"/>
        <v>0</v>
      </c>
      <c r="IB239" s="515">
        <f t="shared" si="291"/>
        <v>0</v>
      </c>
      <c r="IC239" s="515">
        <f t="shared" si="291"/>
        <v>0</v>
      </c>
      <c r="ID239" s="515">
        <f t="shared" si="291"/>
        <v>0</v>
      </c>
      <c r="IE239" s="515">
        <f t="shared" si="291"/>
        <v>0</v>
      </c>
      <c r="IF239" s="515">
        <f t="shared" si="291"/>
        <v>0</v>
      </c>
      <c r="IG239" s="515">
        <f t="shared" si="291"/>
        <v>0</v>
      </c>
      <c r="IH239" s="515">
        <f t="shared" si="291"/>
        <v>0</v>
      </c>
      <c r="II239" s="515">
        <f t="shared" si="291"/>
        <v>0</v>
      </c>
      <c r="IJ239" s="515">
        <f t="shared" si="291"/>
        <v>0</v>
      </c>
      <c r="IK239" s="515">
        <f t="shared" si="291"/>
        <v>0</v>
      </c>
      <c r="IL239" s="515">
        <f t="shared" si="291"/>
        <v>0</v>
      </c>
      <c r="IM239" s="515">
        <f t="shared" si="291"/>
        <v>0</v>
      </c>
      <c r="IN239" s="515">
        <f t="shared" si="291"/>
        <v>0</v>
      </c>
      <c r="IO239" s="515">
        <f t="shared" si="291"/>
        <v>0</v>
      </c>
      <c r="IP239" s="515">
        <f t="shared" si="291"/>
        <v>0</v>
      </c>
      <c r="IQ239" s="515">
        <f t="shared" si="291"/>
        <v>0</v>
      </c>
      <c r="IR239" s="515">
        <f t="shared" si="291"/>
        <v>0</v>
      </c>
      <c r="IS239" s="515">
        <f t="shared" si="291"/>
        <v>0</v>
      </c>
      <c r="IT239" s="515">
        <f t="shared" si="291"/>
        <v>0</v>
      </c>
      <c r="IU239" s="515">
        <f t="shared" si="291"/>
        <v>0</v>
      </c>
      <c r="IV239" s="515">
        <f t="shared" si="291"/>
        <v>0</v>
      </c>
      <c r="IW239" s="515">
        <f t="shared" si="291"/>
        <v>0</v>
      </c>
      <c r="IX239" s="515">
        <f t="shared" si="291"/>
        <v>0</v>
      </c>
      <c r="IY239" s="515">
        <f t="shared" si="291"/>
        <v>0</v>
      </c>
      <c r="IZ239" s="515">
        <f t="shared" ref="IZ239:LK239" si="292">IF(AND(IZ$167&gt;EOMONTH($E69,$R69*(1-$O69)),IZ$167&lt;=EOMONTH($E69,$R69*(1-$O69)+$S69*(1-$O69)+$T69*$O69)),-IZ238,0)</f>
        <v>0</v>
      </c>
      <c r="JA239" s="515">
        <f t="shared" si="292"/>
        <v>0</v>
      </c>
      <c r="JB239" s="515">
        <f t="shared" si="292"/>
        <v>0</v>
      </c>
      <c r="JC239" s="515">
        <f t="shared" si="292"/>
        <v>0</v>
      </c>
      <c r="JD239" s="515">
        <f t="shared" si="292"/>
        <v>0</v>
      </c>
      <c r="JE239" s="515">
        <f t="shared" si="292"/>
        <v>0</v>
      </c>
      <c r="JF239" s="515">
        <f t="shared" si="292"/>
        <v>0</v>
      </c>
      <c r="JG239" s="515">
        <f t="shared" si="292"/>
        <v>0</v>
      </c>
      <c r="JH239" s="515">
        <f t="shared" si="292"/>
        <v>0</v>
      </c>
      <c r="JI239" s="515">
        <f t="shared" si="292"/>
        <v>0</v>
      </c>
      <c r="JJ239" s="515">
        <f t="shared" si="292"/>
        <v>0</v>
      </c>
      <c r="JK239" s="515">
        <f t="shared" si="292"/>
        <v>0</v>
      </c>
      <c r="JL239" s="515">
        <f t="shared" si="292"/>
        <v>0</v>
      </c>
      <c r="JM239" s="515">
        <f t="shared" si="292"/>
        <v>0</v>
      </c>
      <c r="JN239" s="515">
        <f t="shared" si="292"/>
        <v>0</v>
      </c>
      <c r="JO239" s="515">
        <f t="shared" si="292"/>
        <v>0</v>
      </c>
      <c r="JP239" s="515">
        <f t="shared" si="292"/>
        <v>0</v>
      </c>
      <c r="JQ239" s="515">
        <f t="shared" si="292"/>
        <v>0</v>
      </c>
      <c r="JR239" s="515">
        <f t="shared" si="292"/>
        <v>0</v>
      </c>
      <c r="JS239" s="515">
        <f t="shared" si="292"/>
        <v>0</v>
      </c>
      <c r="JT239" s="515">
        <f t="shared" si="292"/>
        <v>0</v>
      </c>
      <c r="JU239" s="515">
        <f t="shared" si="292"/>
        <v>0</v>
      </c>
      <c r="JV239" s="515">
        <f t="shared" si="292"/>
        <v>0</v>
      </c>
      <c r="JW239" s="515">
        <f t="shared" si="292"/>
        <v>0</v>
      </c>
      <c r="JX239" s="515">
        <f t="shared" si="292"/>
        <v>0</v>
      </c>
      <c r="JY239" s="515">
        <f t="shared" si="292"/>
        <v>0</v>
      </c>
      <c r="JZ239" s="515">
        <f t="shared" si="292"/>
        <v>0</v>
      </c>
      <c r="KA239" s="515">
        <f t="shared" si="292"/>
        <v>0</v>
      </c>
      <c r="KB239" s="515">
        <f t="shared" si="292"/>
        <v>0</v>
      </c>
      <c r="KC239" s="515">
        <f t="shared" si="292"/>
        <v>0</v>
      </c>
      <c r="KD239" s="515">
        <f t="shared" si="292"/>
        <v>0</v>
      </c>
      <c r="KE239" s="515">
        <f t="shared" si="292"/>
        <v>0</v>
      </c>
      <c r="KF239" s="515">
        <f t="shared" si="292"/>
        <v>0</v>
      </c>
      <c r="KG239" s="515">
        <f t="shared" si="292"/>
        <v>0</v>
      </c>
      <c r="KH239" s="515">
        <f t="shared" si="292"/>
        <v>0</v>
      </c>
      <c r="KI239" s="515">
        <f t="shared" si="292"/>
        <v>0</v>
      </c>
      <c r="KJ239" s="515">
        <f t="shared" si="292"/>
        <v>0</v>
      </c>
      <c r="KK239" s="515">
        <f t="shared" si="292"/>
        <v>0</v>
      </c>
      <c r="KL239" s="515">
        <f t="shared" si="292"/>
        <v>0</v>
      </c>
      <c r="KM239" s="515">
        <f t="shared" si="292"/>
        <v>0</v>
      </c>
      <c r="KN239" s="515">
        <f t="shared" si="292"/>
        <v>0</v>
      </c>
      <c r="KO239" s="515">
        <f t="shared" si="292"/>
        <v>0</v>
      </c>
      <c r="KP239" s="515">
        <f t="shared" si="292"/>
        <v>0</v>
      </c>
      <c r="KQ239" s="515">
        <f t="shared" si="292"/>
        <v>0</v>
      </c>
      <c r="KR239" s="515">
        <f t="shared" si="292"/>
        <v>0</v>
      </c>
      <c r="KS239" s="515">
        <f t="shared" si="292"/>
        <v>0</v>
      </c>
      <c r="KT239" s="515">
        <f t="shared" si="292"/>
        <v>0</v>
      </c>
      <c r="KU239" s="515">
        <f t="shared" si="292"/>
        <v>0</v>
      </c>
      <c r="KV239" s="515">
        <f t="shared" si="292"/>
        <v>0</v>
      </c>
      <c r="KW239" s="515">
        <f t="shared" si="292"/>
        <v>0</v>
      </c>
      <c r="KX239" s="515">
        <f t="shared" si="292"/>
        <v>0</v>
      </c>
      <c r="KY239" s="515">
        <f t="shared" si="292"/>
        <v>0</v>
      </c>
      <c r="KZ239" s="515">
        <f t="shared" si="292"/>
        <v>0</v>
      </c>
      <c r="LA239" s="515">
        <f t="shared" si="292"/>
        <v>0</v>
      </c>
      <c r="LB239" s="515">
        <f t="shared" si="292"/>
        <v>0</v>
      </c>
      <c r="LC239" s="515">
        <f t="shared" si="292"/>
        <v>0</v>
      </c>
      <c r="LD239" s="515">
        <f t="shared" si="292"/>
        <v>0</v>
      </c>
      <c r="LE239" s="515">
        <f t="shared" si="292"/>
        <v>0</v>
      </c>
      <c r="LF239" s="515">
        <f t="shared" si="292"/>
        <v>0</v>
      </c>
      <c r="LG239" s="515">
        <f t="shared" si="292"/>
        <v>0</v>
      </c>
      <c r="LH239" s="515">
        <f t="shared" si="292"/>
        <v>0</v>
      </c>
      <c r="LI239" s="515">
        <f t="shared" si="292"/>
        <v>0</v>
      </c>
      <c r="LJ239" s="515">
        <f t="shared" si="292"/>
        <v>0</v>
      </c>
      <c r="LK239" s="515">
        <f t="shared" si="292"/>
        <v>0</v>
      </c>
      <c r="LL239" s="515">
        <f t="shared" ref="LL239:NK239" si="293">IF(AND(LL$167&gt;EOMONTH($E69,$R69*(1-$O69)),LL$167&lt;=EOMONTH($E69,$R69*(1-$O69)+$S69*(1-$O69)+$T69*$O69)),-LL238,0)</f>
        <v>0</v>
      </c>
      <c r="LM239" s="515">
        <f t="shared" si="293"/>
        <v>0</v>
      </c>
      <c r="LN239" s="515">
        <f t="shared" si="293"/>
        <v>0</v>
      </c>
      <c r="LO239" s="515">
        <f t="shared" si="293"/>
        <v>0</v>
      </c>
      <c r="LP239" s="515">
        <f t="shared" si="293"/>
        <v>0</v>
      </c>
      <c r="LQ239" s="515">
        <f t="shared" si="293"/>
        <v>0</v>
      </c>
      <c r="LR239" s="515">
        <f t="shared" si="293"/>
        <v>0</v>
      </c>
      <c r="LS239" s="515">
        <f t="shared" si="293"/>
        <v>0</v>
      </c>
      <c r="LT239" s="515">
        <f t="shared" si="293"/>
        <v>0</v>
      </c>
      <c r="LU239" s="515">
        <f t="shared" si="293"/>
        <v>0</v>
      </c>
      <c r="LV239" s="515">
        <f t="shared" si="293"/>
        <v>0</v>
      </c>
      <c r="LW239" s="515">
        <f t="shared" si="293"/>
        <v>0</v>
      </c>
      <c r="LX239" s="515">
        <f t="shared" si="293"/>
        <v>0</v>
      </c>
      <c r="LY239" s="515">
        <f t="shared" si="293"/>
        <v>0</v>
      </c>
      <c r="LZ239" s="515">
        <f t="shared" si="293"/>
        <v>0</v>
      </c>
      <c r="MA239" s="515">
        <f t="shared" si="293"/>
        <v>0</v>
      </c>
      <c r="MB239" s="515">
        <f t="shared" si="293"/>
        <v>0</v>
      </c>
      <c r="MC239" s="515">
        <f t="shared" si="293"/>
        <v>0</v>
      </c>
      <c r="MD239" s="515">
        <f t="shared" si="293"/>
        <v>0</v>
      </c>
      <c r="ME239" s="515">
        <f t="shared" si="293"/>
        <v>0</v>
      </c>
      <c r="MF239" s="515">
        <f t="shared" si="293"/>
        <v>0</v>
      </c>
      <c r="MG239" s="515">
        <f t="shared" si="293"/>
        <v>0</v>
      </c>
      <c r="MH239" s="515">
        <f t="shared" si="293"/>
        <v>0</v>
      </c>
      <c r="MI239" s="515">
        <f t="shared" si="293"/>
        <v>0</v>
      </c>
      <c r="MJ239" s="515">
        <f t="shared" si="293"/>
        <v>0</v>
      </c>
      <c r="MK239" s="515">
        <f t="shared" si="293"/>
        <v>0</v>
      </c>
      <c r="ML239" s="515">
        <f t="shared" si="293"/>
        <v>0</v>
      </c>
      <c r="MM239" s="515">
        <f t="shared" si="293"/>
        <v>0</v>
      </c>
      <c r="MN239" s="515">
        <f t="shared" si="293"/>
        <v>0</v>
      </c>
      <c r="MO239" s="515">
        <f t="shared" si="293"/>
        <v>0</v>
      </c>
      <c r="MP239" s="515">
        <f t="shared" si="293"/>
        <v>0</v>
      </c>
      <c r="MQ239" s="515">
        <f t="shared" si="293"/>
        <v>0</v>
      </c>
      <c r="MR239" s="515">
        <f t="shared" si="293"/>
        <v>0</v>
      </c>
      <c r="MS239" s="515">
        <f t="shared" si="293"/>
        <v>0</v>
      </c>
      <c r="MT239" s="515">
        <f t="shared" si="293"/>
        <v>0</v>
      </c>
      <c r="MU239" s="515">
        <f t="shared" si="293"/>
        <v>0</v>
      </c>
      <c r="MV239" s="515">
        <f t="shared" si="293"/>
        <v>0</v>
      </c>
      <c r="MW239" s="515">
        <f t="shared" si="293"/>
        <v>0</v>
      </c>
      <c r="MX239" s="515">
        <f t="shared" si="293"/>
        <v>0</v>
      </c>
      <c r="MY239" s="515">
        <f t="shared" si="293"/>
        <v>0</v>
      </c>
      <c r="MZ239" s="515">
        <f t="shared" si="293"/>
        <v>0</v>
      </c>
      <c r="NA239" s="515">
        <f t="shared" si="293"/>
        <v>0</v>
      </c>
      <c r="NB239" s="515">
        <f t="shared" si="293"/>
        <v>0</v>
      </c>
      <c r="NC239" s="515">
        <f t="shared" si="293"/>
        <v>0</v>
      </c>
      <c r="ND239" s="515">
        <f t="shared" si="293"/>
        <v>0</v>
      </c>
      <c r="NE239" s="515">
        <f t="shared" si="293"/>
        <v>0</v>
      </c>
      <c r="NF239" s="515">
        <f t="shared" si="293"/>
        <v>0</v>
      </c>
      <c r="NG239" s="515">
        <f t="shared" si="293"/>
        <v>0</v>
      </c>
      <c r="NH239" s="515">
        <f t="shared" si="293"/>
        <v>0</v>
      </c>
      <c r="NI239" s="515">
        <f t="shared" si="293"/>
        <v>0</v>
      </c>
      <c r="NJ239" s="515">
        <f t="shared" si="293"/>
        <v>0</v>
      </c>
      <c r="NK239" s="518">
        <f t="shared" si="293"/>
        <v>0</v>
      </c>
    </row>
    <row r="240" spans="1:375" s="384" customFormat="1" ht="13.8" x14ac:dyDescent="0.3">
      <c r="A240" s="517">
        <f t="shared" si="269"/>
        <v>71068.015153966146</v>
      </c>
      <c r="B240" s="421" t="s">
        <v>315</v>
      </c>
      <c r="C240" s="514" t="s">
        <v>335</v>
      </c>
      <c r="D240" s="515">
        <f>IF(OR(D$167&lt;=EOMONTH($E69,$R69*(1-$O69)),D$167&gt;EOMONTH($E69,$P69*12*(1-$O69)+$Q69*12*$O69+$R69*(1-$O69))),0,IF($X69="NNN",SUM(Expenses!B$14:B$18)*$F69,IF($X69="FSG",0,IF($X69="MG",SUMPRODUCT(Expenses!B$14:B$18,$Z69:$Z73)*$F69,MAX((Expenses!B$15-$AB69/12)*$AA69*$F69,0)+MAX((Expenses!B$14-$AB70/12)*$AA70*$F69,0)+MAX((Expenses!B$17-$AB71/12)*$AA71*$F69,0)+MAX((Expenses!B$16-$AB72/12)*$AA72*$F69,0)+MAX((Expenses!B$18-$AB73/12)*$AA73*$F69,0)))))</f>
        <v>0</v>
      </c>
      <c r="E240" s="515">
        <f>IF(OR(E$167&lt;=EOMONTH($E69,$R69*(1-$O69)),E$167&gt;EOMONTH($E69,$P69*12*(1-$O69)+$Q69*12*$O69+$R69*(1-$O69))),0,IF($X69="NNN",SUM(Expenses!C$14:C$18)*$F69,IF($X69="FSG",0,IF($X69="MG",SUMPRODUCT(Expenses!C$14:C$18,$Z69:$Z73)*$F69,MAX((Expenses!C$15-$AB69/12)*$AA69*$F69,0)+MAX((Expenses!C$14-$AB70/12)*$AA70*$F69,0)+MAX((Expenses!C$17-$AB71/12)*$AA71*$F69,0)+MAX((Expenses!C$16-$AB72/12)*$AA72*$F69,0)+MAX((Expenses!C$18-$AB73/12)*$AA73*$F69,0)))))</f>
        <v>0</v>
      </c>
      <c r="F240" s="515">
        <f>IF(OR(F$167&lt;=EOMONTH($E69,$R69*(1-$O69)),F$167&gt;EOMONTH($E69,$P69*12*(1-$O69)+$Q69*12*$O69+$R69*(1-$O69))),0,IF($X69="NNN",SUM(Expenses!D$14:D$18)*$F69,IF($X69="FSG",0,IF($X69="MG",SUMPRODUCT(Expenses!D$14:D$18,$Z69:$Z73)*$F69,MAX((Expenses!D$15-$AB69/12)*$AA69*$F69,0)+MAX((Expenses!D$14-$AB70/12)*$AA70*$F69,0)+MAX((Expenses!D$17-$AB71/12)*$AA71*$F69,0)+MAX((Expenses!D$16-$AB72/12)*$AA72*$F69,0)+MAX((Expenses!D$18-$AB73/12)*$AA73*$F69,0)))))</f>
        <v>0</v>
      </c>
      <c r="G240" s="515">
        <f>IF(OR(G$167&lt;=EOMONTH($E69,$R69*(1-$O69)),G$167&gt;EOMONTH($E69,$P69*12*(1-$O69)+$Q69*12*$O69+$R69*(1-$O69))),0,IF($X69="NNN",SUM(Expenses!E$14:E$18)*$F69,IF($X69="FSG",0,IF($X69="MG",SUMPRODUCT(Expenses!E$14:E$18,$Z69:$Z73)*$F69,MAX((Expenses!E$15-$AB69/12)*$AA69*$F69,0)+MAX((Expenses!E$14-$AB70/12)*$AA70*$F69,0)+MAX((Expenses!E$17-$AB71/12)*$AA71*$F69,0)+MAX((Expenses!E$16-$AB72/12)*$AA72*$F69,0)+MAX((Expenses!E$18-$AB73/12)*$AA73*$F69,0)))))</f>
        <v>0</v>
      </c>
      <c r="H240" s="515">
        <f>IF(OR(H$167&lt;=EOMONTH($E69,$R69*(1-$O69)),H$167&gt;EOMONTH($E69,$P69*12*(1-$O69)+$Q69*12*$O69+$R69*(1-$O69))),0,IF($X69="NNN",SUM(Expenses!F$14:F$18)*$F69,IF($X69="FSG",0,IF($X69="MG",SUMPRODUCT(Expenses!F$14:F$18,$Z69:$Z73)*$F69,MAX((Expenses!F$15-$AB69/12)*$AA69*$F69,0)+MAX((Expenses!F$14-$AB70/12)*$AA70*$F69,0)+MAX((Expenses!F$17-$AB71/12)*$AA71*$F69,0)+MAX((Expenses!F$16-$AB72/12)*$AA72*$F69,0)+MAX((Expenses!F$18-$AB73/12)*$AA73*$F69,0)))))</f>
        <v>0</v>
      </c>
      <c r="I240" s="515">
        <f>IF(OR(I$167&lt;=EOMONTH($E69,$R69*(1-$O69)),I$167&gt;EOMONTH($E69,$P69*12*(1-$O69)+$Q69*12*$O69+$R69*(1-$O69))),0,IF($X69="NNN",SUM(Expenses!G$14:G$18)*$F69,IF($X69="FSG",0,IF($X69="MG",SUMPRODUCT(Expenses!G$14:G$18,$Z69:$Z73)*$F69,MAX((Expenses!G$15-$AB69/12)*$AA69*$F69,0)+MAX((Expenses!G$14-$AB70/12)*$AA70*$F69,0)+MAX((Expenses!G$17-$AB71/12)*$AA71*$F69,0)+MAX((Expenses!G$16-$AB72/12)*$AA72*$F69,0)+MAX((Expenses!G$18-$AB73/12)*$AA73*$F69,0)))))</f>
        <v>0</v>
      </c>
      <c r="J240" s="515">
        <f>IF(OR(J$167&lt;=EOMONTH($E69,$R69*(1-$O69)),J$167&gt;EOMONTH($E69,$P69*12*(1-$O69)+$Q69*12*$O69+$R69*(1-$O69))),0,IF($X69="NNN",SUM(Expenses!H$14:H$18)*$F69,IF($X69="FSG",0,IF($X69="MG",SUMPRODUCT(Expenses!H$14:H$18,$Z69:$Z73)*$F69,MAX((Expenses!H$15-$AB69/12)*$AA69*$F69,0)+MAX((Expenses!H$14-$AB70/12)*$AA70*$F69,0)+MAX((Expenses!H$17-$AB71/12)*$AA71*$F69,0)+MAX((Expenses!H$16-$AB72/12)*$AA72*$F69,0)+MAX((Expenses!H$18-$AB73/12)*$AA73*$F69,0)))))</f>
        <v>0</v>
      </c>
      <c r="K240" s="515">
        <f>IF(OR(K$167&lt;=EOMONTH($E69,$R69*(1-$O69)),K$167&gt;EOMONTH($E69,$P69*12*(1-$O69)+$Q69*12*$O69+$R69*(1-$O69))),0,IF($X69="NNN",SUM(Expenses!I$14:I$18)*$F69,IF($X69="FSG",0,IF($X69="MG",SUMPRODUCT(Expenses!I$14:I$18,$Z69:$Z73)*$F69,MAX((Expenses!I$15-$AB69/12)*$AA69*$F69,0)+MAX((Expenses!I$14-$AB70/12)*$AA70*$F69,0)+MAX((Expenses!I$17-$AB71/12)*$AA71*$F69,0)+MAX((Expenses!I$16-$AB72/12)*$AA72*$F69,0)+MAX((Expenses!I$18-$AB73/12)*$AA73*$F69,0)))))</f>
        <v>0</v>
      </c>
      <c r="L240" s="515">
        <f>IF(OR(L$167&lt;=EOMONTH($E69,$R69*(1-$O69)),L$167&gt;EOMONTH($E69,$P69*12*(1-$O69)+$Q69*12*$O69+$R69*(1-$O69))),0,IF($X69="NNN",SUM(Expenses!J$14:J$18)*$F69,IF($X69="FSG",0,IF($X69="MG",SUMPRODUCT(Expenses!J$14:J$18,$Z69:$Z73)*$F69,MAX((Expenses!J$15-$AB69/12)*$AA69*$F69,0)+MAX((Expenses!J$14-$AB70/12)*$AA70*$F69,0)+MAX((Expenses!J$17-$AB71/12)*$AA71*$F69,0)+MAX((Expenses!J$16-$AB72/12)*$AA72*$F69,0)+MAX((Expenses!J$18-$AB73/12)*$AA73*$F69,0)))))</f>
        <v>0</v>
      </c>
      <c r="M240" s="515">
        <f>IF(OR(M$167&lt;=EOMONTH($E69,$R69*(1-$O69)),M$167&gt;EOMONTH($E69,$P69*12*(1-$O69)+$Q69*12*$O69+$R69*(1-$O69))),0,IF($X69="NNN",SUM(Expenses!K$14:K$18)*$F69,IF($X69="FSG",0,IF($X69="MG",SUMPRODUCT(Expenses!K$14:K$18,$Z69:$Z73)*$F69,MAX((Expenses!K$15-$AB69/12)*$AA69*$F69,0)+MAX((Expenses!K$14-$AB70/12)*$AA70*$F69,0)+MAX((Expenses!K$17-$AB71/12)*$AA71*$F69,0)+MAX((Expenses!K$16-$AB72/12)*$AA72*$F69,0)+MAX((Expenses!K$18-$AB73/12)*$AA73*$F69,0)))))</f>
        <v>0</v>
      </c>
      <c r="N240" s="515">
        <f>IF(OR(N$167&lt;=EOMONTH($E69,$R69*(1-$O69)),N$167&gt;EOMONTH($E69,$P69*12*(1-$O69)+$Q69*12*$O69+$R69*(1-$O69))),0,IF($X69="NNN",SUM(Expenses!L$14:L$18)*$F69,IF($X69="FSG",0,IF($X69="MG",SUMPRODUCT(Expenses!L$14:L$18,$Z69:$Z73)*$F69,MAX((Expenses!L$15-$AB69/12)*$AA69*$F69,0)+MAX((Expenses!L$14-$AB70/12)*$AA70*$F69,0)+MAX((Expenses!L$17-$AB71/12)*$AA71*$F69,0)+MAX((Expenses!L$16-$AB72/12)*$AA72*$F69,0)+MAX((Expenses!L$18-$AB73/12)*$AA73*$F69,0)))))</f>
        <v>0</v>
      </c>
      <c r="O240" s="515">
        <f>IF(OR(O$167&lt;=EOMONTH($E69,$R69*(1-$O69)),O$167&gt;EOMONTH($E69,$P69*12*(1-$O69)+$Q69*12*$O69+$R69*(1-$O69))),0,IF($X69="NNN",SUM(Expenses!M$14:M$18)*$F69,IF($X69="FSG",0,IF($X69="MG",SUMPRODUCT(Expenses!M$14:M$18,$Z69:$Z73)*$F69,MAX((Expenses!M$15-$AB69/12)*$AA69*$F69,0)+MAX((Expenses!M$14-$AB70/12)*$AA70*$F69,0)+MAX((Expenses!M$17-$AB71/12)*$AA71*$F69,0)+MAX((Expenses!M$16-$AB72/12)*$AA72*$F69,0)+MAX((Expenses!M$18-$AB73/12)*$AA73*$F69,0)))))</f>
        <v>0</v>
      </c>
      <c r="P240" s="515">
        <f>IF(OR(P$167&lt;=EOMONTH($E69,$R69*(1-$O69)),P$167&gt;EOMONTH($E69,$P69*12*(1-$O69)+$Q69*12*$O69+$R69*(1-$O69))),0,IF($X69="NNN",SUM(Expenses!N$14:N$18)*$F69,IF($X69="FSG",0,IF($X69="MG",SUMPRODUCT(Expenses!N$14:N$18,$Z69:$Z73)*$F69,MAX((Expenses!N$15-$AB69/12)*$AA69*$F69,0)+MAX((Expenses!N$14-$AB70/12)*$AA70*$F69,0)+MAX((Expenses!N$17-$AB71/12)*$AA71*$F69,0)+MAX((Expenses!N$16-$AB72/12)*$AA72*$F69,0)+MAX((Expenses!N$18-$AB73/12)*$AA73*$F69,0)))))</f>
        <v>0</v>
      </c>
      <c r="Q240" s="515">
        <f>IF(OR(Q$167&lt;=EOMONTH($E69,$R69*(1-$O69)),Q$167&gt;EOMONTH($E69,$P69*12*(1-$O69)+$Q69*12*$O69+$R69*(1-$O69))),0,IF($X69="NNN",SUM(Expenses!O$14:O$18)*$F69,IF($X69="FSG",0,IF($X69="MG",SUMPRODUCT(Expenses!O$14:O$18,$Z69:$Z73)*$F69,MAX((Expenses!O$15-$AB69/12)*$AA69*$F69,0)+MAX((Expenses!O$14-$AB70/12)*$AA70*$F69,0)+MAX((Expenses!O$17-$AB71/12)*$AA71*$F69,0)+MAX((Expenses!O$16-$AB72/12)*$AA72*$F69,0)+MAX((Expenses!O$18-$AB73/12)*$AA73*$F69,0)))))</f>
        <v>0</v>
      </c>
      <c r="R240" s="515">
        <f>IF(OR(R$167&lt;=EOMONTH($E69,$R69*(1-$O69)),R$167&gt;EOMONTH($E69,$P69*12*(1-$O69)+$Q69*12*$O69+$R69*(1-$O69))),0,IF($X69="NNN",SUM(Expenses!P$14:P$18)*$F69,IF($X69="FSG",0,IF($X69="MG",SUMPRODUCT(Expenses!P$14:P$18,$Z69:$Z73)*$F69,MAX((Expenses!P$15-$AB69/12)*$AA69*$F69,0)+MAX((Expenses!P$14-$AB70/12)*$AA70*$F69,0)+MAX((Expenses!P$17-$AB71/12)*$AA71*$F69,0)+MAX((Expenses!P$16-$AB72/12)*$AA72*$F69,0)+MAX((Expenses!P$18-$AB73/12)*$AA73*$F69,0)))))</f>
        <v>0</v>
      </c>
      <c r="S240" s="515">
        <f>IF(OR(S$167&lt;=EOMONTH($E69,$R69*(1-$O69)),S$167&gt;EOMONTH($E69,$P69*12*(1-$O69)+$Q69*12*$O69+$R69*(1-$O69))),0,IF($X69="NNN",SUM(Expenses!Q$14:Q$18)*$F69,IF($X69="FSG",0,IF($X69="MG",SUMPRODUCT(Expenses!Q$14:Q$18,$Z69:$Z73)*$F69,MAX((Expenses!Q$15-$AB69/12)*$AA69*$F69,0)+MAX((Expenses!Q$14-$AB70/12)*$AA70*$F69,0)+MAX((Expenses!Q$17-$AB71/12)*$AA71*$F69,0)+MAX((Expenses!Q$16-$AB72/12)*$AA72*$F69,0)+MAX((Expenses!Q$18-$AB73/12)*$AA73*$F69,0)))))</f>
        <v>0</v>
      </c>
      <c r="T240" s="515">
        <f>IF(OR(T$167&lt;=EOMONTH($E69,$R69*(1-$O69)),T$167&gt;EOMONTH($E69,$P69*12*(1-$O69)+$Q69*12*$O69+$R69*(1-$O69))),0,IF($X69="NNN",SUM(Expenses!R$14:R$18)*$F69,IF($X69="FSG",0,IF($X69="MG",SUMPRODUCT(Expenses!R$14:R$18,$Z69:$Z73)*$F69,MAX((Expenses!R$15-$AB69/12)*$AA69*$F69,0)+MAX((Expenses!R$14-$AB70/12)*$AA70*$F69,0)+MAX((Expenses!R$17-$AB71/12)*$AA71*$F69,0)+MAX((Expenses!R$16-$AB72/12)*$AA72*$F69,0)+MAX((Expenses!R$18-$AB73/12)*$AA73*$F69,0)))))</f>
        <v>0</v>
      </c>
      <c r="U240" s="515">
        <f>IF(OR(U$167&lt;=EOMONTH($E69,$R69*(1-$O69)),U$167&gt;EOMONTH($E69,$P69*12*(1-$O69)+$Q69*12*$O69+$R69*(1-$O69))),0,IF($X69="NNN",SUM(Expenses!S$14:S$18)*$F69,IF($X69="FSG",0,IF($X69="MG",SUMPRODUCT(Expenses!S$14:S$18,$Z69:$Z73)*$F69,MAX((Expenses!S$15-$AB69/12)*$AA69*$F69,0)+MAX((Expenses!S$14-$AB70/12)*$AA70*$F69,0)+MAX((Expenses!S$17-$AB71/12)*$AA71*$F69,0)+MAX((Expenses!S$16-$AB72/12)*$AA72*$F69,0)+MAX((Expenses!S$18-$AB73/12)*$AA73*$F69,0)))))</f>
        <v>0</v>
      </c>
      <c r="V240" s="515">
        <f>IF(OR(V$167&lt;=EOMONTH($E69,$R69*(1-$O69)),V$167&gt;EOMONTH($E69,$P69*12*(1-$O69)+$Q69*12*$O69+$R69*(1-$O69))),0,IF($X69="NNN",SUM(Expenses!T$14:T$18)*$F69,IF($X69="FSG",0,IF($X69="MG",SUMPRODUCT(Expenses!T$14:T$18,$Z69:$Z73)*$F69,MAX((Expenses!T$15-$AB69/12)*$AA69*$F69,0)+MAX((Expenses!T$14-$AB70/12)*$AA70*$F69,0)+MAX((Expenses!T$17-$AB71/12)*$AA71*$F69,0)+MAX((Expenses!T$16-$AB72/12)*$AA72*$F69,0)+MAX((Expenses!T$18-$AB73/12)*$AA73*$F69,0)))))</f>
        <v>0</v>
      </c>
      <c r="W240" s="515">
        <f>IF(OR(W$167&lt;=EOMONTH($E69,$R69*(1-$O69)),W$167&gt;EOMONTH($E69,$P69*12*(1-$O69)+$Q69*12*$O69+$R69*(1-$O69))),0,IF($X69="NNN",SUM(Expenses!U$14:U$18)*$F69,IF($X69="FSG",0,IF($X69="MG",SUMPRODUCT(Expenses!U$14:U$18,$Z69:$Z73)*$F69,MAX((Expenses!U$15-$AB69/12)*$AA69*$F69,0)+MAX((Expenses!U$14-$AB70/12)*$AA70*$F69,0)+MAX((Expenses!U$17-$AB71/12)*$AA71*$F69,0)+MAX((Expenses!U$16-$AB72/12)*$AA72*$F69,0)+MAX((Expenses!U$18-$AB73/12)*$AA73*$F69,0)))))</f>
        <v>0</v>
      </c>
      <c r="X240" s="515">
        <f>IF(OR(X$167&lt;=EOMONTH($E69,$R69*(1-$O69)),X$167&gt;EOMONTH($E69,$P69*12*(1-$O69)+$Q69*12*$O69+$R69*(1-$O69))),0,IF($X69="NNN",SUM(Expenses!V$14:V$18)*$F69,IF($X69="FSG",0,IF($X69="MG",SUMPRODUCT(Expenses!V$14:V$18,$Z69:$Z73)*$F69,MAX((Expenses!V$15-$AB69/12)*$AA69*$F69,0)+MAX((Expenses!V$14-$AB70/12)*$AA70*$F69,0)+MAX((Expenses!V$17-$AB71/12)*$AA71*$F69,0)+MAX((Expenses!V$16-$AB72/12)*$AA72*$F69,0)+MAX((Expenses!V$18-$AB73/12)*$AA73*$F69,0)))))</f>
        <v>0</v>
      </c>
      <c r="Y240" s="515">
        <f>IF(OR(Y$167&lt;=EOMONTH($E69,$R69*(1-$O69)),Y$167&gt;EOMONTH($E69,$P69*12*(1-$O69)+$Q69*12*$O69+$R69*(1-$O69))),0,IF($X69="NNN",SUM(Expenses!W$14:W$18)*$F69,IF($X69="FSG",0,IF($X69="MG",SUMPRODUCT(Expenses!W$14:W$18,$Z69:$Z73)*$F69,MAX((Expenses!W$15-$AB69/12)*$AA69*$F69,0)+MAX((Expenses!W$14-$AB70/12)*$AA70*$F69,0)+MAX((Expenses!W$17-$AB71/12)*$AA71*$F69,0)+MAX((Expenses!W$16-$AB72/12)*$AA72*$F69,0)+MAX((Expenses!W$18-$AB73/12)*$AA73*$F69,0)))))</f>
        <v>0</v>
      </c>
      <c r="Z240" s="515">
        <f>IF(OR(Z$167&lt;=EOMONTH($E69,$R69*(1-$O69)),Z$167&gt;EOMONTH($E69,$P69*12*(1-$O69)+$Q69*12*$O69+$R69*(1-$O69))),0,IF($X69="NNN",SUM(Expenses!X$14:X$18)*$F69,IF($X69="FSG",0,IF($X69="MG",SUMPRODUCT(Expenses!X$14:X$18,$Z69:$Z73)*$F69,MAX((Expenses!X$15-$AB69/12)*$AA69*$F69,0)+MAX((Expenses!X$14-$AB70/12)*$AA70*$F69,0)+MAX((Expenses!X$17-$AB71/12)*$AA71*$F69,0)+MAX((Expenses!X$16-$AB72/12)*$AA72*$F69,0)+MAX((Expenses!X$18-$AB73/12)*$AA73*$F69,0)))))</f>
        <v>0</v>
      </c>
      <c r="AA240" s="515">
        <f>IF(OR(AA$167&lt;=EOMONTH($E69,$R69*(1-$O69)),AA$167&gt;EOMONTH($E69,$P69*12*(1-$O69)+$Q69*12*$O69+$R69*(1-$O69))),0,IF($X69="NNN",SUM(Expenses!Y$14:Y$18)*$F69,IF($X69="FSG",0,IF($X69="MG",SUMPRODUCT(Expenses!Y$14:Y$18,$Z69:$Z73)*$F69,MAX((Expenses!Y$15-$AB69/12)*$AA69*$F69,0)+MAX((Expenses!Y$14-$AB70/12)*$AA70*$F69,0)+MAX((Expenses!Y$17-$AB71/12)*$AA71*$F69,0)+MAX((Expenses!Y$16-$AB72/12)*$AA72*$F69,0)+MAX((Expenses!Y$18-$AB73/12)*$AA73*$F69,0)))))</f>
        <v>0</v>
      </c>
      <c r="AB240" s="515">
        <f>IF(OR(AB$167&lt;=EOMONTH($E69,$R69*(1-$O69)),AB$167&gt;EOMONTH($E69,$P69*12*(1-$O69)+$Q69*12*$O69+$R69*(1-$O69))),0,IF($X69="NNN",SUM(Expenses!Z$14:Z$18)*$F69,IF($X69="FSG",0,IF($X69="MG",SUMPRODUCT(Expenses!Z$14:Z$18,$Z69:$Z73)*$F69,MAX((Expenses!Z$15-$AB69/12)*$AA69*$F69,0)+MAX((Expenses!Z$14-$AB70/12)*$AA70*$F69,0)+MAX((Expenses!Z$17-$AB71/12)*$AA71*$F69,0)+MAX((Expenses!Z$16-$AB72/12)*$AA72*$F69,0)+MAX((Expenses!Z$18-$AB73/12)*$AA73*$F69,0)))))</f>
        <v>0</v>
      </c>
      <c r="AC240" s="515">
        <f>IF(OR(AC$167&lt;=EOMONTH($E69,$R69*(1-$O69)),AC$167&gt;EOMONTH($E69,$P69*12*(1-$O69)+$Q69*12*$O69+$R69*(1-$O69))),0,IF($X69="NNN",SUM(Expenses!AA$14:AA$18)*$F69,IF($X69="FSG",0,IF($X69="MG",SUMPRODUCT(Expenses!AA$14:AA$18,$Z69:$Z73)*$F69,MAX((Expenses!AA$15-$AB69/12)*$AA69*$F69,0)+MAX((Expenses!AA$14-$AB70/12)*$AA70*$F69,0)+MAX((Expenses!AA$17-$AB71/12)*$AA71*$F69,0)+MAX((Expenses!AA$16-$AB72/12)*$AA72*$F69,0)+MAX((Expenses!AA$18-$AB73/12)*$AA73*$F69,0)))))</f>
        <v>0</v>
      </c>
      <c r="AD240" s="515">
        <f>IF(OR(AD$167&lt;=EOMONTH($E69,$R69*(1-$O69)),AD$167&gt;EOMONTH($E69,$P69*12*(1-$O69)+$Q69*12*$O69+$R69*(1-$O69))),0,IF($X69="NNN",SUM(Expenses!AB$14:AB$18)*$F69,IF($X69="FSG",0,IF($X69="MG",SUMPRODUCT(Expenses!AB$14:AB$18,$Z69:$Z73)*$F69,MAX((Expenses!AB$15-$AB69/12)*$AA69*$F69,0)+MAX((Expenses!AB$14-$AB70/12)*$AA70*$F69,0)+MAX((Expenses!AB$17-$AB71/12)*$AA71*$F69,0)+MAX((Expenses!AB$16-$AB72/12)*$AA72*$F69,0)+MAX((Expenses!AB$18-$AB73/12)*$AA73*$F69,0)))))</f>
        <v>1107.2010005213788</v>
      </c>
      <c r="AE240" s="515">
        <f>IF(OR(AE$167&lt;=EOMONTH($E69,$R69*(1-$O69)),AE$167&gt;EOMONTH($E69,$P69*12*(1-$O69)+$Q69*12*$O69+$R69*(1-$O69))),0,IF($X69="NNN",SUM(Expenses!AC$14:AC$18)*$F69,IF($X69="FSG",0,IF($X69="MG",SUMPRODUCT(Expenses!AC$14:AC$18,$Z69:$Z73)*$F69,MAX((Expenses!AC$15-$AB69/12)*$AA69*$F69,0)+MAX((Expenses!AC$14-$AB70/12)*$AA70*$F69,0)+MAX((Expenses!AC$17-$AB71/12)*$AA71*$F69,0)+MAX((Expenses!AC$16-$AB72/12)*$AA72*$F69,0)+MAX((Expenses!AC$18-$AB73/12)*$AA73*$F69,0)))))</f>
        <v>1109.7069060052063</v>
      </c>
      <c r="AF240" s="515">
        <f>IF(OR(AF$167&lt;=EOMONTH($E69,$R69*(1-$O69)),AF$167&gt;EOMONTH($E69,$P69*12*(1-$O69)+$Q69*12*$O69+$R69*(1-$O69))),0,IF($X69="NNN",SUM(Expenses!AD$14:AD$18)*$F69,IF($X69="FSG",0,IF($X69="MG",SUMPRODUCT(Expenses!AD$14:AD$18,$Z69:$Z73)*$F69,MAX((Expenses!AD$15-$AB69/12)*$AA69*$F69,0)+MAX((Expenses!AD$14-$AB70/12)*$AA70*$F69,0)+MAX((Expenses!AD$17-$AB71/12)*$AA71*$F69,0)+MAX((Expenses!AD$16-$AB72/12)*$AA72*$F69,0)+MAX((Expenses!AD$18-$AB73/12)*$AA73*$F69,0)))))</f>
        <v>1112.2184830538997</v>
      </c>
      <c r="AG240" s="515">
        <f>IF(OR(AG$167&lt;=EOMONTH($E69,$R69*(1-$O69)),AG$167&gt;EOMONTH($E69,$P69*12*(1-$O69)+$Q69*12*$O69+$R69*(1-$O69))),0,IF($X69="NNN",SUM(Expenses!AE$14:AE$18)*$F69,IF($X69="FSG",0,IF($X69="MG",SUMPRODUCT(Expenses!AE$14:AE$18,$Z69:$Z73)*$F69,MAX((Expenses!AE$15-$AB69/12)*$AA69*$F69,0)+MAX((Expenses!AE$14-$AB70/12)*$AA70*$F69,0)+MAX((Expenses!AE$17-$AB71/12)*$AA71*$F69,0)+MAX((Expenses!AE$16-$AB72/12)*$AA72*$F69,0)+MAX((Expenses!AE$18-$AB73/12)*$AA73*$F69,0)))))</f>
        <v>1114.735744503796</v>
      </c>
      <c r="AH240" s="515">
        <f>IF(OR(AH$167&lt;=EOMONTH($E69,$R69*(1-$O69)),AH$167&gt;EOMONTH($E69,$P69*12*(1-$O69)+$Q69*12*$O69+$R69*(1-$O69))),0,IF($X69="NNN",SUM(Expenses!AF$14:AF$18)*$F69,IF($X69="FSG",0,IF($X69="MG",SUMPRODUCT(Expenses!AF$14:AF$18,$Z69:$Z73)*$F69,MAX((Expenses!AF$15-$AB69/12)*$AA69*$F69,0)+MAX((Expenses!AF$14-$AB70/12)*$AA70*$F69,0)+MAX((Expenses!AF$17-$AB71/12)*$AA71*$F69,0)+MAX((Expenses!AF$16-$AB72/12)*$AA72*$F69,0)+MAX((Expenses!AF$18-$AB73/12)*$AA73*$F69,0)))))</f>
        <v>1117.2587032202848</v>
      </c>
      <c r="AI240" s="515">
        <f>IF(OR(AI$167&lt;=EOMONTH($E69,$R69*(1-$O69)),AI$167&gt;EOMONTH($E69,$P69*12*(1-$O69)+$Q69*12*$O69+$R69*(1-$O69))),0,IF($X69="NNN",SUM(Expenses!AG$14:AG$18)*$F69,IF($X69="FSG",0,IF($X69="MG",SUMPRODUCT(Expenses!AG$14:AG$18,$Z69:$Z73)*$F69,MAX((Expenses!AG$15-$AB69/12)*$AA69*$F69,0)+MAX((Expenses!AG$14-$AB70/12)*$AA70*$F69,0)+MAX((Expenses!AG$17-$AB71/12)*$AA71*$F69,0)+MAX((Expenses!AG$16-$AB72/12)*$AA72*$F69,0)+MAX((Expenses!AG$18-$AB73/12)*$AA73*$F69,0)))))</f>
        <v>1119.7873720978737</v>
      </c>
      <c r="AJ240" s="515">
        <f>IF(OR(AJ$167&lt;=EOMONTH($E69,$R69*(1-$O69)),AJ$167&gt;EOMONTH($E69,$P69*12*(1-$O69)+$Q69*12*$O69+$R69*(1-$O69))),0,IF($X69="NNN",SUM(Expenses!AH$14:AH$18)*$F69,IF($X69="FSG",0,IF($X69="MG",SUMPRODUCT(Expenses!AH$14:AH$18,$Z69:$Z73)*$F69,MAX((Expenses!AH$15-$AB69/12)*$AA69*$F69,0)+MAX((Expenses!AH$14-$AB70/12)*$AA70*$F69,0)+MAX((Expenses!AH$17-$AB71/12)*$AA71*$F69,0)+MAX((Expenses!AH$16-$AB72/12)*$AA72*$F69,0)+MAX((Expenses!AH$18-$AB73/12)*$AA73*$F69,0)))))</f>
        <v>1122.3217640602541</v>
      </c>
      <c r="AK240" s="515">
        <f>IF(OR(AK$167&lt;=EOMONTH($E69,$R69*(1-$O69)),AK$167&gt;EOMONTH($E69,$P69*12*(1-$O69)+$Q69*12*$O69+$R69*(1-$O69))),0,IF($X69="NNN",SUM(Expenses!AI$14:AI$18)*$F69,IF($X69="FSG",0,IF($X69="MG",SUMPRODUCT(Expenses!AI$14:AI$18,$Z69:$Z73)*$F69,MAX((Expenses!AI$15-$AB69/12)*$AA69*$F69,0)+MAX((Expenses!AI$14-$AB70/12)*$AA70*$F69,0)+MAX((Expenses!AI$17-$AB71/12)*$AA71*$F69,0)+MAX((Expenses!AI$16-$AB72/12)*$AA72*$F69,0)+MAX((Expenses!AI$18-$AB73/12)*$AA73*$F69,0)))))</f>
        <v>1124.8618920603672</v>
      </c>
      <c r="AL240" s="515">
        <f>IF(OR(AL$167&lt;=EOMONTH($E69,$R69*(1-$O69)),AL$167&gt;EOMONTH($E69,$P69*12*(1-$O69)+$Q69*12*$O69+$R69*(1-$O69))),0,IF($X69="NNN",SUM(Expenses!AJ$14:AJ$18)*$F69,IF($X69="FSG",0,IF($X69="MG",SUMPRODUCT(Expenses!AJ$14:AJ$18,$Z69:$Z73)*$F69,MAX((Expenses!AJ$15-$AB69/12)*$AA69*$F69,0)+MAX((Expenses!AJ$14-$AB70/12)*$AA70*$F69,0)+MAX((Expenses!AJ$17-$AB71/12)*$AA71*$F69,0)+MAX((Expenses!AJ$16-$AB72/12)*$AA72*$F69,0)+MAX((Expenses!AJ$18-$AB73/12)*$AA73*$F69,0)))))</f>
        <v>1127.4077690804704</v>
      </c>
      <c r="AM240" s="515">
        <f>IF(OR(AM$167&lt;=EOMONTH($E69,$R69*(1-$O69)),AM$167&gt;EOMONTH($E69,$P69*12*(1-$O69)+$Q69*12*$O69+$R69*(1-$O69))),0,IF($X69="NNN",SUM(Expenses!AK$14:AK$18)*$F69,IF($X69="FSG",0,IF($X69="MG",SUMPRODUCT(Expenses!AK$14:AK$18,$Z69:$Z73)*$F69,MAX((Expenses!AK$15-$AB69/12)*$AA69*$F69,0)+MAX((Expenses!AK$14-$AB70/12)*$AA70*$F69,0)+MAX((Expenses!AK$17-$AB71/12)*$AA71*$F69,0)+MAX((Expenses!AK$16-$AB72/12)*$AA72*$F69,0)+MAX((Expenses!AK$18-$AB73/12)*$AA73*$F69,0)))))</f>
        <v>1129.9594081322036</v>
      </c>
      <c r="AN240" s="515">
        <f>IF(OR(AN$167&lt;=EOMONTH($E69,$R69*(1-$O69)),AN$167&gt;EOMONTH($E69,$P69*12*(1-$O69)+$Q69*12*$O69+$R69*(1-$O69))),0,IF($X69="NNN",SUM(Expenses!AL$14:AL$18)*$F69,IF($X69="FSG",0,IF($X69="MG",SUMPRODUCT(Expenses!AL$14:AL$18,$Z69:$Z73)*$F69,MAX((Expenses!AL$15-$AB69/12)*$AA69*$F69,0)+MAX((Expenses!AL$14-$AB70/12)*$AA70*$F69,0)+MAX((Expenses!AL$17-$AB71/12)*$AA71*$F69,0)+MAX((Expenses!AL$16-$AB72/12)*$AA72*$F69,0)+MAX((Expenses!AL$18-$AB73/12)*$AA73*$F69,0)))))</f>
        <v>1132.5168222566558</v>
      </c>
      <c r="AO240" s="515">
        <f>IF(OR(AO$167&lt;=EOMONTH($E69,$R69*(1-$O69)),AO$167&gt;EOMONTH($E69,$P69*12*(1-$O69)+$Q69*12*$O69+$R69*(1-$O69))),0,IF($X69="NNN",SUM(Expenses!AM$14:AM$18)*$F69,IF($X69="FSG",0,IF($X69="MG",SUMPRODUCT(Expenses!AM$14:AM$18,$Z69:$Z73)*$F69,MAX((Expenses!AM$15-$AB69/12)*$AA69*$F69,0)+MAX((Expenses!AM$14-$AB70/12)*$AA70*$F69,0)+MAX((Expenses!AM$17-$AB71/12)*$AA71*$F69,0)+MAX((Expenses!AM$16-$AB72/12)*$AA72*$F69,0)+MAX((Expenses!AM$18-$AB73/12)*$AA73*$F69,0)))))</f>
        <v>1135.0800245244313</v>
      </c>
      <c r="AP240" s="515">
        <f>IF(OR(AP$167&lt;=EOMONTH($E69,$R69*(1-$O69)),AP$167&gt;EOMONTH($E69,$P69*12*(1-$O69)+$Q69*12*$O69+$R69*(1-$O69))),0,IF($X69="NNN",SUM(Expenses!AN$14:AN$18)*$F69,IF($X69="FSG",0,IF($X69="MG",SUMPRODUCT(Expenses!AN$14:AN$18,$Z69:$Z73)*$F69,MAX((Expenses!AN$15-$AB69/12)*$AA69*$F69,0)+MAX((Expenses!AN$14-$AB70/12)*$AA70*$F69,0)+MAX((Expenses!AN$17-$AB71/12)*$AA71*$F69,0)+MAX((Expenses!AN$16-$AB72/12)*$AA72*$F69,0)+MAX((Expenses!AN$18-$AB73/12)*$AA73*$F69,0)))))</f>
        <v>1137.6490280357175</v>
      </c>
      <c r="AQ240" s="515">
        <f>IF(OR(AQ$167&lt;=EOMONTH($E69,$R69*(1-$O69)),AQ$167&gt;EOMONTH($E69,$P69*12*(1-$O69)+$Q69*12*$O69+$R69*(1-$O69))),0,IF($X69="NNN",SUM(Expenses!AO$14:AO$18)*$F69,IF($X69="FSG",0,IF($X69="MG",SUMPRODUCT(Expenses!AO$14:AO$18,$Z69:$Z73)*$F69,MAX((Expenses!AO$15-$AB69/12)*$AA69*$F69,0)+MAX((Expenses!AO$14-$AB70/12)*$AA70*$F69,0)+MAX((Expenses!AO$17-$AB71/12)*$AA71*$F69,0)+MAX((Expenses!AO$16-$AB72/12)*$AA72*$F69,0)+MAX((Expenses!AO$18-$AB73/12)*$AA73*$F69,0)))))</f>
        <v>1140.2238459203502</v>
      </c>
      <c r="AR240" s="515">
        <f>IF(OR(AR$167&lt;=EOMONTH($E69,$R69*(1-$O69)),AR$167&gt;EOMONTH($E69,$P69*12*(1-$O69)+$Q69*12*$O69+$R69*(1-$O69))),0,IF($X69="NNN",SUM(Expenses!AP$14:AP$18)*$F69,IF($X69="FSG",0,IF($X69="MG",SUMPRODUCT(Expenses!AP$14:AP$18,$Z69:$Z73)*$F69,MAX((Expenses!AP$15-$AB69/12)*$AA69*$F69,0)+MAX((Expenses!AP$14-$AB70/12)*$AA70*$F69,0)+MAX((Expenses!AP$17-$AB71/12)*$AA71*$F69,0)+MAX((Expenses!AP$16-$AB72/12)*$AA72*$F69,0)+MAX((Expenses!AP$18-$AB73/12)*$AA73*$F69,0)))))</f>
        <v>1142.8044913378824</v>
      </c>
      <c r="AS240" s="515">
        <f>IF(OR(AS$167&lt;=EOMONTH($E69,$R69*(1-$O69)),AS$167&gt;EOMONTH($E69,$P69*12*(1-$O69)+$Q69*12*$O69+$R69*(1-$O69))),0,IF($X69="NNN",SUM(Expenses!AQ$14:AQ$18)*$F69,IF($X69="FSG",0,IF($X69="MG",SUMPRODUCT(Expenses!AQ$14:AQ$18,$Z69:$Z73)*$F69,MAX((Expenses!AQ$15-$AB69/12)*$AA69*$F69,0)+MAX((Expenses!AQ$14-$AB70/12)*$AA70*$F69,0)+MAX((Expenses!AQ$17-$AB71/12)*$AA71*$F69,0)+MAX((Expenses!AQ$16-$AB72/12)*$AA72*$F69,0)+MAX((Expenses!AQ$18-$AB73/12)*$AA73*$F69,0)))))</f>
        <v>1145.3909774776509</v>
      </c>
      <c r="AT240" s="515">
        <f>IF(OR(AT$167&lt;=EOMONTH($E69,$R69*(1-$O69)),AT$167&gt;EOMONTH($E69,$P69*12*(1-$O69)+$Q69*12*$O69+$R69*(1-$O69))),0,IF($X69="NNN",SUM(Expenses!AR$14:AR$18)*$F69,IF($X69="FSG",0,IF($X69="MG",SUMPRODUCT(Expenses!AR$14:AR$18,$Z69:$Z73)*$F69,MAX((Expenses!AR$15-$AB69/12)*$AA69*$F69,0)+MAX((Expenses!AR$14-$AB70/12)*$AA70*$F69,0)+MAX((Expenses!AR$17-$AB71/12)*$AA71*$F69,0)+MAX((Expenses!AR$16-$AB72/12)*$AA72*$F69,0)+MAX((Expenses!AR$18-$AB73/12)*$AA73*$F69,0)))))</f>
        <v>1147.9833175588433</v>
      </c>
      <c r="AU240" s="515">
        <f>IF(OR(AU$167&lt;=EOMONTH($E69,$R69*(1-$O69)),AU$167&gt;EOMONTH($E69,$P69*12*(1-$O69)+$Q69*12*$O69+$R69*(1-$O69))),0,IF($X69="NNN",SUM(Expenses!AS$14:AS$18)*$F69,IF($X69="FSG",0,IF($X69="MG",SUMPRODUCT(Expenses!AS$14:AS$18,$Z69:$Z73)*$F69,MAX((Expenses!AS$15-$AB69/12)*$AA69*$F69,0)+MAX((Expenses!AS$14-$AB70/12)*$AA70*$F69,0)+MAX((Expenses!AS$17-$AB71/12)*$AA71*$F69,0)+MAX((Expenses!AS$16-$AB72/12)*$AA72*$F69,0)+MAX((Expenses!AS$18-$AB73/12)*$AA73*$F69,0)))))</f>
        <v>1150.581524830566</v>
      </c>
      <c r="AV240" s="515">
        <f>IF(OR(AV$167&lt;=EOMONTH($E69,$R69*(1-$O69)),AV$167&gt;EOMONTH($E69,$P69*12*(1-$O69)+$Q69*12*$O69+$R69*(1-$O69))),0,IF($X69="NNN",SUM(Expenses!AT$14:AT$18)*$F69,IF($X69="FSG",0,IF($X69="MG",SUMPRODUCT(Expenses!AT$14:AT$18,$Z69:$Z73)*$F69,MAX((Expenses!AT$15-$AB69/12)*$AA69*$F69,0)+MAX((Expenses!AT$14-$AB70/12)*$AA70*$F69,0)+MAX((Expenses!AT$17-$AB71/12)*$AA71*$F69,0)+MAX((Expenses!AT$16-$AB72/12)*$AA72*$F69,0)+MAX((Expenses!AT$18-$AB73/12)*$AA73*$F69,0)))))</f>
        <v>1153.1856125719116</v>
      </c>
      <c r="AW240" s="515">
        <f>IF(OR(AW$167&lt;=EOMONTH($E69,$R69*(1-$O69)),AW$167&gt;EOMONTH($E69,$P69*12*(1-$O69)+$Q69*12*$O69+$R69*(1-$O69))),0,IF($X69="NNN",SUM(Expenses!AU$14:AU$18)*$F69,IF($X69="FSG",0,IF($X69="MG",SUMPRODUCT(Expenses!AU$14:AU$18,$Z69:$Z73)*$F69,MAX((Expenses!AU$15-$AB69/12)*$AA69*$F69,0)+MAX((Expenses!AU$14-$AB70/12)*$AA70*$F69,0)+MAX((Expenses!AU$17-$AB71/12)*$AA71*$F69,0)+MAX((Expenses!AU$16-$AB72/12)*$AA72*$F69,0)+MAX((Expenses!AU$18-$AB73/12)*$AA73*$F69,0)))))</f>
        <v>1155.7955940920278</v>
      </c>
      <c r="AX240" s="515">
        <f>IF(OR(AX$167&lt;=EOMONTH($E69,$R69*(1-$O69)),AX$167&gt;EOMONTH($E69,$P69*12*(1-$O69)+$Q69*12*$O69+$R69*(1-$O69))),0,IF($X69="NNN",SUM(Expenses!AV$14:AV$18)*$F69,IF($X69="FSG",0,IF($X69="MG",SUMPRODUCT(Expenses!AV$14:AV$18,$Z69:$Z73)*$F69,MAX((Expenses!AV$15-$AB69/12)*$AA69*$F69,0)+MAX((Expenses!AV$14-$AB70/12)*$AA70*$F69,0)+MAX((Expenses!AV$17-$AB71/12)*$AA71*$F69,0)+MAX((Expenses!AV$16-$AB72/12)*$AA72*$F69,0)+MAX((Expenses!AV$18-$AB73/12)*$AA73*$F69,0)))))</f>
        <v>1158.4114827301839</v>
      </c>
      <c r="AY240" s="515">
        <f>IF(OR(AY$167&lt;=EOMONTH($E69,$R69*(1-$O69)),AY$167&gt;EOMONTH($E69,$P69*12*(1-$O69)+$Q69*12*$O69+$R69*(1-$O69))),0,IF($X69="NNN",SUM(Expenses!AW$14:AW$18)*$F69,IF($X69="FSG",0,IF($X69="MG",SUMPRODUCT(Expenses!AW$14:AW$18,$Z69:$Z73)*$F69,MAX((Expenses!AW$15-$AB69/12)*$AA69*$F69,0)+MAX((Expenses!AW$14-$AB70/12)*$AA70*$F69,0)+MAX((Expenses!AW$17-$AB71/12)*$AA71*$F69,0)+MAX((Expenses!AW$16-$AB72/12)*$AA72*$F69,0)+MAX((Expenses!AW$18-$AB73/12)*$AA73*$F69,0)))))</f>
        <v>1161.0332918558399</v>
      </c>
      <c r="AZ240" s="515">
        <f>IF(OR(AZ$167&lt;=EOMONTH($E69,$R69*(1-$O69)),AZ$167&gt;EOMONTH($E69,$P69*12*(1-$O69)+$Q69*12*$O69+$R69*(1-$O69))),0,IF($X69="NNN",SUM(Expenses!AX$14:AX$18)*$F69,IF($X69="FSG",0,IF($X69="MG",SUMPRODUCT(Expenses!AX$14:AX$18,$Z69:$Z73)*$F69,MAX((Expenses!AX$15-$AB69/12)*$AA69*$F69,0)+MAX((Expenses!AX$14-$AB70/12)*$AA70*$F69,0)+MAX((Expenses!AX$17-$AB71/12)*$AA71*$F69,0)+MAX((Expenses!AX$16-$AB72/12)*$AA72*$F69,0)+MAX((Expenses!AX$18-$AB73/12)*$AA73*$F69,0)))))</f>
        <v>1163.6610348687145</v>
      </c>
      <c r="BA240" s="515">
        <f>IF(OR(BA$167&lt;=EOMONTH($E69,$R69*(1-$O69)),BA$167&gt;EOMONTH($E69,$P69*12*(1-$O69)+$Q69*12*$O69+$R69*(1-$O69))),0,IF($X69="NNN",SUM(Expenses!AY$14:AY$18)*$F69,IF($X69="FSG",0,IF($X69="MG",SUMPRODUCT(Expenses!AY$14:AY$18,$Z69:$Z73)*$F69,MAX((Expenses!AY$15-$AB69/12)*$AA69*$F69,0)+MAX((Expenses!AY$14-$AB70/12)*$AA70*$F69,0)+MAX((Expenses!AY$17-$AB71/12)*$AA71*$F69,0)+MAX((Expenses!AY$16-$AB72/12)*$AA72*$F69,0)+MAX((Expenses!AY$18-$AB73/12)*$AA73*$F69,0)))))</f>
        <v>1166.2947251988539</v>
      </c>
      <c r="BB240" s="515">
        <f>IF(OR(BB$167&lt;=EOMONTH($E69,$R69*(1-$O69)),BB$167&gt;EOMONTH($E69,$P69*12*(1-$O69)+$Q69*12*$O69+$R69*(1-$O69))),0,IF($X69="NNN",SUM(Expenses!AZ$14:AZ$18)*$F69,IF($X69="FSG",0,IF($X69="MG",SUMPRODUCT(Expenses!AZ$14:AZ$18,$Z69:$Z73)*$F69,MAX((Expenses!AZ$15-$AB69/12)*$AA69*$F69,0)+MAX((Expenses!AZ$14-$AB70/12)*$AA70*$F69,0)+MAX((Expenses!AZ$17-$AB71/12)*$AA71*$F69,0)+MAX((Expenses!AZ$16-$AB72/12)*$AA72*$F69,0)+MAX((Expenses!AZ$18-$AB73/12)*$AA73*$F69,0)))))</f>
        <v>1168.9343763067004</v>
      </c>
      <c r="BC240" s="515">
        <f>IF(OR(BC$167&lt;=EOMONTH($E69,$R69*(1-$O69)),BC$167&gt;EOMONTH($E69,$P69*12*(1-$O69)+$Q69*12*$O69+$R69*(1-$O69))),0,IF($X69="NNN",SUM(Expenses!BA$14:BA$18)*$F69,IF($X69="FSG",0,IF($X69="MG",SUMPRODUCT(Expenses!BA$14:BA$18,$Z69:$Z73)*$F69,MAX((Expenses!BA$15-$AB69/12)*$AA69*$F69,0)+MAX((Expenses!BA$14-$AB70/12)*$AA70*$F69,0)+MAX((Expenses!BA$17-$AB71/12)*$AA71*$F69,0)+MAX((Expenses!BA$16-$AB72/12)*$AA72*$F69,0)+MAX((Expenses!BA$18-$AB73/12)*$AA73*$F69,0)))))</f>
        <v>1171.5800016831606</v>
      </c>
      <c r="BD240" s="515">
        <f>IF(OR(BD$167&lt;=EOMONTH($E69,$R69*(1-$O69)),BD$167&gt;EOMONTH($E69,$P69*12*(1-$O69)+$Q69*12*$O69+$R69*(1-$O69))),0,IF($X69="NNN",SUM(Expenses!BB$14:BB$18)*$F69,IF($X69="FSG",0,IF($X69="MG",SUMPRODUCT(Expenses!BB$14:BB$18,$Z69:$Z73)*$F69,MAX((Expenses!BB$15-$AB69/12)*$AA69*$F69,0)+MAX((Expenses!BB$14-$AB70/12)*$AA70*$F69,0)+MAX((Expenses!BB$17-$AB71/12)*$AA71*$F69,0)+MAX((Expenses!BB$16-$AB72/12)*$AA72*$F69,0)+MAX((Expenses!BB$18-$AB73/12)*$AA73*$F69,0)))))</f>
        <v>1174.231614849675</v>
      </c>
      <c r="BE240" s="515">
        <f>IF(OR(BE$167&lt;=EOMONTH($E69,$R69*(1-$O69)),BE$167&gt;EOMONTH($E69,$P69*12*(1-$O69)+$Q69*12*$O69+$R69*(1-$O69))),0,IF($X69="NNN",SUM(Expenses!BC$14:BC$18)*$F69,IF($X69="FSG",0,IF($X69="MG",SUMPRODUCT(Expenses!BC$14:BC$18,$Z69:$Z73)*$F69,MAX((Expenses!BC$15-$AB69/12)*$AA69*$F69,0)+MAX((Expenses!BC$14-$AB70/12)*$AA70*$F69,0)+MAX((Expenses!BC$17-$AB71/12)*$AA71*$F69,0)+MAX((Expenses!BC$16-$AB72/12)*$AA72*$F69,0)+MAX((Expenses!BC$18-$AB73/12)*$AA73*$F69,0)))))</f>
        <v>1176.8892293582869</v>
      </c>
      <c r="BF240" s="515">
        <f>IF(OR(BF$167&lt;=EOMONTH($E69,$R69*(1-$O69)),BF$167&gt;EOMONTH($E69,$P69*12*(1-$O69)+$Q69*12*$O69+$R69*(1-$O69))),0,IF($X69="NNN",SUM(Expenses!BD$14:BD$18)*$F69,IF($X69="FSG",0,IF($X69="MG",SUMPRODUCT(Expenses!BD$14:BD$18,$Z69:$Z73)*$F69,MAX((Expenses!BD$15-$AB69/12)*$AA69*$F69,0)+MAX((Expenses!BD$14-$AB70/12)*$AA70*$F69,0)+MAX((Expenses!BD$17-$AB71/12)*$AA71*$F69,0)+MAX((Expenses!BD$16-$AB72/12)*$AA72*$F69,0)+MAX((Expenses!BD$18-$AB73/12)*$AA73*$F69,0)))))</f>
        <v>1179.552858791712</v>
      </c>
      <c r="BG240" s="515">
        <f>IF(OR(BG$167&lt;=EOMONTH($E69,$R69*(1-$O69)),BG$167&gt;EOMONTH($E69,$P69*12*(1-$O69)+$Q69*12*$O69+$R69*(1-$O69))),0,IF($X69="NNN",SUM(Expenses!BE$14:BE$18)*$F69,IF($X69="FSG",0,IF($X69="MG",SUMPRODUCT(Expenses!BE$14:BE$18,$Z69:$Z73)*$F69,MAX((Expenses!BE$15-$AB69/12)*$AA69*$F69,0)+MAX((Expenses!BE$14-$AB70/12)*$AA70*$F69,0)+MAX((Expenses!BE$17-$AB71/12)*$AA71*$F69,0)+MAX((Expenses!BE$16-$AB72/12)*$AA72*$F69,0)+MAX((Expenses!BE$18-$AB73/12)*$AA73*$F69,0)))))</f>
        <v>1182.2225167634069</v>
      </c>
      <c r="BH240" s="515">
        <f>IF(OR(BH$167&lt;=EOMONTH($E69,$R69*(1-$O69)),BH$167&gt;EOMONTH($E69,$P69*12*(1-$O69)+$Q69*12*$O69+$R69*(1-$O69))),0,IF($X69="NNN",SUM(Expenses!BF$14:BF$18)*$F69,IF($X69="FSG",0,IF($X69="MG",SUMPRODUCT(Expenses!BF$14:BF$18,$Z69:$Z73)*$F69,MAX((Expenses!BF$15-$AB69/12)*$AA69*$F69,0)+MAX((Expenses!BF$14-$AB70/12)*$AA70*$F69,0)+MAX((Expenses!BF$17-$AB71/12)*$AA71*$F69,0)+MAX((Expenses!BF$16-$AB72/12)*$AA72*$F69,0)+MAX((Expenses!BF$18-$AB73/12)*$AA73*$F69,0)))))</f>
        <v>1184.8982169176397</v>
      </c>
      <c r="BI240" s="515">
        <f>IF(OR(BI$167&lt;=EOMONTH($E69,$R69*(1-$O69)),BI$167&gt;EOMONTH($E69,$P69*12*(1-$O69)+$Q69*12*$O69+$R69*(1-$O69))),0,IF($X69="NNN",SUM(Expenses!BG$14:BG$18)*$F69,IF($X69="FSG",0,IF($X69="MG",SUMPRODUCT(Expenses!BG$14:BG$18,$Z69:$Z73)*$F69,MAX((Expenses!BG$15-$AB69/12)*$AA69*$F69,0)+MAX((Expenses!BG$14-$AB70/12)*$AA70*$F69,0)+MAX((Expenses!BG$17-$AB71/12)*$AA71*$F69,0)+MAX((Expenses!BG$16-$AB72/12)*$AA72*$F69,0)+MAX((Expenses!BG$18-$AB73/12)*$AA73*$F69,0)))))</f>
        <v>1187.5799729295591</v>
      </c>
      <c r="BJ240" s="515">
        <f>IF(OR(BJ$167&lt;=EOMONTH($E69,$R69*(1-$O69)),BJ$167&gt;EOMONTH($E69,$P69*12*(1-$O69)+$Q69*12*$O69+$R69*(1-$O69))),0,IF($X69="NNN",SUM(Expenses!BH$14:BH$18)*$F69,IF($X69="FSG",0,IF($X69="MG",SUMPRODUCT(Expenses!BH$14:BH$18,$Z69:$Z73)*$F69,MAX((Expenses!BH$15-$AB69/12)*$AA69*$F69,0)+MAX((Expenses!BH$14-$AB70/12)*$AA70*$F69,0)+MAX((Expenses!BH$17-$AB71/12)*$AA71*$F69,0)+MAX((Expenses!BH$16-$AB72/12)*$AA72*$F69,0)+MAX((Expenses!BH$18-$AB73/12)*$AA73*$F69,0)))))</f>
        <v>1190.2677985052644</v>
      </c>
      <c r="BK240" s="515">
        <f>IF(OR(BK$167&lt;=EOMONTH($E69,$R69*(1-$O69)),BK$167&gt;EOMONTH($E69,$P69*12*(1-$O69)+$Q69*12*$O69+$R69*(1-$O69))),0,IF($X69="NNN",SUM(Expenses!BI$14:BI$18)*$F69,IF($X69="FSG",0,IF($X69="MG",SUMPRODUCT(Expenses!BI$14:BI$18,$Z69:$Z73)*$F69,MAX((Expenses!BI$15-$AB69/12)*$AA69*$F69,0)+MAX((Expenses!BI$14-$AB70/12)*$AA70*$F69,0)+MAX((Expenses!BI$17-$AB71/12)*$AA71*$F69,0)+MAX((Expenses!BI$16-$AB72/12)*$AA72*$F69,0)+MAX((Expenses!BI$18-$AB73/12)*$AA73*$F69,0)))))</f>
        <v>1192.9617073818758</v>
      </c>
      <c r="BL240" s="515">
        <f>IF(OR(BL$167&lt;=EOMONTH($E69,$R69*(1-$O69)),BL$167&gt;EOMONTH($E69,$P69*12*(1-$O69)+$Q69*12*$O69+$R69*(1-$O69))),0,IF($X69="NNN",SUM(Expenses!BJ$14:BJ$18)*$F69,IF($X69="FSG",0,IF($X69="MG",SUMPRODUCT(Expenses!BJ$14:BJ$18,$Z69:$Z73)*$F69,MAX((Expenses!BJ$15-$AB69/12)*$AA69*$F69,0)+MAX((Expenses!BJ$14-$AB70/12)*$AA70*$F69,0)+MAX((Expenses!BJ$17-$AB71/12)*$AA71*$F69,0)+MAX((Expenses!BJ$16-$AB72/12)*$AA72*$F69,0)+MAX((Expenses!BJ$18-$AB73/12)*$AA73*$F69,0)))))</f>
        <v>1195.6617133276045</v>
      </c>
      <c r="BM240" s="515">
        <f>IF(OR(BM$167&lt;=EOMONTH($E69,$R69*(1-$O69)),BM$167&gt;EOMONTH($E69,$P69*12*(1-$O69)+$Q69*12*$O69+$R69*(1-$O69))),0,IF($X69="NNN",SUM(Expenses!BK$14:BK$18)*$F69,IF($X69="FSG",0,IF($X69="MG",SUMPRODUCT(Expenses!BK$14:BK$18,$Z69:$Z73)*$F69,MAX((Expenses!BK$15-$AB69/12)*$AA69*$F69,0)+MAX((Expenses!BK$14-$AB70/12)*$AA70*$F69,0)+MAX((Expenses!BK$17-$AB71/12)*$AA71*$F69,0)+MAX((Expenses!BK$16-$AB72/12)*$AA72*$F69,0)+MAX((Expenses!BK$18-$AB73/12)*$AA73*$F69,0)))))</f>
        <v>1198.3678301418229</v>
      </c>
      <c r="BN240" s="515">
        <f>IF(OR(BN$167&lt;=EOMONTH($E69,$R69*(1-$O69)),BN$167&gt;EOMONTH($E69,$P69*12*(1-$O69)+$Q69*12*$O69+$R69*(1-$O69))),0,IF($X69="NNN",SUM(Expenses!BL$14:BL$18)*$F69,IF($X69="FSG",0,IF($X69="MG",SUMPRODUCT(Expenses!BL$14:BL$18,$Z69:$Z73)*$F69,MAX((Expenses!BL$15-$AB69/12)*$AA69*$F69,0)+MAX((Expenses!BL$14-$AB70/12)*$AA70*$F69,0)+MAX((Expenses!BL$17-$AB71/12)*$AA71*$F69,0)+MAX((Expenses!BL$16-$AB72/12)*$AA72*$F69,0)+MAX((Expenses!BL$18-$AB73/12)*$AA73*$F69,0)))))</f>
        <v>1201.080071655135</v>
      </c>
      <c r="BO240" s="515">
        <f>IF(OR(BO$167&lt;=EOMONTH($E69,$R69*(1-$O69)),BO$167&gt;EOMONTH($E69,$P69*12*(1-$O69)+$Q69*12*$O69+$R69*(1-$O69))),0,IF($X69="NNN",SUM(Expenses!BM$14:BM$18)*$F69,IF($X69="FSG",0,IF($X69="MG",SUMPRODUCT(Expenses!BM$14:BM$18,$Z69:$Z73)*$F69,MAX((Expenses!BM$15-$AB69/12)*$AA69*$F69,0)+MAX((Expenses!BM$14-$AB70/12)*$AA70*$F69,0)+MAX((Expenses!BM$17-$AB71/12)*$AA71*$F69,0)+MAX((Expenses!BM$16-$AB72/12)*$AA72*$F69,0)+MAX((Expenses!BM$18-$AB73/12)*$AA73*$F69,0)))))</f>
        <v>1203.7984517294478</v>
      </c>
      <c r="BP240" s="515">
        <f>IF(OR(BP$167&lt;=EOMONTH($E69,$R69*(1-$O69)),BP$167&gt;EOMONTH($E69,$P69*12*(1-$O69)+$Q69*12*$O69+$R69*(1-$O69))),0,IF($X69="NNN",SUM(Expenses!BN$14:BN$18)*$F69,IF($X69="FSG",0,IF($X69="MG",SUMPRODUCT(Expenses!BN$14:BN$18,$Z69:$Z73)*$F69,MAX((Expenses!BN$15-$AB69/12)*$AA69*$F69,0)+MAX((Expenses!BN$14-$AB70/12)*$AA70*$F69,0)+MAX((Expenses!BN$17-$AB71/12)*$AA71*$F69,0)+MAX((Expenses!BN$16-$AB72/12)*$AA72*$F69,0)+MAX((Expenses!BN$18-$AB73/12)*$AA73*$F69,0)))))</f>
        <v>1206.5229842580416</v>
      </c>
      <c r="BQ240" s="515">
        <f>IF(OR(BQ$167&lt;=EOMONTH($E69,$R69*(1-$O69)),BQ$167&gt;EOMONTH($E69,$P69*12*(1-$O69)+$Q69*12*$O69+$R69*(1-$O69))),0,IF($X69="NNN",SUM(Expenses!BO$14:BO$18)*$F69,IF($X69="FSG",0,IF($X69="MG",SUMPRODUCT(Expenses!BO$14:BO$18,$Z69:$Z73)*$F69,MAX((Expenses!BO$15-$AB69/12)*$AA69*$F69,0)+MAX((Expenses!BO$14-$AB70/12)*$AA70*$F69,0)+MAX((Expenses!BO$17-$AB71/12)*$AA71*$F69,0)+MAX((Expenses!BO$16-$AB72/12)*$AA72*$F69,0)+MAX((Expenses!BO$18-$AB73/12)*$AA73*$F69,0)))))</f>
        <v>1209.2536831656405</v>
      </c>
      <c r="BR240" s="515">
        <f>IF(OR(BR$167&lt;=EOMONTH($E69,$R69*(1-$O69)),BR$167&gt;EOMONTH($E69,$P69*12*(1-$O69)+$Q69*12*$O69+$R69*(1-$O69))),0,IF($X69="NNN",SUM(Expenses!BP$14:BP$18)*$F69,IF($X69="FSG",0,IF($X69="MG",SUMPRODUCT(Expenses!BP$14:BP$18,$Z69:$Z73)*$F69,MAX((Expenses!BP$15-$AB69/12)*$AA69*$F69,0)+MAX((Expenses!BP$14-$AB70/12)*$AA70*$F69,0)+MAX((Expenses!BP$17-$AB71/12)*$AA71*$F69,0)+MAX((Expenses!BP$16-$AB72/12)*$AA72*$F69,0)+MAX((Expenses!BP$18-$AB73/12)*$AA73*$F69,0)))))</f>
        <v>1211.9905624084847</v>
      </c>
      <c r="BS240" s="515">
        <f>IF(OR(BS$167&lt;=EOMONTH($E69,$R69*(1-$O69)),BS$167&gt;EOMONTH($E69,$P69*12*(1-$O69)+$Q69*12*$O69+$R69*(1-$O69))),0,IF($X69="NNN",SUM(Expenses!BQ$14:BQ$18)*$F69,IF($X69="FSG",0,IF($X69="MG",SUMPRODUCT(Expenses!BQ$14:BQ$18,$Z69:$Z73)*$F69,MAX((Expenses!BQ$15-$AB69/12)*$AA69*$F69,0)+MAX((Expenses!BQ$14-$AB70/12)*$AA70*$F69,0)+MAX((Expenses!BQ$17-$AB71/12)*$AA71*$F69,0)+MAX((Expenses!BQ$16-$AB72/12)*$AA72*$F69,0)+MAX((Expenses!BQ$18-$AB73/12)*$AA73*$F69,0)))))</f>
        <v>1214.7336359744013</v>
      </c>
      <c r="BT240" s="515">
        <f>IF(OR(BT$167&lt;=EOMONTH($E69,$R69*(1-$O69)),BT$167&gt;EOMONTH($E69,$P69*12*(1-$O69)+$Q69*12*$O69+$R69*(1-$O69))),0,IF($X69="NNN",SUM(Expenses!BR$14:BR$18)*$F69,IF($X69="FSG",0,IF($X69="MG",SUMPRODUCT(Expenses!BR$14:BR$18,$Z69:$Z73)*$F69,MAX((Expenses!BR$15-$AB69/12)*$AA69*$F69,0)+MAX((Expenses!BR$14-$AB70/12)*$AA70*$F69,0)+MAX((Expenses!BR$17-$AB71/12)*$AA71*$F69,0)+MAX((Expenses!BR$16-$AB72/12)*$AA72*$F69,0)+MAX((Expenses!BR$18-$AB73/12)*$AA73*$F69,0)))))</f>
        <v>1217.4829178828754</v>
      </c>
      <c r="BU240" s="515">
        <f>IF(OR(BU$167&lt;=EOMONTH($E69,$R69*(1-$O69)),BU$167&gt;EOMONTH($E69,$P69*12*(1-$O69)+$Q69*12*$O69+$R69*(1-$O69))),0,IF($X69="NNN",SUM(Expenses!BS$14:BS$18)*$F69,IF($X69="FSG",0,IF($X69="MG",SUMPRODUCT(Expenses!BS$14:BS$18,$Z69:$Z73)*$F69,MAX((Expenses!BS$15-$AB69/12)*$AA69*$F69,0)+MAX((Expenses!BS$14-$AB70/12)*$AA70*$F69,0)+MAX((Expenses!BS$17-$AB71/12)*$AA71*$F69,0)+MAX((Expenses!BS$16-$AB72/12)*$AA72*$F69,0)+MAX((Expenses!BS$18-$AB73/12)*$AA73*$F69,0)))))</f>
        <v>1220.2384221851225</v>
      </c>
      <c r="BV240" s="515">
        <f>IF(OR(BV$167&lt;=EOMONTH($E69,$R69*(1-$O69)),BV$167&gt;EOMONTH($E69,$P69*12*(1-$O69)+$Q69*12*$O69+$R69*(1-$O69))),0,IF($X69="NNN",SUM(Expenses!BT$14:BT$18)*$F69,IF($X69="FSG",0,IF($X69="MG",SUMPRODUCT(Expenses!BT$14:BT$18,$Z69:$Z73)*$F69,MAX((Expenses!BT$15-$AB69/12)*$AA69*$F69,0)+MAX((Expenses!BT$14-$AB70/12)*$AA70*$F69,0)+MAX((Expenses!BT$17-$AB71/12)*$AA71*$F69,0)+MAX((Expenses!BT$16-$AB72/12)*$AA72*$F69,0)+MAX((Expenses!BT$18-$AB73/12)*$AA73*$F69,0)))))</f>
        <v>1223.0001629641599</v>
      </c>
      <c r="BW240" s="515">
        <f>IF(OR(BW$167&lt;=EOMONTH($E69,$R69*(1-$O69)),BW$167&gt;EOMONTH($E69,$P69*12*(1-$O69)+$Q69*12*$O69+$R69*(1-$O69))),0,IF($X69="NNN",SUM(Expenses!BU$14:BU$18)*$F69,IF($X69="FSG",0,IF($X69="MG",SUMPRODUCT(Expenses!BU$14:BU$18,$Z69:$Z73)*$F69,MAX((Expenses!BU$15-$AB69/12)*$AA69*$F69,0)+MAX((Expenses!BU$14-$AB70/12)*$AA70*$F69,0)+MAX((Expenses!BU$17-$AB71/12)*$AA71*$F69,0)+MAX((Expenses!BU$16-$AB72/12)*$AA72*$F69,0)+MAX((Expenses!BU$18-$AB73/12)*$AA73*$F69,0)))))</f>
        <v>1225.7681543348781</v>
      </c>
      <c r="BX240" s="515">
        <f>IF(OR(BX$167&lt;=EOMONTH($E69,$R69*(1-$O69)),BX$167&gt;EOMONTH($E69,$P69*12*(1-$O69)+$Q69*12*$O69+$R69*(1-$O69))),0,IF($X69="NNN",SUM(Expenses!BV$14:BV$18)*$F69,IF($X69="FSG",0,IF($X69="MG",SUMPRODUCT(Expenses!BV$14:BV$18,$Z69:$Z73)*$F69,MAX((Expenses!BV$15-$AB69/12)*$AA69*$F69,0)+MAX((Expenses!BV$14-$AB70/12)*$AA70*$F69,0)+MAX((Expenses!BV$17-$AB71/12)*$AA71*$F69,0)+MAX((Expenses!BV$16-$AB72/12)*$AA72*$F69,0)+MAX((Expenses!BV$18-$AB73/12)*$AA73*$F69,0)))))</f>
        <v>1228.5424104441142</v>
      </c>
      <c r="BY240" s="515">
        <f>IF(OR(BY$167&lt;=EOMONTH($E69,$R69*(1-$O69)),BY$167&gt;EOMONTH($E69,$P69*12*(1-$O69)+$Q69*12*$O69+$R69*(1-$O69))),0,IF($X69="NNN",SUM(Expenses!BW$14:BW$18)*$F69,IF($X69="FSG",0,IF($X69="MG",SUMPRODUCT(Expenses!BW$14:BW$18,$Z69:$Z73)*$F69,MAX((Expenses!BW$15-$AB69/12)*$AA69*$F69,0)+MAX((Expenses!BW$14-$AB70/12)*$AA70*$F69,0)+MAX((Expenses!BW$17-$AB71/12)*$AA71*$F69,0)+MAX((Expenses!BW$16-$AB72/12)*$AA72*$F69,0)+MAX((Expenses!BW$18-$AB73/12)*$AA73*$F69,0)))))</f>
        <v>1231.3229454707237</v>
      </c>
      <c r="BZ240" s="515">
        <f>IF(OR(BZ$167&lt;=EOMONTH($E69,$R69*(1-$O69)),BZ$167&gt;EOMONTH($E69,$P69*12*(1-$O69)+$Q69*12*$O69+$R69*(1-$O69))),0,IF($X69="NNN",SUM(Expenses!BX$14:BX$18)*$F69,IF($X69="FSG",0,IF($X69="MG",SUMPRODUCT(Expenses!BX$14:BX$18,$Z69:$Z73)*$F69,MAX((Expenses!BX$15-$AB69/12)*$AA69*$F69,0)+MAX((Expenses!BX$14-$AB70/12)*$AA70*$F69,0)+MAX((Expenses!BX$17-$AB71/12)*$AA71*$F69,0)+MAX((Expenses!BX$16-$AB72/12)*$AA72*$F69,0)+MAX((Expenses!BX$18-$AB73/12)*$AA73*$F69,0)))))</f>
        <v>1234.1097736256518</v>
      </c>
      <c r="CA240" s="515">
        <f>IF(OR(CA$167&lt;=EOMONTH($E69,$R69*(1-$O69)),CA$167&gt;EOMONTH($E69,$P69*12*(1-$O69)+$Q69*12*$O69+$R69*(1-$O69))),0,IF($X69="NNN",SUM(Expenses!BY$14:BY$18)*$F69,IF($X69="FSG",0,IF($X69="MG",SUMPRODUCT(Expenses!BY$14:BY$18,$Z69:$Z73)*$F69,MAX((Expenses!BY$15-$AB69/12)*$AA69*$F69,0)+MAX((Expenses!BY$14-$AB70/12)*$AA70*$F69,0)+MAX((Expenses!BY$17-$AB71/12)*$AA71*$F69,0)+MAX((Expenses!BY$16-$AB72/12)*$AA72*$F69,0)+MAX((Expenses!BY$18-$AB73/12)*$AA73*$F69,0)))))</f>
        <v>1236.9029091520083</v>
      </c>
      <c r="CB240" s="515">
        <f>IF(OR(CB$167&lt;=EOMONTH($E69,$R69*(1-$O69)),CB$167&gt;EOMONTH($E69,$P69*12*(1-$O69)+$Q69*12*$O69+$R69*(1-$O69))),0,IF($X69="NNN",SUM(Expenses!BZ$14:BZ$18)*$F69,IF($X69="FSG",0,IF($X69="MG",SUMPRODUCT(Expenses!BZ$14:BZ$18,$Z69:$Z73)*$F69,MAX((Expenses!BZ$15-$AB69/12)*$AA69*$F69,0)+MAX((Expenses!BZ$14-$AB70/12)*$AA70*$F69,0)+MAX((Expenses!BZ$17-$AB71/12)*$AA71*$F69,0)+MAX((Expenses!BZ$16-$AB72/12)*$AA72*$F69,0)+MAX((Expenses!BZ$18-$AB73/12)*$AA73*$F69,0)))))</f>
        <v>1239.7023663251382</v>
      </c>
      <c r="CC240" s="515">
        <f>IF(OR(CC$167&lt;=EOMONTH($E69,$R69*(1-$O69)),CC$167&gt;EOMONTH($E69,$P69*12*(1-$O69)+$Q69*12*$O69+$R69*(1-$O69))),0,IF($X69="NNN",SUM(Expenses!CA$14:CA$18)*$F69,IF($X69="FSG",0,IF($X69="MG",SUMPRODUCT(Expenses!CA$14:CA$18,$Z69:$Z73)*$F69,MAX((Expenses!CA$15-$AB69/12)*$AA69*$F69,0)+MAX((Expenses!CA$14-$AB70/12)*$AA70*$F69,0)+MAX((Expenses!CA$17-$AB71/12)*$AA71*$F69,0)+MAX((Expenses!CA$16-$AB72/12)*$AA72*$F69,0)+MAX((Expenses!CA$18-$AB73/12)*$AA73*$F69,0)))))</f>
        <v>1242.508159452696</v>
      </c>
      <c r="CD240" s="515">
        <f>IF(OR(CD$167&lt;=EOMONTH($E69,$R69*(1-$O69)),CD$167&gt;EOMONTH($E69,$P69*12*(1-$O69)+$Q69*12*$O69+$R69*(1-$O69))),0,IF($X69="NNN",SUM(Expenses!CB$14:CB$18)*$F69,IF($X69="FSG",0,IF($X69="MG",SUMPRODUCT(Expenses!CB$14:CB$18,$Z69:$Z73)*$F69,MAX((Expenses!CB$15-$AB69/12)*$AA69*$F69,0)+MAX((Expenses!CB$14-$AB70/12)*$AA70*$F69,0)+MAX((Expenses!CB$17-$AB71/12)*$AA71*$F69,0)+MAX((Expenses!CB$16-$AB72/12)*$AA72*$F69,0)+MAX((Expenses!CB$18-$AB73/12)*$AA73*$F69,0)))))</f>
        <v>1245.3203028747184</v>
      </c>
      <c r="CE240" s="515">
        <f>IF(OR(CE$167&lt;=EOMONTH($E69,$R69*(1-$O69)),CE$167&gt;EOMONTH($E69,$P69*12*(1-$O69)+$Q69*12*$O69+$R69*(1-$O69))),0,IF($X69="NNN",SUM(Expenses!CC$14:CC$18)*$F69,IF($X69="FSG",0,IF($X69="MG",SUMPRODUCT(Expenses!CC$14:CC$18,$Z69:$Z73)*$F69,MAX((Expenses!CC$15-$AB69/12)*$AA69*$F69,0)+MAX((Expenses!CC$14-$AB70/12)*$AA70*$F69,0)+MAX((Expenses!CC$17-$AB71/12)*$AA71*$F69,0)+MAX((Expenses!CC$16-$AB72/12)*$AA72*$F69,0)+MAX((Expenses!CC$18-$AB73/12)*$AA73*$F69,0)))))</f>
        <v>1248.1388109636978</v>
      </c>
      <c r="CF240" s="515">
        <f>IF(OR(CF$167&lt;=EOMONTH($E69,$R69*(1-$O69)),CF$167&gt;EOMONTH($E69,$P69*12*(1-$O69)+$Q69*12*$O69+$R69*(1-$O69))),0,IF($X69="NNN",SUM(Expenses!CD$14:CD$18)*$F69,IF($X69="FSG",0,IF($X69="MG",SUMPRODUCT(Expenses!CD$14:CD$18,$Z69:$Z73)*$F69,MAX((Expenses!CD$15-$AB69/12)*$AA69*$F69,0)+MAX((Expenses!CD$14-$AB70/12)*$AA70*$F69,0)+MAX((Expenses!CD$17-$AB71/12)*$AA71*$F69,0)+MAX((Expenses!CD$16-$AB72/12)*$AA72*$F69,0)+MAX((Expenses!CD$18-$AB73/12)*$AA73*$F69,0)))))</f>
        <v>1250.9636981246549</v>
      </c>
      <c r="CG240" s="515">
        <f>IF(OR(CG$167&lt;=EOMONTH($E69,$R69*(1-$O69)),CG$167&gt;EOMONTH($E69,$P69*12*(1-$O69)+$Q69*12*$O69+$R69*(1-$O69))),0,IF($X69="NNN",SUM(Expenses!CE$14:CE$18)*$F69,IF($X69="FSG",0,IF($X69="MG",SUMPRODUCT(Expenses!CE$14:CE$18,$Z69:$Z73)*$F69,MAX((Expenses!CE$15-$AB69/12)*$AA69*$F69,0)+MAX((Expenses!CE$14-$AB70/12)*$AA70*$F69,0)+MAX((Expenses!CE$17-$AB71/12)*$AA71*$F69,0)+MAX((Expenses!CE$16-$AB72/12)*$AA72*$F69,0)+MAX((Expenses!CE$18-$AB73/12)*$AA73*$F69,0)))))</f>
        <v>1253.7949787952139</v>
      </c>
      <c r="CH240" s="515">
        <f>IF(OR(CH$167&lt;=EOMONTH($E69,$R69*(1-$O69)),CH$167&gt;EOMONTH($E69,$P69*12*(1-$O69)+$Q69*12*$O69+$R69*(1-$O69))),0,IF($X69="NNN",SUM(Expenses!CF$14:CF$18)*$F69,IF($X69="FSG",0,IF($X69="MG",SUMPRODUCT(Expenses!CF$14:CF$18,$Z69:$Z73)*$F69,MAX((Expenses!CF$15-$AB69/12)*$AA69*$F69,0)+MAX((Expenses!CF$14-$AB70/12)*$AA70*$F69,0)+MAX((Expenses!CF$17-$AB71/12)*$AA71*$F69,0)+MAX((Expenses!CF$16-$AB72/12)*$AA72*$F69,0)+MAX((Expenses!CF$18-$AB73/12)*$AA73*$F69,0)))))</f>
        <v>1256.6326674456748</v>
      </c>
      <c r="CI240" s="515">
        <f>IF(OR(CI$167&lt;=EOMONTH($E69,$R69*(1-$O69)),CI$167&gt;EOMONTH($E69,$P69*12*(1-$O69)+$Q69*12*$O69+$R69*(1-$O69))),0,IF($X69="NNN",SUM(Expenses!CG$14:CG$18)*$F69,IF($X69="FSG",0,IF($X69="MG",SUMPRODUCT(Expenses!CG$14:CG$18,$Z69:$Z73)*$F69,MAX((Expenses!CG$15-$AB69/12)*$AA69*$F69,0)+MAX((Expenses!CG$14-$AB70/12)*$AA70*$F69,0)+MAX((Expenses!CG$17-$AB71/12)*$AA71*$F69,0)+MAX((Expenses!CG$16-$AB72/12)*$AA72*$F69,0)+MAX((Expenses!CG$18-$AB73/12)*$AA73*$F69,0)))))</f>
        <v>1259.4767785790877</v>
      </c>
      <c r="CJ240" s="515">
        <f>IF(OR(CJ$167&lt;=EOMONTH($E69,$R69*(1-$O69)),CJ$167&gt;EOMONTH($E69,$P69*12*(1-$O69)+$Q69*12*$O69+$R69*(1-$O69))),0,IF($X69="NNN",SUM(Expenses!CH$14:CH$18)*$F69,IF($X69="FSG",0,IF($X69="MG",SUMPRODUCT(Expenses!CH$14:CH$18,$Z69:$Z73)*$F69,MAX((Expenses!CH$15-$AB69/12)*$AA69*$F69,0)+MAX((Expenses!CH$14-$AB70/12)*$AA70*$F69,0)+MAX((Expenses!CH$17-$AB71/12)*$AA71*$F69,0)+MAX((Expenses!CH$16-$AB72/12)*$AA72*$F69,0)+MAX((Expenses!CH$18-$AB73/12)*$AA73*$F69,0)))))</f>
        <v>1262.327326731328</v>
      </c>
      <c r="CK240" s="515">
        <f>IF(OR(CK$167&lt;=EOMONTH($E69,$R69*(1-$O69)),CK$167&gt;EOMONTH($E69,$P69*12*(1-$O69)+$Q69*12*$O69+$R69*(1-$O69))),0,IF($X69="NNN",SUM(Expenses!CI$14:CI$18)*$F69,IF($X69="FSG",0,IF($X69="MG",SUMPRODUCT(Expenses!CI$14:CI$18,$Z69:$Z73)*$F69,MAX((Expenses!CI$15-$AB69/12)*$AA69*$F69,0)+MAX((Expenses!CI$14-$AB70/12)*$AA70*$F69,0)+MAX((Expenses!CI$17-$AB71/12)*$AA71*$F69,0)+MAX((Expenses!CI$16-$AB72/12)*$AA72*$F69,0)+MAX((Expenses!CI$18-$AB73/12)*$AA73*$F69,0)))))</f>
        <v>1265.184326471169</v>
      </c>
      <c r="CL240" s="515">
        <f>IF(OR(CL$167&lt;=EOMONTH($E69,$R69*(1-$O69)),CL$167&gt;EOMONTH($E69,$P69*12*(1-$O69)+$Q69*12*$O69+$R69*(1-$O69))),0,IF($X69="NNN",SUM(Expenses!CJ$14:CJ$18)*$F69,IF($X69="FSG",0,IF($X69="MG",SUMPRODUCT(Expenses!CJ$14:CJ$18,$Z69:$Z73)*$F69,MAX((Expenses!CJ$15-$AB69/12)*$AA69*$F69,0)+MAX((Expenses!CJ$14-$AB70/12)*$AA70*$F69,0)+MAX((Expenses!CJ$17-$AB71/12)*$AA71*$F69,0)+MAX((Expenses!CJ$16-$AB72/12)*$AA72*$F69,0)+MAX((Expenses!CJ$18-$AB73/12)*$AA73*$F69,0)))))</f>
        <v>0</v>
      </c>
      <c r="CM240" s="515">
        <f>IF(OR(CM$167&lt;=EOMONTH($E69,$R69*(1-$O69)),CM$167&gt;EOMONTH($E69,$P69*12*(1-$O69)+$Q69*12*$O69+$R69*(1-$O69))),0,IF($X69="NNN",SUM(Expenses!CK$14:CK$18)*$F69,IF($X69="FSG",0,IF($X69="MG",SUMPRODUCT(Expenses!CK$14:CK$18,$Z69:$Z73)*$F69,MAX((Expenses!CK$15-$AB69/12)*$AA69*$F69,0)+MAX((Expenses!CK$14-$AB70/12)*$AA70*$F69,0)+MAX((Expenses!CK$17-$AB71/12)*$AA71*$F69,0)+MAX((Expenses!CK$16-$AB72/12)*$AA72*$F69,0)+MAX((Expenses!CK$18-$AB73/12)*$AA73*$F69,0)))))</f>
        <v>0</v>
      </c>
      <c r="CN240" s="515">
        <f>IF(OR(CN$167&lt;=EOMONTH($E69,$R69*(1-$O69)),CN$167&gt;EOMONTH($E69,$P69*12*(1-$O69)+$Q69*12*$O69+$R69*(1-$O69))),0,IF($X69="NNN",SUM(Expenses!CL$14:CL$18)*$F69,IF($X69="FSG",0,IF($X69="MG",SUMPRODUCT(Expenses!CL$14:CL$18,$Z69:$Z73)*$F69,MAX((Expenses!CL$15-$AB69/12)*$AA69*$F69,0)+MAX((Expenses!CL$14-$AB70/12)*$AA70*$F69,0)+MAX((Expenses!CL$17-$AB71/12)*$AA71*$F69,0)+MAX((Expenses!CL$16-$AB72/12)*$AA72*$F69,0)+MAX((Expenses!CL$18-$AB73/12)*$AA73*$F69,0)))))</f>
        <v>0</v>
      </c>
      <c r="CO240" s="515">
        <f>IF(OR(CO$167&lt;=EOMONTH($E69,$R69*(1-$O69)),CO$167&gt;EOMONTH($E69,$P69*12*(1-$O69)+$Q69*12*$O69+$R69*(1-$O69))),0,IF($X69="NNN",SUM(Expenses!CM$14:CM$18)*$F69,IF($X69="FSG",0,IF($X69="MG",SUMPRODUCT(Expenses!CM$14:CM$18,$Z69:$Z73)*$F69,MAX((Expenses!CM$15-$AB69/12)*$AA69*$F69,0)+MAX((Expenses!CM$14-$AB70/12)*$AA70*$F69,0)+MAX((Expenses!CM$17-$AB71/12)*$AA71*$F69,0)+MAX((Expenses!CM$16-$AB72/12)*$AA72*$F69,0)+MAX((Expenses!CM$18-$AB73/12)*$AA73*$F69,0)))))</f>
        <v>0</v>
      </c>
      <c r="CP240" s="515">
        <f>IF(OR(CP$167&lt;=EOMONTH($E69,$R69*(1-$O69)),CP$167&gt;EOMONTH($E69,$P69*12*(1-$O69)+$Q69*12*$O69+$R69*(1-$O69))),0,IF($X69="NNN",SUM(Expenses!CN$14:CN$18)*$F69,IF($X69="FSG",0,IF($X69="MG",SUMPRODUCT(Expenses!CN$14:CN$18,$Z69:$Z73)*$F69,MAX((Expenses!CN$15-$AB69/12)*$AA69*$F69,0)+MAX((Expenses!CN$14-$AB70/12)*$AA70*$F69,0)+MAX((Expenses!CN$17-$AB71/12)*$AA71*$F69,0)+MAX((Expenses!CN$16-$AB72/12)*$AA72*$F69,0)+MAX((Expenses!CN$18-$AB73/12)*$AA73*$F69,0)))))</f>
        <v>0</v>
      </c>
      <c r="CQ240" s="515">
        <f>IF(OR(CQ$167&lt;=EOMONTH($E69,$R69*(1-$O69)),CQ$167&gt;EOMONTH($E69,$P69*12*(1-$O69)+$Q69*12*$O69+$R69*(1-$O69))),0,IF($X69="NNN",SUM(Expenses!CO$14:CO$18)*$F69,IF($X69="FSG",0,IF($X69="MG",SUMPRODUCT(Expenses!CO$14:CO$18,$Z69:$Z73)*$F69,MAX((Expenses!CO$15-$AB69/12)*$AA69*$F69,0)+MAX((Expenses!CO$14-$AB70/12)*$AA70*$F69,0)+MAX((Expenses!CO$17-$AB71/12)*$AA71*$F69,0)+MAX((Expenses!CO$16-$AB72/12)*$AA72*$F69,0)+MAX((Expenses!CO$18-$AB73/12)*$AA73*$F69,0)))))</f>
        <v>0</v>
      </c>
      <c r="CR240" s="515">
        <f>IF(OR(CR$167&lt;=EOMONTH($E69,$R69*(1-$O69)),CR$167&gt;EOMONTH($E69,$P69*12*(1-$O69)+$Q69*12*$O69+$R69*(1-$O69))),0,IF($X69="NNN",SUM(Expenses!CP$14:CP$18)*$F69,IF($X69="FSG",0,IF($X69="MG",SUMPRODUCT(Expenses!CP$14:CP$18,$Z69:$Z73)*$F69,MAX((Expenses!CP$15-$AB69/12)*$AA69*$F69,0)+MAX((Expenses!CP$14-$AB70/12)*$AA70*$F69,0)+MAX((Expenses!CP$17-$AB71/12)*$AA71*$F69,0)+MAX((Expenses!CP$16-$AB72/12)*$AA72*$F69,0)+MAX((Expenses!CP$18-$AB73/12)*$AA73*$F69,0)))))</f>
        <v>0</v>
      </c>
      <c r="CS240" s="515">
        <f>IF(OR(CS$167&lt;=EOMONTH($E69,$R69*(1-$O69)),CS$167&gt;EOMONTH($E69,$P69*12*(1-$O69)+$Q69*12*$O69+$R69*(1-$O69))),0,IF($X69="NNN",SUM(Expenses!CQ$14:CQ$18)*$F69,IF($X69="FSG",0,IF($X69="MG",SUMPRODUCT(Expenses!CQ$14:CQ$18,$Z69:$Z73)*$F69,MAX((Expenses!CQ$15-$AB69/12)*$AA69*$F69,0)+MAX((Expenses!CQ$14-$AB70/12)*$AA70*$F69,0)+MAX((Expenses!CQ$17-$AB71/12)*$AA71*$F69,0)+MAX((Expenses!CQ$16-$AB72/12)*$AA72*$F69,0)+MAX((Expenses!CQ$18-$AB73/12)*$AA73*$F69,0)))))</f>
        <v>0</v>
      </c>
      <c r="CT240" s="515">
        <f>IF(OR(CT$167&lt;=EOMONTH($E69,$R69*(1-$O69)),CT$167&gt;EOMONTH($E69,$P69*12*(1-$O69)+$Q69*12*$O69+$R69*(1-$O69))),0,IF($X69="NNN",SUM(Expenses!CR$14:CR$18)*$F69,IF($X69="FSG",0,IF($X69="MG",SUMPRODUCT(Expenses!CR$14:CR$18,$Z69:$Z73)*$F69,MAX((Expenses!CR$15-$AB69/12)*$AA69*$F69,0)+MAX((Expenses!CR$14-$AB70/12)*$AA70*$F69,0)+MAX((Expenses!CR$17-$AB71/12)*$AA71*$F69,0)+MAX((Expenses!CR$16-$AB72/12)*$AA72*$F69,0)+MAX((Expenses!CR$18-$AB73/12)*$AA73*$F69,0)))))</f>
        <v>0</v>
      </c>
      <c r="CU240" s="515">
        <f>IF(OR(CU$167&lt;=EOMONTH($E69,$R69*(1-$O69)),CU$167&gt;EOMONTH($E69,$P69*12*(1-$O69)+$Q69*12*$O69+$R69*(1-$O69))),0,IF($X69="NNN",SUM(Expenses!CS$14:CS$18)*$F69,IF($X69="FSG",0,IF($X69="MG",SUMPRODUCT(Expenses!CS$14:CS$18,$Z69:$Z73)*$F69,MAX((Expenses!CS$15-$AB69/12)*$AA69*$F69,0)+MAX((Expenses!CS$14-$AB70/12)*$AA70*$F69,0)+MAX((Expenses!CS$17-$AB71/12)*$AA71*$F69,0)+MAX((Expenses!CS$16-$AB72/12)*$AA72*$F69,0)+MAX((Expenses!CS$18-$AB73/12)*$AA73*$F69,0)))))</f>
        <v>0</v>
      </c>
      <c r="CV240" s="515">
        <f>IF(OR(CV$167&lt;=EOMONTH($E69,$R69*(1-$O69)),CV$167&gt;EOMONTH($E69,$P69*12*(1-$O69)+$Q69*12*$O69+$R69*(1-$O69))),0,IF($X69="NNN",SUM(Expenses!CT$14:CT$18)*$F69,IF($X69="FSG",0,IF($X69="MG",SUMPRODUCT(Expenses!CT$14:CT$18,$Z69:$Z73)*$F69,MAX((Expenses!CT$15-$AB69/12)*$AA69*$F69,0)+MAX((Expenses!CT$14-$AB70/12)*$AA70*$F69,0)+MAX((Expenses!CT$17-$AB71/12)*$AA71*$F69,0)+MAX((Expenses!CT$16-$AB72/12)*$AA72*$F69,0)+MAX((Expenses!CT$18-$AB73/12)*$AA73*$F69,0)))))</f>
        <v>0</v>
      </c>
      <c r="CW240" s="515">
        <f>IF(OR(CW$167&lt;=EOMONTH($E69,$R69*(1-$O69)),CW$167&gt;EOMONTH($E69,$P69*12*(1-$O69)+$Q69*12*$O69+$R69*(1-$O69))),0,IF($X69="NNN",SUM(Expenses!CU$14:CU$18)*$F69,IF($X69="FSG",0,IF($X69="MG",SUMPRODUCT(Expenses!CU$14:CU$18,$Z69:$Z73)*$F69,MAX((Expenses!CU$15-$AB69/12)*$AA69*$F69,0)+MAX((Expenses!CU$14-$AB70/12)*$AA70*$F69,0)+MAX((Expenses!CU$17-$AB71/12)*$AA71*$F69,0)+MAX((Expenses!CU$16-$AB72/12)*$AA72*$F69,0)+MAX((Expenses!CU$18-$AB73/12)*$AA73*$F69,0)))))</f>
        <v>0</v>
      </c>
      <c r="CX240" s="515">
        <f>IF(OR(CX$167&lt;=EOMONTH($E69,$R69*(1-$O69)),CX$167&gt;EOMONTH($E69,$P69*12*(1-$O69)+$Q69*12*$O69+$R69*(1-$O69))),0,IF($X69="NNN",SUM(Expenses!CV$14:CV$18)*$F69,IF($X69="FSG",0,IF($X69="MG",SUMPRODUCT(Expenses!CV$14:CV$18,$Z69:$Z73)*$F69,MAX((Expenses!CV$15-$AB69/12)*$AA69*$F69,0)+MAX((Expenses!CV$14-$AB70/12)*$AA70*$F69,0)+MAX((Expenses!CV$17-$AB71/12)*$AA71*$F69,0)+MAX((Expenses!CV$16-$AB72/12)*$AA72*$F69,0)+MAX((Expenses!CV$18-$AB73/12)*$AA73*$F69,0)))))</f>
        <v>0</v>
      </c>
      <c r="CY240" s="515">
        <f>IF(OR(CY$167&lt;=EOMONTH($E69,$R69*(1-$O69)),CY$167&gt;EOMONTH($E69,$P69*12*(1-$O69)+$Q69*12*$O69+$R69*(1-$O69))),0,IF($X69="NNN",SUM(Expenses!CW$14:CW$18)*$F69,IF($X69="FSG",0,IF($X69="MG",SUMPRODUCT(Expenses!CW$14:CW$18,$Z69:$Z73)*$F69,MAX((Expenses!CW$15-$AB69/12)*$AA69*$F69,0)+MAX((Expenses!CW$14-$AB70/12)*$AA70*$F69,0)+MAX((Expenses!CW$17-$AB71/12)*$AA71*$F69,0)+MAX((Expenses!CW$16-$AB72/12)*$AA72*$F69,0)+MAX((Expenses!CW$18-$AB73/12)*$AA73*$F69,0)))))</f>
        <v>0</v>
      </c>
      <c r="CZ240" s="515">
        <f>IF(OR(CZ$167&lt;=EOMONTH($E69,$R69*(1-$O69)),CZ$167&gt;EOMONTH($E69,$P69*12*(1-$O69)+$Q69*12*$O69+$R69*(1-$O69))),0,IF($X69="NNN",SUM(Expenses!CX$14:CX$18)*$F69,IF($X69="FSG",0,IF($X69="MG",SUMPRODUCT(Expenses!CX$14:CX$18,$Z69:$Z73)*$F69,MAX((Expenses!CX$15-$AB69/12)*$AA69*$F69,0)+MAX((Expenses!CX$14-$AB70/12)*$AA70*$F69,0)+MAX((Expenses!CX$17-$AB71/12)*$AA71*$F69,0)+MAX((Expenses!CX$16-$AB72/12)*$AA72*$F69,0)+MAX((Expenses!CX$18-$AB73/12)*$AA73*$F69,0)))))</f>
        <v>0</v>
      </c>
      <c r="DA240" s="515">
        <f>IF(OR(DA$167&lt;=EOMONTH($E69,$R69*(1-$O69)),DA$167&gt;EOMONTH($E69,$P69*12*(1-$O69)+$Q69*12*$O69+$R69*(1-$O69))),0,IF($X69="NNN",SUM(Expenses!CY$14:CY$18)*$F69,IF($X69="FSG",0,IF($X69="MG",SUMPRODUCT(Expenses!CY$14:CY$18,$Z69:$Z73)*$F69,MAX((Expenses!CY$15-$AB69/12)*$AA69*$F69,0)+MAX((Expenses!CY$14-$AB70/12)*$AA70*$F69,0)+MAX((Expenses!CY$17-$AB71/12)*$AA71*$F69,0)+MAX((Expenses!CY$16-$AB72/12)*$AA72*$F69,0)+MAX((Expenses!CY$18-$AB73/12)*$AA73*$F69,0)))))</f>
        <v>0</v>
      </c>
      <c r="DB240" s="515">
        <f>IF(OR(DB$167&lt;=EOMONTH($E69,$R69*(1-$O69)),DB$167&gt;EOMONTH($E69,$P69*12*(1-$O69)+$Q69*12*$O69+$R69*(1-$O69))),0,IF($X69="NNN",SUM(Expenses!CZ$14:CZ$18)*$F69,IF($X69="FSG",0,IF($X69="MG",SUMPRODUCT(Expenses!CZ$14:CZ$18,$Z69:$Z73)*$F69,MAX((Expenses!CZ$15-$AB69/12)*$AA69*$F69,0)+MAX((Expenses!CZ$14-$AB70/12)*$AA70*$F69,0)+MAX((Expenses!CZ$17-$AB71/12)*$AA71*$F69,0)+MAX((Expenses!CZ$16-$AB72/12)*$AA72*$F69,0)+MAX((Expenses!CZ$18-$AB73/12)*$AA73*$F69,0)))))</f>
        <v>0</v>
      </c>
      <c r="DC240" s="515">
        <f>IF(OR(DC$167&lt;=EOMONTH($E69,$R69*(1-$O69)),DC$167&gt;EOMONTH($E69,$P69*12*(1-$O69)+$Q69*12*$O69+$R69*(1-$O69))),0,IF($X69="NNN",SUM(Expenses!DA$14:DA$18)*$F69,IF($X69="FSG",0,IF($X69="MG",SUMPRODUCT(Expenses!DA$14:DA$18,$Z69:$Z73)*$F69,MAX((Expenses!DA$15-$AB69/12)*$AA69*$F69,0)+MAX((Expenses!DA$14-$AB70/12)*$AA70*$F69,0)+MAX((Expenses!DA$17-$AB71/12)*$AA71*$F69,0)+MAX((Expenses!DA$16-$AB72/12)*$AA72*$F69,0)+MAX((Expenses!DA$18-$AB73/12)*$AA73*$F69,0)))))</f>
        <v>0</v>
      </c>
      <c r="DD240" s="515">
        <f>IF(OR(DD$167&lt;=EOMONTH($E69,$R69*(1-$O69)),DD$167&gt;EOMONTH($E69,$P69*12*(1-$O69)+$Q69*12*$O69+$R69*(1-$O69))),0,IF($X69="NNN",SUM(Expenses!DB$14:DB$18)*$F69,IF($X69="FSG",0,IF($X69="MG",SUMPRODUCT(Expenses!DB$14:DB$18,$Z69:$Z73)*$F69,MAX((Expenses!DB$15-$AB69/12)*$AA69*$F69,0)+MAX((Expenses!DB$14-$AB70/12)*$AA70*$F69,0)+MAX((Expenses!DB$17-$AB71/12)*$AA71*$F69,0)+MAX((Expenses!DB$16-$AB72/12)*$AA72*$F69,0)+MAX((Expenses!DB$18-$AB73/12)*$AA73*$F69,0)))))</f>
        <v>0</v>
      </c>
      <c r="DE240" s="515">
        <f>IF(OR(DE$167&lt;=EOMONTH($E69,$R69*(1-$O69)),DE$167&gt;EOMONTH($E69,$P69*12*(1-$O69)+$Q69*12*$O69+$R69*(1-$O69))),0,IF($X69="NNN",SUM(Expenses!DC$14:DC$18)*$F69,IF($X69="FSG",0,IF($X69="MG",SUMPRODUCT(Expenses!DC$14:DC$18,$Z69:$Z73)*$F69,MAX((Expenses!DC$15-$AB69/12)*$AA69*$F69,0)+MAX((Expenses!DC$14-$AB70/12)*$AA70*$F69,0)+MAX((Expenses!DC$17-$AB71/12)*$AA71*$F69,0)+MAX((Expenses!DC$16-$AB72/12)*$AA72*$F69,0)+MAX((Expenses!DC$18-$AB73/12)*$AA73*$F69,0)))))</f>
        <v>0</v>
      </c>
      <c r="DF240" s="515">
        <f>IF(OR(DF$167&lt;=EOMONTH($E69,$R69*(1-$O69)),DF$167&gt;EOMONTH($E69,$P69*12*(1-$O69)+$Q69*12*$O69+$R69*(1-$O69))),0,IF($X69="NNN",SUM(Expenses!DD$14:DD$18)*$F69,IF($X69="FSG",0,IF($X69="MG",SUMPRODUCT(Expenses!DD$14:DD$18,$Z69:$Z73)*$F69,MAX((Expenses!DD$15-$AB69/12)*$AA69*$F69,0)+MAX((Expenses!DD$14-$AB70/12)*$AA70*$F69,0)+MAX((Expenses!DD$17-$AB71/12)*$AA71*$F69,0)+MAX((Expenses!DD$16-$AB72/12)*$AA72*$F69,0)+MAX((Expenses!DD$18-$AB73/12)*$AA73*$F69,0)))))</f>
        <v>0</v>
      </c>
      <c r="DG240" s="515">
        <f>IF(OR(DG$167&lt;=EOMONTH($E69,$R69*(1-$O69)),DG$167&gt;EOMONTH($E69,$P69*12*(1-$O69)+$Q69*12*$O69+$R69*(1-$O69))),0,IF($X69="NNN",SUM(Expenses!DE$14:DE$18)*$F69,IF($X69="FSG",0,IF($X69="MG",SUMPRODUCT(Expenses!DE$14:DE$18,$Z69:$Z73)*$F69,MAX((Expenses!DE$15-$AB69/12)*$AA69*$F69,0)+MAX((Expenses!DE$14-$AB70/12)*$AA70*$F69,0)+MAX((Expenses!DE$17-$AB71/12)*$AA71*$F69,0)+MAX((Expenses!DE$16-$AB72/12)*$AA72*$F69,0)+MAX((Expenses!DE$18-$AB73/12)*$AA73*$F69,0)))))</f>
        <v>0</v>
      </c>
      <c r="DH240" s="515">
        <f>IF(OR(DH$167&lt;=EOMONTH($E69,$R69*(1-$O69)),DH$167&gt;EOMONTH($E69,$P69*12*(1-$O69)+$Q69*12*$O69+$R69*(1-$O69))),0,IF($X69="NNN",SUM(Expenses!DF$14:DF$18)*$F69,IF($X69="FSG",0,IF($X69="MG",SUMPRODUCT(Expenses!DF$14:DF$18,$Z69:$Z73)*$F69,MAX((Expenses!DF$15-$AB69/12)*$AA69*$F69,0)+MAX((Expenses!DF$14-$AB70/12)*$AA70*$F69,0)+MAX((Expenses!DF$17-$AB71/12)*$AA71*$F69,0)+MAX((Expenses!DF$16-$AB72/12)*$AA72*$F69,0)+MAX((Expenses!DF$18-$AB73/12)*$AA73*$F69,0)))))</f>
        <v>0</v>
      </c>
      <c r="DI240" s="515">
        <f>IF(OR(DI$167&lt;=EOMONTH($E69,$R69*(1-$O69)),DI$167&gt;EOMONTH($E69,$P69*12*(1-$O69)+$Q69*12*$O69+$R69*(1-$O69))),0,IF($X69="NNN",SUM(Expenses!DG$14:DG$18)*$F69,IF($X69="FSG",0,IF($X69="MG",SUMPRODUCT(Expenses!DG$14:DG$18,$Z69:$Z73)*$F69,MAX((Expenses!DG$15-$AB69/12)*$AA69*$F69,0)+MAX((Expenses!DG$14-$AB70/12)*$AA70*$F69,0)+MAX((Expenses!DG$17-$AB71/12)*$AA71*$F69,0)+MAX((Expenses!DG$16-$AB72/12)*$AA72*$F69,0)+MAX((Expenses!DG$18-$AB73/12)*$AA73*$F69,0)))))</f>
        <v>0</v>
      </c>
      <c r="DJ240" s="515">
        <f>IF(OR(DJ$167&lt;=EOMONTH($E69,$R69*(1-$O69)),DJ$167&gt;EOMONTH($E69,$P69*12*(1-$O69)+$Q69*12*$O69+$R69*(1-$O69))),0,IF($X69="NNN",SUM(Expenses!DH$14:DH$18)*$F69,IF($X69="FSG",0,IF($X69="MG",SUMPRODUCT(Expenses!DH$14:DH$18,$Z69:$Z73)*$F69,MAX((Expenses!DH$15-$AB69/12)*$AA69*$F69,0)+MAX((Expenses!DH$14-$AB70/12)*$AA70*$F69,0)+MAX((Expenses!DH$17-$AB71/12)*$AA71*$F69,0)+MAX((Expenses!DH$16-$AB72/12)*$AA72*$F69,0)+MAX((Expenses!DH$18-$AB73/12)*$AA73*$F69,0)))))</f>
        <v>0</v>
      </c>
      <c r="DK240" s="515">
        <f>IF(OR(DK$167&lt;=EOMONTH($E69,$R69*(1-$O69)),DK$167&gt;EOMONTH($E69,$P69*12*(1-$O69)+$Q69*12*$O69+$R69*(1-$O69))),0,IF($X69="NNN",SUM(Expenses!DI$14:DI$18)*$F69,IF($X69="FSG",0,IF($X69="MG",SUMPRODUCT(Expenses!DI$14:DI$18,$Z69:$Z73)*$F69,MAX((Expenses!DI$15-$AB69/12)*$AA69*$F69,0)+MAX((Expenses!DI$14-$AB70/12)*$AA70*$F69,0)+MAX((Expenses!DI$17-$AB71/12)*$AA71*$F69,0)+MAX((Expenses!DI$16-$AB72/12)*$AA72*$F69,0)+MAX((Expenses!DI$18-$AB73/12)*$AA73*$F69,0)))))</f>
        <v>0</v>
      </c>
      <c r="DL240" s="515">
        <f>IF(OR(DL$167&lt;=EOMONTH($E69,$R69*(1-$O69)),DL$167&gt;EOMONTH($E69,$P69*12*(1-$O69)+$Q69*12*$O69+$R69*(1-$O69))),0,IF($X69="NNN",SUM(Expenses!DJ$14:DJ$18)*$F69,IF($X69="FSG",0,IF($X69="MG",SUMPRODUCT(Expenses!DJ$14:DJ$18,$Z69:$Z73)*$F69,MAX((Expenses!DJ$15-$AB69/12)*$AA69*$F69,0)+MAX((Expenses!DJ$14-$AB70/12)*$AA70*$F69,0)+MAX((Expenses!DJ$17-$AB71/12)*$AA71*$F69,0)+MAX((Expenses!DJ$16-$AB72/12)*$AA72*$F69,0)+MAX((Expenses!DJ$18-$AB73/12)*$AA73*$F69,0)))))</f>
        <v>0</v>
      </c>
      <c r="DM240" s="515">
        <f>IF(OR(DM$167&lt;=EOMONTH($E69,$R69*(1-$O69)),DM$167&gt;EOMONTH($E69,$P69*12*(1-$O69)+$Q69*12*$O69+$R69*(1-$O69))),0,IF($X69="NNN",SUM(Expenses!DK$14:DK$18)*$F69,IF($X69="FSG",0,IF($X69="MG",SUMPRODUCT(Expenses!DK$14:DK$18,$Z69:$Z73)*$F69,MAX((Expenses!DK$15-$AB69/12)*$AA69*$F69,0)+MAX((Expenses!DK$14-$AB70/12)*$AA70*$F69,0)+MAX((Expenses!DK$17-$AB71/12)*$AA71*$F69,0)+MAX((Expenses!DK$16-$AB72/12)*$AA72*$F69,0)+MAX((Expenses!DK$18-$AB73/12)*$AA73*$F69,0)))))</f>
        <v>0</v>
      </c>
      <c r="DN240" s="515">
        <f>IF(OR(DN$167&lt;=EOMONTH($E69,$R69*(1-$O69)),DN$167&gt;EOMONTH($E69,$P69*12*(1-$O69)+$Q69*12*$O69+$R69*(1-$O69))),0,IF($X69="NNN",SUM(Expenses!DL$14:DL$18)*$F69,IF($X69="FSG",0,IF($X69="MG",SUMPRODUCT(Expenses!DL$14:DL$18,$Z69:$Z73)*$F69,MAX((Expenses!DL$15-$AB69/12)*$AA69*$F69,0)+MAX((Expenses!DL$14-$AB70/12)*$AA70*$F69,0)+MAX((Expenses!DL$17-$AB71/12)*$AA71*$F69,0)+MAX((Expenses!DL$16-$AB72/12)*$AA72*$F69,0)+MAX((Expenses!DL$18-$AB73/12)*$AA73*$F69,0)))))</f>
        <v>0</v>
      </c>
      <c r="DO240" s="515">
        <f>IF(OR(DO$167&lt;=EOMONTH($E69,$R69*(1-$O69)),DO$167&gt;EOMONTH($E69,$P69*12*(1-$O69)+$Q69*12*$O69+$R69*(1-$O69))),0,IF($X69="NNN",SUM(Expenses!DM$14:DM$18)*$F69,IF($X69="FSG",0,IF($X69="MG",SUMPRODUCT(Expenses!DM$14:DM$18,$Z69:$Z73)*$F69,MAX((Expenses!DM$15-$AB69/12)*$AA69*$F69,0)+MAX((Expenses!DM$14-$AB70/12)*$AA70*$F69,0)+MAX((Expenses!DM$17-$AB71/12)*$AA71*$F69,0)+MAX((Expenses!DM$16-$AB72/12)*$AA72*$F69,0)+MAX((Expenses!DM$18-$AB73/12)*$AA73*$F69,0)))))</f>
        <v>0</v>
      </c>
      <c r="DP240" s="515">
        <f>IF(OR(DP$167&lt;=EOMONTH($E69,$R69*(1-$O69)),DP$167&gt;EOMONTH($E69,$P69*12*(1-$O69)+$Q69*12*$O69+$R69*(1-$O69))),0,IF($X69="NNN",SUM(Expenses!DN$14:DN$18)*$F69,IF($X69="FSG",0,IF($X69="MG",SUMPRODUCT(Expenses!DN$14:DN$18,$Z69:$Z73)*$F69,MAX((Expenses!DN$15-$AB69/12)*$AA69*$F69,0)+MAX((Expenses!DN$14-$AB70/12)*$AA70*$F69,0)+MAX((Expenses!DN$17-$AB71/12)*$AA71*$F69,0)+MAX((Expenses!DN$16-$AB72/12)*$AA72*$F69,0)+MAX((Expenses!DN$18-$AB73/12)*$AA73*$F69,0)))))</f>
        <v>0</v>
      </c>
      <c r="DQ240" s="515">
        <f>IF(OR(DQ$167&lt;=EOMONTH($E69,$R69*(1-$O69)),DQ$167&gt;EOMONTH($E69,$P69*12*(1-$O69)+$Q69*12*$O69+$R69*(1-$O69))),0,IF($X69="NNN",SUM(Expenses!DO$14:DO$18)*$F69,IF($X69="FSG",0,IF($X69="MG",SUMPRODUCT(Expenses!DO$14:DO$18,$Z69:$Z73)*$F69,MAX((Expenses!DO$15-$AB69/12)*$AA69*$F69,0)+MAX((Expenses!DO$14-$AB70/12)*$AA70*$F69,0)+MAX((Expenses!DO$17-$AB71/12)*$AA71*$F69,0)+MAX((Expenses!DO$16-$AB72/12)*$AA72*$F69,0)+MAX((Expenses!DO$18-$AB73/12)*$AA73*$F69,0)))))</f>
        <v>0</v>
      </c>
      <c r="DR240" s="515">
        <f>IF(OR(DR$167&lt;=EOMONTH($E69,$R69*(1-$O69)),DR$167&gt;EOMONTH($E69,$P69*12*(1-$O69)+$Q69*12*$O69+$R69*(1-$O69))),0,IF($X69="NNN",SUM(Expenses!DP$14:DP$18)*$F69,IF($X69="FSG",0,IF($X69="MG",SUMPRODUCT(Expenses!DP$14:DP$18,$Z69:$Z73)*$F69,MAX((Expenses!DP$15-$AB69/12)*$AA69*$F69,0)+MAX((Expenses!DP$14-$AB70/12)*$AA70*$F69,0)+MAX((Expenses!DP$17-$AB71/12)*$AA71*$F69,0)+MAX((Expenses!DP$16-$AB72/12)*$AA72*$F69,0)+MAX((Expenses!DP$18-$AB73/12)*$AA73*$F69,0)))))</f>
        <v>0</v>
      </c>
      <c r="DS240" s="515">
        <f>IF(OR(DS$167&lt;=EOMONTH($E69,$R69*(1-$O69)),DS$167&gt;EOMONTH($E69,$P69*12*(1-$O69)+$Q69*12*$O69+$R69*(1-$O69))),0,IF($X69="NNN",SUM(Expenses!DQ$14:DQ$18)*$F69,IF($X69="FSG",0,IF($X69="MG",SUMPRODUCT(Expenses!DQ$14:DQ$18,$Z69:$Z73)*$F69,MAX((Expenses!DQ$15-$AB69/12)*$AA69*$F69,0)+MAX((Expenses!DQ$14-$AB70/12)*$AA70*$F69,0)+MAX((Expenses!DQ$17-$AB71/12)*$AA71*$F69,0)+MAX((Expenses!DQ$16-$AB72/12)*$AA72*$F69,0)+MAX((Expenses!DQ$18-$AB73/12)*$AA73*$F69,0)))))</f>
        <v>0</v>
      </c>
      <c r="DT240" s="515">
        <f>IF(OR(DT$167&lt;=EOMONTH($E69,$R69*(1-$O69)),DT$167&gt;EOMONTH($E69,$P69*12*(1-$O69)+$Q69*12*$O69+$R69*(1-$O69))),0,IF($X69="NNN",SUM(Expenses!DR$14:DR$18)*$F69,IF($X69="FSG",0,IF($X69="MG",SUMPRODUCT(Expenses!DR$14:DR$18,$Z69:$Z73)*$F69,MAX((Expenses!DR$15-$AB69/12)*$AA69*$F69,0)+MAX((Expenses!DR$14-$AB70/12)*$AA70*$F69,0)+MAX((Expenses!DR$17-$AB71/12)*$AA71*$F69,0)+MAX((Expenses!DR$16-$AB72/12)*$AA72*$F69,0)+MAX((Expenses!DR$18-$AB73/12)*$AA73*$F69,0)))))</f>
        <v>0</v>
      </c>
      <c r="DU240" s="515">
        <f>IF(OR(DU$167&lt;=EOMONTH($E69,$R69*(1-$O69)),DU$167&gt;EOMONTH($E69,$P69*12*(1-$O69)+$Q69*12*$O69+$R69*(1-$O69))),0,IF($X69="NNN",SUM(Expenses!DS$14:DS$18)*$F69,IF($X69="FSG",0,IF($X69="MG",SUMPRODUCT(Expenses!DS$14:DS$18,$Z69:$Z73)*$F69,MAX((Expenses!DS$15-$AB69/12)*$AA69*$F69,0)+MAX((Expenses!DS$14-$AB70/12)*$AA70*$F69,0)+MAX((Expenses!DS$17-$AB71/12)*$AA71*$F69,0)+MAX((Expenses!DS$16-$AB72/12)*$AA72*$F69,0)+MAX((Expenses!DS$18-$AB73/12)*$AA73*$F69,0)))))</f>
        <v>0</v>
      </c>
      <c r="DV240" s="515">
        <f>IF(OR(DV$167&lt;=EOMONTH($E69,$R69*(1-$O69)),DV$167&gt;EOMONTH($E69,$P69*12*(1-$O69)+$Q69*12*$O69+$R69*(1-$O69))),0,IF($X69="NNN",SUM(Expenses!DT$14:DT$18)*$F69,IF($X69="FSG",0,IF($X69="MG",SUMPRODUCT(Expenses!DT$14:DT$18,$Z69:$Z73)*$F69,MAX((Expenses!DT$15-$AB69/12)*$AA69*$F69,0)+MAX((Expenses!DT$14-$AB70/12)*$AA70*$F69,0)+MAX((Expenses!DT$17-$AB71/12)*$AA71*$F69,0)+MAX((Expenses!DT$16-$AB72/12)*$AA72*$F69,0)+MAX((Expenses!DT$18-$AB73/12)*$AA73*$F69,0)))))</f>
        <v>0</v>
      </c>
      <c r="DW240" s="515">
        <f>IF(OR(DW$167&lt;=EOMONTH($E69,$R69*(1-$O69)),DW$167&gt;EOMONTH($E69,$P69*12*(1-$O69)+$Q69*12*$O69+$R69*(1-$O69))),0,IF($X69="NNN",SUM(Expenses!DU$14:DU$18)*$F69,IF($X69="FSG",0,IF($X69="MG",SUMPRODUCT(Expenses!DU$14:DU$18,$Z69:$Z73)*$F69,MAX((Expenses!DU$15-$AB69/12)*$AA69*$F69,0)+MAX((Expenses!DU$14-$AB70/12)*$AA70*$F69,0)+MAX((Expenses!DU$17-$AB71/12)*$AA71*$F69,0)+MAX((Expenses!DU$16-$AB72/12)*$AA72*$F69,0)+MAX((Expenses!DU$18-$AB73/12)*$AA73*$F69,0)))))</f>
        <v>0</v>
      </c>
      <c r="DX240" s="515">
        <f>IF(OR(DX$167&lt;=EOMONTH($E69,$R69*(1-$O69)),DX$167&gt;EOMONTH($E69,$P69*12*(1-$O69)+$Q69*12*$O69+$R69*(1-$O69))),0,IF($X69="NNN",SUM(Expenses!DV$14:DV$18)*$F69,IF($X69="FSG",0,IF($X69="MG",SUMPRODUCT(Expenses!DV$14:DV$18,$Z69:$Z73)*$F69,MAX((Expenses!DV$15-$AB69/12)*$AA69*$F69,0)+MAX((Expenses!DV$14-$AB70/12)*$AA70*$F69,0)+MAX((Expenses!DV$17-$AB71/12)*$AA71*$F69,0)+MAX((Expenses!DV$16-$AB72/12)*$AA72*$F69,0)+MAX((Expenses!DV$18-$AB73/12)*$AA73*$F69,0)))))</f>
        <v>0</v>
      </c>
      <c r="DY240" s="515">
        <f>IF(OR(DY$167&lt;=EOMONTH($E69,$R69*(1-$O69)),DY$167&gt;EOMONTH($E69,$P69*12*(1-$O69)+$Q69*12*$O69+$R69*(1-$O69))),0,IF($X69="NNN",SUM(Expenses!DW$14:DW$18)*$F69,IF($X69="FSG",0,IF($X69="MG",SUMPRODUCT(Expenses!DW$14:DW$18,$Z69:$Z73)*$F69,MAX((Expenses!DW$15-$AB69/12)*$AA69*$F69,0)+MAX((Expenses!DW$14-$AB70/12)*$AA70*$F69,0)+MAX((Expenses!DW$17-$AB71/12)*$AA71*$F69,0)+MAX((Expenses!DW$16-$AB72/12)*$AA72*$F69,0)+MAX((Expenses!DW$18-$AB73/12)*$AA73*$F69,0)))))</f>
        <v>0</v>
      </c>
      <c r="DZ240" s="515">
        <f>IF(OR(DZ$167&lt;=EOMONTH($E69,$R69*(1-$O69)),DZ$167&gt;EOMONTH($E69,$P69*12*(1-$O69)+$Q69*12*$O69+$R69*(1-$O69))),0,IF($X69="NNN",SUM(Expenses!DX$14:DX$18)*$F69,IF($X69="FSG",0,IF($X69="MG",SUMPRODUCT(Expenses!DX$14:DX$18,$Z69:$Z73)*$F69,MAX((Expenses!DX$15-$AB69/12)*$AA69*$F69,0)+MAX((Expenses!DX$14-$AB70/12)*$AA70*$F69,0)+MAX((Expenses!DX$17-$AB71/12)*$AA71*$F69,0)+MAX((Expenses!DX$16-$AB72/12)*$AA72*$F69,0)+MAX((Expenses!DX$18-$AB73/12)*$AA73*$F69,0)))))</f>
        <v>0</v>
      </c>
      <c r="EA240" s="515">
        <f>IF(OR(EA$167&lt;=EOMONTH($E69,$R69*(1-$O69)),EA$167&gt;EOMONTH($E69,$P69*12*(1-$O69)+$Q69*12*$O69+$R69*(1-$O69))),0,IF($X69="NNN",SUM(Expenses!DY$14:DY$18)*$F69,IF($X69="FSG",0,IF($X69="MG",SUMPRODUCT(Expenses!DY$14:DY$18,$Z69:$Z73)*$F69,MAX((Expenses!DY$15-$AB69/12)*$AA69*$F69,0)+MAX((Expenses!DY$14-$AB70/12)*$AA70*$F69,0)+MAX((Expenses!DY$17-$AB71/12)*$AA71*$F69,0)+MAX((Expenses!DY$16-$AB72/12)*$AA72*$F69,0)+MAX((Expenses!DY$18-$AB73/12)*$AA73*$F69,0)))))</f>
        <v>0</v>
      </c>
      <c r="EB240" s="515">
        <f>IF(OR(EB$167&lt;=EOMONTH($E69,$R69*(1-$O69)),EB$167&gt;EOMONTH($E69,$P69*12*(1-$O69)+$Q69*12*$O69+$R69*(1-$O69))),0,IF($X69="NNN",SUM(Expenses!DZ$14:DZ$18)*$F69,IF($X69="FSG",0,IF($X69="MG",SUMPRODUCT(Expenses!DZ$14:DZ$18,$Z69:$Z73)*$F69,MAX((Expenses!DZ$15-$AB69/12)*$AA69*$F69,0)+MAX((Expenses!DZ$14-$AB70/12)*$AA70*$F69,0)+MAX((Expenses!DZ$17-$AB71/12)*$AA71*$F69,0)+MAX((Expenses!DZ$16-$AB72/12)*$AA72*$F69,0)+MAX((Expenses!DZ$18-$AB73/12)*$AA73*$F69,0)))))</f>
        <v>0</v>
      </c>
      <c r="EC240" s="515">
        <f>IF(OR(EC$167&lt;=EOMONTH($E69,$R69*(1-$O69)),EC$167&gt;EOMONTH($E69,$P69*12*(1-$O69)+$Q69*12*$O69+$R69*(1-$O69))),0,IF($X69="NNN",SUM(Expenses!EA$14:EA$18)*$F69,IF($X69="FSG",0,IF($X69="MG",SUMPRODUCT(Expenses!EA$14:EA$18,$Z69:$Z73)*$F69,MAX((Expenses!EA$15-$AB69/12)*$AA69*$F69,0)+MAX((Expenses!EA$14-$AB70/12)*$AA70*$F69,0)+MAX((Expenses!EA$17-$AB71/12)*$AA71*$F69,0)+MAX((Expenses!EA$16-$AB72/12)*$AA72*$F69,0)+MAX((Expenses!EA$18-$AB73/12)*$AA73*$F69,0)))))</f>
        <v>0</v>
      </c>
      <c r="ED240" s="515">
        <f>IF(OR(ED$167&lt;=EOMONTH($E69,$R69*(1-$O69)),ED$167&gt;EOMONTH($E69,$P69*12*(1-$O69)+$Q69*12*$O69+$R69*(1-$O69))),0,IF($X69="NNN",SUM(Expenses!EB$14:EB$18)*$F69,IF($X69="FSG",0,IF($X69="MG",SUMPRODUCT(Expenses!EB$14:EB$18,$Z69:$Z73)*$F69,MAX((Expenses!EB$15-$AB69/12)*$AA69*$F69,0)+MAX((Expenses!EB$14-$AB70/12)*$AA70*$F69,0)+MAX((Expenses!EB$17-$AB71/12)*$AA71*$F69,0)+MAX((Expenses!EB$16-$AB72/12)*$AA72*$F69,0)+MAX((Expenses!EB$18-$AB73/12)*$AA73*$F69,0)))))</f>
        <v>0</v>
      </c>
      <c r="EE240" s="515">
        <f>IF(OR(EE$167&lt;=EOMONTH($E69,$R69*(1-$O69)),EE$167&gt;EOMONTH($E69,$P69*12*(1-$O69)+$Q69*12*$O69+$R69*(1-$O69))),0,IF($X69="NNN",SUM(Expenses!EC$14:EC$18)*$F69,IF($X69="FSG",0,IF($X69="MG",SUMPRODUCT(Expenses!EC$14:EC$18,$Z69:$Z73)*$F69,MAX((Expenses!EC$15-$AB69/12)*$AA69*$F69,0)+MAX((Expenses!EC$14-$AB70/12)*$AA70*$F69,0)+MAX((Expenses!EC$17-$AB71/12)*$AA71*$F69,0)+MAX((Expenses!EC$16-$AB72/12)*$AA72*$F69,0)+MAX((Expenses!EC$18-$AB73/12)*$AA73*$F69,0)))))</f>
        <v>0</v>
      </c>
      <c r="EF240" s="515">
        <f>IF(OR(EF$167&lt;=EOMONTH($E69,$R69*(1-$O69)),EF$167&gt;EOMONTH($E69,$P69*12*(1-$O69)+$Q69*12*$O69+$R69*(1-$O69))),0,IF($X69="NNN",SUM(Expenses!ED$14:ED$18)*$F69,IF($X69="FSG",0,IF($X69="MG",SUMPRODUCT(Expenses!ED$14:ED$18,$Z69:$Z73)*$F69,MAX((Expenses!ED$15-$AB69/12)*$AA69*$F69,0)+MAX((Expenses!ED$14-$AB70/12)*$AA70*$F69,0)+MAX((Expenses!ED$17-$AB71/12)*$AA71*$F69,0)+MAX((Expenses!ED$16-$AB72/12)*$AA72*$F69,0)+MAX((Expenses!ED$18-$AB73/12)*$AA73*$F69,0)))))</f>
        <v>0</v>
      </c>
      <c r="EG240" s="515">
        <f>IF(OR(EG$167&lt;=EOMONTH($E69,$R69*(1-$O69)),EG$167&gt;EOMONTH($E69,$P69*12*(1-$O69)+$Q69*12*$O69+$R69*(1-$O69))),0,IF($X69="NNN",SUM(Expenses!EE$14:EE$18)*$F69,IF($X69="FSG",0,IF($X69="MG",SUMPRODUCT(Expenses!EE$14:EE$18,$Z69:$Z73)*$F69,MAX((Expenses!EE$15-$AB69/12)*$AA69*$F69,0)+MAX((Expenses!EE$14-$AB70/12)*$AA70*$F69,0)+MAX((Expenses!EE$17-$AB71/12)*$AA71*$F69,0)+MAX((Expenses!EE$16-$AB72/12)*$AA72*$F69,0)+MAX((Expenses!EE$18-$AB73/12)*$AA73*$F69,0)))))</f>
        <v>0</v>
      </c>
      <c r="EH240" s="515">
        <f>IF(OR(EH$167&lt;=EOMONTH($E69,$R69*(1-$O69)),EH$167&gt;EOMONTH($E69,$P69*12*(1-$O69)+$Q69*12*$O69+$R69*(1-$O69))),0,IF($X69="NNN",SUM(Expenses!EF$14:EF$18)*$F69,IF($X69="FSG",0,IF($X69="MG",SUMPRODUCT(Expenses!EF$14:EF$18,$Z69:$Z73)*$F69,MAX((Expenses!EF$15-$AB69/12)*$AA69*$F69,0)+MAX((Expenses!EF$14-$AB70/12)*$AA70*$F69,0)+MAX((Expenses!EF$17-$AB71/12)*$AA71*$F69,0)+MAX((Expenses!EF$16-$AB72/12)*$AA72*$F69,0)+MAX((Expenses!EF$18-$AB73/12)*$AA73*$F69,0)))))</f>
        <v>0</v>
      </c>
      <c r="EI240" s="515">
        <f>IF(OR(EI$167&lt;=EOMONTH($E69,$R69*(1-$O69)),EI$167&gt;EOMONTH($E69,$P69*12*(1-$O69)+$Q69*12*$O69+$R69*(1-$O69))),0,IF($X69="NNN",SUM(Expenses!EG$14:EG$18)*$F69,IF($X69="FSG",0,IF($X69="MG",SUMPRODUCT(Expenses!EG$14:EG$18,$Z69:$Z73)*$F69,MAX((Expenses!EG$15-$AB69/12)*$AA69*$F69,0)+MAX((Expenses!EG$14-$AB70/12)*$AA70*$F69,0)+MAX((Expenses!EG$17-$AB71/12)*$AA71*$F69,0)+MAX((Expenses!EG$16-$AB72/12)*$AA72*$F69,0)+MAX((Expenses!EG$18-$AB73/12)*$AA73*$F69,0)))))</f>
        <v>0</v>
      </c>
      <c r="EJ240" s="515">
        <f>IF(OR(EJ$167&lt;=EOMONTH($E69,$R69*(1-$O69)),EJ$167&gt;EOMONTH($E69,$P69*12*(1-$O69)+$Q69*12*$O69+$R69*(1-$O69))),0,IF($X69="NNN",SUM(Expenses!EH$14:EH$18)*$F69,IF($X69="FSG",0,IF($X69="MG",SUMPRODUCT(Expenses!EH$14:EH$18,$Z69:$Z73)*$F69,MAX((Expenses!EH$15-$AB69/12)*$AA69*$F69,0)+MAX((Expenses!EH$14-$AB70/12)*$AA70*$F69,0)+MAX((Expenses!EH$17-$AB71/12)*$AA71*$F69,0)+MAX((Expenses!EH$16-$AB72/12)*$AA72*$F69,0)+MAX((Expenses!EH$18-$AB73/12)*$AA73*$F69,0)))))</f>
        <v>0</v>
      </c>
      <c r="EK240" s="515">
        <f>IF(OR(EK$167&lt;=EOMONTH($E69,$R69*(1-$O69)),EK$167&gt;EOMONTH($E69,$P69*12*(1-$O69)+$Q69*12*$O69+$R69*(1-$O69))),0,IF($X69="NNN",SUM(Expenses!EI$14:EI$18)*$F69,IF($X69="FSG",0,IF($X69="MG",SUMPRODUCT(Expenses!EI$14:EI$18,$Z69:$Z73)*$F69,MAX((Expenses!EI$15-$AB69/12)*$AA69*$F69,0)+MAX((Expenses!EI$14-$AB70/12)*$AA70*$F69,0)+MAX((Expenses!EI$17-$AB71/12)*$AA71*$F69,0)+MAX((Expenses!EI$16-$AB72/12)*$AA72*$F69,0)+MAX((Expenses!EI$18-$AB73/12)*$AA73*$F69,0)))))</f>
        <v>0</v>
      </c>
      <c r="EL240" s="515">
        <f>IF(OR(EL$167&lt;=EOMONTH($E69,$R69*(1-$O69)),EL$167&gt;EOMONTH($E69,$P69*12*(1-$O69)+$Q69*12*$O69+$R69*(1-$O69))),0,IF($X69="NNN",SUM(Expenses!EJ$14:EJ$18)*$F69,IF($X69="FSG",0,IF($X69="MG",SUMPRODUCT(Expenses!EJ$14:EJ$18,$Z69:$Z73)*$F69,MAX((Expenses!EJ$15-$AB69/12)*$AA69*$F69,0)+MAX((Expenses!EJ$14-$AB70/12)*$AA70*$F69,0)+MAX((Expenses!EJ$17-$AB71/12)*$AA71*$F69,0)+MAX((Expenses!EJ$16-$AB72/12)*$AA72*$F69,0)+MAX((Expenses!EJ$18-$AB73/12)*$AA73*$F69,0)))))</f>
        <v>0</v>
      </c>
      <c r="EM240" s="515">
        <f>IF(OR(EM$167&lt;=EOMONTH($E69,$R69*(1-$O69)),EM$167&gt;EOMONTH($E69,$P69*12*(1-$O69)+$Q69*12*$O69+$R69*(1-$O69))),0,IF($X69="NNN",SUM(Expenses!EK$14:EK$18)*$F69,IF($X69="FSG",0,IF($X69="MG",SUMPRODUCT(Expenses!EK$14:EK$18,$Z69:$Z73)*$F69,MAX((Expenses!EK$15-$AB69/12)*$AA69*$F69,0)+MAX((Expenses!EK$14-$AB70/12)*$AA70*$F69,0)+MAX((Expenses!EK$17-$AB71/12)*$AA71*$F69,0)+MAX((Expenses!EK$16-$AB72/12)*$AA72*$F69,0)+MAX((Expenses!EK$18-$AB73/12)*$AA73*$F69,0)))))</f>
        <v>0</v>
      </c>
      <c r="EN240" s="515">
        <f>IF(OR(EN$167&lt;=EOMONTH($E69,$R69*(1-$O69)),EN$167&gt;EOMONTH($E69,$P69*12*(1-$O69)+$Q69*12*$O69+$R69*(1-$O69))),0,IF($X69="NNN",SUM(Expenses!EL$14:EL$18)*$F69,IF($X69="FSG",0,IF($X69="MG",SUMPRODUCT(Expenses!EL$14:EL$18,$Z69:$Z73)*$F69,MAX((Expenses!EL$15-$AB69/12)*$AA69*$F69,0)+MAX((Expenses!EL$14-$AB70/12)*$AA70*$F69,0)+MAX((Expenses!EL$17-$AB71/12)*$AA71*$F69,0)+MAX((Expenses!EL$16-$AB72/12)*$AA72*$F69,0)+MAX((Expenses!EL$18-$AB73/12)*$AA73*$F69,0)))))</f>
        <v>0</v>
      </c>
      <c r="EO240" s="515">
        <f>IF(OR(EO$167&lt;=EOMONTH($E69,$R69*(1-$O69)),EO$167&gt;EOMONTH($E69,$P69*12*(1-$O69)+$Q69*12*$O69+$R69*(1-$O69))),0,IF($X69="NNN",SUM(Expenses!EM$14:EM$18)*$F69,IF($X69="FSG",0,IF($X69="MG",SUMPRODUCT(Expenses!EM$14:EM$18,$Z69:$Z73)*$F69,MAX((Expenses!EM$15-$AB69/12)*$AA69*$F69,0)+MAX((Expenses!EM$14-$AB70/12)*$AA70*$F69,0)+MAX((Expenses!EM$17-$AB71/12)*$AA71*$F69,0)+MAX((Expenses!EM$16-$AB72/12)*$AA72*$F69,0)+MAX((Expenses!EM$18-$AB73/12)*$AA73*$F69,0)))))</f>
        <v>0</v>
      </c>
      <c r="EP240" s="515">
        <f>IF(OR(EP$167&lt;=EOMONTH($E69,$R69*(1-$O69)),EP$167&gt;EOMONTH($E69,$P69*12*(1-$O69)+$Q69*12*$O69+$R69*(1-$O69))),0,IF($X69="NNN",SUM(Expenses!EN$14:EN$18)*$F69,IF($X69="FSG",0,IF($X69="MG",SUMPRODUCT(Expenses!EN$14:EN$18,$Z69:$Z73)*$F69,MAX((Expenses!EN$15-$AB69/12)*$AA69*$F69,0)+MAX((Expenses!EN$14-$AB70/12)*$AA70*$F69,0)+MAX((Expenses!EN$17-$AB71/12)*$AA71*$F69,0)+MAX((Expenses!EN$16-$AB72/12)*$AA72*$F69,0)+MAX((Expenses!EN$18-$AB73/12)*$AA73*$F69,0)))))</f>
        <v>0</v>
      </c>
      <c r="EQ240" s="515">
        <f>IF(OR(EQ$167&lt;=EOMONTH($E69,$R69*(1-$O69)),EQ$167&gt;EOMONTH($E69,$P69*12*(1-$O69)+$Q69*12*$O69+$R69*(1-$O69))),0,IF($X69="NNN",SUM(Expenses!EO$14:EO$18)*$F69,IF($X69="FSG",0,IF($X69="MG",SUMPRODUCT(Expenses!EO$14:EO$18,$Z69:$Z73)*$F69,MAX((Expenses!EO$15-$AB69/12)*$AA69*$F69,0)+MAX((Expenses!EO$14-$AB70/12)*$AA70*$F69,0)+MAX((Expenses!EO$17-$AB71/12)*$AA71*$F69,0)+MAX((Expenses!EO$16-$AB72/12)*$AA72*$F69,0)+MAX((Expenses!EO$18-$AB73/12)*$AA73*$F69,0)))))</f>
        <v>0</v>
      </c>
      <c r="ER240" s="515">
        <f>IF(OR(ER$167&lt;=EOMONTH($E69,$R69*(1-$O69)),ER$167&gt;EOMONTH($E69,$P69*12*(1-$O69)+$Q69*12*$O69+$R69*(1-$O69))),0,IF($X69="NNN",SUM(Expenses!EP$14:EP$18)*$F69,IF($X69="FSG",0,IF($X69="MG",SUMPRODUCT(Expenses!EP$14:EP$18,$Z69:$Z73)*$F69,MAX((Expenses!EP$15-$AB69/12)*$AA69*$F69,0)+MAX((Expenses!EP$14-$AB70/12)*$AA70*$F69,0)+MAX((Expenses!EP$17-$AB71/12)*$AA71*$F69,0)+MAX((Expenses!EP$16-$AB72/12)*$AA72*$F69,0)+MAX((Expenses!EP$18-$AB73/12)*$AA73*$F69,0)))))</f>
        <v>0</v>
      </c>
      <c r="ES240" s="515">
        <f>IF(OR(ES$167&lt;=EOMONTH($E69,$R69*(1-$O69)),ES$167&gt;EOMONTH($E69,$P69*12*(1-$O69)+$Q69*12*$O69+$R69*(1-$O69))),0,IF($X69="NNN",SUM(Expenses!EQ$14:EQ$18)*$F69,IF($X69="FSG",0,IF($X69="MG",SUMPRODUCT(Expenses!EQ$14:EQ$18,$Z69:$Z73)*$F69,MAX((Expenses!EQ$15-$AB69/12)*$AA69*$F69,0)+MAX((Expenses!EQ$14-$AB70/12)*$AA70*$F69,0)+MAX((Expenses!EQ$17-$AB71/12)*$AA71*$F69,0)+MAX((Expenses!EQ$16-$AB72/12)*$AA72*$F69,0)+MAX((Expenses!EQ$18-$AB73/12)*$AA73*$F69,0)))))</f>
        <v>0</v>
      </c>
      <c r="ET240" s="515">
        <f>IF(OR(ET$167&lt;=EOMONTH($E69,$R69*(1-$O69)),ET$167&gt;EOMONTH($E69,$P69*12*(1-$O69)+$Q69*12*$O69+$R69*(1-$O69))),0,IF($X69="NNN",SUM(Expenses!ER$14:ER$18)*$F69,IF($X69="FSG",0,IF($X69="MG",SUMPRODUCT(Expenses!ER$14:ER$18,$Z69:$Z73)*$F69,MAX((Expenses!ER$15-$AB69/12)*$AA69*$F69,0)+MAX((Expenses!ER$14-$AB70/12)*$AA70*$F69,0)+MAX((Expenses!ER$17-$AB71/12)*$AA71*$F69,0)+MAX((Expenses!ER$16-$AB72/12)*$AA72*$F69,0)+MAX((Expenses!ER$18-$AB73/12)*$AA73*$F69,0)))))</f>
        <v>0</v>
      </c>
      <c r="EU240" s="515">
        <f>IF(OR(EU$167&lt;=EOMONTH($E69,$R69*(1-$O69)),EU$167&gt;EOMONTH($E69,$P69*12*(1-$O69)+$Q69*12*$O69+$R69*(1-$O69))),0,IF($X69="NNN",SUM(Expenses!ES$14:ES$18)*$F69,IF($X69="FSG",0,IF($X69="MG",SUMPRODUCT(Expenses!ES$14:ES$18,$Z69:$Z73)*$F69,MAX((Expenses!ES$15-$AB69/12)*$AA69*$F69,0)+MAX((Expenses!ES$14-$AB70/12)*$AA70*$F69,0)+MAX((Expenses!ES$17-$AB71/12)*$AA71*$F69,0)+MAX((Expenses!ES$16-$AB72/12)*$AA72*$F69,0)+MAX((Expenses!ES$18-$AB73/12)*$AA73*$F69,0)))))</f>
        <v>0</v>
      </c>
      <c r="EV240" s="515">
        <f>IF(OR(EV$167&lt;=EOMONTH($E69,$R69*(1-$O69)),EV$167&gt;EOMONTH($E69,$P69*12*(1-$O69)+$Q69*12*$O69+$R69*(1-$O69))),0,IF($X69="NNN",SUM(Expenses!ET$14:ET$18)*$F69,IF($X69="FSG",0,IF($X69="MG",SUMPRODUCT(Expenses!ET$14:ET$18,$Z69:$Z73)*$F69,MAX((Expenses!ET$15-$AB69/12)*$AA69*$F69,0)+MAX((Expenses!ET$14-$AB70/12)*$AA70*$F69,0)+MAX((Expenses!ET$17-$AB71/12)*$AA71*$F69,0)+MAX((Expenses!ET$16-$AB72/12)*$AA72*$F69,0)+MAX((Expenses!ET$18-$AB73/12)*$AA73*$F69,0)))))</f>
        <v>0</v>
      </c>
      <c r="EW240" s="515">
        <f>IF(OR(EW$167&lt;=EOMONTH($E69,$R69*(1-$O69)),EW$167&gt;EOMONTH($E69,$P69*12*(1-$O69)+$Q69*12*$O69+$R69*(1-$O69))),0,IF($X69="NNN",SUM(Expenses!EU$14:EU$18)*$F69,IF($X69="FSG",0,IF($X69="MG",SUMPRODUCT(Expenses!EU$14:EU$18,$Z69:$Z73)*$F69,MAX((Expenses!EU$15-$AB69/12)*$AA69*$F69,0)+MAX((Expenses!EU$14-$AB70/12)*$AA70*$F69,0)+MAX((Expenses!EU$17-$AB71/12)*$AA71*$F69,0)+MAX((Expenses!EU$16-$AB72/12)*$AA72*$F69,0)+MAX((Expenses!EU$18-$AB73/12)*$AA73*$F69,0)))))</f>
        <v>0</v>
      </c>
      <c r="EX240" s="515">
        <f>IF(OR(EX$167&lt;=EOMONTH($E69,$R69*(1-$O69)),EX$167&gt;EOMONTH($E69,$P69*12*(1-$O69)+$Q69*12*$O69+$R69*(1-$O69))),0,IF($X69="NNN",SUM(Expenses!EV$14:EV$18)*$F69,IF($X69="FSG",0,IF($X69="MG",SUMPRODUCT(Expenses!EV$14:EV$18,$Z69:$Z73)*$F69,MAX((Expenses!EV$15-$AB69/12)*$AA69*$F69,0)+MAX((Expenses!EV$14-$AB70/12)*$AA70*$F69,0)+MAX((Expenses!EV$17-$AB71/12)*$AA71*$F69,0)+MAX((Expenses!EV$16-$AB72/12)*$AA72*$F69,0)+MAX((Expenses!EV$18-$AB73/12)*$AA73*$F69,0)))))</f>
        <v>0</v>
      </c>
      <c r="EY240" s="515">
        <f>IF(OR(EY$167&lt;=EOMONTH($E69,$R69*(1-$O69)),EY$167&gt;EOMONTH($E69,$P69*12*(1-$O69)+$Q69*12*$O69+$R69*(1-$O69))),0,IF($X69="NNN",SUM(Expenses!EW$14:EW$18)*$F69,IF($X69="FSG",0,IF($X69="MG",SUMPRODUCT(Expenses!EW$14:EW$18,$Z69:$Z73)*$F69,MAX((Expenses!EW$15-$AB69/12)*$AA69*$F69,0)+MAX((Expenses!EW$14-$AB70/12)*$AA70*$F69,0)+MAX((Expenses!EW$17-$AB71/12)*$AA71*$F69,0)+MAX((Expenses!EW$16-$AB72/12)*$AA72*$F69,0)+MAX((Expenses!EW$18-$AB73/12)*$AA73*$F69,0)))))</f>
        <v>0</v>
      </c>
      <c r="EZ240" s="515">
        <f>IF(OR(EZ$167&lt;=EOMONTH($E69,$R69*(1-$O69)),EZ$167&gt;EOMONTH($E69,$P69*12*(1-$O69)+$Q69*12*$O69+$R69*(1-$O69))),0,IF($X69="NNN",SUM(Expenses!EX$14:EX$18)*$F69,IF($X69="FSG",0,IF($X69="MG",SUMPRODUCT(Expenses!EX$14:EX$18,$Z69:$Z73)*$F69,MAX((Expenses!EX$15-$AB69/12)*$AA69*$F69,0)+MAX((Expenses!EX$14-$AB70/12)*$AA70*$F69,0)+MAX((Expenses!EX$17-$AB71/12)*$AA71*$F69,0)+MAX((Expenses!EX$16-$AB72/12)*$AA72*$F69,0)+MAX((Expenses!EX$18-$AB73/12)*$AA73*$F69,0)))))</f>
        <v>0</v>
      </c>
      <c r="FA240" s="515">
        <f>IF(OR(FA$167&lt;=EOMONTH($E69,$R69*(1-$O69)),FA$167&gt;EOMONTH($E69,$P69*12*(1-$O69)+$Q69*12*$O69+$R69*(1-$O69))),0,IF($X69="NNN",SUM(Expenses!EY$14:EY$18)*$F69,IF($X69="FSG",0,IF($X69="MG",SUMPRODUCT(Expenses!EY$14:EY$18,$Z69:$Z73)*$F69,MAX((Expenses!EY$15-$AB69/12)*$AA69*$F69,0)+MAX((Expenses!EY$14-$AB70/12)*$AA70*$F69,0)+MAX((Expenses!EY$17-$AB71/12)*$AA71*$F69,0)+MAX((Expenses!EY$16-$AB72/12)*$AA72*$F69,0)+MAX((Expenses!EY$18-$AB73/12)*$AA73*$F69,0)))))</f>
        <v>0</v>
      </c>
      <c r="FB240" s="515">
        <f>IF(OR(FB$167&lt;=EOMONTH($E69,$R69*(1-$O69)),FB$167&gt;EOMONTH($E69,$P69*12*(1-$O69)+$Q69*12*$O69+$R69*(1-$O69))),0,IF($X69="NNN",SUM(Expenses!EZ$14:EZ$18)*$F69,IF($X69="FSG",0,IF($X69="MG",SUMPRODUCT(Expenses!EZ$14:EZ$18,$Z69:$Z73)*$F69,MAX((Expenses!EZ$15-$AB69/12)*$AA69*$F69,0)+MAX((Expenses!EZ$14-$AB70/12)*$AA70*$F69,0)+MAX((Expenses!EZ$17-$AB71/12)*$AA71*$F69,0)+MAX((Expenses!EZ$16-$AB72/12)*$AA72*$F69,0)+MAX((Expenses!EZ$18-$AB73/12)*$AA73*$F69,0)))))</f>
        <v>0</v>
      </c>
      <c r="FC240" s="515">
        <f>IF(OR(FC$167&lt;=EOMONTH($E69,$R69*(1-$O69)),FC$167&gt;EOMONTH($E69,$P69*12*(1-$O69)+$Q69*12*$O69+$R69*(1-$O69))),0,IF($X69="NNN",SUM(Expenses!FA$14:FA$18)*$F69,IF($X69="FSG",0,IF($X69="MG",SUMPRODUCT(Expenses!FA$14:FA$18,$Z69:$Z73)*$F69,MAX((Expenses!FA$15-$AB69/12)*$AA69*$F69,0)+MAX((Expenses!FA$14-$AB70/12)*$AA70*$F69,0)+MAX((Expenses!FA$17-$AB71/12)*$AA71*$F69,0)+MAX((Expenses!FA$16-$AB72/12)*$AA72*$F69,0)+MAX((Expenses!FA$18-$AB73/12)*$AA73*$F69,0)))))</f>
        <v>0</v>
      </c>
      <c r="FD240" s="515">
        <f>IF(OR(FD$167&lt;=EOMONTH($E69,$R69*(1-$O69)),FD$167&gt;EOMONTH($E69,$P69*12*(1-$O69)+$Q69*12*$O69+$R69*(1-$O69))),0,IF($X69="NNN",SUM(Expenses!FB$14:FB$18)*$F69,IF($X69="FSG",0,IF($X69="MG",SUMPRODUCT(Expenses!FB$14:FB$18,$Z69:$Z73)*$F69,MAX((Expenses!FB$15-$AB69/12)*$AA69*$F69,0)+MAX((Expenses!FB$14-$AB70/12)*$AA70*$F69,0)+MAX((Expenses!FB$17-$AB71/12)*$AA71*$F69,0)+MAX((Expenses!FB$16-$AB72/12)*$AA72*$F69,0)+MAX((Expenses!FB$18-$AB73/12)*$AA73*$F69,0)))))</f>
        <v>0</v>
      </c>
      <c r="FE240" s="515">
        <f>IF(OR(FE$167&lt;=EOMONTH($E69,$R69*(1-$O69)),FE$167&gt;EOMONTH($E69,$P69*12*(1-$O69)+$Q69*12*$O69+$R69*(1-$O69))),0,IF($X69="NNN",SUM(Expenses!FC$14:FC$18)*$F69,IF($X69="FSG",0,IF($X69="MG",SUMPRODUCT(Expenses!FC$14:FC$18,$Z69:$Z73)*$F69,MAX((Expenses!FC$15-$AB69/12)*$AA69*$F69,0)+MAX((Expenses!FC$14-$AB70/12)*$AA70*$F69,0)+MAX((Expenses!FC$17-$AB71/12)*$AA71*$F69,0)+MAX((Expenses!FC$16-$AB72/12)*$AA72*$F69,0)+MAX((Expenses!FC$18-$AB73/12)*$AA73*$F69,0)))))</f>
        <v>0</v>
      </c>
      <c r="FF240" s="515">
        <f>IF(OR(FF$167&lt;=EOMONTH($E69,$R69*(1-$O69)),FF$167&gt;EOMONTH($E69,$P69*12*(1-$O69)+$Q69*12*$O69+$R69*(1-$O69))),0,IF($X69="NNN",SUM(Expenses!FD$14:FD$18)*$F69,IF($X69="FSG",0,IF($X69="MG",SUMPRODUCT(Expenses!FD$14:FD$18,$Z69:$Z73)*$F69,MAX((Expenses!FD$15-$AB69/12)*$AA69*$F69,0)+MAX((Expenses!FD$14-$AB70/12)*$AA70*$F69,0)+MAX((Expenses!FD$17-$AB71/12)*$AA71*$F69,0)+MAX((Expenses!FD$16-$AB72/12)*$AA72*$F69,0)+MAX((Expenses!FD$18-$AB73/12)*$AA73*$F69,0)))))</f>
        <v>0</v>
      </c>
      <c r="FG240" s="515">
        <f>IF(OR(FG$167&lt;=EOMONTH($E69,$R69*(1-$O69)),FG$167&gt;EOMONTH($E69,$P69*12*(1-$O69)+$Q69*12*$O69+$R69*(1-$O69))),0,IF($X69="NNN",SUM(Expenses!FE$14:FE$18)*$F69,IF($X69="FSG",0,IF($X69="MG",SUMPRODUCT(Expenses!FE$14:FE$18,$Z69:$Z73)*$F69,MAX((Expenses!FE$15-$AB69/12)*$AA69*$F69,0)+MAX((Expenses!FE$14-$AB70/12)*$AA70*$F69,0)+MAX((Expenses!FE$17-$AB71/12)*$AA71*$F69,0)+MAX((Expenses!FE$16-$AB72/12)*$AA72*$F69,0)+MAX((Expenses!FE$18-$AB73/12)*$AA73*$F69,0)))))</f>
        <v>0</v>
      </c>
      <c r="FH240" s="515">
        <f>IF(OR(FH$167&lt;=EOMONTH($E69,$R69*(1-$O69)),FH$167&gt;EOMONTH($E69,$P69*12*(1-$O69)+$Q69*12*$O69+$R69*(1-$O69))),0,IF($X69="NNN",SUM(Expenses!FF$14:FF$18)*$F69,IF($X69="FSG",0,IF($X69="MG",SUMPRODUCT(Expenses!FF$14:FF$18,$Z69:$Z73)*$F69,MAX((Expenses!FF$15-$AB69/12)*$AA69*$F69,0)+MAX((Expenses!FF$14-$AB70/12)*$AA70*$F69,0)+MAX((Expenses!FF$17-$AB71/12)*$AA71*$F69,0)+MAX((Expenses!FF$16-$AB72/12)*$AA72*$F69,0)+MAX((Expenses!FF$18-$AB73/12)*$AA73*$F69,0)))))</f>
        <v>0</v>
      </c>
      <c r="FI240" s="515">
        <f>IF(OR(FI$167&lt;=EOMONTH($E69,$R69*(1-$O69)),FI$167&gt;EOMONTH($E69,$P69*12*(1-$O69)+$Q69*12*$O69+$R69*(1-$O69))),0,IF($X69="NNN",SUM(Expenses!FG$14:FG$18)*$F69,IF($X69="FSG",0,IF($X69="MG",SUMPRODUCT(Expenses!FG$14:FG$18,$Z69:$Z73)*$F69,MAX((Expenses!FG$15-$AB69/12)*$AA69*$F69,0)+MAX((Expenses!FG$14-$AB70/12)*$AA70*$F69,0)+MAX((Expenses!FG$17-$AB71/12)*$AA71*$F69,0)+MAX((Expenses!FG$16-$AB72/12)*$AA72*$F69,0)+MAX((Expenses!FG$18-$AB73/12)*$AA73*$F69,0)))))</f>
        <v>0</v>
      </c>
      <c r="FJ240" s="515">
        <f>IF(OR(FJ$167&lt;=EOMONTH($E69,$R69*(1-$O69)),FJ$167&gt;EOMONTH($E69,$P69*12*(1-$O69)+$Q69*12*$O69+$R69*(1-$O69))),0,IF($X69="NNN",SUM(Expenses!FH$14:FH$18)*$F69,IF($X69="FSG",0,IF($X69="MG",SUMPRODUCT(Expenses!FH$14:FH$18,$Z69:$Z73)*$F69,MAX((Expenses!FH$15-$AB69/12)*$AA69*$F69,0)+MAX((Expenses!FH$14-$AB70/12)*$AA70*$F69,0)+MAX((Expenses!FH$17-$AB71/12)*$AA71*$F69,0)+MAX((Expenses!FH$16-$AB72/12)*$AA72*$F69,0)+MAX((Expenses!FH$18-$AB73/12)*$AA73*$F69,0)))))</f>
        <v>0</v>
      </c>
      <c r="FK240" s="515">
        <f>IF(OR(FK$167&lt;=EOMONTH($E69,$R69*(1-$O69)),FK$167&gt;EOMONTH($E69,$P69*12*(1-$O69)+$Q69*12*$O69+$R69*(1-$O69))),0,IF($X69="NNN",SUM(Expenses!FI$14:FI$18)*$F69,IF($X69="FSG",0,IF($X69="MG",SUMPRODUCT(Expenses!FI$14:FI$18,$Z69:$Z73)*$F69,MAX((Expenses!FI$15-$AB69/12)*$AA69*$F69,0)+MAX((Expenses!FI$14-$AB70/12)*$AA70*$F69,0)+MAX((Expenses!FI$17-$AB71/12)*$AA71*$F69,0)+MAX((Expenses!FI$16-$AB72/12)*$AA72*$F69,0)+MAX((Expenses!FI$18-$AB73/12)*$AA73*$F69,0)))))</f>
        <v>0</v>
      </c>
      <c r="FL240" s="515">
        <f>IF(OR(FL$167&lt;=EOMONTH($E69,$R69*(1-$O69)),FL$167&gt;EOMONTH($E69,$P69*12*(1-$O69)+$Q69*12*$O69+$R69*(1-$O69))),0,IF($X69="NNN",SUM(Expenses!FJ$14:FJ$18)*$F69,IF($X69="FSG",0,IF($X69="MG",SUMPRODUCT(Expenses!FJ$14:FJ$18,$Z69:$Z73)*$F69,MAX((Expenses!FJ$15-$AB69/12)*$AA69*$F69,0)+MAX((Expenses!FJ$14-$AB70/12)*$AA70*$F69,0)+MAX((Expenses!FJ$17-$AB71/12)*$AA71*$F69,0)+MAX((Expenses!FJ$16-$AB72/12)*$AA72*$F69,0)+MAX((Expenses!FJ$18-$AB73/12)*$AA73*$F69,0)))))</f>
        <v>0</v>
      </c>
      <c r="FM240" s="515">
        <f>IF(OR(FM$167&lt;=EOMONTH($E69,$R69*(1-$O69)),FM$167&gt;EOMONTH($E69,$P69*12*(1-$O69)+$Q69*12*$O69+$R69*(1-$O69))),0,IF($X69="NNN",SUM(Expenses!FK$14:FK$18)*$F69,IF($X69="FSG",0,IF($X69="MG",SUMPRODUCT(Expenses!FK$14:FK$18,$Z69:$Z73)*$F69,MAX((Expenses!FK$15-$AB69/12)*$AA69*$F69,0)+MAX((Expenses!FK$14-$AB70/12)*$AA70*$F69,0)+MAX((Expenses!FK$17-$AB71/12)*$AA71*$F69,0)+MAX((Expenses!FK$16-$AB72/12)*$AA72*$F69,0)+MAX((Expenses!FK$18-$AB73/12)*$AA73*$F69,0)))))</f>
        <v>0</v>
      </c>
      <c r="FN240" s="515">
        <f>IF(OR(FN$167&lt;=EOMONTH($E69,$R69*(1-$O69)),FN$167&gt;EOMONTH($E69,$P69*12*(1-$O69)+$Q69*12*$O69+$R69*(1-$O69))),0,IF($X69="NNN",SUM(Expenses!FL$14:FL$18)*$F69,IF($X69="FSG",0,IF($X69="MG",SUMPRODUCT(Expenses!FL$14:FL$18,$Z69:$Z73)*$F69,MAX((Expenses!FL$15-$AB69/12)*$AA69*$F69,0)+MAX((Expenses!FL$14-$AB70/12)*$AA70*$F69,0)+MAX((Expenses!FL$17-$AB71/12)*$AA71*$F69,0)+MAX((Expenses!FL$16-$AB72/12)*$AA72*$F69,0)+MAX((Expenses!FL$18-$AB73/12)*$AA73*$F69,0)))))</f>
        <v>0</v>
      </c>
      <c r="FO240" s="515">
        <f>IF(OR(FO$167&lt;=EOMONTH($E69,$R69*(1-$O69)),FO$167&gt;EOMONTH($E69,$P69*12*(1-$O69)+$Q69*12*$O69+$R69*(1-$O69))),0,IF($X69="NNN",SUM(Expenses!FM$14:FM$18)*$F69,IF($X69="FSG",0,IF($X69="MG",SUMPRODUCT(Expenses!FM$14:FM$18,$Z69:$Z73)*$F69,MAX((Expenses!FM$15-$AB69/12)*$AA69*$F69,0)+MAX((Expenses!FM$14-$AB70/12)*$AA70*$F69,0)+MAX((Expenses!FM$17-$AB71/12)*$AA71*$F69,0)+MAX((Expenses!FM$16-$AB72/12)*$AA72*$F69,0)+MAX((Expenses!FM$18-$AB73/12)*$AA73*$F69,0)))))</f>
        <v>0</v>
      </c>
      <c r="FP240" s="515">
        <f>IF(OR(FP$167&lt;=EOMONTH($E69,$R69*(1-$O69)),FP$167&gt;EOMONTH($E69,$P69*12*(1-$O69)+$Q69*12*$O69+$R69*(1-$O69))),0,IF($X69="NNN",SUM(Expenses!FN$14:FN$18)*$F69,IF($X69="FSG",0,IF($X69="MG",SUMPRODUCT(Expenses!FN$14:FN$18,$Z69:$Z73)*$F69,MAX((Expenses!FN$15-$AB69/12)*$AA69*$F69,0)+MAX((Expenses!FN$14-$AB70/12)*$AA70*$F69,0)+MAX((Expenses!FN$17-$AB71/12)*$AA71*$F69,0)+MAX((Expenses!FN$16-$AB72/12)*$AA72*$F69,0)+MAX((Expenses!FN$18-$AB73/12)*$AA73*$F69,0)))))</f>
        <v>0</v>
      </c>
      <c r="FQ240" s="515">
        <f>IF(OR(FQ$167&lt;=EOMONTH($E69,$R69*(1-$O69)),FQ$167&gt;EOMONTH($E69,$P69*12*(1-$O69)+$Q69*12*$O69+$R69*(1-$O69))),0,IF($X69="NNN",SUM(Expenses!FO$14:FO$18)*$F69,IF($X69="FSG",0,IF($X69="MG",SUMPRODUCT(Expenses!FO$14:FO$18,$Z69:$Z73)*$F69,MAX((Expenses!FO$15-$AB69/12)*$AA69*$F69,0)+MAX((Expenses!FO$14-$AB70/12)*$AA70*$F69,0)+MAX((Expenses!FO$17-$AB71/12)*$AA71*$F69,0)+MAX((Expenses!FO$16-$AB72/12)*$AA72*$F69,0)+MAX((Expenses!FO$18-$AB73/12)*$AA73*$F69,0)))))</f>
        <v>0</v>
      </c>
      <c r="FR240" s="515">
        <f>IF(OR(FR$167&lt;=EOMONTH($E69,$R69*(1-$O69)),FR$167&gt;EOMONTH($E69,$P69*12*(1-$O69)+$Q69*12*$O69+$R69*(1-$O69))),0,IF($X69="NNN",SUM(Expenses!FP$14:FP$18)*$F69,IF($X69="FSG",0,IF($X69="MG",SUMPRODUCT(Expenses!FP$14:FP$18,$Z69:$Z73)*$F69,MAX((Expenses!FP$15-$AB69/12)*$AA69*$F69,0)+MAX((Expenses!FP$14-$AB70/12)*$AA70*$F69,0)+MAX((Expenses!FP$17-$AB71/12)*$AA71*$F69,0)+MAX((Expenses!FP$16-$AB72/12)*$AA72*$F69,0)+MAX((Expenses!FP$18-$AB73/12)*$AA73*$F69,0)))))</f>
        <v>0</v>
      </c>
      <c r="FS240" s="515">
        <f>IF(OR(FS$167&lt;=EOMONTH($E69,$R69*(1-$O69)),FS$167&gt;EOMONTH($E69,$P69*12*(1-$O69)+$Q69*12*$O69+$R69*(1-$O69))),0,IF($X69="NNN",SUM(Expenses!FQ$14:FQ$18)*$F69,IF($X69="FSG",0,IF($X69="MG",SUMPRODUCT(Expenses!FQ$14:FQ$18,$Z69:$Z73)*$F69,MAX((Expenses!FQ$15-$AB69/12)*$AA69*$F69,0)+MAX((Expenses!FQ$14-$AB70/12)*$AA70*$F69,0)+MAX((Expenses!FQ$17-$AB71/12)*$AA71*$F69,0)+MAX((Expenses!FQ$16-$AB72/12)*$AA72*$F69,0)+MAX((Expenses!FQ$18-$AB73/12)*$AA73*$F69,0)))))</f>
        <v>0</v>
      </c>
      <c r="FT240" s="515">
        <f>IF(OR(FT$167&lt;=EOMONTH($E69,$R69*(1-$O69)),FT$167&gt;EOMONTH($E69,$P69*12*(1-$O69)+$Q69*12*$O69+$R69*(1-$O69))),0,IF($X69="NNN",SUM(Expenses!FR$14:FR$18)*$F69,IF($X69="FSG",0,IF($X69="MG",SUMPRODUCT(Expenses!FR$14:FR$18,$Z69:$Z73)*$F69,MAX((Expenses!FR$15-$AB69/12)*$AA69*$F69,0)+MAX((Expenses!FR$14-$AB70/12)*$AA70*$F69,0)+MAX((Expenses!FR$17-$AB71/12)*$AA71*$F69,0)+MAX((Expenses!FR$16-$AB72/12)*$AA72*$F69,0)+MAX((Expenses!FR$18-$AB73/12)*$AA73*$F69,0)))))</f>
        <v>0</v>
      </c>
      <c r="FU240" s="515">
        <f>IF(OR(FU$167&lt;=EOMONTH($E69,$R69*(1-$O69)),FU$167&gt;EOMONTH($E69,$P69*12*(1-$O69)+$Q69*12*$O69+$R69*(1-$O69))),0,IF($X69="NNN",SUM(Expenses!FS$14:FS$18)*$F69,IF($X69="FSG",0,IF($X69="MG",SUMPRODUCT(Expenses!FS$14:FS$18,$Z69:$Z73)*$F69,MAX((Expenses!FS$15-$AB69/12)*$AA69*$F69,0)+MAX((Expenses!FS$14-$AB70/12)*$AA70*$F69,0)+MAX((Expenses!FS$17-$AB71/12)*$AA71*$F69,0)+MAX((Expenses!FS$16-$AB72/12)*$AA72*$F69,0)+MAX((Expenses!FS$18-$AB73/12)*$AA73*$F69,0)))))</f>
        <v>0</v>
      </c>
      <c r="FV240" s="515">
        <f>IF(OR(FV$167&lt;=EOMONTH($E69,$R69*(1-$O69)),FV$167&gt;EOMONTH($E69,$P69*12*(1-$O69)+$Q69*12*$O69+$R69*(1-$O69))),0,IF($X69="NNN",SUM(Expenses!FT$14:FT$18)*$F69,IF($X69="FSG",0,IF($X69="MG",SUMPRODUCT(Expenses!FT$14:FT$18,$Z69:$Z73)*$F69,MAX((Expenses!FT$15-$AB69/12)*$AA69*$F69,0)+MAX((Expenses!FT$14-$AB70/12)*$AA70*$F69,0)+MAX((Expenses!FT$17-$AB71/12)*$AA71*$F69,0)+MAX((Expenses!FT$16-$AB72/12)*$AA72*$F69,0)+MAX((Expenses!FT$18-$AB73/12)*$AA73*$F69,0)))))</f>
        <v>0</v>
      </c>
      <c r="FW240" s="515">
        <f>IF(OR(FW$167&lt;=EOMONTH($E69,$R69*(1-$O69)),FW$167&gt;EOMONTH($E69,$P69*12*(1-$O69)+$Q69*12*$O69+$R69*(1-$O69))),0,IF($X69="NNN",SUM(Expenses!FU$14:FU$18)*$F69,IF($X69="FSG",0,IF($X69="MG",SUMPRODUCT(Expenses!FU$14:FU$18,$Z69:$Z73)*$F69,MAX((Expenses!FU$15-$AB69/12)*$AA69*$F69,0)+MAX((Expenses!FU$14-$AB70/12)*$AA70*$F69,0)+MAX((Expenses!FU$17-$AB71/12)*$AA71*$F69,0)+MAX((Expenses!FU$16-$AB72/12)*$AA72*$F69,0)+MAX((Expenses!FU$18-$AB73/12)*$AA73*$F69,0)))))</f>
        <v>0</v>
      </c>
      <c r="FX240" s="515">
        <f>IF(OR(FX$167&lt;=EOMONTH($E69,$R69*(1-$O69)),FX$167&gt;EOMONTH($E69,$P69*12*(1-$O69)+$Q69*12*$O69+$R69*(1-$O69))),0,IF($X69="NNN",SUM(Expenses!FV$14:FV$18)*$F69,IF($X69="FSG",0,IF($X69="MG",SUMPRODUCT(Expenses!FV$14:FV$18,$Z69:$Z73)*$F69,MAX((Expenses!FV$15-$AB69/12)*$AA69*$F69,0)+MAX((Expenses!FV$14-$AB70/12)*$AA70*$F69,0)+MAX((Expenses!FV$17-$AB71/12)*$AA71*$F69,0)+MAX((Expenses!FV$16-$AB72/12)*$AA72*$F69,0)+MAX((Expenses!FV$18-$AB73/12)*$AA73*$F69,0)))))</f>
        <v>0</v>
      </c>
      <c r="FY240" s="515">
        <f>IF(OR(FY$167&lt;=EOMONTH($E69,$R69*(1-$O69)),FY$167&gt;EOMONTH($E69,$P69*12*(1-$O69)+$Q69*12*$O69+$R69*(1-$O69))),0,IF($X69="NNN",SUM(Expenses!FW$14:FW$18)*$F69,IF($X69="FSG",0,IF($X69="MG",SUMPRODUCT(Expenses!FW$14:FW$18,$Z69:$Z73)*$F69,MAX((Expenses!FW$15-$AB69/12)*$AA69*$F69,0)+MAX((Expenses!FW$14-$AB70/12)*$AA70*$F69,0)+MAX((Expenses!FW$17-$AB71/12)*$AA71*$F69,0)+MAX((Expenses!FW$16-$AB72/12)*$AA72*$F69,0)+MAX((Expenses!FW$18-$AB73/12)*$AA73*$F69,0)))))</f>
        <v>0</v>
      </c>
      <c r="FZ240" s="515">
        <f>IF(OR(FZ$167&lt;=EOMONTH($E69,$R69*(1-$O69)),FZ$167&gt;EOMONTH($E69,$P69*12*(1-$O69)+$Q69*12*$O69+$R69*(1-$O69))),0,IF($X69="NNN",SUM(Expenses!FX$14:FX$18)*$F69,IF($X69="FSG",0,IF($X69="MG",SUMPRODUCT(Expenses!FX$14:FX$18,$Z69:$Z73)*$F69,MAX((Expenses!FX$15-$AB69/12)*$AA69*$F69,0)+MAX((Expenses!FX$14-$AB70/12)*$AA70*$F69,0)+MAX((Expenses!FX$17-$AB71/12)*$AA71*$F69,0)+MAX((Expenses!FX$16-$AB72/12)*$AA72*$F69,0)+MAX((Expenses!FX$18-$AB73/12)*$AA73*$F69,0)))))</f>
        <v>0</v>
      </c>
      <c r="GA240" s="515">
        <f>IF(OR(GA$167&lt;=EOMONTH($E69,$R69*(1-$O69)),GA$167&gt;EOMONTH($E69,$P69*12*(1-$O69)+$Q69*12*$O69+$R69*(1-$O69))),0,IF($X69="NNN",SUM(Expenses!FY$14:FY$18)*$F69,IF($X69="FSG",0,IF($X69="MG",SUMPRODUCT(Expenses!FY$14:FY$18,$Z69:$Z73)*$F69,MAX((Expenses!FY$15-$AB69/12)*$AA69*$F69,0)+MAX((Expenses!FY$14-$AB70/12)*$AA70*$F69,0)+MAX((Expenses!FY$17-$AB71/12)*$AA71*$F69,0)+MAX((Expenses!FY$16-$AB72/12)*$AA72*$F69,0)+MAX((Expenses!FY$18-$AB73/12)*$AA73*$F69,0)))))</f>
        <v>0</v>
      </c>
      <c r="GB240" s="515">
        <f>IF(OR(GB$167&lt;=EOMONTH($E69,$R69*(1-$O69)),GB$167&gt;EOMONTH($E69,$P69*12*(1-$O69)+$Q69*12*$O69+$R69*(1-$O69))),0,IF($X69="NNN",SUM(Expenses!FZ$14:FZ$18)*$F69,IF($X69="FSG",0,IF($X69="MG",SUMPRODUCT(Expenses!FZ$14:FZ$18,$Z69:$Z73)*$F69,MAX((Expenses!FZ$15-$AB69/12)*$AA69*$F69,0)+MAX((Expenses!FZ$14-$AB70/12)*$AA70*$F69,0)+MAX((Expenses!FZ$17-$AB71/12)*$AA71*$F69,0)+MAX((Expenses!FZ$16-$AB72/12)*$AA72*$F69,0)+MAX((Expenses!FZ$18-$AB73/12)*$AA73*$F69,0)))))</f>
        <v>0</v>
      </c>
      <c r="GC240" s="515">
        <f>IF(OR(GC$167&lt;=EOMONTH($E69,$R69*(1-$O69)),GC$167&gt;EOMONTH($E69,$P69*12*(1-$O69)+$Q69*12*$O69+$R69*(1-$O69))),0,IF($X69="NNN",SUM(Expenses!GA$14:GA$18)*$F69,IF($X69="FSG",0,IF($X69="MG",SUMPRODUCT(Expenses!GA$14:GA$18,$Z69:$Z73)*$F69,MAX((Expenses!GA$15-$AB69/12)*$AA69*$F69,0)+MAX((Expenses!GA$14-$AB70/12)*$AA70*$F69,0)+MAX((Expenses!GA$17-$AB71/12)*$AA71*$F69,0)+MAX((Expenses!GA$16-$AB72/12)*$AA72*$F69,0)+MAX((Expenses!GA$18-$AB73/12)*$AA73*$F69,0)))))</f>
        <v>0</v>
      </c>
      <c r="GD240" s="515">
        <f>IF(OR(GD$167&lt;=EOMONTH($E69,$R69*(1-$O69)),GD$167&gt;EOMONTH($E69,$P69*12*(1-$O69)+$Q69*12*$O69+$R69*(1-$O69))),0,IF($X69="NNN",SUM(Expenses!GB$14:GB$18)*$F69,IF($X69="FSG",0,IF($X69="MG",SUMPRODUCT(Expenses!GB$14:GB$18,$Z69:$Z73)*$F69,MAX((Expenses!GB$15-$AB69/12)*$AA69*$F69,0)+MAX((Expenses!GB$14-$AB70/12)*$AA70*$F69,0)+MAX((Expenses!GB$17-$AB71/12)*$AA71*$F69,0)+MAX((Expenses!GB$16-$AB72/12)*$AA72*$F69,0)+MAX((Expenses!GB$18-$AB73/12)*$AA73*$F69,0)))))</f>
        <v>0</v>
      </c>
      <c r="GE240" s="515">
        <f>IF(OR(GE$167&lt;=EOMONTH($E69,$R69*(1-$O69)),GE$167&gt;EOMONTH($E69,$P69*12*(1-$O69)+$Q69*12*$O69+$R69*(1-$O69))),0,IF($X69="NNN",SUM(Expenses!GC$14:GC$18)*$F69,IF($X69="FSG",0,IF($X69="MG",SUMPRODUCT(Expenses!GC$14:GC$18,$Z69:$Z73)*$F69,MAX((Expenses!GC$15-$AB69/12)*$AA69*$F69,0)+MAX((Expenses!GC$14-$AB70/12)*$AA70*$F69,0)+MAX((Expenses!GC$17-$AB71/12)*$AA71*$F69,0)+MAX((Expenses!GC$16-$AB72/12)*$AA72*$F69,0)+MAX((Expenses!GC$18-$AB73/12)*$AA73*$F69,0)))))</f>
        <v>0</v>
      </c>
      <c r="GF240" s="515">
        <f>IF(OR(GF$167&lt;=EOMONTH($E69,$R69*(1-$O69)),GF$167&gt;EOMONTH($E69,$P69*12*(1-$O69)+$Q69*12*$O69+$R69*(1-$O69))),0,IF($X69="NNN",SUM(Expenses!GD$14:GD$18)*$F69,IF($X69="FSG",0,IF($X69="MG",SUMPRODUCT(Expenses!GD$14:GD$18,$Z69:$Z73)*$F69,MAX((Expenses!GD$15-$AB69/12)*$AA69*$F69,0)+MAX((Expenses!GD$14-$AB70/12)*$AA70*$F69,0)+MAX((Expenses!GD$17-$AB71/12)*$AA71*$F69,0)+MAX((Expenses!GD$16-$AB72/12)*$AA72*$F69,0)+MAX((Expenses!GD$18-$AB73/12)*$AA73*$F69,0)))))</f>
        <v>0</v>
      </c>
      <c r="GG240" s="515">
        <f>IF(OR(GG$167&lt;=EOMONTH($E69,$R69*(1-$O69)),GG$167&gt;EOMONTH($E69,$P69*12*(1-$O69)+$Q69*12*$O69+$R69*(1-$O69))),0,IF($X69="NNN",SUM(Expenses!GE$14:GE$18)*$F69,IF($X69="FSG",0,IF($X69="MG",SUMPRODUCT(Expenses!GE$14:GE$18,$Z69:$Z73)*$F69,MAX((Expenses!GE$15-$AB69/12)*$AA69*$F69,0)+MAX((Expenses!GE$14-$AB70/12)*$AA70*$F69,0)+MAX((Expenses!GE$17-$AB71/12)*$AA71*$F69,0)+MAX((Expenses!GE$16-$AB72/12)*$AA72*$F69,0)+MAX((Expenses!GE$18-$AB73/12)*$AA73*$F69,0)))))</f>
        <v>0</v>
      </c>
      <c r="GH240" s="515">
        <f>IF(OR(GH$167&lt;=EOMONTH($E69,$R69*(1-$O69)),GH$167&gt;EOMONTH($E69,$P69*12*(1-$O69)+$Q69*12*$O69+$R69*(1-$O69))),0,IF($X69="NNN",SUM(Expenses!GF$14:GF$18)*$F69,IF($X69="FSG",0,IF($X69="MG",SUMPRODUCT(Expenses!GF$14:GF$18,$Z69:$Z73)*$F69,MAX((Expenses!GF$15-$AB69/12)*$AA69*$F69,0)+MAX((Expenses!GF$14-$AB70/12)*$AA70*$F69,0)+MAX((Expenses!GF$17-$AB71/12)*$AA71*$F69,0)+MAX((Expenses!GF$16-$AB72/12)*$AA72*$F69,0)+MAX((Expenses!GF$18-$AB73/12)*$AA73*$F69,0)))))</f>
        <v>0</v>
      </c>
      <c r="GI240" s="515">
        <f>IF(OR(GI$167&lt;=EOMONTH($E69,$R69*(1-$O69)),GI$167&gt;EOMONTH($E69,$P69*12*(1-$O69)+$Q69*12*$O69+$R69*(1-$O69))),0,IF($X69="NNN",SUM(Expenses!GG$14:GG$18)*$F69,IF($X69="FSG",0,IF($X69="MG",SUMPRODUCT(Expenses!GG$14:GG$18,$Z69:$Z73)*$F69,MAX((Expenses!GG$15-$AB69/12)*$AA69*$F69,0)+MAX((Expenses!GG$14-$AB70/12)*$AA70*$F69,0)+MAX((Expenses!GG$17-$AB71/12)*$AA71*$F69,0)+MAX((Expenses!GG$16-$AB72/12)*$AA72*$F69,0)+MAX((Expenses!GG$18-$AB73/12)*$AA73*$F69,0)))))</f>
        <v>0</v>
      </c>
      <c r="GJ240" s="515">
        <f>IF(OR(GJ$167&lt;=EOMONTH($E69,$R69*(1-$O69)),GJ$167&gt;EOMONTH($E69,$P69*12*(1-$O69)+$Q69*12*$O69+$R69*(1-$O69))),0,IF($X69="NNN",SUM(Expenses!GH$14:GH$18)*$F69,IF($X69="FSG",0,IF($X69="MG",SUMPRODUCT(Expenses!GH$14:GH$18,$Z69:$Z73)*$F69,MAX((Expenses!GH$15-$AB69/12)*$AA69*$F69,0)+MAX((Expenses!GH$14-$AB70/12)*$AA70*$F69,0)+MAX((Expenses!GH$17-$AB71/12)*$AA71*$F69,0)+MAX((Expenses!GH$16-$AB72/12)*$AA72*$F69,0)+MAX((Expenses!GH$18-$AB73/12)*$AA73*$F69,0)))))</f>
        <v>0</v>
      </c>
      <c r="GK240" s="515">
        <f>IF(OR(GK$167&lt;=EOMONTH($E69,$R69*(1-$O69)),GK$167&gt;EOMONTH($E69,$P69*12*(1-$O69)+$Q69*12*$O69+$R69*(1-$O69))),0,IF($X69="NNN",SUM(Expenses!GI$14:GI$18)*$F69,IF($X69="FSG",0,IF($X69="MG",SUMPRODUCT(Expenses!GI$14:GI$18,$Z69:$Z73)*$F69,MAX((Expenses!GI$15-$AB69/12)*$AA69*$F69,0)+MAX((Expenses!GI$14-$AB70/12)*$AA70*$F69,0)+MAX((Expenses!GI$17-$AB71/12)*$AA71*$F69,0)+MAX((Expenses!GI$16-$AB72/12)*$AA72*$F69,0)+MAX((Expenses!GI$18-$AB73/12)*$AA73*$F69,0)))))</f>
        <v>0</v>
      </c>
      <c r="GL240" s="515">
        <f>IF(OR(GL$167&lt;=EOMONTH($E69,$R69*(1-$O69)),GL$167&gt;EOMONTH($E69,$P69*12*(1-$O69)+$Q69*12*$O69+$R69*(1-$O69))),0,IF($X69="NNN",SUM(Expenses!GJ$14:GJ$18)*$F69,IF($X69="FSG",0,IF($X69="MG",SUMPRODUCT(Expenses!GJ$14:GJ$18,$Z69:$Z73)*$F69,MAX((Expenses!GJ$15-$AB69/12)*$AA69*$F69,0)+MAX((Expenses!GJ$14-$AB70/12)*$AA70*$F69,0)+MAX((Expenses!GJ$17-$AB71/12)*$AA71*$F69,0)+MAX((Expenses!GJ$16-$AB72/12)*$AA72*$F69,0)+MAX((Expenses!GJ$18-$AB73/12)*$AA73*$F69,0)))))</f>
        <v>0</v>
      </c>
      <c r="GM240" s="515">
        <f>IF(OR(GM$167&lt;=EOMONTH($E69,$R69*(1-$O69)),GM$167&gt;EOMONTH($E69,$P69*12*(1-$O69)+$Q69*12*$O69+$R69*(1-$O69))),0,IF($X69="NNN",SUM(Expenses!GK$14:GK$18)*$F69,IF($X69="FSG",0,IF($X69="MG",SUMPRODUCT(Expenses!GK$14:GK$18,$Z69:$Z73)*$F69,MAX((Expenses!GK$15-$AB69/12)*$AA69*$F69,0)+MAX((Expenses!GK$14-$AB70/12)*$AA70*$F69,0)+MAX((Expenses!GK$17-$AB71/12)*$AA71*$F69,0)+MAX((Expenses!GK$16-$AB72/12)*$AA72*$F69,0)+MAX((Expenses!GK$18-$AB73/12)*$AA73*$F69,0)))))</f>
        <v>0</v>
      </c>
      <c r="GN240" s="515">
        <f>IF(OR(GN$167&lt;=EOMONTH($E69,$R69*(1-$O69)),GN$167&gt;EOMONTH($E69,$P69*12*(1-$O69)+$Q69*12*$O69+$R69*(1-$O69))),0,IF($X69="NNN",SUM(Expenses!GL$14:GL$18)*$F69,IF($X69="FSG",0,IF($X69="MG",SUMPRODUCT(Expenses!GL$14:GL$18,$Z69:$Z73)*$F69,MAX((Expenses!GL$15-$AB69/12)*$AA69*$F69,0)+MAX((Expenses!GL$14-$AB70/12)*$AA70*$F69,0)+MAX((Expenses!GL$17-$AB71/12)*$AA71*$F69,0)+MAX((Expenses!GL$16-$AB72/12)*$AA72*$F69,0)+MAX((Expenses!GL$18-$AB73/12)*$AA73*$F69,0)))))</f>
        <v>0</v>
      </c>
      <c r="GO240" s="515">
        <f>IF(OR(GO$167&lt;=EOMONTH($E69,$R69*(1-$O69)),GO$167&gt;EOMONTH($E69,$P69*12*(1-$O69)+$Q69*12*$O69+$R69*(1-$O69))),0,IF($X69="NNN",SUM(Expenses!GM$14:GM$18)*$F69,IF($X69="FSG",0,IF($X69="MG",SUMPRODUCT(Expenses!GM$14:GM$18,$Z69:$Z73)*$F69,MAX((Expenses!GM$15-$AB69/12)*$AA69*$F69,0)+MAX((Expenses!GM$14-$AB70/12)*$AA70*$F69,0)+MAX((Expenses!GM$17-$AB71/12)*$AA71*$F69,0)+MAX((Expenses!GM$16-$AB72/12)*$AA72*$F69,0)+MAX((Expenses!GM$18-$AB73/12)*$AA73*$F69,0)))))</f>
        <v>0</v>
      </c>
      <c r="GP240" s="515">
        <f>IF(OR(GP$167&lt;=EOMONTH($E69,$R69*(1-$O69)),GP$167&gt;EOMONTH($E69,$P69*12*(1-$O69)+$Q69*12*$O69+$R69*(1-$O69))),0,IF($X69="NNN",SUM(Expenses!GN$14:GN$18)*$F69,IF($X69="FSG",0,IF($X69="MG",SUMPRODUCT(Expenses!GN$14:GN$18,$Z69:$Z73)*$F69,MAX((Expenses!GN$15-$AB69/12)*$AA69*$F69,0)+MAX((Expenses!GN$14-$AB70/12)*$AA70*$F69,0)+MAX((Expenses!GN$17-$AB71/12)*$AA71*$F69,0)+MAX((Expenses!GN$16-$AB72/12)*$AA72*$F69,0)+MAX((Expenses!GN$18-$AB73/12)*$AA73*$F69,0)))))</f>
        <v>0</v>
      </c>
      <c r="GQ240" s="515">
        <f>IF(OR(GQ$167&lt;=EOMONTH($E69,$R69*(1-$O69)),GQ$167&gt;EOMONTH($E69,$P69*12*(1-$O69)+$Q69*12*$O69+$R69*(1-$O69))),0,IF($X69="NNN",SUM(Expenses!GO$14:GO$18)*$F69,IF($X69="FSG",0,IF($X69="MG",SUMPRODUCT(Expenses!GO$14:GO$18,$Z69:$Z73)*$F69,MAX((Expenses!GO$15-$AB69/12)*$AA69*$F69,0)+MAX((Expenses!GO$14-$AB70/12)*$AA70*$F69,0)+MAX((Expenses!GO$17-$AB71/12)*$AA71*$F69,0)+MAX((Expenses!GO$16-$AB72/12)*$AA72*$F69,0)+MAX((Expenses!GO$18-$AB73/12)*$AA73*$F69,0)))))</f>
        <v>0</v>
      </c>
      <c r="GR240" s="515">
        <f>IF(OR(GR$167&lt;=EOMONTH($E69,$R69*(1-$O69)),GR$167&gt;EOMONTH($E69,$P69*12*(1-$O69)+$Q69*12*$O69+$R69*(1-$O69))),0,IF($X69="NNN",SUM(Expenses!GP$14:GP$18)*$F69,IF($X69="FSG",0,IF($X69="MG",SUMPRODUCT(Expenses!GP$14:GP$18,$Z69:$Z73)*$F69,MAX((Expenses!GP$15-$AB69/12)*$AA69*$F69,0)+MAX((Expenses!GP$14-$AB70/12)*$AA70*$F69,0)+MAX((Expenses!GP$17-$AB71/12)*$AA71*$F69,0)+MAX((Expenses!GP$16-$AB72/12)*$AA72*$F69,0)+MAX((Expenses!GP$18-$AB73/12)*$AA73*$F69,0)))))</f>
        <v>0</v>
      </c>
      <c r="GS240" s="515">
        <f>IF(OR(GS$167&lt;=EOMONTH($E69,$R69*(1-$O69)),GS$167&gt;EOMONTH($E69,$P69*12*(1-$O69)+$Q69*12*$O69+$R69*(1-$O69))),0,IF($X69="NNN",SUM(Expenses!GQ$14:GQ$18)*$F69,IF($X69="FSG",0,IF($X69="MG",SUMPRODUCT(Expenses!GQ$14:GQ$18,$Z69:$Z73)*$F69,MAX((Expenses!GQ$15-$AB69/12)*$AA69*$F69,0)+MAX((Expenses!GQ$14-$AB70/12)*$AA70*$F69,0)+MAX((Expenses!GQ$17-$AB71/12)*$AA71*$F69,0)+MAX((Expenses!GQ$16-$AB72/12)*$AA72*$F69,0)+MAX((Expenses!GQ$18-$AB73/12)*$AA73*$F69,0)))))</f>
        <v>0</v>
      </c>
      <c r="GT240" s="515">
        <f>IF(OR(GT$167&lt;=EOMONTH($E69,$R69*(1-$O69)),GT$167&gt;EOMONTH($E69,$P69*12*(1-$O69)+$Q69*12*$O69+$R69*(1-$O69))),0,IF($X69="NNN",SUM(Expenses!GR$14:GR$18)*$F69,IF($X69="FSG",0,IF($X69="MG",SUMPRODUCT(Expenses!GR$14:GR$18,$Z69:$Z73)*$F69,MAX((Expenses!GR$15-$AB69/12)*$AA69*$F69,0)+MAX((Expenses!GR$14-$AB70/12)*$AA70*$F69,0)+MAX((Expenses!GR$17-$AB71/12)*$AA71*$F69,0)+MAX((Expenses!GR$16-$AB72/12)*$AA72*$F69,0)+MAX((Expenses!GR$18-$AB73/12)*$AA73*$F69,0)))))</f>
        <v>0</v>
      </c>
      <c r="GU240" s="515">
        <f>IF(OR(GU$167&lt;=EOMONTH($E69,$R69*(1-$O69)),GU$167&gt;EOMONTH($E69,$P69*12*(1-$O69)+$Q69*12*$O69+$R69*(1-$O69))),0,IF($X69="NNN",SUM(Expenses!GS$14:GS$18)*$F69,IF($X69="FSG",0,IF($X69="MG",SUMPRODUCT(Expenses!GS$14:GS$18,$Z69:$Z73)*$F69,MAX((Expenses!GS$15-$AB69/12)*$AA69*$F69,0)+MAX((Expenses!GS$14-$AB70/12)*$AA70*$F69,0)+MAX((Expenses!GS$17-$AB71/12)*$AA71*$F69,0)+MAX((Expenses!GS$16-$AB72/12)*$AA72*$F69,0)+MAX((Expenses!GS$18-$AB73/12)*$AA73*$F69,0)))))</f>
        <v>0</v>
      </c>
      <c r="GV240" s="515">
        <f>IF(OR(GV$167&lt;=EOMONTH($E69,$R69*(1-$O69)),GV$167&gt;EOMONTH($E69,$P69*12*(1-$O69)+$Q69*12*$O69+$R69*(1-$O69))),0,IF($X69="NNN",SUM(Expenses!GT$14:GT$18)*$F69,IF($X69="FSG",0,IF($X69="MG",SUMPRODUCT(Expenses!GT$14:GT$18,$Z69:$Z73)*$F69,MAX((Expenses!GT$15-$AB69/12)*$AA69*$F69,0)+MAX((Expenses!GT$14-$AB70/12)*$AA70*$F69,0)+MAX((Expenses!GT$17-$AB71/12)*$AA71*$F69,0)+MAX((Expenses!GT$16-$AB72/12)*$AA72*$F69,0)+MAX((Expenses!GT$18-$AB73/12)*$AA73*$F69,0)))))</f>
        <v>0</v>
      </c>
      <c r="GW240" s="515">
        <f>IF(OR(GW$167&lt;=EOMONTH($E69,$R69*(1-$O69)),GW$167&gt;EOMONTH($E69,$P69*12*(1-$O69)+$Q69*12*$O69+$R69*(1-$O69))),0,IF($X69="NNN",SUM(Expenses!GU$14:GU$18)*$F69,IF($X69="FSG",0,IF($X69="MG",SUMPRODUCT(Expenses!GU$14:GU$18,$Z69:$Z73)*$F69,MAX((Expenses!GU$15-$AB69/12)*$AA69*$F69,0)+MAX((Expenses!GU$14-$AB70/12)*$AA70*$F69,0)+MAX((Expenses!GU$17-$AB71/12)*$AA71*$F69,0)+MAX((Expenses!GU$16-$AB72/12)*$AA72*$F69,0)+MAX((Expenses!GU$18-$AB73/12)*$AA73*$F69,0)))))</f>
        <v>0</v>
      </c>
      <c r="GX240" s="515">
        <f>IF(OR(GX$167&lt;=EOMONTH($E69,$R69*(1-$O69)),GX$167&gt;EOMONTH($E69,$P69*12*(1-$O69)+$Q69*12*$O69+$R69*(1-$O69))),0,IF($X69="NNN",SUM(Expenses!GV$14:GV$18)*$F69,IF($X69="FSG",0,IF($X69="MG",SUMPRODUCT(Expenses!GV$14:GV$18,$Z69:$Z73)*$F69,MAX((Expenses!GV$15-$AB69/12)*$AA69*$F69,0)+MAX((Expenses!GV$14-$AB70/12)*$AA70*$F69,0)+MAX((Expenses!GV$17-$AB71/12)*$AA71*$F69,0)+MAX((Expenses!GV$16-$AB72/12)*$AA72*$F69,0)+MAX((Expenses!GV$18-$AB73/12)*$AA73*$F69,0)))))</f>
        <v>0</v>
      </c>
      <c r="GY240" s="515">
        <f>IF(OR(GY$167&lt;=EOMONTH($E69,$R69*(1-$O69)),GY$167&gt;EOMONTH($E69,$P69*12*(1-$O69)+$Q69*12*$O69+$R69*(1-$O69))),0,IF($X69="NNN",SUM(Expenses!GW$14:GW$18)*$F69,IF($X69="FSG",0,IF($X69="MG",SUMPRODUCT(Expenses!GW$14:GW$18,$Z69:$Z73)*$F69,MAX((Expenses!GW$15-$AB69/12)*$AA69*$F69,0)+MAX((Expenses!GW$14-$AB70/12)*$AA70*$F69,0)+MAX((Expenses!GW$17-$AB71/12)*$AA71*$F69,0)+MAX((Expenses!GW$16-$AB72/12)*$AA72*$F69,0)+MAX((Expenses!GW$18-$AB73/12)*$AA73*$F69,0)))))</f>
        <v>0</v>
      </c>
      <c r="GZ240" s="515">
        <f>IF(OR(GZ$167&lt;=EOMONTH($E69,$R69*(1-$O69)),GZ$167&gt;EOMONTH($E69,$P69*12*(1-$O69)+$Q69*12*$O69+$R69*(1-$O69))),0,IF($X69="NNN",SUM(Expenses!GX$14:GX$18)*$F69,IF($X69="FSG",0,IF($X69="MG",SUMPRODUCT(Expenses!GX$14:GX$18,$Z69:$Z73)*$F69,MAX((Expenses!GX$15-$AB69/12)*$AA69*$F69,0)+MAX((Expenses!GX$14-$AB70/12)*$AA70*$F69,0)+MAX((Expenses!GX$17-$AB71/12)*$AA71*$F69,0)+MAX((Expenses!GX$16-$AB72/12)*$AA72*$F69,0)+MAX((Expenses!GX$18-$AB73/12)*$AA73*$F69,0)))))</f>
        <v>0</v>
      </c>
      <c r="HA240" s="515">
        <f>IF(OR(HA$167&lt;=EOMONTH($E69,$R69*(1-$O69)),HA$167&gt;EOMONTH($E69,$P69*12*(1-$O69)+$Q69*12*$O69+$R69*(1-$O69))),0,IF($X69="NNN",SUM(Expenses!GY$14:GY$18)*$F69,IF($X69="FSG",0,IF($X69="MG",SUMPRODUCT(Expenses!GY$14:GY$18,$Z69:$Z73)*$F69,MAX((Expenses!GY$15-$AB69/12)*$AA69*$F69,0)+MAX((Expenses!GY$14-$AB70/12)*$AA70*$F69,0)+MAX((Expenses!GY$17-$AB71/12)*$AA71*$F69,0)+MAX((Expenses!GY$16-$AB72/12)*$AA72*$F69,0)+MAX((Expenses!GY$18-$AB73/12)*$AA73*$F69,0)))))</f>
        <v>0</v>
      </c>
      <c r="HB240" s="515">
        <f>IF(OR(HB$167&lt;=EOMONTH($E69,$R69*(1-$O69)),HB$167&gt;EOMONTH($E69,$P69*12*(1-$O69)+$Q69*12*$O69+$R69*(1-$O69))),0,IF($X69="NNN",SUM(Expenses!GZ$14:GZ$18)*$F69,IF($X69="FSG",0,IF($X69="MG",SUMPRODUCT(Expenses!GZ$14:GZ$18,$Z69:$Z73)*$F69,MAX((Expenses!GZ$15-$AB69/12)*$AA69*$F69,0)+MAX((Expenses!GZ$14-$AB70/12)*$AA70*$F69,0)+MAX((Expenses!GZ$17-$AB71/12)*$AA71*$F69,0)+MAX((Expenses!GZ$16-$AB72/12)*$AA72*$F69,0)+MAX((Expenses!GZ$18-$AB73/12)*$AA73*$F69,0)))))</f>
        <v>0</v>
      </c>
      <c r="HC240" s="515">
        <f>IF(OR(HC$167&lt;=EOMONTH($E69,$R69*(1-$O69)),HC$167&gt;EOMONTH($E69,$P69*12*(1-$O69)+$Q69*12*$O69+$R69*(1-$O69))),0,IF($X69="NNN",SUM(Expenses!HA$14:HA$18)*$F69,IF($X69="FSG",0,IF($X69="MG",SUMPRODUCT(Expenses!HA$14:HA$18,$Z69:$Z73)*$F69,MAX((Expenses!HA$15-$AB69/12)*$AA69*$F69,0)+MAX((Expenses!HA$14-$AB70/12)*$AA70*$F69,0)+MAX((Expenses!HA$17-$AB71/12)*$AA71*$F69,0)+MAX((Expenses!HA$16-$AB72/12)*$AA72*$F69,0)+MAX((Expenses!HA$18-$AB73/12)*$AA73*$F69,0)))))</f>
        <v>0</v>
      </c>
      <c r="HD240" s="515">
        <f>IF(OR(HD$167&lt;=EOMONTH($E69,$R69*(1-$O69)),HD$167&gt;EOMONTH($E69,$P69*12*(1-$O69)+$Q69*12*$O69+$R69*(1-$O69))),0,IF($X69="NNN",SUM(Expenses!HB$14:HB$18)*$F69,IF($X69="FSG",0,IF($X69="MG",SUMPRODUCT(Expenses!HB$14:HB$18,$Z69:$Z73)*$F69,MAX((Expenses!HB$15-$AB69/12)*$AA69*$F69,0)+MAX((Expenses!HB$14-$AB70/12)*$AA70*$F69,0)+MAX((Expenses!HB$17-$AB71/12)*$AA71*$F69,0)+MAX((Expenses!HB$16-$AB72/12)*$AA72*$F69,0)+MAX((Expenses!HB$18-$AB73/12)*$AA73*$F69,0)))))</f>
        <v>0</v>
      </c>
      <c r="HE240" s="515">
        <f>IF(OR(HE$167&lt;=EOMONTH($E69,$R69*(1-$O69)),HE$167&gt;EOMONTH($E69,$P69*12*(1-$O69)+$Q69*12*$O69+$R69*(1-$O69))),0,IF($X69="NNN",SUM(Expenses!HC$14:HC$18)*$F69,IF($X69="FSG",0,IF($X69="MG",SUMPRODUCT(Expenses!HC$14:HC$18,$Z69:$Z73)*$F69,MAX((Expenses!HC$15-$AB69/12)*$AA69*$F69,0)+MAX((Expenses!HC$14-$AB70/12)*$AA70*$F69,0)+MAX((Expenses!HC$17-$AB71/12)*$AA71*$F69,0)+MAX((Expenses!HC$16-$AB72/12)*$AA72*$F69,0)+MAX((Expenses!HC$18-$AB73/12)*$AA73*$F69,0)))))</f>
        <v>0</v>
      </c>
      <c r="HF240" s="515">
        <f>IF(OR(HF$167&lt;=EOMONTH($E69,$R69*(1-$O69)),HF$167&gt;EOMONTH($E69,$P69*12*(1-$O69)+$Q69*12*$O69+$R69*(1-$O69))),0,IF($X69="NNN",SUM(Expenses!HD$14:HD$18)*$F69,IF($X69="FSG",0,IF($X69="MG",SUMPRODUCT(Expenses!HD$14:HD$18,$Z69:$Z73)*$F69,MAX((Expenses!HD$15-$AB69/12)*$AA69*$F69,0)+MAX((Expenses!HD$14-$AB70/12)*$AA70*$F69,0)+MAX((Expenses!HD$17-$AB71/12)*$AA71*$F69,0)+MAX((Expenses!HD$16-$AB72/12)*$AA72*$F69,0)+MAX((Expenses!HD$18-$AB73/12)*$AA73*$F69,0)))))</f>
        <v>0</v>
      </c>
      <c r="HG240" s="515">
        <f>IF(OR(HG$167&lt;=EOMONTH($E69,$R69*(1-$O69)),HG$167&gt;EOMONTH($E69,$P69*12*(1-$O69)+$Q69*12*$O69+$R69*(1-$O69))),0,IF($X69="NNN",SUM(Expenses!HE$14:HE$18)*$F69,IF($X69="FSG",0,IF($X69="MG",SUMPRODUCT(Expenses!HE$14:HE$18,$Z69:$Z73)*$F69,MAX((Expenses!HE$15-$AB69/12)*$AA69*$F69,0)+MAX((Expenses!HE$14-$AB70/12)*$AA70*$F69,0)+MAX((Expenses!HE$17-$AB71/12)*$AA71*$F69,0)+MAX((Expenses!HE$16-$AB72/12)*$AA72*$F69,0)+MAX((Expenses!HE$18-$AB73/12)*$AA73*$F69,0)))))</f>
        <v>0</v>
      </c>
      <c r="HH240" s="515">
        <f>IF(OR(HH$167&lt;=EOMONTH($E69,$R69*(1-$O69)),HH$167&gt;EOMONTH($E69,$P69*12*(1-$O69)+$Q69*12*$O69+$R69*(1-$O69))),0,IF($X69="NNN",SUM(Expenses!HF$14:HF$18)*$F69,IF($X69="FSG",0,IF($X69="MG",SUMPRODUCT(Expenses!HF$14:HF$18,$Z69:$Z73)*$F69,MAX((Expenses!HF$15-$AB69/12)*$AA69*$F69,0)+MAX((Expenses!HF$14-$AB70/12)*$AA70*$F69,0)+MAX((Expenses!HF$17-$AB71/12)*$AA71*$F69,0)+MAX((Expenses!HF$16-$AB72/12)*$AA72*$F69,0)+MAX((Expenses!HF$18-$AB73/12)*$AA73*$F69,0)))))</f>
        <v>0</v>
      </c>
      <c r="HI240" s="515">
        <f>IF(OR(HI$167&lt;=EOMONTH($E69,$R69*(1-$O69)),HI$167&gt;EOMONTH($E69,$P69*12*(1-$O69)+$Q69*12*$O69+$R69*(1-$O69))),0,IF($X69="NNN",SUM(Expenses!HG$14:HG$18)*$F69,IF($X69="FSG",0,IF($X69="MG",SUMPRODUCT(Expenses!HG$14:HG$18,$Z69:$Z73)*$F69,MAX((Expenses!HG$15-$AB69/12)*$AA69*$F69,0)+MAX((Expenses!HG$14-$AB70/12)*$AA70*$F69,0)+MAX((Expenses!HG$17-$AB71/12)*$AA71*$F69,0)+MAX((Expenses!HG$16-$AB72/12)*$AA72*$F69,0)+MAX((Expenses!HG$18-$AB73/12)*$AA73*$F69,0)))))</f>
        <v>0</v>
      </c>
      <c r="HJ240" s="515">
        <f>IF(OR(HJ$167&lt;=EOMONTH($E69,$R69*(1-$O69)),HJ$167&gt;EOMONTH($E69,$P69*12*(1-$O69)+$Q69*12*$O69+$R69*(1-$O69))),0,IF($X69="NNN",SUM(Expenses!HH$14:HH$18)*$F69,IF($X69="FSG",0,IF($X69="MG",SUMPRODUCT(Expenses!HH$14:HH$18,$Z69:$Z73)*$F69,MAX((Expenses!HH$15-$AB69/12)*$AA69*$F69,0)+MAX((Expenses!HH$14-$AB70/12)*$AA70*$F69,0)+MAX((Expenses!HH$17-$AB71/12)*$AA71*$F69,0)+MAX((Expenses!HH$16-$AB72/12)*$AA72*$F69,0)+MAX((Expenses!HH$18-$AB73/12)*$AA73*$F69,0)))))</f>
        <v>0</v>
      </c>
      <c r="HK240" s="515">
        <f>IF(OR(HK$167&lt;=EOMONTH($E69,$R69*(1-$O69)),HK$167&gt;EOMONTH($E69,$P69*12*(1-$O69)+$Q69*12*$O69+$R69*(1-$O69))),0,IF($X69="NNN",SUM(Expenses!HI$14:HI$18)*$F69,IF($X69="FSG",0,IF($X69="MG",SUMPRODUCT(Expenses!HI$14:HI$18,$Z69:$Z73)*$F69,MAX((Expenses!HI$15-$AB69/12)*$AA69*$F69,0)+MAX((Expenses!HI$14-$AB70/12)*$AA70*$F69,0)+MAX((Expenses!HI$17-$AB71/12)*$AA71*$F69,0)+MAX((Expenses!HI$16-$AB72/12)*$AA72*$F69,0)+MAX((Expenses!HI$18-$AB73/12)*$AA73*$F69,0)))))</f>
        <v>0</v>
      </c>
      <c r="HL240" s="515">
        <f>IF(OR(HL$167&lt;=EOMONTH($E69,$R69*(1-$O69)),HL$167&gt;EOMONTH($E69,$P69*12*(1-$O69)+$Q69*12*$O69+$R69*(1-$O69))),0,IF($X69="NNN",SUM(Expenses!HJ$14:HJ$18)*$F69,IF($X69="FSG",0,IF($X69="MG",SUMPRODUCT(Expenses!HJ$14:HJ$18,$Z69:$Z73)*$F69,MAX((Expenses!HJ$15-$AB69/12)*$AA69*$F69,0)+MAX((Expenses!HJ$14-$AB70/12)*$AA70*$F69,0)+MAX((Expenses!HJ$17-$AB71/12)*$AA71*$F69,0)+MAX((Expenses!HJ$16-$AB72/12)*$AA72*$F69,0)+MAX((Expenses!HJ$18-$AB73/12)*$AA73*$F69,0)))))</f>
        <v>0</v>
      </c>
      <c r="HM240" s="515">
        <f>IF(OR(HM$167&lt;=EOMONTH($E69,$R69*(1-$O69)),HM$167&gt;EOMONTH($E69,$P69*12*(1-$O69)+$Q69*12*$O69+$R69*(1-$O69))),0,IF($X69="NNN",SUM(Expenses!HK$14:HK$18)*$F69,IF($X69="FSG",0,IF($X69="MG",SUMPRODUCT(Expenses!HK$14:HK$18,$Z69:$Z73)*$F69,MAX((Expenses!HK$15-$AB69/12)*$AA69*$F69,0)+MAX((Expenses!HK$14-$AB70/12)*$AA70*$F69,0)+MAX((Expenses!HK$17-$AB71/12)*$AA71*$F69,0)+MAX((Expenses!HK$16-$AB72/12)*$AA72*$F69,0)+MAX((Expenses!HK$18-$AB73/12)*$AA73*$F69,0)))))</f>
        <v>0</v>
      </c>
      <c r="HN240" s="515">
        <f>IF(OR(HN$167&lt;=EOMONTH($E69,$R69*(1-$O69)),HN$167&gt;EOMONTH($E69,$P69*12*(1-$O69)+$Q69*12*$O69+$R69*(1-$O69))),0,IF($X69="NNN",SUM(Expenses!HL$14:HL$18)*$F69,IF($X69="FSG",0,IF($X69="MG",SUMPRODUCT(Expenses!HL$14:HL$18,$Z69:$Z73)*$F69,MAX((Expenses!HL$15-$AB69/12)*$AA69*$F69,0)+MAX((Expenses!HL$14-$AB70/12)*$AA70*$F69,0)+MAX((Expenses!HL$17-$AB71/12)*$AA71*$F69,0)+MAX((Expenses!HL$16-$AB72/12)*$AA72*$F69,0)+MAX((Expenses!HL$18-$AB73/12)*$AA73*$F69,0)))))</f>
        <v>0</v>
      </c>
      <c r="HO240" s="515">
        <f>IF(OR(HO$167&lt;=EOMONTH($E69,$R69*(1-$O69)),HO$167&gt;EOMONTH($E69,$P69*12*(1-$O69)+$Q69*12*$O69+$R69*(1-$O69))),0,IF($X69="NNN",SUM(Expenses!HM$14:HM$18)*$F69,IF($X69="FSG",0,IF($X69="MG",SUMPRODUCT(Expenses!HM$14:HM$18,$Z69:$Z73)*$F69,MAX((Expenses!HM$15-$AB69/12)*$AA69*$F69,0)+MAX((Expenses!HM$14-$AB70/12)*$AA70*$F69,0)+MAX((Expenses!HM$17-$AB71/12)*$AA71*$F69,0)+MAX((Expenses!HM$16-$AB72/12)*$AA72*$F69,0)+MAX((Expenses!HM$18-$AB73/12)*$AA73*$F69,0)))))</f>
        <v>0</v>
      </c>
      <c r="HP240" s="515">
        <f>IF(OR(HP$167&lt;=EOMONTH($E69,$R69*(1-$O69)),HP$167&gt;EOMONTH($E69,$P69*12*(1-$O69)+$Q69*12*$O69+$R69*(1-$O69))),0,IF($X69="NNN",SUM(Expenses!HN$14:HN$18)*$F69,IF($X69="FSG",0,IF($X69="MG",SUMPRODUCT(Expenses!HN$14:HN$18,$Z69:$Z73)*$F69,MAX((Expenses!HN$15-$AB69/12)*$AA69*$F69,0)+MAX((Expenses!HN$14-$AB70/12)*$AA70*$F69,0)+MAX((Expenses!HN$17-$AB71/12)*$AA71*$F69,0)+MAX((Expenses!HN$16-$AB72/12)*$AA72*$F69,0)+MAX((Expenses!HN$18-$AB73/12)*$AA73*$F69,0)))))</f>
        <v>0</v>
      </c>
      <c r="HQ240" s="515">
        <f>IF(OR(HQ$167&lt;=EOMONTH($E69,$R69*(1-$O69)),HQ$167&gt;EOMONTH($E69,$P69*12*(1-$O69)+$Q69*12*$O69+$R69*(1-$O69))),0,IF($X69="NNN",SUM(Expenses!HO$14:HO$18)*$F69,IF($X69="FSG",0,IF($X69="MG",SUMPRODUCT(Expenses!HO$14:HO$18,$Z69:$Z73)*$F69,MAX((Expenses!HO$15-$AB69/12)*$AA69*$F69,0)+MAX((Expenses!HO$14-$AB70/12)*$AA70*$F69,0)+MAX((Expenses!HO$17-$AB71/12)*$AA71*$F69,0)+MAX((Expenses!HO$16-$AB72/12)*$AA72*$F69,0)+MAX((Expenses!HO$18-$AB73/12)*$AA73*$F69,0)))))</f>
        <v>0</v>
      </c>
      <c r="HR240" s="515">
        <f>IF(OR(HR$167&lt;=EOMONTH($E69,$R69*(1-$O69)),HR$167&gt;EOMONTH($E69,$P69*12*(1-$O69)+$Q69*12*$O69+$R69*(1-$O69))),0,IF($X69="NNN",SUM(Expenses!HP$14:HP$18)*$F69,IF($X69="FSG",0,IF($X69="MG",SUMPRODUCT(Expenses!HP$14:HP$18,$Z69:$Z73)*$F69,MAX((Expenses!HP$15-$AB69/12)*$AA69*$F69,0)+MAX((Expenses!HP$14-$AB70/12)*$AA70*$F69,0)+MAX((Expenses!HP$17-$AB71/12)*$AA71*$F69,0)+MAX((Expenses!HP$16-$AB72/12)*$AA72*$F69,0)+MAX((Expenses!HP$18-$AB73/12)*$AA73*$F69,0)))))</f>
        <v>0</v>
      </c>
      <c r="HS240" s="515">
        <f>IF(OR(HS$167&lt;=EOMONTH($E69,$R69*(1-$O69)),HS$167&gt;EOMONTH($E69,$P69*12*(1-$O69)+$Q69*12*$O69+$R69*(1-$O69))),0,IF($X69="NNN",SUM(Expenses!HQ$14:HQ$18)*$F69,IF($X69="FSG",0,IF($X69="MG",SUMPRODUCT(Expenses!HQ$14:HQ$18,$Z69:$Z73)*$F69,MAX((Expenses!HQ$15-$AB69/12)*$AA69*$F69,0)+MAX((Expenses!HQ$14-$AB70/12)*$AA70*$F69,0)+MAX((Expenses!HQ$17-$AB71/12)*$AA71*$F69,0)+MAX((Expenses!HQ$16-$AB72/12)*$AA72*$F69,0)+MAX((Expenses!HQ$18-$AB73/12)*$AA73*$F69,0)))))</f>
        <v>0</v>
      </c>
      <c r="HT240" s="515">
        <f>IF(OR(HT$167&lt;=EOMONTH($E69,$R69*(1-$O69)),HT$167&gt;EOMONTH($E69,$P69*12*(1-$O69)+$Q69*12*$O69+$R69*(1-$O69))),0,IF($X69="NNN",SUM(Expenses!HR$14:HR$18)*$F69,IF($X69="FSG",0,IF($X69="MG",SUMPRODUCT(Expenses!HR$14:HR$18,$Z69:$Z73)*$F69,MAX((Expenses!HR$15-$AB69/12)*$AA69*$F69,0)+MAX((Expenses!HR$14-$AB70/12)*$AA70*$F69,0)+MAX((Expenses!HR$17-$AB71/12)*$AA71*$F69,0)+MAX((Expenses!HR$16-$AB72/12)*$AA72*$F69,0)+MAX((Expenses!HR$18-$AB73/12)*$AA73*$F69,0)))))</f>
        <v>0</v>
      </c>
      <c r="HU240" s="515">
        <f>IF(OR(HU$167&lt;=EOMONTH($E69,$R69*(1-$O69)),HU$167&gt;EOMONTH($E69,$P69*12*(1-$O69)+$Q69*12*$O69+$R69*(1-$O69))),0,IF($X69="NNN",SUM(Expenses!HS$14:HS$18)*$F69,IF($X69="FSG",0,IF($X69="MG",SUMPRODUCT(Expenses!HS$14:HS$18,$Z69:$Z73)*$F69,MAX((Expenses!HS$15-$AB69/12)*$AA69*$F69,0)+MAX((Expenses!HS$14-$AB70/12)*$AA70*$F69,0)+MAX((Expenses!HS$17-$AB71/12)*$AA71*$F69,0)+MAX((Expenses!HS$16-$AB72/12)*$AA72*$F69,0)+MAX((Expenses!HS$18-$AB73/12)*$AA73*$F69,0)))))</f>
        <v>0</v>
      </c>
      <c r="HV240" s="515">
        <f>IF(OR(HV$167&lt;=EOMONTH($E69,$R69*(1-$O69)),HV$167&gt;EOMONTH($E69,$P69*12*(1-$O69)+$Q69*12*$O69+$R69*(1-$O69))),0,IF($X69="NNN",SUM(Expenses!HT$14:HT$18)*$F69,IF($X69="FSG",0,IF($X69="MG",SUMPRODUCT(Expenses!HT$14:HT$18,$Z69:$Z73)*$F69,MAX((Expenses!HT$15-$AB69/12)*$AA69*$F69,0)+MAX((Expenses!HT$14-$AB70/12)*$AA70*$F69,0)+MAX((Expenses!HT$17-$AB71/12)*$AA71*$F69,0)+MAX((Expenses!HT$16-$AB72/12)*$AA72*$F69,0)+MAX((Expenses!HT$18-$AB73/12)*$AA73*$F69,0)))))</f>
        <v>0</v>
      </c>
      <c r="HW240" s="515">
        <f>IF(OR(HW$167&lt;=EOMONTH($E69,$R69*(1-$O69)),HW$167&gt;EOMONTH($E69,$P69*12*(1-$O69)+$Q69*12*$O69+$R69*(1-$O69))),0,IF($X69="NNN",SUM(Expenses!HU$14:HU$18)*$F69,IF($X69="FSG",0,IF($X69="MG",SUMPRODUCT(Expenses!HU$14:HU$18,$Z69:$Z73)*$F69,MAX((Expenses!HU$15-$AB69/12)*$AA69*$F69,0)+MAX((Expenses!HU$14-$AB70/12)*$AA70*$F69,0)+MAX((Expenses!HU$17-$AB71/12)*$AA71*$F69,0)+MAX((Expenses!HU$16-$AB72/12)*$AA72*$F69,0)+MAX((Expenses!HU$18-$AB73/12)*$AA73*$F69,0)))))</f>
        <v>0</v>
      </c>
      <c r="HX240" s="515">
        <f>IF(OR(HX$167&lt;=EOMONTH($E69,$R69*(1-$O69)),HX$167&gt;EOMONTH($E69,$P69*12*(1-$O69)+$Q69*12*$O69+$R69*(1-$O69))),0,IF($X69="NNN",SUM(Expenses!HV$14:HV$18)*$F69,IF($X69="FSG",0,IF($X69="MG",SUMPRODUCT(Expenses!HV$14:HV$18,$Z69:$Z73)*$F69,MAX((Expenses!HV$15-$AB69/12)*$AA69*$F69,0)+MAX((Expenses!HV$14-$AB70/12)*$AA70*$F69,0)+MAX((Expenses!HV$17-$AB71/12)*$AA71*$F69,0)+MAX((Expenses!HV$16-$AB72/12)*$AA72*$F69,0)+MAX((Expenses!HV$18-$AB73/12)*$AA73*$F69,0)))))</f>
        <v>0</v>
      </c>
      <c r="HY240" s="515">
        <f>IF(OR(HY$167&lt;=EOMONTH($E69,$R69*(1-$O69)),HY$167&gt;EOMONTH($E69,$P69*12*(1-$O69)+$Q69*12*$O69+$R69*(1-$O69))),0,IF($X69="NNN",SUM(Expenses!HW$14:HW$18)*$F69,IF($X69="FSG",0,IF($X69="MG",SUMPRODUCT(Expenses!HW$14:HW$18,$Z69:$Z73)*$F69,MAX((Expenses!HW$15-$AB69/12)*$AA69*$F69,0)+MAX((Expenses!HW$14-$AB70/12)*$AA70*$F69,0)+MAX((Expenses!HW$17-$AB71/12)*$AA71*$F69,0)+MAX((Expenses!HW$16-$AB72/12)*$AA72*$F69,0)+MAX((Expenses!HW$18-$AB73/12)*$AA73*$F69,0)))))</f>
        <v>0</v>
      </c>
      <c r="HZ240" s="515">
        <f>IF(OR(HZ$167&lt;=EOMONTH($E69,$R69*(1-$O69)),HZ$167&gt;EOMONTH($E69,$P69*12*(1-$O69)+$Q69*12*$O69+$R69*(1-$O69))),0,IF($X69="NNN",SUM(Expenses!HX$14:HX$18)*$F69,IF($X69="FSG",0,IF($X69="MG",SUMPRODUCT(Expenses!HX$14:HX$18,$Z69:$Z73)*$F69,MAX((Expenses!HX$15-$AB69/12)*$AA69*$F69,0)+MAX((Expenses!HX$14-$AB70/12)*$AA70*$F69,0)+MAX((Expenses!HX$17-$AB71/12)*$AA71*$F69,0)+MAX((Expenses!HX$16-$AB72/12)*$AA72*$F69,0)+MAX((Expenses!HX$18-$AB73/12)*$AA73*$F69,0)))))</f>
        <v>0</v>
      </c>
      <c r="IA240" s="515">
        <f>IF(OR(IA$167&lt;=EOMONTH($E69,$R69*(1-$O69)),IA$167&gt;EOMONTH($E69,$P69*12*(1-$O69)+$Q69*12*$O69+$R69*(1-$O69))),0,IF($X69="NNN",SUM(Expenses!HY$14:HY$18)*$F69,IF($X69="FSG",0,IF($X69="MG",SUMPRODUCT(Expenses!HY$14:HY$18,$Z69:$Z73)*$F69,MAX((Expenses!HY$15-$AB69/12)*$AA69*$F69,0)+MAX((Expenses!HY$14-$AB70/12)*$AA70*$F69,0)+MAX((Expenses!HY$17-$AB71/12)*$AA71*$F69,0)+MAX((Expenses!HY$16-$AB72/12)*$AA72*$F69,0)+MAX((Expenses!HY$18-$AB73/12)*$AA73*$F69,0)))))</f>
        <v>0</v>
      </c>
      <c r="IB240" s="515">
        <f>IF(OR(IB$167&lt;=EOMONTH($E69,$R69*(1-$O69)),IB$167&gt;EOMONTH($E69,$P69*12*(1-$O69)+$Q69*12*$O69+$R69*(1-$O69))),0,IF($X69="NNN",SUM(Expenses!HZ$14:HZ$18)*$F69,IF($X69="FSG",0,IF($X69="MG",SUMPRODUCT(Expenses!HZ$14:HZ$18,$Z69:$Z73)*$F69,MAX((Expenses!HZ$15-$AB69/12)*$AA69*$F69,0)+MAX((Expenses!HZ$14-$AB70/12)*$AA70*$F69,0)+MAX((Expenses!HZ$17-$AB71/12)*$AA71*$F69,0)+MAX((Expenses!HZ$16-$AB72/12)*$AA72*$F69,0)+MAX((Expenses!HZ$18-$AB73/12)*$AA73*$F69,0)))))</f>
        <v>0</v>
      </c>
      <c r="IC240" s="515">
        <f>IF(OR(IC$167&lt;=EOMONTH($E69,$R69*(1-$O69)),IC$167&gt;EOMONTH($E69,$P69*12*(1-$O69)+$Q69*12*$O69+$R69*(1-$O69))),0,IF($X69="NNN",SUM(Expenses!IA$14:IA$18)*$F69,IF($X69="FSG",0,IF($X69="MG",SUMPRODUCT(Expenses!IA$14:IA$18,$Z69:$Z73)*$F69,MAX((Expenses!IA$15-$AB69/12)*$AA69*$F69,0)+MAX((Expenses!IA$14-$AB70/12)*$AA70*$F69,0)+MAX((Expenses!IA$17-$AB71/12)*$AA71*$F69,0)+MAX((Expenses!IA$16-$AB72/12)*$AA72*$F69,0)+MAX((Expenses!IA$18-$AB73/12)*$AA73*$F69,0)))))</f>
        <v>0</v>
      </c>
      <c r="ID240" s="515">
        <f>IF(OR(ID$167&lt;=EOMONTH($E69,$R69*(1-$O69)),ID$167&gt;EOMONTH($E69,$P69*12*(1-$O69)+$Q69*12*$O69+$R69*(1-$O69))),0,IF($X69="NNN",SUM(Expenses!IB$14:IB$18)*$F69,IF($X69="FSG",0,IF($X69="MG",SUMPRODUCT(Expenses!IB$14:IB$18,$Z69:$Z73)*$F69,MAX((Expenses!IB$15-$AB69/12)*$AA69*$F69,0)+MAX((Expenses!IB$14-$AB70/12)*$AA70*$F69,0)+MAX((Expenses!IB$17-$AB71/12)*$AA71*$F69,0)+MAX((Expenses!IB$16-$AB72/12)*$AA72*$F69,0)+MAX((Expenses!IB$18-$AB73/12)*$AA73*$F69,0)))))</f>
        <v>0</v>
      </c>
      <c r="IE240" s="515">
        <f>IF(OR(IE$167&lt;=EOMONTH($E69,$R69*(1-$O69)),IE$167&gt;EOMONTH($E69,$P69*12*(1-$O69)+$Q69*12*$O69+$R69*(1-$O69))),0,IF($X69="NNN",SUM(Expenses!IC$14:IC$18)*$F69,IF($X69="FSG",0,IF($X69="MG",SUMPRODUCT(Expenses!IC$14:IC$18,$Z69:$Z73)*$F69,MAX((Expenses!IC$15-$AB69/12)*$AA69*$F69,0)+MAX((Expenses!IC$14-$AB70/12)*$AA70*$F69,0)+MAX((Expenses!IC$17-$AB71/12)*$AA71*$F69,0)+MAX((Expenses!IC$16-$AB72/12)*$AA72*$F69,0)+MAX((Expenses!IC$18-$AB73/12)*$AA73*$F69,0)))))</f>
        <v>0</v>
      </c>
      <c r="IF240" s="515">
        <f>IF(OR(IF$167&lt;=EOMONTH($E69,$R69*(1-$O69)),IF$167&gt;EOMONTH($E69,$P69*12*(1-$O69)+$Q69*12*$O69+$R69*(1-$O69))),0,IF($X69="NNN",SUM(Expenses!ID$14:ID$18)*$F69,IF($X69="FSG",0,IF($X69="MG",SUMPRODUCT(Expenses!ID$14:ID$18,$Z69:$Z73)*$F69,MAX((Expenses!ID$15-$AB69/12)*$AA69*$F69,0)+MAX((Expenses!ID$14-$AB70/12)*$AA70*$F69,0)+MAX((Expenses!ID$17-$AB71/12)*$AA71*$F69,0)+MAX((Expenses!ID$16-$AB72/12)*$AA72*$F69,0)+MAX((Expenses!ID$18-$AB73/12)*$AA73*$F69,0)))))</f>
        <v>0</v>
      </c>
      <c r="IG240" s="515">
        <f>IF(OR(IG$167&lt;=EOMONTH($E69,$R69*(1-$O69)),IG$167&gt;EOMONTH($E69,$P69*12*(1-$O69)+$Q69*12*$O69+$R69*(1-$O69))),0,IF($X69="NNN",SUM(Expenses!IE$14:IE$18)*$F69,IF($X69="FSG",0,IF($X69="MG",SUMPRODUCT(Expenses!IE$14:IE$18,$Z69:$Z73)*$F69,MAX((Expenses!IE$15-$AB69/12)*$AA69*$F69,0)+MAX((Expenses!IE$14-$AB70/12)*$AA70*$F69,0)+MAX((Expenses!IE$17-$AB71/12)*$AA71*$F69,0)+MAX((Expenses!IE$16-$AB72/12)*$AA72*$F69,0)+MAX((Expenses!IE$18-$AB73/12)*$AA73*$F69,0)))))</f>
        <v>0</v>
      </c>
      <c r="IH240" s="515">
        <f>IF(OR(IH$167&lt;=EOMONTH($E69,$R69*(1-$O69)),IH$167&gt;EOMONTH($E69,$P69*12*(1-$O69)+$Q69*12*$O69+$R69*(1-$O69))),0,IF($X69="NNN",SUM(Expenses!IF$14:IF$18)*$F69,IF($X69="FSG",0,IF($X69="MG",SUMPRODUCT(Expenses!IF$14:IF$18,$Z69:$Z73)*$F69,MAX((Expenses!IF$15-$AB69/12)*$AA69*$F69,0)+MAX((Expenses!IF$14-$AB70/12)*$AA70*$F69,0)+MAX((Expenses!IF$17-$AB71/12)*$AA71*$F69,0)+MAX((Expenses!IF$16-$AB72/12)*$AA72*$F69,0)+MAX((Expenses!IF$18-$AB73/12)*$AA73*$F69,0)))))</f>
        <v>0</v>
      </c>
      <c r="II240" s="515">
        <f>IF(OR(II$167&lt;=EOMONTH($E69,$R69*(1-$O69)),II$167&gt;EOMONTH($E69,$P69*12*(1-$O69)+$Q69*12*$O69+$R69*(1-$O69))),0,IF($X69="NNN",SUM(Expenses!IG$14:IG$18)*$F69,IF($X69="FSG",0,IF($X69="MG",SUMPRODUCT(Expenses!IG$14:IG$18,$Z69:$Z73)*$F69,MAX((Expenses!IG$15-$AB69/12)*$AA69*$F69,0)+MAX((Expenses!IG$14-$AB70/12)*$AA70*$F69,0)+MAX((Expenses!IG$17-$AB71/12)*$AA71*$F69,0)+MAX((Expenses!IG$16-$AB72/12)*$AA72*$F69,0)+MAX((Expenses!IG$18-$AB73/12)*$AA73*$F69,0)))))</f>
        <v>0</v>
      </c>
      <c r="IJ240" s="515">
        <f>IF(OR(IJ$167&lt;=EOMONTH($E69,$R69*(1-$O69)),IJ$167&gt;EOMONTH($E69,$P69*12*(1-$O69)+$Q69*12*$O69+$R69*(1-$O69))),0,IF($X69="NNN",SUM(Expenses!IH$14:IH$18)*$F69,IF($X69="FSG",0,IF($X69="MG",SUMPRODUCT(Expenses!IH$14:IH$18,$Z69:$Z73)*$F69,MAX((Expenses!IH$15-$AB69/12)*$AA69*$F69,0)+MAX((Expenses!IH$14-$AB70/12)*$AA70*$F69,0)+MAX((Expenses!IH$17-$AB71/12)*$AA71*$F69,0)+MAX((Expenses!IH$16-$AB72/12)*$AA72*$F69,0)+MAX((Expenses!IH$18-$AB73/12)*$AA73*$F69,0)))))</f>
        <v>0</v>
      </c>
      <c r="IK240" s="515">
        <f>IF(OR(IK$167&lt;=EOMONTH($E69,$R69*(1-$O69)),IK$167&gt;EOMONTH($E69,$P69*12*(1-$O69)+$Q69*12*$O69+$R69*(1-$O69))),0,IF($X69="NNN",SUM(Expenses!II$14:II$18)*$F69,IF($X69="FSG",0,IF($X69="MG",SUMPRODUCT(Expenses!II$14:II$18,$Z69:$Z73)*$F69,MAX((Expenses!II$15-$AB69/12)*$AA69*$F69,0)+MAX((Expenses!II$14-$AB70/12)*$AA70*$F69,0)+MAX((Expenses!II$17-$AB71/12)*$AA71*$F69,0)+MAX((Expenses!II$16-$AB72/12)*$AA72*$F69,0)+MAX((Expenses!II$18-$AB73/12)*$AA73*$F69,0)))))</f>
        <v>0</v>
      </c>
      <c r="IL240" s="515">
        <f>IF(OR(IL$167&lt;=EOMONTH($E69,$R69*(1-$O69)),IL$167&gt;EOMONTH($E69,$P69*12*(1-$O69)+$Q69*12*$O69+$R69*(1-$O69))),0,IF($X69="NNN",SUM(Expenses!IJ$14:IJ$18)*$F69,IF($X69="FSG",0,IF($X69="MG",SUMPRODUCT(Expenses!IJ$14:IJ$18,$Z69:$Z73)*$F69,MAX((Expenses!IJ$15-$AB69/12)*$AA69*$F69,0)+MAX((Expenses!IJ$14-$AB70/12)*$AA70*$F69,0)+MAX((Expenses!IJ$17-$AB71/12)*$AA71*$F69,0)+MAX((Expenses!IJ$16-$AB72/12)*$AA72*$F69,0)+MAX((Expenses!IJ$18-$AB73/12)*$AA73*$F69,0)))))</f>
        <v>0</v>
      </c>
      <c r="IM240" s="515">
        <f>IF(OR(IM$167&lt;=EOMONTH($E69,$R69*(1-$O69)),IM$167&gt;EOMONTH($E69,$P69*12*(1-$O69)+$Q69*12*$O69+$R69*(1-$O69))),0,IF($X69="NNN",SUM(Expenses!IK$14:IK$18)*$F69,IF($X69="FSG",0,IF($X69="MG",SUMPRODUCT(Expenses!IK$14:IK$18,$Z69:$Z73)*$F69,MAX((Expenses!IK$15-$AB69/12)*$AA69*$F69,0)+MAX((Expenses!IK$14-$AB70/12)*$AA70*$F69,0)+MAX((Expenses!IK$17-$AB71/12)*$AA71*$F69,0)+MAX((Expenses!IK$16-$AB72/12)*$AA72*$F69,0)+MAX((Expenses!IK$18-$AB73/12)*$AA73*$F69,0)))))</f>
        <v>0</v>
      </c>
      <c r="IN240" s="515">
        <f>IF(OR(IN$167&lt;=EOMONTH($E69,$R69*(1-$O69)),IN$167&gt;EOMONTH($E69,$P69*12*(1-$O69)+$Q69*12*$O69+$R69*(1-$O69))),0,IF($X69="NNN",SUM(Expenses!IL$14:IL$18)*$F69,IF($X69="FSG",0,IF($X69="MG",SUMPRODUCT(Expenses!IL$14:IL$18,$Z69:$Z73)*$F69,MAX((Expenses!IL$15-$AB69/12)*$AA69*$F69,0)+MAX((Expenses!IL$14-$AB70/12)*$AA70*$F69,0)+MAX((Expenses!IL$17-$AB71/12)*$AA71*$F69,0)+MAX((Expenses!IL$16-$AB72/12)*$AA72*$F69,0)+MAX((Expenses!IL$18-$AB73/12)*$AA73*$F69,0)))))</f>
        <v>0</v>
      </c>
      <c r="IO240" s="515">
        <f>IF(OR(IO$167&lt;=EOMONTH($E69,$R69*(1-$O69)),IO$167&gt;EOMONTH($E69,$P69*12*(1-$O69)+$Q69*12*$O69+$R69*(1-$O69))),0,IF($X69="NNN",SUM(Expenses!IM$14:IM$18)*$F69,IF($X69="FSG",0,IF($X69="MG",SUMPRODUCT(Expenses!IM$14:IM$18,$Z69:$Z73)*$F69,MAX((Expenses!IM$15-$AB69/12)*$AA69*$F69,0)+MAX((Expenses!IM$14-$AB70/12)*$AA70*$F69,0)+MAX((Expenses!IM$17-$AB71/12)*$AA71*$F69,0)+MAX((Expenses!IM$16-$AB72/12)*$AA72*$F69,0)+MAX((Expenses!IM$18-$AB73/12)*$AA73*$F69,0)))))</f>
        <v>0</v>
      </c>
      <c r="IP240" s="515">
        <f>IF(OR(IP$167&lt;=EOMONTH($E69,$R69*(1-$O69)),IP$167&gt;EOMONTH($E69,$P69*12*(1-$O69)+$Q69*12*$O69+$R69*(1-$O69))),0,IF($X69="NNN",SUM(Expenses!IN$14:IN$18)*$F69,IF($X69="FSG",0,IF($X69="MG",SUMPRODUCT(Expenses!IN$14:IN$18,$Z69:$Z73)*$F69,MAX((Expenses!IN$15-$AB69/12)*$AA69*$F69,0)+MAX((Expenses!IN$14-$AB70/12)*$AA70*$F69,0)+MAX((Expenses!IN$17-$AB71/12)*$AA71*$F69,0)+MAX((Expenses!IN$16-$AB72/12)*$AA72*$F69,0)+MAX((Expenses!IN$18-$AB73/12)*$AA73*$F69,0)))))</f>
        <v>0</v>
      </c>
      <c r="IQ240" s="515">
        <f>IF(OR(IQ$167&lt;=EOMONTH($E69,$R69*(1-$O69)),IQ$167&gt;EOMONTH($E69,$P69*12*(1-$O69)+$Q69*12*$O69+$R69*(1-$O69))),0,IF($X69="NNN",SUM(Expenses!IO$14:IO$18)*$F69,IF($X69="FSG",0,IF($X69="MG",SUMPRODUCT(Expenses!IO$14:IO$18,$Z69:$Z73)*$F69,MAX((Expenses!IO$15-$AB69/12)*$AA69*$F69,0)+MAX((Expenses!IO$14-$AB70/12)*$AA70*$F69,0)+MAX((Expenses!IO$17-$AB71/12)*$AA71*$F69,0)+MAX((Expenses!IO$16-$AB72/12)*$AA72*$F69,0)+MAX((Expenses!IO$18-$AB73/12)*$AA73*$F69,0)))))</f>
        <v>0</v>
      </c>
      <c r="IR240" s="515">
        <f>IF(OR(IR$167&lt;=EOMONTH($E69,$R69*(1-$O69)),IR$167&gt;EOMONTH($E69,$P69*12*(1-$O69)+$Q69*12*$O69+$R69*(1-$O69))),0,IF($X69="NNN",SUM(Expenses!IP$14:IP$18)*$F69,IF($X69="FSG",0,IF($X69="MG",SUMPRODUCT(Expenses!IP$14:IP$18,$Z69:$Z73)*$F69,MAX((Expenses!IP$15-$AB69/12)*$AA69*$F69,0)+MAX((Expenses!IP$14-$AB70/12)*$AA70*$F69,0)+MAX((Expenses!IP$17-$AB71/12)*$AA71*$F69,0)+MAX((Expenses!IP$16-$AB72/12)*$AA72*$F69,0)+MAX((Expenses!IP$18-$AB73/12)*$AA73*$F69,0)))))</f>
        <v>0</v>
      </c>
      <c r="IS240" s="515">
        <f>IF(OR(IS$167&lt;=EOMONTH($E69,$R69*(1-$O69)),IS$167&gt;EOMONTH($E69,$P69*12*(1-$O69)+$Q69*12*$O69+$R69*(1-$O69))),0,IF($X69="NNN",SUM(Expenses!IQ$14:IQ$18)*$F69,IF($X69="FSG",0,IF($X69="MG",SUMPRODUCT(Expenses!IQ$14:IQ$18,$Z69:$Z73)*$F69,MAX((Expenses!IQ$15-$AB69/12)*$AA69*$F69,0)+MAX((Expenses!IQ$14-$AB70/12)*$AA70*$F69,0)+MAX((Expenses!IQ$17-$AB71/12)*$AA71*$F69,0)+MAX((Expenses!IQ$16-$AB72/12)*$AA72*$F69,0)+MAX((Expenses!IQ$18-$AB73/12)*$AA73*$F69,0)))))</f>
        <v>0</v>
      </c>
      <c r="IT240" s="515">
        <f>IF(OR(IT$167&lt;=EOMONTH($E69,$R69*(1-$O69)),IT$167&gt;EOMONTH($E69,$P69*12*(1-$O69)+$Q69*12*$O69+$R69*(1-$O69))),0,IF($X69="NNN",SUM(Expenses!IR$14:IR$18)*$F69,IF($X69="FSG",0,IF($X69="MG",SUMPRODUCT(Expenses!IR$14:IR$18,$Z69:$Z73)*$F69,MAX((Expenses!IR$15-$AB69/12)*$AA69*$F69,0)+MAX((Expenses!IR$14-$AB70/12)*$AA70*$F69,0)+MAX((Expenses!IR$17-$AB71/12)*$AA71*$F69,0)+MAX((Expenses!IR$16-$AB72/12)*$AA72*$F69,0)+MAX((Expenses!IR$18-$AB73/12)*$AA73*$F69,0)))))</f>
        <v>0</v>
      </c>
      <c r="IU240" s="515">
        <f>IF(OR(IU$167&lt;=EOMONTH($E69,$R69*(1-$O69)),IU$167&gt;EOMONTH($E69,$P69*12*(1-$O69)+$Q69*12*$O69+$R69*(1-$O69))),0,IF($X69="NNN",SUM(Expenses!IS$14:IS$18)*$F69,IF($X69="FSG",0,IF($X69="MG",SUMPRODUCT(Expenses!IS$14:IS$18,$Z69:$Z73)*$F69,MAX((Expenses!IS$15-$AB69/12)*$AA69*$F69,0)+MAX((Expenses!IS$14-$AB70/12)*$AA70*$F69,0)+MAX((Expenses!IS$17-$AB71/12)*$AA71*$F69,0)+MAX((Expenses!IS$16-$AB72/12)*$AA72*$F69,0)+MAX((Expenses!IS$18-$AB73/12)*$AA73*$F69,0)))))</f>
        <v>0</v>
      </c>
      <c r="IV240" s="515">
        <f>IF(OR(IV$167&lt;=EOMONTH($E69,$R69*(1-$O69)),IV$167&gt;EOMONTH($E69,$P69*12*(1-$O69)+$Q69*12*$O69+$R69*(1-$O69))),0,IF($X69="NNN",SUM(Expenses!IT$14:IT$18)*$F69,IF($X69="FSG",0,IF($X69="MG",SUMPRODUCT(Expenses!IT$14:IT$18,$Z69:$Z73)*$F69,MAX((Expenses!IT$15-$AB69/12)*$AA69*$F69,0)+MAX((Expenses!IT$14-$AB70/12)*$AA70*$F69,0)+MAX((Expenses!IT$17-$AB71/12)*$AA71*$F69,0)+MAX((Expenses!IT$16-$AB72/12)*$AA72*$F69,0)+MAX((Expenses!IT$18-$AB73/12)*$AA73*$F69,0)))))</f>
        <v>0</v>
      </c>
      <c r="IW240" s="515">
        <f>IF(OR(IW$167&lt;=EOMONTH($E69,$R69*(1-$O69)),IW$167&gt;EOMONTH($E69,$P69*12*(1-$O69)+$Q69*12*$O69+$R69*(1-$O69))),0,IF($X69="NNN",SUM(Expenses!IU$14:IU$18)*$F69,IF($X69="FSG",0,IF($X69="MG",SUMPRODUCT(Expenses!IU$14:IU$18,$Z69:$Z73)*$F69,MAX((Expenses!IU$15-$AB69/12)*$AA69*$F69,0)+MAX((Expenses!IU$14-$AB70/12)*$AA70*$F69,0)+MAX((Expenses!IU$17-$AB71/12)*$AA71*$F69,0)+MAX((Expenses!IU$16-$AB72/12)*$AA72*$F69,0)+MAX((Expenses!IU$18-$AB73/12)*$AA73*$F69,0)))))</f>
        <v>0</v>
      </c>
      <c r="IX240" s="515">
        <f>IF(OR(IX$167&lt;=EOMONTH($E69,$R69*(1-$O69)),IX$167&gt;EOMONTH($E69,$P69*12*(1-$O69)+$Q69*12*$O69+$R69*(1-$O69))),0,IF($X69="NNN",SUM(Expenses!IV$14:IV$18)*$F69,IF($X69="FSG",0,IF($X69="MG",SUMPRODUCT(Expenses!IV$14:IV$18,$Z69:$Z73)*$F69,MAX((Expenses!IV$15-$AB69/12)*$AA69*$F69,0)+MAX((Expenses!IV$14-$AB70/12)*$AA70*$F69,0)+MAX((Expenses!IV$17-$AB71/12)*$AA71*$F69,0)+MAX((Expenses!IV$16-$AB72/12)*$AA72*$F69,0)+MAX((Expenses!IV$18-$AB73/12)*$AA73*$F69,0)))))</f>
        <v>0</v>
      </c>
      <c r="IY240" s="515">
        <f>IF(OR(IY$167&lt;=EOMONTH($E69,$R69*(1-$O69)),IY$167&gt;EOMONTH($E69,$P69*12*(1-$O69)+$Q69*12*$O69+$R69*(1-$O69))),0,IF($X69="NNN",SUM(Expenses!IW$14:IW$18)*$F69,IF($X69="FSG",0,IF($X69="MG",SUMPRODUCT(Expenses!IW$14:IW$18,$Z69:$Z73)*$F69,MAX((Expenses!IW$15-$AB69/12)*$AA69*$F69,0)+MAX((Expenses!IW$14-$AB70/12)*$AA70*$F69,0)+MAX((Expenses!IW$17-$AB71/12)*$AA71*$F69,0)+MAX((Expenses!IW$16-$AB72/12)*$AA72*$F69,0)+MAX((Expenses!IW$18-$AB73/12)*$AA73*$F69,0)))))</f>
        <v>0</v>
      </c>
      <c r="IZ240" s="515">
        <f>IF(OR(IZ$167&lt;=EOMONTH($E69,$R69*(1-$O69)),IZ$167&gt;EOMONTH($E69,$P69*12*(1-$O69)+$Q69*12*$O69+$R69*(1-$O69))),0,IF($X69="NNN",SUM(Expenses!IX$14:IX$18)*$F69,IF($X69="FSG",0,IF($X69="MG",SUMPRODUCT(Expenses!IX$14:IX$18,$Z69:$Z73)*$F69,MAX((Expenses!IX$15-$AB69/12)*$AA69*$F69,0)+MAX((Expenses!IX$14-$AB70/12)*$AA70*$F69,0)+MAX((Expenses!IX$17-$AB71/12)*$AA71*$F69,0)+MAX((Expenses!IX$16-$AB72/12)*$AA72*$F69,0)+MAX((Expenses!IX$18-$AB73/12)*$AA73*$F69,0)))))</f>
        <v>0</v>
      </c>
      <c r="JA240" s="515">
        <f>IF(OR(JA$167&lt;=EOMONTH($E69,$R69*(1-$O69)),JA$167&gt;EOMONTH($E69,$P69*12*(1-$O69)+$Q69*12*$O69+$R69*(1-$O69))),0,IF($X69="NNN",SUM(Expenses!IY$14:IY$18)*$F69,IF($X69="FSG",0,IF($X69="MG",SUMPRODUCT(Expenses!IY$14:IY$18,$Z69:$Z73)*$F69,MAX((Expenses!IY$15-$AB69/12)*$AA69*$F69,0)+MAX((Expenses!IY$14-$AB70/12)*$AA70*$F69,0)+MAX((Expenses!IY$17-$AB71/12)*$AA71*$F69,0)+MAX((Expenses!IY$16-$AB72/12)*$AA72*$F69,0)+MAX((Expenses!IY$18-$AB73/12)*$AA73*$F69,0)))))</f>
        <v>0</v>
      </c>
      <c r="JB240" s="515">
        <f>IF(OR(JB$167&lt;=EOMONTH($E69,$R69*(1-$O69)),JB$167&gt;EOMONTH($E69,$P69*12*(1-$O69)+$Q69*12*$O69+$R69*(1-$O69))),0,IF($X69="NNN",SUM(Expenses!IZ$14:IZ$18)*$F69,IF($X69="FSG",0,IF($X69="MG",SUMPRODUCT(Expenses!IZ$14:IZ$18,$Z69:$Z73)*$F69,MAX((Expenses!IZ$15-$AB69/12)*$AA69*$F69,0)+MAX((Expenses!IZ$14-$AB70/12)*$AA70*$F69,0)+MAX((Expenses!IZ$17-$AB71/12)*$AA71*$F69,0)+MAX((Expenses!IZ$16-$AB72/12)*$AA72*$F69,0)+MAX((Expenses!IZ$18-$AB73/12)*$AA73*$F69,0)))))</f>
        <v>0</v>
      </c>
      <c r="JC240" s="515">
        <f>IF(OR(JC$167&lt;=EOMONTH($E69,$R69*(1-$O69)),JC$167&gt;EOMONTH($E69,$P69*12*(1-$O69)+$Q69*12*$O69+$R69*(1-$O69))),0,IF($X69="NNN",SUM(Expenses!JA$14:JA$18)*$F69,IF($X69="FSG",0,IF($X69="MG",SUMPRODUCT(Expenses!JA$14:JA$18,$Z69:$Z73)*$F69,MAX((Expenses!JA$15-$AB69/12)*$AA69*$F69,0)+MAX((Expenses!JA$14-$AB70/12)*$AA70*$F69,0)+MAX((Expenses!JA$17-$AB71/12)*$AA71*$F69,0)+MAX((Expenses!JA$16-$AB72/12)*$AA72*$F69,0)+MAX((Expenses!JA$18-$AB73/12)*$AA73*$F69,0)))))</f>
        <v>0</v>
      </c>
      <c r="JD240" s="515">
        <f>IF(OR(JD$167&lt;=EOMONTH($E69,$R69*(1-$O69)),JD$167&gt;EOMONTH($E69,$P69*12*(1-$O69)+$Q69*12*$O69+$R69*(1-$O69))),0,IF($X69="NNN",SUM(Expenses!JB$14:JB$18)*$F69,IF($X69="FSG",0,IF($X69="MG",SUMPRODUCT(Expenses!JB$14:JB$18,$Z69:$Z73)*$F69,MAX((Expenses!JB$15-$AB69/12)*$AA69*$F69,0)+MAX((Expenses!JB$14-$AB70/12)*$AA70*$F69,0)+MAX((Expenses!JB$17-$AB71/12)*$AA71*$F69,0)+MAX((Expenses!JB$16-$AB72/12)*$AA72*$F69,0)+MAX((Expenses!JB$18-$AB73/12)*$AA73*$F69,0)))))</f>
        <v>0</v>
      </c>
      <c r="JE240" s="515">
        <f>IF(OR(JE$167&lt;=EOMONTH($E69,$R69*(1-$O69)),JE$167&gt;EOMONTH($E69,$P69*12*(1-$O69)+$Q69*12*$O69+$R69*(1-$O69))),0,IF($X69="NNN",SUM(Expenses!JC$14:JC$18)*$F69,IF($X69="FSG",0,IF($X69="MG",SUMPRODUCT(Expenses!JC$14:JC$18,$Z69:$Z73)*$F69,MAX((Expenses!JC$15-$AB69/12)*$AA69*$F69,0)+MAX((Expenses!JC$14-$AB70/12)*$AA70*$F69,0)+MAX((Expenses!JC$17-$AB71/12)*$AA71*$F69,0)+MAX((Expenses!JC$16-$AB72/12)*$AA72*$F69,0)+MAX((Expenses!JC$18-$AB73/12)*$AA73*$F69,0)))))</f>
        <v>0</v>
      </c>
      <c r="JF240" s="515">
        <f>IF(OR(JF$167&lt;=EOMONTH($E69,$R69*(1-$O69)),JF$167&gt;EOMONTH($E69,$P69*12*(1-$O69)+$Q69*12*$O69+$R69*(1-$O69))),0,IF($X69="NNN",SUM(Expenses!JD$14:JD$18)*$F69,IF($X69="FSG",0,IF($X69="MG",SUMPRODUCT(Expenses!JD$14:JD$18,$Z69:$Z73)*$F69,MAX((Expenses!JD$15-$AB69/12)*$AA69*$F69,0)+MAX((Expenses!JD$14-$AB70/12)*$AA70*$F69,0)+MAX((Expenses!JD$17-$AB71/12)*$AA71*$F69,0)+MAX((Expenses!JD$16-$AB72/12)*$AA72*$F69,0)+MAX((Expenses!JD$18-$AB73/12)*$AA73*$F69,0)))))</f>
        <v>0</v>
      </c>
      <c r="JG240" s="515">
        <f>IF(OR(JG$167&lt;=EOMONTH($E69,$R69*(1-$O69)),JG$167&gt;EOMONTH($E69,$P69*12*(1-$O69)+$Q69*12*$O69+$R69*(1-$O69))),0,IF($X69="NNN",SUM(Expenses!JE$14:JE$18)*$F69,IF($X69="FSG",0,IF($X69="MG",SUMPRODUCT(Expenses!JE$14:JE$18,$Z69:$Z73)*$F69,MAX((Expenses!JE$15-$AB69/12)*$AA69*$F69,0)+MAX((Expenses!JE$14-$AB70/12)*$AA70*$F69,0)+MAX((Expenses!JE$17-$AB71/12)*$AA71*$F69,0)+MAX((Expenses!JE$16-$AB72/12)*$AA72*$F69,0)+MAX((Expenses!JE$18-$AB73/12)*$AA73*$F69,0)))))</f>
        <v>0</v>
      </c>
      <c r="JH240" s="515">
        <f>IF(OR(JH$167&lt;=EOMONTH($E69,$R69*(1-$O69)),JH$167&gt;EOMONTH($E69,$P69*12*(1-$O69)+$Q69*12*$O69+$R69*(1-$O69))),0,IF($X69="NNN",SUM(Expenses!JF$14:JF$18)*$F69,IF($X69="FSG",0,IF($X69="MG",SUMPRODUCT(Expenses!JF$14:JF$18,$Z69:$Z73)*$F69,MAX((Expenses!JF$15-$AB69/12)*$AA69*$F69,0)+MAX((Expenses!JF$14-$AB70/12)*$AA70*$F69,0)+MAX((Expenses!JF$17-$AB71/12)*$AA71*$F69,0)+MAX((Expenses!JF$16-$AB72/12)*$AA72*$F69,0)+MAX((Expenses!JF$18-$AB73/12)*$AA73*$F69,0)))))</f>
        <v>0</v>
      </c>
      <c r="JI240" s="515">
        <f>IF(OR(JI$167&lt;=EOMONTH($E69,$R69*(1-$O69)),JI$167&gt;EOMONTH($E69,$P69*12*(1-$O69)+$Q69*12*$O69+$R69*(1-$O69))),0,IF($X69="NNN",SUM(Expenses!JG$14:JG$18)*$F69,IF($X69="FSG",0,IF($X69="MG",SUMPRODUCT(Expenses!JG$14:JG$18,$Z69:$Z73)*$F69,MAX((Expenses!JG$15-$AB69/12)*$AA69*$F69,0)+MAX((Expenses!JG$14-$AB70/12)*$AA70*$F69,0)+MAX((Expenses!JG$17-$AB71/12)*$AA71*$F69,0)+MAX((Expenses!JG$16-$AB72/12)*$AA72*$F69,0)+MAX((Expenses!JG$18-$AB73/12)*$AA73*$F69,0)))))</f>
        <v>0</v>
      </c>
      <c r="JJ240" s="515">
        <f>IF(OR(JJ$167&lt;=EOMONTH($E69,$R69*(1-$O69)),JJ$167&gt;EOMONTH($E69,$P69*12*(1-$O69)+$Q69*12*$O69+$R69*(1-$O69))),0,IF($X69="NNN",SUM(Expenses!JH$14:JH$18)*$F69,IF($X69="FSG",0,IF($X69="MG",SUMPRODUCT(Expenses!JH$14:JH$18,$Z69:$Z73)*$F69,MAX((Expenses!JH$15-$AB69/12)*$AA69*$F69,0)+MAX((Expenses!JH$14-$AB70/12)*$AA70*$F69,0)+MAX((Expenses!JH$17-$AB71/12)*$AA71*$F69,0)+MAX((Expenses!JH$16-$AB72/12)*$AA72*$F69,0)+MAX((Expenses!JH$18-$AB73/12)*$AA73*$F69,0)))))</f>
        <v>0</v>
      </c>
      <c r="JK240" s="515">
        <f>IF(OR(JK$167&lt;=EOMONTH($E69,$R69*(1-$O69)),JK$167&gt;EOMONTH($E69,$P69*12*(1-$O69)+$Q69*12*$O69+$R69*(1-$O69))),0,IF($X69="NNN",SUM(Expenses!JI$14:JI$18)*$F69,IF($X69="FSG",0,IF($X69="MG",SUMPRODUCT(Expenses!JI$14:JI$18,$Z69:$Z73)*$F69,MAX((Expenses!JI$15-$AB69/12)*$AA69*$F69,0)+MAX((Expenses!JI$14-$AB70/12)*$AA70*$F69,0)+MAX((Expenses!JI$17-$AB71/12)*$AA71*$F69,0)+MAX((Expenses!JI$16-$AB72/12)*$AA72*$F69,0)+MAX((Expenses!JI$18-$AB73/12)*$AA73*$F69,0)))))</f>
        <v>0</v>
      </c>
      <c r="JL240" s="515">
        <f>IF(OR(JL$167&lt;=EOMONTH($E69,$R69*(1-$O69)),JL$167&gt;EOMONTH($E69,$P69*12*(1-$O69)+$Q69*12*$O69+$R69*(1-$O69))),0,IF($X69="NNN",SUM(Expenses!JJ$14:JJ$18)*$F69,IF($X69="FSG",0,IF($X69="MG",SUMPRODUCT(Expenses!JJ$14:JJ$18,$Z69:$Z73)*$F69,MAX((Expenses!JJ$15-$AB69/12)*$AA69*$F69,0)+MAX((Expenses!JJ$14-$AB70/12)*$AA70*$F69,0)+MAX((Expenses!JJ$17-$AB71/12)*$AA71*$F69,0)+MAX((Expenses!JJ$16-$AB72/12)*$AA72*$F69,0)+MAX((Expenses!JJ$18-$AB73/12)*$AA73*$F69,0)))))</f>
        <v>0</v>
      </c>
      <c r="JM240" s="515">
        <f>IF(OR(JM$167&lt;=EOMONTH($E69,$R69*(1-$O69)),JM$167&gt;EOMONTH($E69,$P69*12*(1-$O69)+$Q69*12*$O69+$R69*(1-$O69))),0,IF($X69="NNN",SUM(Expenses!JK$14:JK$18)*$F69,IF($X69="FSG",0,IF($X69="MG",SUMPRODUCT(Expenses!JK$14:JK$18,$Z69:$Z73)*$F69,MAX((Expenses!JK$15-$AB69/12)*$AA69*$F69,0)+MAX((Expenses!JK$14-$AB70/12)*$AA70*$F69,0)+MAX((Expenses!JK$17-$AB71/12)*$AA71*$F69,0)+MAX((Expenses!JK$16-$AB72/12)*$AA72*$F69,0)+MAX((Expenses!JK$18-$AB73/12)*$AA73*$F69,0)))))</f>
        <v>0</v>
      </c>
      <c r="JN240" s="515">
        <f>IF(OR(JN$167&lt;=EOMONTH($E69,$R69*(1-$O69)),JN$167&gt;EOMONTH($E69,$P69*12*(1-$O69)+$Q69*12*$O69+$R69*(1-$O69))),0,IF($X69="NNN",SUM(Expenses!JL$14:JL$18)*$F69,IF($X69="FSG",0,IF($X69="MG",SUMPRODUCT(Expenses!JL$14:JL$18,$Z69:$Z73)*$F69,MAX((Expenses!JL$15-$AB69/12)*$AA69*$F69,0)+MAX((Expenses!JL$14-$AB70/12)*$AA70*$F69,0)+MAX((Expenses!JL$17-$AB71/12)*$AA71*$F69,0)+MAX((Expenses!JL$16-$AB72/12)*$AA72*$F69,0)+MAX((Expenses!JL$18-$AB73/12)*$AA73*$F69,0)))))</f>
        <v>0</v>
      </c>
      <c r="JO240" s="515">
        <f>IF(OR(JO$167&lt;=EOMONTH($E69,$R69*(1-$O69)),JO$167&gt;EOMONTH($E69,$P69*12*(1-$O69)+$Q69*12*$O69+$R69*(1-$O69))),0,IF($X69="NNN",SUM(Expenses!JM$14:JM$18)*$F69,IF($X69="FSG",0,IF($X69="MG",SUMPRODUCT(Expenses!JM$14:JM$18,$Z69:$Z73)*$F69,MAX((Expenses!JM$15-$AB69/12)*$AA69*$F69,0)+MAX((Expenses!JM$14-$AB70/12)*$AA70*$F69,0)+MAX((Expenses!JM$17-$AB71/12)*$AA71*$F69,0)+MAX((Expenses!JM$16-$AB72/12)*$AA72*$F69,0)+MAX((Expenses!JM$18-$AB73/12)*$AA73*$F69,0)))))</f>
        <v>0</v>
      </c>
      <c r="JP240" s="515">
        <f>IF(OR(JP$167&lt;=EOMONTH($E69,$R69*(1-$O69)),JP$167&gt;EOMONTH($E69,$P69*12*(1-$O69)+$Q69*12*$O69+$R69*(1-$O69))),0,IF($X69="NNN",SUM(Expenses!JN$14:JN$18)*$F69,IF($X69="FSG",0,IF($X69="MG",SUMPRODUCT(Expenses!JN$14:JN$18,$Z69:$Z73)*$F69,MAX((Expenses!JN$15-$AB69/12)*$AA69*$F69,0)+MAX((Expenses!JN$14-$AB70/12)*$AA70*$F69,0)+MAX((Expenses!JN$17-$AB71/12)*$AA71*$F69,0)+MAX((Expenses!JN$16-$AB72/12)*$AA72*$F69,0)+MAX((Expenses!JN$18-$AB73/12)*$AA73*$F69,0)))))</f>
        <v>0</v>
      </c>
      <c r="JQ240" s="515">
        <f>IF(OR(JQ$167&lt;=EOMONTH($E69,$R69*(1-$O69)),JQ$167&gt;EOMONTH($E69,$P69*12*(1-$O69)+$Q69*12*$O69+$R69*(1-$O69))),0,IF($X69="NNN",SUM(Expenses!JO$14:JO$18)*$F69,IF($X69="FSG",0,IF($X69="MG",SUMPRODUCT(Expenses!JO$14:JO$18,$Z69:$Z73)*$F69,MAX((Expenses!JO$15-$AB69/12)*$AA69*$F69,0)+MAX((Expenses!JO$14-$AB70/12)*$AA70*$F69,0)+MAX((Expenses!JO$17-$AB71/12)*$AA71*$F69,0)+MAX((Expenses!JO$16-$AB72/12)*$AA72*$F69,0)+MAX((Expenses!JO$18-$AB73/12)*$AA73*$F69,0)))))</f>
        <v>0</v>
      </c>
      <c r="JR240" s="515">
        <f>IF(OR(JR$167&lt;=EOMONTH($E69,$R69*(1-$O69)),JR$167&gt;EOMONTH($E69,$P69*12*(1-$O69)+$Q69*12*$O69+$R69*(1-$O69))),0,IF($X69="NNN",SUM(Expenses!JP$14:JP$18)*$F69,IF($X69="FSG",0,IF($X69="MG",SUMPRODUCT(Expenses!JP$14:JP$18,$Z69:$Z73)*$F69,MAX((Expenses!JP$15-$AB69/12)*$AA69*$F69,0)+MAX((Expenses!JP$14-$AB70/12)*$AA70*$F69,0)+MAX((Expenses!JP$17-$AB71/12)*$AA71*$F69,0)+MAX((Expenses!JP$16-$AB72/12)*$AA72*$F69,0)+MAX((Expenses!JP$18-$AB73/12)*$AA73*$F69,0)))))</f>
        <v>0</v>
      </c>
      <c r="JS240" s="515">
        <f>IF(OR(JS$167&lt;=EOMONTH($E69,$R69*(1-$O69)),JS$167&gt;EOMONTH($E69,$P69*12*(1-$O69)+$Q69*12*$O69+$R69*(1-$O69))),0,IF($X69="NNN",SUM(Expenses!JQ$14:JQ$18)*$F69,IF($X69="FSG",0,IF($X69="MG",SUMPRODUCT(Expenses!JQ$14:JQ$18,$Z69:$Z73)*$F69,MAX((Expenses!JQ$15-$AB69/12)*$AA69*$F69,0)+MAX((Expenses!JQ$14-$AB70/12)*$AA70*$F69,0)+MAX((Expenses!JQ$17-$AB71/12)*$AA71*$F69,0)+MAX((Expenses!JQ$16-$AB72/12)*$AA72*$F69,0)+MAX((Expenses!JQ$18-$AB73/12)*$AA73*$F69,0)))))</f>
        <v>0</v>
      </c>
      <c r="JT240" s="515">
        <f>IF(OR(JT$167&lt;=EOMONTH($E69,$R69*(1-$O69)),JT$167&gt;EOMONTH($E69,$P69*12*(1-$O69)+$Q69*12*$O69+$R69*(1-$O69))),0,IF($X69="NNN",SUM(Expenses!JR$14:JR$18)*$F69,IF($X69="FSG",0,IF($X69="MG",SUMPRODUCT(Expenses!JR$14:JR$18,$Z69:$Z73)*$F69,MAX((Expenses!JR$15-$AB69/12)*$AA69*$F69,0)+MAX((Expenses!JR$14-$AB70/12)*$AA70*$F69,0)+MAX((Expenses!JR$17-$AB71/12)*$AA71*$F69,0)+MAX((Expenses!JR$16-$AB72/12)*$AA72*$F69,0)+MAX((Expenses!JR$18-$AB73/12)*$AA73*$F69,0)))))</f>
        <v>0</v>
      </c>
      <c r="JU240" s="515">
        <f>IF(OR(JU$167&lt;=EOMONTH($E69,$R69*(1-$O69)),JU$167&gt;EOMONTH($E69,$P69*12*(1-$O69)+$Q69*12*$O69+$R69*(1-$O69))),0,IF($X69="NNN",SUM(Expenses!JS$14:JS$18)*$F69,IF($X69="FSG",0,IF($X69="MG",SUMPRODUCT(Expenses!JS$14:JS$18,$Z69:$Z73)*$F69,MAX((Expenses!JS$15-$AB69/12)*$AA69*$F69,0)+MAX((Expenses!JS$14-$AB70/12)*$AA70*$F69,0)+MAX((Expenses!JS$17-$AB71/12)*$AA71*$F69,0)+MAX((Expenses!JS$16-$AB72/12)*$AA72*$F69,0)+MAX((Expenses!JS$18-$AB73/12)*$AA73*$F69,0)))))</f>
        <v>0</v>
      </c>
      <c r="JV240" s="515">
        <f>IF(OR(JV$167&lt;=EOMONTH($E69,$R69*(1-$O69)),JV$167&gt;EOMONTH($E69,$P69*12*(1-$O69)+$Q69*12*$O69+$R69*(1-$O69))),0,IF($X69="NNN",SUM(Expenses!JT$14:JT$18)*$F69,IF($X69="FSG",0,IF($X69="MG",SUMPRODUCT(Expenses!JT$14:JT$18,$Z69:$Z73)*$F69,MAX((Expenses!JT$15-$AB69/12)*$AA69*$F69,0)+MAX((Expenses!JT$14-$AB70/12)*$AA70*$F69,0)+MAX((Expenses!JT$17-$AB71/12)*$AA71*$F69,0)+MAX((Expenses!JT$16-$AB72/12)*$AA72*$F69,0)+MAX((Expenses!JT$18-$AB73/12)*$AA73*$F69,0)))))</f>
        <v>0</v>
      </c>
      <c r="JW240" s="515">
        <f>IF(OR(JW$167&lt;=EOMONTH($E69,$R69*(1-$O69)),JW$167&gt;EOMONTH($E69,$P69*12*(1-$O69)+$Q69*12*$O69+$R69*(1-$O69))),0,IF($X69="NNN",SUM(Expenses!JU$14:JU$18)*$F69,IF($X69="FSG",0,IF($X69="MG",SUMPRODUCT(Expenses!JU$14:JU$18,$Z69:$Z73)*$F69,MAX((Expenses!JU$15-$AB69/12)*$AA69*$F69,0)+MAX((Expenses!JU$14-$AB70/12)*$AA70*$F69,0)+MAX((Expenses!JU$17-$AB71/12)*$AA71*$F69,0)+MAX((Expenses!JU$16-$AB72/12)*$AA72*$F69,0)+MAX((Expenses!JU$18-$AB73/12)*$AA73*$F69,0)))))</f>
        <v>0</v>
      </c>
      <c r="JX240" s="515">
        <f>IF(OR(JX$167&lt;=EOMONTH($E69,$R69*(1-$O69)),JX$167&gt;EOMONTH($E69,$P69*12*(1-$O69)+$Q69*12*$O69+$R69*(1-$O69))),0,IF($X69="NNN",SUM(Expenses!JV$14:JV$18)*$F69,IF($X69="FSG",0,IF($X69="MG",SUMPRODUCT(Expenses!JV$14:JV$18,$Z69:$Z73)*$F69,MAX((Expenses!JV$15-$AB69/12)*$AA69*$F69,0)+MAX((Expenses!JV$14-$AB70/12)*$AA70*$F69,0)+MAX((Expenses!JV$17-$AB71/12)*$AA71*$F69,0)+MAX((Expenses!JV$16-$AB72/12)*$AA72*$F69,0)+MAX((Expenses!JV$18-$AB73/12)*$AA73*$F69,0)))))</f>
        <v>0</v>
      </c>
      <c r="JY240" s="515">
        <f>IF(OR(JY$167&lt;=EOMONTH($E69,$R69*(1-$O69)),JY$167&gt;EOMONTH($E69,$P69*12*(1-$O69)+$Q69*12*$O69+$R69*(1-$O69))),0,IF($X69="NNN",SUM(Expenses!JW$14:JW$18)*$F69,IF($X69="FSG",0,IF($X69="MG",SUMPRODUCT(Expenses!JW$14:JW$18,$Z69:$Z73)*$F69,MAX((Expenses!JW$15-$AB69/12)*$AA69*$F69,0)+MAX((Expenses!JW$14-$AB70/12)*$AA70*$F69,0)+MAX((Expenses!JW$17-$AB71/12)*$AA71*$F69,0)+MAX((Expenses!JW$16-$AB72/12)*$AA72*$F69,0)+MAX((Expenses!JW$18-$AB73/12)*$AA73*$F69,0)))))</f>
        <v>0</v>
      </c>
      <c r="JZ240" s="515">
        <f>IF(OR(JZ$167&lt;=EOMONTH($E69,$R69*(1-$O69)),JZ$167&gt;EOMONTH($E69,$P69*12*(1-$O69)+$Q69*12*$O69+$R69*(1-$O69))),0,IF($X69="NNN",SUM(Expenses!JX$14:JX$18)*$F69,IF($X69="FSG",0,IF($X69="MG",SUMPRODUCT(Expenses!JX$14:JX$18,$Z69:$Z73)*$F69,MAX((Expenses!JX$15-$AB69/12)*$AA69*$F69,0)+MAX((Expenses!JX$14-$AB70/12)*$AA70*$F69,0)+MAX((Expenses!JX$17-$AB71/12)*$AA71*$F69,0)+MAX((Expenses!JX$16-$AB72/12)*$AA72*$F69,0)+MAX((Expenses!JX$18-$AB73/12)*$AA73*$F69,0)))))</f>
        <v>0</v>
      </c>
      <c r="KA240" s="515">
        <f>IF(OR(KA$167&lt;=EOMONTH($E69,$R69*(1-$O69)),KA$167&gt;EOMONTH($E69,$P69*12*(1-$O69)+$Q69*12*$O69+$R69*(1-$O69))),0,IF($X69="NNN",SUM(Expenses!JY$14:JY$18)*$F69,IF($X69="FSG",0,IF($X69="MG",SUMPRODUCT(Expenses!JY$14:JY$18,$Z69:$Z73)*$F69,MAX((Expenses!JY$15-$AB69/12)*$AA69*$F69,0)+MAX((Expenses!JY$14-$AB70/12)*$AA70*$F69,0)+MAX((Expenses!JY$17-$AB71/12)*$AA71*$F69,0)+MAX((Expenses!JY$16-$AB72/12)*$AA72*$F69,0)+MAX((Expenses!JY$18-$AB73/12)*$AA73*$F69,0)))))</f>
        <v>0</v>
      </c>
      <c r="KB240" s="515">
        <f>IF(OR(KB$167&lt;=EOMONTH($E69,$R69*(1-$O69)),KB$167&gt;EOMONTH($E69,$P69*12*(1-$O69)+$Q69*12*$O69+$R69*(1-$O69))),0,IF($X69="NNN",SUM(Expenses!JZ$14:JZ$18)*$F69,IF($X69="FSG",0,IF($X69="MG",SUMPRODUCT(Expenses!JZ$14:JZ$18,$Z69:$Z73)*$F69,MAX((Expenses!JZ$15-$AB69/12)*$AA69*$F69,0)+MAX((Expenses!JZ$14-$AB70/12)*$AA70*$F69,0)+MAX((Expenses!JZ$17-$AB71/12)*$AA71*$F69,0)+MAX((Expenses!JZ$16-$AB72/12)*$AA72*$F69,0)+MAX((Expenses!JZ$18-$AB73/12)*$AA73*$F69,0)))))</f>
        <v>0</v>
      </c>
      <c r="KC240" s="515">
        <f>IF(OR(KC$167&lt;=EOMONTH($E69,$R69*(1-$O69)),KC$167&gt;EOMONTH($E69,$P69*12*(1-$O69)+$Q69*12*$O69+$R69*(1-$O69))),0,IF($X69="NNN",SUM(Expenses!KA$14:KA$18)*$F69,IF($X69="FSG",0,IF($X69="MG",SUMPRODUCT(Expenses!KA$14:KA$18,$Z69:$Z73)*$F69,MAX((Expenses!KA$15-$AB69/12)*$AA69*$F69,0)+MAX((Expenses!KA$14-$AB70/12)*$AA70*$F69,0)+MAX((Expenses!KA$17-$AB71/12)*$AA71*$F69,0)+MAX((Expenses!KA$16-$AB72/12)*$AA72*$F69,0)+MAX((Expenses!KA$18-$AB73/12)*$AA73*$F69,0)))))</f>
        <v>0</v>
      </c>
      <c r="KD240" s="515">
        <f>IF(OR(KD$167&lt;=EOMONTH($E69,$R69*(1-$O69)),KD$167&gt;EOMONTH($E69,$P69*12*(1-$O69)+$Q69*12*$O69+$R69*(1-$O69))),0,IF($X69="NNN",SUM(Expenses!KB$14:KB$18)*$F69,IF($X69="FSG",0,IF($X69="MG",SUMPRODUCT(Expenses!KB$14:KB$18,$Z69:$Z73)*$F69,MAX((Expenses!KB$15-$AB69/12)*$AA69*$F69,0)+MAX((Expenses!KB$14-$AB70/12)*$AA70*$F69,0)+MAX((Expenses!KB$17-$AB71/12)*$AA71*$F69,0)+MAX((Expenses!KB$16-$AB72/12)*$AA72*$F69,0)+MAX((Expenses!KB$18-$AB73/12)*$AA73*$F69,0)))))</f>
        <v>0</v>
      </c>
      <c r="KE240" s="515">
        <f>IF(OR(KE$167&lt;=EOMONTH($E69,$R69*(1-$O69)),KE$167&gt;EOMONTH($E69,$P69*12*(1-$O69)+$Q69*12*$O69+$R69*(1-$O69))),0,IF($X69="NNN",SUM(Expenses!KC$14:KC$18)*$F69,IF($X69="FSG",0,IF($X69="MG",SUMPRODUCT(Expenses!KC$14:KC$18,$Z69:$Z73)*$F69,MAX((Expenses!KC$15-$AB69/12)*$AA69*$F69,0)+MAX((Expenses!KC$14-$AB70/12)*$AA70*$F69,0)+MAX((Expenses!KC$17-$AB71/12)*$AA71*$F69,0)+MAX((Expenses!KC$16-$AB72/12)*$AA72*$F69,0)+MAX((Expenses!KC$18-$AB73/12)*$AA73*$F69,0)))))</f>
        <v>0</v>
      </c>
      <c r="KF240" s="515">
        <f>IF(OR(KF$167&lt;=EOMONTH($E69,$R69*(1-$O69)),KF$167&gt;EOMONTH($E69,$P69*12*(1-$O69)+$Q69*12*$O69+$R69*(1-$O69))),0,IF($X69="NNN",SUM(Expenses!KD$14:KD$18)*$F69,IF($X69="FSG",0,IF($X69="MG",SUMPRODUCT(Expenses!KD$14:KD$18,$Z69:$Z73)*$F69,MAX((Expenses!KD$15-$AB69/12)*$AA69*$F69,0)+MAX((Expenses!KD$14-$AB70/12)*$AA70*$F69,0)+MAX((Expenses!KD$17-$AB71/12)*$AA71*$F69,0)+MAX((Expenses!KD$16-$AB72/12)*$AA72*$F69,0)+MAX((Expenses!KD$18-$AB73/12)*$AA73*$F69,0)))))</f>
        <v>0</v>
      </c>
      <c r="KG240" s="515">
        <f>IF(OR(KG$167&lt;=EOMONTH($E69,$R69*(1-$O69)),KG$167&gt;EOMONTH($E69,$P69*12*(1-$O69)+$Q69*12*$O69+$R69*(1-$O69))),0,IF($X69="NNN",SUM(Expenses!KE$14:KE$18)*$F69,IF($X69="FSG",0,IF($X69="MG",SUMPRODUCT(Expenses!KE$14:KE$18,$Z69:$Z73)*$F69,MAX((Expenses!KE$15-$AB69/12)*$AA69*$F69,0)+MAX((Expenses!KE$14-$AB70/12)*$AA70*$F69,0)+MAX((Expenses!KE$17-$AB71/12)*$AA71*$F69,0)+MAX((Expenses!KE$16-$AB72/12)*$AA72*$F69,0)+MAX((Expenses!KE$18-$AB73/12)*$AA73*$F69,0)))))</f>
        <v>0</v>
      </c>
      <c r="KH240" s="515">
        <f>IF(OR(KH$167&lt;=EOMONTH($E69,$R69*(1-$O69)),KH$167&gt;EOMONTH($E69,$P69*12*(1-$O69)+$Q69*12*$O69+$R69*(1-$O69))),0,IF($X69="NNN",SUM(Expenses!KF$14:KF$18)*$F69,IF($X69="FSG",0,IF($X69="MG",SUMPRODUCT(Expenses!KF$14:KF$18,$Z69:$Z73)*$F69,MAX((Expenses!KF$15-$AB69/12)*$AA69*$F69,0)+MAX((Expenses!KF$14-$AB70/12)*$AA70*$F69,0)+MAX((Expenses!KF$17-$AB71/12)*$AA71*$F69,0)+MAX((Expenses!KF$16-$AB72/12)*$AA72*$F69,0)+MAX((Expenses!KF$18-$AB73/12)*$AA73*$F69,0)))))</f>
        <v>0</v>
      </c>
      <c r="KI240" s="515">
        <f>IF(OR(KI$167&lt;=EOMONTH($E69,$R69*(1-$O69)),KI$167&gt;EOMONTH($E69,$P69*12*(1-$O69)+$Q69*12*$O69+$R69*(1-$O69))),0,IF($X69="NNN",SUM(Expenses!KG$14:KG$18)*$F69,IF($X69="FSG",0,IF($X69="MG",SUMPRODUCT(Expenses!KG$14:KG$18,$Z69:$Z73)*$F69,MAX((Expenses!KG$15-$AB69/12)*$AA69*$F69,0)+MAX((Expenses!KG$14-$AB70/12)*$AA70*$F69,0)+MAX((Expenses!KG$17-$AB71/12)*$AA71*$F69,0)+MAX((Expenses!KG$16-$AB72/12)*$AA72*$F69,0)+MAX((Expenses!KG$18-$AB73/12)*$AA73*$F69,0)))))</f>
        <v>0</v>
      </c>
      <c r="KJ240" s="515">
        <f>IF(OR(KJ$167&lt;=EOMONTH($E69,$R69*(1-$O69)),KJ$167&gt;EOMONTH($E69,$P69*12*(1-$O69)+$Q69*12*$O69+$R69*(1-$O69))),0,IF($X69="NNN",SUM(Expenses!KH$14:KH$18)*$F69,IF($X69="FSG",0,IF($X69="MG",SUMPRODUCT(Expenses!KH$14:KH$18,$Z69:$Z73)*$F69,MAX((Expenses!KH$15-$AB69/12)*$AA69*$F69,0)+MAX((Expenses!KH$14-$AB70/12)*$AA70*$F69,0)+MAX((Expenses!KH$17-$AB71/12)*$AA71*$F69,0)+MAX((Expenses!KH$16-$AB72/12)*$AA72*$F69,0)+MAX((Expenses!KH$18-$AB73/12)*$AA73*$F69,0)))))</f>
        <v>0</v>
      </c>
      <c r="KK240" s="515">
        <f>IF(OR(KK$167&lt;=EOMONTH($E69,$R69*(1-$O69)),KK$167&gt;EOMONTH($E69,$P69*12*(1-$O69)+$Q69*12*$O69+$R69*(1-$O69))),0,IF($X69="NNN",SUM(Expenses!KI$14:KI$18)*$F69,IF($X69="FSG",0,IF($X69="MG",SUMPRODUCT(Expenses!KI$14:KI$18,$Z69:$Z73)*$F69,MAX((Expenses!KI$15-$AB69/12)*$AA69*$F69,0)+MAX((Expenses!KI$14-$AB70/12)*$AA70*$F69,0)+MAX((Expenses!KI$17-$AB71/12)*$AA71*$F69,0)+MAX((Expenses!KI$16-$AB72/12)*$AA72*$F69,0)+MAX((Expenses!KI$18-$AB73/12)*$AA73*$F69,0)))))</f>
        <v>0</v>
      </c>
      <c r="KL240" s="515">
        <f>IF(OR(KL$167&lt;=EOMONTH($E69,$R69*(1-$O69)),KL$167&gt;EOMONTH($E69,$P69*12*(1-$O69)+$Q69*12*$O69+$R69*(1-$O69))),0,IF($X69="NNN",SUM(Expenses!KJ$14:KJ$18)*$F69,IF($X69="FSG",0,IF($X69="MG",SUMPRODUCT(Expenses!KJ$14:KJ$18,$Z69:$Z73)*$F69,MAX((Expenses!KJ$15-$AB69/12)*$AA69*$F69,0)+MAX((Expenses!KJ$14-$AB70/12)*$AA70*$F69,0)+MAX((Expenses!KJ$17-$AB71/12)*$AA71*$F69,0)+MAX((Expenses!KJ$16-$AB72/12)*$AA72*$F69,0)+MAX((Expenses!KJ$18-$AB73/12)*$AA73*$F69,0)))))</f>
        <v>0</v>
      </c>
      <c r="KM240" s="515">
        <f>IF(OR(KM$167&lt;=EOMONTH($E69,$R69*(1-$O69)),KM$167&gt;EOMONTH($E69,$P69*12*(1-$O69)+$Q69*12*$O69+$R69*(1-$O69))),0,IF($X69="NNN",SUM(Expenses!KK$14:KK$18)*$F69,IF($X69="FSG",0,IF($X69="MG",SUMPRODUCT(Expenses!KK$14:KK$18,$Z69:$Z73)*$F69,MAX((Expenses!KK$15-$AB69/12)*$AA69*$F69,0)+MAX((Expenses!KK$14-$AB70/12)*$AA70*$F69,0)+MAX((Expenses!KK$17-$AB71/12)*$AA71*$F69,0)+MAX((Expenses!KK$16-$AB72/12)*$AA72*$F69,0)+MAX((Expenses!KK$18-$AB73/12)*$AA73*$F69,0)))))</f>
        <v>0</v>
      </c>
      <c r="KN240" s="515">
        <f>IF(OR(KN$167&lt;=EOMONTH($E69,$R69*(1-$O69)),KN$167&gt;EOMONTH($E69,$P69*12*(1-$O69)+$Q69*12*$O69+$R69*(1-$O69))),0,IF($X69="NNN",SUM(Expenses!KL$14:KL$18)*$F69,IF($X69="FSG",0,IF($X69="MG",SUMPRODUCT(Expenses!KL$14:KL$18,$Z69:$Z73)*$F69,MAX((Expenses!KL$15-$AB69/12)*$AA69*$F69,0)+MAX((Expenses!KL$14-$AB70/12)*$AA70*$F69,0)+MAX((Expenses!KL$17-$AB71/12)*$AA71*$F69,0)+MAX((Expenses!KL$16-$AB72/12)*$AA72*$F69,0)+MAX((Expenses!KL$18-$AB73/12)*$AA73*$F69,0)))))</f>
        <v>0</v>
      </c>
      <c r="KO240" s="515">
        <f>IF(OR(KO$167&lt;=EOMONTH($E69,$R69*(1-$O69)),KO$167&gt;EOMONTH($E69,$P69*12*(1-$O69)+$Q69*12*$O69+$R69*(1-$O69))),0,IF($X69="NNN",SUM(Expenses!KM$14:KM$18)*$F69,IF($X69="FSG",0,IF($X69="MG",SUMPRODUCT(Expenses!KM$14:KM$18,$Z69:$Z73)*$F69,MAX((Expenses!KM$15-$AB69/12)*$AA69*$F69,0)+MAX((Expenses!KM$14-$AB70/12)*$AA70*$F69,0)+MAX((Expenses!KM$17-$AB71/12)*$AA71*$F69,0)+MAX((Expenses!KM$16-$AB72/12)*$AA72*$F69,0)+MAX((Expenses!KM$18-$AB73/12)*$AA73*$F69,0)))))</f>
        <v>0</v>
      </c>
      <c r="KP240" s="515">
        <f>IF(OR(KP$167&lt;=EOMONTH($E69,$R69*(1-$O69)),KP$167&gt;EOMONTH($E69,$P69*12*(1-$O69)+$Q69*12*$O69+$R69*(1-$O69))),0,IF($X69="NNN",SUM(Expenses!KN$14:KN$18)*$F69,IF($X69="FSG",0,IF($X69="MG",SUMPRODUCT(Expenses!KN$14:KN$18,$Z69:$Z73)*$F69,MAX((Expenses!KN$15-$AB69/12)*$AA69*$F69,0)+MAX((Expenses!KN$14-$AB70/12)*$AA70*$F69,0)+MAX((Expenses!KN$17-$AB71/12)*$AA71*$F69,0)+MAX((Expenses!KN$16-$AB72/12)*$AA72*$F69,0)+MAX((Expenses!KN$18-$AB73/12)*$AA73*$F69,0)))))</f>
        <v>0</v>
      </c>
      <c r="KQ240" s="515">
        <f>IF(OR(KQ$167&lt;=EOMONTH($E69,$R69*(1-$O69)),KQ$167&gt;EOMONTH($E69,$P69*12*(1-$O69)+$Q69*12*$O69+$R69*(1-$O69))),0,IF($X69="NNN",SUM(Expenses!KO$14:KO$18)*$F69,IF($X69="FSG",0,IF($X69="MG",SUMPRODUCT(Expenses!KO$14:KO$18,$Z69:$Z73)*$F69,MAX((Expenses!KO$15-$AB69/12)*$AA69*$F69,0)+MAX((Expenses!KO$14-$AB70/12)*$AA70*$F69,0)+MAX((Expenses!KO$17-$AB71/12)*$AA71*$F69,0)+MAX((Expenses!KO$16-$AB72/12)*$AA72*$F69,0)+MAX((Expenses!KO$18-$AB73/12)*$AA73*$F69,0)))))</f>
        <v>0</v>
      </c>
      <c r="KR240" s="515">
        <f>IF(OR(KR$167&lt;=EOMONTH($E69,$R69*(1-$O69)),KR$167&gt;EOMONTH($E69,$P69*12*(1-$O69)+$Q69*12*$O69+$R69*(1-$O69))),0,IF($X69="NNN",SUM(Expenses!KP$14:KP$18)*$F69,IF($X69="FSG",0,IF($X69="MG",SUMPRODUCT(Expenses!KP$14:KP$18,$Z69:$Z73)*$F69,MAX((Expenses!KP$15-$AB69/12)*$AA69*$F69,0)+MAX((Expenses!KP$14-$AB70/12)*$AA70*$F69,0)+MAX((Expenses!KP$17-$AB71/12)*$AA71*$F69,0)+MAX((Expenses!KP$16-$AB72/12)*$AA72*$F69,0)+MAX((Expenses!KP$18-$AB73/12)*$AA73*$F69,0)))))</f>
        <v>0</v>
      </c>
      <c r="KS240" s="515">
        <f>IF(OR(KS$167&lt;=EOMONTH($E69,$R69*(1-$O69)),KS$167&gt;EOMONTH($E69,$P69*12*(1-$O69)+$Q69*12*$O69+$R69*(1-$O69))),0,IF($X69="NNN",SUM(Expenses!KQ$14:KQ$18)*$F69,IF($X69="FSG",0,IF($X69="MG",SUMPRODUCT(Expenses!KQ$14:KQ$18,$Z69:$Z73)*$F69,MAX((Expenses!KQ$15-$AB69/12)*$AA69*$F69,0)+MAX((Expenses!KQ$14-$AB70/12)*$AA70*$F69,0)+MAX((Expenses!KQ$17-$AB71/12)*$AA71*$F69,0)+MAX((Expenses!KQ$16-$AB72/12)*$AA72*$F69,0)+MAX((Expenses!KQ$18-$AB73/12)*$AA73*$F69,0)))))</f>
        <v>0</v>
      </c>
      <c r="KT240" s="515">
        <f>IF(OR(KT$167&lt;=EOMONTH($E69,$R69*(1-$O69)),KT$167&gt;EOMONTH($E69,$P69*12*(1-$O69)+$Q69*12*$O69+$R69*(1-$O69))),0,IF($X69="NNN",SUM(Expenses!KR$14:KR$18)*$F69,IF($X69="FSG",0,IF($X69="MG",SUMPRODUCT(Expenses!KR$14:KR$18,$Z69:$Z73)*$F69,MAX((Expenses!KR$15-$AB69/12)*$AA69*$F69,0)+MAX((Expenses!KR$14-$AB70/12)*$AA70*$F69,0)+MAX((Expenses!KR$17-$AB71/12)*$AA71*$F69,0)+MAX((Expenses!KR$16-$AB72/12)*$AA72*$F69,0)+MAX((Expenses!KR$18-$AB73/12)*$AA73*$F69,0)))))</f>
        <v>0</v>
      </c>
      <c r="KU240" s="515">
        <f>IF(OR(KU$167&lt;=EOMONTH($E69,$R69*(1-$O69)),KU$167&gt;EOMONTH($E69,$P69*12*(1-$O69)+$Q69*12*$O69+$R69*(1-$O69))),0,IF($X69="NNN",SUM(Expenses!KS$14:KS$18)*$F69,IF($X69="FSG",0,IF($X69="MG",SUMPRODUCT(Expenses!KS$14:KS$18,$Z69:$Z73)*$F69,MAX((Expenses!KS$15-$AB69/12)*$AA69*$F69,0)+MAX((Expenses!KS$14-$AB70/12)*$AA70*$F69,0)+MAX((Expenses!KS$17-$AB71/12)*$AA71*$F69,0)+MAX((Expenses!KS$16-$AB72/12)*$AA72*$F69,0)+MAX((Expenses!KS$18-$AB73/12)*$AA73*$F69,0)))))</f>
        <v>0</v>
      </c>
      <c r="KV240" s="515">
        <f>IF(OR(KV$167&lt;=EOMONTH($E69,$R69*(1-$O69)),KV$167&gt;EOMONTH($E69,$P69*12*(1-$O69)+$Q69*12*$O69+$R69*(1-$O69))),0,IF($X69="NNN",SUM(Expenses!KT$14:KT$18)*$F69,IF($X69="FSG",0,IF($X69="MG",SUMPRODUCT(Expenses!KT$14:KT$18,$Z69:$Z73)*$F69,MAX((Expenses!KT$15-$AB69/12)*$AA69*$F69,0)+MAX((Expenses!KT$14-$AB70/12)*$AA70*$F69,0)+MAX((Expenses!KT$17-$AB71/12)*$AA71*$F69,0)+MAX((Expenses!KT$16-$AB72/12)*$AA72*$F69,0)+MAX((Expenses!KT$18-$AB73/12)*$AA73*$F69,0)))))</f>
        <v>0</v>
      </c>
      <c r="KW240" s="515">
        <f>IF(OR(KW$167&lt;=EOMONTH($E69,$R69*(1-$O69)),KW$167&gt;EOMONTH($E69,$P69*12*(1-$O69)+$Q69*12*$O69+$R69*(1-$O69))),0,IF($X69="NNN",SUM(Expenses!KU$14:KU$18)*$F69,IF($X69="FSG",0,IF($X69="MG",SUMPRODUCT(Expenses!KU$14:KU$18,$Z69:$Z73)*$F69,MAX((Expenses!KU$15-$AB69/12)*$AA69*$F69,0)+MAX((Expenses!KU$14-$AB70/12)*$AA70*$F69,0)+MAX((Expenses!KU$17-$AB71/12)*$AA71*$F69,0)+MAX((Expenses!KU$16-$AB72/12)*$AA72*$F69,0)+MAX((Expenses!KU$18-$AB73/12)*$AA73*$F69,0)))))</f>
        <v>0</v>
      </c>
      <c r="KX240" s="515">
        <f>IF(OR(KX$167&lt;=EOMONTH($E69,$R69*(1-$O69)),KX$167&gt;EOMONTH($E69,$P69*12*(1-$O69)+$Q69*12*$O69+$R69*(1-$O69))),0,IF($X69="NNN",SUM(Expenses!KV$14:KV$18)*$F69,IF($X69="FSG",0,IF($X69="MG",SUMPRODUCT(Expenses!KV$14:KV$18,$Z69:$Z73)*$F69,MAX((Expenses!KV$15-$AB69/12)*$AA69*$F69,0)+MAX((Expenses!KV$14-$AB70/12)*$AA70*$F69,0)+MAX((Expenses!KV$17-$AB71/12)*$AA71*$F69,0)+MAX((Expenses!KV$16-$AB72/12)*$AA72*$F69,0)+MAX((Expenses!KV$18-$AB73/12)*$AA73*$F69,0)))))</f>
        <v>0</v>
      </c>
      <c r="KY240" s="515">
        <f>IF(OR(KY$167&lt;=EOMONTH($E69,$R69*(1-$O69)),KY$167&gt;EOMONTH($E69,$P69*12*(1-$O69)+$Q69*12*$O69+$R69*(1-$O69))),0,IF($X69="NNN",SUM(Expenses!KW$14:KW$18)*$F69,IF($X69="FSG",0,IF($X69="MG",SUMPRODUCT(Expenses!KW$14:KW$18,$Z69:$Z73)*$F69,MAX((Expenses!KW$15-$AB69/12)*$AA69*$F69,0)+MAX((Expenses!KW$14-$AB70/12)*$AA70*$F69,0)+MAX((Expenses!KW$17-$AB71/12)*$AA71*$F69,0)+MAX((Expenses!KW$16-$AB72/12)*$AA72*$F69,0)+MAX((Expenses!KW$18-$AB73/12)*$AA73*$F69,0)))))</f>
        <v>0</v>
      </c>
      <c r="KZ240" s="515">
        <f>IF(OR(KZ$167&lt;=EOMONTH($E69,$R69*(1-$O69)),KZ$167&gt;EOMONTH($E69,$P69*12*(1-$O69)+$Q69*12*$O69+$R69*(1-$O69))),0,IF($X69="NNN",SUM(Expenses!KX$14:KX$18)*$F69,IF($X69="FSG",0,IF($X69="MG",SUMPRODUCT(Expenses!KX$14:KX$18,$Z69:$Z73)*$F69,MAX((Expenses!KX$15-$AB69/12)*$AA69*$F69,0)+MAX((Expenses!KX$14-$AB70/12)*$AA70*$F69,0)+MAX((Expenses!KX$17-$AB71/12)*$AA71*$F69,0)+MAX((Expenses!KX$16-$AB72/12)*$AA72*$F69,0)+MAX((Expenses!KX$18-$AB73/12)*$AA73*$F69,0)))))</f>
        <v>0</v>
      </c>
      <c r="LA240" s="515">
        <f>IF(OR(LA$167&lt;=EOMONTH($E69,$R69*(1-$O69)),LA$167&gt;EOMONTH($E69,$P69*12*(1-$O69)+$Q69*12*$O69+$R69*(1-$O69))),0,IF($X69="NNN",SUM(Expenses!KY$14:KY$18)*$F69,IF($X69="FSG",0,IF($X69="MG",SUMPRODUCT(Expenses!KY$14:KY$18,$Z69:$Z73)*$F69,MAX((Expenses!KY$15-$AB69/12)*$AA69*$F69,0)+MAX((Expenses!KY$14-$AB70/12)*$AA70*$F69,0)+MAX((Expenses!KY$17-$AB71/12)*$AA71*$F69,0)+MAX((Expenses!KY$16-$AB72/12)*$AA72*$F69,0)+MAX((Expenses!KY$18-$AB73/12)*$AA73*$F69,0)))))</f>
        <v>0</v>
      </c>
      <c r="LB240" s="515">
        <f>IF(OR(LB$167&lt;=EOMONTH($E69,$R69*(1-$O69)),LB$167&gt;EOMONTH($E69,$P69*12*(1-$O69)+$Q69*12*$O69+$R69*(1-$O69))),0,IF($X69="NNN",SUM(Expenses!KZ$14:KZ$18)*$F69,IF($X69="FSG",0,IF($X69="MG",SUMPRODUCT(Expenses!KZ$14:KZ$18,$Z69:$Z73)*$F69,MAX((Expenses!KZ$15-$AB69/12)*$AA69*$F69,0)+MAX((Expenses!KZ$14-$AB70/12)*$AA70*$F69,0)+MAX((Expenses!KZ$17-$AB71/12)*$AA71*$F69,0)+MAX((Expenses!KZ$16-$AB72/12)*$AA72*$F69,0)+MAX((Expenses!KZ$18-$AB73/12)*$AA73*$F69,0)))))</f>
        <v>0</v>
      </c>
      <c r="LC240" s="515">
        <f>IF(OR(LC$167&lt;=EOMONTH($E69,$R69*(1-$O69)),LC$167&gt;EOMONTH($E69,$P69*12*(1-$O69)+$Q69*12*$O69+$R69*(1-$O69))),0,IF($X69="NNN",SUM(Expenses!LA$14:LA$18)*$F69,IF($X69="FSG",0,IF($X69="MG",SUMPRODUCT(Expenses!LA$14:LA$18,$Z69:$Z73)*$F69,MAX((Expenses!LA$15-$AB69/12)*$AA69*$F69,0)+MAX((Expenses!LA$14-$AB70/12)*$AA70*$F69,0)+MAX((Expenses!LA$17-$AB71/12)*$AA71*$F69,0)+MAX((Expenses!LA$16-$AB72/12)*$AA72*$F69,0)+MAX((Expenses!LA$18-$AB73/12)*$AA73*$F69,0)))))</f>
        <v>0</v>
      </c>
      <c r="LD240" s="515">
        <f>IF(OR(LD$167&lt;=EOMONTH($E69,$R69*(1-$O69)),LD$167&gt;EOMONTH($E69,$P69*12*(1-$O69)+$Q69*12*$O69+$R69*(1-$O69))),0,IF($X69="NNN",SUM(Expenses!LB$14:LB$18)*$F69,IF($X69="FSG",0,IF($X69="MG",SUMPRODUCT(Expenses!LB$14:LB$18,$Z69:$Z73)*$F69,MAX((Expenses!LB$15-$AB69/12)*$AA69*$F69,0)+MAX((Expenses!LB$14-$AB70/12)*$AA70*$F69,0)+MAX((Expenses!LB$17-$AB71/12)*$AA71*$F69,0)+MAX((Expenses!LB$16-$AB72/12)*$AA72*$F69,0)+MAX((Expenses!LB$18-$AB73/12)*$AA73*$F69,0)))))</f>
        <v>0</v>
      </c>
      <c r="LE240" s="515">
        <f>IF(OR(LE$167&lt;=EOMONTH($E69,$R69*(1-$O69)),LE$167&gt;EOMONTH($E69,$P69*12*(1-$O69)+$Q69*12*$O69+$R69*(1-$O69))),0,IF($X69="NNN",SUM(Expenses!LC$14:LC$18)*$F69,IF($X69="FSG",0,IF($X69="MG",SUMPRODUCT(Expenses!LC$14:LC$18,$Z69:$Z73)*$F69,MAX((Expenses!LC$15-$AB69/12)*$AA69*$F69,0)+MAX((Expenses!LC$14-$AB70/12)*$AA70*$F69,0)+MAX((Expenses!LC$17-$AB71/12)*$AA71*$F69,0)+MAX((Expenses!LC$16-$AB72/12)*$AA72*$F69,0)+MAX((Expenses!LC$18-$AB73/12)*$AA73*$F69,0)))))</f>
        <v>0</v>
      </c>
      <c r="LF240" s="515">
        <f>IF(OR(LF$167&lt;=EOMONTH($E69,$R69*(1-$O69)),LF$167&gt;EOMONTH($E69,$P69*12*(1-$O69)+$Q69*12*$O69+$R69*(1-$O69))),0,IF($X69="NNN",SUM(Expenses!LD$14:LD$18)*$F69,IF($X69="FSG",0,IF($X69="MG",SUMPRODUCT(Expenses!LD$14:LD$18,$Z69:$Z73)*$F69,MAX((Expenses!LD$15-$AB69/12)*$AA69*$F69,0)+MAX((Expenses!LD$14-$AB70/12)*$AA70*$F69,0)+MAX((Expenses!LD$17-$AB71/12)*$AA71*$F69,0)+MAX((Expenses!LD$16-$AB72/12)*$AA72*$F69,0)+MAX((Expenses!LD$18-$AB73/12)*$AA73*$F69,0)))))</f>
        <v>0</v>
      </c>
      <c r="LG240" s="515">
        <f>IF(OR(LG$167&lt;=EOMONTH($E69,$R69*(1-$O69)),LG$167&gt;EOMONTH($E69,$P69*12*(1-$O69)+$Q69*12*$O69+$R69*(1-$O69))),0,IF($X69="NNN",SUM(Expenses!LE$14:LE$18)*$F69,IF($X69="FSG",0,IF($X69="MG",SUMPRODUCT(Expenses!LE$14:LE$18,$Z69:$Z73)*$F69,MAX((Expenses!LE$15-$AB69/12)*$AA69*$F69,0)+MAX((Expenses!LE$14-$AB70/12)*$AA70*$F69,0)+MAX((Expenses!LE$17-$AB71/12)*$AA71*$F69,0)+MAX((Expenses!LE$16-$AB72/12)*$AA72*$F69,0)+MAX((Expenses!LE$18-$AB73/12)*$AA73*$F69,0)))))</f>
        <v>0</v>
      </c>
      <c r="LH240" s="515">
        <f>IF(OR(LH$167&lt;=EOMONTH($E69,$R69*(1-$O69)),LH$167&gt;EOMONTH($E69,$P69*12*(1-$O69)+$Q69*12*$O69+$R69*(1-$O69))),0,IF($X69="NNN",SUM(Expenses!LF$14:LF$18)*$F69,IF($X69="FSG",0,IF($X69="MG",SUMPRODUCT(Expenses!LF$14:LF$18,$Z69:$Z73)*$F69,MAX((Expenses!LF$15-$AB69/12)*$AA69*$F69,0)+MAX((Expenses!LF$14-$AB70/12)*$AA70*$F69,0)+MAX((Expenses!LF$17-$AB71/12)*$AA71*$F69,0)+MAX((Expenses!LF$16-$AB72/12)*$AA72*$F69,0)+MAX((Expenses!LF$18-$AB73/12)*$AA73*$F69,0)))))</f>
        <v>0</v>
      </c>
      <c r="LI240" s="515">
        <f>IF(OR(LI$167&lt;=EOMONTH($E69,$R69*(1-$O69)),LI$167&gt;EOMONTH($E69,$P69*12*(1-$O69)+$Q69*12*$O69+$R69*(1-$O69))),0,IF($X69="NNN",SUM(Expenses!LG$14:LG$18)*$F69,IF($X69="FSG",0,IF($X69="MG",SUMPRODUCT(Expenses!LG$14:LG$18,$Z69:$Z73)*$F69,MAX((Expenses!LG$15-$AB69/12)*$AA69*$F69,0)+MAX((Expenses!LG$14-$AB70/12)*$AA70*$F69,0)+MAX((Expenses!LG$17-$AB71/12)*$AA71*$F69,0)+MAX((Expenses!LG$16-$AB72/12)*$AA72*$F69,0)+MAX((Expenses!LG$18-$AB73/12)*$AA73*$F69,0)))))</f>
        <v>0</v>
      </c>
      <c r="LJ240" s="515">
        <f>IF(OR(LJ$167&lt;=EOMONTH($E69,$R69*(1-$O69)),LJ$167&gt;EOMONTH($E69,$P69*12*(1-$O69)+$Q69*12*$O69+$R69*(1-$O69))),0,IF($X69="NNN",SUM(Expenses!LH$14:LH$18)*$F69,IF($X69="FSG",0,IF($X69="MG",SUMPRODUCT(Expenses!LH$14:LH$18,$Z69:$Z73)*$F69,MAX((Expenses!LH$15-$AB69/12)*$AA69*$F69,0)+MAX((Expenses!LH$14-$AB70/12)*$AA70*$F69,0)+MAX((Expenses!LH$17-$AB71/12)*$AA71*$F69,0)+MAX((Expenses!LH$16-$AB72/12)*$AA72*$F69,0)+MAX((Expenses!LH$18-$AB73/12)*$AA73*$F69,0)))))</f>
        <v>0</v>
      </c>
      <c r="LK240" s="515">
        <f>IF(OR(LK$167&lt;=EOMONTH($E69,$R69*(1-$O69)),LK$167&gt;EOMONTH($E69,$P69*12*(1-$O69)+$Q69*12*$O69+$R69*(1-$O69))),0,IF($X69="NNN",SUM(Expenses!LI$14:LI$18)*$F69,IF($X69="FSG",0,IF($X69="MG",SUMPRODUCT(Expenses!LI$14:LI$18,$Z69:$Z73)*$F69,MAX((Expenses!LI$15-$AB69/12)*$AA69*$F69,0)+MAX((Expenses!LI$14-$AB70/12)*$AA70*$F69,0)+MAX((Expenses!LI$17-$AB71/12)*$AA71*$F69,0)+MAX((Expenses!LI$16-$AB72/12)*$AA72*$F69,0)+MAX((Expenses!LI$18-$AB73/12)*$AA73*$F69,0)))))</f>
        <v>0</v>
      </c>
      <c r="LL240" s="515">
        <f>IF(OR(LL$167&lt;=EOMONTH($E69,$R69*(1-$O69)),LL$167&gt;EOMONTH($E69,$P69*12*(1-$O69)+$Q69*12*$O69+$R69*(1-$O69))),0,IF($X69="NNN",SUM(Expenses!LJ$14:LJ$18)*$F69,IF($X69="FSG",0,IF($X69="MG",SUMPRODUCT(Expenses!LJ$14:LJ$18,$Z69:$Z73)*$F69,MAX((Expenses!LJ$15-$AB69/12)*$AA69*$F69,0)+MAX((Expenses!LJ$14-$AB70/12)*$AA70*$F69,0)+MAX((Expenses!LJ$17-$AB71/12)*$AA71*$F69,0)+MAX((Expenses!LJ$16-$AB72/12)*$AA72*$F69,0)+MAX((Expenses!LJ$18-$AB73/12)*$AA73*$F69,0)))))</f>
        <v>0</v>
      </c>
      <c r="LM240" s="515">
        <f>IF(OR(LM$167&lt;=EOMONTH($E69,$R69*(1-$O69)),LM$167&gt;EOMONTH($E69,$P69*12*(1-$O69)+$Q69*12*$O69+$R69*(1-$O69))),0,IF($X69="NNN",SUM(Expenses!LK$14:LK$18)*$F69,IF($X69="FSG",0,IF($X69="MG",SUMPRODUCT(Expenses!LK$14:LK$18,$Z69:$Z73)*$F69,MAX((Expenses!LK$15-$AB69/12)*$AA69*$F69,0)+MAX((Expenses!LK$14-$AB70/12)*$AA70*$F69,0)+MAX((Expenses!LK$17-$AB71/12)*$AA71*$F69,0)+MAX((Expenses!LK$16-$AB72/12)*$AA72*$F69,0)+MAX((Expenses!LK$18-$AB73/12)*$AA73*$F69,0)))))</f>
        <v>0</v>
      </c>
      <c r="LN240" s="515">
        <f>IF(OR(LN$167&lt;=EOMONTH($E69,$R69*(1-$O69)),LN$167&gt;EOMONTH($E69,$P69*12*(1-$O69)+$Q69*12*$O69+$R69*(1-$O69))),0,IF($X69="NNN",SUM(Expenses!LL$14:LL$18)*$F69,IF($X69="FSG",0,IF($X69="MG",SUMPRODUCT(Expenses!LL$14:LL$18,$Z69:$Z73)*$F69,MAX((Expenses!LL$15-$AB69/12)*$AA69*$F69,0)+MAX((Expenses!LL$14-$AB70/12)*$AA70*$F69,0)+MAX((Expenses!LL$17-$AB71/12)*$AA71*$F69,0)+MAX((Expenses!LL$16-$AB72/12)*$AA72*$F69,0)+MAX((Expenses!LL$18-$AB73/12)*$AA73*$F69,0)))))</f>
        <v>0</v>
      </c>
      <c r="LO240" s="515">
        <f>IF(OR(LO$167&lt;=EOMONTH($E69,$R69*(1-$O69)),LO$167&gt;EOMONTH($E69,$P69*12*(1-$O69)+$Q69*12*$O69+$R69*(1-$O69))),0,IF($X69="NNN",SUM(Expenses!LM$14:LM$18)*$F69,IF($X69="FSG",0,IF($X69="MG",SUMPRODUCT(Expenses!LM$14:LM$18,$Z69:$Z73)*$F69,MAX((Expenses!LM$15-$AB69/12)*$AA69*$F69,0)+MAX((Expenses!LM$14-$AB70/12)*$AA70*$F69,0)+MAX((Expenses!LM$17-$AB71/12)*$AA71*$F69,0)+MAX((Expenses!LM$16-$AB72/12)*$AA72*$F69,0)+MAX((Expenses!LM$18-$AB73/12)*$AA73*$F69,0)))))</f>
        <v>0</v>
      </c>
      <c r="LP240" s="515">
        <f>IF(OR(LP$167&lt;=EOMONTH($E69,$R69*(1-$O69)),LP$167&gt;EOMONTH($E69,$P69*12*(1-$O69)+$Q69*12*$O69+$R69*(1-$O69))),0,IF($X69="NNN",SUM(Expenses!LN$14:LN$18)*$F69,IF($X69="FSG",0,IF($X69="MG",SUMPRODUCT(Expenses!LN$14:LN$18,$Z69:$Z73)*$F69,MAX((Expenses!LN$15-$AB69/12)*$AA69*$F69,0)+MAX((Expenses!LN$14-$AB70/12)*$AA70*$F69,0)+MAX((Expenses!LN$17-$AB71/12)*$AA71*$F69,0)+MAX((Expenses!LN$16-$AB72/12)*$AA72*$F69,0)+MAX((Expenses!LN$18-$AB73/12)*$AA73*$F69,0)))))</f>
        <v>0</v>
      </c>
      <c r="LQ240" s="515">
        <f>IF(OR(LQ$167&lt;=EOMONTH($E69,$R69*(1-$O69)),LQ$167&gt;EOMONTH($E69,$P69*12*(1-$O69)+$Q69*12*$O69+$R69*(1-$O69))),0,IF($X69="NNN",SUM(Expenses!LO$14:LO$18)*$F69,IF($X69="FSG",0,IF($X69="MG",SUMPRODUCT(Expenses!LO$14:LO$18,$Z69:$Z73)*$F69,MAX((Expenses!LO$15-$AB69/12)*$AA69*$F69,0)+MAX((Expenses!LO$14-$AB70/12)*$AA70*$F69,0)+MAX((Expenses!LO$17-$AB71/12)*$AA71*$F69,0)+MAX((Expenses!LO$16-$AB72/12)*$AA72*$F69,0)+MAX((Expenses!LO$18-$AB73/12)*$AA73*$F69,0)))))</f>
        <v>0</v>
      </c>
      <c r="LR240" s="515">
        <f>IF(OR(LR$167&lt;=EOMONTH($E69,$R69*(1-$O69)),LR$167&gt;EOMONTH($E69,$P69*12*(1-$O69)+$Q69*12*$O69+$R69*(1-$O69))),0,IF($X69="NNN",SUM(Expenses!LP$14:LP$18)*$F69,IF($X69="FSG",0,IF($X69="MG",SUMPRODUCT(Expenses!LP$14:LP$18,$Z69:$Z73)*$F69,MAX((Expenses!LP$15-$AB69/12)*$AA69*$F69,0)+MAX((Expenses!LP$14-$AB70/12)*$AA70*$F69,0)+MAX((Expenses!LP$17-$AB71/12)*$AA71*$F69,0)+MAX((Expenses!LP$16-$AB72/12)*$AA72*$F69,0)+MAX((Expenses!LP$18-$AB73/12)*$AA73*$F69,0)))))</f>
        <v>0</v>
      </c>
      <c r="LS240" s="515">
        <f>IF(OR(LS$167&lt;=EOMONTH($E69,$R69*(1-$O69)),LS$167&gt;EOMONTH($E69,$P69*12*(1-$O69)+$Q69*12*$O69+$R69*(1-$O69))),0,IF($X69="NNN",SUM(Expenses!LQ$14:LQ$18)*$F69,IF($X69="FSG",0,IF($X69="MG",SUMPRODUCT(Expenses!LQ$14:LQ$18,$Z69:$Z73)*$F69,MAX((Expenses!LQ$15-$AB69/12)*$AA69*$F69,0)+MAX((Expenses!LQ$14-$AB70/12)*$AA70*$F69,0)+MAX((Expenses!LQ$17-$AB71/12)*$AA71*$F69,0)+MAX((Expenses!LQ$16-$AB72/12)*$AA72*$F69,0)+MAX((Expenses!LQ$18-$AB73/12)*$AA73*$F69,0)))))</f>
        <v>0</v>
      </c>
      <c r="LT240" s="515">
        <f>IF(OR(LT$167&lt;=EOMONTH($E69,$R69*(1-$O69)),LT$167&gt;EOMONTH($E69,$P69*12*(1-$O69)+$Q69*12*$O69+$R69*(1-$O69))),0,IF($X69="NNN",SUM(Expenses!LR$14:LR$18)*$F69,IF($X69="FSG",0,IF($X69="MG",SUMPRODUCT(Expenses!LR$14:LR$18,$Z69:$Z73)*$F69,MAX((Expenses!LR$15-$AB69/12)*$AA69*$F69,0)+MAX((Expenses!LR$14-$AB70/12)*$AA70*$F69,0)+MAX((Expenses!LR$17-$AB71/12)*$AA71*$F69,0)+MAX((Expenses!LR$16-$AB72/12)*$AA72*$F69,0)+MAX((Expenses!LR$18-$AB73/12)*$AA73*$F69,0)))))</f>
        <v>0</v>
      </c>
      <c r="LU240" s="515">
        <f>IF(OR(LU$167&lt;=EOMONTH($E69,$R69*(1-$O69)),LU$167&gt;EOMONTH($E69,$P69*12*(1-$O69)+$Q69*12*$O69+$R69*(1-$O69))),0,IF($X69="NNN",SUM(Expenses!LS$14:LS$18)*$F69,IF($X69="FSG",0,IF($X69="MG",SUMPRODUCT(Expenses!LS$14:LS$18,$Z69:$Z73)*$F69,MAX((Expenses!LS$15-$AB69/12)*$AA69*$F69,0)+MAX((Expenses!LS$14-$AB70/12)*$AA70*$F69,0)+MAX((Expenses!LS$17-$AB71/12)*$AA71*$F69,0)+MAX((Expenses!LS$16-$AB72/12)*$AA72*$F69,0)+MAX((Expenses!LS$18-$AB73/12)*$AA73*$F69,0)))))</f>
        <v>0</v>
      </c>
      <c r="LV240" s="515">
        <f>IF(OR(LV$167&lt;=EOMONTH($E69,$R69*(1-$O69)),LV$167&gt;EOMONTH($E69,$P69*12*(1-$O69)+$Q69*12*$O69+$R69*(1-$O69))),0,IF($X69="NNN",SUM(Expenses!LT$14:LT$18)*$F69,IF($X69="FSG",0,IF($X69="MG",SUMPRODUCT(Expenses!LT$14:LT$18,$Z69:$Z73)*$F69,MAX((Expenses!LT$15-$AB69/12)*$AA69*$F69,0)+MAX((Expenses!LT$14-$AB70/12)*$AA70*$F69,0)+MAX((Expenses!LT$17-$AB71/12)*$AA71*$F69,0)+MAX((Expenses!LT$16-$AB72/12)*$AA72*$F69,0)+MAX((Expenses!LT$18-$AB73/12)*$AA73*$F69,0)))))</f>
        <v>0</v>
      </c>
      <c r="LW240" s="515">
        <f>IF(OR(LW$167&lt;=EOMONTH($E69,$R69*(1-$O69)),LW$167&gt;EOMONTH($E69,$P69*12*(1-$O69)+$Q69*12*$O69+$R69*(1-$O69))),0,IF($X69="NNN",SUM(Expenses!LU$14:LU$18)*$F69,IF($X69="FSG",0,IF($X69="MG",SUMPRODUCT(Expenses!LU$14:LU$18,$Z69:$Z73)*$F69,MAX((Expenses!LU$15-$AB69/12)*$AA69*$F69,0)+MAX((Expenses!LU$14-$AB70/12)*$AA70*$F69,0)+MAX((Expenses!LU$17-$AB71/12)*$AA71*$F69,0)+MAX((Expenses!LU$16-$AB72/12)*$AA72*$F69,0)+MAX((Expenses!LU$18-$AB73/12)*$AA73*$F69,0)))))</f>
        <v>0</v>
      </c>
      <c r="LX240" s="515">
        <f>IF(OR(LX$167&lt;=EOMONTH($E69,$R69*(1-$O69)),LX$167&gt;EOMONTH($E69,$P69*12*(1-$O69)+$Q69*12*$O69+$R69*(1-$O69))),0,IF($X69="NNN",SUM(Expenses!LV$14:LV$18)*$F69,IF($X69="FSG",0,IF($X69="MG",SUMPRODUCT(Expenses!LV$14:LV$18,$Z69:$Z73)*$F69,MAX((Expenses!LV$15-$AB69/12)*$AA69*$F69,0)+MAX((Expenses!LV$14-$AB70/12)*$AA70*$F69,0)+MAX((Expenses!LV$17-$AB71/12)*$AA71*$F69,0)+MAX((Expenses!LV$16-$AB72/12)*$AA72*$F69,0)+MAX((Expenses!LV$18-$AB73/12)*$AA73*$F69,0)))))</f>
        <v>0</v>
      </c>
      <c r="LY240" s="515">
        <f>IF(OR(LY$167&lt;=EOMONTH($E69,$R69*(1-$O69)),LY$167&gt;EOMONTH($E69,$P69*12*(1-$O69)+$Q69*12*$O69+$R69*(1-$O69))),0,IF($X69="NNN",SUM(Expenses!LW$14:LW$18)*$F69,IF($X69="FSG",0,IF($X69="MG",SUMPRODUCT(Expenses!LW$14:LW$18,$Z69:$Z73)*$F69,MAX((Expenses!LW$15-$AB69/12)*$AA69*$F69,0)+MAX((Expenses!LW$14-$AB70/12)*$AA70*$F69,0)+MAX((Expenses!LW$17-$AB71/12)*$AA71*$F69,0)+MAX((Expenses!LW$16-$AB72/12)*$AA72*$F69,0)+MAX((Expenses!LW$18-$AB73/12)*$AA73*$F69,0)))))</f>
        <v>0</v>
      </c>
      <c r="LZ240" s="515">
        <f>IF(OR(LZ$167&lt;=EOMONTH($E69,$R69*(1-$O69)),LZ$167&gt;EOMONTH($E69,$P69*12*(1-$O69)+$Q69*12*$O69+$R69*(1-$O69))),0,IF($X69="NNN",SUM(Expenses!LX$14:LX$18)*$F69,IF($X69="FSG",0,IF($X69="MG",SUMPRODUCT(Expenses!LX$14:LX$18,$Z69:$Z73)*$F69,MAX((Expenses!LX$15-$AB69/12)*$AA69*$F69,0)+MAX((Expenses!LX$14-$AB70/12)*$AA70*$F69,0)+MAX((Expenses!LX$17-$AB71/12)*$AA71*$F69,0)+MAX((Expenses!LX$16-$AB72/12)*$AA72*$F69,0)+MAX((Expenses!LX$18-$AB73/12)*$AA73*$F69,0)))))</f>
        <v>0</v>
      </c>
      <c r="MA240" s="515">
        <f>IF(OR(MA$167&lt;=EOMONTH($E69,$R69*(1-$O69)),MA$167&gt;EOMONTH($E69,$P69*12*(1-$O69)+$Q69*12*$O69+$R69*(1-$O69))),0,IF($X69="NNN",SUM(Expenses!LY$14:LY$18)*$F69,IF($X69="FSG",0,IF($X69="MG",SUMPRODUCT(Expenses!LY$14:LY$18,$Z69:$Z73)*$F69,MAX((Expenses!LY$15-$AB69/12)*$AA69*$F69,0)+MAX((Expenses!LY$14-$AB70/12)*$AA70*$F69,0)+MAX((Expenses!LY$17-$AB71/12)*$AA71*$F69,0)+MAX((Expenses!LY$16-$AB72/12)*$AA72*$F69,0)+MAX((Expenses!LY$18-$AB73/12)*$AA73*$F69,0)))))</f>
        <v>0</v>
      </c>
      <c r="MB240" s="515">
        <f>IF(OR(MB$167&lt;=EOMONTH($E69,$R69*(1-$O69)),MB$167&gt;EOMONTH($E69,$P69*12*(1-$O69)+$Q69*12*$O69+$R69*(1-$O69))),0,IF($X69="NNN",SUM(Expenses!LZ$14:LZ$18)*$F69,IF($X69="FSG",0,IF($X69="MG",SUMPRODUCT(Expenses!LZ$14:LZ$18,$Z69:$Z73)*$F69,MAX((Expenses!LZ$15-$AB69/12)*$AA69*$F69,0)+MAX((Expenses!LZ$14-$AB70/12)*$AA70*$F69,0)+MAX((Expenses!LZ$17-$AB71/12)*$AA71*$F69,0)+MAX((Expenses!LZ$16-$AB72/12)*$AA72*$F69,0)+MAX((Expenses!LZ$18-$AB73/12)*$AA73*$F69,0)))))</f>
        <v>0</v>
      </c>
      <c r="MC240" s="515">
        <f>IF(OR(MC$167&lt;=EOMONTH($E69,$R69*(1-$O69)),MC$167&gt;EOMONTH($E69,$P69*12*(1-$O69)+$Q69*12*$O69+$R69*(1-$O69))),0,IF($X69="NNN",SUM(Expenses!MA$14:MA$18)*$F69,IF($X69="FSG",0,IF($X69="MG",SUMPRODUCT(Expenses!MA$14:MA$18,$Z69:$Z73)*$F69,MAX((Expenses!MA$15-$AB69/12)*$AA69*$F69,0)+MAX((Expenses!MA$14-$AB70/12)*$AA70*$F69,0)+MAX((Expenses!MA$17-$AB71/12)*$AA71*$F69,0)+MAX((Expenses!MA$16-$AB72/12)*$AA72*$F69,0)+MAX((Expenses!MA$18-$AB73/12)*$AA73*$F69,0)))))</f>
        <v>0</v>
      </c>
      <c r="MD240" s="515">
        <f>IF(OR(MD$167&lt;=EOMONTH($E69,$R69*(1-$O69)),MD$167&gt;EOMONTH($E69,$P69*12*(1-$O69)+$Q69*12*$O69+$R69*(1-$O69))),0,IF($X69="NNN",SUM(Expenses!MB$14:MB$18)*$F69,IF($X69="FSG",0,IF($X69="MG",SUMPRODUCT(Expenses!MB$14:MB$18,$Z69:$Z73)*$F69,MAX((Expenses!MB$15-$AB69/12)*$AA69*$F69,0)+MAX((Expenses!MB$14-$AB70/12)*$AA70*$F69,0)+MAX((Expenses!MB$17-$AB71/12)*$AA71*$F69,0)+MAX((Expenses!MB$16-$AB72/12)*$AA72*$F69,0)+MAX((Expenses!MB$18-$AB73/12)*$AA73*$F69,0)))))</f>
        <v>0</v>
      </c>
      <c r="ME240" s="515">
        <f>IF(OR(ME$167&lt;=EOMONTH($E69,$R69*(1-$O69)),ME$167&gt;EOMONTH($E69,$P69*12*(1-$O69)+$Q69*12*$O69+$R69*(1-$O69))),0,IF($X69="NNN",SUM(Expenses!MC$14:MC$18)*$F69,IF($X69="FSG",0,IF($X69="MG",SUMPRODUCT(Expenses!MC$14:MC$18,$Z69:$Z73)*$F69,MAX((Expenses!MC$15-$AB69/12)*$AA69*$F69,0)+MAX((Expenses!MC$14-$AB70/12)*$AA70*$F69,0)+MAX((Expenses!MC$17-$AB71/12)*$AA71*$F69,0)+MAX((Expenses!MC$16-$AB72/12)*$AA72*$F69,0)+MAX((Expenses!MC$18-$AB73/12)*$AA73*$F69,0)))))</f>
        <v>0</v>
      </c>
      <c r="MF240" s="515">
        <f>IF(OR(MF$167&lt;=EOMONTH($E69,$R69*(1-$O69)),MF$167&gt;EOMONTH($E69,$P69*12*(1-$O69)+$Q69*12*$O69+$R69*(1-$O69))),0,IF($X69="NNN",SUM(Expenses!MD$14:MD$18)*$F69,IF($X69="FSG",0,IF($X69="MG",SUMPRODUCT(Expenses!MD$14:MD$18,$Z69:$Z73)*$F69,MAX((Expenses!MD$15-$AB69/12)*$AA69*$F69,0)+MAX((Expenses!MD$14-$AB70/12)*$AA70*$F69,0)+MAX((Expenses!MD$17-$AB71/12)*$AA71*$F69,0)+MAX((Expenses!MD$16-$AB72/12)*$AA72*$F69,0)+MAX((Expenses!MD$18-$AB73/12)*$AA73*$F69,0)))))</f>
        <v>0</v>
      </c>
      <c r="MG240" s="515">
        <f>IF(OR(MG$167&lt;=EOMONTH($E69,$R69*(1-$O69)),MG$167&gt;EOMONTH($E69,$P69*12*(1-$O69)+$Q69*12*$O69+$R69*(1-$O69))),0,IF($X69="NNN",SUM(Expenses!ME$14:ME$18)*$F69,IF($X69="FSG",0,IF($X69="MG",SUMPRODUCT(Expenses!ME$14:ME$18,$Z69:$Z73)*$F69,MAX((Expenses!ME$15-$AB69/12)*$AA69*$F69,0)+MAX((Expenses!ME$14-$AB70/12)*$AA70*$F69,0)+MAX((Expenses!ME$17-$AB71/12)*$AA71*$F69,0)+MAX((Expenses!ME$16-$AB72/12)*$AA72*$F69,0)+MAX((Expenses!ME$18-$AB73/12)*$AA73*$F69,0)))))</f>
        <v>0</v>
      </c>
      <c r="MH240" s="515">
        <f>IF(OR(MH$167&lt;=EOMONTH($E69,$R69*(1-$O69)),MH$167&gt;EOMONTH($E69,$P69*12*(1-$O69)+$Q69*12*$O69+$R69*(1-$O69))),0,IF($X69="NNN",SUM(Expenses!MF$14:MF$18)*$F69,IF($X69="FSG",0,IF($X69="MG",SUMPRODUCT(Expenses!MF$14:MF$18,$Z69:$Z73)*$F69,MAX((Expenses!MF$15-$AB69/12)*$AA69*$F69,0)+MAX((Expenses!MF$14-$AB70/12)*$AA70*$F69,0)+MAX((Expenses!MF$17-$AB71/12)*$AA71*$F69,0)+MAX((Expenses!MF$16-$AB72/12)*$AA72*$F69,0)+MAX((Expenses!MF$18-$AB73/12)*$AA73*$F69,0)))))</f>
        <v>0</v>
      </c>
      <c r="MI240" s="515">
        <f>IF(OR(MI$167&lt;=EOMONTH($E69,$R69*(1-$O69)),MI$167&gt;EOMONTH($E69,$P69*12*(1-$O69)+$Q69*12*$O69+$R69*(1-$O69))),0,IF($X69="NNN",SUM(Expenses!MG$14:MG$18)*$F69,IF($X69="FSG",0,IF($X69="MG",SUMPRODUCT(Expenses!MG$14:MG$18,$Z69:$Z73)*$F69,MAX((Expenses!MG$15-$AB69/12)*$AA69*$F69,0)+MAX((Expenses!MG$14-$AB70/12)*$AA70*$F69,0)+MAX((Expenses!MG$17-$AB71/12)*$AA71*$F69,0)+MAX((Expenses!MG$16-$AB72/12)*$AA72*$F69,0)+MAX((Expenses!MG$18-$AB73/12)*$AA73*$F69,0)))))</f>
        <v>0</v>
      </c>
      <c r="MJ240" s="515">
        <f>IF(OR(MJ$167&lt;=EOMONTH($E69,$R69*(1-$O69)),MJ$167&gt;EOMONTH($E69,$P69*12*(1-$O69)+$Q69*12*$O69+$R69*(1-$O69))),0,IF($X69="NNN",SUM(Expenses!MH$14:MH$18)*$F69,IF($X69="FSG",0,IF($X69="MG",SUMPRODUCT(Expenses!MH$14:MH$18,$Z69:$Z73)*$F69,MAX((Expenses!MH$15-$AB69/12)*$AA69*$F69,0)+MAX((Expenses!MH$14-$AB70/12)*$AA70*$F69,0)+MAX((Expenses!MH$17-$AB71/12)*$AA71*$F69,0)+MAX((Expenses!MH$16-$AB72/12)*$AA72*$F69,0)+MAX((Expenses!MH$18-$AB73/12)*$AA73*$F69,0)))))</f>
        <v>0</v>
      </c>
      <c r="MK240" s="515">
        <f>IF(OR(MK$167&lt;=EOMONTH($E69,$R69*(1-$O69)),MK$167&gt;EOMONTH($E69,$P69*12*(1-$O69)+$Q69*12*$O69+$R69*(1-$O69))),0,IF($X69="NNN",SUM(Expenses!MI$14:MI$18)*$F69,IF($X69="FSG",0,IF($X69="MG",SUMPRODUCT(Expenses!MI$14:MI$18,$Z69:$Z73)*$F69,MAX((Expenses!MI$15-$AB69/12)*$AA69*$F69,0)+MAX((Expenses!MI$14-$AB70/12)*$AA70*$F69,0)+MAX((Expenses!MI$17-$AB71/12)*$AA71*$F69,0)+MAX((Expenses!MI$16-$AB72/12)*$AA72*$F69,0)+MAX((Expenses!MI$18-$AB73/12)*$AA73*$F69,0)))))</f>
        <v>0</v>
      </c>
      <c r="ML240" s="515">
        <f>IF(OR(ML$167&lt;=EOMONTH($E69,$R69*(1-$O69)),ML$167&gt;EOMONTH($E69,$P69*12*(1-$O69)+$Q69*12*$O69+$R69*(1-$O69))),0,IF($X69="NNN",SUM(Expenses!MJ$14:MJ$18)*$F69,IF($X69="FSG",0,IF($X69="MG",SUMPRODUCT(Expenses!MJ$14:MJ$18,$Z69:$Z73)*$F69,MAX((Expenses!MJ$15-$AB69/12)*$AA69*$F69,0)+MAX((Expenses!MJ$14-$AB70/12)*$AA70*$F69,0)+MAX((Expenses!MJ$17-$AB71/12)*$AA71*$F69,0)+MAX((Expenses!MJ$16-$AB72/12)*$AA72*$F69,0)+MAX((Expenses!MJ$18-$AB73/12)*$AA73*$F69,0)))))</f>
        <v>0</v>
      </c>
      <c r="MM240" s="515">
        <f>IF(OR(MM$167&lt;=EOMONTH($E69,$R69*(1-$O69)),MM$167&gt;EOMONTH($E69,$P69*12*(1-$O69)+$Q69*12*$O69+$R69*(1-$O69))),0,IF($X69="NNN",SUM(Expenses!MK$14:MK$18)*$F69,IF($X69="FSG",0,IF($X69="MG",SUMPRODUCT(Expenses!MK$14:MK$18,$Z69:$Z73)*$F69,MAX((Expenses!MK$15-$AB69/12)*$AA69*$F69,0)+MAX((Expenses!MK$14-$AB70/12)*$AA70*$F69,0)+MAX((Expenses!MK$17-$AB71/12)*$AA71*$F69,0)+MAX((Expenses!MK$16-$AB72/12)*$AA72*$F69,0)+MAX((Expenses!MK$18-$AB73/12)*$AA73*$F69,0)))))</f>
        <v>0</v>
      </c>
      <c r="MN240" s="515">
        <f>IF(OR(MN$167&lt;=EOMONTH($E69,$R69*(1-$O69)),MN$167&gt;EOMONTH($E69,$P69*12*(1-$O69)+$Q69*12*$O69+$R69*(1-$O69))),0,IF($X69="NNN",SUM(Expenses!ML$14:ML$18)*$F69,IF($X69="FSG",0,IF($X69="MG",SUMPRODUCT(Expenses!ML$14:ML$18,$Z69:$Z73)*$F69,MAX((Expenses!ML$15-$AB69/12)*$AA69*$F69,0)+MAX((Expenses!ML$14-$AB70/12)*$AA70*$F69,0)+MAX((Expenses!ML$17-$AB71/12)*$AA71*$F69,0)+MAX((Expenses!ML$16-$AB72/12)*$AA72*$F69,0)+MAX((Expenses!ML$18-$AB73/12)*$AA73*$F69,0)))))</f>
        <v>0</v>
      </c>
      <c r="MO240" s="515">
        <f>IF(OR(MO$167&lt;=EOMONTH($E69,$R69*(1-$O69)),MO$167&gt;EOMONTH($E69,$P69*12*(1-$O69)+$Q69*12*$O69+$R69*(1-$O69))),0,IF($X69="NNN",SUM(Expenses!MM$14:MM$18)*$F69,IF($X69="FSG",0,IF($X69="MG",SUMPRODUCT(Expenses!MM$14:MM$18,$Z69:$Z73)*$F69,MAX((Expenses!MM$15-$AB69/12)*$AA69*$F69,0)+MAX((Expenses!MM$14-$AB70/12)*$AA70*$F69,0)+MAX((Expenses!MM$17-$AB71/12)*$AA71*$F69,0)+MAX((Expenses!MM$16-$AB72/12)*$AA72*$F69,0)+MAX((Expenses!MM$18-$AB73/12)*$AA73*$F69,0)))))</f>
        <v>0</v>
      </c>
      <c r="MP240" s="515">
        <f>IF(OR(MP$167&lt;=EOMONTH($E69,$R69*(1-$O69)),MP$167&gt;EOMONTH($E69,$P69*12*(1-$O69)+$Q69*12*$O69+$R69*(1-$O69))),0,IF($X69="NNN",SUM(Expenses!MN$14:MN$18)*$F69,IF($X69="FSG",0,IF($X69="MG",SUMPRODUCT(Expenses!MN$14:MN$18,$Z69:$Z73)*$F69,MAX((Expenses!MN$15-$AB69/12)*$AA69*$F69,0)+MAX((Expenses!MN$14-$AB70/12)*$AA70*$F69,0)+MAX((Expenses!MN$17-$AB71/12)*$AA71*$F69,0)+MAX((Expenses!MN$16-$AB72/12)*$AA72*$F69,0)+MAX((Expenses!MN$18-$AB73/12)*$AA73*$F69,0)))))</f>
        <v>0</v>
      </c>
      <c r="MQ240" s="515">
        <f>IF(OR(MQ$167&lt;=EOMONTH($E69,$R69*(1-$O69)),MQ$167&gt;EOMONTH($E69,$P69*12*(1-$O69)+$Q69*12*$O69+$R69*(1-$O69))),0,IF($X69="NNN",SUM(Expenses!MO$14:MO$18)*$F69,IF($X69="FSG",0,IF($X69="MG",SUMPRODUCT(Expenses!MO$14:MO$18,$Z69:$Z73)*$F69,MAX((Expenses!MO$15-$AB69/12)*$AA69*$F69,0)+MAX((Expenses!MO$14-$AB70/12)*$AA70*$F69,0)+MAX((Expenses!MO$17-$AB71/12)*$AA71*$F69,0)+MAX((Expenses!MO$16-$AB72/12)*$AA72*$F69,0)+MAX((Expenses!MO$18-$AB73/12)*$AA73*$F69,0)))))</f>
        <v>0</v>
      </c>
      <c r="MR240" s="515">
        <f>IF(OR(MR$167&lt;=EOMONTH($E69,$R69*(1-$O69)),MR$167&gt;EOMONTH($E69,$P69*12*(1-$O69)+$Q69*12*$O69+$R69*(1-$O69))),0,IF($X69="NNN",SUM(Expenses!MP$14:MP$18)*$F69,IF($X69="FSG",0,IF($X69="MG",SUMPRODUCT(Expenses!MP$14:MP$18,$Z69:$Z73)*$F69,MAX((Expenses!MP$15-$AB69/12)*$AA69*$F69,0)+MAX((Expenses!MP$14-$AB70/12)*$AA70*$F69,0)+MAX((Expenses!MP$17-$AB71/12)*$AA71*$F69,0)+MAX((Expenses!MP$16-$AB72/12)*$AA72*$F69,0)+MAX((Expenses!MP$18-$AB73/12)*$AA73*$F69,0)))))</f>
        <v>0</v>
      </c>
      <c r="MS240" s="515">
        <f>IF(OR(MS$167&lt;=EOMONTH($E69,$R69*(1-$O69)),MS$167&gt;EOMONTH($E69,$P69*12*(1-$O69)+$Q69*12*$O69+$R69*(1-$O69))),0,IF($X69="NNN",SUM(Expenses!MQ$14:MQ$18)*$F69,IF($X69="FSG",0,IF($X69="MG",SUMPRODUCT(Expenses!MQ$14:MQ$18,$Z69:$Z73)*$F69,MAX((Expenses!MQ$15-$AB69/12)*$AA69*$F69,0)+MAX((Expenses!MQ$14-$AB70/12)*$AA70*$F69,0)+MAX((Expenses!MQ$17-$AB71/12)*$AA71*$F69,0)+MAX((Expenses!MQ$16-$AB72/12)*$AA72*$F69,0)+MAX((Expenses!MQ$18-$AB73/12)*$AA73*$F69,0)))))</f>
        <v>0</v>
      </c>
      <c r="MT240" s="515">
        <f>IF(OR(MT$167&lt;=EOMONTH($E69,$R69*(1-$O69)),MT$167&gt;EOMONTH($E69,$P69*12*(1-$O69)+$Q69*12*$O69+$R69*(1-$O69))),0,IF($X69="NNN",SUM(Expenses!MR$14:MR$18)*$F69,IF($X69="FSG",0,IF($X69="MG",SUMPRODUCT(Expenses!MR$14:MR$18,$Z69:$Z73)*$F69,MAX((Expenses!MR$15-$AB69/12)*$AA69*$F69,0)+MAX((Expenses!MR$14-$AB70/12)*$AA70*$F69,0)+MAX((Expenses!MR$17-$AB71/12)*$AA71*$F69,0)+MAX((Expenses!MR$16-$AB72/12)*$AA72*$F69,0)+MAX((Expenses!MR$18-$AB73/12)*$AA73*$F69,0)))))</f>
        <v>0</v>
      </c>
      <c r="MU240" s="515">
        <f>IF(OR(MU$167&lt;=EOMONTH($E69,$R69*(1-$O69)),MU$167&gt;EOMONTH($E69,$P69*12*(1-$O69)+$Q69*12*$O69+$R69*(1-$O69))),0,IF($X69="NNN",SUM(Expenses!MS$14:MS$18)*$F69,IF($X69="FSG",0,IF($X69="MG",SUMPRODUCT(Expenses!MS$14:MS$18,$Z69:$Z73)*$F69,MAX((Expenses!MS$15-$AB69/12)*$AA69*$F69,0)+MAX((Expenses!MS$14-$AB70/12)*$AA70*$F69,0)+MAX((Expenses!MS$17-$AB71/12)*$AA71*$F69,0)+MAX((Expenses!MS$16-$AB72/12)*$AA72*$F69,0)+MAX((Expenses!MS$18-$AB73/12)*$AA73*$F69,0)))))</f>
        <v>0</v>
      </c>
      <c r="MV240" s="515">
        <f>IF(OR(MV$167&lt;=EOMONTH($E69,$R69*(1-$O69)),MV$167&gt;EOMONTH($E69,$P69*12*(1-$O69)+$Q69*12*$O69+$R69*(1-$O69))),0,IF($X69="NNN",SUM(Expenses!MT$14:MT$18)*$F69,IF($X69="FSG",0,IF($X69="MG",SUMPRODUCT(Expenses!MT$14:MT$18,$Z69:$Z73)*$F69,MAX((Expenses!MT$15-$AB69/12)*$AA69*$F69,0)+MAX((Expenses!MT$14-$AB70/12)*$AA70*$F69,0)+MAX((Expenses!MT$17-$AB71/12)*$AA71*$F69,0)+MAX((Expenses!MT$16-$AB72/12)*$AA72*$F69,0)+MAX((Expenses!MT$18-$AB73/12)*$AA73*$F69,0)))))</f>
        <v>0</v>
      </c>
      <c r="MW240" s="515">
        <f>IF(OR(MW$167&lt;=EOMONTH($E69,$R69*(1-$O69)),MW$167&gt;EOMONTH($E69,$P69*12*(1-$O69)+$Q69*12*$O69+$R69*(1-$O69))),0,IF($X69="NNN",SUM(Expenses!MU$14:MU$18)*$F69,IF($X69="FSG",0,IF($X69="MG",SUMPRODUCT(Expenses!MU$14:MU$18,$Z69:$Z73)*$F69,MAX((Expenses!MU$15-$AB69/12)*$AA69*$F69,0)+MAX((Expenses!MU$14-$AB70/12)*$AA70*$F69,0)+MAX((Expenses!MU$17-$AB71/12)*$AA71*$F69,0)+MAX((Expenses!MU$16-$AB72/12)*$AA72*$F69,0)+MAX((Expenses!MU$18-$AB73/12)*$AA73*$F69,0)))))</f>
        <v>0</v>
      </c>
      <c r="MX240" s="515">
        <f>IF(OR(MX$167&lt;=EOMONTH($E69,$R69*(1-$O69)),MX$167&gt;EOMONTH($E69,$P69*12*(1-$O69)+$Q69*12*$O69+$R69*(1-$O69))),0,IF($X69="NNN",SUM(Expenses!MV$14:MV$18)*$F69,IF($X69="FSG",0,IF($X69="MG",SUMPRODUCT(Expenses!MV$14:MV$18,$Z69:$Z73)*$F69,MAX((Expenses!MV$15-$AB69/12)*$AA69*$F69,0)+MAX((Expenses!MV$14-$AB70/12)*$AA70*$F69,0)+MAX((Expenses!MV$17-$AB71/12)*$AA71*$F69,0)+MAX((Expenses!MV$16-$AB72/12)*$AA72*$F69,0)+MAX((Expenses!MV$18-$AB73/12)*$AA73*$F69,0)))))</f>
        <v>0</v>
      </c>
      <c r="MY240" s="515">
        <f>IF(OR(MY$167&lt;=EOMONTH($E69,$R69*(1-$O69)),MY$167&gt;EOMONTH($E69,$P69*12*(1-$O69)+$Q69*12*$O69+$R69*(1-$O69))),0,IF($X69="NNN",SUM(Expenses!MW$14:MW$18)*$F69,IF($X69="FSG",0,IF($X69="MG",SUMPRODUCT(Expenses!MW$14:MW$18,$Z69:$Z73)*$F69,MAX((Expenses!MW$15-$AB69/12)*$AA69*$F69,0)+MAX((Expenses!MW$14-$AB70/12)*$AA70*$F69,0)+MAX((Expenses!MW$17-$AB71/12)*$AA71*$F69,0)+MAX((Expenses!MW$16-$AB72/12)*$AA72*$F69,0)+MAX((Expenses!MW$18-$AB73/12)*$AA73*$F69,0)))))</f>
        <v>0</v>
      </c>
      <c r="MZ240" s="515">
        <f>IF(OR(MZ$167&lt;=EOMONTH($E69,$R69*(1-$O69)),MZ$167&gt;EOMONTH($E69,$P69*12*(1-$O69)+$Q69*12*$O69+$R69*(1-$O69))),0,IF($X69="NNN",SUM(Expenses!MX$14:MX$18)*$F69,IF($X69="FSG",0,IF($X69="MG",SUMPRODUCT(Expenses!MX$14:MX$18,$Z69:$Z73)*$F69,MAX((Expenses!MX$15-$AB69/12)*$AA69*$F69,0)+MAX((Expenses!MX$14-$AB70/12)*$AA70*$F69,0)+MAX((Expenses!MX$17-$AB71/12)*$AA71*$F69,0)+MAX((Expenses!MX$16-$AB72/12)*$AA72*$F69,0)+MAX((Expenses!MX$18-$AB73/12)*$AA73*$F69,0)))))</f>
        <v>0</v>
      </c>
      <c r="NA240" s="515">
        <f>IF(OR(NA$167&lt;=EOMONTH($E69,$R69*(1-$O69)),NA$167&gt;EOMONTH($E69,$P69*12*(1-$O69)+$Q69*12*$O69+$R69*(1-$O69))),0,IF($X69="NNN",SUM(Expenses!MY$14:MY$18)*$F69,IF($X69="FSG",0,IF($X69="MG",SUMPRODUCT(Expenses!MY$14:MY$18,$Z69:$Z73)*$F69,MAX((Expenses!MY$15-$AB69/12)*$AA69*$F69,0)+MAX((Expenses!MY$14-$AB70/12)*$AA70*$F69,0)+MAX((Expenses!MY$17-$AB71/12)*$AA71*$F69,0)+MAX((Expenses!MY$16-$AB72/12)*$AA72*$F69,0)+MAX((Expenses!MY$18-$AB73/12)*$AA73*$F69,0)))))</f>
        <v>0</v>
      </c>
      <c r="NB240" s="515">
        <f>IF(OR(NB$167&lt;=EOMONTH($E69,$R69*(1-$O69)),NB$167&gt;EOMONTH($E69,$P69*12*(1-$O69)+$Q69*12*$O69+$R69*(1-$O69))),0,IF($X69="NNN",SUM(Expenses!MZ$14:MZ$18)*$F69,IF($X69="FSG",0,IF($X69="MG",SUMPRODUCT(Expenses!MZ$14:MZ$18,$Z69:$Z73)*$F69,MAX((Expenses!MZ$15-$AB69/12)*$AA69*$F69,0)+MAX((Expenses!MZ$14-$AB70/12)*$AA70*$F69,0)+MAX((Expenses!MZ$17-$AB71/12)*$AA71*$F69,0)+MAX((Expenses!MZ$16-$AB72/12)*$AA72*$F69,0)+MAX((Expenses!MZ$18-$AB73/12)*$AA73*$F69,0)))))</f>
        <v>0</v>
      </c>
      <c r="NC240" s="515">
        <f>IF(OR(NC$167&lt;=EOMONTH($E69,$R69*(1-$O69)),NC$167&gt;EOMONTH($E69,$P69*12*(1-$O69)+$Q69*12*$O69+$R69*(1-$O69))),0,IF($X69="NNN",SUM(Expenses!NA$14:NA$18)*$F69,IF($X69="FSG",0,IF($X69="MG",SUMPRODUCT(Expenses!NA$14:NA$18,$Z69:$Z73)*$F69,MAX((Expenses!NA$15-$AB69/12)*$AA69*$F69,0)+MAX((Expenses!NA$14-$AB70/12)*$AA70*$F69,0)+MAX((Expenses!NA$17-$AB71/12)*$AA71*$F69,0)+MAX((Expenses!NA$16-$AB72/12)*$AA72*$F69,0)+MAX((Expenses!NA$18-$AB73/12)*$AA73*$F69,0)))))</f>
        <v>0</v>
      </c>
      <c r="ND240" s="515">
        <f>IF(OR(ND$167&lt;=EOMONTH($E69,$R69*(1-$O69)),ND$167&gt;EOMONTH($E69,$P69*12*(1-$O69)+$Q69*12*$O69+$R69*(1-$O69))),0,IF($X69="NNN",SUM(Expenses!NB$14:NB$18)*$F69,IF($X69="FSG",0,IF($X69="MG",SUMPRODUCT(Expenses!NB$14:NB$18,$Z69:$Z73)*$F69,MAX((Expenses!NB$15-$AB69/12)*$AA69*$F69,0)+MAX((Expenses!NB$14-$AB70/12)*$AA70*$F69,0)+MAX((Expenses!NB$17-$AB71/12)*$AA71*$F69,0)+MAX((Expenses!NB$16-$AB72/12)*$AA72*$F69,0)+MAX((Expenses!NB$18-$AB73/12)*$AA73*$F69,0)))))</f>
        <v>0</v>
      </c>
      <c r="NE240" s="515">
        <f>IF(OR(NE$167&lt;=EOMONTH($E69,$R69*(1-$O69)),NE$167&gt;EOMONTH($E69,$P69*12*(1-$O69)+$Q69*12*$O69+$R69*(1-$O69))),0,IF($X69="NNN",SUM(Expenses!NC$14:NC$18)*$F69,IF($X69="FSG",0,IF($X69="MG",SUMPRODUCT(Expenses!NC$14:NC$18,$Z69:$Z73)*$F69,MAX((Expenses!NC$15-$AB69/12)*$AA69*$F69,0)+MAX((Expenses!NC$14-$AB70/12)*$AA70*$F69,0)+MAX((Expenses!NC$17-$AB71/12)*$AA71*$F69,0)+MAX((Expenses!NC$16-$AB72/12)*$AA72*$F69,0)+MAX((Expenses!NC$18-$AB73/12)*$AA73*$F69,0)))))</f>
        <v>0</v>
      </c>
      <c r="NF240" s="515">
        <f>IF(OR(NF$167&lt;=EOMONTH($E69,$R69*(1-$O69)),NF$167&gt;EOMONTH($E69,$P69*12*(1-$O69)+$Q69*12*$O69+$R69*(1-$O69))),0,IF($X69="NNN",SUM(Expenses!ND$14:ND$18)*$F69,IF($X69="FSG",0,IF($X69="MG",SUMPRODUCT(Expenses!ND$14:ND$18,$Z69:$Z73)*$F69,MAX((Expenses!ND$15-$AB69/12)*$AA69*$F69,0)+MAX((Expenses!ND$14-$AB70/12)*$AA70*$F69,0)+MAX((Expenses!ND$17-$AB71/12)*$AA71*$F69,0)+MAX((Expenses!ND$16-$AB72/12)*$AA72*$F69,0)+MAX((Expenses!ND$18-$AB73/12)*$AA73*$F69,0)))))</f>
        <v>0</v>
      </c>
      <c r="NG240" s="515">
        <f>IF(OR(NG$167&lt;=EOMONTH($E69,$R69*(1-$O69)),NG$167&gt;EOMONTH($E69,$P69*12*(1-$O69)+$Q69*12*$O69+$R69*(1-$O69))),0,IF($X69="NNN",SUM(Expenses!NE$14:NE$18)*$F69,IF($X69="FSG",0,IF($X69="MG",SUMPRODUCT(Expenses!NE$14:NE$18,$Z69:$Z73)*$F69,MAX((Expenses!NE$15-$AB69/12)*$AA69*$F69,0)+MAX((Expenses!NE$14-$AB70/12)*$AA70*$F69,0)+MAX((Expenses!NE$17-$AB71/12)*$AA71*$F69,0)+MAX((Expenses!NE$16-$AB72/12)*$AA72*$F69,0)+MAX((Expenses!NE$18-$AB73/12)*$AA73*$F69,0)))))</f>
        <v>0</v>
      </c>
      <c r="NH240" s="515">
        <f>IF(OR(NH$167&lt;=EOMONTH($E69,$R69*(1-$O69)),NH$167&gt;EOMONTH($E69,$P69*12*(1-$O69)+$Q69*12*$O69+$R69*(1-$O69))),0,IF($X69="NNN",SUM(Expenses!NF$14:NF$18)*$F69,IF($X69="FSG",0,IF($X69="MG",SUMPRODUCT(Expenses!NF$14:NF$18,$Z69:$Z73)*$F69,MAX((Expenses!NF$15-$AB69/12)*$AA69*$F69,0)+MAX((Expenses!NF$14-$AB70/12)*$AA70*$F69,0)+MAX((Expenses!NF$17-$AB71/12)*$AA71*$F69,0)+MAX((Expenses!NF$16-$AB72/12)*$AA72*$F69,0)+MAX((Expenses!NF$18-$AB73/12)*$AA73*$F69,0)))))</f>
        <v>0</v>
      </c>
      <c r="NI240" s="515">
        <f>IF(OR(NI$167&lt;=EOMONTH($E69,$R69*(1-$O69)),NI$167&gt;EOMONTH($E69,$P69*12*(1-$O69)+$Q69*12*$O69+$R69*(1-$O69))),0,IF($X69="NNN",SUM(Expenses!NG$14:NG$18)*$F69,IF($X69="FSG",0,IF($X69="MG",SUMPRODUCT(Expenses!NG$14:NG$18,$Z69:$Z73)*$F69,MAX((Expenses!NG$15-$AB69/12)*$AA69*$F69,0)+MAX((Expenses!NG$14-$AB70/12)*$AA70*$F69,0)+MAX((Expenses!NG$17-$AB71/12)*$AA71*$F69,0)+MAX((Expenses!NG$16-$AB72/12)*$AA72*$F69,0)+MAX((Expenses!NG$18-$AB73/12)*$AA73*$F69,0)))))</f>
        <v>0</v>
      </c>
      <c r="NJ240" s="515">
        <f>IF(OR(NJ$167&lt;=EOMONTH($E69,$R69*(1-$O69)),NJ$167&gt;EOMONTH($E69,$P69*12*(1-$O69)+$Q69*12*$O69+$R69*(1-$O69))),0,IF($X69="NNN",SUM(Expenses!NH$14:NH$18)*$F69,IF($X69="FSG",0,IF($X69="MG",SUMPRODUCT(Expenses!NH$14:NH$18,$Z69:$Z73)*$F69,MAX((Expenses!NH$15-$AB69/12)*$AA69*$F69,0)+MAX((Expenses!NH$14-$AB70/12)*$AA70*$F69,0)+MAX((Expenses!NH$17-$AB71/12)*$AA71*$F69,0)+MAX((Expenses!NH$16-$AB72/12)*$AA72*$F69,0)+MAX((Expenses!NH$18-$AB73/12)*$AA73*$F69,0)))))</f>
        <v>0</v>
      </c>
      <c r="NK240" s="518">
        <f>IF(OR(NK$167&lt;=EOMONTH($E69,$R69*(1-$O69)),NK$167&gt;EOMONTH($E69,$P69*12*(1-$O69)+$Q69*12*$O69+$R69*(1-$O69))),0,IF($X69="NNN",SUM(Expenses!NI$14:NI$18)*$F69,IF($X69="FSG",0,IF($X69="MG",SUMPRODUCT(Expenses!NI$14:NI$18,$Z69:$Z73)*$F69,MAX((Expenses!NI$15-$AB69/12)*$AA69*$F69,0)+MAX((Expenses!NI$14-$AB70/12)*$AA70*$F69,0)+MAX((Expenses!NI$17-$AB71/12)*$AA71*$F69,0)+MAX((Expenses!NI$16-$AB72/12)*$AA72*$F69,0)+MAX((Expenses!NI$18-$AB73/12)*$AA73*$F69,0)))))</f>
        <v>0</v>
      </c>
    </row>
    <row r="241" spans="1:375" s="384" customFormat="1" ht="13.8" x14ac:dyDescent="0.3">
      <c r="A241" s="519">
        <f t="shared" si="269"/>
        <v>709681.86951972649</v>
      </c>
      <c r="B241" s="446"/>
      <c r="C241" s="520" t="s">
        <v>336</v>
      </c>
      <c r="D241" s="521">
        <f t="shared" ref="D241:BO241" si="294">SUM(D234:D240)</f>
        <v>7457.1718061262609</v>
      </c>
      <c r="E241" s="521">
        <f t="shared" si="294"/>
        <v>7459.53466284364</v>
      </c>
      <c r="F241" s="521">
        <f t="shared" si="294"/>
        <v>7461.9028673665234</v>
      </c>
      <c r="G241" s="521">
        <f t="shared" si="294"/>
        <v>7464.2764317984902</v>
      </c>
      <c r="H241" s="521">
        <f t="shared" si="294"/>
        <v>7466.6553682705153</v>
      </c>
      <c r="I241" s="521">
        <f t="shared" si="294"/>
        <v>7469.0396889410267</v>
      </c>
      <c r="J241" s="521">
        <f t="shared" si="294"/>
        <v>7471.4294059959702</v>
      </c>
      <c r="K241" s="521">
        <f t="shared" si="294"/>
        <v>7473.8245316488747</v>
      </c>
      <c r="L241" s="521">
        <f t="shared" si="294"/>
        <v>7476.2250781409084</v>
      </c>
      <c r="M241" s="521">
        <f t="shared" si="294"/>
        <v>7478.6310577409477</v>
      </c>
      <c r="N241" s="521">
        <f t="shared" si="294"/>
        <v>7481.0424827456327</v>
      </c>
      <c r="O241" s="521">
        <f t="shared" si="294"/>
        <v>7483.4593654794389</v>
      </c>
      <c r="P241" s="521">
        <f t="shared" si="294"/>
        <v>7678.2567182947332</v>
      </c>
      <c r="Q241" s="521">
        <f t="shared" si="294"/>
        <v>7680.6845535718394</v>
      </c>
      <c r="R241" s="521">
        <f t="shared" si="294"/>
        <v>7683.1178837191019</v>
      </c>
      <c r="S241" s="521">
        <f t="shared" si="294"/>
        <v>7685.5567211729485</v>
      </c>
      <c r="T241" s="521">
        <f t="shared" si="294"/>
        <v>7688.0010783979542</v>
      </c>
      <c r="U241" s="521">
        <f t="shared" si="294"/>
        <v>7690.4509678869044</v>
      </c>
      <c r="V241" s="521">
        <f t="shared" si="294"/>
        <v>7692.9064021608592</v>
      </c>
      <c r="W241" s="521">
        <f t="shared" si="294"/>
        <v>7695.3673937692183</v>
      </c>
      <c r="X241" s="521">
        <f t="shared" si="294"/>
        <v>7697.8339552897833</v>
      </c>
      <c r="Y241" s="521">
        <f t="shared" si="294"/>
        <v>7700.3060993288227</v>
      </c>
      <c r="Z241" s="521">
        <f t="shared" si="294"/>
        <v>7702.783838521138</v>
      </c>
      <c r="AA241" s="521">
        <f t="shared" si="294"/>
        <v>7705.2671855301232</v>
      </c>
      <c r="AB241" s="521">
        <f t="shared" si="294"/>
        <v>0</v>
      </c>
      <c r="AC241" s="521">
        <f t="shared" si="294"/>
        <v>0</v>
      </c>
      <c r="AD241" s="521">
        <f t="shared" si="294"/>
        <v>1107.2010005213788</v>
      </c>
      <c r="AE241" s="521">
        <f t="shared" si="294"/>
        <v>1109.7069060052063</v>
      </c>
      <c r="AF241" s="521">
        <f t="shared" si="294"/>
        <v>8474.5196905538996</v>
      </c>
      <c r="AG241" s="521">
        <f t="shared" si="294"/>
        <v>8477.0369520037966</v>
      </c>
      <c r="AH241" s="521">
        <f t="shared" si="294"/>
        <v>8479.5599107202852</v>
      </c>
      <c r="AI241" s="521">
        <f t="shared" si="294"/>
        <v>8482.0885795978738</v>
      </c>
      <c r="AJ241" s="521">
        <f t="shared" si="294"/>
        <v>8484.6229715602531</v>
      </c>
      <c r="AK241" s="521">
        <f t="shared" si="294"/>
        <v>8487.1630995603664</v>
      </c>
      <c r="AL241" s="521">
        <f t="shared" si="294"/>
        <v>8489.7089765804703</v>
      </c>
      <c r="AM241" s="521">
        <f t="shared" si="294"/>
        <v>8492.2606156322036</v>
      </c>
      <c r="AN241" s="521">
        <f t="shared" si="294"/>
        <v>8715.6870659816559</v>
      </c>
      <c r="AO241" s="521">
        <f t="shared" si="294"/>
        <v>8718.2502682494323</v>
      </c>
      <c r="AP241" s="521">
        <f t="shared" si="294"/>
        <v>8720.819271760718</v>
      </c>
      <c r="AQ241" s="521">
        <f t="shared" si="294"/>
        <v>8723.3940896453514</v>
      </c>
      <c r="AR241" s="521">
        <f t="shared" si="294"/>
        <v>8725.9747350628822</v>
      </c>
      <c r="AS241" s="521">
        <f t="shared" si="294"/>
        <v>8728.5612212026517</v>
      </c>
      <c r="AT241" s="521">
        <f t="shared" si="294"/>
        <v>8731.1535612838434</v>
      </c>
      <c r="AU241" s="521">
        <f t="shared" si="294"/>
        <v>8733.7517685555667</v>
      </c>
      <c r="AV241" s="521">
        <f t="shared" si="294"/>
        <v>8736.355856296912</v>
      </c>
      <c r="AW241" s="521">
        <f t="shared" si="294"/>
        <v>8738.9658378170279</v>
      </c>
      <c r="AX241" s="521">
        <f t="shared" si="294"/>
        <v>8741.5817264551843</v>
      </c>
      <c r="AY241" s="521">
        <f t="shared" si="294"/>
        <v>8744.2035355808403</v>
      </c>
      <c r="AZ241" s="521">
        <f t="shared" si="294"/>
        <v>8974.3263859054641</v>
      </c>
      <c r="BA241" s="521">
        <f t="shared" si="294"/>
        <v>8976.960076235604</v>
      </c>
      <c r="BB241" s="521">
        <f t="shared" si="294"/>
        <v>8979.5997273434496</v>
      </c>
      <c r="BC241" s="521">
        <f t="shared" si="294"/>
        <v>8982.2453527199104</v>
      </c>
      <c r="BD241" s="521">
        <f t="shared" si="294"/>
        <v>8984.8969658864244</v>
      </c>
      <c r="BE241" s="521">
        <f t="shared" si="294"/>
        <v>8987.5545803950372</v>
      </c>
      <c r="BF241" s="521">
        <f t="shared" si="294"/>
        <v>8990.2182098284611</v>
      </c>
      <c r="BG241" s="521">
        <f t="shared" si="294"/>
        <v>8992.8878678001565</v>
      </c>
      <c r="BH241" s="521">
        <f t="shared" si="294"/>
        <v>8995.5635679543884</v>
      </c>
      <c r="BI241" s="521">
        <f t="shared" si="294"/>
        <v>8998.2453239663082</v>
      </c>
      <c r="BJ241" s="521">
        <f t="shared" si="294"/>
        <v>9000.9331495420138</v>
      </c>
      <c r="BK241" s="521">
        <f t="shared" si="294"/>
        <v>9003.6270584186259</v>
      </c>
      <c r="BL241" s="521">
        <f t="shared" si="294"/>
        <v>9240.6470248954556</v>
      </c>
      <c r="BM241" s="521">
        <f t="shared" si="294"/>
        <v>9243.3531417096747</v>
      </c>
      <c r="BN241" s="521">
        <f t="shared" si="294"/>
        <v>9246.0653832229873</v>
      </c>
      <c r="BO241" s="521">
        <f t="shared" si="294"/>
        <v>9248.7837632972987</v>
      </c>
      <c r="BP241" s="521">
        <f t="shared" ref="BP241:EA241" si="295">SUM(BP234:BP240)</f>
        <v>9251.5082958258936</v>
      </c>
      <c r="BQ241" s="521">
        <f t="shared" si="295"/>
        <v>9254.2389947334923</v>
      </c>
      <c r="BR241" s="521">
        <f t="shared" si="295"/>
        <v>9256.9758739763365</v>
      </c>
      <c r="BS241" s="521">
        <f t="shared" si="295"/>
        <v>9259.7189475422529</v>
      </c>
      <c r="BT241" s="521">
        <f t="shared" si="295"/>
        <v>9262.4682294507274</v>
      </c>
      <c r="BU241" s="521">
        <f t="shared" si="295"/>
        <v>9265.2237337529732</v>
      </c>
      <c r="BV241" s="521">
        <f t="shared" si="295"/>
        <v>9267.9854745320117</v>
      </c>
      <c r="BW241" s="521">
        <f t="shared" si="295"/>
        <v>9270.7534659027297</v>
      </c>
      <c r="BX241" s="521">
        <f t="shared" si="295"/>
        <v>9514.8772813590003</v>
      </c>
      <c r="BY241" s="521">
        <f t="shared" si="295"/>
        <v>9517.6578163856102</v>
      </c>
      <c r="BZ241" s="521">
        <f t="shared" si="295"/>
        <v>9520.4446445405392</v>
      </c>
      <c r="CA241" s="521">
        <f t="shared" si="295"/>
        <v>9523.2377800668946</v>
      </c>
      <c r="CB241" s="521">
        <f t="shared" si="295"/>
        <v>9526.0372372400252</v>
      </c>
      <c r="CC241" s="521">
        <f t="shared" si="295"/>
        <v>9528.8430303675832</v>
      </c>
      <c r="CD241" s="521">
        <f t="shared" si="295"/>
        <v>9531.6551737896043</v>
      </c>
      <c r="CE241" s="521">
        <f t="shared" si="295"/>
        <v>9534.4736818785841</v>
      </c>
      <c r="CF241" s="521">
        <f t="shared" si="295"/>
        <v>9537.2985690395417</v>
      </c>
      <c r="CG241" s="521">
        <f t="shared" si="295"/>
        <v>9540.1298497101016</v>
      </c>
      <c r="CH241" s="521">
        <f t="shared" si="295"/>
        <v>9542.9675383605609</v>
      </c>
      <c r="CI241" s="521">
        <f t="shared" si="295"/>
        <v>9545.811649493975</v>
      </c>
      <c r="CJ241" s="521">
        <f t="shared" si="295"/>
        <v>9797.2522437736625</v>
      </c>
      <c r="CK241" s="521">
        <f t="shared" si="295"/>
        <v>9800.1092435135051</v>
      </c>
      <c r="CL241" s="521">
        <f t="shared" si="295"/>
        <v>0</v>
      </c>
      <c r="CM241" s="521">
        <f t="shared" si="295"/>
        <v>0</v>
      </c>
      <c r="CN241" s="521">
        <f t="shared" si="295"/>
        <v>0</v>
      </c>
      <c r="CO241" s="521">
        <f t="shared" si="295"/>
        <v>0</v>
      </c>
      <c r="CP241" s="521">
        <f t="shared" si="295"/>
        <v>0</v>
      </c>
      <c r="CQ241" s="521">
        <f t="shared" si="295"/>
        <v>0</v>
      </c>
      <c r="CR241" s="521">
        <f t="shared" si="295"/>
        <v>0</v>
      </c>
      <c r="CS241" s="521">
        <f t="shared" si="295"/>
        <v>0</v>
      </c>
      <c r="CT241" s="521">
        <f t="shared" si="295"/>
        <v>0</v>
      </c>
      <c r="CU241" s="521">
        <f t="shared" si="295"/>
        <v>0</v>
      </c>
      <c r="CV241" s="521">
        <f t="shared" si="295"/>
        <v>0</v>
      </c>
      <c r="CW241" s="521">
        <f t="shared" si="295"/>
        <v>0</v>
      </c>
      <c r="CX241" s="521">
        <f t="shared" si="295"/>
        <v>0</v>
      </c>
      <c r="CY241" s="521">
        <f t="shared" si="295"/>
        <v>0</v>
      </c>
      <c r="CZ241" s="521">
        <f t="shared" si="295"/>
        <v>0</v>
      </c>
      <c r="DA241" s="521">
        <f t="shared" si="295"/>
        <v>0</v>
      </c>
      <c r="DB241" s="521">
        <f t="shared" si="295"/>
        <v>0</v>
      </c>
      <c r="DC241" s="521">
        <f t="shared" si="295"/>
        <v>0</v>
      </c>
      <c r="DD241" s="521">
        <f t="shared" si="295"/>
        <v>0</v>
      </c>
      <c r="DE241" s="521">
        <f t="shared" si="295"/>
        <v>0</v>
      </c>
      <c r="DF241" s="521">
        <f t="shared" si="295"/>
        <v>0</v>
      </c>
      <c r="DG241" s="521">
        <f t="shared" si="295"/>
        <v>0</v>
      </c>
      <c r="DH241" s="521">
        <f t="shared" si="295"/>
        <v>0</v>
      </c>
      <c r="DI241" s="521">
        <f t="shared" si="295"/>
        <v>0</v>
      </c>
      <c r="DJ241" s="521">
        <f t="shared" si="295"/>
        <v>0</v>
      </c>
      <c r="DK241" s="521">
        <f t="shared" si="295"/>
        <v>0</v>
      </c>
      <c r="DL241" s="521">
        <f t="shared" si="295"/>
        <v>0</v>
      </c>
      <c r="DM241" s="521">
        <f t="shared" si="295"/>
        <v>0</v>
      </c>
      <c r="DN241" s="521">
        <f t="shared" si="295"/>
        <v>0</v>
      </c>
      <c r="DO241" s="521">
        <f t="shared" si="295"/>
        <v>0</v>
      </c>
      <c r="DP241" s="521">
        <f t="shared" si="295"/>
        <v>0</v>
      </c>
      <c r="DQ241" s="521">
        <f t="shared" si="295"/>
        <v>0</v>
      </c>
      <c r="DR241" s="521">
        <f t="shared" si="295"/>
        <v>0</v>
      </c>
      <c r="DS241" s="521">
        <f t="shared" si="295"/>
        <v>0</v>
      </c>
      <c r="DT241" s="521">
        <f t="shared" si="295"/>
        <v>0</v>
      </c>
      <c r="DU241" s="521">
        <f t="shared" si="295"/>
        <v>0</v>
      </c>
      <c r="DV241" s="521">
        <f t="shared" si="295"/>
        <v>0</v>
      </c>
      <c r="DW241" s="521">
        <f t="shared" si="295"/>
        <v>0</v>
      </c>
      <c r="DX241" s="521">
        <f t="shared" si="295"/>
        <v>0</v>
      </c>
      <c r="DY241" s="521">
        <f t="shared" si="295"/>
        <v>0</v>
      </c>
      <c r="DZ241" s="521">
        <f t="shared" si="295"/>
        <v>0</v>
      </c>
      <c r="EA241" s="521">
        <f t="shared" si="295"/>
        <v>0</v>
      </c>
      <c r="EB241" s="521">
        <f t="shared" ref="EB241:GM241" si="296">SUM(EB234:EB240)</f>
        <v>0</v>
      </c>
      <c r="EC241" s="521">
        <f t="shared" si="296"/>
        <v>0</v>
      </c>
      <c r="ED241" s="521">
        <f t="shared" si="296"/>
        <v>0</v>
      </c>
      <c r="EE241" s="521">
        <f t="shared" si="296"/>
        <v>0</v>
      </c>
      <c r="EF241" s="521">
        <f t="shared" si="296"/>
        <v>0</v>
      </c>
      <c r="EG241" s="521">
        <f t="shared" si="296"/>
        <v>0</v>
      </c>
      <c r="EH241" s="521">
        <f t="shared" si="296"/>
        <v>0</v>
      </c>
      <c r="EI241" s="521">
        <f t="shared" si="296"/>
        <v>0</v>
      </c>
      <c r="EJ241" s="521">
        <f t="shared" si="296"/>
        <v>0</v>
      </c>
      <c r="EK241" s="521">
        <f t="shared" si="296"/>
        <v>0</v>
      </c>
      <c r="EL241" s="521">
        <f t="shared" si="296"/>
        <v>0</v>
      </c>
      <c r="EM241" s="521">
        <f t="shared" si="296"/>
        <v>0</v>
      </c>
      <c r="EN241" s="521">
        <f t="shared" si="296"/>
        <v>0</v>
      </c>
      <c r="EO241" s="521">
        <f t="shared" si="296"/>
        <v>0</v>
      </c>
      <c r="EP241" s="521">
        <f t="shared" si="296"/>
        <v>0</v>
      </c>
      <c r="EQ241" s="521">
        <f t="shared" si="296"/>
        <v>0</v>
      </c>
      <c r="ER241" s="521">
        <f t="shared" si="296"/>
        <v>0</v>
      </c>
      <c r="ES241" s="521">
        <f t="shared" si="296"/>
        <v>0</v>
      </c>
      <c r="ET241" s="521">
        <f t="shared" si="296"/>
        <v>0</v>
      </c>
      <c r="EU241" s="521">
        <f t="shared" si="296"/>
        <v>0</v>
      </c>
      <c r="EV241" s="521">
        <f t="shared" si="296"/>
        <v>0</v>
      </c>
      <c r="EW241" s="521">
        <f t="shared" si="296"/>
        <v>0</v>
      </c>
      <c r="EX241" s="521">
        <f t="shared" si="296"/>
        <v>0</v>
      </c>
      <c r="EY241" s="521">
        <f t="shared" si="296"/>
        <v>0</v>
      </c>
      <c r="EZ241" s="521">
        <f t="shared" si="296"/>
        <v>0</v>
      </c>
      <c r="FA241" s="521">
        <f t="shared" si="296"/>
        <v>0</v>
      </c>
      <c r="FB241" s="521">
        <f t="shared" si="296"/>
        <v>0</v>
      </c>
      <c r="FC241" s="521">
        <f t="shared" si="296"/>
        <v>0</v>
      </c>
      <c r="FD241" s="521">
        <f t="shared" si="296"/>
        <v>0</v>
      </c>
      <c r="FE241" s="521">
        <f t="shared" si="296"/>
        <v>0</v>
      </c>
      <c r="FF241" s="521">
        <f t="shared" si="296"/>
        <v>0</v>
      </c>
      <c r="FG241" s="521">
        <f t="shared" si="296"/>
        <v>0</v>
      </c>
      <c r="FH241" s="521">
        <f t="shared" si="296"/>
        <v>0</v>
      </c>
      <c r="FI241" s="521">
        <f t="shared" si="296"/>
        <v>0</v>
      </c>
      <c r="FJ241" s="521">
        <f t="shared" si="296"/>
        <v>0</v>
      </c>
      <c r="FK241" s="521">
        <f t="shared" si="296"/>
        <v>0</v>
      </c>
      <c r="FL241" s="521">
        <f t="shared" si="296"/>
        <v>0</v>
      </c>
      <c r="FM241" s="521">
        <f t="shared" si="296"/>
        <v>0</v>
      </c>
      <c r="FN241" s="521">
        <f t="shared" si="296"/>
        <v>0</v>
      </c>
      <c r="FO241" s="521">
        <f t="shared" si="296"/>
        <v>0</v>
      </c>
      <c r="FP241" s="521">
        <f t="shared" si="296"/>
        <v>0</v>
      </c>
      <c r="FQ241" s="521">
        <f t="shared" si="296"/>
        <v>0</v>
      </c>
      <c r="FR241" s="521">
        <f t="shared" si="296"/>
        <v>0</v>
      </c>
      <c r="FS241" s="521">
        <f t="shared" si="296"/>
        <v>0</v>
      </c>
      <c r="FT241" s="521">
        <f t="shared" si="296"/>
        <v>0</v>
      </c>
      <c r="FU241" s="521">
        <f t="shared" si="296"/>
        <v>0</v>
      </c>
      <c r="FV241" s="521">
        <f t="shared" si="296"/>
        <v>0</v>
      </c>
      <c r="FW241" s="521">
        <f t="shared" si="296"/>
        <v>0</v>
      </c>
      <c r="FX241" s="521">
        <f t="shared" si="296"/>
        <v>0</v>
      </c>
      <c r="FY241" s="521">
        <f t="shared" si="296"/>
        <v>0</v>
      </c>
      <c r="FZ241" s="521">
        <f t="shared" si="296"/>
        <v>0</v>
      </c>
      <c r="GA241" s="521">
        <f t="shared" si="296"/>
        <v>0</v>
      </c>
      <c r="GB241" s="521">
        <f t="shared" si="296"/>
        <v>0</v>
      </c>
      <c r="GC241" s="521">
        <f t="shared" si="296"/>
        <v>0</v>
      </c>
      <c r="GD241" s="521">
        <f t="shared" si="296"/>
        <v>0</v>
      </c>
      <c r="GE241" s="521">
        <f t="shared" si="296"/>
        <v>0</v>
      </c>
      <c r="GF241" s="521">
        <f t="shared" si="296"/>
        <v>0</v>
      </c>
      <c r="GG241" s="521">
        <f t="shared" si="296"/>
        <v>0</v>
      </c>
      <c r="GH241" s="521">
        <f t="shared" si="296"/>
        <v>0</v>
      </c>
      <c r="GI241" s="521">
        <f t="shared" si="296"/>
        <v>0</v>
      </c>
      <c r="GJ241" s="521">
        <f t="shared" si="296"/>
        <v>0</v>
      </c>
      <c r="GK241" s="521">
        <f t="shared" si="296"/>
        <v>0</v>
      </c>
      <c r="GL241" s="521">
        <f t="shared" si="296"/>
        <v>0</v>
      </c>
      <c r="GM241" s="521">
        <f t="shared" si="296"/>
        <v>0</v>
      </c>
      <c r="GN241" s="521">
        <f t="shared" ref="GN241:IY241" si="297">SUM(GN234:GN240)</f>
        <v>0</v>
      </c>
      <c r="GO241" s="521">
        <f t="shared" si="297"/>
        <v>0</v>
      </c>
      <c r="GP241" s="521">
        <f t="shared" si="297"/>
        <v>0</v>
      </c>
      <c r="GQ241" s="521">
        <f t="shared" si="297"/>
        <v>0</v>
      </c>
      <c r="GR241" s="521">
        <f t="shared" si="297"/>
        <v>0</v>
      </c>
      <c r="GS241" s="521">
        <f t="shared" si="297"/>
        <v>0</v>
      </c>
      <c r="GT241" s="521">
        <f t="shared" si="297"/>
        <v>0</v>
      </c>
      <c r="GU241" s="521">
        <f t="shared" si="297"/>
        <v>0</v>
      </c>
      <c r="GV241" s="521">
        <f t="shared" si="297"/>
        <v>0</v>
      </c>
      <c r="GW241" s="521">
        <f t="shared" si="297"/>
        <v>0</v>
      </c>
      <c r="GX241" s="521">
        <f t="shared" si="297"/>
        <v>0</v>
      </c>
      <c r="GY241" s="521">
        <f t="shared" si="297"/>
        <v>0</v>
      </c>
      <c r="GZ241" s="521">
        <f t="shared" si="297"/>
        <v>0</v>
      </c>
      <c r="HA241" s="521">
        <f t="shared" si="297"/>
        <v>0</v>
      </c>
      <c r="HB241" s="521">
        <f t="shared" si="297"/>
        <v>0</v>
      </c>
      <c r="HC241" s="521">
        <f t="shared" si="297"/>
        <v>0</v>
      </c>
      <c r="HD241" s="521">
        <f t="shared" si="297"/>
        <v>0</v>
      </c>
      <c r="HE241" s="521">
        <f t="shared" si="297"/>
        <v>0</v>
      </c>
      <c r="HF241" s="521">
        <f t="shared" si="297"/>
        <v>0</v>
      </c>
      <c r="HG241" s="521">
        <f t="shared" si="297"/>
        <v>0</v>
      </c>
      <c r="HH241" s="521">
        <f t="shared" si="297"/>
        <v>0</v>
      </c>
      <c r="HI241" s="521">
        <f t="shared" si="297"/>
        <v>0</v>
      </c>
      <c r="HJ241" s="521">
        <f t="shared" si="297"/>
        <v>0</v>
      </c>
      <c r="HK241" s="521">
        <f t="shared" si="297"/>
        <v>0</v>
      </c>
      <c r="HL241" s="521">
        <f t="shared" si="297"/>
        <v>0</v>
      </c>
      <c r="HM241" s="521">
        <f t="shared" si="297"/>
        <v>0</v>
      </c>
      <c r="HN241" s="521">
        <f t="shared" si="297"/>
        <v>0</v>
      </c>
      <c r="HO241" s="521">
        <f t="shared" si="297"/>
        <v>0</v>
      </c>
      <c r="HP241" s="521">
        <f t="shared" si="297"/>
        <v>0</v>
      </c>
      <c r="HQ241" s="521">
        <f t="shared" si="297"/>
        <v>0</v>
      </c>
      <c r="HR241" s="521">
        <f t="shared" si="297"/>
        <v>0</v>
      </c>
      <c r="HS241" s="521">
        <f t="shared" si="297"/>
        <v>0</v>
      </c>
      <c r="HT241" s="521">
        <f t="shared" si="297"/>
        <v>0</v>
      </c>
      <c r="HU241" s="521">
        <f t="shared" si="297"/>
        <v>0</v>
      </c>
      <c r="HV241" s="521">
        <f t="shared" si="297"/>
        <v>0</v>
      </c>
      <c r="HW241" s="521">
        <f t="shared" si="297"/>
        <v>0</v>
      </c>
      <c r="HX241" s="521">
        <f t="shared" si="297"/>
        <v>0</v>
      </c>
      <c r="HY241" s="521">
        <f t="shared" si="297"/>
        <v>0</v>
      </c>
      <c r="HZ241" s="521">
        <f t="shared" si="297"/>
        <v>0</v>
      </c>
      <c r="IA241" s="521">
        <f t="shared" si="297"/>
        <v>0</v>
      </c>
      <c r="IB241" s="521">
        <f t="shared" si="297"/>
        <v>0</v>
      </c>
      <c r="IC241" s="521">
        <f t="shared" si="297"/>
        <v>0</v>
      </c>
      <c r="ID241" s="521">
        <f t="shared" si="297"/>
        <v>0</v>
      </c>
      <c r="IE241" s="521">
        <f t="shared" si="297"/>
        <v>0</v>
      </c>
      <c r="IF241" s="521">
        <f t="shared" si="297"/>
        <v>0</v>
      </c>
      <c r="IG241" s="521">
        <f t="shared" si="297"/>
        <v>0</v>
      </c>
      <c r="IH241" s="521">
        <f t="shared" si="297"/>
        <v>0</v>
      </c>
      <c r="II241" s="521">
        <f t="shared" si="297"/>
        <v>0</v>
      </c>
      <c r="IJ241" s="521">
        <f t="shared" si="297"/>
        <v>0</v>
      </c>
      <c r="IK241" s="521">
        <f t="shared" si="297"/>
        <v>0</v>
      </c>
      <c r="IL241" s="521">
        <f t="shared" si="297"/>
        <v>0</v>
      </c>
      <c r="IM241" s="521">
        <f t="shared" si="297"/>
        <v>0</v>
      </c>
      <c r="IN241" s="521">
        <f t="shared" si="297"/>
        <v>0</v>
      </c>
      <c r="IO241" s="521">
        <f t="shared" si="297"/>
        <v>0</v>
      </c>
      <c r="IP241" s="521">
        <f t="shared" si="297"/>
        <v>0</v>
      </c>
      <c r="IQ241" s="521">
        <f t="shared" si="297"/>
        <v>0</v>
      </c>
      <c r="IR241" s="521">
        <f t="shared" si="297"/>
        <v>0</v>
      </c>
      <c r="IS241" s="521">
        <f t="shared" si="297"/>
        <v>0</v>
      </c>
      <c r="IT241" s="521">
        <f t="shared" si="297"/>
        <v>0</v>
      </c>
      <c r="IU241" s="521">
        <f t="shared" si="297"/>
        <v>0</v>
      </c>
      <c r="IV241" s="521">
        <f t="shared" si="297"/>
        <v>0</v>
      </c>
      <c r="IW241" s="521">
        <f t="shared" si="297"/>
        <v>0</v>
      </c>
      <c r="IX241" s="521">
        <f t="shared" si="297"/>
        <v>0</v>
      </c>
      <c r="IY241" s="521">
        <f t="shared" si="297"/>
        <v>0</v>
      </c>
      <c r="IZ241" s="521">
        <f t="shared" ref="IZ241:LK241" si="298">SUM(IZ234:IZ240)</f>
        <v>0</v>
      </c>
      <c r="JA241" s="521">
        <f t="shared" si="298"/>
        <v>0</v>
      </c>
      <c r="JB241" s="521">
        <f t="shared" si="298"/>
        <v>0</v>
      </c>
      <c r="JC241" s="521">
        <f t="shared" si="298"/>
        <v>0</v>
      </c>
      <c r="JD241" s="521">
        <f t="shared" si="298"/>
        <v>0</v>
      </c>
      <c r="JE241" s="521">
        <f t="shared" si="298"/>
        <v>0</v>
      </c>
      <c r="JF241" s="521">
        <f t="shared" si="298"/>
        <v>0</v>
      </c>
      <c r="JG241" s="521">
        <f t="shared" si="298"/>
        <v>0</v>
      </c>
      <c r="JH241" s="521">
        <f t="shared" si="298"/>
        <v>0</v>
      </c>
      <c r="JI241" s="521">
        <f t="shared" si="298"/>
        <v>0</v>
      </c>
      <c r="JJ241" s="521">
        <f t="shared" si="298"/>
        <v>0</v>
      </c>
      <c r="JK241" s="521">
        <f t="shared" si="298"/>
        <v>0</v>
      </c>
      <c r="JL241" s="521">
        <f t="shared" si="298"/>
        <v>0</v>
      </c>
      <c r="JM241" s="521">
        <f t="shared" si="298"/>
        <v>0</v>
      </c>
      <c r="JN241" s="521">
        <f t="shared" si="298"/>
        <v>0</v>
      </c>
      <c r="JO241" s="521">
        <f t="shared" si="298"/>
        <v>0</v>
      </c>
      <c r="JP241" s="521">
        <f t="shared" si="298"/>
        <v>0</v>
      </c>
      <c r="JQ241" s="521">
        <f t="shared" si="298"/>
        <v>0</v>
      </c>
      <c r="JR241" s="521">
        <f t="shared" si="298"/>
        <v>0</v>
      </c>
      <c r="JS241" s="521">
        <f t="shared" si="298"/>
        <v>0</v>
      </c>
      <c r="JT241" s="521">
        <f t="shared" si="298"/>
        <v>0</v>
      </c>
      <c r="JU241" s="521">
        <f t="shared" si="298"/>
        <v>0</v>
      </c>
      <c r="JV241" s="521">
        <f t="shared" si="298"/>
        <v>0</v>
      </c>
      <c r="JW241" s="521">
        <f t="shared" si="298"/>
        <v>0</v>
      </c>
      <c r="JX241" s="521">
        <f t="shared" si="298"/>
        <v>0</v>
      </c>
      <c r="JY241" s="521">
        <f t="shared" si="298"/>
        <v>0</v>
      </c>
      <c r="JZ241" s="521">
        <f t="shared" si="298"/>
        <v>0</v>
      </c>
      <c r="KA241" s="521">
        <f t="shared" si="298"/>
        <v>0</v>
      </c>
      <c r="KB241" s="521">
        <f t="shared" si="298"/>
        <v>0</v>
      </c>
      <c r="KC241" s="521">
        <f t="shared" si="298"/>
        <v>0</v>
      </c>
      <c r="KD241" s="521">
        <f t="shared" si="298"/>
        <v>0</v>
      </c>
      <c r="KE241" s="521">
        <f t="shared" si="298"/>
        <v>0</v>
      </c>
      <c r="KF241" s="521">
        <f t="shared" si="298"/>
        <v>0</v>
      </c>
      <c r="KG241" s="521">
        <f t="shared" si="298"/>
        <v>0</v>
      </c>
      <c r="KH241" s="521">
        <f t="shared" si="298"/>
        <v>0</v>
      </c>
      <c r="KI241" s="521">
        <f t="shared" si="298"/>
        <v>0</v>
      </c>
      <c r="KJ241" s="521">
        <f t="shared" si="298"/>
        <v>0</v>
      </c>
      <c r="KK241" s="521">
        <f t="shared" si="298"/>
        <v>0</v>
      </c>
      <c r="KL241" s="521">
        <f t="shared" si="298"/>
        <v>0</v>
      </c>
      <c r="KM241" s="521">
        <f t="shared" si="298"/>
        <v>0</v>
      </c>
      <c r="KN241" s="521">
        <f t="shared" si="298"/>
        <v>0</v>
      </c>
      <c r="KO241" s="521">
        <f t="shared" si="298"/>
        <v>0</v>
      </c>
      <c r="KP241" s="521">
        <f t="shared" si="298"/>
        <v>0</v>
      </c>
      <c r="KQ241" s="521">
        <f t="shared" si="298"/>
        <v>0</v>
      </c>
      <c r="KR241" s="521">
        <f t="shared" si="298"/>
        <v>0</v>
      </c>
      <c r="KS241" s="521">
        <f t="shared" si="298"/>
        <v>0</v>
      </c>
      <c r="KT241" s="521">
        <f t="shared" si="298"/>
        <v>0</v>
      </c>
      <c r="KU241" s="521">
        <f t="shared" si="298"/>
        <v>0</v>
      </c>
      <c r="KV241" s="521">
        <f t="shared" si="298"/>
        <v>0</v>
      </c>
      <c r="KW241" s="521">
        <f t="shared" si="298"/>
        <v>0</v>
      </c>
      <c r="KX241" s="521">
        <f t="shared" si="298"/>
        <v>0</v>
      </c>
      <c r="KY241" s="521">
        <f t="shared" si="298"/>
        <v>0</v>
      </c>
      <c r="KZ241" s="521">
        <f t="shared" si="298"/>
        <v>0</v>
      </c>
      <c r="LA241" s="521">
        <f t="shared" si="298"/>
        <v>0</v>
      </c>
      <c r="LB241" s="521">
        <f t="shared" si="298"/>
        <v>0</v>
      </c>
      <c r="LC241" s="521">
        <f t="shared" si="298"/>
        <v>0</v>
      </c>
      <c r="LD241" s="521">
        <f t="shared" si="298"/>
        <v>0</v>
      </c>
      <c r="LE241" s="521">
        <f t="shared" si="298"/>
        <v>0</v>
      </c>
      <c r="LF241" s="521">
        <f t="shared" si="298"/>
        <v>0</v>
      </c>
      <c r="LG241" s="521">
        <f t="shared" si="298"/>
        <v>0</v>
      </c>
      <c r="LH241" s="521">
        <f t="shared" si="298"/>
        <v>0</v>
      </c>
      <c r="LI241" s="521">
        <f t="shared" si="298"/>
        <v>0</v>
      </c>
      <c r="LJ241" s="521">
        <f t="shared" si="298"/>
        <v>0</v>
      </c>
      <c r="LK241" s="521">
        <f t="shared" si="298"/>
        <v>0</v>
      </c>
      <c r="LL241" s="521">
        <f t="shared" ref="LL241:NK241" si="299">SUM(LL234:LL240)</f>
        <v>0</v>
      </c>
      <c r="LM241" s="521">
        <f t="shared" si="299"/>
        <v>0</v>
      </c>
      <c r="LN241" s="521">
        <f t="shared" si="299"/>
        <v>0</v>
      </c>
      <c r="LO241" s="521">
        <f t="shared" si="299"/>
        <v>0</v>
      </c>
      <c r="LP241" s="521">
        <f t="shared" si="299"/>
        <v>0</v>
      </c>
      <c r="LQ241" s="521">
        <f t="shared" si="299"/>
        <v>0</v>
      </c>
      <c r="LR241" s="521">
        <f t="shared" si="299"/>
        <v>0</v>
      </c>
      <c r="LS241" s="521">
        <f t="shared" si="299"/>
        <v>0</v>
      </c>
      <c r="LT241" s="521">
        <f t="shared" si="299"/>
        <v>0</v>
      </c>
      <c r="LU241" s="521">
        <f t="shared" si="299"/>
        <v>0</v>
      </c>
      <c r="LV241" s="521">
        <f t="shared" si="299"/>
        <v>0</v>
      </c>
      <c r="LW241" s="521">
        <f t="shared" si="299"/>
        <v>0</v>
      </c>
      <c r="LX241" s="521">
        <f t="shared" si="299"/>
        <v>0</v>
      </c>
      <c r="LY241" s="521">
        <f t="shared" si="299"/>
        <v>0</v>
      </c>
      <c r="LZ241" s="521">
        <f t="shared" si="299"/>
        <v>0</v>
      </c>
      <c r="MA241" s="521">
        <f t="shared" si="299"/>
        <v>0</v>
      </c>
      <c r="MB241" s="521">
        <f t="shared" si="299"/>
        <v>0</v>
      </c>
      <c r="MC241" s="521">
        <f t="shared" si="299"/>
        <v>0</v>
      </c>
      <c r="MD241" s="521">
        <f t="shared" si="299"/>
        <v>0</v>
      </c>
      <c r="ME241" s="521">
        <f t="shared" si="299"/>
        <v>0</v>
      </c>
      <c r="MF241" s="521">
        <f t="shared" si="299"/>
        <v>0</v>
      </c>
      <c r="MG241" s="521">
        <f t="shared" si="299"/>
        <v>0</v>
      </c>
      <c r="MH241" s="521">
        <f t="shared" si="299"/>
        <v>0</v>
      </c>
      <c r="MI241" s="521">
        <f t="shared" si="299"/>
        <v>0</v>
      </c>
      <c r="MJ241" s="521">
        <f t="shared" si="299"/>
        <v>0</v>
      </c>
      <c r="MK241" s="521">
        <f t="shared" si="299"/>
        <v>0</v>
      </c>
      <c r="ML241" s="521">
        <f t="shared" si="299"/>
        <v>0</v>
      </c>
      <c r="MM241" s="521">
        <f t="shared" si="299"/>
        <v>0</v>
      </c>
      <c r="MN241" s="521">
        <f t="shared" si="299"/>
        <v>0</v>
      </c>
      <c r="MO241" s="521">
        <f t="shared" si="299"/>
        <v>0</v>
      </c>
      <c r="MP241" s="521">
        <f t="shared" si="299"/>
        <v>0</v>
      </c>
      <c r="MQ241" s="521">
        <f t="shared" si="299"/>
        <v>0</v>
      </c>
      <c r="MR241" s="521">
        <f t="shared" si="299"/>
        <v>0</v>
      </c>
      <c r="MS241" s="521">
        <f t="shared" si="299"/>
        <v>0</v>
      </c>
      <c r="MT241" s="521">
        <f t="shared" si="299"/>
        <v>0</v>
      </c>
      <c r="MU241" s="521">
        <f t="shared" si="299"/>
        <v>0</v>
      </c>
      <c r="MV241" s="521">
        <f t="shared" si="299"/>
        <v>0</v>
      </c>
      <c r="MW241" s="521">
        <f t="shared" si="299"/>
        <v>0</v>
      </c>
      <c r="MX241" s="521">
        <f t="shared" si="299"/>
        <v>0</v>
      </c>
      <c r="MY241" s="521">
        <f t="shared" si="299"/>
        <v>0</v>
      </c>
      <c r="MZ241" s="521">
        <f t="shared" si="299"/>
        <v>0</v>
      </c>
      <c r="NA241" s="521">
        <f t="shared" si="299"/>
        <v>0</v>
      </c>
      <c r="NB241" s="521">
        <f t="shared" si="299"/>
        <v>0</v>
      </c>
      <c r="NC241" s="521">
        <f t="shared" si="299"/>
        <v>0</v>
      </c>
      <c r="ND241" s="521">
        <f t="shared" si="299"/>
        <v>0</v>
      </c>
      <c r="NE241" s="521">
        <f t="shared" si="299"/>
        <v>0</v>
      </c>
      <c r="NF241" s="521">
        <f t="shared" si="299"/>
        <v>0</v>
      </c>
      <c r="NG241" s="521">
        <f t="shared" si="299"/>
        <v>0</v>
      </c>
      <c r="NH241" s="521">
        <f t="shared" si="299"/>
        <v>0</v>
      </c>
      <c r="NI241" s="521">
        <f t="shared" si="299"/>
        <v>0</v>
      </c>
      <c r="NJ241" s="521">
        <f t="shared" si="299"/>
        <v>0</v>
      </c>
      <c r="NK241" s="522">
        <f t="shared" si="299"/>
        <v>0</v>
      </c>
    </row>
    <row r="242" spans="1:375" s="384" customFormat="1" ht="13.8" x14ac:dyDescent="0.3">
      <c r="A242" s="517">
        <f t="shared" si="269"/>
        <v>0</v>
      </c>
      <c r="B242" s="421" t="s">
        <v>337</v>
      </c>
      <c r="C242" s="514" t="s">
        <v>338</v>
      </c>
      <c r="D242" s="515">
        <f t="shared" ref="D242:BO242" si="300">IF(D$167=EOMONTH($D69,-1),-FV($AE69,ROUNDDOWN(YEARFRAC($D$167,D$167,1),0),,-$AC69*$B69,0),0)</f>
        <v>0</v>
      </c>
      <c r="E242" s="515">
        <f t="shared" si="300"/>
        <v>0</v>
      </c>
      <c r="F242" s="515">
        <f t="shared" si="300"/>
        <v>0</v>
      </c>
      <c r="G242" s="515">
        <f t="shared" si="300"/>
        <v>0</v>
      </c>
      <c r="H242" s="515">
        <f t="shared" si="300"/>
        <v>0</v>
      </c>
      <c r="I242" s="515">
        <f t="shared" si="300"/>
        <v>0</v>
      </c>
      <c r="J242" s="515">
        <f t="shared" si="300"/>
        <v>0</v>
      </c>
      <c r="K242" s="515">
        <f t="shared" si="300"/>
        <v>0</v>
      </c>
      <c r="L242" s="515">
        <f t="shared" si="300"/>
        <v>0</v>
      </c>
      <c r="M242" s="515">
        <f t="shared" si="300"/>
        <v>0</v>
      </c>
      <c r="N242" s="515">
        <f t="shared" si="300"/>
        <v>0</v>
      </c>
      <c r="O242" s="515">
        <f t="shared" si="300"/>
        <v>0</v>
      </c>
      <c r="P242" s="515">
        <f t="shared" si="300"/>
        <v>0</v>
      </c>
      <c r="Q242" s="515">
        <f t="shared" si="300"/>
        <v>0</v>
      </c>
      <c r="R242" s="515">
        <f t="shared" si="300"/>
        <v>0</v>
      </c>
      <c r="S242" s="515">
        <f t="shared" si="300"/>
        <v>0</v>
      </c>
      <c r="T242" s="515">
        <f t="shared" si="300"/>
        <v>0</v>
      </c>
      <c r="U242" s="515">
        <f t="shared" si="300"/>
        <v>0</v>
      </c>
      <c r="V242" s="515">
        <f t="shared" si="300"/>
        <v>0</v>
      </c>
      <c r="W242" s="515">
        <f t="shared" si="300"/>
        <v>0</v>
      </c>
      <c r="X242" s="515">
        <f t="shared" si="300"/>
        <v>0</v>
      </c>
      <c r="Y242" s="515">
        <f t="shared" si="300"/>
        <v>0</v>
      </c>
      <c r="Z242" s="515">
        <f t="shared" si="300"/>
        <v>0</v>
      </c>
      <c r="AA242" s="515">
        <f t="shared" si="300"/>
        <v>0</v>
      </c>
      <c r="AB242" s="515">
        <f t="shared" si="300"/>
        <v>0</v>
      </c>
      <c r="AC242" s="515">
        <f t="shared" si="300"/>
        <v>0</v>
      </c>
      <c r="AD242" s="515">
        <f t="shared" si="300"/>
        <v>0</v>
      </c>
      <c r="AE242" s="515">
        <f t="shared" si="300"/>
        <v>0</v>
      </c>
      <c r="AF242" s="515">
        <f t="shared" si="300"/>
        <v>0</v>
      </c>
      <c r="AG242" s="515">
        <f t="shared" si="300"/>
        <v>0</v>
      </c>
      <c r="AH242" s="515">
        <f t="shared" si="300"/>
        <v>0</v>
      </c>
      <c r="AI242" s="515">
        <f t="shared" si="300"/>
        <v>0</v>
      </c>
      <c r="AJ242" s="515">
        <f t="shared" si="300"/>
        <v>0</v>
      </c>
      <c r="AK242" s="515">
        <f t="shared" si="300"/>
        <v>0</v>
      </c>
      <c r="AL242" s="515">
        <f t="shared" si="300"/>
        <v>0</v>
      </c>
      <c r="AM242" s="515">
        <f t="shared" si="300"/>
        <v>0</v>
      </c>
      <c r="AN242" s="515">
        <f t="shared" si="300"/>
        <v>0</v>
      </c>
      <c r="AO242" s="515">
        <f t="shared" si="300"/>
        <v>0</v>
      </c>
      <c r="AP242" s="515">
        <f t="shared" si="300"/>
        <v>0</v>
      </c>
      <c r="AQ242" s="515">
        <f t="shared" si="300"/>
        <v>0</v>
      </c>
      <c r="AR242" s="515">
        <f t="shared" si="300"/>
        <v>0</v>
      </c>
      <c r="AS242" s="515">
        <f t="shared" si="300"/>
        <v>0</v>
      </c>
      <c r="AT242" s="515">
        <f t="shared" si="300"/>
        <v>0</v>
      </c>
      <c r="AU242" s="515">
        <f t="shared" si="300"/>
        <v>0</v>
      </c>
      <c r="AV242" s="515">
        <f t="shared" si="300"/>
        <v>0</v>
      </c>
      <c r="AW242" s="515">
        <f t="shared" si="300"/>
        <v>0</v>
      </c>
      <c r="AX242" s="515">
        <f t="shared" si="300"/>
        <v>0</v>
      </c>
      <c r="AY242" s="515">
        <f t="shared" si="300"/>
        <v>0</v>
      </c>
      <c r="AZ242" s="515">
        <f t="shared" si="300"/>
        <v>0</v>
      </c>
      <c r="BA242" s="515">
        <f t="shared" si="300"/>
        <v>0</v>
      </c>
      <c r="BB242" s="515">
        <f t="shared" si="300"/>
        <v>0</v>
      </c>
      <c r="BC242" s="515">
        <f t="shared" si="300"/>
        <v>0</v>
      </c>
      <c r="BD242" s="515">
        <f t="shared" si="300"/>
        <v>0</v>
      </c>
      <c r="BE242" s="515">
        <f t="shared" si="300"/>
        <v>0</v>
      </c>
      <c r="BF242" s="515">
        <f t="shared" si="300"/>
        <v>0</v>
      </c>
      <c r="BG242" s="515">
        <f t="shared" si="300"/>
        <v>0</v>
      </c>
      <c r="BH242" s="515">
        <f t="shared" si="300"/>
        <v>0</v>
      </c>
      <c r="BI242" s="515">
        <f t="shared" si="300"/>
        <v>0</v>
      </c>
      <c r="BJ242" s="515">
        <f t="shared" si="300"/>
        <v>0</v>
      </c>
      <c r="BK242" s="515">
        <f t="shared" si="300"/>
        <v>0</v>
      </c>
      <c r="BL242" s="515">
        <f t="shared" si="300"/>
        <v>0</v>
      </c>
      <c r="BM242" s="515">
        <f t="shared" si="300"/>
        <v>0</v>
      </c>
      <c r="BN242" s="515">
        <f t="shared" si="300"/>
        <v>0</v>
      </c>
      <c r="BO242" s="515">
        <f t="shared" si="300"/>
        <v>0</v>
      </c>
      <c r="BP242" s="515">
        <f t="shared" ref="BP242:EA242" si="301">IF(BP$167=EOMONTH($D69,-1),-FV($AE69,ROUNDDOWN(YEARFRAC($D$167,BP$167,1),0),,-$AC69*$B69,0),0)</f>
        <v>0</v>
      </c>
      <c r="BQ242" s="515">
        <f t="shared" si="301"/>
        <v>0</v>
      </c>
      <c r="BR242" s="515">
        <f t="shared" si="301"/>
        <v>0</v>
      </c>
      <c r="BS242" s="515">
        <f t="shared" si="301"/>
        <v>0</v>
      </c>
      <c r="BT242" s="515">
        <f t="shared" si="301"/>
        <v>0</v>
      </c>
      <c r="BU242" s="515">
        <f t="shared" si="301"/>
        <v>0</v>
      </c>
      <c r="BV242" s="515">
        <f t="shared" si="301"/>
        <v>0</v>
      </c>
      <c r="BW242" s="515">
        <f t="shared" si="301"/>
        <v>0</v>
      </c>
      <c r="BX242" s="515">
        <f t="shared" si="301"/>
        <v>0</v>
      </c>
      <c r="BY242" s="515">
        <f t="shared" si="301"/>
        <v>0</v>
      </c>
      <c r="BZ242" s="515">
        <f t="shared" si="301"/>
        <v>0</v>
      </c>
      <c r="CA242" s="515">
        <f t="shared" si="301"/>
        <v>0</v>
      </c>
      <c r="CB242" s="515">
        <f t="shared" si="301"/>
        <v>0</v>
      </c>
      <c r="CC242" s="515">
        <f t="shared" si="301"/>
        <v>0</v>
      </c>
      <c r="CD242" s="515">
        <f t="shared" si="301"/>
        <v>0</v>
      </c>
      <c r="CE242" s="515">
        <f t="shared" si="301"/>
        <v>0</v>
      </c>
      <c r="CF242" s="515">
        <f t="shared" si="301"/>
        <v>0</v>
      </c>
      <c r="CG242" s="515">
        <f t="shared" si="301"/>
        <v>0</v>
      </c>
      <c r="CH242" s="515">
        <f t="shared" si="301"/>
        <v>0</v>
      </c>
      <c r="CI242" s="515">
        <f t="shared" si="301"/>
        <v>0</v>
      </c>
      <c r="CJ242" s="515">
        <f t="shared" si="301"/>
        <v>0</v>
      </c>
      <c r="CK242" s="515">
        <f t="shared" si="301"/>
        <v>0</v>
      </c>
      <c r="CL242" s="515">
        <f t="shared" si="301"/>
        <v>0</v>
      </c>
      <c r="CM242" s="515">
        <f t="shared" si="301"/>
        <v>0</v>
      </c>
      <c r="CN242" s="515">
        <f t="shared" si="301"/>
        <v>0</v>
      </c>
      <c r="CO242" s="515">
        <f t="shared" si="301"/>
        <v>0</v>
      </c>
      <c r="CP242" s="515">
        <f t="shared" si="301"/>
        <v>0</v>
      </c>
      <c r="CQ242" s="515">
        <f t="shared" si="301"/>
        <v>0</v>
      </c>
      <c r="CR242" s="515">
        <f t="shared" si="301"/>
        <v>0</v>
      </c>
      <c r="CS242" s="515">
        <f t="shared" si="301"/>
        <v>0</v>
      </c>
      <c r="CT242" s="515">
        <f t="shared" si="301"/>
        <v>0</v>
      </c>
      <c r="CU242" s="515">
        <f t="shared" si="301"/>
        <v>0</v>
      </c>
      <c r="CV242" s="515">
        <f t="shared" si="301"/>
        <v>0</v>
      </c>
      <c r="CW242" s="515">
        <f t="shared" si="301"/>
        <v>0</v>
      </c>
      <c r="CX242" s="515">
        <f t="shared" si="301"/>
        <v>0</v>
      </c>
      <c r="CY242" s="515">
        <f t="shared" si="301"/>
        <v>0</v>
      </c>
      <c r="CZ242" s="515">
        <f t="shared" si="301"/>
        <v>0</v>
      </c>
      <c r="DA242" s="515">
        <f t="shared" si="301"/>
        <v>0</v>
      </c>
      <c r="DB242" s="515">
        <f t="shared" si="301"/>
        <v>0</v>
      </c>
      <c r="DC242" s="515">
        <f t="shared" si="301"/>
        <v>0</v>
      </c>
      <c r="DD242" s="515">
        <f t="shared" si="301"/>
        <v>0</v>
      </c>
      <c r="DE242" s="515">
        <f t="shared" si="301"/>
        <v>0</v>
      </c>
      <c r="DF242" s="515">
        <f t="shared" si="301"/>
        <v>0</v>
      </c>
      <c r="DG242" s="515">
        <f t="shared" si="301"/>
        <v>0</v>
      </c>
      <c r="DH242" s="515">
        <f t="shared" si="301"/>
        <v>0</v>
      </c>
      <c r="DI242" s="515">
        <f t="shared" si="301"/>
        <v>0</v>
      </c>
      <c r="DJ242" s="515">
        <f t="shared" si="301"/>
        <v>0</v>
      </c>
      <c r="DK242" s="515">
        <f t="shared" si="301"/>
        <v>0</v>
      </c>
      <c r="DL242" s="515">
        <f t="shared" si="301"/>
        <v>0</v>
      </c>
      <c r="DM242" s="515">
        <f t="shared" si="301"/>
        <v>0</v>
      </c>
      <c r="DN242" s="515">
        <f t="shared" si="301"/>
        <v>0</v>
      </c>
      <c r="DO242" s="515">
        <f t="shared" si="301"/>
        <v>0</v>
      </c>
      <c r="DP242" s="515">
        <f t="shared" si="301"/>
        <v>0</v>
      </c>
      <c r="DQ242" s="515">
        <f t="shared" si="301"/>
        <v>0</v>
      </c>
      <c r="DR242" s="515">
        <f t="shared" si="301"/>
        <v>0</v>
      </c>
      <c r="DS242" s="515">
        <f t="shared" si="301"/>
        <v>0</v>
      </c>
      <c r="DT242" s="515">
        <f t="shared" si="301"/>
        <v>0</v>
      </c>
      <c r="DU242" s="515">
        <f t="shared" si="301"/>
        <v>0</v>
      </c>
      <c r="DV242" s="515">
        <f t="shared" si="301"/>
        <v>0</v>
      </c>
      <c r="DW242" s="515">
        <f t="shared" si="301"/>
        <v>0</v>
      </c>
      <c r="DX242" s="515">
        <f t="shared" si="301"/>
        <v>0</v>
      </c>
      <c r="DY242" s="515">
        <f t="shared" si="301"/>
        <v>0</v>
      </c>
      <c r="DZ242" s="515">
        <f t="shared" si="301"/>
        <v>0</v>
      </c>
      <c r="EA242" s="515">
        <f t="shared" si="301"/>
        <v>0</v>
      </c>
      <c r="EB242" s="515">
        <f t="shared" ref="EB242:GM242" si="302">IF(EB$167=EOMONTH($D69,-1),-FV($AE69,ROUNDDOWN(YEARFRAC($D$167,EB$167,1),0),,-$AC69*$B69,0),0)</f>
        <v>0</v>
      </c>
      <c r="EC242" s="515">
        <f t="shared" si="302"/>
        <v>0</v>
      </c>
      <c r="ED242" s="515">
        <f t="shared" si="302"/>
        <v>0</v>
      </c>
      <c r="EE242" s="515">
        <f t="shared" si="302"/>
        <v>0</v>
      </c>
      <c r="EF242" s="515">
        <f t="shared" si="302"/>
        <v>0</v>
      </c>
      <c r="EG242" s="515">
        <f t="shared" si="302"/>
        <v>0</v>
      </c>
      <c r="EH242" s="515">
        <f t="shared" si="302"/>
        <v>0</v>
      </c>
      <c r="EI242" s="515">
        <f t="shared" si="302"/>
        <v>0</v>
      </c>
      <c r="EJ242" s="515">
        <f t="shared" si="302"/>
        <v>0</v>
      </c>
      <c r="EK242" s="515">
        <f t="shared" si="302"/>
        <v>0</v>
      </c>
      <c r="EL242" s="515">
        <f t="shared" si="302"/>
        <v>0</v>
      </c>
      <c r="EM242" s="515">
        <f t="shared" si="302"/>
        <v>0</v>
      </c>
      <c r="EN242" s="515">
        <f t="shared" si="302"/>
        <v>0</v>
      </c>
      <c r="EO242" s="515">
        <f t="shared" si="302"/>
        <v>0</v>
      </c>
      <c r="EP242" s="515">
        <f t="shared" si="302"/>
        <v>0</v>
      </c>
      <c r="EQ242" s="515">
        <f t="shared" si="302"/>
        <v>0</v>
      </c>
      <c r="ER242" s="515">
        <f t="shared" si="302"/>
        <v>0</v>
      </c>
      <c r="ES242" s="515">
        <f t="shared" si="302"/>
        <v>0</v>
      </c>
      <c r="ET242" s="515">
        <f t="shared" si="302"/>
        <v>0</v>
      </c>
      <c r="EU242" s="515">
        <f t="shared" si="302"/>
        <v>0</v>
      </c>
      <c r="EV242" s="515">
        <f t="shared" si="302"/>
        <v>0</v>
      </c>
      <c r="EW242" s="515">
        <f t="shared" si="302"/>
        <v>0</v>
      </c>
      <c r="EX242" s="515">
        <f t="shared" si="302"/>
        <v>0</v>
      </c>
      <c r="EY242" s="515">
        <f t="shared" si="302"/>
        <v>0</v>
      </c>
      <c r="EZ242" s="515">
        <f t="shared" si="302"/>
        <v>0</v>
      </c>
      <c r="FA242" s="515">
        <f t="shared" si="302"/>
        <v>0</v>
      </c>
      <c r="FB242" s="515">
        <f t="shared" si="302"/>
        <v>0</v>
      </c>
      <c r="FC242" s="515">
        <f t="shared" si="302"/>
        <v>0</v>
      </c>
      <c r="FD242" s="515">
        <f t="shared" si="302"/>
        <v>0</v>
      </c>
      <c r="FE242" s="515">
        <f t="shared" si="302"/>
        <v>0</v>
      </c>
      <c r="FF242" s="515">
        <f t="shared" si="302"/>
        <v>0</v>
      </c>
      <c r="FG242" s="515">
        <f t="shared" si="302"/>
        <v>0</v>
      </c>
      <c r="FH242" s="515">
        <f t="shared" si="302"/>
        <v>0</v>
      </c>
      <c r="FI242" s="515">
        <f t="shared" si="302"/>
        <v>0</v>
      </c>
      <c r="FJ242" s="515">
        <f t="shared" si="302"/>
        <v>0</v>
      </c>
      <c r="FK242" s="515">
        <f t="shared" si="302"/>
        <v>0</v>
      </c>
      <c r="FL242" s="515">
        <f t="shared" si="302"/>
        <v>0</v>
      </c>
      <c r="FM242" s="515">
        <f t="shared" si="302"/>
        <v>0</v>
      </c>
      <c r="FN242" s="515">
        <f t="shared" si="302"/>
        <v>0</v>
      </c>
      <c r="FO242" s="515">
        <f t="shared" si="302"/>
        <v>0</v>
      </c>
      <c r="FP242" s="515">
        <f t="shared" si="302"/>
        <v>0</v>
      </c>
      <c r="FQ242" s="515">
        <f t="shared" si="302"/>
        <v>0</v>
      </c>
      <c r="FR242" s="515">
        <f t="shared" si="302"/>
        <v>0</v>
      </c>
      <c r="FS242" s="515">
        <f t="shared" si="302"/>
        <v>0</v>
      </c>
      <c r="FT242" s="515">
        <f t="shared" si="302"/>
        <v>0</v>
      </c>
      <c r="FU242" s="515">
        <f t="shared" si="302"/>
        <v>0</v>
      </c>
      <c r="FV242" s="515">
        <f t="shared" si="302"/>
        <v>0</v>
      </c>
      <c r="FW242" s="515">
        <f t="shared" si="302"/>
        <v>0</v>
      </c>
      <c r="FX242" s="515">
        <f t="shared" si="302"/>
        <v>0</v>
      </c>
      <c r="FY242" s="515">
        <f t="shared" si="302"/>
        <v>0</v>
      </c>
      <c r="FZ242" s="515">
        <f t="shared" si="302"/>
        <v>0</v>
      </c>
      <c r="GA242" s="515">
        <f t="shared" si="302"/>
        <v>0</v>
      </c>
      <c r="GB242" s="515">
        <f t="shared" si="302"/>
        <v>0</v>
      </c>
      <c r="GC242" s="515">
        <f t="shared" si="302"/>
        <v>0</v>
      </c>
      <c r="GD242" s="515">
        <f t="shared" si="302"/>
        <v>0</v>
      </c>
      <c r="GE242" s="515">
        <f t="shared" si="302"/>
        <v>0</v>
      </c>
      <c r="GF242" s="515">
        <f t="shared" si="302"/>
        <v>0</v>
      </c>
      <c r="GG242" s="515">
        <f t="shared" si="302"/>
        <v>0</v>
      </c>
      <c r="GH242" s="515">
        <f t="shared" si="302"/>
        <v>0</v>
      </c>
      <c r="GI242" s="515">
        <f t="shared" si="302"/>
        <v>0</v>
      </c>
      <c r="GJ242" s="515">
        <f t="shared" si="302"/>
        <v>0</v>
      </c>
      <c r="GK242" s="515">
        <f t="shared" si="302"/>
        <v>0</v>
      </c>
      <c r="GL242" s="515">
        <f t="shared" si="302"/>
        <v>0</v>
      </c>
      <c r="GM242" s="515">
        <f t="shared" si="302"/>
        <v>0</v>
      </c>
      <c r="GN242" s="515">
        <f t="shared" ref="GN242:IY242" si="303">IF(GN$167=EOMONTH($D69,-1),-FV($AE69,ROUNDDOWN(YEARFRAC($D$167,GN$167,1),0),,-$AC69*$B69,0),0)</f>
        <v>0</v>
      </c>
      <c r="GO242" s="515">
        <f t="shared" si="303"/>
        <v>0</v>
      </c>
      <c r="GP242" s="515">
        <f t="shared" si="303"/>
        <v>0</v>
      </c>
      <c r="GQ242" s="515">
        <f t="shared" si="303"/>
        <v>0</v>
      </c>
      <c r="GR242" s="515">
        <f t="shared" si="303"/>
        <v>0</v>
      </c>
      <c r="GS242" s="515">
        <f t="shared" si="303"/>
        <v>0</v>
      </c>
      <c r="GT242" s="515">
        <f t="shared" si="303"/>
        <v>0</v>
      </c>
      <c r="GU242" s="515">
        <f t="shared" si="303"/>
        <v>0</v>
      </c>
      <c r="GV242" s="515">
        <f t="shared" si="303"/>
        <v>0</v>
      </c>
      <c r="GW242" s="515">
        <f t="shared" si="303"/>
        <v>0</v>
      </c>
      <c r="GX242" s="515">
        <f t="shared" si="303"/>
        <v>0</v>
      </c>
      <c r="GY242" s="515">
        <f t="shared" si="303"/>
        <v>0</v>
      </c>
      <c r="GZ242" s="515">
        <f t="shared" si="303"/>
        <v>0</v>
      </c>
      <c r="HA242" s="515">
        <f t="shared" si="303"/>
        <v>0</v>
      </c>
      <c r="HB242" s="515">
        <f t="shared" si="303"/>
        <v>0</v>
      </c>
      <c r="HC242" s="515">
        <f t="shared" si="303"/>
        <v>0</v>
      </c>
      <c r="HD242" s="515">
        <f t="shared" si="303"/>
        <v>0</v>
      </c>
      <c r="HE242" s="515">
        <f t="shared" si="303"/>
        <v>0</v>
      </c>
      <c r="HF242" s="515">
        <f t="shared" si="303"/>
        <v>0</v>
      </c>
      <c r="HG242" s="515">
        <f t="shared" si="303"/>
        <v>0</v>
      </c>
      <c r="HH242" s="515">
        <f t="shared" si="303"/>
        <v>0</v>
      </c>
      <c r="HI242" s="515">
        <f t="shared" si="303"/>
        <v>0</v>
      </c>
      <c r="HJ242" s="515">
        <f t="shared" si="303"/>
        <v>0</v>
      </c>
      <c r="HK242" s="515">
        <f t="shared" si="303"/>
        <v>0</v>
      </c>
      <c r="HL242" s="515">
        <f t="shared" si="303"/>
        <v>0</v>
      </c>
      <c r="HM242" s="515">
        <f t="shared" si="303"/>
        <v>0</v>
      </c>
      <c r="HN242" s="515">
        <f t="shared" si="303"/>
        <v>0</v>
      </c>
      <c r="HO242" s="515">
        <f t="shared" si="303"/>
        <v>0</v>
      </c>
      <c r="HP242" s="515">
        <f t="shared" si="303"/>
        <v>0</v>
      </c>
      <c r="HQ242" s="515">
        <f t="shared" si="303"/>
        <v>0</v>
      </c>
      <c r="HR242" s="515">
        <f t="shared" si="303"/>
        <v>0</v>
      </c>
      <c r="HS242" s="515">
        <f t="shared" si="303"/>
        <v>0</v>
      </c>
      <c r="HT242" s="515">
        <f t="shared" si="303"/>
        <v>0</v>
      </c>
      <c r="HU242" s="515">
        <f t="shared" si="303"/>
        <v>0</v>
      </c>
      <c r="HV242" s="515">
        <f t="shared" si="303"/>
        <v>0</v>
      </c>
      <c r="HW242" s="515">
        <f t="shared" si="303"/>
        <v>0</v>
      </c>
      <c r="HX242" s="515">
        <f t="shared" si="303"/>
        <v>0</v>
      </c>
      <c r="HY242" s="515">
        <f t="shared" si="303"/>
        <v>0</v>
      </c>
      <c r="HZ242" s="515">
        <f t="shared" si="303"/>
        <v>0</v>
      </c>
      <c r="IA242" s="515">
        <f t="shared" si="303"/>
        <v>0</v>
      </c>
      <c r="IB242" s="515">
        <f t="shared" si="303"/>
        <v>0</v>
      </c>
      <c r="IC242" s="515">
        <f t="shared" si="303"/>
        <v>0</v>
      </c>
      <c r="ID242" s="515">
        <f t="shared" si="303"/>
        <v>0</v>
      </c>
      <c r="IE242" s="515">
        <f t="shared" si="303"/>
        <v>0</v>
      </c>
      <c r="IF242" s="515">
        <f t="shared" si="303"/>
        <v>0</v>
      </c>
      <c r="IG242" s="515">
        <f t="shared" si="303"/>
        <v>0</v>
      </c>
      <c r="IH242" s="515">
        <f t="shared" si="303"/>
        <v>0</v>
      </c>
      <c r="II242" s="515">
        <f t="shared" si="303"/>
        <v>0</v>
      </c>
      <c r="IJ242" s="515">
        <f t="shared" si="303"/>
        <v>0</v>
      </c>
      <c r="IK242" s="515">
        <f t="shared" si="303"/>
        <v>0</v>
      </c>
      <c r="IL242" s="515">
        <f t="shared" si="303"/>
        <v>0</v>
      </c>
      <c r="IM242" s="515">
        <f t="shared" si="303"/>
        <v>0</v>
      </c>
      <c r="IN242" s="515">
        <f t="shared" si="303"/>
        <v>0</v>
      </c>
      <c r="IO242" s="515">
        <f t="shared" si="303"/>
        <v>0</v>
      </c>
      <c r="IP242" s="515">
        <f t="shared" si="303"/>
        <v>0</v>
      </c>
      <c r="IQ242" s="515">
        <f t="shared" si="303"/>
        <v>0</v>
      </c>
      <c r="IR242" s="515">
        <f t="shared" si="303"/>
        <v>0</v>
      </c>
      <c r="IS242" s="515">
        <f t="shared" si="303"/>
        <v>0</v>
      </c>
      <c r="IT242" s="515">
        <f t="shared" si="303"/>
        <v>0</v>
      </c>
      <c r="IU242" s="515">
        <f t="shared" si="303"/>
        <v>0</v>
      </c>
      <c r="IV242" s="515">
        <f t="shared" si="303"/>
        <v>0</v>
      </c>
      <c r="IW242" s="515">
        <f t="shared" si="303"/>
        <v>0</v>
      </c>
      <c r="IX242" s="515">
        <f t="shared" si="303"/>
        <v>0</v>
      </c>
      <c r="IY242" s="515">
        <f t="shared" si="303"/>
        <v>0</v>
      </c>
      <c r="IZ242" s="515">
        <f t="shared" ref="IZ242:LK242" si="304">IF(IZ$167=EOMONTH($D69,-1),-FV($AE69,ROUNDDOWN(YEARFRAC($D$167,IZ$167,1),0),,-$AC69*$B69,0),0)</f>
        <v>0</v>
      </c>
      <c r="JA242" s="515">
        <f t="shared" si="304"/>
        <v>0</v>
      </c>
      <c r="JB242" s="515">
        <f t="shared" si="304"/>
        <v>0</v>
      </c>
      <c r="JC242" s="515">
        <f t="shared" si="304"/>
        <v>0</v>
      </c>
      <c r="JD242" s="515">
        <f t="shared" si="304"/>
        <v>0</v>
      </c>
      <c r="JE242" s="515">
        <f t="shared" si="304"/>
        <v>0</v>
      </c>
      <c r="JF242" s="515">
        <f t="shared" si="304"/>
        <v>0</v>
      </c>
      <c r="JG242" s="515">
        <f t="shared" si="304"/>
        <v>0</v>
      </c>
      <c r="JH242" s="515">
        <f t="shared" si="304"/>
        <v>0</v>
      </c>
      <c r="JI242" s="515">
        <f t="shared" si="304"/>
        <v>0</v>
      </c>
      <c r="JJ242" s="515">
        <f t="shared" si="304"/>
        <v>0</v>
      </c>
      <c r="JK242" s="515">
        <f t="shared" si="304"/>
        <v>0</v>
      </c>
      <c r="JL242" s="515">
        <f t="shared" si="304"/>
        <v>0</v>
      </c>
      <c r="JM242" s="515">
        <f t="shared" si="304"/>
        <v>0</v>
      </c>
      <c r="JN242" s="515">
        <f t="shared" si="304"/>
        <v>0</v>
      </c>
      <c r="JO242" s="515">
        <f t="shared" si="304"/>
        <v>0</v>
      </c>
      <c r="JP242" s="515">
        <f t="shared" si="304"/>
        <v>0</v>
      </c>
      <c r="JQ242" s="515">
        <f t="shared" si="304"/>
        <v>0</v>
      </c>
      <c r="JR242" s="515">
        <f t="shared" si="304"/>
        <v>0</v>
      </c>
      <c r="JS242" s="515">
        <f t="shared" si="304"/>
        <v>0</v>
      </c>
      <c r="JT242" s="515">
        <f t="shared" si="304"/>
        <v>0</v>
      </c>
      <c r="JU242" s="515">
        <f t="shared" si="304"/>
        <v>0</v>
      </c>
      <c r="JV242" s="515">
        <f t="shared" si="304"/>
        <v>0</v>
      </c>
      <c r="JW242" s="515">
        <f t="shared" si="304"/>
        <v>0</v>
      </c>
      <c r="JX242" s="515">
        <f t="shared" si="304"/>
        <v>0</v>
      </c>
      <c r="JY242" s="515">
        <f t="shared" si="304"/>
        <v>0</v>
      </c>
      <c r="JZ242" s="515">
        <f t="shared" si="304"/>
        <v>0</v>
      </c>
      <c r="KA242" s="515">
        <f t="shared" si="304"/>
        <v>0</v>
      </c>
      <c r="KB242" s="515">
        <f t="shared" si="304"/>
        <v>0</v>
      </c>
      <c r="KC242" s="515">
        <f t="shared" si="304"/>
        <v>0</v>
      </c>
      <c r="KD242" s="515">
        <f t="shared" si="304"/>
        <v>0</v>
      </c>
      <c r="KE242" s="515">
        <f t="shared" si="304"/>
        <v>0</v>
      </c>
      <c r="KF242" s="515">
        <f t="shared" si="304"/>
        <v>0</v>
      </c>
      <c r="KG242" s="515">
        <f t="shared" si="304"/>
        <v>0</v>
      </c>
      <c r="KH242" s="515">
        <f t="shared" si="304"/>
        <v>0</v>
      </c>
      <c r="KI242" s="515">
        <f t="shared" si="304"/>
        <v>0</v>
      </c>
      <c r="KJ242" s="515">
        <f t="shared" si="304"/>
        <v>0</v>
      </c>
      <c r="KK242" s="515">
        <f t="shared" si="304"/>
        <v>0</v>
      </c>
      <c r="KL242" s="515">
        <f t="shared" si="304"/>
        <v>0</v>
      </c>
      <c r="KM242" s="515">
        <f t="shared" si="304"/>
        <v>0</v>
      </c>
      <c r="KN242" s="515">
        <f t="shared" si="304"/>
        <v>0</v>
      </c>
      <c r="KO242" s="515">
        <f t="shared" si="304"/>
        <v>0</v>
      </c>
      <c r="KP242" s="515">
        <f t="shared" si="304"/>
        <v>0</v>
      </c>
      <c r="KQ242" s="515">
        <f t="shared" si="304"/>
        <v>0</v>
      </c>
      <c r="KR242" s="515">
        <f t="shared" si="304"/>
        <v>0</v>
      </c>
      <c r="KS242" s="515">
        <f t="shared" si="304"/>
        <v>0</v>
      </c>
      <c r="KT242" s="515">
        <f t="shared" si="304"/>
        <v>0</v>
      </c>
      <c r="KU242" s="515">
        <f t="shared" si="304"/>
        <v>0</v>
      </c>
      <c r="KV242" s="515">
        <f t="shared" si="304"/>
        <v>0</v>
      </c>
      <c r="KW242" s="515">
        <f t="shared" si="304"/>
        <v>0</v>
      </c>
      <c r="KX242" s="515">
        <f t="shared" si="304"/>
        <v>0</v>
      </c>
      <c r="KY242" s="515">
        <f t="shared" si="304"/>
        <v>0</v>
      </c>
      <c r="KZ242" s="515">
        <f t="shared" si="304"/>
        <v>0</v>
      </c>
      <c r="LA242" s="515">
        <f t="shared" si="304"/>
        <v>0</v>
      </c>
      <c r="LB242" s="515">
        <f t="shared" si="304"/>
        <v>0</v>
      </c>
      <c r="LC242" s="515">
        <f t="shared" si="304"/>
        <v>0</v>
      </c>
      <c r="LD242" s="515">
        <f t="shared" si="304"/>
        <v>0</v>
      </c>
      <c r="LE242" s="515">
        <f t="shared" si="304"/>
        <v>0</v>
      </c>
      <c r="LF242" s="515">
        <f t="shared" si="304"/>
        <v>0</v>
      </c>
      <c r="LG242" s="515">
        <f t="shared" si="304"/>
        <v>0</v>
      </c>
      <c r="LH242" s="515">
        <f t="shared" si="304"/>
        <v>0</v>
      </c>
      <c r="LI242" s="515">
        <f t="shared" si="304"/>
        <v>0</v>
      </c>
      <c r="LJ242" s="515">
        <f t="shared" si="304"/>
        <v>0</v>
      </c>
      <c r="LK242" s="515">
        <f t="shared" si="304"/>
        <v>0</v>
      </c>
      <c r="LL242" s="515">
        <f t="shared" ref="LL242:NK242" si="305">IF(LL$167=EOMONTH($D69,-1),-FV($AE69,ROUNDDOWN(YEARFRAC($D$167,LL$167,1),0),,-$AC69*$B69,0),0)</f>
        <v>0</v>
      </c>
      <c r="LM242" s="515">
        <f t="shared" si="305"/>
        <v>0</v>
      </c>
      <c r="LN242" s="515">
        <f t="shared" si="305"/>
        <v>0</v>
      </c>
      <c r="LO242" s="515">
        <f t="shared" si="305"/>
        <v>0</v>
      </c>
      <c r="LP242" s="515">
        <f t="shared" si="305"/>
        <v>0</v>
      </c>
      <c r="LQ242" s="515">
        <f t="shared" si="305"/>
        <v>0</v>
      </c>
      <c r="LR242" s="515">
        <f t="shared" si="305"/>
        <v>0</v>
      </c>
      <c r="LS242" s="515">
        <f t="shared" si="305"/>
        <v>0</v>
      </c>
      <c r="LT242" s="515">
        <f t="shared" si="305"/>
        <v>0</v>
      </c>
      <c r="LU242" s="515">
        <f t="shared" si="305"/>
        <v>0</v>
      </c>
      <c r="LV242" s="515">
        <f t="shared" si="305"/>
        <v>0</v>
      </c>
      <c r="LW242" s="515">
        <f t="shared" si="305"/>
        <v>0</v>
      </c>
      <c r="LX242" s="515">
        <f t="shared" si="305"/>
        <v>0</v>
      </c>
      <c r="LY242" s="515">
        <f t="shared" si="305"/>
        <v>0</v>
      </c>
      <c r="LZ242" s="515">
        <f t="shared" si="305"/>
        <v>0</v>
      </c>
      <c r="MA242" s="515">
        <f t="shared" si="305"/>
        <v>0</v>
      </c>
      <c r="MB242" s="515">
        <f t="shared" si="305"/>
        <v>0</v>
      </c>
      <c r="MC242" s="515">
        <f t="shared" si="305"/>
        <v>0</v>
      </c>
      <c r="MD242" s="515">
        <f t="shared" si="305"/>
        <v>0</v>
      </c>
      <c r="ME242" s="515">
        <f t="shared" si="305"/>
        <v>0</v>
      </c>
      <c r="MF242" s="515">
        <f t="shared" si="305"/>
        <v>0</v>
      </c>
      <c r="MG242" s="515">
        <f t="shared" si="305"/>
        <v>0</v>
      </c>
      <c r="MH242" s="515">
        <f t="shared" si="305"/>
        <v>0</v>
      </c>
      <c r="MI242" s="515">
        <f t="shared" si="305"/>
        <v>0</v>
      </c>
      <c r="MJ242" s="515">
        <f t="shared" si="305"/>
        <v>0</v>
      </c>
      <c r="MK242" s="515">
        <f t="shared" si="305"/>
        <v>0</v>
      </c>
      <c r="ML242" s="515">
        <f t="shared" si="305"/>
        <v>0</v>
      </c>
      <c r="MM242" s="515">
        <f t="shared" si="305"/>
        <v>0</v>
      </c>
      <c r="MN242" s="515">
        <f t="shared" si="305"/>
        <v>0</v>
      </c>
      <c r="MO242" s="515">
        <f t="shared" si="305"/>
        <v>0</v>
      </c>
      <c r="MP242" s="515">
        <f t="shared" si="305"/>
        <v>0</v>
      </c>
      <c r="MQ242" s="515">
        <f t="shared" si="305"/>
        <v>0</v>
      </c>
      <c r="MR242" s="515">
        <f t="shared" si="305"/>
        <v>0</v>
      </c>
      <c r="MS242" s="515">
        <f t="shared" si="305"/>
        <v>0</v>
      </c>
      <c r="MT242" s="515">
        <f t="shared" si="305"/>
        <v>0</v>
      </c>
      <c r="MU242" s="515">
        <f t="shared" si="305"/>
        <v>0</v>
      </c>
      <c r="MV242" s="515">
        <f t="shared" si="305"/>
        <v>0</v>
      </c>
      <c r="MW242" s="515">
        <f t="shared" si="305"/>
        <v>0</v>
      </c>
      <c r="MX242" s="515">
        <f t="shared" si="305"/>
        <v>0</v>
      </c>
      <c r="MY242" s="515">
        <f t="shared" si="305"/>
        <v>0</v>
      </c>
      <c r="MZ242" s="515">
        <f t="shared" si="305"/>
        <v>0</v>
      </c>
      <c r="NA242" s="515">
        <f t="shared" si="305"/>
        <v>0</v>
      </c>
      <c r="NB242" s="515">
        <f t="shared" si="305"/>
        <v>0</v>
      </c>
      <c r="NC242" s="515">
        <f t="shared" si="305"/>
        <v>0</v>
      </c>
      <c r="ND242" s="515">
        <f t="shared" si="305"/>
        <v>0</v>
      </c>
      <c r="NE242" s="515">
        <f t="shared" si="305"/>
        <v>0</v>
      </c>
      <c r="NF242" s="515">
        <f t="shared" si="305"/>
        <v>0</v>
      </c>
      <c r="NG242" s="515">
        <f t="shared" si="305"/>
        <v>0</v>
      </c>
      <c r="NH242" s="515">
        <f t="shared" si="305"/>
        <v>0</v>
      </c>
      <c r="NI242" s="515">
        <f t="shared" si="305"/>
        <v>0</v>
      </c>
      <c r="NJ242" s="515">
        <f t="shared" si="305"/>
        <v>0</v>
      </c>
      <c r="NK242" s="518">
        <f t="shared" si="305"/>
        <v>0</v>
      </c>
    </row>
    <row r="243" spans="1:375" s="384" customFormat="1" ht="13.8" x14ac:dyDescent="0.3">
      <c r="A243" s="517">
        <f t="shared" si="269"/>
        <v>0</v>
      </c>
      <c r="B243" s="421" t="s">
        <v>339</v>
      </c>
      <c r="C243" s="514" t="s">
        <v>340</v>
      </c>
      <c r="D243" s="515">
        <f t="shared" ref="D243:BO243" si="306">IF(D$167=EOMONTH($D69,-1),SUMIFS($D234:$NK234,$D$167:$NK$167,"&gt;="&amp;EOMONTH($D69,$S69),$D$167:$NK$167,"&lt;"&amp;EOMONTH($D69,60))*-$AF69+SUMIFS($D234:$NK234,$D$167:$NK$167,"&gt;="&amp;EOMONTH($D69,60),$D$167:$NK$167,"&lt;"&amp;EOMONTH($D69,300))*-$AG69,0)</f>
        <v>0</v>
      </c>
      <c r="E243" s="515">
        <f t="shared" si="306"/>
        <v>0</v>
      </c>
      <c r="F243" s="515">
        <f t="shared" si="306"/>
        <v>0</v>
      </c>
      <c r="G243" s="515">
        <f t="shared" si="306"/>
        <v>0</v>
      </c>
      <c r="H243" s="515">
        <f t="shared" si="306"/>
        <v>0</v>
      </c>
      <c r="I243" s="515">
        <f t="shared" si="306"/>
        <v>0</v>
      </c>
      <c r="J243" s="515">
        <f t="shared" si="306"/>
        <v>0</v>
      </c>
      <c r="K243" s="515">
        <f t="shared" si="306"/>
        <v>0</v>
      </c>
      <c r="L243" s="515">
        <f t="shared" si="306"/>
        <v>0</v>
      </c>
      <c r="M243" s="515">
        <f t="shared" si="306"/>
        <v>0</v>
      </c>
      <c r="N243" s="515">
        <f t="shared" si="306"/>
        <v>0</v>
      </c>
      <c r="O243" s="515">
        <f t="shared" si="306"/>
        <v>0</v>
      </c>
      <c r="P243" s="515">
        <f t="shared" si="306"/>
        <v>0</v>
      </c>
      <c r="Q243" s="515">
        <f t="shared" si="306"/>
        <v>0</v>
      </c>
      <c r="R243" s="515">
        <f t="shared" si="306"/>
        <v>0</v>
      </c>
      <c r="S243" s="515">
        <f t="shared" si="306"/>
        <v>0</v>
      </c>
      <c r="T243" s="515">
        <f t="shared" si="306"/>
        <v>0</v>
      </c>
      <c r="U243" s="515">
        <f t="shared" si="306"/>
        <v>0</v>
      </c>
      <c r="V243" s="515">
        <f t="shared" si="306"/>
        <v>0</v>
      </c>
      <c r="W243" s="515">
        <f t="shared" si="306"/>
        <v>0</v>
      </c>
      <c r="X243" s="515">
        <f t="shared" si="306"/>
        <v>0</v>
      </c>
      <c r="Y243" s="515">
        <f t="shared" si="306"/>
        <v>0</v>
      </c>
      <c r="Z243" s="515">
        <f t="shared" si="306"/>
        <v>0</v>
      </c>
      <c r="AA243" s="515">
        <f t="shared" si="306"/>
        <v>0</v>
      </c>
      <c r="AB243" s="515">
        <f t="shared" si="306"/>
        <v>0</v>
      </c>
      <c r="AC243" s="515">
        <f t="shared" si="306"/>
        <v>0</v>
      </c>
      <c r="AD243" s="515">
        <f t="shared" si="306"/>
        <v>0</v>
      </c>
      <c r="AE243" s="515">
        <f t="shared" si="306"/>
        <v>0</v>
      </c>
      <c r="AF243" s="515">
        <f t="shared" si="306"/>
        <v>0</v>
      </c>
      <c r="AG243" s="515">
        <f t="shared" si="306"/>
        <v>0</v>
      </c>
      <c r="AH243" s="515">
        <f t="shared" si="306"/>
        <v>0</v>
      </c>
      <c r="AI243" s="515">
        <f t="shared" si="306"/>
        <v>0</v>
      </c>
      <c r="AJ243" s="515">
        <f t="shared" si="306"/>
        <v>0</v>
      </c>
      <c r="AK243" s="515">
        <f t="shared" si="306"/>
        <v>0</v>
      </c>
      <c r="AL243" s="515">
        <f t="shared" si="306"/>
        <v>0</v>
      </c>
      <c r="AM243" s="515">
        <f t="shared" si="306"/>
        <v>0</v>
      </c>
      <c r="AN243" s="515">
        <f t="shared" si="306"/>
        <v>0</v>
      </c>
      <c r="AO243" s="515">
        <f t="shared" si="306"/>
        <v>0</v>
      </c>
      <c r="AP243" s="515">
        <f t="shared" si="306"/>
        <v>0</v>
      </c>
      <c r="AQ243" s="515">
        <f t="shared" si="306"/>
        <v>0</v>
      </c>
      <c r="AR243" s="515">
        <f t="shared" si="306"/>
        <v>0</v>
      </c>
      <c r="AS243" s="515">
        <f t="shared" si="306"/>
        <v>0</v>
      </c>
      <c r="AT243" s="515">
        <f t="shared" si="306"/>
        <v>0</v>
      </c>
      <c r="AU243" s="515">
        <f t="shared" si="306"/>
        <v>0</v>
      </c>
      <c r="AV243" s="515">
        <f t="shared" si="306"/>
        <v>0</v>
      </c>
      <c r="AW243" s="515">
        <f t="shared" si="306"/>
        <v>0</v>
      </c>
      <c r="AX243" s="515">
        <f t="shared" si="306"/>
        <v>0</v>
      </c>
      <c r="AY243" s="515">
        <f t="shared" si="306"/>
        <v>0</v>
      </c>
      <c r="AZ243" s="515">
        <f t="shared" si="306"/>
        <v>0</v>
      </c>
      <c r="BA243" s="515">
        <f t="shared" si="306"/>
        <v>0</v>
      </c>
      <c r="BB243" s="515">
        <f t="shared" si="306"/>
        <v>0</v>
      </c>
      <c r="BC243" s="515">
        <f t="shared" si="306"/>
        <v>0</v>
      </c>
      <c r="BD243" s="515">
        <f t="shared" si="306"/>
        <v>0</v>
      </c>
      <c r="BE243" s="515">
        <f t="shared" si="306"/>
        <v>0</v>
      </c>
      <c r="BF243" s="515">
        <f t="shared" si="306"/>
        <v>0</v>
      </c>
      <c r="BG243" s="515">
        <f t="shared" si="306"/>
        <v>0</v>
      </c>
      <c r="BH243" s="515">
        <f t="shared" si="306"/>
        <v>0</v>
      </c>
      <c r="BI243" s="515">
        <f t="shared" si="306"/>
        <v>0</v>
      </c>
      <c r="BJ243" s="515">
        <f t="shared" si="306"/>
        <v>0</v>
      </c>
      <c r="BK243" s="515">
        <f t="shared" si="306"/>
        <v>0</v>
      </c>
      <c r="BL243" s="515">
        <f t="shared" si="306"/>
        <v>0</v>
      </c>
      <c r="BM243" s="515">
        <f t="shared" si="306"/>
        <v>0</v>
      </c>
      <c r="BN243" s="515">
        <f t="shared" si="306"/>
        <v>0</v>
      </c>
      <c r="BO243" s="515">
        <f t="shared" si="306"/>
        <v>0</v>
      </c>
      <c r="BP243" s="515">
        <f t="shared" ref="BP243:EA243" si="307">IF(BP$167=EOMONTH($D69,-1),SUMIFS($D234:$NK234,$D$167:$NK$167,"&gt;="&amp;EOMONTH($D69,$S69),$D$167:$NK$167,"&lt;"&amp;EOMONTH($D69,60))*-$AF69+SUMIFS($D234:$NK234,$D$167:$NK$167,"&gt;="&amp;EOMONTH($D69,60),$D$167:$NK$167,"&lt;"&amp;EOMONTH($D69,300))*-$AG69,0)</f>
        <v>0</v>
      </c>
      <c r="BQ243" s="515">
        <f t="shared" si="307"/>
        <v>0</v>
      </c>
      <c r="BR243" s="515">
        <f t="shared" si="307"/>
        <v>0</v>
      </c>
      <c r="BS243" s="515">
        <f t="shared" si="307"/>
        <v>0</v>
      </c>
      <c r="BT243" s="515">
        <f t="shared" si="307"/>
        <v>0</v>
      </c>
      <c r="BU243" s="515">
        <f t="shared" si="307"/>
        <v>0</v>
      </c>
      <c r="BV243" s="515">
        <f t="shared" si="307"/>
        <v>0</v>
      </c>
      <c r="BW243" s="515">
        <f t="shared" si="307"/>
        <v>0</v>
      </c>
      <c r="BX243" s="515">
        <f t="shared" si="307"/>
        <v>0</v>
      </c>
      <c r="BY243" s="515">
        <f t="shared" si="307"/>
        <v>0</v>
      </c>
      <c r="BZ243" s="515">
        <f t="shared" si="307"/>
        <v>0</v>
      </c>
      <c r="CA243" s="515">
        <f t="shared" si="307"/>
        <v>0</v>
      </c>
      <c r="CB243" s="515">
        <f t="shared" si="307"/>
        <v>0</v>
      </c>
      <c r="CC243" s="515">
        <f t="shared" si="307"/>
        <v>0</v>
      </c>
      <c r="CD243" s="515">
        <f t="shared" si="307"/>
        <v>0</v>
      </c>
      <c r="CE243" s="515">
        <f t="shared" si="307"/>
        <v>0</v>
      </c>
      <c r="CF243" s="515">
        <f t="shared" si="307"/>
        <v>0</v>
      </c>
      <c r="CG243" s="515">
        <f t="shared" si="307"/>
        <v>0</v>
      </c>
      <c r="CH243" s="515">
        <f t="shared" si="307"/>
        <v>0</v>
      </c>
      <c r="CI243" s="515">
        <f t="shared" si="307"/>
        <v>0</v>
      </c>
      <c r="CJ243" s="515">
        <f t="shared" si="307"/>
        <v>0</v>
      </c>
      <c r="CK243" s="515">
        <f t="shared" si="307"/>
        <v>0</v>
      </c>
      <c r="CL243" s="515">
        <f t="shared" si="307"/>
        <v>0</v>
      </c>
      <c r="CM243" s="515">
        <f t="shared" si="307"/>
        <v>0</v>
      </c>
      <c r="CN243" s="515">
        <f t="shared" si="307"/>
        <v>0</v>
      </c>
      <c r="CO243" s="515">
        <f t="shared" si="307"/>
        <v>0</v>
      </c>
      <c r="CP243" s="515">
        <f t="shared" si="307"/>
        <v>0</v>
      </c>
      <c r="CQ243" s="515">
        <f t="shared" si="307"/>
        <v>0</v>
      </c>
      <c r="CR243" s="515">
        <f t="shared" si="307"/>
        <v>0</v>
      </c>
      <c r="CS243" s="515">
        <f t="shared" si="307"/>
        <v>0</v>
      </c>
      <c r="CT243" s="515">
        <f t="shared" si="307"/>
        <v>0</v>
      </c>
      <c r="CU243" s="515">
        <f t="shared" si="307"/>
        <v>0</v>
      </c>
      <c r="CV243" s="515">
        <f t="shared" si="307"/>
        <v>0</v>
      </c>
      <c r="CW243" s="515">
        <f t="shared" si="307"/>
        <v>0</v>
      </c>
      <c r="CX243" s="515">
        <f t="shared" si="307"/>
        <v>0</v>
      </c>
      <c r="CY243" s="515">
        <f t="shared" si="307"/>
        <v>0</v>
      </c>
      <c r="CZ243" s="515">
        <f t="shared" si="307"/>
        <v>0</v>
      </c>
      <c r="DA243" s="515">
        <f t="shared" si="307"/>
        <v>0</v>
      </c>
      <c r="DB243" s="515">
        <f t="shared" si="307"/>
        <v>0</v>
      </c>
      <c r="DC243" s="515">
        <f t="shared" si="307"/>
        <v>0</v>
      </c>
      <c r="DD243" s="515">
        <f t="shared" si="307"/>
        <v>0</v>
      </c>
      <c r="DE243" s="515">
        <f t="shared" si="307"/>
        <v>0</v>
      </c>
      <c r="DF243" s="515">
        <f t="shared" si="307"/>
        <v>0</v>
      </c>
      <c r="DG243" s="515">
        <f t="shared" si="307"/>
        <v>0</v>
      </c>
      <c r="DH243" s="515">
        <f t="shared" si="307"/>
        <v>0</v>
      </c>
      <c r="DI243" s="515">
        <f t="shared" si="307"/>
        <v>0</v>
      </c>
      <c r="DJ243" s="515">
        <f t="shared" si="307"/>
        <v>0</v>
      </c>
      <c r="DK243" s="515">
        <f t="shared" si="307"/>
        <v>0</v>
      </c>
      <c r="DL243" s="515">
        <f t="shared" si="307"/>
        <v>0</v>
      </c>
      <c r="DM243" s="515">
        <f t="shared" si="307"/>
        <v>0</v>
      </c>
      <c r="DN243" s="515">
        <f t="shared" si="307"/>
        <v>0</v>
      </c>
      <c r="DO243" s="515">
        <f t="shared" si="307"/>
        <v>0</v>
      </c>
      <c r="DP243" s="515">
        <f t="shared" si="307"/>
        <v>0</v>
      </c>
      <c r="DQ243" s="515">
        <f t="shared" si="307"/>
        <v>0</v>
      </c>
      <c r="DR243" s="515">
        <f t="shared" si="307"/>
        <v>0</v>
      </c>
      <c r="DS243" s="515">
        <f t="shared" si="307"/>
        <v>0</v>
      </c>
      <c r="DT243" s="515">
        <f t="shared" si="307"/>
        <v>0</v>
      </c>
      <c r="DU243" s="515">
        <f t="shared" si="307"/>
        <v>0</v>
      </c>
      <c r="DV243" s="515">
        <f t="shared" si="307"/>
        <v>0</v>
      </c>
      <c r="DW243" s="515">
        <f t="shared" si="307"/>
        <v>0</v>
      </c>
      <c r="DX243" s="515">
        <f t="shared" si="307"/>
        <v>0</v>
      </c>
      <c r="DY243" s="515">
        <f t="shared" si="307"/>
        <v>0</v>
      </c>
      <c r="DZ243" s="515">
        <f t="shared" si="307"/>
        <v>0</v>
      </c>
      <c r="EA243" s="515">
        <f t="shared" si="307"/>
        <v>0</v>
      </c>
      <c r="EB243" s="515">
        <f t="shared" ref="EB243:GM243" si="308">IF(EB$167=EOMONTH($D69,-1),SUMIFS($D234:$NK234,$D$167:$NK$167,"&gt;="&amp;EOMONTH($D69,$S69),$D$167:$NK$167,"&lt;"&amp;EOMONTH($D69,60))*-$AF69+SUMIFS($D234:$NK234,$D$167:$NK$167,"&gt;="&amp;EOMONTH($D69,60),$D$167:$NK$167,"&lt;"&amp;EOMONTH($D69,300))*-$AG69,0)</f>
        <v>0</v>
      </c>
      <c r="EC243" s="515">
        <f t="shared" si="308"/>
        <v>0</v>
      </c>
      <c r="ED243" s="515">
        <f t="shared" si="308"/>
        <v>0</v>
      </c>
      <c r="EE243" s="515">
        <f t="shared" si="308"/>
        <v>0</v>
      </c>
      <c r="EF243" s="515">
        <f t="shared" si="308"/>
        <v>0</v>
      </c>
      <c r="EG243" s="515">
        <f t="shared" si="308"/>
        <v>0</v>
      </c>
      <c r="EH243" s="515">
        <f t="shared" si="308"/>
        <v>0</v>
      </c>
      <c r="EI243" s="515">
        <f t="shared" si="308"/>
        <v>0</v>
      </c>
      <c r="EJ243" s="515">
        <f t="shared" si="308"/>
        <v>0</v>
      </c>
      <c r="EK243" s="515">
        <f t="shared" si="308"/>
        <v>0</v>
      </c>
      <c r="EL243" s="515">
        <f t="shared" si="308"/>
        <v>0</v>
      </c>
      <c r="EM243" s="515">
        <f t="shared" si="308"/>
        <v>0</v>
      </c>
      <c r="EN243" s="515">
        <f t="shared" si="308"/>
        <v>0</v>
      </c>
      <c r="EO243" s="515">
        <f t="shared" si="308"/>
        <v>0</v>
      </c>
      <c r="EP243" s="515">
        <f t="shared" si="308"/>
        <v>0</v>
      </c>
      <c r="EQ243" s="515">
        <f t="shared" si="308"/>
        <v>0</v>
      </c>
      <c r="ER243" s="515">
        <f t="shared" si="308"/>
        <v>0</v>
      </c>
      <c r="ES243" s="515">
        <f t="shared" si="308"/>
        <v>0</v>
      </c>
      <c r="ET243" s="515">
        <f t="shared" si="308"/>
        <v>0</v>
      </c>
      <c r="EU243" s="515">
        <f t="shared" si="308"/>
        <v>0</v>
      </c>
      <c r="EV243" s="515">
        <f t="shared" si="308"/>
        <v>0</v>
      </c>
      <c r="EW243" s="515">
        <f t="shared" si="308"/>
        <v>0</v>
      </c>
      <c r="EX243" s="515">
        <f t="shared" si="308"/>
        <v>0</v>
      </c>
      <c r="EY243" s="515">
        <f t="shared" si="308"/>
        <v>0</v>
      </c>
      <c r="EZ243" s="515">
        <f t="shared" si="308"/>
        <v>0</v>
      </c>
      <c r="FA243" s="515">
        <f t="shared" si="308"/>
        <v>0</v>
      </c>
      <c r="FB243" s="515">
        <f t="shared" si="308"/>
        <v>0</v>
      </c>
      <c r="FC243" s="515">
        <f t="shared" si="308"/>
        <v>0</v>
      </c>
      <c r="FD243" s="515">
        <f t="shared" si="308"/>
        <v>0</v>
      </c>
      <c r="FE243" s="515">
        <f t="shared" si="308"/>
        <v>0</v>
      </c>
      <c r="FF243" s="515">
        <f t="shared" si="308"/>
        <v>0</v>
      </c>
      <c r="FG243" s="515">
        <f t="shared" si="308"/>
        <v>0</v>
      </c>
      <c r="FH243" s="515">
        <f t="shared" si="308"/>
        <v>0</v>
      </c>
      <c r="FI243" s="515">
        <f t="shared" si="308"/>
        <v>0</v>
      </c>
      <c r="FJ243" s="515">
        <f t="shared" si="308"/>
        <v>0</v>
      </c>
      <c r="FK243" s="515">
        <f t="shared" si="308"/>
        <v>0</v>
      </c>
      <c r="FL243" s="515">
        <f t="shared" si="308"/>
        <v>0</v>
      </c>
      <c r="FM243" s="515">
        <f t="shared" si="308"/>
        <v>0</v>
      </c>
      <c r="FN243" s="515">
        <f t="shared" si="308"/>
        <v>0</v>
      </c>
      <c r="FO243" s="515">
        <f t="shared" si="308"/>
        <v>0</v>
      </c>
      <c r="FP243" s="515">
        <f t="shared" si="308"/>
        <v>0</v>
      </c>
      <c r="FQ243" s="515">
        <f t="shared" si="308"/>
        <v>0</v>
      </c>
      <c r="FR243" s="515">
        <f t="shared" si="308"/>
        <v>0</v>
      </c>
      <c r="FS243" s="515">
        <f t="shared" si="308"/>
        <v>0</v>
      </c>
      <c r="FT243" s="515">
        <f t="shared" si="308"/>
        <v>0</v>
      </c>
      <c r="FU243" s="515">
        <f t="shared" si="308"/>
        <v>0</v>
      </c>
      <c r="FV243" s="515">
        <f t="shared" si="308"/>
        <v>0</v>
      </c>
      <c r="FW243" s="515">
        <f t="shared" si="308"/>
        <v>0</v>
      </c>
      <c r="FX243" s="515">
        <f t="shared" si="308"/>
        <v>0</v>
      </c>
      <c r="FY243" s="515">
        <f t="shared" si="308"/>
        <v>0</v>
      </c>
      <c r="FZ243" s="515">
        <f t="shared" si="308"/>
        <v>0</v>
      </c>
      <c r="GA243" s="515">
        <f t="shared" si="308"/>
        <v>0</v>
      </c>
      <c r="GB243" s="515">
        <f t="shared" si="308"/>
        <v>0</v>
      </c>
      <c r="GC243" s="515">
        <f t="shared" si="308"/>
        <v>0</v>
      </c>
      <c r="GD243" s="515">
        <f t="shared" si="308"/>
        <v>0</v>
      </c>
      <c r="GE243" s="515">
        <f t="shared" si="308"/>
        <v>0</v>
      </c>
      <c r="GF243" s="515">
        <f t="shared" si="308"/>
        <v>0</v>
      </c>
      <c r="GG243" s="515">
        <f t="shared" si="308"/>
        <v>0</v>
      </c>
      <c r="GH243" s="515">
        <f t="shared" si="308"/>
        <v>0</v>
      </c>
      <c r="GI243" s="515">
        <f t="shared" si="308"/>
        <v>0</v>
      </c>
      <c r="GJ243" s="515">
        <f t="shared" si="308"/>
        <v>0</v>
      </c>
      <c r="GK243" s="515">
        <f t="shared" si="308"/>
        <v>0</v>
      </c>
      <c r="GL243" s="515">
        <f t="shared" si="308"/>
        <v>0</v>
      </c>
      <c r="GM243" s="515">
        <f t="shared" si="308"/>
        <v>0</v>
      </c>
      <c r="GN243" s="515">
        <f t="shared" ref="GN243:IY243" si="309">IF(GN$167=EOMONTH($D69,-1),SUMIFS($D234:$NK234,$D$167:$NK$167,"&gt;="&amp;EOMONTH($D69,$S69),$D$167:$NK$167,"&lt;"&amp;EOMONTH($D69,60))*-$AF69+SUMIFS($D234:$NK234,$D$167:$NK$167,"&gt;="&amp;EOMONTH($D69,60),$D$167:$NK$167,"&lt;"&amp;EOMONTH($D69,300))*-$AG69,0)</f>
        <v>0</v>
      </c>
      <c r="GO243" s="515">
        <f t="shared" si="309"/>
        <v>0</v>
      </c>
      <c r="GP243" s="515">
        <f t="shared" si="309"/>
        <v>0</v>
      </c>
      <c r="GQ243" s="515">
        <f t="shared" si="309"/>
        <v>0</v>
      </c>
      <c r="GR243" s="515">
        <f t="shared" si="309"/>
        <v>0</v>
      </c>
      <c r="GS243" s="515">
        <f t="shared" si="309"/>
        <v>0</v>
      </c>
      <c r="GT243" s="515">
        <f t="shared" si="309"/>
        <v>0</v>
      </c>
      <c r="GU243" s="515">
        <f t="shared" si="309"/>
        <v>0</v>
      </c>
      <c r="GV243" s="515">
        <f t="shared" si="309"/>
        <v>0</v>
      </c>
      <c r="GW243" s="515">
        <f t="shared" si="309"/>
        <v>0</v>
      </c>
      <c r="GX243" s="515">
        <f t="shared" si="309"/>
        <v>0</v>
      </c>
      <c r="GY243" s="515">
        <f t="shared" si="309"/>
        <v>0</v>
      </c>
      <c r="GZ243" s="515">
        <f t="shared" si="309"/>
        <v>0</v>
      </c>
      <c r="HA243" s="515">
        <f t="shared" si="309"/>
        <v>0</v>
      </c>
      <c r="HB243" s="515">
        <f t="shared" si="309"/>
        <v>0</v>
      </c>
      <c r="HC243" s="515">
        <f t="shared" si="309"/>
        <v>0</v>
      </c>
      <c r="HD243" s="515">
        <f t="shared" si="309"/>
        <v>0</v>
      </c>
      <c r="HE243" s="515">
        <f t="shared" si="309"/>
        <v>0</v>
      </c>
      <c r="HF243" s="515">
        <f t="shared" si="309"/>
        <v>0</v>
      </c>
      <c r="HG243" s="515">
        <f t="shared" si="309"/>
        <v>0</v>
      </c>
      <c r="HH243" s="515">
        <f t="shared" si="309"/>
        <v>0</v>
      </c>
      <c r="HI243" s="515">
        <f t="shared" si="309"/>
        <v>0</v>
      </c>
      <c r="HJ243" s="515">
        <f t="shared" si="309"/>
        <v>0</v>
      </c>
      <c r="HK243" s="515">
        <f t="shared" si="309"/>
        <v>0</v>
      </c>
      <c r="HL243" s="515">
        <f t="shared" si="309"/>
        <v>0</v>
      </c>
      <c r="HM243" s="515">
        <f t="shared" si="309"/>
        <v>0</v>
      </c>
      <c r="HN243" s="515">
        <f t="shared" si="309"/>
        <v>0</v>
      </c>
      <c r="HO243" s="515">
        <f t="shared" si="309"/>
        <v>0</v>
      </c>
      <c r="HP243" s="515">
        <f t="shared" si="309"/>
        <v>0</v>
      </c>
      <c r="HQ243" s="515">
        <f t="shared" si="309"/>
        <v>0</v>
      </c>
      <c r="HR243" s="515">
        <f t="shared" si="309"/>
        <v>0</v>
      </c>
      <c r="HS243" s="515">
        <f t="shared" si="309"/>
        <v>0</v>
      </c>
      <c r="HT243" s="515">
        <f t="shared" si="309"/>
        <v>0</v>
      </c>
      <c r="HU243" s="515">
        <f t="shared" si="309"/>
        <v>0</v>
      </c>
      <c r="HV243" s="515">
        <f t="shared" si="309"/>
        <v>0</v>
      </c>
      <c r="HW243" s="515">
        <f t="shared" si="309"/>
        <v>0</v>
      </c>
      <c r="HX243" s="515">
        <f t="shared" si="309"/>
        <v>0</v>
      </c>
      <c r="HY243" s="515">
        <f t="shared" si="309"/>
        <v>0</v>
      </c>
      <c r="HZ243" s="515">
        <f t="shared" si="309"/>
        <v>0</v>
      </c>
      <c r="IA243" s="515">
        <f t="shared" si="309"/>
        <v>0</v>
      </c>
      <c r="IB243" s="515">
        <f t="shared" si="309"/>
        <v>0</v>
      </c>
      <c r="IC243" s="515">
        <f t="shared" si="309"/>
        <v>0</v>
      </c>
      <c r="ID243" s="515">
        <f t="shared" si="309"/>
        <v>0</v>
      </c>
      <c r="IE243" s="515">
        <f t="shared" si="309"/>
        <v>0</v>
      </c>
      <c r="IF243" s="515">
        <f t="shared" si="309"/>
        <v>0</v>
      </c>
      <c r="IG243" s="515">
        <f t="shared" si="309"/>
        <v>0</v>
      </c>
      <c r="IH243" s="515">
        <f t="shared" si="309"/>
        <v>0</v>
      </c>
      <c r="II243" s="515">
        <f t="shared" si="309"/>
        <v>0</v>
      </c>
      <c r="IJ243" s="515">
        <f t="shared" si="309"/>
        <v>0</v>
      </c>
      <c r="IK243" s="515">
        <f t="shared" si="309"/>
        <v>0</v>
      </c>
      <c r="IL243" s="515">
        <f t="shared" si="309"/>
        <v>0</v>
      </c>
      <c r="IM243" s="515">
        <f t="shared" si="309"/>
        <v>0</v>
      </c>
      <c r="IN243" s="515">
        <f t="shared" si="309"/>
        <v>0</v>
      </c>
      <c r="IO243" s="515">
        <f t="shared" si="309"/>
        <v>0</v>
      </c>
      <c r="IP243" s="515">
        <f t="shared" si="309"/>
        <v>0</v>
      </c>
      <c r="IQ243" s="515">
        <f t="shared" si="309"/>
        <v>0</v>
      </c>
      <c r="IR243" s="515">
        <f t="shared" si="309"/>
        <v>0</v>
      </c>
      <c r="IS243" s="515">
        <f t="shared" si="309"/>
        <v>0</v>
      </c>
      <c r="IT243" s="515">
        <f t="shared" si="309"/>
        <v>0</v>
      </c>
      <c r="IU243" s="515">
        <f t="shared" si="309"/>
        <v>0</v>
      </c>
      <c r="IV243" s="515">
        <f t="shared" si="309"/>
        <v>0</v>
      </c>
      <c r="IW243" s="515">
        <f t="shared" si="309"/>
        <v>0</v>
      </c>
      <c r="IX243" s="515">
        <f t="shared" si="309"/>
        <v>0</v>
      </c>
      <c r="IY243" s="515">
        <f t="shared" si="309"/>
        <v>0</v>
      </c>
      <c r="IZ243" s="515">
        <f t="shared" ref="IZ243:LK243" si="310">IF(IZ$167=EOMONTH($D69,-1),SUMIFS($D234:$NK234,$D$167:$NK$167,"&gt;="&amp;EOMONTH($D69,$S69),$D$167:$NK$167,"&lt;"&amp;EOMONTH($D69,60))*-$AF69+SUMIFS($D234:$NK234,$D$167:$NK$167,"&gt;="&amp;EOMONTH($D69,60),$D$167:$NK$167,"&lt;"&amp;EOMONTH($D69,300))*-$AG69,0)</f>
        <v>0</v>
      </c>
      <c r="JA243" s="515">
        <f t="shared" si="310"/>
        <v>0</v>
      </c>
      <c r="JB243" s="515">
        <f t="shared" si="310"/>
        <v>0</v>
      </c>
      <c r="JC243" s="515">
        <f t="shared" si="310"/>
        <v>0</v>
      </c>
      <c r="JD243" s="515">
        <f t="shared" si="310"/>
        <v>0</v>
      </c>
      <c r="JE243" s="515">
        <f t="shared" si="310"/>
        <v>0</v>
      </c>
      <c r="JF243" s="515">
        <f t="shared" si="310"/>
        <v>0</v>
      </c>
      <c r="JG243" s="515">
        <f t="shared" si="310"/>
        <v>0</v>
      </c>
      <c r="JH243" s="515">
        <f t="shared" si="310"/>
        <v>0</v>
      </c>
      <c r="JI243" s="515">
        <f t="shared" si="310"/>
        <v>0</v>
      </c>
      <c r="JJ243" s="515">
        <f t="shared" si="310"/>
        <v>0</v>
      </c>
      <c r="JK243" s="515">
        <f t="shared" si="310"/>
        <v>0</v>
      </c>
      <c r="JL243" s="515">
        <f t="shared" si="310"/>
        <v>0</v>
      </c>
      <c r="JM243" s="515">
        <f t="shared" si="310"/>
        <v>0</v>
      </c>
      <c r="JN243" s="515">
        <f t="shared" si="310"/>
        <v>0</v>
      </c>
      <c r="JO243" s="515">
        <f t="shared" si="310"/>
        <v>0</v>
      </c>
      <c r="JP243" s="515">
        <f t="shared" si="310"/>
        <v>0</v>
      </c>
      <c r="JQ243" s="515">
        <f t="shared" si="310"/>
        <v>0</v>
      </c>
      <c r="JR243" s="515">
        <f t="shared" si="310"/>
        <v>0</v>
      </c>
      <c r="JS243" s="515">
        <f t="shared" si="310"/>
        <v>0</v>
      </c>
      <c r="JT243" s="515">
        <f t="shared" si="310"/>
        <v>0</v>
      </c>
      <c r="JU243" s="515">
        <f t="shared" si="310"/>
        <v>0</v>
      </c>
      <c r="JV243" s="515">
        <f t="shared" si="310"/>
        <v>0</v>
      </c>
      <c r="JW243" s="515">
        <f t="shared" si="310"/>
        <v>0</v>
      </c>
      <c r="JX243" s="515">
        <f t="shared" si="310"/>
        <v>0</v>
      </c>
      <c r="JY243" s="515">
        <f t="shared" si="310"/>
        <v>0</v>
      </c>
      <c r="JZ243" s="515">
        <f t="shared" si="310"/>
        <v>0</v>
      </c>
      <c r="KA243" s="515">
        <f t="shared" si="310"/>
        <v>0</v>
      </c>
      <c r="KB243" s="515">
        <f t="shared" si="310"/>
        <v>0</v>
      </c>
      <c r="KC243" s="515">
        <f t="shared" si="310"/>
        <v>0</v>
      </c>
      <c r="KD243" s="515">
        <f t="shared" si="310"/>
        <v>0</v>
      </c>
      <c r="KE243" s="515">
        <f t="shared" si="310"/>
        <v>0</v>
      </c>
      <c r="KF243" s="515">
        <f t="shared" si="310"/>
        <v>0</v>
      </c>
      <c r="KG243" s="515">
        <f t="shared" si="310"/>
        <v>0</v>
      </c>
      <c r="KH243" s="515">
        <f t="shared" si="310"/>
        <v>0</v>
      </c>
      <c r="KI243" s="515">
        <f t="shared" si="310"/>
        <v>0</v>
      </c>
      <c r="KJ243" s="515">
        <f t="shared" si="310"/>
        <v>0</v>
      </c>
      <c r="KK243" s="515">
        <f t="shared" si="310"/>
        <v>0</v>
      </c>
      <c r="KL243" s="515">
        <f t="shared" si="310"/>
        <v>0</v>
      </c>
      <c r="KM243" s="515">
        <f t="shared" si="310"/>
        <v>0</v>
      </c>
      <c r="KN243" s="515">
        <f t="shared" si="310"/>
        <v>0</v>
      </c>
      <c r="KO243" s="515">
        <f t="shared" si="310"/>
        <v>0</v>
      </c>
      <c r="KP243" s="515">
        <f t="shared" si="310"/>
        <v>0</v>
      </c>
      <c r="KQ243" s="515">
        <f t="shared" si="310"/>
        <v>0</v>
      </c>
      <c r="KR243" s="515">
        <f t="shared" si="310"/>
        <v>0</v>
      </c>
      <c r="KS243" s="515">
        <f t="shared" si="310"/>
        <v>0</v>
      </c>
      <c r="KT243" s="515">
        <f t="shared" si="310"/>
        <v>0</v>
      </c>
      <c r="KU243" s="515">
        <f t="shared" si="310"/>
        <v>0</v>
      </c>
      <c r="KV243" s="515">
        <f t="shared" si="310"/>
        <v>0</v>
      </c>
      <c r="KW243" s="515">
        <f t="shared" si="310"/>
        <v>0</v>
      </c>
      <c r="KX243" s="515">
        <f t="shared" si="310"/>
        <v>0</v>
      </c>
      <c r="KY243" s="515">
        <f t="shared" si="310"/>
        <v>0</v>
      </c>
      <c r="KZ243" s="515">
        <f t="shared" si="310"/>
        <v>0</v>
      </c>
      <c r="LA243" s="515">
        <f t="shared" si="310"/>
        <v>0</v>
      </c>
      <c r="LB243" s="515">
        <f t="shared" si="310"/>
        <v>0</v>
      </c>
      <c r="LC243" s="515">
        <f t="shared" si="310"/>
        <v>0</v>
      </c>
      <c r="LD243" s="515">
        <f t="shared" si="310"/>
        <v>0</v>
      </c>
      <c r="LE243" s="515">
        <f t="shared" si="310"/>
        <v>0</v>
      </c>
      <c r="LF243" s="515">
        <f t="shared" si="310"/>
        <v>0</v>
      </c>
      <c r="LG243" s="515">
        <f t="shared" si="310"/>
        <v>0</v>
      </c>
      <c r="LH243" s="515">
        <f t="shared" si="310"/>
        <v>0</v>
      </c>
      <c r="LI243" s="515">
        <f t="shared" si="310"/>
        <v>0</v>
      </c>
      <c r="LJ243" s="515">
        <f t="shared" si="310"/>
        <v>0</v>
      </c>
      <c r="LK243" s="515">
        <f t="shared" si="310"/>
        <v>0</v>
      </c>
      <c r="LL243" s="515">
        <f t="shared" ref="LL243:NK243" si="311">IF(LL$167=EOMONTH($D69,-1),SUMIFS($D234:$NK234,$D$167:$NK$167,"&gt;="&amp;EOMONTH($D69,$S69),$D$167:$NK$167,"&lt;"&amp;EOMONTH($D69,60))*-$AF69+SUMIFS($D234:$NK234,$D$167:$NK$167,"&gt;="&amp;EOMONTH($D69,60),$D$167:$NK$167,"&lt;"&amp;EOMONTH($D69,300))*-$AG69,0)</f>
        <v>0</v>
      </c>
      <c r="LM243" s="515">
        <f t="shared" si="311"/>
        <v>0</v>
      </c>
      <c r="LN243" s="515">
        <f t="shared" si="311"/>
        <v>0</v>
      </c>
      <c r="LO243" s="515">
        <f t="shared" si="311"/>
        <v>0</v>
      </c>
      <c r="LP243" s="515">
        <f t="shared" si="311"/>
        <v>0</v>
      </c>
      <c r="LQ243" s="515">
        <f t="shared" si="311"/>
        <v>0</v>
      </c>
      <c r="LR243" s="515">
        <f t="shared" si="311"/>
        <v>0</v>
      </c>
      <c r="LS243" s="515">
        <f t="shared" si="311"/>
        <v>0</v>
      </c>
      <c r="LT243" s="515">
        <f t="shared" si="311"/>
        <v>0</v>
      </c>
      <c r="LU243" s="515">
        <f t="shared" si="311"/>
        <v>0</v>
      </c>
      <c r="LV243" s="515">
        <f t="shared" si="311"/>
        <v>0</v>
      </c>
      <c r="LW243" s="515">
        <f t="shared" si="311"/>
        <v>0</v>
      </c>
      <c r="LX243" s="515">
        <f t="shared" si="311"/>
        <v>0</v>
      </c>
      <c r="LY243" s="515">
        <f t="shared" si="311"/>
        <v>0</v>
      </c>
      <c r="LZ243" s="515">
        <f t="shared" si="311"/>
        <v>0</v>
      </c>
      <c r="MA243" s="515">
        <f t="shared" si="311"/>
        <v>0</v>
      </c>
      <c r="MB243" s="515">
        <f t="shared" si="311"/>
        <v>0</v>
      </c>
      <c r="MC243" s="515">
        <f t="shared" si="311"/>
        <v>0</v>
      </c>
      <c r="MD243" s="515">
        <f t="shared" si="311"/>
        <v>0</v>
      </c>
      <c r="ME243" s="515">
        <f t="shared" si="311"/>
        <v>0</v>
      </c>
      <c r="MF243" s="515">
        <f t="shared" si="311"/>
        <v>0</v>
      </c>
      <c r="MG243" s="515">
        <f t="shared" si="311"/>
        <v>0</v>
      </c>
      <c r="MH243" s="515">
        <f t="shared" si="311"/>
        <v>0</v>
      </c>
      <c r="MI243" s="515">
        <f t="shared" si="311"/>
        <v>0</v>
      </c>
      <c r="MJ243" s="515">
        <f t="shared" si="311"/>
        <v>0</v>
      </c>
      <c r="MK243" s="515">
        <f t="shared" si="311"/>
        <v>0</v>
      </c>
      <c r="ML243" s="515">
        <f t="shared" si="311"/>
        <v>0</v>
      </c>
      <c r="MM243" s="515">
        <f t="shared" si="311"/>
        <v>0</v>
      </c>
      <c r="MN243" s="515">
        <f t="shared" si="311"/>
        <v>0</v>
      </c>
      <c r="MO243" s="515">
        <f t="shared" si="311"/>
        <v>0</v>
      </c>
      <c r="MP243" s="515">
        <f t="shared" si="311"/>
        <v>0</v>
      </c>
      <c r="MQ243" s="515">
        <f t="shared" si="311"/>
        <v>0</v>
      </c>
      <c r="MR243" s="515">
        <f t="shared" si="311"/>
        <v>0</v>
      </c>
      <c r="MS243" s="515">
        <f t="shared" si="311"/>
        <v>0</v>
      </c>
      <c r="MT243" s="515">
        <f t="shared" si="311"/>
        <v>0</v>
      </c>
      <c r="MU243" s="515">
        <f t="shared" si="311"/>
        <v>0</v>
      </c>
      <c r="MV243" s="515">
        <f t="shared" si="311"/>
        <v>0</v>
      </c>
      <c r="MW243" s="515">
        <f t="shared" si="311"/>
        <v>0</v>
      </c>
      <c r="MX243" s="515">
        <f t="shared" si="311"/>
        <v>0</v>
      </c>
      <c r="MY243" s="515">
        <f t="shared" si="311"/>
        <v>0</v>
      </c>
      <c r="MZ243" s="515">
        <f t="shared" si="311"/>
        <v>0</v>
      </c>
      <c r="NA243" s="515">
        <f t="shared" si="311"/>
        <v>0</v>
      </c>
      <c r="NB243" s="515">
        <f t="shared" si="311"/>
        <v>0</v>
      </c>
      <c r="NC243" s="515">
        <f t="shared" si="311"/>
        <v>0</v>
      </c>
      <c r="ND243" s="515">
        <f t="shared" si="311"/>
        <v>0</v>
      </c>
      <c r="NE243" s="515">
        <f t="shared" si="311"/>
        <v>0</v>
      </c>
      <c r="NF243" s="515">
        <f t="shared" si="311"/>
        <v>0</v>
      </c>
      <c r="NG243" s="515">
        <f t="shared" si="311"/>
        <v>0</v>
      </c>
      <c r="NH243" s="515">
        <f t="shared" si="311"/>
        <v>0</v>
      </c>
      <c r="NI243" s="515">
        <f t="shared" si="311"/>
        <v>0</v>
      </c>
      <c r="NJ243" s="515">
        <f t="shared" si="311"/>
        <v>0</v>
      </c>
      <c r="NK243" s="518">
        <f t="shared" si="311"/>
        <v>0</v>
      </c>
    </row>
    <row r="244" spans="1:375" s="384" customFormat="1" ht="13.8" x14ac:dyDescent="0.3">
      <c r="A244" s="517">
        <f t="shared" si="269"/>
        <v>-61965</v>
      </c>
      <c r="B244" s="421" t="s">
        <v>337</v>
      </c>
      <c r="C244" s="514" t="s">
        <v>341</v>
      </c>
      <c r="D244" s="515">
        <f t="shared" ref="D244:BO244" si="312">IF(D$167=EOMONTH($E69,$R69*(1-$O69)),-FV($AE69,ROUNDDOWN(YEARFRAC($D$167,D$167,1),0),,-($AC69*(1-$O69)+$AD69*$O69)*$B69,0),0)</f>
        <v>0</v>
      </c>
      <c r="E244" s="515">
        <f t="shared" si="312"/>
        <v>0</v>
      </c>
      <c r="F244" s="515">
        <f t="shared" si="312"/>
        <v>0</v>
      </c>
      <c r="G244" s="515">
        <f t="shared" si="312"/>
        <v>0</v>
      </c>
      <c r="H244" s="515">
        <f t="shared" si="312"/>
        <v>0</v>
      </c>
      <c r="I244" s="515">
        <f t="shared" si="312"/>
        <v>0</v>
      </c>
      <c r="J244" s="515">
        <f t="shared" si="312"/>
        <v>0</v>
      </c>
      <c r="K244" s="515">
        <f t="shared" si="312"/>
        <v>0</v>
      </c>
      <c r="L244" s="515">
        <f t="shared" si="312"/>
        <v>0</v>
      </c>
      <c r="M244" s="515">
        <f t="shared" si="312"/>
        <v>0</v>
      </c>
      <c r="N244" s="515">
        <f t="shared" si="312"/>
        <v>0</v>
      </c>
      <c r="O244" s="515">
        <f t="shared" si="312"/>
        <v>0</v>
      </c>
      <c r="P244" s="515">
        <f t="shared" si="312"/>
        <v>0</v>
      </c>
      <c r="Q244" s="515">
        <f t="shared" si="312"/>
        <v>0</v>
      </c>
      <c r="R244" s="515">
        <f t="shared" si="312"/>
        <v>0</v>
      </c>
      <c r="S244" s="515">
        <f t="shared" si="312"/>
        <v>0</v>
      </c>
      <c r="T244" s="515">
        <f t="shared" si="312"/>
        <v>0</v>
      </c>
      <c r="U244" s="515">
        <f t="shared" si="312"/>
        <v>0</v>
      </c>
      <c r="V244" s="515">
        <f t="shared" si="312"/>
        <v>0</v>
      </c>
      <c r="W244" s="515">
        <f t="shared" si="312"/>
        <v>0</v>
      </c>
      <c r="X244" s="515">
        <f t="shared" si="312"/>
        <v>0</v>
      </c>
      <c r="Y244" s="515">
        <f t="shared" si="312"/>
        <v>0</v>
      </c>
      <c r="Z244" s="515">
        <f t="shared" si="312"/>
        <v>0</v>
      </c>
      <c r="AA244" s="515">
        <f t="shared" si="312"/>
        <v>0</v>
      </c>
      <c r="AB244" s="515">
        <f t="shared" si="312"/>
        <v>0</v>
      </c>
      <c r="AC244" s="515">
        <f t="shared" si="312"/>
        <v>-61965</v>
      </c>
      <c r="AD244" s="515">
        <f t="shared" si="312"/>
        <v>0</v>
      </c>
      <c r="AE244" s="515">
        <f t="shared" si="312"/>
        <v>0</v>
      </c>
      <c r="AF244" s="515">
        <f t="shared" si="312"/>
        <v>0</v>
      </c>
      <c r="AG244" s="515">
        <f t="shared" si="312"/>
        <v>0</v>
      </c>
      <c r="AH244" s="515">
        <f t="shared" si="312"/>
        <v>0</v>
      </c>
      <c r="AI244" s="515">
        <f t="shared" si="312"/>
        <v>0</v>
      </c>
      <c r="AJ244" s="515">
        <f t="shared" si="312"/>
        <v>0</v>
      </c>
      <c r="AK244" s="515">
        <f t="shared" si="312"/>
        <v>0</v>
      </c>
      <c r="AL244" s="515">
        <f t="shared" si="312"/>
        <v>0</v>
      </c>
      <c r="AM244" s="515">
        <f t="shared" si="312"/>
        <v>0</v>
      </c>
      <c r="AN244" s="515">
        <f t="shared" si="312"/>
        <v>0</v>
      </c>
      <c r="AO244" s="515">
        <f t="shared" si="312"/>
        <v>0</v>
      </c>
      <c r="AP244" s="515">
        <f t="shared" si="312"/>
        <v>0</v>
      </c>
      <c r="AQ244" s="515">
        <f t="shared" si="312"/>
        <v>0</v>
      </c>
      <c r="AR244" s="515">
        <f t="shared" si="312"/>
        <v>0</v>
      </c>
      <c r="AS244" s="515">
        <f t="shared" si="312"/>
        <v>0</v>
      </c>
      <c r="AT244" s="515">
        <f t="shared" si="312"/>
        <v>0</v>
      </c>
      <c r="AU244" s="515">
        <f t="shared" si="312"/>
        <v>0</v>
      </c>
      <c r="AV244" s="515">
        <f t="shared" si="312"/>
        <v>0</v>
      </c>
      <c r="AW244" s="515">
        <f t="shared" si="312"/>
        <v>0</v>
      </c>
      <c r="AX244" s="515">
        <f t="shared" si="312"/>
        <v>0</v>
      </c>
      <c r="AY244" s="515">
        <f t="shared" si="312"/>
        <v>0</v>
      </c>
      <c r="AZ244" s="515">
        <f t="shared" si="312"/>
        <v>0</v>
      </c>
      <c r="BA244" s="515">
        <f t="shared" si="312"/>
        <v>0</v>
      </c>
      <c r="BB244" s="515">
        <f t="shared" si="312"/>
        <v>0</v>
      </c>
      <c r="BC244" s="515">
        <f t="shared" si="312"/>
        <v>0</v>
      </c>
      <c r="BD244" s="515">
        <f t="shared" si="312"/>
        <v>0</v>
      </c>
      <c r="BE244" s="515">
        <f t="shared" si="312"/>
        <v>0</v>
      </c>
      <c r="BF244" s="515">
        <f t="shared" si="312"/>
        <v>0</v>
      </c>
      <c r="BG244" s="515">
        <f t="shared" si="312"/>
        <v>0</v>
      </c>
      <c r="BH244" s="515">
        <f t="shared" si="312"/>
        <v>0</v>
      </c>
      <c r="BI244" s="515">
        <f t="shared" si="312"/>
        <v>0</v>
      </c>
      <c r="BJ244" s="515">
        <f t="shared" si="312"/>
        <v>0</v>
      </c>
      <c r="BK244" s="515">
        <f t="shared" si="312"/>
        <v>0</v>
      </c>
      <c r="BL244" s="515">
        <f t="shared" si="312"/>
        <v>0</v>
      </c>
      <c r="BM244" s="515">
        <f t="shared" si="312"/>
        <v>0</v>
      </c>
      <c r="BN244" s="515">
        <f t="shared" si="312"/>
        <v>0</v>
      </c>
      <c r="BO244" s="515">
        <f t="shared" si="312"/>
        <v>0</v>
      </c>
      <c r="BP244" s="515">
        <f t="shared" ref="BP244:EA244" si="313">IF(BP$167=EOMONTH($E69,$R69*(1-$O69)),-FV($AE69,ROUNDDOWN(YEARFRAC($D$167,BP$167,1),0),,-($AC69*(1-$O69)+$AD69*$O69)*$B69,0),0)</f>
        <v>0</v>
      </c>
      <c r="BQ244" s="515">
        <f t="shared" si="313"/>
        <v>0</v>
      </c>
      <c r="BR244" s="515">
        <f t="shared" si="313"/>
        <v>0</v>
      </c>
      <c r="BS244" s="515">
        <f t="shared" si="313"/>
        <v>0</v>
      </c>
      <c r="BT244" s="515">
        <f t="shared" si="313"/>
        <v>0</v>
      </c>
      <c r="BU244" s="515">
        <f t="shared" si="313"/>
        <v>0</v>
      </c>
      <c r="BV244" s="515">
        <f t="shared" si="313"/>
        <v>0</v>
      </c>
      <c r="BW244" s="515">
        <f t="shared" si="313"/>
        <v>0</v>
      </c>
      <c r="BX244" s="515">
        <f t="shared" si="313"/>
        <v>0</v>
      </c>
      <c r="BY244" s="515">
        <f t="shared" si="313"/>
        <v>0</v>
      </c>
      <c r="BZ244" s="515">
        <f t="shared" si="313"/>
        <v>0</v>
      </c>
      <c r="CA244" s="515">
        <f t="shared" si="313"/>
        <v>0</v>
      </c>
      <c r="CB244" s="515">
        <f t="shared" si="313"/>
        <v>0</v>
      </c>
      <c r="CC244" s="515">
        <f t="shared" si="313"/>
        <v>0</v>
      </c>
      <c r="CD244" s="515">
        <f t="shared" si="313"/>
        <v>0</v>
      </c>
      <c r="CE244" s="515">
        <f t="shared" si="313"/>
        <v>0</v>
      </c>
      <c r="CF244" s="515">
        <f t="shared" si="313"/>
        <v>0</v>
      </c>
      <c r="CG244" s="515">
        <f t="shared" si="313"/>
        <v>0</v>
      </c>
      <c r="CH244" s="515">
        <f t="shared" si="313"/>
        <v>0</v>
      </c>
      <c r="CI244" s="515">
        <f t="shared" si="313"/>
        <v>0</v>
      </c>
      <c r="CJ244" s="515">
        <f t="shared" si="313"/>
        <v>0</v>
      </c>
      <c r="CK244" s="515">
        <f t="shared" si="313"/>
        <v>0</v>
      </c>
      <c r="CL244" s="515">
        <f t="shared" si="313"/>
        <v>0</v>
      </c>
      <c r="CM244" s="515">
        <f t="shared" si="313"/>
        <v>0</v>
      </c>
      <c r="CN244" s="515">
        <f t="shared" si="313"/>
        <v>0</v>
      </c>
      <c r="CO244" s="515">
        <f t="shared" si="313"/>
        <v>0</v>
      </c>
      <c r="CP244" s="515">
        <f t="shared" si="313"/>
        <v>0</v>
      </c>
      <c r="CQ244" s="515">
        <f t="shared" si="313"/>
        <v>0</v>
      </c>
      <c r="CR244" s="515">
        <f t="shared" si="313"/>
        <v>0</v>
      </c>
      <c r="CS244" s="515">
        <f t="shared" si="313"/>
        <v>0</v>
      </c>
      <c r="CT244" s="515">
        <f t="shared" si="313"/>
        <v>0</v>
      </c>
      <c r="CU244" s="515">
        <f t="shared" si="313"/>
        <v>0</v>
      </c>
      <c r="CV244" s="515">
        <f t="shared" si="313"/>
        <v>0</v>
      </c>
      <c r="CW244" s="515">
        <f t="shared" si="313"/>
        <v>0</v>
      </c>
      <c r="CX244" s="515">
        <f t="shared" si="313"/>
        <v>0</v>
      </c>
      <c r="CY244" s="515">
        <f t="shared" si="313"/>
        <v>0</v>
      </c>
      <c r="CZ244" s="515">
        <f t="shared" si="313"/>
        <v>0</v>
      </c>
      <c r="DA244" s="515">
        <f t="shared" si="313"/>
        <v>0</v>
      </c>
      <c r="DB244" s="515">
        <f t="shared" si="313"/>
        <v>0</v>
      </c>
      <c r="DC244" s="515">
        <f t="shared" si="313"/>
        <v>0</v>
      </c>
      <c r="DD244" s="515">
        <f t="shared" si="313"/>
        <v>0</v>
      </c>
      <c r="DE244" s="515">
        <f t="shared" si="313"/>
        <v>0</v>
      </c>
      <c r="DF244" s="515">
        <f t="shared" si="313"/>
        <v>0</v>
      </c>
      <c r="DG244" s="515">
        <f t="shared" si="313"/>
        <v>0</v>
      </c>
      <c r="DH244" s="515">
        <f t="shared" si="313"/>
        <v>0</v>
      </c>
      <c r="DI244" s="515">
        <f t="shared" si="313"/>
        <v>0</v>
      </c>
      <c r="DJ244" s="515">
        <f t="shared" si="313"/>
        <v>0</v>
      </c>
      <c r="DK244" s="515">
        <f t="shared" si="313"/>
        <v>0</v>
      </c>
      <c r="DL244" s="515">
        <f t="shared" si="313"/>
        <v>0</v>
      </c>
      <c r="DM244" s="515">
        <f t="shared" si="313"/>
        <v>0</v>
      </c>
      <c r="DN244" s="515">
        <f t="shared" si="313"/>
        <v>0</v>
      </c>
      <c r="DO244" s="515">
        <f t="shared" si="313"/>
        <v>0</v>
      </c>
      <c r="DP244" s="515">
        <f t="shared" si="313"/>
        <v>0</v>
      </c>
      <c r="DQ244" s="515">
        <f t="shared" si="313"/>
        <v>0</v>
      </c>
      <c r="DR244" s="515">
        <f t="shared" si="313"/>
        <v>0</v>
      </c>
      <c r="DS244" s="515">
        <f t="shared" si="313"/>
        <v>0</v>
      </c>
      <c r="DT244" s="515">
        <f t="shared" si="313"/>
        <v>0</v>
      </c>
      <c r="DU244" s="515">
        <f t="shared" si="313"/>
        <v>0</v>
      </c>
      <c r="DV244" s="515">
        <f t="shared" si="313"/>
        <v>0</v>
      </c>
      <c r="DW244" s="515">
        <f t="shared" si="313"/>
        <v>0</v>
      </c>
      <c r="DX244" s="515">
        <f t="shared" si="313"/>
        <v>0</v>
      </c>
      <c r="DY244" s="515">
        <f t="shared" si="313"/>
        <v>0</v>
      </c>
      <c r="DZ244" s="515">
        <f t="shared" si="313"/>
        <v>0</v>
      </c>
      <c r="EA244" s="515">
        <f t="shared" si="313"/>
        <v>0</v>
      </c>
      <c r="EB244" s="515">
        <f t="shared" ref="EB244:GM244" si="314">IF(EB$167=EOMONTH($E69,$R69*(1-$O69)),-FV($AE69,ROUNDDOWN(YEARFRAC($D$167,EB$167,1),0),,-($AC69*(1-$O69)+$AD69*$O69)*$B69,0),0)</f>
        <v>0</v>
      </c>
      <c r="EC244" s="515">
        <f t="shared" si="314"/>
        <v>0</v>
      </c>
      <c r="ED244" s="515">
        <f t="shared" si="314"/>
        <v>0</v>
      </c>
      <c r="EE244" s="515">
        <f t="shared" si="314"/>
        <v>0</v>
      </c>
      <c r="EF244" s="515">
        <f t="shared" si="314"/>
        <v>0</v>
      </c>
      <c r="EG244" s="515">
        <f t="shared" si="314"/>
        <v>0</v>
      </c>
      <c r="EH244" s="515">
        <f t="shared" si="314"/>
        <v>0</v>
      </c>
      <c r="EI244" s="515">
        <f t="shared" si="314"/>
        <v>0</v>
      </c>
      <c r="EJ244" s="515">
        <f t="shared" si="314"/>
        <v>0</v>
      </c>
      <c r="EK244" s="515">
        <f t="shared" si="314"/>
        <v>0</v>
      </c>
      <c r="EL244" s="515">
        <f t="shared" si="314"/>
        <v>0</v>
      </c>
      <c r="EM244" s="515">
        <f t="shared" si="314"/>
        <v>0</v>
      </c>
      <c r="EN244" s="515">
        <f t="shared" si="314"/>
        <v>0</v>
      </c>
      <c r="EO244" s="515">
        <f t="shared" si="314"/>
        <v>0</v>
      </c>
      <c r="EP244" s="515">
        <f t="shared" si="314"/>
        <v>0</v>
      </c>
      <c r="EQ244" s="515">
        <f t="shared" si="314"/>
        <v>0</v>
      </c>
      <c r="ER244" s="515">
        <f t="shared" si="314"/>
        <v>0</v>
      </c>
      <c r="ES244" s="515">
        <f t="shared" si="314"/>
        <v>0</v>
      </c>
      <c r="ET244" s="515">
        <f t="shared" si="314"/>
        <v>0</v>
      </c>
      <c r="EU244" s="515">
        <f t="shared" si="314"/>
        <v>0</v>
      </c>
      <c r="EV244" s="515">
        <f t="shared" si="314"/>
        <v>0</v>
      </c>
      <c r="EW244" s="515">
        <f t="shared" si="314"/>
        <v>0</v>
      </c>
      <c r="EX244" s="515">
        <f t="shared" si="314"/>
        <v>0</v>
      </c>
      <c r="EY244" s="515">
        <f t="shared" si="314"/>
        <v>0</v>
      </c>
      <c r="EZ244" s="515">
        <f t="shared" si="314"/>
        <v>0</v>
      </c>
      <c r="FA244" s="515">
        <f t="shared" si="314"/>
        <v>0</v>
      </c>
      <c r="FB244" s="515">
        <f t="shared" si="314"/>
        <v>0</v>
      </c>
      <c r="FC244" s="515">
        <f t="shared" si="314"/>
        <v>0</v>
      </c>
      <c r="FD244" s="515">
        <f t="shared" si="314"/>
        <v>0</v>
      </c>
      <c r="FE244" s="515">
        <f t="shared" si="314"/>
        <v>0</v>
      </c>
      <c r="FF244" s="515">
        <f t="shared" si="314"/>
        <v>0</v>
      </c>
      <c r="FG244" s="515">
        <f t="shared" si="314"/>
        <v>0</v>
      </c>
      <c r="FH244" s="515">
        <f t="shared" si="314"/>
        <v>0</v>
      </c>
      <c r="FI244" s="515">
        <f t="shared" si="314"/>
        <v>0</v>
      </c>
      <c r="FJ244" s="515">
        <f t="shared" si="314"/>
        <v>0</v>
      </c>
      <c r="FK244" s="515">
        <f t="shared" si="314"/>
        <v>0</v>
      </c>
      <c r="FL244" s="515">
        <f t="shared" si="314"/>
        <v>0</v>
      </c>
      <c r="FM244" s="515">
        <f t="shared" si="314"/>
        <v>0</v>
      </c>
      <c r="FN244" s="515">
        <f t="shared" si="314"/>
        <v>0</v>
      </c>
      <c r="FO244" s="515">
        <f t="shared" si="314"/>
        <v>0</v>
      </c>
      <c r="FP244" s="515">
        <f t="shared" si="314"/>
        <v>0</v>
      </c>
      <c r="FQ244" s="515">
        <f t="shared" si="314"/>
        <v>0</v>
      </c>
      <c r="FR244" s="515">
        <f t="shared" si="314"/>
        <v>0</v>
      </c>
      <c r="FS244" s="515">
        <f t="shared" si="314"/>
        <v>0</v>
      </c>
      <c r="FT244" s="515">
        <f t="shared" si="314"/>
        <v>0</v>
      </c>
      <c r="FU244" s="515">
        <f t="shared" si="314"/>
        <v>0</v>
      </c>
      <c r="FV244" s="515">
        <f t="shared" si="314"/>
        <v>0</v>
      </c>
      <c r="FW244" s="515">
        <f t="shared" si="314"/>
        <v>0</v>
      </c>
      <c r="FX244" s="515">
        <f t="shared" si="314"/>
        <v>0</v>
      </c>
      <c r="FY244" s="515">
        <f t="shared" si="314"/>
        <v>0</v>
      </c>
      <c r="FZ244" s="515">
        <f t="shared" si="314"/>
        <v>0</v>
      </c>
      <c r="GA244" s="515">
        <f t="shared" si="314"/>
        <v>0</v>
      </c>
      <c r="GB244" s="515">
        <f t="shared" si="314"/>
        <v>0</v>
      </c>
      <c r="GC244" s="515">
        <f t="shared" si="314"/>
        <v>0</v>
      </c>
      <c r="GD244" s="515">
        <f t="shared" si="314"/>
        <v>0</v>
      </c>
      <c r="GE244" s="515">
        <f t="shared" si="314"/>
        <v>0</v>
      </c>
      <c r="GF244" s="515">
        <f t="shared" si="314"/>
        <v>0</v>
      </c>
      <c r="GG244" s="515">
        <f t="shared" si="314"/>
        <v>0</v>
      </c>
      <c r="GH244" s="515">
        <f t="shared" si="314"/>
        <v>0</v>
      </c>
      <c r="GI244" s="515">
        <f t="shared" si="314"/>
        <v>0</v>
      </c>
      <c r="GJ244" s="515">
        <f t="shared" si="314"/>
        <v>0</v>
      </c>
      <c r="GK244" s="515">
        <f t="shared" si="314"/>
        <v>0</v>
      </c>
      <c r="GL244" s="515">
        <f t="shared" si="314"/>
        <v>0</v>
      </c>
      <c r="GM244" s="515">
        <f t="shared" si="314"/>
        <v>0</v>
      </c>
      <c r="GN244" s="515">
        <f t="shared" ref="GN244:IY244" si="315">IF(GN$167=EOMONTH($E69,$R69*(1-$O69)),-FV($AE69,ROUNDDOWN(YEARFRAC($D$167,GN$167,1),0),,-($AC69*(1-$O69)+$AD69*$O69)*$B69,0),0)</f>
        <v>0</v>
      </c>
      <c r="GO244" s="515">
        <f t="shared" si="315"/>
        <v>0</v>
      </c>
      <c r="GP244" s="515">
        <f t="shared" si="315"/>
        <v>0</v>
      </c>
      <c r="GQ244" s="515">
        <f t="shared" si="315"/>
        <v>0</v>
      </c>
      <c r="GR244" s="515">
        <f t="shared" si="315"/>
        <v>0</v>
      </c>
      <c r="GS244" s="515">
        <f t="shared" si="315"/>
        <v>0</v>
      </c>
      <c r="GT244" s="515">
        <f t="shared" si="315"/>
        <v>0</v>
      </c>
      <c r="GU244" s="515">
        <f t="shared" si="315"/>
        <v>0</v>
      </c>
      <c r="GV244" s="515">
        <f t="shared" si="315"/>
        <v>0</v>
      </c>
      <c r="GW244" s="515">
        <f t="shared" si="315"/>
        <v>0</v>
      </c>
      <c r="GX244" s="515">
        <f t="shared" si="315"/>
        <v>0</v>
      </c>
      <c r="GY244" s="515">
        <f t="shared" si="315"/>
        <v>0</v>
      </c>
      <c r="GZ244" s="515">
        <f t="shared" si="315"/>
        <v>0</v>
      </c>
      <c r="HA244" s="515">
        <f t="shared" si="315"/>
        <v>0</v>
      </c>
      <c r="HB244" s="515">
        <f t="shared" si="315"/>
        <v>0</v>
      </c>
      <c r="HC244" s="515">
        <f t="shared" si="315"/>
        <v>0</v>
      </c>
      <c r="HD244" s="515">
        <f t="shared" si="315"/>
        <v>0</v>
      </c>
      <c r="HE244" s="515">
        <f t="shared" si="315"/>
        <v>0</v>
      </c>
      <c r="HF244" s="515">
        <f t="shared" si="315"/>
        <v>0</v>
      </c>
      <c r="HG244" s="515">
        <f t="shared" si="315"/>
        <v>0</v>
      </c>
      <c r="HH244" s="515">
        <f t="shared" si="315"/>
        <v>0</v>
      </c>
      <c r="HI244" s="515">
        <f t="shared" si="315"/>
        <v>0</v>
      </c>
      <c r="HJ244" s="515">
        <f t="shared" si="315"/>
        <v>0</v>
      </c>
      <c r="HK244" s="515">
        <f t="shared" si="315"/>
        <v>0</v>
      </c>
      <c r="HL244" s="515">
        <f t="shared" si="315"/>
        <v>0</v>
      </c>
      <c r="HM244" s="515">
        <f t="shared" si="315"/>
        <v>0</v>
      </c>
      <c r="HN244" s="515">
        <f t="shared" si="315"/>
        <v>0</v>
      </c>
      <c r="HO244" s="515">
        <f t="shared" si="315"/>
        <v>0</v>
      </c>
      <c r="HP244" s="515">
        <f t="shared" si="315"/>
        <v>0</v>
      </c>
      <c r="HQ244" s="515">
        <f t="shared" si="315"/>
        <v>0</v>
      </c>
      <c r="HR244" s="515">
        <f t="shared" si="315"/>
        <v>0</v>
      </c>
      <c r="HS244" s="515">
        <f t="shared" si="315"/>
        <v>0</v>
      </c>
      <c r="HT244" s="515">
        <f t="shared" si="315"/>
        <v>0</v>
      </c>
      <c r="HU244" s="515">
        <f t="shared" si="315"/>
        <v>0</v>
      </c>
      <c r="HV244" s="515">
        <f t="shared" si="315"/>
        <v>0</v>
      </c>
      <c r="HW244" s="515">
        <f t="shared" si="315"/>
        <v>0</v>
      </c>
      <c r="HX244" s="515">
        <f t="shared" si="315"/>
        <v>0</v>
      </c>
      <c r="HY244" s="515">
        <f t="shared" si="315"/>
        <v>0</v>
      </c>
      <c r="HZ244" s="515">
        <f t="shared" si="315"/>
        <v>0</v>
      </c>
      <c r="IA244" s="515">
        <f t="shared" si="315"/>
        <v>0</v>
      </c>
      <c r="IB244" s="515">
        <f t="shared" si="315"/>
        <v>0</v>
      </c>
      <c r="IC244" s="515">
        <f t="shared" si="315"/>
        <v>0</v>
      </c>
      <c r="ID244" s="515">
        <f t="shared" si="315"/>
        <v>0</v>
      </c>
      <c r="IE244" s="515">
        <f t="shared" si="315"/>
        <v>0</v>
      </c>
      <c r="IF244" s="515">
        <f t="shared" si="315"/>
        <v>0</v>
      </c>
      <c r="IG244" s="515">
        <f t="shared" si="315"/>
        <v>0</v>
      </c>
      <c r="IH244" s="515">
        <f t="shared" si="315"/>
        <v>0</v>
      </c>
      <c r="II244" s="515">
        <f t="shared" si="315"/>
        <v>0</v>
      </c>
      <c r="IJ244" s="515">
        <f t="shared" si="315"/>
        <v>0</v>
      </c>
      <c r="IK244" s="515">
        <f t="shared" si="315"/>
        <v>0</v>
      </c>
      <c r="IL244" s="515">
        <f t="shared" si="315"/>
        <v>0</v>
      </c>
      <c r="IM244" s="515">
        <f t="shared" si="315"/>
        <v>0</v>
      </c>
      <c r="IN244" s="515">
        <f t="shared" si="315"/>
        <v>0</v>
      </c>
      <c r="IO244" s="515">
        <f t="shared" si="315"/>
        <v>0</v>
      </c>
      <c r="IP244" s="515">
        <f t="shared" si="315"/>
        <v>0</v>
      </c>
      <c r="IQ244" s="515">
        <f t="shared" si="315"/>
        <v>0</v>
      </c>
      <c r="IR244" s="515">
        <f t="shared" si="315"/>
        <v>0</v>
      </c>
      <c r="IS244" s="515">
        <f t="shared" si="315"/>
        <v>0</v>
      </c>
      <c r="IT244" s="515">
        <f t="shared" si="315"/>
        <v>0</v>
      </c>
      <c r="IU244" s="515">
        <f t="shared" si="315"/>
        <v>0</v>
      </c>
      <c r="IV244" s="515">
        <f t="shared" si="315"/>
        <v>0</v>
      </c>
      <c r="IW244" s="515">
        <f t="shared" si="315"/>
        <v>0</v>
      </c>
      <c r="IX244" s="515">
        <f t="shared" si="315"/>
        <v>0</v>
      </c>
      <c r="IY244" s="515">
        <f t="shared" si="315"/>
        <v>0</v>
      </c>
      <c r="IZ244" s="515">
        <f t="shared" ref="IZ244:LK244" si="316">IF(IZ$167=EOMONTH($E69,$R69*(1-$O69)),-FV($AE69,ROUNDDOWN(YEARFRAC($D$167,IZ$167,1),0),,-($AC69*(1-$O69)+$AD69*$O69)*$B69,0),0)</f>
        <v>0</v>
      </c>
      <c r="JA244" s="515">
        <f t="shared" si="316"/>
        <v>0</v>
      </c>
      <c r="JB244" s="515">
        <f t="shared" si="316"/>
        <v>0</v>
      </c>
      <c r="JC244" s="515">
        <f t="shared" si="316"/>
        <v>0</v>
      </c>
      <c r="JD244" s="515">
        <f t="shared" si="316"/>
        <v>0</v>
      </c>
      <c r="JE244" s="515">
        <f t="shared" si="316"/>
        <v>0</v>
      </c>
      <c r="JF244" s="515">
        <f t="shared" si="316"/>
        <v>0</v>
      </c>
      <c r="JG244" s="515">
        <f t="shared" si="316"/>
        <v>0</v>
      </c>
      <c r="JH244" s="515">
        <f t="shared" si="316"/>
        <v>0</v>
      </c>
      <c r="JI244" s="515">
        <f t="shared" si="316"/>
        <v>0</v>
      </c>
      <c r="JJ244" s="515">
        <f t="shared" si="316"/>
        <v>0</v>
      </c>
      <c r="JK244" s="515">
        <f t="shared" si="316"/>
        <v>0</v>
      </c>
      <c r="JL244" s="515">
        <f t="shared" si="316"/>
        <v>0</v>
      </c>
      <c r="JM244" s="515">
        <f t="shared" si="316"/>
        <v>0</v>
      </c>
      <c r="JN244" s="515">
        <f t="shared" si="316"/>
        <v>0</v>
      </c>
      <c r="JO244" s="515">
        <f t="shared" si="316"/>
        <v>0</v>
      </c>
      <c r="JP244" s="515">
        <f t="shared" si="316"/>
        <v>0</v>
      </c>
      <c r="JQ244" s="515">
        <f t="shared" si="316"/>
        <v>0</v>
      </c>
      <c r="JR244" s="515">
        <f t="shared" si="316"/>
        <v>0</v>
      </c>
      <c r="JS244" s="515">
        <f t="shared" si="316"/>
        <v>0</v>
      </c>
      <c r="JT244" s="515">
        <f t="shared" si="316"/>
        <v>0</v>
      </c>
      <c r="JU244" s="515">
        <f t="shared" si="316"/>
        <v>0</v>
      </c>
      <c r="JV244" s="515">
        <f t="shared" si="316"/>
        <v>0</v>
      </c>
      <c r="JW244" s="515">
        <f t="shared" si="316"/>
        <v>0</v>
      </c>
      <c r="JX244" s="515">
        <f t="shared" si="316"/>
        <v>0</v>
      </c>
      <c r="JY244" s="515">
        <f t="shared" si="316"/>
        <v>0</v>
      </c>
      <c r="JZ244" s="515">
        <f t="shared" si="316"/>
        <v>0</v>
      </c>
      <c r="KA244" s="515">
        <f t="shared" si="316"/>
        <v>0</v>
      </c>
      <c r="KB244" s="515">
        <f t="shared" si="316"/>
        <v>0</v>
      </c>
      <c r="KC244" s="515">
        <f t="shared" si="316"/>
        <v>0</v>
      </c>
      <c r="KD244" s="515">
        <f t="shared" si="316"/>
        <v>0</v>
      </c>
      <c r="KE244" s="515">
        <f t="shared" si="316"/>
        <v>0</v>
      </c>
      <c r="KF244" s="515">
        <f t="shared" si="316"/>
        <v>0</v>
      </c>
      <c r="KG244" s="515">
        <f t="shared" si="316"/>
        <v>0</v>
      </c>
      <c r="KH244" s="515">
        <f t="shared" si="316"/>
        <v>0</v>
      </c>
      <c r="KI244" s="515">
        <f t="shared" si="316"/>
        <v>0</v>
      </c>
      <c r="KJ244" s="515">
        <f t="shared" si="316"/>
        <v>0</v>
      </c>
      <c r="KK244" s="515">
        <f t="shared" si="316"/>
        <v>0</v>
      </c>
      <c r="KL244" s="515">
        <f t="shared" si="316"/>
        <v>0</v>
      </c>
      <c r="KM244" s="515">
        <f t="shared" si="316"/>
        <v>0</v>
      </c>
      <c r="KN244" s="515">
        <f t="shared" si="316"/>
        <v>0</v>
      </c>
      <c r="KO244" s="515">
        <f t="shared" si="316"/>
        <v>0</v>
      </c>
      <c r="KP244" s="515">
        <f t="shared" si="316"/>
        <v>0</v>
      </c>
      <c r="KQ244" s="515">
        <f t="shared" si="316"/>
        <v>0</v>
      </c>
      <c r="KR244" s="515">
        <f t="shared" si="316"/>
        <v>0</v>
      </c>
      <c r="KS244" s="515">
        <f t="shared" si="316"/>
        <v>0</v>
      </c>
      <c r="KT244" s="515">
        <f t="shared" si="316"/>
        <v>0</v>
      </c>
      <c r="KU244" s="515">
        <f t="shared" si="316"/>
        <v>0</v>
      </c>
      <c r="KV244" s="515">
        <f t="shared" si="316"/>
        <v>0</v>
      </c>
      <c r="KW244" s="515">
        <f t="shared" si="316"/>
        <v>0</v>
      </c>
      <c r="KX244" s="515">
        <f t="shared" si="316"/>
        <v>0</v>
      </c>
      <c r="KY244" s="515">
        <f t="shared" si="316"/>
        <v>0</v>
      </c>
      <c r="KZ244" s="515">
        <f t="shared" si="316"/>
        <v>0</v>
      </c>
      <c r="LA244" s="515">
        <f t="shared" si="316"/>
        <v>0</v>
      </c>
      <c r="LB244" s="515">
        <f t="shared" si="316"/>
        <v>0</v>
      </c>
      <c r="LC244" s="515">
        <f t="shared" si="316"/>
        <v>0</v>
      </c>
      <c r="LD244" s="515">
        <f t="shared" si="316"/>
        <v>0</v>
      </c>
      <c r="LE244" s="515">
        <f t="shared" si="316"/>
        <v>0</v>
      </c>
      <c r="LF244" s="515">
        <f t="shared" si="316"/>
        <v>0</v>
      </c>
      <c r="LG244" s="515">
        <f t="shared" si="316"/>
        <v>0</v>
      </c>
      <c r="LH244" s="515">
        <f t="shared" si="316"/>
        <v>0</v>
      </c>
      <c r="LI244" s="515">
        <f t="shared" si="316"/>
        <v>0</v>
      </c>
      <c r="LJ244" s="515">
        <f t="shared" si="316"/>
        <v>0</v>
      </c>
      <c r="LK244" s="515">
        <f t="shared" si="316"/>
        <v>0</v>
      </c>
      <c r="LL244" s="515">
        <f t="shared" ref="LL244:NK244" si="317">IF(LL$167=EOMONTH($E69,$R69*(1-$O69)),-FV($AE69,ROUNDDOWN(YEARFRAC($D$167,LL$167,1),0),,-($AC69*(1-$O69)+$AD69*$O69)*$B69,0),0)</f>
        <v>0</v>
      </c>
      <c r="LM244" s="515">
        <f t="shared" si="317"/>
        <v>0</v>
      </c>
      <c r="LN244" s="515">
        <f t="shared" si="317"/>
        <v>0</v>
      </c>
      <c r="LO244" s="515">
        <f t="shared" si="317"/>
        <v>0</v>
      </c>
      <c r="LP244" s="515">
        <f t="shared" si="317"/>
        <v>0</v>
      </c>
      <c r="LQ244" s="515">
        <f t="shared" si="317"/>
        <v>0</v>
      </c>
      <c r="LR244" s="515">
        <f t="shared" si="317"/>
        <v>0</v>
      </c>
      <c r="LS244" s="515">
        <f t="shared" si="317"/>
        <v>0</v>
      </c>
      <c r="LT244" s="515">
        <f t="shared" si="317"/>
        <v>0</v>
      </c>
      <c r="LU244" s="515">
        <f t="shared" si="317"/>
        <v>0</v>
      </c>
      <c r="LV244" s="515">
        <f t="shared" si="317"/>
        <v>0</v>
      </c>
      <c r="LW244" s="515">
        <f t="shared" si="317"/>
        <v>0</v>
      </c>
      <c r="LX244" s="515">
        <f t="shared" si="317"/>
        <v>0</v>
      </c>
      <c r="LY244" s="515">
        <f t="shared" si="317"/>
        <v>0</v>
      </c>
      <c r="LZ244" s="515">
        <f t="shared" si="317"/>
        <v>0</v>
      </c>
      <c r="MA244" s="515">
        <f t="shared" si="317"/>
        <v>0</v>
      </c>
      <c r="MB244" s="515">
        <f t="shared" si="317"/>
        <v>0</v>
      </c>
      <c r="MC244" s="515">
        <f t="shared" si="317"/>
        <v>0</v>
      </c>
      <c r="MD244" s="515">
        <f t="shared" si="317"/>
        <v>0</v>
      </c>
      <c r="ME244" s="515">
        <f t="shared" si="317"/>
        <v>0</v>
      </c>
      <c r="MF244" s="515">
        <f t="shared" si="317"/>
        <v>0</v>
      </c>
      <c r="MG244" s="515">
        <f t="shared" si="317"/>
        <v>0</v>
      </c>
      <c r="MH244" s="515">
        <f t="shared" si="317"/>
        <v>0</v>
      </c>
      <c r="MI244" s="515">
        <f t="shared" si="317"/>
        <v>0</v>
      </c>
      <c r="MJ244" s="515">
        <f t="shared" si="317"/>
        <v>0</v>
      </c>
      <c r="MK244" s="515">
        <f t="shared" si="317"/>
        <v>0</v>
      </c>
      <c r="ML244" s="515">
        <f t="shared" si="317"/>
        <v>0</v>
      </c>
      <c r="MM244" s="515">
        <f t="shared" si="317"/>
        <v>0</v>
      </c>
      <c r="MN244" s="515">
        <f t="shared" si="317"/>
        <v>0</v>
      </c>
      <c r="MO244" s="515">
        <f t="shared" si="317"/>
        <v>0</v>
      </c>
      <c r="MP244" s="515">
        <f t="shared" si="317"/>
        <v>0</v>
      </c>
      <c r="MQ244" s="515">
        <f t="shared" si="317"/>
        <v>0</v>
      </c>
      <c r="MR244" s="515">
        <f t="shared" si="317"/>
        <v>0</v>
      </c>
      <c r="MS244" s="515">
        <f t="shared" si="317"/>
        <v>0</v>
      </c>
      <c r="MT244" s="515">
        <f t="shared" si="317"/>
        <v>0</v>
      </c>
      <c r="MU244" s="515">
        <f t="shared" si="317"/>
        <v>0</v>
      </c>
      <c r="MV244" s="515">
        <f t="shared" si="317"/>
        <v>0</v>
      </c>
      <c r="MW244" s="515">
        <f t="shared" si="317"/>
        <v>0</v>
      </c>
      <c r="MX244" s="515">
        <f t="shared" si="317"/>
        <v>0</v>
      </c>
      <c r="MY244" s="515">
        <f t="shared" si="317"/>
        <v>0</v>
      </c>
      <c r="MZ244" s="515">
        <f t="shared" si="317"/>
        <v>0</v>
      </c>
      <c r="NA244" s="515">
        <f t="shared" si="317"/>
        <v>0</v>
      </c>
      <c r="NB244" s="515">
        <f t="shared" si="317"/>
        <v>0</v>
      </c>
      <c r="NC244" s="515">
        <f t="shared" si="317"/>
        <v>0</v>
      </c>
      <c r="ND244" s="515">
        <f t="shared" si="317"/>
        <v>0</v>
      </c>
      <c r="NE244" s="515">
        <f t="shared" si="317"/>
        <v>0</v>
      </c>
      <c r="NF244" s="515">
        <f t="shared" si="317"/>
        <v>0</v>
      </c>
      <c r="NG244" s="515">
        <f t="shared" si="317"/>
        <v>0</v>
      </c>
      <c r="NH244" s="515">
        <f t="shared" si="317"/>
        <v>0</v>
      </c>
      <c r="NI244" s="515">
        <f t="shared" si="317"/>
        <v>0</v>
      </c>
      <c r="NJ244" s="515">
        <f t="shared" si="317"/>
        <v>0</v>
      </c>
      <c r="NK244" s="518">
        <f t="shared" si="317"/>
        <v>0</v>
      </c>
    </row>
    <row r="245" spans="1:375" s="384" customFormat="1" ht="13.8" x14ac:dyDescent="0.3">
      <c r="A245" s="517">
        <f t="shared" si="269"/>
        <v>-21006.825925766847</v>
      </c>
      <c r="B245" s="421" t="s">
        <v>339</v>
      </c>
      <c r="C245" s="514" t="s">
        <v>342</v>
      </c>
      <c r="D245" s="515">
        <f t="shared" ref="D245:BO245" si="318">IF(D$167=EOMONTH($E69,$R69*(1-$O69)),SUMIFS($D238:$NK238,$D$167:$NK$167,"&gt;"&amp;EOMONTH($E69,$R69*(1-$O69)+$S69*(1-$O69)+$T69*$O69),$D$167:$NK$167,"&lt;="&amp;EOMONTH($E69,$R69*(1-$O69)+60))*-($AF69*(1-$O69)+$AH69*$O69)+SUMIFS($D238:$NK238,$D$167:$NK$167,"&gt;"&amp;EOMONTH($E69,$R69*(1-$O69)+60),$D$167:$NK$167,"&lt;="&amp;EOMONTH($E69,$R69*(1-$O69)+300))*-($AG69*(1-$O69)+$AI69*$O69),0)</f>
        <v>0</v>
      </c>
      <c r="E245" s="515">
        <f t="shared" si="318"/>
        <v>0</v>
      </c>
      <c r="F245" s="515">
        <f t="shared" si="318"/>
        <v>0</v>
      </c>
      <c r="G245" s="515">
        <f t="shared" si="318"/>
        <v>0</v>
      </c>
      <c r="H245" s="515">
        <f t="shared" si="318"/>
        <v>0</v>
      </c>
      <c r="I245" s="515">
        <f t="shared" si="318"/>
        <v>0</v>
      </c>
      <c r="J245" s="515">
        <f t="shared" si="318"/>
        <v>0</v>
      </c>
      <c r="K245" s="515">
        <f t="shared" si="318"/>
        <v>0</v>
      </c>
      <c r="L245" s="515">
        <f t="shared" si="318"/>
        <v>0</v>
      </c>
      <c r="M245" s="515">
        <f t="shared" si="318"/>
        <v>0</v>
      </c>
      <c r="N245" s="515">
        <f t="shared" si="318"/>
        <v>0</v>
      </c>
      <c r="O245" s="515">
        <f t="shared" si="318"/>
        <v>0</v>
      </c>
      <c r="P245" s="515">
        <f t="shared" si="318"/>
        <v>0</v>
      </c>
      <c r="Q245" s="515">
        <f t="shared" si="318"/>
        <v>0</v>
      </c>
      <c r="R245" s="515">
        <f t="shared" si="318"/>
        <v>0</v>
      </c>
      <c r="S245" s="515">
        <f t="shared" si="318"/>
        <v>0</v>
      </c>
      <c r="T245" s="515">
        <f t="shared" si="318"/>
        <v>0</v>
      </c>
      <c r="U245" s="515">
        <f t="shared" si="318"/>
        <v>0</v>
      </c>
      <c r="V245" s="515">
        <f t="shared" si="318"/>
        <v>0</v>
      </c>
      <c r="W245" s="515">
        <f t="shared" si="318"/>
        <v>0</v>
      </c>
      <c r="X245" s="515">
        <f t="shared" si="318"/>
        <v>0</v>
      </c>
      <c r="Y245" s="515">
        <f t="shared" si="318"/>
        <v>0</v>
      </c>
      <c r="Z245" s="515">
        <f t="shared" si="318"/>
        <v>0</v>
      </c>
      <c r="AA245" s="515">
        <f t="shared" si="318"/>
        <v>0</v>
      </c>
      <c r="AB245" s="515">
        <f t="shared" si="318"/>
        <v>0</v>
      </c>
      <c r="AC245" s="515">
        <f t="shared" si="318"/>
        <v>-21006.825925766847</v>
      </c>
      <c r="AD245" s="515">
        <f t="shared" si="318"/>
        <v>0</v>
      </c>
      <c r="AE245" s="515">
        <f t="shared" si="318"/>
        <v>0</v>
      </c>
      <c r="AF245" s="515">
        <f t="shared" si="318"/>
        <v>0</v>
      </c>
      <c r="AG245" s="515">
        <f t="shared" si="318"/>
        <v>0</v>
      </c>
      <c r="AH245" s="515">
        <f t="shared" si="318"/>
        <v>0</v>
      </c>
      <c r="AI245" s="515">
        <f t="shared" si="318"/>
        <v>0</v>
      </c>
      <c r="AJ245" s="515">
        <f t="shared" si="318"/>
        <v>0</v>
      </c>
      <c r="AK245" s="515">
        <f t="shared" si="318"/>
        <v>0</v>
      </c>
      <c r="AL245" s="515">
        <f t="shared" si="318"/>
        <v>0</v>
      </c>
      <c r="AM245" s="515">
        <f t="shared" si="318"/>
        <v>0</v>
      </c>
      <c r="AN245" s="515">
        <f t="shared" si="318"/>
        <v>0</v>
      </c>
      <c r="AO245" s="515">
        <f t="shared" si="318"/>
        <v>0</v>
      </c>
      <c r="AP245" s="515">
        <f t="shared" si="318"/>
        <v>0</v>
      </c>
      <c r="AQ245" s="515">
        <f t="shared" si="318"/>
        <v>0</v>
      </c>
      <c r="AR245" s="515">
        <f t="shared" si="318"/>
        <v>0</v>
      </c>
      <c r="AS245" s="515">
        <f t="shared" si="318"/>
        <v>0</v>
      </c>
      <c r="AT245" s="515">
        <f t="shared" si="318"/>
        <v>0</v>
      </c>
      <c r="AU245" s="515">
        <f t="shared" si="318"/>
        <v>0</v>
      </c>
      <c r="AV245" s="515">
        <f t="shared" si="318"/>
        <v>0</v>
      </c>
      <c r="AW245" s="515">
        <f t="shared" si="318"/>
        <v>0</v>
      </c>
      <c r="AX245" s="515">
        <f t="shared" si="318"/>
        <v>0</v>
      </c>
      <c r="AY245" s="515">
        <f t="shared" si="318"/>
        <v>0</v>
      </c>
      <c r="AZ245" s="515">
        <f t="shared" si="318"/>
        <v>0</v>
      </c>
      <c r="BA245" s="515">
        <f t="shared" si="318"/>
        <v>0</v>
      </c>
      <c r="BB245" s="515">
        <f t="shared" si="318"/>
        <v>0</v>
      </c>
      <c r="BC245" s="515">
        <f t="shared" si="318"/>
        <v>0</v>
      </c>
      <c r="BD245" s="515">
        <f t="shared" si="318"/>
        <v>0</v>
      </c>
      <c r="BE245" s="515">
        <f t="shared" si="318"/>
        <v>0</v>
      </c>
      <c r="BF245" s="515">
        <f t="shared" si="318"/>
        <v>0</v>
      </c>
      <c r="BG245" s="515">
        <f t="shared" si="318"/>
        <v>0</v>
      </c>
      <c r="BH245" s="515">
        <f t="shared" si="318"/>
        <v>0</v>
      </c>
      <c r="BI245" s="515">
        <f t="shared" si="318"/>
        <v>0</v>
      </c>
      <c r="BJ245" s="515">
        <f t="shared" si="318"/>
        <v>0</v>
      </c>
      <c r="BK245" s="515">
        <f t="shared" si="318"/>
        <v>0</v>
      </c>
      <c r="BL245" s="515">
        <f t="shared" si="318"/>
        <v>0</v>
      </c>
      <c r="BM245" s="515">
        <f t="shared" si="318"/>
        <v>0</v>
      </c>
      <c r="BN245" s="515">
        <f t="shared" si="318"/>
        <v>0</v>
      </c>
      <c r="BO245" s="515">
        <f t="shared" si="318"/>
        <v>0</v>
      </c>
      <c r="BP245" s="515">
        <f t="shared" ref="BP245:EA245" si="319">IF(BP$167=EOMONTH($E69,$R69*(1-$O69)),SUMIFS($D238:$NK238,$D$167:$NK$167,"&gt;"&amp;EOMONTH($E69,$R69*(1-$O69)+$S69*(1-$O69)+$T69*$O69),$D$167:$NK$167,"&lt;="&amp;EOMONTH($E69,$R69*(1-$O69)+60))*-($AF69*(1-$O69)+$AH69*$O69)+SUMIFS($D238:$NK238,$D$167:$NK$167,"&gt;"&amp;EOMONTH($E69,$R69*(1-$O69)+60),$D$167:$NK$167,"&lt;="&amp;EOMONTH($E69,$R69*(1-$O69)+300))*-($AG69*(1-$O69)+$AI69*$O69),0)</f>
        <v>0</v>
      </c>
      <c r="BQ245" s="515">
        <f t="shared" si="319"/>
        <v>0</v>
      </c>
      <c r="BR245" s="515">
        <f t="shared" si="319"/>
        <v>0</v>
      </c>
      <c r="BS245" s="515">
        <f t="shared" si="319"/>
        <v>0</v>
      </c>
      <c r="BT245" s="515">
        <f t="shared" si="319"/>
        <v>0</v>
      </c>
      <c r="BU245" s="515">
        <f t="shared" si="319"/>
        <v>0</v>
      </c>
      <c r="BV245" s="515">
        <f t="shared" si="319"/>
        <v>0</v>
      </c>
      <c r="BW245" s="515">
        <f t="shared" si="319"/>
        <v>0</v>
      </c>
      <c r="BX245" s="515">
        <f t="shared" si="319"/>
        <v>0</v>
      </c>
      <c r="BY245" s="515">
        <f t="shared" si="319"/>
        <v>0</v>
      </c>
      <c r="BZ245" s="515">
        <f t="shared" si="319"/>
        <v>0</v>
      </c>
      <c r="CA245" s="515">
        <f t="shared" si="319"/>
        <v>0</v>
      </c>
      <c r="CB245" s="515">
        <f t="shared" si="319"/>
        <v>0</v>
      </c>
      <c r="CC245" s="515">
        <f t="shared" si="319"/>
        <v>0</v>
      </c>
      <c r="CD245" s="515">
        <f t="shared" si="319"/>
        <v>0</v>
      </c>
      <c r="CE245" s="515">
        <f t="shared" si="319"/>
        <v>0</v>
      </c>
      <c r="CF245" s="515">
        <f t="shared" si="319"/>
        <v>0</v>
      </c>
      <c r="CG245" s="515">
        <f t="shared" si="319"/>
        <v>0</v>
      </c>
      <c r="CH245" s="515">
        <f t="shared" si="319"/>
        <v>0</v>
      </c>
      <c r="CI245" s="515">
        <f t="shared" si="319"/>
        <v>0</v>
      </c>
      <c r="CJ245" s="515">
        <f t="shared" si="319"/>
        <v>0</v>
      </c>
      <c r="CK245" s="515">
        <f t="shared" si="319"/>
        <v>0</v>
      </c>
      <c r="CL245" s="515">
        <f t="shared" si="319"/>
        <v>0</v>
      </c>
      <c r="CM245" s="515">
        <f t="shared" si="319"/>
        <v>0</v>
      </c>
      <c r="CN245" s="515">
        <f t="shared" si="319"/>
        <v>0</v>
      </c>
      <c r="CO245" s="515">
        <f t="shared" si="319"/>
        <v>0</v>
      </c>
      <c r="CP245" s="515">
        <f t="shared" si="319"/>
        <v>0</v>
      </c>
      <c r="CQ245" s="515">
        <f t="shared" si="319"/>
        <v>0</v>
      </c>
      <c r="CR245" s="515">
        <f t="shared" si="319"/>
        <v>0</v>
      </c>
      <c r="CS245" s="515">
        <f t="shared" si="319"/>
        <v>0</v>
      </c>
      <c r="CT245" s="515">
        <f t="shared" si="319"/>
        <v>0</v>
      </c>
      <c r="CU245" s="515">
        <f t="shared" si="319"/>
        <v>0</v>
      </c>
      <c r="CV245" s="515">
        <f t="shared" si="319"/>
        <v>0</v>
      </c>
      <c r="CW245" s="515">
        <f t="shared" si="319"/>
        <v>0</v>
      </c>
      <c r="CX245" s="515">
        <f t="shared" si="319"/>
        <v>0</v>
      </c>
      <c r="CY245" s="515">
        <f t="shared" si="319"/>
        <v>0</v>
      </c>
      <c r="CZ245" s="515">
        <f t="shared" si="319"/>
        <v>0</v>
      </c>
      <c r="DA245" s="515">
        <f t="shared" si="319"/>
        <v>0</v>
      </c>
      <c r="DB245" s="515">
        <f t="shared" si="319"/>
        <v>0</v>
      </c>
      <c r="DC245" s="515">
        <f t="shared" si="319"/>
        <v>0</v>
      </c>
      <c r="DD245" s="515">
        <f t="shared" si="319"/>
        <v>0</v>
      </c>
      <c r="DE245" s="515">
        <f t="shared" si="319"/>
        <v>0</v>
      </c>
      <c r="DF245" s="515">
        <f t="shared" si="319"/>
        <v>0</v>
      </c>
      <c r="DG245" s="515">
        <f t="shared" si="319"/>
        <v>0</v>
      </c>
      <c r="DH245" s="515">
        <f t="shared" si="319"/>
        <v>0</v>
      </c>
      <c r="DI245" s="515">
        <f t="shared" si="319"/>
        <v>0</v>
      </c>
      <c r="DJ245" s="515">
        <f t="shared" si="319"/>
        <v>0</v>
      </c>
      <c r="DK245" s="515">
        <f t="shared" si="319"/>
        <v>0</v>
      </c>
      <c r="DL245" s="515">
        <f t="shared" si="319"/>
        <v>0</v>
      </c>
      <c r="DM245" s="515">
        <f t="shared" si="319"/>
        <v>0</v>
      </c>
      <c r="DN245" s="515">
        <f t="shared" si="319"/>
        <v>0</v>
      </c>
      <c r="DO245" s="515">
        <f t="shared" si="319"/>
        <v>0</v>
      </c>
      <c r="DP245" s="515">
        <f t="shared" si="319"/>
        <v>0</v>
      </c>
      <c r="DQ245" s="515">
        <f t="shared" si="319"/>
        <v>0</v>
      </c>
      <c r="DR245" s="515">
        <f t="shared" si="319"/>
        <v>0</v>
      </c>
      <c r="DS245" s="515">
        <f t="shared" si="319"/>
        <v>0</v>
      </c>
      <c r="DT245" s="515">
        <f t="shared" si="319"/>
        <v>0</v>
      </c>
      <c r="DU245" s="515">
        <f t="shared" si="319"/>
        <v>0</v>
      </c>
      <c r="DV245" s="515">
        <f t="shared" si="319"/>
        <v>0</v>
      </c>
      <c r="DW245" s="515">
        <f t="shared" si="319"/>
        <v>0</v>
      </c>
      <c r="DX245" s="515">
        <f t="shared" si="319"/>
        <v>0</v>
      </c>
      <c r="DY245" s="515">
        <f t="shared" si="319"/>
        <v>0</v>
      </c>
      <c r="DZ245" s="515">
        <f t="shared" si="319"/>
        <v>0</v>
      </c>
      <c r="EA245" s="515">
        <f t="shared" si="319"/>
        <v>0</v>
      </c>
      <c r="EB245" s="515">
        <f t="shared" ref="EB245:GM245" si="320">IF(EB$167=EOMONTH($E69,$R69*(1-$O69)),SUMIFS($D238:$NK238,$D$167:$NK$167,"&gt;"&amp;EOMONTH($E69,$R69*(1-$O69)+$S69*(1-$O69)+$T69*$O69),$D$167:$NK$167,"&lt;="&amp;EOMONTH($E69,$R69*(1-$O69)+60))*-($AF69*(1-$O69)+$AH69*$O69)+SUMIFS($D238:$NK238,$D$167:$NK$167,"&gt;"&amp;EOMONTH($E69,$R69*(1-$O69)+60),$D$167:$NK$167,"&lt;="&amp;EOMONTH($E69,$R69*(1-$O69)+300))*-($AG69*(1-$O69)+$AI69*$O69),0)</f>
        <v>0</v>
      </c>
      <c r="EC245" s="515">
        <f t="shared" si="320"/>
        <v>0</v>
      </c>
      <c r="ED245" s="515">
        <f t="shared" si="320"/>
        <v>0</v>
      </c>
      <c r="EE245" s="515">
        <f t="shared" si="320"/>
        <v>0</v>
      </c>
      <c r="EF245" s="515">
        <f t="shared" si="320"/>
        <v>0</v>
      </c>
      <c r="EG245" s="515">
        <f t="shared" si="320"/>
        <v>0</v>
      </c>
      <c r="EH245" s="515">
        <f t="shared" si="320"/>
        <v>0</v>
      </c>
      <c r="EI245" s="515">
        <f t="shared" si="320"/>
        <v>0</v>
      </c>
      <c r="EJ245" s="515">
        <f t="shared" si="320"/>
        <v>0</v>
      </c>
      <c r="EK245" s="515">
        <f t="shared" si="320"/>
        <v>0</v>
      </c>
      <c r="EL245" s="515">
        <f t="shared" si="320"/>
        <v>0</v>
      </c>
      <c r="EM245" s="515">
        <f t="shared" si="320"/>
        <v>0</v>
      </c>
      <c r="EN245" s="515">
        <f t="shared" si="320"/>
        <v>0</v>
      </c>
      <c r="EO245" s="515">
        <f t="shared" si="320"/>
        <v>0</v>
      </c>
      <c r="EP245" s="515">
        <f t="shared" si="320"/>
        <v>0</v>
      </c>
      <c r="EQ245" s="515">
        <f t="shared" si="320"/>
        <v>0</v>
      </c>
      <c r="ER245" s="515">
        <f t="shared" si="320"/>
        <v>0</v>
      </c>
      <c r="ES245" s="515">
        <f t="shared" si="320"/>
        <v>0</v>
      </c>
      <c r="ET245" s="515">
        <f t="shared" si="320"/>
        <v>0</v>
      </c>
      <c r="EU245" s="515">
        <f t="shared" si="320"/>
        <v>0</v>
      </c>
      <c r="EV245" s="515">
        <f t="shared" si="320"/>
        <v>0</v>
      </c>
      <c r="EW245" s="515">
        <f t="shared" si="320"/>
        <v>0</v>
      </c>
      <c r="EX245" s="515">
        <f t="shared" si="320"/>
        <v>0</v>
      </c>
      <c r="EY245" s="515">
        <f t="shared" si="320"/>
        <v>0</v>
      </c>
      <c r="EZ245" s="515">
        <f t="shared" si="320"/>
        <v>0</v>
      </c>
      <c r="FA245" s="515">
        <f t="shared" si="320"/>
        <v>0</v>
      </c>
      <c r="FB245" s="515">
        <f t="shared" si="320"/>
        <v>0</v>
      </c>
      <c r="FC245" s="515">
        <f t="shared" si="320"/>
        <v>0</v>
      </c>
      <c r="FD245" s="515">
        <f t="shared" si="320"/>
        <v>0</v>
      </c>
      <c r="FE245" s="515">
        <f t="shared" si="320"/>
        <v>0</v>
      </c>
      <c r="FF245" s="515">
        <f t="shared" si="320"/>
        <v>0</v>
      </c>
      <c r="FG245" s="515">
        <f t="shared" si="320"/>
        <v>0</v>
      </c>
      <c r="FH245" s="515">
        <f t="shared" si="320"/>
        <v>0</v>
      </c>
      <c r="FI245" s="515">
        <f t="shared" si="320"/>
        <v>0</v>
      </c>
      <c r="FJ245" s="515">
        <f t="shared" si="320"/>
        <v>0</v>
      </c>
      <c r="FK245" s="515">
        <f t="shared" si="320"/>
        <v>0</v>
      </c>
      <c r="FL245" s="515">
        <f t="shared" si="320"/>
        <v>0</v>
      </c>
      <c r="FM245" s="515">
        <f t="shared" si="320"/>
        <v>0</v>
      </c>
      <c r="FN245" s="515">
        <f t="shared" si="320"/>
        <v>0</v>
      </c>
      <c r="FO245" s="515">
        <f t="shared" si="320"/>
        <v>0</v>
      </c>
      <c r="FP245" s="515">
        <f t="shared" si="320"/>
        <v>0</v>
      </c>
      <c r="FQ245" s="515">
        <f t="shared" si="320"/>
        <v>0</v>
      </c>
      <c r="FR245" s="515">
        <f t="shared" si="320"/>
        <v>0</v>
      </c>
      <c r="FS245" s="515">
        <f t="shared" si="320"/>
        <v>0</v>
      </c>
      <c r="FT245" s="515">
        <f t="shared" si="320"/>
        <v>0</v>
      </c>
      <c r="FU245" s="515">
        <f t="shared" si="320"/>
        <v>0</v>
      </c>
      <c r="FV245" s="515">
        <f t="shared" si="320"/>
        <v>0</v>
      </c>
      <c r="FW245" s="515">
        <f t="shared" si="320"/>
        <v>0</v>
      </c>
      <c r="FX245" s="515">
        <f t="shared" si="320"/>
        <v>0</v>
      </c>
      <c r="FY245" s="515">
        <f t="shared" si="320"/>
        <v>0</v>
      </c>
      <c r="FZ245" s="515">
        <f t="shared" si="320"/>
        <v>0</v>
      </c>
      <c r="GA245" s="515">
        <f t="shared" si="320"/>
        <v>0</v>
      </c>
      <c r="GB245" s="515">
        <f t="shared" si="320"/>
        <v>0</v>
      </c>
      <c r="GC245" s="515">
        <f t="shared" si="320"/>
        <v>0</v>
      </c>
      <c r="GD245" s="515">
        <f t="shared" si="320"/>
        <v>0</v>
      </c>
      <c r="GE245" s="515">
        <f t="shared" si="320"/>
        <v>0</v>
      </c>
      <c r="GF245" s="515">
        <f t="shared" si="320"/>
        <v>0</v>
      </c>
      <c r="GG245" s="515">
        <f t="shared" si="320"/>
        <v>0</v>
      </c>
      <c r="GH245" s="515">
        <f t="shared" si="320"/>
        <v>0</v>
      </c>
      <c r="GI245" s="515">
        <f t="shared" si="320"/>
        <v>0</v>
      </c>
      <c r="GJ245" s="515">
        <f t="shared" si="320"/>
        <v>0</v>
      </c>
      <c r="GK245" s="515">
        <f t="shared" si="320"/>
        <v>0</v>
      </c>
      <c r="GL245" s="515">
        <f t="shared" si="320"/>
        <v>0</v>
      </c>
      <c r="GM245" s="515">
        <f t="shared" si="320"/>
        <v>0</v>
      </c>
      <c r="GN245" s="515">
        <f t="shared" ref="GN245:IY245" si="321">IF(GN$167=EOMONTH($E69,$R69*(1-$O69)),SUMIFS($D238:$NK238,$D$167:$NK$167,"&gt;"&amp;EOMONTH($E69,$R69*(1-$O69)+$S69*(1-$O69)+$T69*$O69),$D$167:$NK$167,"&lt;="&amp;EOMONTH($E69,$R69*(1-$O69)+60))*-($AF69*(1-$O69)+$AH69*$O69)+SUMIFS($D238:$NK238,$D$167:$NK$167,"&gt;"&amp;EOMONTH($E69,$R69*(1-$O69)+60),$D$167:$NK$167,"&lt;="&amp;EOMONTH($E69,$R69*(1-$O69)+300))*-($AG69*(1-$O69)+$AI69*$O69),0)</f>
        <v>0</v>
      </c>
      <c r="GO245" s="515">
        <f t="shared" si="321"/>
        <v>0</v>
      </c>
      <c r="GP245" s="515">
        <f t="shared" si="321"/>
        <v>0</v>
      </c>
      <c r="GQ245" s="515">
        <f t="shared" si="321"/>
        <v>0</v>
      </c>
      <c r="GR245" s="515">
        <f t="shared" si="321"/>
        <v>0</v>
      </c>
      <c r="GS245" s="515">
        <f t="shared" si="321"/>
        <v>0</v>
      </c>
      <c r="GT245" s="515">
        <f t="shared" si="321"/>
        <v>0</v>
      </c>
      <c r="GU245" s="515">
        <f t="shared" si="321"/>
        <v>0</v>
      </c>
      <c r="GV245" s="515">
        <f t="shared" si="321"/>
        <v>0</v>
      </c>
      <c r="GW245" s="515">
        <f t="shared" si="321"/>
        <v>0</v>
      </c>
      <c r="GX245" s="515">
        <f t="shared" si="321"/>
        <v>0</v>
      </c>
      <c r="GY245" s="515">
        <f t="shared" si="321"/>
        <v>0</v>
      </c>
      <c r="GZ245" s="515">
        <f t="shared" si="321"/>
        <v>0</v>
      </c>
      <c r="HA245" s="515">
        <f t="shared" si="321"/>
        <v>0</v>
      </c>
      <c r="HB245" s="515">
        <f t="shared" si="321"/>
        <v>0</v>
      </c>
      <c r="HC245" s="515">
        <f t="shared" si="321"/>
        <v>0</v>
      </c>
      <c r="HD245" s="515">
        <f t="shared" si="321"/>
        <v>0</v>
      </c>
      <c r="HE245" s="515">
        <f t="shared" si="321"/>
        <v>0</v>
      </c>
      <c r="HF245" s="515">
        <f t="shared" si="321"/>
        <v>0</v>
      </c>
      <c r="HG245" s="515">
        <f t="shared" si="321"/>
        <v>0</v>
      </c>
      <c r="HH245" s="515">
        <f t="shared" si="321"/>
        <v>0</v>
      </c>
      <c r="HI245" s="515">
        <f t="shared" si="321"/>
        <v>0</v>
      </c>
      <c r="HJ245" s="515">
        <f t="shared" si="321"/>
        <v>0</v>
      </c>
      <c r="HK245" s="515">
        <f t="shared" si="321"/>
        <v>0</v>
      </c>
      <c r="HL245" s="515">
        <f t="shared" si="321"/>
        <v>0</v>
      </c>
      <c r="HM245" s="515">
        <f t="shared" si="321"/>
        <v>0</v>
      </c>
      <c r="HN245" s="515">
        <f t="shared" si="321"/>
        <v>0</v>
      </c>
      <c r="HO245" s="515">
        <f t="shared" si="321"/>
        <v>0</v>
      </c>
      <c r="HP245" s="515">
        <f t="shared" si="321"/>
        <v>0</v>
      </c>
      <c r="HQ245" s="515">
        <f t="shared" si="321"/>
        <v>0</v>
      </c>
      <c r="HR245" s="515">
        <f t="shared" si="321"/>
        <v>0</v>
      </c>
      <c r="HS245" s="515">
        <f t="shared" si="321"/>
        <v>0</v>
      </c>
      <c r="HT245" s="515">
        <f t="shared" si="321"/>
        <v>0</v>
      </c>
      <c r="HU245" s="515">
        <f t="shared" si="321"/>
        <v>0</v>
      </c>
      <c r="HV245" s="515">
        <f t="shared" si="321"/>
        <v>0</v>
      </c>
      <c r="HW245" s="515">
        <f t="shared" si="321"/>
        <v>0</v>
      </c>
      <c r="HX245" s="515">
        <f t="shared" si="321"/>
        <v>0</v>
      </c>
      <c r="HY245" s="515">
        <f t="shared" si="321"/>
        <v>0</v>
      </c>
      <c r="HZ245" s="515">
        <f t="shared" si="321"/>
        <v>0</v>
      </c>
      <c r="IA245" s="515">
        <f t="shared" si="321"/>
        <v>0</v>
      </c>
      <c r="IB245" s="515">
        <f t="shared" si="321"/>
        <v>0</v>
      </c>
      <c r="IC245" s="515">
        <f t="shared" si="321"/>
        <v>0</v>
      </c>
      <c r="ID245" s="515">
        <f t="shared" si="321"/>
        <v>0</v>
      </c>
      <c r="IE245" s="515">
        <f t="shared" si="321"/>
        <v>0</v>
      </c>
      <c r="IF245" s="515">
        <f t="shared" si="321"/>
        <v>0</v>
      </c>
      <c r="IG245" s="515">
        <f t="shared" si="321"/>
        <v>0</v>
      </c>
      <c r="IH245" s="515">
        <f t="shared" si="321"/>
        <v>0</v>
      </c>
      <c r="II245" s="515">
        <f t="shared" si="321"/>
        <v>0</v>
      </c>
      <c r="IJ245" s="515">
        <f t="shared" si="321"/>
        <v>0</v>
      </c>
      <c r="IK245" s="515">
        <f t="shared" si="321"/>
        <v>0</v>
      </c>
      <c r="IL245" s="515">
        <f t="shared" si="321"/>
        <v>0</v>
      </c>
      <c r="IM245" s="515">
        <f t="shared" si="321"/>
        <v>0</v>
      </c>
      <c r="IN245" s="515">
        <f t="shared" si="321"/>
        <v>0</v>
      </c>
      <c r="IO245" s="515">
        <f t="shared" si="321"/>
        <v>0</v>
      </c>
      <c r="IP245" s="515">
        <f t="shared" si="321"/>
        <v>0</v>
      </c>
      <c r="IQ245" s="515">
        <f t="shared" si="321"/>
        <v>0</v>
      </c>
      <c r="IR245" s="515">
        <f t="shared" si="321"/>
        <v>0</v>
      </c>
      <c r="IS245" s="515">
        <f t="shared" si="321"/>
        <v>0</v>
      </c>
      <c r="IT245" s="515">
        <f t="shared" si="321"/>
        <v>0</v>
      </c>
      <c r="IU245" s="515">
        <f t="shared" si="321"/>
        <v>0</v>
      </c>
      <c r="IV245" s="515">
        <f t="shared" si="321"/>
        <v>0</v>
      </c>
      <c r="IW245" s="515">
        <f t="shared" si="321"/>
        <v>0</v>
      </c>
      <c r="IX245" s="515">
        <f t="shared" si="321"/>
        <v>0</v>
      </c>
      <c r="IY245" s="515">
        <f t="shared" si="321"/>
        <v>0</v>
      </c>
      <c r="IZ245" s="515">
        <f t="shared" ref="IZ245:LK245" si="322">IF(IZ$167=EOMONTH($E69,$R69*(1-$O69)),SUMIFS($D238:$NK238,$D$167:$NK$167,"&gt;"&amp;EOMONTH($E69,$R69*(1-$O69)+$S69*(1-$O69)+$T69*$O69),$D$167:$NK$167,"&lt;="&amp;EOMONTH($E69,$R69*(1-$O69)+60))*-($AF69*(1-$O69)+$AH69*$O69)+SUMIFS($D238:$NK238,$D$167:$NK$167,"&gt;"&amp;EOMONTH($E69,$R69*(1-$O69)+60),$D$167:$NK$167,"&lt;="&amp;EOMONTH($E69,$R69*(1-$O69)+300))*-($AG69*(1-$O69)+$AI69*$O69),0)</f>
        <v>0</v>
      </c>
      <c r="JA245" s="515">
        <f t="shared" si="322"/>
        <v>0</v>
      </c>
      <c r="JB245" s="515">
        <f t="shared" si="322"/>
        <v>0</v>
      </c>
      <c r="JC245" s="515">
        <f t="shared" si="322"/>
        <v>0</v>
      </c>
      <c r="JD245" s="515">
        <f t="shared" si="322"/>
        <v>0</v>
      </c>
      <c r="JE245" s="515">
        <f t="shared" si="322"/>
        <v>0</v>
      </c>
      <c r="JF245" s="515">
        <f t="shared" si="322"/>
        <v>0</v>
      </c>
      <c r="JG245" s="515">
        <f t="shared" si="322"/>
        <v>0</v>
      </c>
      <c r="JH245" s="515">
        <f t="shared" si="322"/>
        <v>0</v>
      </c>
      <c r="JI245" s="515">
        <f t="shared" si="322"/>
        <v>0</v>
      </c>
      <c r="JJ245" s="515">
        <f t="shared" si="322"/>
        <v>0</v>
      </c>
      <c r="JK245" s="515">
        <f t="shared" si="322"/>
        <v>0</v>
      </c>
      <c r="JL245" s="515">
        <f t="shared" si="322"/>
        <v>0</v>
      </c>
      <c r="JM245" s="515">
        <f t="shared" si="322"/>
        <v>0</v>
      </c>
      <c r="JN245" s="515">
        <f t="shared" si="322"/>
        <v>0</v>
      </c>
      <c r="JO245" s="515">
        <f t="shared" si="322"/>
        <v>0</v>
      </c>
      <c r="JP245" s="515">
        <f t="shared" si="322"/>
        <v>0</v>
      </c>
      <c r="JQ245" s="515">
        <f t="shared" si="322"/>
        <v>0</v>
      </c>
      <c r="JR245" s="515">
        <f t="shared" si="322"/>
        <v>0</v>
      </c>
      <c r="JS245" s="515">
        <f t="shared" si="322"/>
        <v>0</v>
      </c>
      <c r="JT245" s="515">
        <f t="shared" si="322"/>
        <v>0</v>
      </c>
      <c r="JU245" s="515">
        <f t="shared" si="322"/>
        <v>0</v>
      </c>
      <c r="JV245" s="515">
        <f t="shared" si="322"/>
        <v>0</v>
      </c>
      <c r="JW245" s="515">
        <f t="shared" si="322"/>
        <v>0</v>
      </c>
      <c r="JX245" s="515">
        <f t="shared" si="322"/>
        <v>0</v>
      </c>
      <c r="JY245" s="515">
        <f t="shared" si="322"/>
        <v>0</v>
      </c>
      <c r="JZ245" s="515">
        <f t="shared" si="322"/>
        <v>0</v>
      </c>
      <c r="KA245" s="515">
        <f t="shared" si="322"/>
        <v>0</v>
      </c>
      <c r="KB245" s="515">
        <f t="shared" si="322"/>
        <v>0</v>
      </c>
      <c r="KC245" s="515">
        <f t="shared" si="322"/>
        <v>0</v>
      </c>
      <c r="KD245" s="515">
        <f t="shared" si="322"/>
        <v>0</v>
      </c>
      <c r="KE245" s="515">
        <f t="shared" si="322"/>
        <v>0</v>
      </c>
      <c r="KF245" s="515">
        <f t="shared" si="322"/>
        <v>0</v>
      </c>
      <c r="KG245" s="515">
        <f t="shared" si="322"/>
        <v>0</v>
      </c>
      <c r="KH245" s="515">
        <f t="shared" si="322"/>
        <v>0</v>
      </c>
      <c r="KI245" s="515">
        <f t="shared" si="322"/>
        <v>0</v>
      </c>
      <c r="KJ245" s="515">
        <f t="shared" si="322"/>
        <v>0</v>
      </c>
      <c r="KK245" s="515">
        <f t="shared" si="322"/>
        <v>0</v>
      </c>
      <c r="KL245" s="515">
        <f t="shared" si="322"/>
        <v>0</v>
      </c>
      <c r="KM245" s="515">
        <f t="shared" si="322"/>
        <v>0</v>
      </c>
      <c r="KN245" s="515">
        <f t="shared" si="322"/>
        <v>0</v>
      </c>
      <c r="KO245" s="515">
        <f t="shared" si="322"/>
        <v>0</v>
      </c>
      <c r="KP245" s="515">
        <f t="shared" si="322"/>
        <v>0</v>
      </c>
      <c r="KQ245" s="515">
        <f t="shared" si="322"/>
        <v>0</v>
      </c>
      <c r="KR245" s="515">
        <f t="shared" si="322"/>
        <v>0</v>
      </c>
      <c r="KS245" s="515">
        <f t="shared" si="322"/>
        <v>0</v>
      </c>
      <c r="KT245" s="515">
        <f t="shared" si="322"/>
        <v>0</v>
      </c>
      <c r="KU245" s="515">
        <f t="shared" si="322"/>
        <v>0</v>
      </c>
      <c r="KV245" s="515">
        <f t="shared" si="322"/>
        <v>0</v>
      </c>
      <c r="KW245" s="515">
        <f t="shared" si="322"/>
        <v>0</v>
      </c>
      <c r="KX245" s="515">
        <f t="shared" si="322"/>
        <v>0</v>
      </c>
      <c r="KY245" s="515">
        <f t="shared" si="322"/>
        <v>0</v>
      </c>
      <c r="KZ245" s="515">
        <f t="shared" si="322"/>
        <v>0</v>
      </c>
      <c r="LA245" s="515">
        <f t="shared" si="322"/>
        <v>0</v>
      </c>
      <c r="LB245" s="515">
        <f t="shared" si="322"/>
        <v>0</v>
      </c>
      <c r="LC245" s="515">
        <f t="shared" si="322"/>
        <v>0</v>
      </c>
      <c r="LD245" s="515">
        <f t="shared" si="322"/>
        <v>0</v>
      </c>
      <c r="LE245" s="515">
        <f t="shared" si="322"/>
        <v>0</v>
      </c>
      <c r="LF245" s="515">
        <f t="shared" si="322"/>
        <v>0</v>
      </c>
      <c r="LG245" s="515">
        <f t="shared" si="322"/>
        <v>0</v>
      </c>
      <c r="LH245" s="515">
        <f t="shared" si="322"/>
        <v>0</v>
      </c>
      <c r="LI245" s="515">
        <f t="shared" si="322"/>
        <v>0</v>
      </c>
      <c r="LJ245" s="515">
        <f t="shared" si="322"/>
        <v>0</v>
      </c>
      <c r="LK245" s="515">
        <f t="shared" si="322"/>
        <v>0</v>
      </c>
      <c r="LL245" s="515">
        <f t="shared" ref="LL245:NK245" si="323">IF(LL$167=EOMONTH($E69,$R69*(1-$O69)),SUMIFS($D238:$NK238,$D$167:$NK$167,"&gt;"&amp;EOMONTH($E69,$R69*(1-$O69)+$S69*(1-$O69)+$T69*$O69),$D$167:$NK$167,"&lt;="&amp;EOMONTH($E69,$R69*(1-$O69)+60))*-($AF69*(1-$O69)+$AH69*$O69)+SUMIFS($D238:$NK238,$D$167:$NK$167,"&gt;"&amp;EOMONTH($E69,$R69*(1-$O69)+60),$D$167:$NK$167,"&lt;="&amp;EOMONTH($E69,$R69*(1-$O69)+300))*-($AG69*(1-$O69)+$AI69*$O69),0)</f>
        <v>0</v>
      </c>
      <c r="LM245" s="515">
        <f t="shared" si="323"/>
        <v>0</v>
      </c>
      <c r="LN245" s="515">
        <f t="shared" si="323"/>
        <v>0</v>
      </c>
      <c r="LO245" s="515">
        <f t="shared" si="323"/>
        <v>0</v>
      </c>
      <c r="LP245" s="515">
        <f t="shared" si="323"/>
        <v>0</v>
      </c>
      <c r="LQ245" s="515">
        <f t="shared" si="323"/>
        <v>0</v>
      </c>
      <c r="LR245" s="515">
        <f t="shared" si="323"/>
        <v>0</v>
      </c>
      <c r="LS245" s="515">
        <f t="shared" si="323"/>
        <v>0</v>
      </c>
      <c r="LT245" s="515">
        <f t="shared" si="323"/>
        <v>0</v>
      </c>
      <c r="LU245" s="515">
        <f t="shared" si="323"/>
        <v>0</v>
      </c>
      <c r="LV245" s="515">
        <f t="shared" si="323"/>
        <v>0</v>
      </c>
      <c r="LW245" s="515">
        <f t="shared" si="323"/>
        <v>0</v>
      </c>
      <c r="LX245" s="515">
        <f t="shared" si="323"/>
        <v>0</v>
      </c>
      <c r="LY245" s="515">
        <f t="shared" si="323"/>
        <v>0</v>
      </c>
      <c r="LZ245" s="515">
        <f t="shared" si="323"/>
        <v>0</v>
      </c>
      <c r="MA245" s="515">
        <f t="shared" si="323"/>
        <v>0</v>
      </c>
      <c r="MB245" s="515">
        <f t="shared" si="323"/>
        <v>0</v>
      </c>
      <c r="MC245" s="515">
        <f t="shared" si="323"/>
        <v>0</v>
      </c>
      <c r="MD245" s="515">
        <f t="shared" si="323"/>
        <v>0</v>
      </c>
      <c r="ME245" s="515">
        <f t="shared" si="323"/>
        <v>0</v>
      </c>
      <c r="MF245" s="515">
        <f t="shared" si="323"/>
        <v>0</v>
      </c>
      <c r="MG245" s="515">
        <f t="shared" si="323"/>
        <v>0</v>
      </c>
      <c r="MH245" s="515">
        <f t="shared" si="323"/>
        <v>0</v>
      </c>
      <c r="MI245" s="515">
        <f t="shared" si="323"/>
        <v>0</v>
      </c>
      <c r="MJ245" s="515">
        <f t="shared" si="323"/>
        <v>0</v>
      </c>
      <c r="MK245" s="515">
        <f t="shared" si="323"/>
        <v>0</v>
      </c>
      <c r="ML245" s="515">
        <f t="shared" si="323"/>
        <v>0</v>
      </c>
      <c r="MM245" s="515">
        <f t="shared" si="323"/>
        <v>0</v>
      </c>
      <c r="MN245" s="515">
        <f t="shared" si="323"/>
        <v>0</v>
      </c>
      <c r="MO245" s="515">
        <f t="shared" si="323"/>
        <v>0</v>
      </c>
      <c r="MP245" s="515">
        <f t="shared" si="323"/>
        <v>0</v>
      </c>
      <c r="MQ245" s="515">
        <f t="shared" si="323"/>
        <v>0</v>
      </c>
      <c r="MR245" s="515">
        <f t="shared" si="323"/>
        <v>0</v>
      </c>
      <c r="MS245" s="515">
        <f t="shared" si="323"/>
        <v>0</v>
      </c>
      <c r="MT245" s="515">
        <f t="shared" si="323"/>
        <v>0</v>
      </c>
      <c r="MU245" s="515">
        <f t="shared" si="323"/>
        <v>0</v>
      </c>
      <c r="MV245" s="515">
        <f t="shared" si="323"/>
        <v>0</v>
      </c>
      <c r="MW245" s="515">
        <f t="shared" si="323"/>
        <v>0</v>
      </c>
      <c r="MX245" s="515">
        <f t="shared" si="323"/>
        <v>0</v>
      </c>
      <c r="MY245" s="515">
        <f t="shared" si="323"/>
        <v>0</v>
      </c>
      <c r="MZ245" s="515">
        <f t="shared" si="323"/>
        <v>0</v>
      </c>
      <c r="NA245" s="515">
        <f t="shared" si="323"/>
        <v>0</v>
      </c>
      <c r="NB245" s="515">
        <f t="shared" si="323"/>
        <v>0</v>
      </c>
      <c r="NC245" s="515">
        <f t="shared" si="323"/>
        <v>0</v>
      </c>
      <c r="ND245" s="515">
        <f t="shared" si="323"/>
        <v>0</v>
      </c>
      <c r="NE245" s="515">
        <f t="shared" si="323"/>
        <v>0</v>
      </c>
      <c r="NF245" s="515">
        <f t="shared" si="323"/>
        <v>0</v>
      </c>
      <c r="NG245" s="515">
        <f t="shared" si="323"/>
        <v>0</v>
      </c>
      <c r="NH245" s="515">
        <f t="shared" si="323"/>
        <v>0</v>
      </c>
      <c r="NI245" s="515">
        <f t="shared" si="323"/>
        <v>0</v>
      </c>
      <c r="NJ245" s="515">
        <f t="shared" si="323"/>
        <v>0</v>
      </c>
      <c r="NK245" s="518">
        <f t="shared" si="323"/>
        <v>0</v>
      </c>
    </row>
    <row r="246" spans="1:375" s="384" customFormat="1" ht="13.8" x14ac:dyDescent="0.3">
      <c r="A246" s="519">
        <f t="shared" si="269"/>
        <v>626710.04359395965</v>
      </c>
      <c r="B246" s="523"/>
      <c r="C246" s="520" t="s">
        <v>343</v>
      </c>
      <c r="D246" s="521">
        <f t="shared" ref="D246:BO246" si="324">SUM(D241:D245)</f>
        <v>7457.1718061262609</v>
      </c>
      <c r="E246" s="521">
        <f t="shared" si="324"/>
        <v>7459.53466284364</v>
      </c>
      <c r="F246" s="521">
        <f t="shared" si="324"/>
        <v>7461.9028673665234</v>
      </c>
      <c r="G246" s="521">
        <f t="shared" si="324"/>
        <v>7464.2764317984902</v>
      </c>
      <c r="H246" s="521">
        <f t="shared" si="324"/>
        <v>7466.6553682705153</v>
      </c>
      <c r="I246" s="521">
        <f t="shared" si="324"/>
        <v>7469.0396889410267</v>
      </c>
      <c r="J246" s="521">
        <f t="shared" si="324"/>
        <v>7471.4294059959702</v>
      </c>
      <c r="K246" s="521">
        <f t="shared" si="324"/>
        <v>7473.8245316488747</v>
      </c>
      <c r="L246" s="521">
        <f t="shared" si="324"/>
        <v>7476.2250781409084</v>
      </c>
      <c r="M246" s="521">
        <f t="shared" si="324"/>
        <v>7478.6310577409477</v>
      </c>
      <c r="N246" s="521">
        <f t="shared" si="324"/>
        <v>7481.0424827456327</v>
      </c>
      <c r="O246" s="521">
        <f t="shared" si="324"/>
        <v>7483.4593654794389</v>
      </c>
      <c r="P246" s="521">
        <f t="shared" si="324"/>
        <v>7678.2567182947332</v>
      </c>
      <c r="Q246" s="521">
        <f t="shared" si="324"/>
        <v>7680.6845535718394</v>
      </c>
      <c r="R246" s="521">
        <f t="shared" si="324"/>
        <v>7683.1178837191019</v>
      </c>
      <c r="S246" s="521">
        <f t="shared" si="324"/>
        <v>7685.5567211729485</v>
      </c>
      <c r="T246" s="521">
        <f t="shared" si="324"/>
        <v>7688.0010783979542</v>
      </c>
      <c r="U246" s="521">
        <f t="shared" si="324"/>
        <v>7690.4509678869044</v>
      </c>
      <c r="V246" s="521">
        <f t="shared" si="324"/>
        <v>7692.9064021608592</v>
      </c>
      <c r="W246" s="521">
        <f t="shared" si="324"/>
        <v>7695.3673937692183</v>
      </c>
      <c r="X246" s="521">
        <f t="shared" si="324"/>
        <v>7697.8339552897833</v>
      </c>
      <c r="Y246" s="521">
        <f t="shared" si="324"/>
        <v>7700.3060993288227</v>
      </c>
      <c r="Z246" s="521">
        <f t="shared" si="324"/>
        <v>7702.783838521138</v>
      </c>
      <c r="AA246" s="521">
        <f t="shared" si="324"/>
        <v>7705.2671855301232</v>
      </c>
      <c r="AB246" s="521">
        <f t="shared" si="324"/>
        <v>0</v>
      </c>
      <c r="AC246" s="521">
        <f t="shared" si="324"/>
        <v>-82971.82592576684</v>
      </c>
      <c r="AD246" s="521">
        <f t="shared" si="324"/>
        <v>1107.2010005213788</v>
      </c>
      <c r="AE246" s="521">
        <f t="shared" si="324"/>
        <v>1109.7069060052063</v>
      </c>
      <c r="AF246" s="521">
        <f t="shared" si="324"/>
        <v>8474.5196905538996</v>
      </c>
      <c r="AG246" s="521">
        <f t="shared" si="324"/>
        <v>8477.0369520037966</v>
      </c>
      <c r="AH246" s="521">
        <f t="shared" si="324"/>
        <v>8479.5599107202852</v>
      </c>
      <c r="AI246" s="521">
        <f t="shared" si="324"/>
        <v>8482.0885795978738</v>
      </c>
      <c r="AJ246" s="521">
        <f t="shared" si="324"/>
        <v>8484.6229715602531</v>
      </c>
      <c r="AK246" s="521">
        <f t="shared" si="324"/>
        <v>8487.1630995603664</v>
      </c>
      <c r="AL246" s="521">
        <f t="shared" si="324"/>
        <v>8489.7089765804703</v>
      </c>
      <c r="AM246" s="521">
        <f t="shared" si="324"/>
        <v>8492.2606156322036</v>
      </c>
      <c r="AN246" s="521">
        <f t="shared" si="324"/>
        <v>8715.6870659816559</v>
      </c>
      <c r="AO246" s="521">
        <f t="shared" si="324"/>
        <v>8718.2502682494323</v>
      </c>
      <c r="AP246" s="521">
        <f t="shared" si="324"/>
        <v>8720.819271760718</v>
      </c>
      <c r="AQ246" s="521">
        <f t="shared" si="324"/>
        <v>8723.3940896453514</v>
      </c>
      <c r="AR246" s="521">
        <f t="shared" si="324"/>
        <v>8725.9747350628822</v>
      </c>
      <c r="AS246" s="521">
        <f t="shared" si="324"/>
        <v>8728.5612212026517</v>
      </c>
      <c r="AT246" s="521">
        <f t="shared" si="324"/>
        <v>8731.1535612838434</v>
      </c>
      <c r="AU246" s="521">
        <f t="shared" si="324"/>
        <v>8733.7517685555667</v>
      </c>
      <c r="AV246" s="521">
        <f t="shared" si="324"/>
        <v>8736.355856296912</v>
      </c>
      <c r="AW246" s="521">
        <f t="shared" si="324"/>
        <v>8738.9658378170279</v>
      </c>
      <c r="AX246" s="521">
        <f t="shared" si="324"/>
        <v>8741.5817264551843</v>
      </c>
      <c r="AY246" s="521">
        <f t="shared" si="324"/>
        <v>8744.2035355808403</v>
      </c>
      <c r="AZ246" s="521">
        <f t="shared" si="324"/>
        <v>8974.3263859054641</v>
      </c>
      <c r="BA246" s="521">
        <f t="shared" si="324"/>
        <v>8976.960076235604</v>
      </c>
      <c r="BB246" s="521">
        <f t="shared" si="324"/>
        <v>8979.5997273434496</v>
      </c>
      <c r="BC246" s="521">
        <f t="shared" si="324"/>
        <v>8982.2453527199104</v>
      </c>
      <c r="BD246" s="521">
        <f t="shared" si="324"/>
        <v>8984.8969658864244</v>
      </c>
      <c r="BE246" s="521">
        <f t="shared" si="324"/>
        <v>8987.5545803950372</v>
      </c>
      <c r="BF246" s="521">
        <f t="shared" si="324"/>
        <v>8990.2182098284611</v>
      </c>
      <c r="BG246" s="521">
        <f t="shared" si="324"/>
        <v>8992.8878678001565</v>
      </c>
      <c r="BH246" s="521">
        <f t="shared" si="324"/>
        <v>8995.5635679543884</v>
      </c>
      <c r="BI246" s="521">
        <f t="shared" si="324"/>
        <v>8998.2453239663082</v>
      </c>
      <c r="BJ246" s="521">
        <f t="shared" si="324"/>
        <v>9000.9331495420138</v>
      </c>
      <c r="BK246" s="521">
        <f t="shared" si="324"/>
        <v>9003.6270584186259</v>
      </c>
      <c r="BL246" s="521">
        <f t="shared" si="324"/>
        <v>9240.6470248954556</v>
      </c>
      <c r="BM246" s="521">
        <f t="shared" si="324"/>
        <v>9243.3531417096747</v>
      </c>
      <c r="BN246" s="521">
        <f t="shared" si="324"/>
        <v>9246.0653832229873</v>
      </c>
      <c r="BO246" s="521">
        <f t="shared" si="324"/>
        <v>9248.7837632972987</v>
      </c>
      <c r="BP246" s="521">
        <f t="shared" ref="BP246:EA246" si="325">SUM(BP241:BP245)</f>
        <v>9251.5082958258936</v>
      </c>
      <c r="BQ246" s="521">
        <f t="shared" si="325"/>
        <v>9254.2389947334923</v>
      </c>
      <c r="BR246" s="521">
        <f t="shared" si="325"/>
        <v>9256.9758739763365</v>
      </c>
      <c r="BS246" s="521">
        <f t="shared" si="325"/>
        <v>9259.7189475422529</v>
      </c>
      <c r="BT246" s="521">
        <f t="shared" si="325"/>
        <v>9262.4682294507274</v>
      </c>
      <c r="BU246" s="521">
        <f t="shared" si="325"/>
        <v>9265.2237337529732</v>
      </c>
      <c r="BV246" s="521">
        <f t="shared" si="325"/>
        <v>9267.9854745320117</v>
      </c>
      <c r="BW246" s="521">
        <f t="shared" si="325"/>
        <v>9270.7534659027297</v>
      </c>
      <c r="BX246" s="521">
        <f t="shared" si="325"/>
        <v>9514.8772813590003</v>
      </c>
      <c r="BY246" s="521">
        <f t="shared" si="325"/>
        <v>9517.6578163856102</v>
      </c>
      <c r="BZ246" s="521">
        <f t="shared" si="325"/>
        <v>9520.4446445405392</v>
      </c>
      <c r="CA246" s="521">
        <f t="shared" si="325"/>
        <v>9523.2377800668946</v>
      </c>
      <c r="CB246" s="521">
        <f t="shared" si="325"/>
        <v>9526.0372372400252</v>
      </c>
      <c r="CC246" s="521">
        <f t="shared" si="325"/>
        <v>9528.8430303675832</v>
      </c>
      <c r="CD246" s="521">
        <f t="shared" si="325"/>
        <v>9531.6551737896043</v>
      </c>
      <c r="CE246" s="521">
        <f t="shared" si="325"/>
        <v>9534.4736818785841</v>
      </c>
      <c r="CF246" s="521">
        <f t="shared" si="325"/>
        <v>9537.2985690395417</v>
      </c>
      <c r="CG246" s="521">
        <f t="shared" si="325"/>
        <v>9540.1298497101016</v>
      </c>
      <c r="CH246" s="521">
        <f t="shared" si="325"/>
        <v>9542.9675383605609</v>
      </c>
      <c r="CI246" s="521">
        <f t="shared" si="325"/>
        <v>9545.811649493975</v>
      </c>
      <c r="CJ246" s="521">
        <f t="shared" si="325"/>
        <v>9797.2522437736625</v>
      </c>
      <c r="CK246" s="521">
        <f t="shared" si="325"/>
        <v>9800.1092435135051</v>
      </c>
      <c r="CL246" s="521">
        <f t="shared" si="325"/>
        <v>0</v>
      </c>
      <c r="CM246" s="521">
        <f t="shared" si="325"/>
        <v>0</v>
      </c>
      <c r="CN246" s="521">
        <f t="shared" si="325"/>
        <v>0</v>
      </c>
      <c r="CO246" s="521">
        <f t="shared" si="325"/>
        <v>0</v>
      </c>
      <c r="CP246" s="521">
        <f t="shared" si="325"/>
        <v>0</v>
      </c>
      <c r="CQ246" s="521">
        <f t="shared" si="325"/>
        <v>0</v>
      </c>
      <c r="CR246" s="521">
        <f t="shared" si="325"/>
        <v>0</v>
      </c>
      <c r="CS246" s="521">
        <f t="shared" si="325"/>
        <v>0</v>
      </c>
      <c r="CT246" s="521">
        <f t="shared" si="325"/>
        <v>0</v>
      </c>
      <c r="CU246" s="521">
        <f t="shared" si="325"/>
        <v>0</v>
      </c>
      <c r="CV246" s="521">
        <f t="shared" si="325"/>
        <v>0</v>
      </c>
      <c r="CW246" s="521">
        <f t="shared" si="325"/>
        <v>0</v>
      </c>
      <c r="CX246" s="521">
        <f t="shared" si="325"/>
        <v>0</v>
      </c>
      <c r="CY246" s="521">
        <f t="shared" si="325"/>
        <v>0</v>
      </c>
      <c r="CZ246" s="521">
        <f t="shared" si="325"/>
        <v>0</v>
      </c>
      <c r="DA246" s="521">
        <f t="shared" si="325"/>
        <v>0</v>
      </c>
      <c r="DB246" s="521">
        <f t="shared" si="325"/>
        <v>0</v>
      </c>
      <c r="DC246" s="521">
        <f t="shared" si="325"/>
        <v>0</v>
      </c>
      <c r="DD246" s="521">
        <f t="shared" si="325"/>
        <v>0</v>
      </c>
      <c r="DE246" s="521">
        <f t="shared" si="325"/>
        <v>0</v>
      </c>
      <c r="DF246" s="521">
        <f t="shared" si="325"/>
        <v>0</v>
      </c>
      <c r="DG246" s="521">
        <f t="shared" si="325"/>
        <v>0</v>
      </c>
      <c r="DH246" s="521">
        <f t="shared" si="325"/>
        <v>0</v>
      </c>
      <c r="DI246" s="521">
        <f t="shared" si="325"/>
        <v>0</v>
      </c>
      <c r="DJ246" s="521">
        <f t="shared" si="325"/>
        <v>0</v>
      </c>
      <c r="DK246" s="521">
        <f t="shared" si="325"/>
        <v>0</v>
      </c>
      <c r="DL246" s="521">
        <f t="shared" si="325"/>
        <v>0</v>
      </c>
      <c r="DM246" s="521">
        <f t="shared" si="325"/>
        <v>0</v>
      </c>
      <c r="DN246" s="521">
        <f t="shared" si="325"/>
        <v>0</v>
      </c>
      <c r="DO246" s="521">
        <f t="shared" si="325"/>
        <v>0</v>
      </c>
      <c r="DP246" s="521">
        <f t="shared" si="325"/>
        <v>0</v>
      </c>
      <c r="DQ246" s="521">
        <f t="shared" si="325"/>
        <v>0</v>
      </c>
      <c r="DR246" s="521">
        <f t="shared" si="325"/>
        <v>0</v>
      </c>
      <c r="DS246" s="521">
        <f t="shared" si="325"/>
        <v>0</v>
      </c>
      <c r="DT246" s="521">
        <f t="shared" si="325"/>
        <v>0</v>
      </c>
      <c r="DU246" s="521">
        <f t="shared" si="325"/>
        <v>0</v>
      </c>
      <c r="DV246" s="521">
        <f t="shared" si="325"/>
        <v>0</v>
      </c>
      <c r="DW246" s="521">
        <f t="shared" si="325"/>
        <v>0</v>
      </c>
      <c r="DX246" s="521">
        <f t="shared" si="325"/>
        <v>0</v>
      </c>
      <c r="DY246" s="521">
        <f t="shared" si="325"/>
        <v>0</v>
      </c>
      <c r="DZ246" s="521">
        <f t="shared" si="325"/>
        <v>0</v>
      </c>
      <c r="EA246" s="521">
        <f t="shared" si="325"/>
        <v>0</v>
      </c>
      <c r="EB246" s="521">
        <f t="shared" ref="EB246:GM246" si="326">SUM(EB241:EB245)</f>
        <v>0</v>
      </c>
      <c r="EC246" s="521">
        <f t="shared" si="326"/>
        <v>0</v>
      </c>
      <c r="ED246" s="521">
        <f t="shared" si="326"/>
        <v>0</v>
      </c>
      <c r="EE246" s="521">
        <f t="shared" si="326"/>
        <v>0</v>
      </c>
      <c r="EF246" s="521">
        <f t="shared" si="326"/>
        <v>0</v>
      </c>
      <c r="EG246" s="521">
        <f t="shared" si="326"/>
        <v>0</v>
      </c>
      <c r="EH246" s="521">
        <f t="shared" si="326"/>
        <v>0</v>
      </c>
      <c r="EI246" s="521">
        <f t="shared" si="326"/>
        <v>0</v>
      </c>
      <c r="EJ246" s="521">
        <f t="shared" si="326"/>
        <v>0</v>
      </c>
      <c r="EK246" s="521">
        <f t="shared" si="326"/>
        <v>0</v>
      </c>
      <c r="EL246" s="521">
        <f t="shared" si="326"/>
        <v>0</v>
      </c>
      <c r="EM246" s="521">
        <f t="shared" si="326"/>
        <v>0</v>
      </c>
      <c r="EN246" s="521">
        <f t="shared" si="326"/>
        <v>0</v>
      </c>
      <c r="EO246" s="521">
        <f t="shared" si="326"/>
        <v>0</v>
      </c>
      <c r="EP246" s="521">
        <f t="shared" si="326"/>
        <v>0</v>
      </c>
      <c r="EQ246" s="521">
        <f t="shared" si="326"/>
        <v>0</v>
      </c>
      <c r="ER246" s="521">
        <f t="shared" si="326"/>
        <v>0</v>
      </c>
      <c r="ES246" s="521">
        <f t="shared" si="326"/>
        <v>0</v>
      </c>
      <c r="ET246" s="521">
        <f t="shared" si="326"/>
        <v>0</v>
      </c>
      <c r="EU246" s="521">
        <f t="shared" si="326"/>
        <v>0</v>
      </c>
      <c r="EV246" s="521">
        <f t="shared" si="326"/>
        <v>0</v>
      </c>
      <c r="EW246" s="521">
        <f t="shared" si="326"/>
        <v>0</v>
      </c>
      <c r="EX246" s="521">
        <f t="shared" si="326"/>
        <v>0</v>
      </c>
      <c r="EY246" s="521">
        <f t="shared" si="326"/>
        <v>0</v>
      </c>
      <c r="EZ246" s="521">
        <f t="shared" si="326"/>
        <v>0</v>
      </c>
      <c r="FA246" s="521">
        <f t="shared" si="326"/>
        <v>0</v>
      </c>
      <c r="FB246" s="521">
        <f t="shared" si="326"/>
        <v>0</v>
      </c>
      <c r="FC246" s="521">
        <f t="shared" si="326"/>
        <v>0</v>
      </c>
      <c r="FD246" s="521">
        <f t="shared" si="326"/>
        <v>0</v>
      </c>
      <c r="FE246" s="521">
        <f t="shared" si="326"/>
        <v>0</v>
      </c>
      <c r="FF246" s="521">
        <f t="shared" si="326"/>
        <v>0</v>
      </c>
      <c r="FG246" s="521">
        <f t="shared" si="326"/>
        <v>0</v>
      </c>
      <c r="FH246" s="521">
        <f t="shared" si="326"/>
        <v>0</v>
      </c>
      <c r="FI246" s="521">
        <f t="shared" si="326"/>
        <v>0</v>
      </c>
      <c r="FJ246" s="521">
        <f t="shared" si="326"/>
        <v>0</v>
      </c>
      <c r="FK246" s="521">
        <f t="shared" si="326"/>
        <v>0</v>
      </c>
      <c r="FL246" s="521">
        <f t="shared" si="326"/>
        <v>0</v>
      </c>
      <c r="FM246" s="521">
        <f t="shared" si="326"/>
        <v>0</v>
      </c>
      <c r="FN246" s="521">
        <f t="shared" si="326"/>
        <v>0</v>
      </c>
      <c r="FO246" s="521">
        <f t="shared" si="326"/>
        <v>0</v>
      </c>
      <c r="FP246" s="521">
        <f t="shared" si="326"/>
        <v>0</v>
      </c>
      <c r="FQ246" s="521">
        <f t="shared" si="326"/>
        <v>0</v>
      </c>
      <c r="FR246" s="521">
        <f t="shared" si="326"/>
        <v>0</v>
      </c>
      <c r="FS246" s="521">
        <f t="shared" si="326"/>
        <v>0</v>
      </c>
      <c r="FT246" s="521">
        <f t="shared" si="326"/>
        <v>0</v>
      </c>
      <c r="FU246" s="521">
        <f t="shared" si="326"/>
        <v>0</v>
      </c>
      <c r="FV246" s="521">
        <f t="shared" si="326"/>
        <v>0</v>
      </c>
      <c r="FW246" s="521">
        <f t="shared" si="326"/>
        <v>0</v>
      </c>
      <c r="FX246" s="521">
        <f t="shared" si="326"/>
        <v>0</v>
      </c>
      <c r="FY246" s="521">
        <f t="shared" si="326"/>
        <v>0</v>
      </c>
      <c r="FZ246" s="521">
        <f t="shared" si="326"/>
        <v>0</v>
      </c>
      <c r="GA246" s="521">
        <f t="shared" si="326"/>
        <v>0</v>
      </c>
      <c r="GB246" s="521">
        <f t="shared" si="326"/>
        <v>0</v>
      </c>
      <c r="GC246" s="521">
        <f t="shared" si="326"/>
        <v>0</v>
      </c>
      <c r="GD246" s="521">
        <f t="shared" si="326"/>
        <v>0</v>
      </c>
      <c r="GE246" s="521">
        <f t="shared" si="326"/>
        <v>0</v>
      </c>
      <c r="GF246" s="521">
        <f t="shared" si="326"/>
        <v>0</v>
      </c>
      <c r="GG246" s="521">
        <f t="shared" si="326"/>
        <v>0</v>
      </c>
      <c r="GH246" s="521">
        <f t="shared" si="326"/>
        <v>0</v>
      </c>
      <c r="GI246" s="521">
        <f t="shared" si="326"/>
        <v>0</v>
      </c>
      <c r="GJ246" s="521">
        <f t="shared" si="326"/>
        <v>0</v>
      </c>
      <c r="GK246" s="521">
        <f t="shared" si="326"/>
        <v>0</v>
      </c>
      <c r="GL246" s="521">
        <f t="shared" si="326"/>
        <v>0</v>
      </c>
      <c r="GM246" s="521">
        <f t="shared" si="326"/>
        <v>0</v>
      </c>
      <c r="GN246" s="521">
        <f t="shared" ref="GN246:IY246" si="327">SUM(GN241:GN245)</f>
        <v>0</v>
      </c>
      <c r="GO246" s="521">
        <f t="shared" si="327"/>
        <v>0</v>
      </c>
      <c r="GP246" s="521">
        <f t="shared" si="327"/>
        <v>0</v>
      </c>
      <c r="GQ246" s="521">
        <f t="shared" si="327"/>
        <v>0</v>
      </c>
      <c r="GR246" s="521">
        <f t="shared" si="327"/>
        <v>0</v>
      </c>
      <c r="GS246" s="521">
        <f t="shared" si="327"/>
        <v>0</v>
      </c>
      <c r="GT246" s="521">
        <f t="shared" si="327"/>
        <v>0</v>
      </c>
      <c r="GU246" s="521">
        <f t="shared" si="327"/>
        <v>0</v>
      </c>
      <c r="GV246" s="521">
        <f t="shared" si="327"/>
        <v>0</v>
      </c>
      <c r="GW246" s="521">
        <f t="shared" si="327"/>
        <v>0</v>
      </c>
      <c r="GX246" s="521">
        <f t="shared" si="327"/>
        <v>0</v>
      </c>
      <c r="GY246" s="521">
        <f t="shared" si="327"/>
        <v>0</v>
      </c>
      <c r="GZ246" s="521">
        <f t="shared" si="327"/>
        <v>0</v>
      </c>
      <c r="HA246" s="521">
        <f t="shared" si="327"/>
        <v>0</v>
      </c>
      <c r="HB246" s="521">
        <f t="shared" si="327"/>
        <v>0</v>
      </c>
      <c r="HC246" s="521">
        <f t="shared" si="327"/>
        <v>0</v>
      </c>
      <c r="HD246" s="521">
        <f t="shared" si="327"/>
        <v>0</v>
      </c>
      <c r="HE246" s="521">
        <f t="shared" si="327"/>
        <v>0</v>
      </c>
      <c r="HF246" s="521">
        <f t="shared" si="327"/>
        <v>0</v>
      </c>
      <c r="HG246" s="521">
        <f t="shared" si="327"/>
        <v>0</v>
      </c>
      <c r="HH246" s="521">
        <f t="shared" si="327"/>
        <v>0</v>
      </c>
      <c r="HI246" s="521">
        <f t="shared" si="327"/>
        <v>0</v>
      </c>
      <c r="HJ246" s="521">
        <f t="shared" si="327"/>
        <v>0</v>
      </c>
      <c r="HK246" s="521">
        <f t="shared" si="327"/>
        <v>0</v>
      </c>
      <c r="HL246" s="521">
        <f t="shared" si="327"/>
        <v>0</v>
      </c>
      <c r="HM246" s="521">
        <f t="shared" si="327"/>
        <v>0</v>
      </c>
      <c r="HN246" s="521">
        <f t="shared" si="327"/>
        <v>0</v>
      </c>
      <c r="HO246" s="521">
        <f t="shared" si="327"/>
        <v>0</v>
      </c>
      <c r="HP246" s="521">
        <f t="shared" si="327"/>
        <v>0</v>
      </c>
      <c r="HQ246" s="521">
        <f t="shared" si="327"/>
        <v>0</v>
      </c>
      <c r="HR246" s="521">
        <f t="shared" si="327"/>
        <v>0</v>
      </c>
      <c r="HS246" s="521">
        <f t="shared" si="327"/>
        <v>0</v>
      </c>
      <c r="HT246" s="521">
        <f t="shared" si="327"/>
        <v>0</v>
      </c>
      <c r="HU246" s="521">
        <f t="shared" si="327"/>
        <v>0</v>
      </c>
      <c r="HV246" s="521">
        <f t="shared" si="327"/>
        <v>0</v>
      </c>
      <c r="HW246" s="521">
        <f t="shared" si="327"/>
        <v>0</v>
      </c>
      <c r="HX246" s="521">
        <f t="shared" si="327"/>
        <v>0</v>
      </c>
      <c r="HY246" s="521">
        <f t="shared" si="327"/>
        <v>0</v>
      </c>
      <c r="HZ246" s="521">
        <f t="shared" si="327"/>
        <v>0</v>
      </c>
      <c r="IA246" s="521">
        <f t="shared" si="327"/>
        <v>0</v>
      </c>
      <c r="IB246" s="521">
        <f t="shared" si="327"/>
        <v>0</v>
      </c>
      <c r="IC246" s="521">
        <f t="shared" si="327"/>
        <v>0</v>
      </c>
      <c r="ID246" s="521">
        <f t="shared" si="327"/>
        <v>0</v>
      </c>
      <c r="IE246" s="521">
        <f t="shared" si="327"/>
        <v>0</v>
      </c>
      <c r="IF246" s="521">
        <f t="shared" si="327"/>
        <v>0</v>
      </c>
      <c r="IG246" s="521">
        <f t="shared" si="327"/>
        <v>0</v>
      </c>
      <c r="IH246" s="521">
        <f t="shared" si="327"/>
        <v>0</v>
      </c>
      <c r="II246" s="521">
        <f t="shared" si="327"/>
        <v>0</v>
      </c>
      <c r="IJ246" s="521">
        <f t="shared" si="327"/>
        <v>0</v>
      </c>
      <c r="IK246" s="521">
        <f t="shared" si="327"/>
        <v>0</v>
      </c>
      <c r="IL246" s="521">
        <f t="shared" si="327"/>
        <v>0</v>
      </c>
      <c r="IM246" s="521">
        <f t="shared" si="327"/>
        <v>0</v>
      </c>
      <c r="IN246" s="521">
        <f t="shared" si="327"/>
        <v>0</v>
      </c>
      <c r="IO246" s="521">
        <f t="shared" si="327"/>
        <v>0</v>
      </c>
      <c r="IP246" s="521">
        <f t="shared" si="327"/>
        <v>0</v>
      </c>
      <c r="IQ246" s="521">
        <f t="shared" si="327"/>
        <v>0</v>
      </c>
      <c r="IR246" s="521">
        <f t="shared" si="327"/>
        <v>0</v>
      </c>
      <c r="IS246" s="521">
        <f t="shared" si="327"/>
        <v>0</v>
      </c>
      <c r="IT246" s="521">
        <f t="shared" si="327"/>
        <v>0</v>
      </c>
      <c r="IU246" s="521">
        <f t="shared" si="327"/>
        <v>0</v>
      </c>
      <c r="IV246" s="521">
        <f t="shared" si="327"/>
        <v>0</v>
      </c>
      <c r="IW246" s="521">
        <f t="shared" si="327"/>
        <v>0</v>
      </c>
      <c r="IX246" s="521">
        <f t="shared" si="327"/>
        <v>0</v>
      </c>
      <c r="IY246" s="521">
        <f t="shared" si="327"/>
        <v>0</v>
      </c>
      <c r="IZ246" s="521">
        <f t="shared" ref="IZ246:LK246" si="328">SUM(IZ241:IZ245)</f>
        <v>0</v>
      </c>
      <c r="JA246" s="521">
        <f t="shared" si="328"/>
        <v>0</v>
      </c>
      <c r="JB246" s="521">
        <f t="shared" si="328"/>
        <v>0</v>
      </c>
      <c r="JC246" s="521">
        <f t="shared" si="328"/>
        <v>0</v>
      </c>
      <c r="JD246" s="521">
        <f t="shared" si="328"/>
        <v>0</v>
      </c>
      <c r="JE246" s="521">
        <f t="shared" si="328"/>
        <v>0</v>
      </c>
      <c r="JF246" s="521">
        <f t="shared" si="328"/>
        <v>0</v>
      </c>
      <c r="JG246" s="521">
        <f t="shared" si="328"/>
        <v>0</v>
      </c>
      <c r="JH246" s="521">
        <f t="shared" si="328"/>
        <v>0</v>
      </c>
      <c r="JI246" s="521">
        <f t="shared" si="328"/>
        <v>0</v>
      </c>
      <c r="JJ246" s="521">
        <f t="shared" si="328"/>
        <v>0</v>
      </c>
      <c r="JK246" s="521">
        <f t="shared" si="328"/>
        <v>0</v>
      </c>
      <c r="JL246" s="521">
        <f t="shared" si="328"/>
        <v>0</v>
      </c>
      <c r="JM246" s="521">
        <f t="shared" si="328"/>
        <v>0</v>
      </c>
      <c r="JN246" s="521">
        <f t="shared" si="328"/>
        <v>0</v>
      </c>
      <c r="JO246" s="521">
        <f t="shared" si="328"/>
        <v>0</v>
      </c>
      <c r="JP246" s="521">
        <f t="shared" si="328"/>
        <v>0</v>
      </c>
      <c r="JQ246" s="521">
        <f t="shared" si="328"/>
        <v>0</v>
      </c>
      <c r="JR246" s="521">
        <f t="shared" si="328"/>
        <v>0</v>
      </c>
      <c r="JS246" s="521">
        <f t="shared" si="328"/>
        <v>0</v>
      </c>
      <c r="JT246" s="521">
        <f t="shared" si="328"/>
        <v>0</v>
      </c>
      <c r="JU246" s="521">
        <f t="shared" si="328"/>
        <v>0</v>
      </c>
      <c r="JV246" s="521">
        <f t="shared" si="328"/>
        <v>0</v>
      </c>
      <c r="JW246" s="521">
        <f t="shared" si="328"/>
        <v>0</v>
      </c>
      <c r="JX246" s="521">
        <f t="shared" si="328"/>
        <v>0</v>
      </c>
      <c r="JY246" s="521">
        <f t="shared" si="328"/>
        <v>0</v>
      </c>
      <c r="JZ246" s="521">
        <f t="shared" si="328"/>
        <v>0</v>
      </c>
      <c r="KA246" s="521">
        <f t="shared" si="328"/>
        <v>0</v>
      </c>
      <c r="KB246" s="521">
        <f t="shared" si="328"/>
        <v>0</v>
      </c>
      <c r="KC246" s="521">
        <f t="shared" si="328"/>
        <v>0</v>
      </c>
      <c r="KD246" s="521">
        <f t="shared" si="328"/>
        <v>0</v>
      </c>
      <c r="KE246" s="521">
        <f t="shared" si="328"/>
        <v>0</v>
      </c>
      <c r="KF246" s="521">
        <f t="shared" si="328"/>
        <v>0</v>
      </c>
      <c r="KG246" s="521">
        <f t="shared" si="328"/>
        <v>0</v>
      </c>
      <c r="KH246" s="521">
        <f t="shared" si="328"/>
        <v>0</v>
      </c>
      <c r="KI246" s="521">
        <f t="shared" si="328"/>
        <v>0</v>
      </c>
      <c r="KJ246" s="521">
        <f t="shared" si="328"/>
        <v>0</v>
      </c>
      <c r="KK246" s="521">
        <f t="shared" si="328"/>
        <v>0</v>
      </c>
      <c r="KL246" s="521">
        <f t="shared" si="328"/>
        <v>0</v>
      </c>
      <c r="KM246" s="521">
        <f t="shared" si="328"/>
        <v>0</v>
      </c>
      <c r="KN246" s="521">
        <f t="shared" si="328"/>
        <v>0</v>
      </c>
      <c r="KO246" s="521">
        <f t="shared" si="328"/>
        <v>0</v>
      </c>
      <c r="KP246" s="521">
        <f t="shared" si="328"/>
        <v>0</v>
      </c>
      <c r="KQ246" s="521">
        <f t="shared" si="328"/>
        <v>0</v>
      </c>
      <c r="KR246" s="521">
        <f t="shared" si="328"/>
        <v>0</v>
      </c>
      <c r="KS246" s="521">
        <f t="shared" si="328"/>
        <v>0</v>
      </c>
      <c r="KT246" s="521">
        <f t="shared" si="328"/>
        <v>0</v>
      </c>
      <c r="KU246" s="521">
        <f t="shared" si="328"/>
        <v>0</v>
      </c>
      <c r="KV246" s="521">
        <f t="shared" si="328"/>
        <v>0</v>
      </c>
      <c r="KW246" s="521">
        <f t="shared" si="328"/>
        <v>0</v>
      </c>
      <c r="KX246" s="521">
        <f t="shared" si="328"/>
        <v>0</v>
      </c>
      <c r="KY246" s="521">
        <f t="shared" si="328"/>
        <v>0</v>
      </c>
      <c r="KZ246" s="521">
        <f t="shared" si="328"/>
        <v>0</v>
      </c>
      <c r="LA246" s="521">
        <f t="shared" si="328"/>
        <v>0</v>
      </c>
      <c r="LB246" s="521">
        <f t="shared" si="328"/>
        <v>0</v>
      </c>
      <c r="LC246" s="521">
        <f t="shared" si="328"/>
        <v>0</v>
      </c>
      <c r="LD246" s="521">
        <f t="shared" si="328"/>
        <v>0</v>
      </c>
      <c r="LE246" s="521">
        <f t="shared" si="328"/>
        <v>0</v>
      </c>
      <c r="LF246" s="521">
        <f t="shared" si="328"/>
        <v>0</v>
      </c>
      <c r="LG246" s="521">
        <f t="shared" si="328"/>
        <v>0</v>
      </c>
      <c r="LH246" s="521">
        <f t="shared" si="328"/>
        <v>0</v>
      </c>
      <c r="LI246" s="521">
        <f t="shared" si="328"/>
        <v>0</v>
      </c>
      <c r="LJ246" s="521">
        <f t="shared" si="328"/>
        <v>0</v>
      </c>
      <c r="LK246" s="521">
        <f t="shared" si="328"/>
        <v>0</v>
      </c>
      <c r="LL246" s="521">
        <f t="shared" ref="LL246:NK246" si="329">SUM(LL241:LL245)</f>
        <v>0</v>
      </c>
      <c r="LM246" s="521">
        <f t="shared" si="329"/>
        <v>0</v>
      </c>
      <c r="LN246" s="521">
        <f t="shared" si="329"/>
        <v>0</v>
      </c>
      <c r="LO246" s="521">
        <f t="shared" si="329"/>
        <v>0</v>
      </c>
      <c r="LP246" s="521">
        <f t="shared" si="329"/>
        <v>0</v>
      </c>
      <c r="LQ246" s="521">
        <f t="shared" si="329"/>
        <v>0</v>
      </c>
      <c r="LR246" s="521">
        <f t="shared" si="329"/>
        <v>0</v>
      </c>
      <c r="LS246" s="521">
        <f t="shared" si="329"/>
        <v>0</v>
      </c>
      <c r="LT246" s="521">
        <f t="shared" si="329"/>
        <v>0</v>
      </c>
      <c r="LU246" s="521">
        <f t="shared" si="329"/>
        <v>0</v>
      </c>
      <c r="LV246" s="521">
        <f t="shared" si="329"/>
        <v>0</v>
      </c>
      <c r="LW246" s="521">
        <f t="shared" si="329"/>
        <v>0</v>
      </c>
      <c r="LX246" s="521">
        <f t="shared" si="329"/>
        <v>0</v>
      </c>
      <c r="LY246" s="521">
        <f t="shared" si="329"/>
        <v>0</v>
      </c>
      <c r="LZ246" s="521">
        <f t="shared" si="329"/>
        <v>0</v>
      </c>
      <c r="MA246" s="521">
        <f t="shared" si="329"/>
        <v>0</v>
      </c>
      <c r="MB246" s="521">
        <f t="shared" si="329"/>
        <v>0</v>
      </c>
      <c r="MC246" s="521">
        <f t="shared" si="329"/>
        <v>0</v>
      </c>
      <c r="MD246" s="521">
        <f t="shared" si="329"/>
        <v>0</v>
      </c>
      <c r="ME246" s="521">
        <f t="shared" si="329"/>
        <v>0</v>
      </c>
      <c r="MF246" s="521">
        <f t="shared" si="329"/>
        <v>0</v>
      </c>
      <c r="MG246" s="521">
        <f t="shared" si="329"/>
        <v>0</v>
      </c>
      <c r="MH246" s="521">
        <f t="shared" si="329"/>
        <v>0</v>
      </c>
      <c r="MI246" s="521">
        <f t="shared" si="329"/>
        <v>0</v>
      </c>
      <c r="MJ246" s="521">
        <f t="shared" si="329"/>
        <v>0</v>
      </c>
      <c r="MK246" s="521">
        <f t="shared" si="329"/>
        <v>0</v>
      </c>
      <c r="ML246" s="521">
        <f t="shared" si="329"/>
        <v>0</v>
      </c>
      <c r="MM246" s="521">
        <f t="shared" si="329"/>
        <v>0</v>
      </c>
      <c r="MN246" s="521">
        <f t="shared" si="329"/>
        <v>0</v>
      </c>
      <c r="MO246" s="521">
        <f t="shared" si="329"/>
        <v>0</v>
      </c>
      <c r="MP246" s="521">
        <f t="shared" si="329"/>
        <v>0</v>
      </c>
      <c r="MQ246" s="521">
        <f t="shared" si="329"/>
        <v>0</v>
      </c>
      <c r="MR246" s="521">
        <f t="shared" si="329"/>
        <v>0</v>
      </c>
      <c r="MS246" s="521">
        <f t="shared" si="329"/>
        <v>0</v>
      </c>
      <c r="MT246" s="521">
        <f t="shared" si="329"/>
        <v>0</v>
      </c>
      <c r="MU246" s="521">
        <f t="shared" si="329"/>
        <v>0</v>
      </c>
      <c r="MV246" s="521">
        <f t="shared" si="329"/>
        <v>0</v>
      </c>
      <c r="MW246" s="521">
        <f t="shared" si="329"/>
        <v>0</v>
      </c>
      <c r="MX246" s="521">
        <f t="shared" si="329"/>
        <v>0</v>
      </c>
      <c r="MY246" s="521">
        <f t="shared" si="329"/>
        <v>0</v>
      </c>
      <c r="MZ246" s="521">
        <f t="shared" si="329"/>
        <v>0</v>
      </c>
      <c r="NA246" s="521">
        <f t="shared" si="329"/>
        <v>0</v>
      </c>
      <c r="NB246" s="521">
        <f t="shared" si="329"/>
        <v>0</v>
      </c>
      <c r="NC246" s="521">
        <f t="shared" si="329"/>
        <v>0</v>
      </c>
      <c r="ND246" s="521">
        <f t="shared" si="329"/>
        <v>0</v>
      </c>
      <c r="NE246" s="521">
        <f t="shared" si="329"/>
        <v>0</v>
      </c>
      <c r="NF246" s="521">
        <f t="shared" si="329"/>
        <v>0</v>
      </c>
      <c r="NG246" s="521">
        <f t="shared" si="329"/>
        <v>0</v>
      </c>
      <c r="NH246" s="521">
        <f t="shared" si="329"/>
        <v>0</v>
      </c>
      <c r="NI246" s="521">
        <f t="shared" si="329"/>
        <v>0</v>
      </c>
      <c r="NJ246" s="521">
        <f t="shared" si="329"/>
        <v>0</v>
      </c>
      <c r="NK246" s="522">
        <f t="shared" si="329"/>
        <v>0</v>
      </c>
    </row>
    <row r="247" spans="1:375" s="384" customFormat="1" ht="13.8" x14ac:dyDescent="0.3">
      <c r="C247" s="514"/>
      <c r="D247" s="515"/>
      <c r="E247" s="515"/>
      <c r="F247" s="515"/>
      <c r="G247" s="515"/>
      <c r="H247" s="515"/>
      <c r="I247" s="515"/>
      <c r="J247" s="515"/>
      <c r="K247" s="515"/>
      <c r="L247" s="515"/>
      <c r="M247" s="515"/>
      <c r="N247" s="515"/>
      <c r="O247" s="515"/>
      <c r="P247" s="515"/>
      <c r="Q247" s="515"/>
      <c r="R247" s="515"/>
      <c r="S247" s="515"/>
      <c r="T247" s="515"/>
      <c r="U247" s="515"/>
      <c r="V247" s="515"/>
      <c r="W247" s="515"/>
      <c r="X247" s="515"/>
      <c r="Y247" s="515"/>
      <c r="Z247" s="515"/>
      <c r="AA247" s="515"/>
      <c r="AB247" s="515"/>
      <c r="AC247" s="515"/>
      <c r="AD247" s="515"/>
      <c r="AE247" s="515"/>
      <c r="AF247" s="515"/>
      <c r="AG247" s="515"/>
      <c r="AH247" s="515"/>
      <c r="AI247" s="515"/>
      <c r="AJ247" s="515"/>
      <c r="AK247" s="515"/>
      <c r="AL247" s="515"/>
      <c r="AM247" s="515"/>
      <c r="AN247" s="515"/>
      <c r="AO247" s="515"/>
      <c r="AP247" s="515"/>
      <c r="AQ247" s="515"/>
      <c r="AR247" s="515"/>
      <c r="AS247" s="515"/>
      <c r="AT247" s="515"/>
      <c r="AU247" s="515"/>
      <c r="AV247" s="515"/>
      <c r="AW247" s="515"/>
      <c r="AX247" s="515"/>
      <c r="AY247" s="515"/>
      <c r="AZ247" s="515"/>
      <c r="BA247" s="515"/>
      <c r="BB247" s="515"/>
      <c r="BC247" s="515"/>
      <c r="BD247" s="515"/>
      <c r="BE247" s="515"/>
      <c r="BF247" s="515"/>
      <c r="BG247" s="515"/>
      <c r="BH247" s="515"/>
      <c r="BI247" s="515"/>
      <c r="BJ247" s="515"/>
      <c r="BK247" s="515"/>
      <c r="BL247" s="515"/>
      <c r="BM247" s="515"/>
      <c r="BN247" s="515"/>
      <c r="BO247" s="515"/>
      <c r="BP247" s="515"/>
      <c r="BQ247" s="515"/>
      <c r="BR247" s="515"/>
      <c r="BS247" s="515"/>
      <c r="BT247" s="515"/>
      <c r="BU247" s="515"/>
      <c r="BV247" s="515"/>
      <c r="BW247" s="515"/>
      <c r="BX247" s="515"/>
      <c r="BY247" s="515"/>
      <c r="BZ247" s="515"/>
      <c r="CA247" s="515"/>
      <c r="CB247" s="515"/>
      <c r="CC247" s="515"/>
      <c r="CD247" s="515"/>
      <c r="CE247" s="515"/>
      <c r="CF247" s="515"/>
      <c r="CG247" s="515"/>
      <c r="CH247" s="515"/>
      <c r="CI247" s="515"/>
      <c r="CJ247" s="515"/>
      <c r="CK247" s="515"/>
      <c r="CL247" s="515"/>
      <c r="CM247" s="515"/>
      <c r="CN247" s="515"/>
      <c r="CO247" s="515"/>
      <c r="CP247" s="515"/>
      <c r="CQ247" s="515"/>
      <c r="CR247" s="515"/>
      <c r="CS247" s="515"/>
      <c r="CT247" s="515"/>
      <c r="CU247" s="515"/>
      <c r="CV247" s="515"/>
      <c r="CW247" s="515"/>
      <c r="CX247" s="515"/>
      <c r="CY247" s="515"/>
      <c r="CZ247" s="515"/>
      <c r="DA247" s="515"/>
      <c r="DB247" s="515"/>
      <c r="DC247" s="515"/>
      <c r="DD247" s="515"/>
      <c r="DE247" s="515"/>
      <c r="DF247" s="515"/>
      <c r="DG247" s="515"/>
      <c r="DH247" s="515"/>
      <c r="DI247" s="515"/>
      <c r="DJ247" s="515"/>
      <c r="DK247" s="515"/>
      <c r="DL247" s="515"/>
      <c r="DM247" s="515"/>
      <c r="DN247" s="515"/>
      <c r="DO247" s="515"/>
      <c r="DP247" s="515"/>
      <c r="DQ247" s="515"/>
      <c r="DR247" s="515"/>
      <c r="DS247" s="515"/>
      <c r="DT247" s="515"/>
      <c r="DU247" s="515"/>
      <c r="DV247" s="515"/>
      <c r="DW247" s="515"/>
      <c r="DX247" s="515"/>
      <c r="DY247" s="515"/>
      <c r="DZ247" s="515"/>
      <c r="EA247" s="515"/>
      <c r="EB247" s="515"/>
      <c r="EC247" s="515"/>
      <c r="ED247" s="515"/>
      <c r="EE247" s="515"/>
      <c r="EF247" s="515"/>
      <c r="EG247" s="515"/>
      <c r="EH247" s="515"/>
      <c r="EI247" s="515"/>
      <c r="EJ247" s="515"/>
      <c r="EK247" s="515"/>
      <c r="EL247" s="515"/>
      <c r="EM247" s="515"/>
      <c r="EN247" s="515"/>
      <c r="EO247" s="515"/>
      <c r="EP247" s="515"/>
      <c r="EQ247" s="515"/>
      <c r="ER247" s="515"/>
      <c r="ES247" s="515"/>
      <c r="ET247" s="515"/>
      <c r="EU247" s="515"/>
      <c r="EV247" s="515"/>
      <c r="EW247" s="515"/>
      <c r="EX247" s="515"/>
      <c r="EY247" s="515"/>
      <c r="EZ247" s="515"/>
      <c r="FA247" s="515"/>
      <c r="FB247" s="515"/>
      <c r="FC247" s="515"/>
      <c r="FD247" s="515"/>
      <c r="FE247" s="515"/>
      <c r="FF247" s="515"/>
      <c r="FG247" s="515"/>
      <c r="FH247" s="515"/>
      <c r="FI247" s="515"/>
      <c r="FJ247" s="515"/>
      <c r="FK247" s="515"/>
      <c r="FL247" s="515"/>
      <c r="FM247" s="515"/>
      <c r="FN247" s="515"/>
      <c r="FO247" s="515"/>
      <c r="FP247" s="515"/>
      <c r="FQ247" s="515"/>
      <c r="FR247" s="515"/>
      <c r="FS247" s="515"/>
      <c r="FT247" s="515"/>
      <c r="FU247" s="515"/>
      <c r="FV247" s="515"/>
      <c r="FW247" s="515"/>
      <c r="FX247" s="515"/>
      <c r="FY247" s="515"/>
      <c r="FZ247" s="515"/>
      <c r="GA247" s="515"/>
      <c r="GB247" s="515"/>
      <c r="GC247" s="515"/>
      <c r="GD247" s="515"/>
      <c r="GE247" s="515"/>
      <c r="GF247" s="515"/>
      <c r="GG247" s="515"/>
      <c r="GH247" s="515"/>
      <c r="GI247" s="515"/>
      <c r="GJ247" s="515"/>
      <c r="GK247" s="515"/>
      <c r="GL247" s="515"/>
      <c r="GM247" s="515"/>
      <c r="GN247" s="515"/>
      <c r="GO247" s="515"/>
      <c r="GP247" s="515"/>
      <c r="GQ247" s="515"/>
      <c r="GR247" s="515"/>
      <c r="GS247" s="515"/>
      <c r="GT247" s="515"/>
      <c r="GU247" s="515"/>
      <c r="GV247" s="515"/>
      <c r="GW247" s="515"/>
      <c r="GX247" s="515"/>
      <c r="GY247" s="515"/>
      <c r="GZ247" s="515"/>
      <c r="HA247" s="515"/>
      <c r="HB247" s="515"/>
      <c r="HC247" s="515"/>
      <c r="HD247" s="515"/>
      <c r="HE247" s="515"/>
      <c r="HF247" s="515"/>
      <c r="HG247" s="515"/>
      <c r="HH247" s="515"/>
      <c r="HI247" s="515"/>
      <c r="HJ247" s="515"/>
      <c r="HK247" s="515"/>
      <c r="HL247" s="515"/>
      <c r="HM247" s="515"/>
      <c r="HN247" s="515"/>
      <c r="HO247" s="515"/>
      <c r="HP247" s="515"/>
      <c r="HQ247" s="515"/>
      <c r="HR247" s="515"/>
      <c r="HS247" s="515"/>
      <c r="HT247" s="515"/>
      <c r="HU247" s="515"/>
      <c r="HV247" s="515"/>
      <c r="HW247" s="515"/>
      <c r="HX247" s="515"/>
      <c r="HY247" s="515"/>
      <c r="HZ247" s="515"/>
      <c r="IA247" s="515"/>
      <c r="IB247" s="515"/>
      <c r="IC247" s="515"/>
      <c r="ID247" s="515"/>
      <c r="IE247" s="515"/>
      <c r="IF247" s="515"/>
      <c r="IG247" s="515"/>
      <c r="IH247" s="515"/>
      <c r="II247" s="515"/>
      <c r="IJ247" s="515"/>
      <c r="IK247" s="515"/>
      <c r="IL247" s="515"/>
      <c r="IM247" s="515"/>
      <c r="IN247" s="515"/>
      <c r="IO247" s="515"/>
      <c r="IP247" s="515"/>
      <c r="IQ247" s="515"/>
      <c r="IR247" s="515"/>
      <c r="IS247" s="515"/>
      <c r="IT247" s="515"/>
      <c r="IU247" s="515"/>
      <c r="IV247" s="515"/>
      <c r="IW247" s="515"/>
      <c r="IX247" s="515"/>
      <c r="IY247" s="515"/>
      <c r="IZ247" s="515"/>
      <c r="JA247" s="515"/>
      <c r="JB247" s="515"/>
      <c r="JC247" s="515"/>
      <c r="JD247" s="515"/>
      <c r="JE247" s="515"/>
      <c r="JF247" s="515"/>
      <c r="JG247" s="515"/>
      <c r="JH247" s="515"/>
      <c r="JI247" s="515"/>
      <c r="JJ247" s="515"/>
      <c r="JK247" s="515"/>
      <c r="JL247" s="515"/>
      <c r="JM247" s="515"/>
      <c r="JN247" s="515"/>
      <c r="JO247" s="515"/>
      <c r="JP247" s="515"/>
      <c r="JQ247" s="515"/>
      <c r="JR247" s="515"/>
      <c r="JS247" s="515"/>
      <c r="JT247" s="515"/>
      <c r="JU247" s="515"/>
      <c r="JV247" s="515"/>
      <c r="JW247" s="515"/>
      <c r="JX247" s="515"/>
      <c r="JY247" s="515"/>
      <c r="JZ247" s="515"/>
      <c r="KA247" s="515"/>
      <c r="KB247" s="515"/>
      <c r="KC247" s="515"/>
      <c r="KD247" s="515"/>
      <c r="KE247" s="515"/>
      <c r="KF247" s="515"/>
      <c r="KG247" s="515"/>
      <c r="KH247" s="515"/>
      <c r="KI247" s="515"/>
      <c r="KJ247" s="515"/>
      <c r="KK247" s="515"/>
      <c r="KL247" s="515"/>
      <c r="KM247" s="515"/>
      <c r="KN247" s="515"/>
      <c r="KO247" s="515"/>
      <c r="KP247" s="515"/>
      <c r="KQ247" s="515"/>
      <c r="KR247" s="515"/>
      <c r="KS247" s="515"/>
      <c r="KT247" s="515"/>
      <c r="KU247" s="515"/>
      <c r="KV247" s="515"/>
      <c r="KW247" s="515"/>
      <c r="KX247" s="515"/>
      <c r="KY247" s="515"/>
      <c r="KZ247" s="515"/>
      <c r="LA247" s="515"/>
      <c r="LB247" s="515"/>
      <c r="LC247" s="515"/>
      <c r="LD247" s="515"/>
      <c r="LE247" s="515"/>
      <c r="LF247" s="515"/>
      <c r="LG247" s="515"/>
      <c r="LH247" s="515"/>
      <c r="LI247" s="515"/>
      <c r="LJ247" s="515"/>
      <c r="LK247" s="515"/>
      <c r="LL247" s="515"/>
      <c r="LM247" s="515"/>
      <c r="LN247" s="515"/>
      <c r="LO247" s="515"/>
      <c r="LP247" s="515"/>
      <c r="LQ247" s="515"/>
      <c r="LR247" s="515"/>
      <c r="LS247" s="515"/>
      <c r="LT247" s="515"/>
      <c r="LU247" s="515"/>
      <c r="LV247" s="515"/>
      <c r="LW247" s="515"/>
      <c r="LX247" s="515"/>
      <c r="LY247" s="515"/>
      <c r="LZ247" s="515"/>
      <c r="MA247" s="515"/>
      <c r="MB247" s="515"/>
      <c r="MC247" s="515"/>
      <c r="MD247" s="515"/>
      <c r="ME247" s="515"/>
      <c r="MF247" s="515"/>
      <c r="MG247" s="515"/>
      <c r="MH247" s="515"/>
      <c r="MI247" s="515"/>
      <c r="MJ247" s="515"/>
      <c r="MK247" s="515"/>
      <c r="ML247" s="515"/>
      <c r="MM247" s="515"/>
      <c r="MN247" s="515"/>
      <c r="MO247" s="515"/>
      <c r="MP247" s="515"/>
      <c r="MQ247" s="515"/>
      <c r="MR247" s="515"/>
      <c r="MS247" s="515"/>
      <c r="MT247" s="515"/>
      <c r="MU247" s="515"/>
      <c r="MV247" s="515"/>
      <c r="MW247" s="515"/>
      <c r="MX247" s="515"/>
      <c r="MY247" s="515"/>
      <c r="MZ247" s="515"/>
      <c r="NA247" s="515"/>
      <c r="NB247" s="515"/>
      <c r="NC247" s="515"/>
      <c r="ND247" s="515"/>
      <c r="NE247" s="515"/>
      <c r="NF247" s="515"/>
      <c r="NG247" s="515"/>
      <c r="NH247" s="515"/>
      <c r="NI247" s="515"/>
      <c r="NJ247" s="515"/>
      <c r="NK247" s="515"/>
    </row>
    <row r="248" spans="1:375" s="384" customFormat="1" ht="13.8" x14ac:dyDescent="0.3">
      <c r="A248" s="394"/>
      <c r="B248" s="395"/>
      <c r="C248" s="507" t="s">
        <v>325</v>
      </c>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c r="AA248" s="395"/>
      <c r="AB248" s="395"/>
      <c r="AC248" s="395"/>
      <c r="AD248" s="395"/>
      <c r="AE248" s="395"/>
      <c r="AF248" s="395"/>
      <c r="AG248" s="395"/>
      <c r="AH248" s="395"/>
      <c r="AI248" s="395"/>
      <c r="AJ248" s="395"/>
      <c r="AK248" s="395"/>
      <c r="AL248" s="395"/>
      <c r="AM248" s="395"/>
      <c r="AN248" s="395"/>
      <c r="AO248" s="395"/>
      <c r="AP248" s="395"/>
      <c r="AQ248" s="395"/>
      <c r="AR248" s="395"/>
      <c r="AS248" s="395"/>
      <c r="AT248" s="395"/>
      <c r="AU248" s="395"/>
      <c r="AV248" s="395"/>
      <c r="AW248" s="395"/>
      <c r="AX248" s="395"/>
      <c r="AY248" s="395"/>
      <c r="AZ248" s="395"/>
      <c r="BA248" s="395"/>
      <c r="BB248" s="395"/>
      <c r="BC248" s="395"/>
      <c r="BD248" s="395"/>
      <c r="BE248" s="395"/>
      <c r="BF248" s="395"/>
      <c r="BG248" s="395"/>
      <c r="BH248" s="395"/>
      <c r="BI248" s="395"/>
      <c r="BJ248" s="395"/>
      <c r="BK248" s="395"/>
      <c r="BL248" s="395"/>
      <c r="BM248" s="395"/>
      <c r="BN248" s="395"/>
      <c r="BO248" s="395"/>
      <c r="BP248" s="395"/>
      <c r="BQ248" s="395"/>
      <c r="BR248" s="395"/>
      <c r="BS248" s="395"/>
      <c r="BT248" s="395"/>
      <c r="BU248" s="395"/>
      <c r="BV248" s="395"/>
      <c r="BW248" s="395"/>
      <c r="BX248" s="395"/>
      <c r="BY248" s="395"/>
      <c r="BZ248" s="395"/>
      <c r="CA248" s="395"/>
      <c r="CB248" s="395"/>
      <c r="CC248" s="395"/>
      <c r="CD248" s="395"/>
      <c r="CE248" s="395"/>
      <c r="CF248" s="395"/>
      <c r="CG248" s="395"/>
      <c r="CH248" s="395"/>
      <c r="CI248" s="395"/>
      <c r="CJ248" s="395"/>
      <c r="CK248" s="395"/>
      <c r="CL248" s="395"/>
      <c r="CM248" s="395"/>
      <c r="CN248" s="395"/>
      <c r="CO248" s="395"/>
      <c r="CP248" s="395"/>
      <c r="CQ248" s="395"/>
      <c r="CR248" s="395"/>
      <c r="CS248" s="395"/>
      <c r="CT248" s="395"/>
      <c r="CU248" s="395"/>
      <c r="CV248" s="395"/>
      <c r="CW248" s="395"/>
      <c r="CX248" s="395"/>
      <c r="CY248" s="395"/>
      <c r="CZ248" s="395"/>
      <c r="DA248" s="395"/>
      <c r="DB248" s="395"/>
      <c r="DC248" s="395"/>
      <c r="DD248" s="395"/>
      <c r="DE248" s="395"/>
      <c r="DF248" s="395"/>
      <c r="DG248" s="395"/>
      <c r="DH248" s="395"/>
      <c r="DI248" s="395"/>
      <c r="DJ248" s="395"/>
      <c r="DK248" s="395"/>
      <c r="DL248" s="395"/>
      <c r="DM248" s="395"/>
      <c r="DN248" s="395"/>
      <c r="DO248" s="395"/>
      <c r="DP248" s="395"/>
      <c r="DQ248" s="395"/>
      <c r="DR248" s="395"/>
      <c r="DS248" s="395"/>
      <c r="DT248" s="395"/>
      <c r="DU248" s="395"/>
      <c r="DV248" s="395"/>
      <c r="DW248" s="395"/>
      <c r="DX248" s="395"/>
      <c r="DY248" s="395"/>
      <c r="DZ248" s="395"/>
      <c r="EA248" s="395"/>
      <c r="EB248" s="395"/>
      <c r="EC248" s="395"/>
      <c r="ED248" s="395"/>
      <c r="EE248" s="395"/>
      <c r="EF248" s="395"/>
      <c r="EG248" s="395"/>
      <c r="EH248" s="395"/>
      <c r="EI248" s="395"/>
      <c r="EJ248" s="395"/>
      <c r="EK248" s="395"/>
      <c r="EL248" s="395"/>
      <c r="EM248" s="395"/>
      <c r="EN248" s="395"/>
      <c r="EO248" s="395"/>
      <c r="EP248" s="395"/>
      <c r="EQ248" s="395"/>
      <c r="ER248" s="395"/>
      <c r="ES248" s="395"/>
      <c r="ET248" s="395"/>
      <c r="EU248" s="395"/>
      <c r="EV248" s="395"/>
      <c r="EW248" s="395"/>
      <c r="EX248" s="395"/>
      <c r="EY248" s="395"/>
      <c r="EZ248" s="395"/>
      <c r="FA248" s="395"/>
      <c r="FB248" s="395"/>
      <c r="FC248" s="395"/>
      <c r="FD248" s="395"/>
      <c r="FE248" s="395"/>
      <c r="FF248" s="395"/>
      <c r="FG248" s="395"/>
      <c r="FH248" s="395"/>
      <c r="FI248" s="395"/>
      <c r="FJ248" s="395"/>
      <c r="FK248" s="395"/>
      <c r="FL248" s="395"/>
      <c r="FM248" s="395"/>
      <c r="FN248" s="395"/>
      <c r="FO248" s="395"/>
      <c r="FP248" s="395"/>
      <c r="FQ248" s="395"/>
      <c r="FR248" s="395"/>
      <c r="FS248" s="395"/>
      <c r="FT248" s="395"/>
      <c r="FU248" s="395"/>
      <c r="FV248" s="395"/>
      <c r="FW248" s="395"/>
      <c r="FX248" s="395"/>
      <c r="FY248" s="395"/>
      <c r="FZ248" s="395"/>
      <c r="GA248" s="395"/>
      <c r="GB248" s="395"/>
      <c r="GC248" s="395"/>
      <c r="GD248" s="395"/>
      <c r="GE248" s="395"/>
      <c r="GF248" s="395"/>
      <c r="GG248" s="395"/>
      <c r="GH248" s="395"/>
      <c r="GI248" s="395"/>
      <c r="GJ248" s="395"/>
      <c r="GK248" s="395"/>
      <c r="GL248" s="395"/>
      <c r="GM248" s="395"/>
      <c r="GN248" s="395"/>
      <c r="GO248" s="395"/>
      <c r="GP248" s="395"/>
      <c r="GQ248" s="395"/>
      <c r="GR248" s="395"/>
      <c r="GS248" s="395"/>
      <c r="GT248" s="395"/>
      <c r="GU248" s="395"/>
      <c r="GV248" s="395"/>
      <c r="GW248" s="395"/>
      <c r="GX248" s="395"/>
      <c r="GY248" s="395"/>
      <c r="GZ248" s="395"/>
      <c r="HA248" s="395"/>
      <c r="HB248" s="395"/>
      <c r="HC248" s="395"/>
      <c r="HD248" s="395"/>
      <c r="HE248" s="395"/>
      <c r="HF248" s="395"/>
      <c r="HG248" s="395"/>
      <c r="HH248" s="395"/>
      <c r="HI248" s="395"/>
      <c r="HJ248" s="395"/>
      <c r="HK248" s="395"/>
      <c r="HL248" s="395"/>
      <c r="HM248" s="395"/>
      <c r="HN248" s="395"/>
      <c r="HO248" s="395"/>
      <c r="HP248" s="395"/>
      <c r="HQ248" s="395"/>
      <c r="HR248" s="395"/>
      <c r="HS248" s="395"/>
      <c r="HT248" s="395"/>
      <c r="HU248" s="395"/>
      <c r="HV248" s="395"/>
      <c r="HW248" s="395"/>
      <c r="HX248" s="395"/>
      <c r="HY248" s="395"/>
      <c r="HZ248" s="395"/>
      <c r="IA248" s="395"/>
      <c r="IB248" s="395"/>
      <c r="IC248" s="395"/>
      <c r="ID248" s="395"/>
      <c r="IE248" s="395"/>
      <c r="IF248" s="395"/>
      <c r="IG248" s="395"/>
      <c r="IH248" s="395"/>
      <c r="II248" s="395"/>
      <c r="IJ248" s="395"/>
      <c r="IK248" s="395"/>
      <c r="IL248" s="395"/>
      <c r="IM248" s="395"/>
      <c r="IN248" s="395"/>
      <c r="IO248" s="395"/>
      <c r="IP248" s="395"/>
      <c r="IQ248" s="395"/>
      <c r="IR248" s="395"/>
      <c r="IS248" s="395"/>
      <c r="IT248" s="395"/>
      <c r="IU248" s="395"/>
      <c r="IV248" s="395"/>
      <c r="IW248" s="395"/>
      <c r="IX248" s="395"/>
      <c r="IY248" s="395"/>
      <c r="IZ248" s="395"/>
      <c r="JA248" s="395"/>
      <c r="JB248" s="395"/>
      <c r="JC248" s="395"/>
      <c r="JD248" s="395"/>
      <c r="JE248" s="395"/>
      <c r="JF248" s="395"/>
      <c r="JG248" s="395"/>
      <c r="JH248" s="395"/>
      <c r="JI248" s="395"/>
      <c r="JJ248" s="395"/>
      <c r="JK248" s="395"/>
      <c r="JL248" s="395"/>
      <c r="JM248" s="395"/>
      <c r="JN248" s="395"/>
      <c r="JO248" s="395"/>
      <c r="JP248" s="395"/>
      <c r="JQ248" s="395"/>
      <c r="JR248" s="395"/>
      <c r="JS248" s="395"/>
      <c r="JT248" s="395"/>
      <c r="JU248" s="395"/>
      <c r="JV248" s="395"/>
      <c r="JW248" s="395"/>
      <c r="JX248" s="395"/>
      <c r="JY248" s="395"/>
      <c r="JZ248" s="395"/>
      <c r="KA248" s="395"/>
      <c r="KB248" s="395"/>
      <c r="KC248" s="395"/>
      <c r="KD248" s="395"/>
      <c r="KE248" s="395"/>
      <c r="KF248" s="395"/>
      <c r="KG248" s="395"/>
      <c r="KH248" s="395"/>
      <c r="KI248" s="395"/>
      <c r="KJ248" s="395"/>
      <c r="KK248" s="395"/>
      <c r="KL248" s="395"/>
      <c r="KM248" s="395"/>
      <c r="KN248" s="395"/>
      <c r="KO248" s="395"/>
      <c r="KP248" s="395"/>
      <c r="KQ248" s="395"/>
      <c r="KR248" s="395"/>
      <c r="KS248" s="395"/>
      <c r="KT248" s="395"/>
      <c r="KU248" s="395"/>
      <c r="KV248" s="395"/>
      <c r="KW248" s="395"/>
      <c r="KX248" s="395"/>
      <c r="KY248" s="395"/>
      <c r="KZ248" s="395"/>
      <c r="LA248" s="395"/>
      <c r="LB248" s="395"/>
      <c r="LC248" s="395"/>
      <c r="LD248" s="395"/>
      <c r="LE248" s="395"/>
      <c r="LF248" s="395"/>
      <c r="LG248" s="395"/>
      <c r="LH248" s="395"/>
      <c r="LI248" s="395"/>
      <c r="LJ248" s="395"/>
      <c r="LK248" s="395"/>
      <c r="LL248" s="395"/>
      <c r="LM248" s="395"/>
      <c r="LN248" s="395"/>
      <c r="LO248" s="395"/>
      <c r="LP248" s="395"/>
      <c r="LQ248" s="395"/>
      <c r="LR248" s="395"/>
      <c r="LS248" s="395"/>
      <c r="LT248" s="395"/>
      <c r="LU248" s="395"/>
      <c r="LV248" s="395"/>
      <c r="LW248" s="395"/>
      <c r="LX248" s="395"/>
      <c r="LY248" s="395"/>
      <c r="LZ248" s="395"/>
      <c r="MA248" s="395"/>
      <c r="MB248" s="395"/>
      <c r="MC248" s="395"/>
      <c r="MD248" s="395"/>
      <c r="ME248" s="395"/>
      <c r="MF248" s="395"/>
      <c r="MG248" s="395"/>
      <c r="MH248" s="395"/>
      <c r="MI248" s="395"/>
      <c r="MJ248" s="395"/>
      <c r="MK248" s="395"/>
      <c r="ML248" s="395"/>
      <c r="MM248" s="395"/>
      <c r="MN248" s="395"/>
      <c r="MO248" s="395"/>
      <c r="MP248" s="395"/>
      <c r="MQ248" s="395"/>
      <c r="MR248" s="395"/>
      <c r="MS248" s="395"/>
      <c r="MT248" s="395"/>
      <c r="MU248" s="395"/>
      <c r="MV248" s="395"/>
      <c r="MW248" s="395"/>
      <c r="MX248" s="395"/>
      <c r="MY248" s="395"/>
      <c r="MZ248" s="395"/>
      <c r="NA248" s="395"/>
      <c r="NB248" s="395"/>
      <c r="NC248" s="395"/>
      <c r="ND248" s="395"/>
      <c r="NE248" s="395"/>
      <c r="NF248" s="395"/>
      <c r="NG248" s="395"/>
      <c r="NH248" s="395"/>
      <c r="NI248" s="395"/>
      <c r="NJ248" s="395"/>
      <c r="NK248" s="508"/>
    </row>
    <row r="249" spans="1:375" s="384" customFormat="1" ht="13.8" x14ac:dyDescent="0.3">
      <c r="A249" s="432"/>
      <c r="B249" s="509"/>
      <c r="C249" s="510" t="str">
        <f>A85&amp;" / "&amp;C85</f>
        <v xml:space="preserve"> / </v>
      </c>
      <c r="D249" s="511"/>
      <c r="E249" s="511"/>
      <c r="F249" s="511"/>
      <c r="G249" s="511"/>
      <c r="H249" s="511"/>
      <c r="I249" s="511"/>
      <c r="J249" s="511"/>
      <c r="K249" s="511"/>
      <c r="L249" s="511"/>
      <c r="M249" s="511"/>
      <c r="N249" s="511"/>
      <c r="O249" s="511"/>
      <c r="P249" s="511"/>
      <c r="Q249" s="511"/>
      <c r="R249" s="511"/>
      <c r="S249" s="511"/>
      <c r="T249" s="511"/>
      <c r="U249" s="511"/>
      <c r="V249" s="511"/>
      <c r="W249" s="511"/>
      <c r="X249" s="511"/>
      <c r="Y249" s="511"/>
      <c r="Z249" s="511"/>
      <c r="AA249" s="511"/>
      <c r="AB249" s="511"/>
      <c r="AC249" s="511"/>
      <c r="AD249" s="511"/>
      <c r="AE249" s="511"/>
      <c r="AF249" s="511"/>
      <c r="AG249" s="511"/>
      <c r="AH249" s="511"/>
      <c r="AI249" s="511"/>
      <c r="AJ249" s="511"/>
      <c r="AK249" s="511"/>
      <c r="AL249" s="511"/>
      <c r="AM249" s="511"/>
      <c r="AN249" s="511"/>
      <c r="AO249" s="511"/>
      <c r="AP249" s="511"/>
      <c r="AQ249" s="511"/>
      <c r="AR249" s="511"/>
      <c r="AS249" s="511"/>
      <c r="AT249" s="511"/>
      <c r="AU249" s="511"/>
      <c r="AV249" s="511"/>
      <c r="AW249" s="511"/>
      <c r="AX249" s="511"/>
      <c r="AY249" s="511"/>
      <c r="AZ249" s="511"/>
      <c r="BA249" s="511"/>
      <c r="BB249" s="511"/>
      <c r="BC249" s="511"/>
      <c r="BD249" s="511"/>
      <c r="BE249" s="511"/>
      <c r="BF249" s="511"/>
      <c r="BG249" s="511"/>
      <c r="BH249" s="511"/>
      <c r="BI249" s="511"/>
      <c r="BJ249" s="511"/>
      <c r="BK249" s="511"/>
      <c r="BL249" s="511"/>
      <c r="BM249" s="511"/>
      <c r="BN249" s="511"/>
      <c r="BO249" s="511"/>
      <c r="BP249" s="511"/>
      <c r="BQ249" s="511"/>
      <c r="BR249" s="511"/>
      <c r="BS249" s="511"/>
      <c r="BT249" s="511"/>
      <c r="BU249" s="511"/>
      <c r="BV249" s="511"/>
      <c r="BW249" s="511"/>
      <c r="BX249" s="511"/>
      <c r="BY249" s="511"/>
      <c r="BZ249" s="511"/>
      <c r="CA249" s="511"/>
      <c r="CB249" s="511"/>
      <c r="CC249" s="511"/>
      <c r="CD249" s="511"/>
      <c r="CE249" s="511"/>
      <c r="CF249" s="511"/>
      <c r="CG249" s="511"/>
      <c r="CH249" s="511"/>
      <c r="CI249" s="511"/>
      <c r="CJ249" s="511"/>
      <c r="CK249" s="511"/>
      <c r="CL249" s="511"/>
      <c r="CM249" s="511"/>
      <c r="CN249" s="511"/>
      <c r="CO249" s="511"/>
      <c r="CP249" s="511"/>
      <c r="CQ249" s="511"/>
      <c r="CR249" s="511"/>
      <c r="CS249" s="511"/>
      <c r="CT249" s="511"/>
      <c r="CU249" s="511"/>
      <c r="CV249" s="511"/>
      <c r="CW249" s="511"/>
      <c r="CX249" s="511"/>
      <c r="CY249" s="511"/>
      <c r="CZ249" s="511"/>
      <c r="DA249" s="511"/>
      <c r="DB249" s="511"/>
      <c r="DC249" s="511"/>
      <c r="DD249" s="511"/>
      <c r="DE249" s="511"/>
      <c r="DF249" s="511"/>
      <c r="DG249" s="511"/>
      <c r="DH249" s="511"/>
      <c r="DI249" s="511"/>
      <c r="DJ249" s="511"/>
      <c r="DK249" s="511"/>
      <c r="DL249" s="511"/>
      <c r="DM249" s="511"/>
      <c r="DN249" s="511"/>
      <c r="DO249" s="511"/>
      <c r="DP249" s="511"/>
      <c r="DQ249" s="511"/>
      <c r="DR249" s="511"/>
      <c r="DS249" s="511"/>
      <c r="DT249" s="511"/>
      <c r="DU249" s="511"/>
      <c r="DV249" s="511"/>
      <c r="DW249" s="511"/>
      <c r="DX249" s="511"/>
      <c r="DY249" s="511"/>
      <c r="DZ249" s="511"/>
      <c r="EA249" s="511"/>
      <c r="EB249" s="511"/>
      <c r="EC249" s="511"/>
      <c r="ED249" s="511"/>
      <c r="EE249" s="511"/>
      <c r="EF249" s="511"/>
      <c r="EG249" s="511"/>
      <c r="EH249" s="511"/>
      <c r="EI249" s="511"/>
      <c r="EJ249" s="511"/>
      <c r="EK249" s="511"/>
      <c r="EL249" s="511"/>
      <c r="EM249" s="511"/>
      <c r="EN249" s="511"/>
      <c r="EO249" s="511"/>
      <c r="EP249" s="511"/>
      <c r="EQ249" s="511"/>
      <c r="ER249" s="511"/>
      <c r="ES249" s="511"/>
      <c r="ET249" s="511"/>
      <c r="EU249" s="511"/>
      <c r="EV249" s="511"/>
      <c r="EW249" s="511"/>
      <c r="EX249" s="511"/>
      <c r="EY249" s="511"/>
      <c r="EZ249" s="511"/>
      <c r="FA249" s="511"/>
      <c r="FB249" s="511"/>
      <c r="FC249" s="511"/>
      <c r="FD249" s="511"/>
      <c r="FE249" s="511"/>
      <c r="FF249" s="511"/>
      <c r="FG249" s="511"/>
      <c r="FH249" s="511"/>
      <c r="FI249" s="511"/>
      <c r="FJ249" s="511"/>
      <c r="FK249" s="511"/>
      <c r="FL249" s="511"/>
      <c r="FM249" s="511"/>
      <c r="FN249" s="511"/>
      <c r="FO249" s="511"/>
      <c r="FP249" s="511"/>
      <c r="FQ249" s="511"/>
      <c r="FR249" s="511"/>
      <c r="FS249" s="511"/>
      <c r="FT249" s="511"/>
      <c r="FU249" s="511"/>
      <c r="FV249" s="511"/>
      <c r="FW249" s="511"/>
      <c r="FX249" s="511"/>
      <c r="FY249" s="511"/>
      <c r="FZ249" s="511"/>
      <c r="GA249" s="511"/>
      <c r="GB249" s="511"/>
      <c r="GC249" s="511"/>
      <c r="GD249" s="511"/>
      <c r="GE249" s="511"/>
      <c r="GF249" s="511"/>
      <c r="GG249" s="511"/>
      <c r="GH249" s="511"/>
      <c r="GI249" s="511"/>
      <c r="GJ249" s="511"/>
      <c r="GK249" s="511"/>
      <c r="GL249" s="511"/>
      <c r="GM249" s="511"/>
      <c r="GN249" s="511"/>
      <c r="GO249" s="511"/>
      <c r="GP249" s="511"/>
      <c r="GQ249" s="511"/>
      <c r="GR249" s="511"/>
      <c r="GS249" s="511"/>
      <c r="GT249" s="511"/>
      <c r="GU249" s="511"/>
      <c r="GV249" s="511"/>
      <c r="GW249" s="511"/>
      <c r="GX249" s="511"/>
      <c r="GY249" s="511"/>
      <c r="GZ249" s="511"/>
      <c r="HA249" s="511"/>
      <c r="HB249" s="511"/>
      <c r="HC249" s="511"/>
      <c r="HD249" s="511"/>
      <c r="HE249" s="511"/>
      <c r="HF249" s="511"/>
      <c r="HG249" s="511"/>
      <c r="HH249" s="511"/>
      <c r="HI249" s="511"/>
      <c r="HJ249" s="511"/>
      <c r="HK249" s="511"/>
      <c r="HL249" s="511"/>
      <c r="HM249" s="511"/>
      <c r="HN249" s="511"/>
      <c r="HO249" s="511"/>
      <c r="HP249" s="511"/>
      <c r="HQ249" s="511"/>
      <c r="HR249" s="511"/>
      <c r="HS249" s="511"/>
      <c r="HT249" s="511"/>
      <c r="HU249" s="511"/>
      <c r="HV249" s="511"/>
      <c r="HW249" s="511"/>
      <c r="HX249" s="511"/>
      <c r="HY249" s="511"/>
      <c r="HZ249" s="511"/>
      <c r="IA249" s="511"/>
      <c r="IB249" s="511"/>
      <c r="IC249" s="511"/>
      <c r="ID249" s="511"/>
      <c r="IE249" s="511"/>
      <c r="IF249" s="511"/>
      <c r="IG249" s="511"/>
      <c r="IH249" s="511"/>
      <c r="II249" s="511"/>
      <c r="IJ249" s="511"/>
      <c r="IK249" s="511"/>
      <c r="IL249" s="511"/>
      <c r="IM249" s="511"/>
      <c r="IN249" s="511"/>
      <c r="IO249" s="511"/>
      <c r="IP249" s="511"/>
      <c r="IQ249" s="511"/>
      <c r="IR249" s="511"/>
      <c r="IS249" s="511"/>
      <c r="IT249" s="511"/>
      <c r="IU249" s="511"/>
      <c r="IV249" s="511"/>
      <c r="IW249" s="511"/>
      <c r="IX249" s="511"/>
      <c r="IY249" s="511"/>
      <c r="IZ249" s="511"/>
      <c r="JA249" s="511"/>
      <c r="JB249" s="511"/>
      <c r="JC249" s="511"/>
      <c r="JD249" s="511"/>
      <c r="JE249" s="511"/>
      <c r="JF249" s="511"/>
      <c r="JG249" s="511"/>
      <c r="JH249" s="511"/>
      <c r="JI249" s="511"/>
      <c r="JJ249" s="511"/>
      <c r="JK249" s="511"/>
      <c r="JL249" s="511"/>
      <c r="JM249" s="511"/>
      <c r="JN249" s="511"/>
      <c r="JO249" s="511"/>
      <c r="JP249" s="511"/>
      <c r="JQ249" s="511"/>
      <c r="JR249" s="511"/>
      <c r="JS249" s="511"/>
      <c r="JT249" s="511"/>
      <c r="JU249" s="511"/>
      <c r="JV249" s="511"/>
      <c r="JW249" s="511"/>
      <c r="JX249" s="511"/>
      <c r="JY249" s="511"/>
      <c r="JZ249" s="511"/>
      <c r="KA249" s="511"/>
      <c r="KB249" s="511"/>
      <c r="KC249" s="511"/>
      <c r="KD249" s="511"/>
      <c r="KE249" s="511"/>
      <c r="KF249" s="511"/>
      <c r="KG249" s="511"/>
      <c r="KH249" s="511"/>
      <c r="KI249" s="511"/>
      <c r="KJ249" s="511"/>
      <c r="KK249" s="511"/>
      <c r="KL249" s="511"/>
      <c r="KM249" s="511"/>
      <c r="KN249" s="511"/>
      <c r="KO249" s="511"/>
      <c r="KP249" s="511"/>
      <c r="KQ249" s="511"/>
      <c r="KR249" s="511"/>
      <c r="KS249" s="511"/>
      <c r="KT249" s="511"/>
      <c r="KU249" s="511"/>
      <c r="KV249" s="511"/>
      <c r="KW249" s="511"/>
      <c r="KX249" s="511"/>
      <c r="KY249" s="511"/>
      <c r="KZ249" s="511"/>
      <c r="LA249" s="511"/>
      <c r="LB249" s="511"/>
      <c r="LC249" s="511"/>
      <c r="LD249" s="511"/>
      <c r="LE249" s="511"/>
      <c r="LF249" s="511"/>
      <c r="LG249" s="511"/>
      <c r="LH249" s="511"/>
      <c r="LI249" s="511"/>
      <c r="LJ249" s="511"/>
      <c r="LK249" s="511"/>
      <c r="LL249" s="511"/>
      <c r="LM249" s="511"/>
      <c r="LN249" s="511"/>
      <c r="LO249" s="511"/>
      <c r="LP249" s="511"/>
      <c r="LQ249" s="511"/>
      <c r="LR249" s="511"/>
      <c r="LS249" s="511"/>
      <c r="LT249" s="511"/>
      <c r="LU249" s="511"/>
      <c r="LV249" s="511"/>
      <c r="LW249" s="511"/>
      <c r="LX249" s="511"/>
      <c r="LY249" s="511"/>
      <c r="LZ249" s="511"/>
      <c r="MA249" s="511"/>
      <c r="MB249" s="511"/>
      <c r="MC249" s="511"/>
      <c r="MD249" s="511"/>
      <c r="ME249" s="511"/>
      <c r="MF249" s="511"/>
      <c r="MG249" s="511"/>
      <c r="MH249" s="511"/>
      <c r="MI249" s="511"/>
      <c r="MJ249" s="511"/>
      <c r="MK249" s="511"/>
      <c r="ML249" s="511"/>
      <c r="MM249" s="511"/>
      <c r="MN249" s="511"/>
      <c r="MO249" s="511"/>
      <c r="MP249" s="511"/>
      <c r="MQ249" s="511"/>
      <c r="MR249" s="511"/>
      <c r="MS249" s="511"/>
      <c r="MT249" s="511"/>
      <c r="MU249" s="511"/>
      <c r="MV249" s="511"/>
      <c r="MW249" s="511"/>
      <c r="MX249" s="511"/>
      <c r="MY249" s="511"/>
      <c r="MZ249" s="511"/>
      <c r="NA249" s="511"/>
      <c r="NB249" s="511"/>
      <c r="NC249" s="511"/>
      <c r="ND249" s="511"/>
      <c r="NE249" s="511"/>
      <c r="NF249" s="511"/>
      <c r="NG249" s="511"/>
      <c r="NH249" s="511"/>
      <c r="NI249" s="511"/>
      <c r="NJ249" s="511"/>
      <c r="NK249" s="512"/>
    </row>
    <row r="250" spans="1:375" s="384" customFormat="1" ht="13.8" x14ac:dyDescent="0.3">
      <c r="A250" s="513">
        <f t="shared" ref="A250:A262" si="330">SUM(D250:NK250)</f>
        <v>0</v>
      </c>
      <c r="B250" s="421" t="s">
        <v>326</v>
      </c>
      <c r="C250" s="514" t="s">
        <v>327</v>
      </c>
      <c r="D250" s="515">
        <f t="array" ref="D250">IFERROR(INDEX($N85:$N99,MATCH(1,IF($L85:$L99&lt;=D$167,IF($M85:$M99&gt;=D$167,1)),0))*$B85/12,0)</f>
        <v>0</v>
      </c>
      <c r="E250" s="515">
        <f t="array" ref="E250">IFERROR(INDEX($N85:$N99,MATCH(1,IF($L85:$L99&lt;=E$167,IF($M85:$M99&gt;=E$167,1)),0))*$B85/12,0)</f>
        <v>0</v>
      </c>
      <c r="F250" s="515">
        <f t="array" ref="F250">IFERROR(INDEX($N85:$N99,MATCH(1,IF($L85:$L99&lt;=F$167,IF($M85:$M99&gt;=F$167,1)),0))*$B85/12,0)</f>
        <v>0</v>
      </c>
      <c r="G250" s="515">
        <f t="array" ref="G250">IFERROR(INDEX($N85:$N99,MATCH(1,IF($L85:$L99&lt;=G$167,IF($M85:$M99&gt;=G$167,1)),0))*$B85/12,0)</f>
        <v>0</v>
      </c>
      <c r="H250" s="515">
        <f t="array" ref="H250">IFERROR(INDEX($N85:$N99,MATCH(1,IF($L85:$L99&lt;=H$167,IF($M85:$M99&gt;=H$167,1)),0))*$B85/12,0)</f>
        <v>0</v>
      </c>
      <c r="I250" s="515">
        <f t="array" ref="I250">IFERROR(INDEX($N85:$N99,MATCH(1,IF($L85:$L99&lt;=I$167,IF($M85:$M99&gt;=I$167,1)),0))*$B85/12,0)</f>
        <v>0</v>
      </c>
      <c r="J250" s="515">
        <f t="array" ref="J250">IFERROR(INDEX($N85:$N99,MATCH(1,IF($L85:$L99&lt;=J$167,IF($M85:$M99&gt;=J$167,1)),0))*$B85/12,0)</f>
        <v>0</v>
      </c>
      <c r="K250" s="515">
        <f t="array" ref="K250">IFERROR(INDEX($N85:$N99,MATCH(1,IF($L85:$L99&lt;=K$167,IF($M85:$M99&gt;=K$167,1)),0))*$B85/12,0)</f>
        <v>0</v>
      </c>
      <c r="L250" s="515">
        <f t="array" ref="L250">IFERROR(INDEX($N85:$N99,MATCH(1,IF($L85:$L99&lt;=L$167,IF($M85:$M99&gt;=L$167,1)),0))*$B85/12,0)</f>
        <v>0</v>
      </c>
      <c r="M250" s="515">
        <f t="array" ref="M250">IFERROR(INDEX($N85:$N99,MATCH(1,IF($L85:$L99&lt;=M$167,IF($M85:$M99&gt;=M$167,1)),0))*$B85/12,0)</f>
        <v>0</v>
      </c>
      <c r="N250" s="515">
        <f t="array" ref="N250">IFERROR(INDEX($N85:$N99,MATCH(1,IF($L85:$L99&lt;=N$167,IF($M85:$M99&gt;=N$167,1)),0))*$B85/12,0)</f>
        <v>0</v>
      </c>
      <c r="O250" s="515">
        <f t="array" ref="O250">IFERROR(INDEX($N85:$N99,MATCH(1,IF($L85:$L99&lt;=O$167,IF($M85:$M99&gt;=O$167,1)),0))*$B85/12,0)</f>
        <v>0</v>
      </c>
      <c r="P250" s="515">
        <f t="array" ref="P250">IFERROR(INDEX($N85:$N99,MATCH(1,IF($L85:$L99&lt;=P$167,IF($M85:$M99&gt;=P$167,1)),0))*$B85/12,0)</f>
        <v>0</v>
      </c>
      <c r="Q250" s="515">
        <f t="array" ref="Q250">IFERROR(INDEX($N85:$N99,MATCH(1,IF($L85:$L99&lt;=Q$167,IF($M85:$M99&gt;=Q$167,1)),0))*$B85/12,0)</f>
        <v>0</v>
      </c>
      <c r="R250" s="515">
        <f t="array" ref="R250">IFERROR(INDEX($N85:$N99,MATCH(1,IF($L85:$L99&lt;=R$167,IF($M85:$M99&gt;=R$167,1)),0))*$B85/12,0)</f>
        <v>0</v>
      </c>
      <c r="S250" s="515">
        <f t="array" ref="S250">IFERROR(INDEX($N85:$N99,MATCH(1,IF($L85:$L99&lt;=S$167,IF($M85:$M99&gt;=S$167,1)),0))*$B85/12,0)</f>
        <v>0</v>
      </c>
      <c r="T250" s="515">
        <f t="array" ref="T250">IFERROR(INDEX($N85:$N99,MATCH(1,IF($L85:$L99&lt;=T$167,IF($M85:$M99&gt;=T$167,1)),0))*$B85/12,0)</f>
        <v>0</v>
      </c>
      <c r="U250" s="515">
        <f t="array" ref="U250">IFERROR(INDEX($N85:$N99,MATCH(1,IF($L85:$L99&lt;=U$167,IF($M85:$M99&gt;=U$167,1)),0))*$B85/12,0)</f>
        <v>0</v>
      </c>
      <c r="V250" s="515">
        <f t="array" ref="V250">IFERROR(INDEX($N85:$N99,MATCH(1,IF($L85:$L99&lt;=V$167,IF($M85:$M99&gt;=V$167,1)),0))*$B85/12,0)</f>
        <v>0</v>
      </c>
      <c r="W250" s="515">
        <f t="array" ref="W250">IFERROR(INDEX($N85:$N99,MATCH(1,IF($L85:$L99&lt;=W$167,IF($M85:$M99&gt;=W$167,1)),0))*$B85/12,0)</f>
        <v>0</v>
      </c>
      <c r="X250" s="515">
        <f t="array" ref="X250">IFERROR(INDEX($N85:$N99,MATCH(1,IF($L85:$L99&lt;=X$167,IF($M85:$M99&gt;=X$167,1)),0))*$B85/12,0)</f>
        <v>0</v>
      </c>
      <c r="Y250" s="515">
        <f t="array" ref="Y250">IFERROR(INDEX($N85:$N99,MATCH(1,IF($L85:$L99&lt;=Y$167,IF($M85:$M99&gt;=Y$167,1)),0))*$B85/12,0)</f>
        <v>0</v>
      </c>
      <c r="Z250" s="515">
        <f t="array" ref="Z250">IFERROR(INDEX($N85:$N99,MATCH(1,IF($L85:$L99&lt;=Z$167,IF($M85:$M99&gt;=Z$167,1)),0))*$B85/12,0)</f>
        <v>0</v>
      </c>
      <c r="AA250" s="515">
        <f t="array" ref="AA250">IFERROR(INDEX($N85:$N99,MATCH(1,IF($L85:$L99&lt;=AA$167,IF($M85:$M99&gt;=AA$167,1)),0))*$B85/12,0)</f>
        <v>0</v>
      </c>
      <c r="AB250" s="515">
        <f t="array" ref="AB250">IFERROR(INDEX($N85:$N99,MATCH(1,IF($L85:$L99&lt;=AB$167,IF($M85:$M99&gt;=AB$167,1)),0))*$B85/12,0)</f>
        <v>0</v>
      </c>
      <c r="AC250" s="515">
        <f t="array" ref="AC250">IFERROR(INDEX($N85:$N99,MATCH(1,IF($L85:$L99&lt;=AC$167,IF($M85:$M99&gt;=AC$167,1)),0))*$B85/12,0)</f>
        <v>0</v>
      </c>
      <c r="AD250" s="515">
        <f t="array" ref="AD250">IFERROR(INDEX($N85:$N99,MATCH(1,IF($L85:$L99&lt;=AD$167,IF($M85:$M99&gt;=AD$167,1)),0))*$B85/12,0)</f>
        <v>0</v>
      </c>
      <c r="AE250" s="515">
        <f t="array" ref="AE250">IFERROR(INDEX($N85:$N99,MATCH(1,IF($L85:$L99&lt;=AE$167,IF($M85:$M99&gt;=AE$167,1)),0))*$B85/12,0)</f>
        <v>0</v>
      </c>
      <c r="AF250" s="515">
        <f t="array" ref="AF250">IFERROR(INDEX($N85:$N99,MATCH(1,IF($L85:$L99&lt;=AF$167,IF($M85:$M99&gt;=AF$167,1)),0))*$B85/12,0)</f>
        <v>0</v>
      </c>
      <c r="AG250" s="515">
        <f t="array" ref="AG250">IFERROR(INDEX($N85:$N99,MATCH(1,IF($L85:$L99&lt;=AG$167,IF($M85:$M99&gt;=AG$167,1)),0))*$B85/12,0)</f>
        <v>0</v>
      </c>
      <c r="AH250" s="515">
        <f t="array" ref="AH250">IFERROR(INDEX($N85:$N99,MATCH(1,IF($L85:$L99&lt;=AH$167,IF($M85:$M99&gt;=AH$167,1)),0))*$B85/12,0)</f>
        <v>0</v>
      </c>
      <c r="AI250" s="515">
        <f t="array" ref="AI250">IFERROR(INDEX($N85:$N99,MATCH(1,IF($L85:$L99&lt;=AI$167,IF($M85:$M99&gt;=AI$167,1)),0))*$B85/12,0)</f>
        <v>0</v>
      </c>
      <c r="AJ250" s="515">
        <f t="array" ref="AJ250">IFERROR(INDEX($N85:$N99,MATCH(1,IF($L85:$L99&lt;=AJ$167,IF($M85:$M99&gt;=AJ$167,1)),0))*$B85/12,0)</f>
        <v>0</v>
      </c>
      <c r="AK250" s="515">
        <f t="array" ref="AK250">IFERROR(INDEX($N85:$N99,MATCH(1,IF($L85:$L99&lt;=AK$167,IF($M85:$M99&gt;=AK$167,1)),0))*$B85/12,0)</f>
        <v>0</v>
      </c>
      <c r="AL250" s="515">
        <f t="array" ref="AL250">IFERROR(INDEX($N85:$N99,MATCH(1,IF($L85:$L99&lt;=AL$167,IF($M85:$M99&gt;=AL$167,1)),0))*$B85/12,0)</f>
        <v>0</v>
      </c>
      <c r="AM250" s="515">
        <f t="array" ref="AM250">IFERROR(INDEX($N85:$N99,MATCH(1,IF($L85:$L99&lt;=AM$167,IF($M85:$M99&gt;=AM$167,1)),0))*$B85/12,0)</f>
        <v>0</v>
      </c>
      <c r="AN250" s="515">
        <f t="array" ref="AN250">IFERROR(INDEX($N85:$N99,MATCH(1,IF($L85:$L99&lt;=AN$167,IF($M85:$M99&gt;=AN$167,1)),0))*$B85/12,0)</f>
        <v>0</v>
      </c>
      <c r="AO250" s="515">
        <f t="array" ref="AO250">IFERROR(INDEX($N85:$N99,MATCH(1,IF($L85:$L99&lt;=AO$167,IF($M85:$M99&gt;=AO$167,1)),0))*$B85/12,0)</f>
        <v>0</v>
      </c>
      <c r="AP250" s="515">
        <f t="array" ref="AP250">IFERROR(INDEX($N85:$N99,MATCH(1,IF($L85:$L99&lt;=AP$167,IF($M85:$M99&gt;=AP$167,1)),0))*$B85/12,0)</f>
        <v>0</v>
      </c>
      <c r="AQ250" s="515">
        <f t="array" ref="AQ250">IFERROR(INDEX($N85:$N99,MATCH(1,IF($L85:$L99&lt;=AQ$167,IF($M85:$M99&gt;=AQ$167,1)),0))*$B85/12,0)</f>
        <v>0</v>
      </c>
      <c r="AR250" s="515">
        <f t="array" ref="AR250">IFERROR(INDEX($N85:$N99,MATCH(1,IF($L85:$L99&lt;=AR$167,IF($M85:$M99&gt;=AR$167,1)),0))*$B85/12,0)</f>
        <v>0</v>
      </c>
      <c r="AS250" s="515">
        <f t="array" ref="AS250">IFERROR(INDEX($N85:$N99,MATCH(1,IF($L85:$L99&lt;=AS$167,IF($M85:$M99&gt;=AS$167,1)),0))*$B85/12,0)</f>
        <v>0</v>
      </c>
      <c r="AT250" s="515">
        <f t="array" ref="AT250">IFERROR(INDEX($N85:$N99,MATCH(1,IF($L85:$L99&lt;=AT$167,IF($M85:$M99&gt;=AT$167,1)),0))*$B85/12,0)</f>
        <v>0</v>
      </c>
      <c r="AU250" s="515">
        <f t="array" ref="AU250">IFERROR(INDEX($N85:$N99,MATCH(1,IF($L85:$L99&lt;=AU$167,IF($M85:$M99&gt;=AU$167,1)),0))*$B85/12,0)</f>
        <v>0</v>
      </c>
      <c r="AV250" s="515">
        <f t="array" ref="AV250">IFERROR(INDEX($N85:$N99,MATCH(1,IF($L85:$L99&lt;=AV$167,IF($M85:$M99&gt;=AV$167,1)),0))*$B85/12,0)</f>
        <v>0</v>
      </c>
      <c r="AW250" s="515">
        <f t="array" ref="AW250">IFERROR(INDEX($N85:$N99,MATCH(1,IF($L85:$L99&lt;=AW$167,IF($M85:$M99&gt;=AW$167,1)),0))*$B85/12,0)</f>
        <v>0</v>
      </c>
      <c r="AX250" s="515">
        <f t="array" ref="AX250">IFERROR(INDEX($N85:$N99,MATCH(1,IF($L85:$L99&lt;=AX$167,IF($M85:$M99&gt;=AX$167,1)),0))*$B85/12,0)</f>
        <v>0</v>
      </c>
      <c r="AY250" s="515">
        <f t="array" ref="AY250">IFERROR(INDEX($N85:$N99,MATCH(1,IF($L85:$L99&lt;=AY$167,IF($M85:$M99&gt;=AY$167,1)),0))*$B85/12,0)</f>
        <v>0</v>
      </c>
      <c r="AZ250" s="515">
        <f t="array" ref="AZ250">IFERROR(INDEX($N85:$N99,MATCH(1,IF($L85:$L99&lt;=AZ$167,IF($M85:$M99&gt;=AZ$167,1)),0))*$B85/12,0)</f>
        <v>0</v>
      </c>
      <c r="BA250" s="515">
        <f t="array" ref="BA250">IFERROR(INDEX($N85:$N99,MATCH(1,IF($L85:$L99&lt;=BA$167,IF($M85:$M99&gt;=BA$167,1)),0))*$B85/12,0)</f>
        <v>0</v>
      </c>
      <c r="BB250" s="515">
        <f t="array" ref="BB250">IFERROR(INDEX($N85:$N99,MATCH(1,IF($L85:$L99&lt;=BB$167,IF($M85:$M99&gt;=BB$167,1)),0))*$B85/12,0)</f>
        <v>0</v>
      </c>
      <c r="BC250" s="515">
        <f t="array" ref="BC250">IFERROR(INDEX($N85:$N99,MATCH(1,IF($L85:$L99&lt;=BC$167,IF($M85:$M99&gt;=BC$167,1)),0))*$B85/12,0)</f>
        <v>0</v>
      </c>
      <c r="BD250" s="515">
        <f t="array" ref="BD250">IFERROR(INDEX($N85:$N99,MATCH(1,IF($L85:$L99&lt;=BD$167,IF($M85:$M99&gt;=BD$167,1)),0))*$B85/12,0)</f>
        <v>0</v>
      </c>
      <c r="BE250" s="515">
        <f t="array" ref="BE250">IFERROR(INDEX($N85:$N99,MATCH(1,IF($L85:$L99&lt;=BE$167,IF($M85:$M99&gt;=BE$167,1)),0))*$B85/12,0)</f>
        <v>0</v>
      </c>
      <c r="BF250" s="515">
        <f t="array" ref="BF250">IFERROR(INDEX($N85:$N99,MATCH(1,IF($L85:$L99&lt;=BF$167,IF($M85:$M99&gt;=BF$167,1)),0))*$B85/12,0)</f>
        <v>0</v>
      </c>
      <c r="BG250" s="515">
        <f t="array" ref="BG250">IFERROR(INDEX($N85:$N99,MATCH(1,IF($L85:$L99&lt;=BG$167,IF($M85:$M99&gt;=BG$167,1)),0))*$B85/12,0)</f>
        <v>0</v>
      </c>
      <c r="BH250" s="515">
        <f t="array" ref="BH250">IFERROR(INDEX($N85:$N99,MATCH(1,IF($L85:$L99&lt;=BH$167,IF($M85:$M99&gt;=BH$167,1)),0))*$B85/12,0)</f>
        <v>0</v>
      </c>
      <c r="BI250" s="515">
        <f t="array" ref="BI250">IFERROR(INDEX($N85:$N99,MATCH(1,IF($L85:$L99&lt;=BI$167,IF($M85:$M99&gt;=BI$167,1)),0))*$B85/12,0)</f>
        <v>0</v>
      </c>
      <c r="BJ250" s="515">
        <f t="array" ref="BJ250">IFERROR(INDEX($N85:$N99,MATCH(1,IF($L85:$L99&lt;=BJ$167,IF($M85:$M99&gt;=BJ$167,1)),0))*$B85/12,0)</f>
        <v>0</v>
      </c>
      <c r="BK250" s="515">
        <f t="array" ref="BK250">IFERROR(INDEX($N85:$N99,MATCH(1,IF($L85:$L99&lt;=BK$167,IF($M85:$M99&gt;=BK$167,1)),0))*$B85/12,0)</f>
        <v>0</v>
      </c>
      <c r="BL250" s="515">
        <f t="array" ref="BL250">IFERROR(INDEX($N85:$N99,MATCH(1,IF($L85:$L99&lt;=BL$167,IF($M85:$M99&gt;=BL$167,1)),0))*$B85/12,0)</f>
        <v>0</v>
      </c>
      <c r="BM250" s="515">
        <f t="array" ref="BM250">IFERROR(INDEX($N85:$N99,MATCH(1,IF($L85:$L99&lt;=BM$167,IF($M85:$M99&gt;=BM$167,1)),0))*$B85/12,0)</f>
        <v>0</v>
      </c>
      <c r="BN250" s="515">
        <f t="array" ref="BN250">IFERROR(INDEX($N85:$N99,MATCH(1,IF($L85:$L99&lt;=BN$167,IF($M85:$M99&gt;=BN$167,1)),0))*$B85/12,0)</f>
        <v>0</v>
      </c>
      <c r="BO250" s="515">
        <f t="array" ref="BO250">IFERROR(INDEX($N85:$N99,MATCH(1,IF($L85:$L99&lt;=BO$167,IF($M85:$M99&gt;=BO$167,1)),0))*$B85/12,0)</f>
        <v>0</v>
      </c>
      <c r="BP250" s="515">
        <f t="array" ref="BP250">IFERROR(INDEX($N85:$N99,MATCH(1,IF($L85:$L99&lt;=BP$167,IF($M85:$M99&gt;=BP$167,1)),0))*$B85/12,0)</f>
        <v>0</v>
      </c>
      <c r="BQ250" s="515">
        <f t="array" ref="BQ250">IFERROR(INDEX($N85:$N99,MATCH(1,IF($L85:$L99&lt;=BQ$167,IF($M85:$M99&gt;=BQ$167,1)),0))*$B85/12,0)</f>
        <v>0</v>
      </c>
      <c r="BR250" s="515">
        <f t="array" ref="BR250">IFERROR(INDEX($N85:$N99,MATCH(1,IF($L85:$L99&lt;=BR$167,IF($M85:$M99&gt;=BR$167,1)),0))*$B85/12,0)</f>
        <v>0</v>
      </c>
      <c r="BS250" s="515">
        <f t="array" ref="BS250">IFERROR(INDEX($N85:$N99,MATCH(1,IF($L85:$L99&lt;=BS$167,IF($M85:$M99&gt;=BS$167,1)),0))*$B85/12,0)</f>
        <v>0</v>
      </c>
      <c r="BT250" s="515">
        <f t="array" ref="BT250">IFERROR(INDEX($N85:$N99,MATCH(1,IF($L85:$L99&lt;=BT$167,IF($M85:$M99&gt;=BT$167,1)),0))*$B85/12,0)</f>
        <v>0</v>
      </c>
      <c r="BU250" s="515">
        <f t="array" ref="BU250">IFERROR(INDEX($N85:$N99,MATCH(1,IF($L85:$L99&lt;=BU$167,IF($M85:$M99&gt;=BU$167,1)),0))*$B85/12,0)</f>
        <v>0</v>
      </c>
      <c r="BV250" s="515">
        <f t="array" ref="BV250">IFERROR(INDEX($N85:$N99,MATCH(1,IF($L85:$L99&lt;=BV$167,IF($M85:$M99&gt;=BV$167,1)),0))*$B85/12,0)</f>
        <v>0</v>
      </c>
      <c r="BW250" s="515">
        <f t="array" ref="BW250">IFERROR(INDEX($N85:$N99,MATCH(1,IF($L85:$L99&lt;=BW$167,IF($M85:$M99&gt;=BW$167,1)),0))*$B85/12,0)</f>
        <v>0</v>
      </c>
      <c r="BX250" s="515">
        <f t="array" ref="BX250">IFERROR(INDEX($N85:$N99,MATCH(1,IF($L85:$L99&lt;=BX$167,IF($M85:$M99&gt;=BX$167,1)),0))*$B85/12,0)</f>
        <v>0</v>
      </c>
      <c r="BY250" s="515">
        <f t="array" ref="BY250">IFERROR(INDEX($N85:$N99,MATCH(1,IF($L85:$L99&lt;=BY$167,IF($M85:$M99&gt;=BY$167,1)),0))*$B85/12,0)</f>
        <v>0</v>
      </c>
      <c r="BZ250" s="515">
        <f t="array" ref="BZ250">IFERROR(INDEX($N85:$N99,MATCH(1,IF($L85:$L99&lt;=BZ$167,IF($M85:$M99&gt;=BZ$167,1)),0))*$B85/12,0)</f>
        <v>0</v>
      </c>
      <c r="CA250" s="515">
        <f t="array" ref="CA250">IFERROR(INDEX($N85:$N99,MATCH(1,IF($L85:$L99&lt;=CA$167,IF($M85:$M99&gt;=CA$167,1)),0))*$B85/12,0)</f>
        <v>0</v>
      </c>
      <c r="CB250" s="515">
        <f t="array" ref="CB250">IFERROR(INDEX($N85:$N99,MATCH(1,IF($L85:$L99&lt;=CB$167,IF($M85:$M99&gt;=CB$167,1)),0))*$B85/12,0)</f>
        <v>0</v>
      </c>
      <c r="CC250" s="515">
        <f t="array" ref="CC250">IFERROR(INDEX($N85:$N99,MATCH(1,IF($L85:$L99&lt;=CC$167,IF($M85:$M99&gt;=CC$167,1)),0))*$B85/12,0)</f>
        <v>0</v>
      </c>
      <c r="CD250" s="515">
        <f t="array" ref="CD250">IFERROR(INDEX($N85:$N99,MATCH(1,IF($L85:$L99&lt;=CD$167,IF($M85:$M99&gt;=CD$167,1)),0))*$B85/12,0)</f>
        <v>0</v>
      </c>
      <c r="CE250" s="515">
        <f t="array" ref="CE250">IFERROR(INDEX($N85:$N99,MATCH(1,IF($L85:$L99&lt;=CE$167,IF($M85:$M99&gt;=CE$167,1)),0))*$B85/12,0)</f>
        <v>0</v>
      </c>
      <c r="CF250" s="515">
        <f t="array" ref="CF250">IFERROR(INDEX($N85:$N99,MATCH(1,IF($L85:$L99&lt;=CF$167,IF($M85:$M99&gt;=CF$167,1)),0))*$B85/12,0)</f>
        <v>0</v>
      </c>
      <c r="CG250" s="515">
        <f t="array" ref="CG250">IFERROR(INDEX($N85:$N99,MATCH(1,IF($L85:$L99&lt;=CG$167,IF($M85:$M99&gt;=CG$167,1)),0))*$B85/12,0)</f>
        <v>0</v>
      </c>
      <c r="CH250" s="515">
        <f t="array" ref="CH250">IFERROR(INDEX($N85:$N99,MATCH(1,IF($L85:$L99&lt;=CH$167,IF($M85:$M99&gt;=CH$167,1)),0))*$B85/12,0)</f>
        <v>0</v>
      </c>
      <c r="CI250" s="515">
        <f t="array" ref="CI250">IFERROR(INDEX($N85:$N99,MATCH(1,IF($L85:$L99&lt;=CI$167,IF($M85:$M99&gt;=CI$167,1)),0))*$B85/12,0)</f>
        <v>0</v>
      </c>
      <c r="CJ250" s="515">
        <f t="array" ref="CJ250">IFERROR(INDEX($N85:$N99,MATCH(1,IF($L85:$L99&lt;=CJ$167,IF($M85:$M99&gt;=CJ$167,1)),0))*$B85/12,0)</f>
        <v>0</v>
      </c>
      <c r="CK250" s="515">
        <f t="array" ref="CK250">IFERROR(INDEX($N85:$N99,MATCH(1,IF($L85:$L99&lt;=CK$167,IF($M85:$M99&gt;=CK$167,1)),0))*$B85/12,0)</f>
        <v>0</v>
      </c>
      <c r="CL250" s="515">
        <f t="array" ref="CL250">IFERROR(INDEX($N85:$N99,MATCH(1,IF($L85:$L99&lt;=CL$167,IF($M85:$M99&gt;=CL$167,1)),0))*$B85/12,0)</f>
        <v>0</v>
      </c>
      <c r="CM250" s="515">
        <f t="array" ref="CM250">IFERROR(INDEX($N85:$N99,MATCH(1,IF($L85:$L99&lt;=CM$167,IF($M85:$M99&gt;=CM$167,1)),0))*$B85/12,0)</f>
        <v>0</v>
      </c>
      <c r="CN250" s="515">
        <f t="array" ref="CN250">IFERROR(INDEX($N85:$N99,MATCH(1,IF($L85:$L99&lt;=CN$167,IF($M85:$M99&gt;=CN$167,1)),0))*$B85/12,0)</f>
        <v>0</v>
      </c>
      <c r="CO250" s="515">
        <f t="array" ref="CO250">IFERROR(INDEX($N85:$N99,MATCH(1,IF($L85:$L99&lt;=CO$167,IF($M85:$M99&gt;=CO$167,1)),0))*$B85/12,0)</f>
        <v>0</v>
      </c>
      <c r="CP250" s="515">
        <f t="array" ref="CP250">IFERROR(INDEX($N85:$N99,MATCH(1,IF($L85:$L99&lt;=CP$167,IF($M85:$M99&gt;=CP$167,1)),0))*$B85/12,0)</f>
        <v>0</v>
      </c>
      <c r="CQ250" s="515">
        <f t="array" ref="CQ250">IFERROR(INDEX($N85:$N99,MATCH(1,IF($L85:$L99&lt;=CQ$167,IF($M85:$M99&gt;=CQ$167,1)),0))*$B85/12,0)</f>
        <v>0</v>
      </c>
      <c r="CR250" s="515">
        <f t="array" ref="CR250">IFERROR(INDEX($N85:$N99,MATCH(1,IF($L85:$L99&lt;=CR$167,IF($M85:$M99&gt;=CR$167,1)),0))*$B85/12,0)</f>
        <v>0</v>
      </c>
      <c r="CS250" s="515">
        <f t="array" ref="CS250">IFERROR(INDEX($N85:$N99,MATCH(1,IF($L85:$L99&lt;=CS$167,IF($M85:$M99&gt;=CS$167,1)),0))*$B85/12,0)</f>
        <v>0</v>
      </c>
      <c r="CT250" s="515">
        <f t="array" ref="CT250">IFERROR(INDEX($N85:$N99,MATCH(1,IF($L85:$L99&lt;=CT$167,IF($M85:$M99&gt;=CT$167,1)),0))*$B85/12,0)</f>
        <v>0</v>
      </c>
      <c r="CU250" s="515">
        <f t="array" ref="CU250">IFERROR(INDEX($N85:$N99,MATCH(1,IF($L85:$L99&lt;=CU$167,IF($M85:$M99&gt;=CU$167,1)),0))*$B85/12,0)</f>
        <v>0</v>
      </c>
      <c r="CV250" s="515">
        <f t="array" ref="CV250">IFERROR(INDEX($N85:$N99,MATCH(1,IF($L85:$L99&lt;=CV$167,IF($M85:$M99&gt;=CV$167,1)),0))*$B85/12,0)</f>
        <v>0</v>
      </c>
      <c r="CW250" s="515">
        <f t="array" ref="CW250">IFERROR(INDEX($N85:$N99,MATCH(1,IF($L85:$L99&lt;=CW$167,IF($M85:$M99&gt;=CW$167,1)),0))*$B85/12,0)</f>
        <v>0</v>
      </c>
      <c r="CX250" s="515">
        <f t="array" ref="CX250">IFERROR(INDEX($N85:$N99,MATCH(1,IF($L85:$L99&lt;=CX$167,IF($M85:$M99&gt;=CX$167,1)),0))*$B85/12,0)</f>
        <v>0</v>
      </c>
      <c r="CY250" s="515">
        <f t="array" ref="CY250">IFERROR(INDEX($N85:$N99,MATCH(1,IF($L85:$L99&lt;=CY$167,IF($M85:$M99&gt;=CY$167,1)),0))*$B85/12,0)</f>
        <v>0</v>
      </c>
      <c r="CZ250" s="515">
        <f t="array" ref="CZ250">IFERROR(INDEX($N85:$N99,MATCH(1,IF($L85:$L99&lt;=CZ$167,IF($M85:$M99&gt;=CZ$167,1)),0))*$B85/12,0)</f>
        <v>0</v>
      </c>
      <c r="DA250" s="515">
        <f t="array" ref="DA250">IFERROR(INDEX($N85:$N99,MATCH(1,IF($L85:$L99&lt;=DA$167,IF($M85:$M99&gt;=DA$167,1)),0))*$B85/12,0)</f>
        <v>0</v>
      </c>
      <c r="DB250" s="515">
        <f t="array" ref="DB250">IFERROR(INDEX($N85:$N99,MATCH(1,IF($L85:$L99&lt;=DB$167,IF($M85:$M99&gt;=DB$167,1)),0))*$B85/12,0)</f>
        <v>0</v>
      </c>
      <c r="DC250" s="515">
        <f t="array" ref="DC250">IFERROR(INDEX($N85:$N99,MATCH(1,IF($L85:$L99&lt;=DC$167,IF($M85:$M99&gt;=DC$167,1)),0))*$B85/12,0)</f>
        <v>0</v>
      </c>
      <c r="DD250" s="515">
        <f t="array" ref="DD250">IFERROR(INDEX($N85:$N99,MATCH(1,IF($L85:$L99&lt;=DD$167,IF($M85:$M99&gt;=DD$167,1)),0))*$B85/12,0)</f>
        <v>0</v>
      </c>
      <c r="DE250" s="515">
        <f t="array" ref="DE250">IFERROR(INDEX($N85:$N99,MATCH(1,IF($L85:$L99&lt;=DE$167,IF($M85:$M99&gt;=DE$167,1)),0))*$B85/12,0)</f>
        <v>0</v>
      </c>
      <c r="DF250" s="515">
        <f t="array" ref="DF250">IFERROR(INDEX($N85:$N99,MATCH(1,IF($L85:$L99&lt;=DF$167,IF($M85:$M99&gt;=DF$167,1)),0))*$B85/12,0)</f>
        <v>0</v>
      </c>
      <c r="DG250" s="515">
        <f t="array" ref="DG250">IFERROR(INDEX($N85:$N99,MATCH(1,IF($L85:$L99&lt;=DG$167,IF($M85:$M99&gt;=DG$167,1)),0))*$B85/12,0)</f>
        <v>0</v>
      </c>
      <c r="DH250" s="515">
        <f t="array" ref="DH250">IFERROR(INDEX($N85:$N99,MATCH(1,IF($L85:$L99&lt;=DH$167,IF($M85:$M99&gt;=DH$167,1)),0))*$B85/12,0)</f>
        <v>0</v>
      </c>
      <c r="DI250" s="515">
        <f t="array" ref="DI250">IFERROR(INDEX($N85:$N99,MATCH(1,IF($L85:$L99&lt;=DI$167,IF($M85:$M99&gt;=DI$167,1)),0))*$B85/12,0)</f>
        <v>0</v>
      </c>
      <c r="DJ250" s="515">
        <f t="array" ref="DJ250">IFERROR(INDEX($N85:$N99,MATCH(1,IF($L85:$L99&lt;=DJ$167,IF($M85:$M99&gt;=DJ$167,1)),0))*$B85/12,0)</f>
        <v>0</v>
      </c>
      <c r="DK250" s="515">
        <f t="array" ref="DK250">IFERROR(INDEX($N85:$N99,MATCH(1,IF($L85:$L99&lt;=DK$167,IF($M85:$M99&gt;=DK$167,1)),0))*$B85/12,0)</f>
        <v>0</v>
      </c>
      <c r="DL250" s="515">
        <f t="array" ref="DL250">IFERROR(INDEX($N85:$N99,MATCH(1,IF($L85:$L99&lt;=DL$167,IF($M85:$M99&gt;=DL$167,1)),0))*$B85/12,0)</f>
        <v>0</v>
      </c>
      <c r="DM250" s="515">
        <f t="array" ref="DM250">IFERROR(INDEX($N85:$N99,MATCH(1,IF($L85:$L99&lt;=DM$167,IF($M85:$M99&gt;=DM$167,1)),0))*$B85/12,0)</f>
        <v>0</v>
      </c>
      <c r="DN250" s="515">
        <f t="array" ref="DN250">IFERROR(INDEX($N85:$N99,MATCH(1,IF($L85:$L99&lt;=DN$167,IF($M85:$M99&gt;=DN$167,1)),0))*$B85/12,0)</f>
        <v>0</v>
      </c>
      <c r="DO250" s="515">
        <f t="array" ref="DO250">IFERROR(INDEX($N85:$N99,MATCH(1,IF($L85:$L99&lt;=DO$167,IF($M85:$M99&gt;=DO$167,1)),0))*$B85/12,0)</f>
        <v>0</v>
      </c>
      <c r="DP250" s="515">
        <f t="array" ref="DP250">IFERROR(INDEX($N85:$N99,MATCH(1,IF($L85:$L99&lt;=DP$167,IF($M85:$M99&gt;=DP$167,1)),0))*$B85/12,0)</f>
        <v>0</v>
      </c>
      <c r="DQ250" s="515">
        <f t="array" ref="DQ250">IFERROR(INDEX($N85:$N99,MATCH(1,IF($L85:$L99&lt;=DQ$167,IF($M85:$M99&gt;=DQ$167,1)),0))*$B85/12,0)</f>
        <v>0</v>
      </c>
      <c r="DR250" s="515">
        <f t="array" ref="DR250">IFERROR(INDEX($N85:$N99,MATCH(1,IF($L85:$L99&lt;=DR$167,IF($M85:$M99&gt;=DR$167,1)),0))*$B85/12,0)</f>
        <v>0</v>
      </c>
      <c r="DS250" s="515">
        <f t="array" ref="DS250">IFERROR(INDEX($N85:$N99,MATCH(1,IF($L85:$L99&lt;=DS$167,IF($M85:$M99&gt;=DS$167,1)),0))*$B85/12,0)</f>
        <v>0</v>
      </c>
      <c r="DT250" s="515">
        <f t="array" ref="DT250">IFERROR(INDEX($N85:$N99,MATCH(1,IF($L85:$L99&lt;=DT$167,IF($M85:$M99&gt;=DT$167,1)),0))*$B85/12,0)</f>
        <v>0</v>
      </c>
      <c r="DU250" s="515">
        <f t="array" ref="DU250">IFERROR(INDEX($N85:$N99,MATCH(1,IF($L85:$L99&lt;=DU$167,IF($M85:$M99&gt;=DU$167,1)),0))*$B85/12,0)</f>
        <v>0</v>
      </c>
      <c r="DV250" s="515">
        <f t="array" ref="DV250">IFERROR(INDEX($N85:$N99,MATCH(1,IF($L85:$L99&lt;=DV$167,IF($M85:$M99&gt;=DV$167,1)),0))*$B85/12,0)</f>
        <v>0</v>
      </c>
      <c r="DW250" s="515">
        <f t="array" ref="DW250">IFERROR(INDEX($N85:$N99,MATCH(1,IF($L85:$L99&lt;=DW$167,IF($M85:$M99&gt;=DW$167,1)),0))*$B85/12,0)</f>
        <v>0</v>
      </c>
      <c r="DX250" s="515">
        <f t="array" ref="DX250">IFERROR(INDEX($N85:$N99,MATCH(1,IF($L85:$L99&lt;=DX$167,IF($M85:$M99&gt;=DX$167,1)),0))*$B85/12,0)</f>
        <v>0</v>
      </c>
      <c r="DY250" s="515">
        <f t="array" ref="DY250">IFERROR(INDEX($N85:$N99,MATCH(1,IF($L85:$L99&lt;=DY$167,IF($M85:$M99&gt;=DY$167,1)),0))*$B85/12,0)</f>
        <v>0</v>
      </c>
      <c r="DZ250" s="515">
        <f t="array" ref="DZ250">IFERROR(INDEX($N85:$N99,MATCH(1,IF($L85:$L99&lt;=DZ$167,IF($M85:$M99&gt;=DZ$167,1)),0))*$B85/12,0)</f>
        <v>0</v>
      </c>
      <c r="EA250" s="515">
        <f t="array" ref="EA250">IFERROR(INDEX($N85:$N99,MATCH(1,IF($L85:$L99&lt;=EA$167,IF($M85:$M99&gt;=EA$167,1)),0))*$B85/12,0)</f>
        <v>0</v>
      </c>
      <c r="EB250" s="515">
        <f t="array" ref="EB250">IFERROR(INDEX($N85:$N99,MATCH(1,IF($L85:$L99&lt;=EB$167,IF($M85:$M99&gt;=EB$167,1)),0))*$B85/12,0)</f>
        <v>0</v>
      </c>
      <c r="EC250" s="515">
        <f t="array" ref="EC250">IFERROR(INDEX($N85:$N99,MATCH(1,IF($L85:$L99&lt;=EC$167,IF($M85:$M99&gt;=EC$167,1)),0))*$B85/12,0)</f>
        <v>0</v>
      </c>
      <c r="ED250" s="515">
        <f t="array" ref="ED250">IFERROR(INDEX($N85:$N99,MATCH(1,IF($L85:$L99&lt;=ED$167,IF($M85:$M99&gt;=ED$167,1)),0))*$B85/12,0)</f>
        <v>0</v>
      </c>
      <c r="EE250" s="515">
        <f t="array" ref="EE250">IFERROR(INDEX($N85:$N99,MATCH(1,IF($L85:$L99&lt;=EE$167,IF($M85:$M99&gt;=EE$167,1)),0))*$B85/12,0)</f>
        <v>0</v>
      </c>
      <c r="EF250" s="515">
        <f t="array" ref="EF250">IFERROR(INDEX($N85:$N99,MATCH(1,IF($L85:$L99&lt;=EF$167,IF($M85:$M99&gt;=EF$167,1)),0))*$B85/12,0)</f>
        <v>0</v>
      </c>
      <c r="EG250" s="515">
        <f t="array" ref="EG250">IFERROR(INDEX($N85:$N99,MATCH(1,IF($L85:$L99&lt;=EG$167,IF($M85:$M99&gt;=EG$167,1)),0))*$B85/12,0)</f>
        <v>0</v>
      </c>
      <c r="EH250" s="515">
        <f t="array" ref="EH250">IFERROR(INDEX($N85:$N99,MATCH(1,IF($L85:$L99&lt;=EH$167,IF($M85:$M99&gt;=EH$167,1)),0))*$B85/12,0)</f>
        <v>0</v>
      </c>
      <c r="EI250" s="515">
        <f t="array" ref="EI250">IFERROR(INDEX($N85:$N99,MATCH(1,IF($L85:$L99&lt;=EI$167,IF($M85:$M99&gt;=EI$167,1)),0))*$B85/12,0)</f>
        <v>0</v>
      </c>
      <c r="EJ250" s="515">
        <f t="array" ref="EJ250">IFERROR(INDEX($N85:$N99,MATCH(1,IF($L85:$L99&lt;=EJ$167,IF($M85:$M99&gt;=EJ$167,1)),0))*$B85/12,0)</f>
        <v>0</v>
      </c>
      <c r="EK250" s="515">
        <f t="array" ref="EK250">IFERROR(INDEX($N85:$N99,MATCH(1,IF($L85:$L99&lt;=EK$167,IF($M85:$M99&gt;=EK$167,1)),0))*$B85/12,0)</f>
        <v>0</v>
      </c>
      <c r="EL250" s="515">
        <f t="array" ref="EL250">IFERROR(INDEX($N85:$N99,MATCH(1,IF($L85:$L99&lt;=EL$167,IF($M85:$M99&gt;=EL$167,1)),0))*$B85/12,0)</f>
        <v>0</v>
      </c>
      <c r="EM250" s="515">
        <f t="array" ref="EM250">IFERROR(INDEX($N85:$N99,MATCH(1,IF($L85:$L99&lt;=EM$167,IF($M85:$M99&gt;=EM$167,1)),0))*$B85/12,0)</f>
        <v>0</v>
      </c>
      <c r="EN250" s="515">
        <f t="array" ref="EN250">IFERROR(INDEX($N85:$N99,MATCH(1,IF($L85:$L99&lt;=EN$167,IF($M85:$M99&gt;=EN$167,1)),0))*$B85/12,0)</f>
        <v>0</v>
      </c>
      <c r="EO250" s="515">
        <f t="array" ref="EO250">IFERROR(INDEX($N85:$N99,MATCH(1,IF($L85:$L99&lt;=EO$167,IF($M85:$M99&gt;=EO$167,1)),0))*$B85/12,0)</f>
        <v>0</v>
      </c>
      <c r="EP250" s="515">
        <f t="array" ref="EP250">IFERROR(INDEX($N85:$N99,MATCH(1,IF($L85:$L99&lt;=EP$167,IF($M85:$M99&gt;=EP$167,1)),0))*$B85/12,0)</f>
        <v>0</v>
      </c>
      <c r="EQ250" s="515">
        <f t="array" ref="EQ250">IFERROR(INDEX($N85:$N99,MATCH(1,IF($L85:$L99&lt;=EQ$167,IF($M85:$M99&gt;=EQ$167,1)),0))*$B85/12,0)</f>
        <v>0</v>
      </c>
      <c r="ER250" s="515">
        <f t="array" ref="ER250">IFERROR(INDEX($N85:$N99,MATCH(1,IF($L85:$L99&lt;=ER$167,IF($M85:$M99&gt;=ER$167,1)),0))*$B85/12,0)</f>
        <v>0</v>
      </c>
      <c r="ES250" s="515">
        <f t="array" ref="ES250">IFERROR(INDEX($N85:$N99,MATCH(1,IF($L85:$L99&lt;=ES$167,IF($M85:$M99&gt;=ES$167,1)),0))*$B85/12,0)</f>
        <v>0</v>
      </c>
      <c r="ET250" s="515">
        <f t="array" ref="ET250">IFERROR(INDEX($N85:$N99,MATCH(1,IF($L85:$L99&lt;=ET$167,IF($M85:$M99&gt;=ET$167,1)),0))*$B85/12,0)</f>
        <v>0</v>
      </c>
      <c r="EU250" s="515">
        <f t="array" ref="EU250">IFERROR(INDEX($N85:$N99,MATCH(1,IF($L85:$L99&lt;=EU$167,IF($M85:$M99&gt;=EU$167,1)),0))*$B85/12,0)</f>
        <v>0</v>
      </c>
      <c r="EV250" s="515">
        <f t="array" ref="EV250">IFERROR(INDEX($N85:$N99,MATCH(1,IF($L85:$L99&lt;=EV$167,IF($M85:$M99&gt;=EV$167,1)),0))*$B85/12,0)</f>
        <v>0</v>
      </c>
      <c r="EW250" s="515">
        <f t="array" ref="EW250">IFERROR(INDEX($N85:$N99,MATCH(1,IF($L85:$L99&lt;=EW$167,IF($M85:$M99&gt;=EW$167,1)),0))*$B85/12,0)</f>
        <v>0</v>
      </c>
      <c r="EX250" s="515">
        <f t="array" ref="EX250">IFERROR(INDEX($N85:$N99,MATCH(1,IF($L85:$L99&lt;=EX$167,IF($M85:$M99&gt;=EX$167,1)),0))*$B85/12,0)</f>
        <v>0</v>
      </c>
      <c r="EY250" s="515">
        <f t="array" ref="EY250">IFERROR(INDEX($N85:$N99,MATCH(1,IF($L85:$L99&lt;=EY$167,IF($M85:$M99&gt;=EY$167,1)),0))*$B85/12,0)</f>
        <v>0</v>
      </c>
      <c r="EZ250" s="515">
        <f t="array" ref="EZ250">IFERROR(INDEX($N85:$N99,MATCH(1,IF($L85:$L99&lt;=EZ$167,IF($M85:$M99&gt;=EZ$167,1)),0))*$B85/12,0)</f>
        <v>0</v>
      </c>
      <c r="FA250" s="515">
        <f t="array" ref="FA250">IFERROR(INDEX($N85:$N99,MATCH(1,IF($L85:$L99&lt;=FA$167,IF($M85:$M99&gt;=FA$167,1)),0))*$B85/12,0)</f>
        <v>0</v>
      </c>
      <c r="FB250" s="515">
        <f t="array" ref="FB250">IFERROR(INDEX($N85:$N99,MATCH(1,IF($L85:$L99&lt;=FB$167,IF($M85:$M99&gt;=FB$167,1)),0))*$B85/12,0)</f>
        <v>0</v>
      </c>
      <c r="FC250" s="515">
        <f t="array" ref="FC250">IFERROR(INDEX($N85:$N99,MATCH(1,IF($L85:$L99&lt;=FC$167,IF($M85:$M99&gt;=FC$167,1)),0))*$B85/12,0)</f>
        <v>0</v>
      </c>
      <c r="FD250" s="515">
        <f t="array" ref="FD250">IFERROR(INDEX($N85:$N99,MATCH(1,IF($L85:$L99&lt;=FD$167,IF($M85:$M99&gt;=FD$167,1)),0))*$B85/12,0)</f>
        <v>0</v>
      </c>
      <c r="FE250" s="515">
        <f t="array" ref="FE250">IFERROR(INDEX($N85:$N99,MATCH(1,IF($L85:$L99&lt;=FE$167,IF($M85:$M99&gt;=FE$167,1)),0))*$B85/12,0)</f>
        <v>0</v>
      </c>
      <c r="FF250" s="515">
        <f t="array" ref="FF250">IFERROR(INDEX($N85:$N99,MATCH(1,IF($L85:$L99&lt;=FF$167,IF($M85:$M99&gt;=FF$167,1)),0))*$B85/12,0)</f>
        <v>0</v>
      </c>
      <c r="FG250" s="515">
        <f t="array" ref="FG250">IFERROR(INDEX($N85:$N99,MATCH(1,IF($L85:$L99&lt;=FG$167,IF($M85:$M99&gt;=FG$167,1)),0))*$B85/12,0)</f>
        <v>0</v>
      </c>
      <c r="FH250" s="515">
        <f t="array" ref="FH250">IFERROR(INDEX($N85:$N99,MATCH(1,IF($L85:$L99&lt;=FH$167,IF($M85:$M99&gt;=FH$167,1)),0))*$B85/12,0)</f>
        <v>0</v>
      </c>
      <c r="FI250" s="515">
        <f t="array" ref="FI250">IFERROR(INDEX($N85:$N99,MATCH(1,IF($L85:$L99&lt;=FI$167,IF($M85:$M99&gt;=FI$167,1)),0))*$B85/12,0)</f>
        <v>0</v>
      </c>
      <c r="FJ250" s="515">
        <f t="array" ref="FJ250">IFERROR(INDEX($N85:$N99,MATCH(1,IF($L85:$L99&lt;=FJ$167,IF($M85:$M99&gt;=FJ$167,1)),0))*$B85/12,0)</f>
        <v>0</v>
      </c>
      <c r="FK250" s="515">
        <f t="array" ref="FK250">IFERROR(INDEX($N85:$N99,MATCH(1,IF($L85:$L99&lt;=FK$167,IF($M85:$M99&gt;=FK$167,1)),0))*$B85/12,0)</f>
        <v>0</v>
      </c>
      <c r="FL250" s="515">
        <f t="array" ref="FL250">IFERROR(INDEX($N85:$N99,MATCH(1,IF($L85:$L99&lt;=FL$167,IF($M85:$M99&gt;=FL$167,1)),0))*$B85/12,0)</f>
        <v>0</v>
      </c>
      <c r="FM250" s="515">
        <f t="array" ref="FM250">IFERROR(INDEX($N85:$N99,MATCH(1,IF($L85:$L99&lt;=FM$167,IF($M85:$M99&gt;=FM$167,1)),0))*$B85/12,0)</f>
        <v>0</v>
      </c>
      <c r="FN250" s="515">
        <f t="array" ref="FN250">IFERROR(INDEX($N85:$N99,MATCH(1,IF($L85:$L99&lt;=FN$167,IF($M85:$M99&gt;=FN$167,1)),0))*$B85/12,0)</f>
        <v>0</v>
      </c>
      <c r="FO250" s="515">
        <f t="array" ref="FO250">IFERROR(INDEX($N85:$N99,MATCH(1,IF($L85:$L99&lt;=FO$167,IF($M85:$M99&gt;=FO$167,1)),0))*$B85/12,0)</f>
        <v>0</v>
      </c>
      <c r="FP250" s="515">
        <f t="array" ref="FP250">IFERROR(INDEX($N85:$N99,MATCH(1,IF($L85:$L99&lt;=FP$167,IF($M85:$M99&gt;=FP$167,1)),0))*$B85/12,0)</f>
        <v>0</v>
      </c>
      <c r="FQ250" s="515">
        <f t="array" ref="FQ250">IFERROR(INDEX($N85:$N99,MATCH(1,IF($L85:$L99&lt;=FQ$167,IF($M85:$M99&gt;=FQ$167,1)),0))*$B85/12,0)</f>
        <v>0</v>
      </c>
      <c r="FR250" s="515">
        <f t="array" ref="FR250">IFERROR(INDEX($N85:$N99,MATCH(1,IF($L85:$L99&lt;=FR$167,IF($M85:$M99&gt;=FR$167,1)),0))*$B85/12,0)</f>
        <v>0</v>
      </c>
      <c r="FS250" s="515">
        <f t="array" ref="FS250">IFERROR(INDEX($N85:$N99,MATCH(1,IF($L85:$L99&lt;=FS$167,IF($M85:$M99&gt;=FS$167,1)),0))*$B85/12,0)</f>
        <v>0</v>
      </c>
      <c r="FT250" s="515">
        <f t="array" ref="FT250">IFERROR(INDEX($N85:$N99,MATCH(1,IF($L85:$L99&lt;=FT$167,IF($M85:$M99&gt;=FT$167,1)),0))*$B85/12,0)</f>
        <v>0</v>
      </c>
      <c r="FU250" s="515">
        <f t="array" ref="FU250">IFERROR(INDEX($N85:$N99,MATCH(1,IF($L85:$L99&lt;=FU$167,IF($M85:$M99&gt;=FU$167,1)),0))*$B85/12,0)</f>
        <v>0</v>
      </c>
      <c r="FV250" s="515">
        <f t="array" ref="FV250">IFERROR(INDEX($N85:$N99,MATCH(1,IF($L85:$L99&lt;=FV$167,IF($M85:$M99&gt;=FV$167,1)),0))*$B85/12,0)</f>
        <v>0</v>
      </c>
      <c r="FW250" s="515">
        <f t="array" ref="FW250">IFERROR(INDEX($N85:$N99,MATCH(1,IF($L85:$L99&lt;=FW$167,IF($M85:$M99&gt;=FW$167,1)),0))*$B85/12,0)</f>
        <v>0</v>
      </c>
      <c r="FX250" s="515">
        <f t="array" ref="FX250">IFERROR(INDEX($N85:$N99,MATCH(1,IF($L85:$L99&lt;=FX$167,IF($M85:$M99&gt;=FX$167,1)),0))*$B85/12,0)</f>
        <v>0</v>
      </c>
      <c r="FY250" s="515">
        <f t="array" ref="FY250">IFERROR(INDEX($N85:$N99,MATCH(1,IF($L85:$L99&lt;=FY$167,IF($M85:$M99&gt;=FY$167,1)),0))*$B85/12,0)</f>
        <v>0</v>
      </c>
      <c r="FZ250" s="515">
        <f t="array" ref="FZ250">IFERROR(INDEX($N85:$N99,MATCH(1,IF($L85:$L99&lt;=FZ$167,IF($M85:$M99&gt;=FZ$167,1)),0))*$B85/12,0)</f>
        <v>0</v>
      </c>
      <c r="GA250" s="515">
        <f t="array" ref="GA250">IFERROR(INDEX($N85:$N99,MATCH(1,IF($L85:$L99&lt;=GA$167,IF($M85:$M99&gt;=GA$167,1)),0))*$B85/12,0)</f>
        <v>0</v>
      </c>
      <c r="GB250" s="515">
        <f t="array" ref="GB250">IFERROR(INDEX($N85:$N99,MATCH(1,IF($L85:$L99&lt;=GB$167,IF($M85:$M99&gt;=GB$167,1)),0))*$B85/12,0)</f>
        <v>0</v>
      </c>
      <c r="GC250" s="515">
        <f t="array" ref="GC250">IFERROR(INDEX($N85:$N99,MATCH(1,IF($L85:$L99&lt;=GC$167,IF($M85:$M99&gt;=GC$167,1)),0))*$B85/12,0)</f>
        <v>0</v>
      </c>
      <c r="GD250" s="515">
        <f t="array" ref="GD250">IFERROR(INDEX($N85:$N99,MATCH(1,IF($L85:$L99&lt;=GD$167,IF($M85:$M99&gt;=GD$167,1)),0))*$B85/12,0)</f>
        <v>0</v>
      </c>
      <c r="GE250" s="515">
        <f t="array" ref="GE250">IFERROR(INDEX($N85:$N99,MATCH(1,IF($L85:$L99&lt;=GE$167,IF($M85:$M99&gt;=GE$167,1)),0))*$B85/12,0)</f>
        <v>0</v>
      </c>
      <c r="GF250" s="515">
        <f t="array" ref="GF250">IFERROR(INDEX($N85:$N99,MATCH(1,IF($L85:$L99&lt;=GF$167,IF($M85:$M99&gt;=GF$167,1)),0))*$B85/12,0)</f>
        <v>0</v>
      </c>
      <c r="GG250" s="515">
        <f t="array" ref="GG250">IFERROR(INDEX($N85:$N99,MATCH(1,IF($L85:$L99&lt;=GG$167,IF($M85:$M99&gt;=GG$167,1)),0))*$B85/12,0)</f>
        <v>0</v>
      </c>
      <c r="GH250" s="515">
        <f t="array" ref="GH250">IFERROR(INDEX($N85:$N99,MATCH(1,IF($L85:$L99&lt;=GH$167,IF($M85:$M99&gt;=GH$167,1)),0))*$B85/12,0)</f>
        <v>0</v>
      </c>
      <c r="GI250" s="515">
        <f t="array" ref="GI250">IFERROR(INDEX($N85:$N99,MATCH(1,IF($L85:$L99&lt;=GI$167,IF($M85:$M99&gt;=GI$167,1)),0))*$B85/12,0)</f>
        <v>0</v>
      </c>
      <c r="GJ250" s="515">
        <f t="array" ref="GJ250">IFERROR(INDEX($N85:$N99,MATCH(1,IF($L85:$L99&lt;=GJ$167,IF($M85:$M99&gt;=GJ$167,1)),0))*$B85/12,0)</f>
        <v>0</v>
      </c>
      <c r="GK250" s="515">
        <f t="array" ref="GK250">IFERROR(INDEX($N85:$N99,MATCH(1,IF($L85:$L99&lt;=GK$167,IF($M85:$M99&gt;=GK$167,1)),0))*$B85/12,0)</f>
        <v>0</v>
      </c>
      <c r="GL250" s="515">
        <f t="array" ref="GL250">IFERROR(INDEX($N85:$N99,MATCH(1,IF($L85:$L99&lt;=GL$167,IF($M85:$M99&gt;=GL$167,1)),0))*$B85/12,0)</f>
        <v>0</v>
      </c>
      <c r="GM250" s="515">
        <f t="array" ref="GM250">IFERROR(INDEX($N85:$N99,MATCH(1,IF($L85:$L99&lt;=GM$167,IF($M85:$M99&gt;=GM$167,1)),0))*$B85/12,0)</f>
        <v>0</v>
      </c>
      <c r="GN250" s="515">
        <f t="array" ref="GN250">IFERROR(INDEX($N85:$N99,MATCH(1,IF($L85:$L99&lt;=GN$167,IF($M85:$M99&gt;=GN$167,1)),0))*$B85/12,0)</f>
        <v>0</v>
      </c>
      <c r="GO250" s="515">
        <f t="array" ref="GO250">IFERROR(INDEX($N85:$N99,MATCH(1,IF($L85:$L99&lt;=GO$167,IF($M85:$M99&gt;=GO$167,1)),0))*$B85/12,0)</f>
        <v>0</v>
      </c>
      <c r="GP250" s="515">
        <f t="array" ref="GP250">IFERROR(INDEX($N85:$N99,MATCH(1,IF($L85:$L99&lt;=GP$167,IF($M85:$M99&gt;=GP$167,1)),0))*$B85/12,0)</f>
        <v>0</v>
      </c>
      <c r="GQ250" s="515">
        <f t="array" ref="GQ250">IFERROR(INDEX($N85:$N99,MATCH(1,IF($L85:$L99&lt;=GQ$167,IF($M85:$M99&gt;=GQ$167,1)),0))*$B85/12,0)</f>
        <v>0</v>
      </c>
      <c r="GR250" s="515">
        <f t="array" ref="GR250">IFERROR(INDEX($N85:$N99,MATCH(1,IF($L85:$L99&lt;=GR$167,IF($M85:$M99&gt;=GR$167,1)),0))*$B85/12,0)</f>
        <v>0</v>
      </c>
      <c r="GS250" s="515">
        <f t="array" ref="GS250">IFERROR(INDEX($N85:$N99,MATCH(1,IF($L85:$L99&lt;=GS$167,IF($M85:$M99&gt;=GS$167,1)),0))*$B85/12,0)</f>
        <v>0</v>
      </c>
      <c r="GT250" s="515">
        <f t="array" ref="GT250">IFERROR(INDEX($N85:$N99,MATCH(1,IF($L85:$L99&lt;=GT$167,IF($M85:$M99&gt;=GT$167,1)),0))*$B85/12,0)</f>
        <v>0</v>
      </c>
      <c r="GU250" s="515">
        <f t="array" ref="GU250">IFERROR(INDEX($N85:$N99,MATCH(1,IF($L85:$L99&lt;=GU$167,IF($M85:$M99&gt;=GU$167,1)),0))*$B85/12,0)</f>
        <v>0</v>
      </c>
      <c r="GV250" s="515">
        <f t="array" ref="GV250">IFERROR(INDEX($N85:$N99,MATCH(1,IF($L85:$L99&lt;=GV$167,IF($M85:$M99&gt;=GV$167,1)),0))*$B85/12,0)</f>
        <v>0</v>
      </c>
      <c r="GW250" s="515">
        <f t="array" ref="GW250">IFERROR(INDEX($N85:$N99,MATCH(1,IF($L85:$L99&lt;=GW$167,IF($M85:$M99&gt;=GW$167,1)),0))*$B85/12,0)</f>
        <v>0</v>
      </c>
      <c r="GX250" s="515">
        <f t="array" ref="GX250">IFERROR(INDEX($N85:$N99,MATCH(1,IF($L85:$L99&lt;=GX$167,IF($M85:$M99&gt;=GX$167,1)),0))*$B85/12,0)</f>
        <v>0</v>
      </c>
      <c r="GY250" s="515">
        <f t="array" ref="GY250">IFERROR(INDEX($N85:$N99,MATCH(1,IF($L85:$L99&lt;=GY$167,IF($M85:$M99&gt;=GY$167,1)),0))*$B85/12,0)</f>
        <v>0</v>
      </c>
      <c r="GZ250" s="515">
        <f t="array" ref="GZ250">IFERROR(INDEX($N85:$N99,MATCH(1,IF($L85:$L99&lt;=GZ$167,IF($M85:$M99&gt;=GZ$167,1)),0))*$B85/12,0)</f>
        <v>0</v>
      </c>
      <c r="HA250" s="515">
        <f t="array" ref="HA250">IFERROR(INDEX($N85:$N99,MATCH(1,IF($L85:$L99&lt;=HA$167,IF($M85:$M99&gt;=HA$167,1)),0))*$B85/12,0)</f>
        <v>0</v>
      </c>
      <c r="HB250" s="515">
        <f t="array" ref="HB250">IFERROR(INDEX($N85:$N99,MATCH(1,IF($L85:$L99&lt;=HB$167,IF($M85:$M99&gt;=HB$167,1)),0))*$B85/12,0)</f>
        <v>0</v>
      </c>
      <c r="HC250" s="515">
        <f t="array" ref="HC250">IFERROR(INDEX($N85:$N99,MATCH(1,IF($L85:$L99&lt;=HC$167,IF($M85:$M99&gt;=HC$167,1)),0))*$B85/12,0)</f>
        <v>0</v>
      </c>
      <c r="HD250" s="515">
        <f t="array" ref="HD250">IFERROR(INDEX($N85:$N99,MATCH(1,IF($L85:$L99&lt;=HD$167,IF($M85:$M99&gt;=HD$167,1)),0))*$B85/12,0)</f>
        <v>0</v>
      </c>
      <c r="HE250" s="515">
        <f t="array" ref="HE250">IFERROR(INDEX($N85:$N99,MATCH(1,IF($L85:$L99&lt;=HE$167,IF($M85:$M99&gt;=HE$167,1)),0))*$B85/12,0)</f>
        <v>0</v>
      </c>
      <c r="HF250" s="515">
        <f t="array" ref="HF250">IFERROR(INDEX($N85:$N99,MATCH(1,IF($L85:$L99&lt;=HF$167,IF($M85:$M99&gt;=HF$167,1)),0))*$B85/12,0)</f>
        <v>0</v>
      </c>
      <c r="HG250" s="515">
        <f t="array" ref="HG250">IFERROR(INDEX($N85:$N99,MATCH(1,IF($L85:$L99&lt;=HG$167,IF($M85:$M99&gt;=HG$167,1)),0))*$B85/12,0)</f>
        <v>0</v>
      </c>
      <c r="HH250" s="515">
        <f t="array" ref="HH250">IFERROR(INDEX($N85:$N99,MATCH(1,IF($L85:$L99&lt;=HH$167,IF($M85:$M99&gt;=HH$167,1)),0))*$B85/12,0)</f>
        <v>0</v>
      </c>
      <c r="HI250" s="515">
        <f t="array" ref="HI250">IFERROR(INDEX($N85:$N99,MATCH(1,IF($L85:$L99&lt;=HI$167,IF($M85:$M99&gt;=HI$167,1)),0))*$B85/12,0)</f>
        <v>0</v>
      </c>
      <c r="HJ250" s="515">
        <f t="array" ref="HJ250">IFERROR(INDEX($N85:$N99,MATCH(1,IF($L85:$L99&lt;=HJ$167,IF($M85:$M99&gt;=HJ$167,1)),0))*$B85/12,0)</f>
        <v>0</v>
      </c>
      <c r="HK250" s="515">
        <f t="array" ref="HK250">IFERROR(INDEX($N85:$N99,MATCH(1,IF($L85:$L99&lt;=HK$167,IF($M85:$M99&gt;=HK$167,1)),0))*$B85/12,0)</f>
        <v>0</v>
      </c>
      <c r="HL250" s="515">
        <f t="array" ref="HL250">IFERROR(INDEX($N85:$N99,MATCH(1,IF($L85:$L99&lt;=HL$167,IF($M85:$M99&gt;=HL$167,1)),0))*$B85/12,0)</f>
        <v>0</v>
      </c>
      <c r="HM250" s="515">
        <f t="array" ref="HM250">IFERROR(INDEX($N85:$N99,MATCH(1,IF($L85:$L99&lt;=HM$167,IF($M85:$M99&gt;=HM$167,1)),0))*$B85/12,0)</f>
        <v>0</v>
      </c>
      <c r="HN250" s="515">
        <f t="array" ref="HN250">IFERROR(INDEX($N85:$N99,MATCH(1,IF($L85:$L99&lt;=HN$167,IF($M85:$M99&gt;=HN$167,1)),0))*$B85/12,0)</f>
        <v>0</v>
      </c>
      <c r="HO250" s="515">
        <f t="array" ref="HO250">IFERROR(INDEX($N85:$N99,MATCH(1,IF($L85:$L99&lt;=HO$167,IF($M85:$M99&gt;=HO$167,1)),0))*$B85/12,0)</f>
        <v>0</v>
      </c>
      <c r="HP250" s="515">
        <f t="array" ref="HP250">IFERROR(INDEX($N85:$N99,MATCH(1,IF($L85:$L99&lt;=HP$167,IF($M85:$M99&gt;=HP$167,1)),0))*$B85/12,0)</f>
        <v>0</v>
      </c>
      <c r="HQ250" s="515">
        <f t="array" ref="HQ250">IFERROR(INDEX($N85:$N99,MATCH(1,IF($L85:$L99&lt;=HQ$167,IF($M85:$M99&gt;=HQ$167,1)),0))*$B85/12,0)</f>
        <v>0</v>
      </c>
      <c r="HR250" s="515">
        <f t="array" ref="HR250">IFERROR(INDEX($N85:$N99,MATCH(1,IF($L85:$L99&lt;=HR$167,IF($M85:$M99&gt;=HR$167,1)),0))*$B85/12,0)</f>
        <v>0</v>
      </c>
      <c r="HS250" s="515">
        <f t="array" ref="HS250">IFERROR(INDEX($N85:$N99,MATCH(1,IF($L85:$L99&lt;=HS$167,IF($M85:$M99&gt;=HS$167,1)),0))*$B85/12,0)</f>
        <v>0</v>
      </c>
      <c r="HT250" s="515">
        <f t="array" ref="HT250">IFERROR(INDEX($N85:$N99,MATCH(1,IF($L85:$L99&lt;=HT$167,IF($M85:$M99&gt;=HT$167,1)),0))*$B85/12,0)</f>
        <v>0</v>
      </c>
      <c r="HU250" s="515">
        <f t="array" ref="HU250">IFERROR(INDEX($N85:$N99,MATCH(1,IF($L85:$L99&lt;=HU$167,IF($M85:$M99&gt;=HU$167,1)),0))*$B85/12,0)</f>
        <v>0</v>
      </c>
      <c r="HV250" s="515">
        <f t="array" ref="HV250">IFERROR(INDEX($N85:$N99,MATCH(1,IF($L85:$L99&lt;=HV$167,IF($M85:$M99&gt;=HV$167,1)),0))*$B85/12,0)</f>
        <v>0</v>
      </c>
      <c r="HW250" s="515">
        <f t="array" ref="HW250">IFERROR(INDEX($N85:$N99,MATCH(1,IF($L85:$L99&lt;=HW$167,IF($M85:$M99&gt;=HW$167,1)),0))*$B85/12,0)</f>
        <v>0</v>
      </c>
      <c r="HX250" s="515">
        <f t="array" ref="HX250">IFERROR(INDEX($N85:$N99,MATCH(1,IF($L85:$L99&lt;=HX$167,IF($M85:$M99&gt;=HX$167,1)),0))*$B85/12,0)</f>
        <v>0</v>
      </c>
      <c r="HY250" s="515">
        <f t="array" ref="HY250">IFERROR(INDEX($N85:$N99,MATCH(1,IF($L85:$L99&lt;=HY$167,IF($M85:$M99&gt;=HY$167,1)),0))*$B85/12,0)</f>
        <v>0</v>
      </c>
      <c r="HZ250" s="515">
        <f t="array" ref="HZ250">IFERROR(INDEX($N85:$N99,MATCH(1,IF($L85:$L99&lt;=HZ$167,IF($M85:$M99&gt;=HZ$167,1)),0))*$B85/12,0)</f>
        <v>0</v>
      </c>
      <c r="IA250" s="515">
        <f t="array" ref="IA250">IFERROR(INDEX($N85:$N99,MATCH(1,IF($L85:$L99&lt;=IA$167,IF($M85:$M99&gt;=IA$167,1)),0))*$B85/12,0)</f>
        <v>0</v>
      </c>
      <c r="IB250" s="515">
        <f t="array" ref="IB250">IFERROR(INDEX($N85:$N99,MATCH(1,IF($L85:$L99&lt;=IB$167,IF($M85:$M99&gt;=IB$167,1)),0))*$B85/12,0)</f>
        <v>0</v>
      </c>
      <c r="IC250" s="515">
        <f t="array" ref="IC250">IFERROR(INDEX($N85:$N99,MATCH(1,IF($L85:$L99&lt;=IC$167,IF($M85:$M99&gt;=IC$167,1)),0))*$B85/12,0)</f>
        <v>0</v>
      </c>
      <c r="ID250" s="515">
        <f t="array" ref="ID250">IFERROR(INDEX($N85:$N99,MATCH(1,IF($L85:$L99&lt;=ID$167,IF($M85:$M99&gt;=ID$167,1)),0))*$B85/12,0)</f>
        <v>0</v>
      </c>
      <c r="IE250" s="515">
        <f t="array" ref="IE250">IFERROR(INDEX($N85:$N99,MATCH(1,IF($L85:$L99&lt;=IE$167,IF($M85:$M99&gt;=IE$167,1)),0))*$B85/12,0)</f>
        <v>0</v>
      </c>
      <c r="IF250" s="515">
        <f t="array" ref="IF250">IFERROR(INDEX($N85:$N99,MATCH(1,IF($L85:$L99&lt;=IF$167,IF($M85:$M99&gt;=IF$167,1)),0))*$B85/12,0)</f>
        <v>0</v>
      </c>
      <c r="IG250" s="515">
        <f t="array" ref="IG250">IFERROR(INDEX($N85:$N99,MATCH(1,IF($L85:$L99&lt;=IG$167,IF($M85:$M99&gt;=IG$167,1)),0))*$B85/12,0)</f>
        <v>0</v>
      </c>
      <c r="IH250" s="515">
        <f t="array" ref="IH250">IFERROR(INDEX($N85:$N99,MATCH(1,IF($L85:$L99&lt;=IH$167,IF($M85:$M99&gt;=IH$167,1)),0))*$B85/12,0)</f>
        <v>0</v>
      </c>
      <c r="II250" s="515">
        <f t="array" ref="II250">IFERROR(INDEX($N85:$N99,MATCH(1,IF($L85:$L99&lt;=II$167,IF($M85:$M99&gt;=II$167,1)),0))*$B85/12,0)</f>
        <v>0</v>
      </c>
      <c r="IJ250" s="515">
        <f t="array" ref="IJ250">IFERROR(INDEX($N85:$N99,MATCH(1,IF($L85:$L99&lt;=IJ$167,IF($M85:$M99&gt;=IJ$167,1)),0))*$B85/12,0)</f>
        <v>0</v>
      </c>
      <c r="IK250" s="515">
        <f t="array" ref="IK250">IFERROR(INDEX($N85:$N99,MATCH(1,IF($L85:$L99&lt;=IK$167,IF($M85:$M99&gt;=IK$167,1)),0))*$B85/12,0)</f>
        <v>0</v>
      </c>
      <c r="IL250" s="515">
        <f t="array" ref="IL250">IFERROR(INDEX($N85:$N99,MATCH(1,IF($L85:$L99&lt;=IL$167,IF($M85:$M99&gt;=IL$167,1)),0))*$B85/12,0)</f>
        <v>0</v>
      </c>
      <c r="IM250" s="515">
        <f t="array" ref="IM250">IFERROR(INDEX($N85:$N99,MATCH(1,IF($L85:$L99&lt;=IM$167,IF($M85:$M99&gt;=IM$167,1)),0))*$B85/12,0)</f>
        <v>0</v>
      </c>
      <c r="IN250" s="515">
        <f t="array" ref="IN250">IFERROR(INDEX($N85:$N99,MATCH(1,IF($L85:$L99&lt;=IN$167,IF($M85:$M99&gt;=IN$167,1)),0))*$B85/12,0)</f>
        <v>0</v>
      </c>
      <c r="IO250" s="515">
        <f t="array" ref="IO250">IFERROR(INDEX($N85:$N99,MATCH(1,IF($L85:$L99&lt;=IO$167,IF($M85:$M99&gt;=IO$167,1)),0))*$B85/12,0)</f>
        <v>0</v>
      </c>
      <c r="IP250" s="515">
        <f t="array" ref="IP250">IFERROR(INDEX($N85:$N99,MATCH(1,IF($L85:$L99&lt;=IP$167,IF($M85:$M99&gt;=IP$167,1)),0))*$B85/12,0)</f>
        <v>0</v>
      </c>
      <c r="IQ250" s="515">
        <f t="array" ref="IQ250">IFERROR(INDEX($N85:$N99,MATCH(1,IF($L85:$L99&lt;=IQ$167,IF($M85:$M99&gt;=IQ$167,1)),0))*$B85/12,0)</f>
        <v>0</v>
      </c>
      <c r="IR250" s="515">
        <f t="array" ref="IR250">IFERROR(INDEX($N85:$N99,MATCH(1,IF($L85:$L99&lt;=IR$167,IF($M85:$M99&gt;=IR$167,1)),0))*$B85/12,0)</f>
        <v>0</v>
      </c>
      <c r="IS250" s="515">
        <f t="array" ref="IS250">IFERROR(INDEX($N85:$N99,MATCH(1,IF($L85:$L99&lt;=IS$167,IF($M85:$M99&gt;=IS$167,1)),0))*$B85/12,0)</f>
        <v>0</v>
      </c>
      <c r="IT250" s="515">
        <f t="array" ref="IT250">IFERROR(INDEX($N85:$N99,MATCH(1,IF($L85:$L99&lt;=IT$167,IF($M85:$M99&gt;=IT$167,1)),0))*$B85/12,0)</f>
        <v>0</v>
      </c>
      <c r="IU250" s="515">
        <f t="array" ref="IU250">IFERROR(INDEX($N85:$N99,MATCH(1,IF($L85:$L99&lt;=IU$167,IF($M85:$M99&gt;=IU$167,1)),0))*$B85/12,0)</f>
        <v>0</v>
      </c>
      <c r="IV250" s="515">
        <f t="array" ref="IV250">IFERROR(INDEX($N85:$N99,MATCH(1,IF($L85:$L99&lt;=IV$167,IF($M85:$M99&gt;=IV$167,1)),0))*$B85/12,0)</f>
        <v>0</v>
      </c>
      <c r="IW250" s="515">
        <f t="array" ref="IW250">IFERROR(INDEX($N85:$N99,MATCH(1,IF($L85:$L99&lt;=IW$167,IF($M85:$M99&gt;=IW$167,1)),0))*$B85/12,0)</f>
        <v>0</v>
      </c>
      <c r="IX250" s="515">
        <f t="array" ref="IX250">IFERROR(INDEX($N85:$N99,MATCH(1,IF($L85:$L99&lt;=IX$167,IF($M85:$M99&gt;=IX$167,1)),0))*$B85/12,0)</f>
        <v>0</v>
      </c>
      <c r="IY250" s="515">
        <f t="array" ref="IY250">IFERROR(INDEX($N85:$N99,MATCH(1,IF($L85:$L99&lt;=IY$167,IF($M85:$M99&gt;=IY$167,1)),0))*$B85/12,0)</f>
        <v>0</v>
      </c>
      <c r="IZ250" s="515">
        <f t="array" ref="IZ250">IFERROR(INDEX($N85:$N99,MATCH(1,IF($L85:$L99&lt;=IZ$167,IF($M85:$M99&gt;=IZ$167,1)),0))*$B85/12,0)</f>
        <v>0</v>
      </c>
      <c r="JA250" s="515">
        <f t="array" ref="JA250">IFERROR(INDEX($N85:$N99,MATCH(1,IF($L85:$L99&lt;=JA$167,IF($M85:$M99&gt;=JA$167,1)),0))*$B85/12,0)</f>
        <v>0</v>
      </c>
      <c r="JB250" s="515">
        <f t="array" ref="JB250">IFERROR(INDEX($N85:$N99,MATCH(1,IF($L85:$L99&lt;=JB$167,IF($M85:$M99&gt;=JB$167,1)),0))*$B85/12,0)</f>
        <v>0</v>
      </c>
      <c r="JC250" s="515">
        <f t="array" ref="JC250">IFERROR(INDEX($N85:$N99,MATCH(1,IF($L85:$L99&lt;=JC$167,IF($M85:$M99&gt;=JC$167,1)),0))*$B85/12,0)</f>
        <v>0</v>
      </c>
      <c r="JD250" s="515">
        <f t="array" ref="JD250">IFERROR(INDEX($N85:$N99,MATCH(1,IF($L85:$L99&lt;=JD$167,IF($M85:$M99&gt;=JD$167,1)),0))*$B85/12,0)</f>
        <v>0</v>
      </c>
      <c r="JE250" s="515">
        <f t="array" ref="JE250">IFERROR(INDEX($N85:$N99,MATCH(1,IF($L85:$L99&lt;=JE$167,IF($M85:$M99&gt;=JE$167,1)),0))*$B85/12,0)</f>
        <v>0</v>
      </c>
      <c r="JF250" s="515">
        <f t="array" ref="JF250">IFERROR(INDEX($N85:$N99,MATCH(1,IF($L85:$L99&lt;=JF$167,IF($M85:$M99&gt;=JF$167,1)),0))*$B85/12,0)</f>
        <v>0</v>
      </c>
      <c r="JG250" s="515">
        <f t="array" ref="JG250">IFERROR(INDEX($N85:$N99,MATCH(1,IF($L85:$L99&lt;=JG$167,IF($M85:$M99&gt;=JG$167,1)),0))*$B85/12,0)</f>
        <v>0</v>
      </c>
      <c r="JH250" s="515">
        <f t="array" ref="JH250">IFERROR(INDEX($N85:$N99,MATCH(1,IF($L85:$L99&lt;=JH$167,IF($M85:$M99&gt;=JH$167,1)),0))*$B85/12,0)</f>
        <v>0</v>
      </c>
      <c r="JI250" s="515">
        <f t="array" ref="JI250">IFERROR(INDEX($N85:$N99,MATCH(1,IF($L85:$L99&lt;=JI$167,IF($M85:$M99&gt;=JI$167,1)),0))*$B85/12,0)</f>
        <v>0</v>
      </c>
      <c r="JJ250" s="515">
        <f t="array" ref="JJ250">IFERROR(INDEX($N85:$N99,MATCH(1,IF($L85:$L99&lt;=JJ$167,IF($M85:$M99&gt;=JJ$167,1)),0))*$B85/12,0)</f>
        <v>0</v>
      </c>
      <c r="JK250" s="515">
        <f t="array" ref="JK250">IFERROR(INDEX($N85:$N99,MATCH(1,IF($L85:$L99&lt;=JK$167,IF($M85:$M99&gt;=JK$167,1)),0))*$B85/12,0)</f>
        <v>0</v>
      </c>
      <c r="JL250" s="515">
        <f t="array" ref="JL250">IFERROR(INDEX($N85:$N99,MATCH(1,IF($L85:$L99&lt;=JL$167,IF($M85:$M99&gt;=JL$167,1)),0))*$B85/12,0)</f>
        <v>0</v>
      </c>
      <c r="JM250" s="515">
        <f t="array" ref="JM250">IFERROR(INDEX($N85:$N99,MATCH(1,IF($L85:$L99&lt;=JM$167,IF($M85:$M99&gt;=JM$167,1)),0))*$B85/12,0)</f>
        <v>0</v>
      </c>
      <c r="JN250" s="515">
        <f t="array" ref="JN250">IFERROR(INDEX($N85:$N99,MATCH(1,IF($L85:$L99&lt;=JN$167,IF($M85:$M99&gt;=JN$167,1)),0))*$B85/12,0)</f>
        <v>0</v>
      </c>
      <c r="JO250" s="515">
        <f t="array" ref="JO250">IFERROR(INDEX($N85:$N99,MATCH(1,IF($L85:$L99&lt;=JO$167,IF($M85:$M99&gt;=JO$167,1)),0))*$B85/12,0)</f>
        <v>0</v>
      </c>
      <c r="JP250" s="515">
        <f t="array" ref="JP250">IFERROR(INDEX($N85:$N99,MATCH(1,IF($L85:$L99&lt;=JP$167,IF($M85:$M99&gt;=JP$167,1)),0))*$B85/12,0)</f>
        <v>0</v>
      </c>
      <c r="JQ250" s="515">
        <f t="array" ref="JQ250">IFERROR(INDEX($N85:$N99,MATCH(1,IF($L85:$L99&lt;=JQ$167,IF($M85:$M99&gt;=JQ$167,1)),0))*$B85/12,0)</f>
        <v>0</v>
      </c>
      <c r="JR250" s="515">
        <f t="array" ref="JR250">IFERROR(INDEX($N85:$N99,MATCH(1,IF($L85:$L99&lt;=JR$167,IF($M85:$M99&gt;=JR$167,1)),0))*$B85/12,0)</f>
        <v>0</v>
      </c>
      <c r="JS250" s="515">
        <f t="array" ref="JS250">IFERROR(INDEX($N85:$N99,MATCH(1,IF($L85:$L99&lt;=JS$167,IF($M85:$M99&gt;=JS$167,1)),0))*$B85/12,0)</f>
        <v>0</v>
      </c>
      <c r="JT250" s="515">
        <f t="array" ref="JT250">IFERROR(INDEX($N85:$N99,MATCH(1,IF($L85:$L99&lt;=JT$167,IF($M85:$M99&gt;=JT$167,1)),0))*$B85/12,0)</f>
        <v>0</v>
      </c>
      <c r="JU250" s="515">
        <f t="array" ref="JU250">IFERROR(INDEX($N85:$N99,MATCH(1,IF($L85:$L99&lt;=JU$167,IF($M85:$M99&gt;=JU$167,1)),0))*$B85/12,0)</f>
        <v>0</v>
      </c>
      <c r="JV250" s="515">
        <f t="array" ref="JV250">IFERROR(INDEX($N85:$N99,MATCH(1,IF($L85:$L99&lt;=JV$167,IF($M85:$M99&gt;=JV$167,1)),0))*$B85/12,0)</f>
        <v>0</v>
      </c>
      <c r="JW250" s="515">
        <f t="array" ref="JW250">IFERROR(INDEX($N85:$N99,MATCH(1,IF($L85:$L99&lt;=JW$167,IF($M85:$M99&gt;=JW$167,1)),0))*$B85/12,0)</f>
        <v>0</v>
      </c>
      <c r="JX250" s="515">
        <f t="array" ref="JX250">IFERROR(INDEX($N85:$N99,MATCH(1,IF($L85:$L99&lt;=JX$167,IF($M85:$M99&gt;=JX$167,1)),0))*$B85/12,0)</f>
        <v>0</v>
      </c>
      <c r="JY250" s="515">
        <f t="array" ref="JY250">IFERROR(INDEX($N85:$N99,MATCH(1,IF($L85:$L99&lt;=JY$167,IF($M85:$M99&gt;=JY$167,1)),0))*$B85/12,0)</f>
        <v>0</v>
      </c>
      <c r="JZ250" s="515">
        <f t="array" ref="JZ250">IFERROR(INDEX($N85:$N99,MATCH(1,IF($L85:$L99&lt;=JZ$167,IF($M85:$M99&gt;=JZ$167,1)),0))*$B85/12,0)</f>
        <v>0</v>
      </c>
      <c r="KA250" s="515">
        <f t="array" ref="KA250">IFERROR(INDEX($N85:$N99,MATCH(1,IF($L85:$L99&lt;=KA$167,IF($M85:$M99&gt;=KA$167,1)),0))*$B85/12,0)</f>
        <v>0</v>
      </c>
      <c r="KB250" s="515">
        <f t="array" ref="KB250">IFERROR(INDEX($N85:$N99,MATCH(1,IF($L85:$L99&lt;=KB$167,IF($M85:$M99&gt;=KB$167,1)),0))*$B85/12,0)</f>
        <v>0</v>
      </c>
      <c r="KC250" s="515">
        <f t="array" ref="KC250">IFERROR(INDEX($N85:$N99,MATCH(1,IF($L85:$L99&lt;=KC$167,IF($M85:$M99&gt;=KC$167,1)),0))*$B85/12,0)</f>
        <v>0</v>
      </c>
      <c r="KD250" s="515">
        <f t="array" ref="KD250">IFERROR(INDEX($N85:$N99,MATCH(1,IF($L85:$L99&lt;=KD$167,IF($M85:$M99&gt;=KD$167,1)),0))*$B85/12,0)</f>
        <v>0</v>
      </c>
      <c r="KE250" s="515">
        <f t="array" ref="KE250">IFERROR(INDEX($N85:$N99,MATCH(1,IF($L85:$L99&lt;=KE$167,IF($M85:$M99&gt;=KE$167,1)),0))*$B85/12,0)</f>
        <v>0</v>
      </c>
      <c r="KF250" s="515">
        <f t="array" ref="KF250">IFERROR(INDEX($N85:$N99,MATCH(1,IF($L85:$L99&lt;=KF$167,IF($M85:$M99&gt;=KF$167,1)),0))*$B85/12,0)</f>
        <v>0</v>
      </c>
      <c r="KG250" s="515">
        <f t="array" ref="KG250">IFERROR(INDEX($N85:$N99,MATCH(1,IF($L85:$L99&lt;=KG$167,IF($M85:$M99&gt;=KG$167,1)),0))*$B85/12,0)</f>
        <v>0</v>
      </c>
      <c r="KH250" s="515">
        <f t="array" ref="KH250">IFERROR(INDEX($N85:$N99,MATCH(1,IF($L85:$L99&lt;=KH$167,IF($M85:$M99&gt;=KH$167,1)),0))*$B85/12,0)</f>
        <v>0</v>
      </c>
      <c r="KI250" s="515">
        <f t="array" ref="KI250">IFERROR(INDEX($N85:$N99,MATCH(1,IF($L85:$L99&lt;=KI$167,IF($M85:$M99&gt;=KI$167,1)),0))*$B85/12,0)</f>
        <v>0</v>
      </c>
      <c r="KJ250" s="515">
        <f t="array" ref="KJ250">IFERROR(INDEX($N85:$N99,MATCH(1,IF($L85:$L99&lt;=KJ$167,IF($M85:$M99&gt;=KJ$167,1)),0))*$B85/12,0)</f>
        <v>0</v>
      </c>
      <c r="KK250" s="515">
        <f t="array" ref="KK250">IFERROR(INDEX($N85:$N99,MATCH(1,IF($L85:$L99&lt;=KK$167,IF($M85:$M99&gt;=KK$167,1)),0))*$B85/12,0)</f>
        <v>0</v>
      </c>
      <c r="KL250" s="515">
        <f t="array" ref="KL250">IFERROR(INDEX($N85:$N99,MATCH(1,IF($L85:$L99&lt;=KL$167,IF($M85:$M99&gt;=KL$167,1)),0))*$B85/12,0)</f>
        <v>0</v>
      </c>
      <c r="KM250" s="515">
        <f t="array" ref="KM250">IFERROR(INDEX($N85:$N99,MATCH(1,IF($L85:$L99&lt;=KM$167,IF($M85:$M99&gt;=KM$167,1)),0))*$B85/12,0)</f>
        <v>0</v>
      </c>
      <c r="KN250" s="515">
        <f t="array" ref="KN250">IFERROR(INDEX($N85:$N99,MATCH(1,IF($L85:$L99&lt;=KN$167,IF($M85:$M99&gt;=KN$167,1)),0))*$B85/12,0)</f>
        <v>0</v>
      </c>
      <c r="KO250" s="515">
        <f t="array" ref="KO250">IFERROR(INDEX($N85:$N99,MATCH(1,IF($L85:$L99&lt;=KO$167,IF($M85:$M99&gt;=KO$167,1)),0))*$B85/12,0)</f>
        <v>0</v>
      </c>
      <c r="KP250" s="515">
        <f t="array" ref="KP250">IFERROR(INDEX($N85:$N99,MATCH(1,IF($L85:$L99&lt;=KP$167,IF($M85:$M99&gt;=KP$167,1)),0))*$B85/12,0)</f>
        <v>0</v>
      </c>
      <c r="KQ250" s="515">
        <f t="array" ref="KQ250">IFERROR(INDEX($N85:$N99,MATCH(1,IF($L85:$L99&lt;=KQ$167,IF($M85:$M99&gt;=KQ$167,1)),0))*$B85/12,0)</f>
        <v>0</v>
      </c>
      <c r="KR250" s="515">
        <f t="array" ref="KR250">IFERROR(INDEX($N85:$N99,MATCH(1,IF($L85:$L99&lt;=KR$167,IF($M85:$M99&gt;=KR$167,1)),0))*$B85/12,0)</f>
        <v>0</v>
      </c>
      <c r="KS250" s="515">
        <f t="array" ref="KS250">IFERROR(INDEX($N85:$N99,MATCH(1,IF($L85:$L99&lt;=KS$167,IF($M85:$M99&gt;=KS$167,1)),0))*$B85/12,0)</f>
        <v>0</v>
      </c>
      <c r="KT250" s="515">
        <f t="array" ref="KT250">IFERROR(INDEX($N85:$N99,MATCH(1,IF($L85:$L99&lt;=KT$167,IF($M85:$M99&gt;=KT$167,1)),0))*$B85/12,0)</f>
        <v>0</v>
      </c>
      <c r="KU250" s="515">
        <f t="array" ref="KU250">IFERROR(INDEX($N85:$N99,MATCH(1,IF($L85:$L99&lt;=KU$167,IF($M85:$M99&gt;=KU$167,1)),0))*$B85/12,0)</f>
        <v>0</v>
      </c>
      <c r="KV250" s="515">
        <f t="array" ref="KV250">IFERROR(INDEX($N85:$N99,MATCH(1,IF($L85:$L99&lt;=KV$167,IF($M85:$M99&gt;=KV$167,1)),0))*$B85/12,0)</f>
        <v>0</v>
      </c>
      <c r="KW250" s="515">
        <f t="array" ref="KW250">IFERROR(INDEX($N85:$N99,MATCH(1,IF($L85:$L99&lt;=KW$167,IF($M85:$M99&gt;=KW$167,1)),0))*$B85/12,0)</f>
        <v>0</v>
      </c>
      <c r="KX250" s="515">
        <f t="array" ref="KX250">IFERROR(INDEX($N85:$N99,MATCH(1,IF($L85:$L99&lt;=KX$167,IF($M85:$M99&gt;=KX$167,1)),0))*$B85/12,0)</f>
        <v>0</v>
      </c>
      <c r="KY250" s="515">
        <f t="array" ref="KY250">IFERROR(INDEX($N85:$N99,MATCH(1,IF($L85:$L99&lt;=KY$167,IF($M85:$M99&gt;=KY$167,1)),0))*$B85/12,0)</f>
        <v>0</v>
      </c>
      <c r="KZ250" s="515">
        <f t="array" ref="KZ250">IFERROR(INDEX($N85:$N99,MATCH(1,IF($L85:$L99&lt;=KZ$167,IF($M85:$M99&gt;=KZ$167,1)),0))*$B85/12,0)</f>
        <v>0</v>
      </c>
      <c r="LA250" s="515">
        <f t="array" ref="LA250">IFERROR(INDEX($N85:$N99,MATCH(1,IF($L85:$L99&lt;=LA$167,IF($M85:$M99&gt;=LA$167,1)),0))*$B85/12,0)</f>
        <v>0</v>
      </c>
      <c r="LB250" s="515">
        <f t="array" ref="LB250">IFERROR(INDEX($N85:$N99,MATCH(1,IF($L85:$L99&lt;=LB$167,IF($M85:$M99&gt;=LB$167,1)),0))*$B85/12,0)</f>
        <v>0</v>
      </c>
      <c r="LC250" s="515">
        <f t="array" ref="LC250">IFERROR(INDEX($N85:$N99,MATCH(1,IF($L85:$L99&lt;=LC$167,IF($M85:$M99&gt;=LC$167,1)),0))*$B85/12,0)</f>
        <v>0</v>
      </c>
      <c r="LD250" s="515">
        <f t="array" ref="LD250">IFERROR(INDEX($N85:$N99,MATCH(1,IF($L85:$L99&lt;=LD$167,IF($M85:$M99&gt;=LD$167,1)),0))*$B85/12,0)</f>
        <v>0</v>
      </c>
      <c r="LE250" s="515">
        <f t="array" ref="LE250">IFERROR(INDEX($N85:$N99,MATCH(1,IF($L85:$L99&lt;=LE$167,IF($M85:$M99&gt;=LE$167,1)),0))*$B85/12,0)</f>
        <v>0</v>
      </c>
      <c r="LF250" s="515">
        <f t="array" ref="LF250">IFERROR(INDEX($N85:$N99,MATCH(1,IF($L85:$L99&lt;=LF$167,IF($M85:$M99&gt;=LF$167,1)),0))*$B85/12,0)</f>
        <v>0</v>
      </c>
      <c r="LG250" s="515">
        <f t="array" ref="LG250">IFERROR(INDEX($N85:$N99,MATCH(1,IF($L85:$L99&lt;=LG$167,IF($M85:$M99&gt;=LG$167,1)),0))*$B85/12,0)</f>
        <v>0</v>
      </c>
      <c r="LH250" s="515">
        <f t="array" ref="LH250">IFERROR(INDEX($N85:$N99,MATCH(1,IF($L85:$L99&lt;=LH$167,IF($M85:$M99&gt;=LH$167,1)),0))*$B85/12,0)</f>
        <v>0</v>
      </c>
      <c r="LI250" s="515">
        <f t="array" ref="LI250">IFERROR(INDEX($N85:$N99,MATCH(1,IF($L85:$L99&lt;=LI$167,IF($M85:$M99&gt;=LI$167,1)),0))*$B85/12,0)</f>
        <v>0</v>
      </c>
      <c r="LJ250" s="515">
        <f t="array" ref="LJ250">IFERROR(INDEX($N85:$N99,MATCH(1,IF($L85:$L99&lt;=LJ$167,IF($M85:$M99&gt;=LJ$167,1)),0))*$B85/12,0)</f>
        <v>0</v>
      </c>
      <c r="LK250" s="515">
        <f t="array" ref="LK250">IFERROR(INDEX($N85:$N99,MATCH(1,IF($L85:$L99&lt;=LK$167,IF($M85:$M99&gt;=LK$167,1)),0))*$B85/12,0)</f>
        <v>0</v>
      </c>
      <c r="LL250" s="515">
        <f t="array" ref="LL250">IFERROR(INDEX($N85:$N99,MATCH(1,IF($L85:$L99&lt;=LL$167,IF($M85:$M99&gt;=LL$167,1)),0))*$B85/12,0)</f>
        <v>0</v>
      </c>
      <c r="LM250" s="515">
        <f t="array" ref="LM250">IFERROR(INDEX($N85:$N99,MATCH(1,IF($L85:$L99&lt;=LM$167,IF($M85:$M99&gt;=LM$167,1)),0))*$B85/12,0)</f>
        <v>0</v>
      </c>
      <c r="LN250" s="515">
        <f t="array" ref="LN250">IFERROR(INDEX($N85:$N99,MATCH(1,IF($L85:$L99&lt;=LN$167,IF($M85:$M99&gt;=LN$167,1)),0))*$B85/12,0)</f>
        <v>0</v>
      </c>
      <c r="LO250" s="515">
        <f t="array" ref="LO250">IFERROR(INDEX($N85:$N99,MATCH(1,IF($L85:$L99&lt;=LO$167,IF($M85:$M99&gt;=LO$167,1)),0))*$B85/12,0)</f>
        <v>0</v>
      </c>
      <c r="LP250" s="515">
        <f t="array" ref="LP250">IFERROR(INDEX($N85:$N99,MATCH(1,IF($L85:$L99&lt;=LP$167,IF($M85:$M99&gt;=LP$167,1)),0))*$B85/12,0)</f>
        <v>0</v>
      </c>
      <c r="LQ250" s="515">
        <f t="array" ref="LQ250">IFERROR(INDEX($N85:$N99,MATCH(1,IF($L85:$L99&lt;=LQ$167,IF($M85:$M99&gt;=LQ$167,1)),0))*$B85/12,0)</f>
        <v>0</v>
      </c>
      <c r="LR250" s="515">
        <f t="array" ref="LR250">IFERROR(INDEX($N85:$N99,MATCH(1,IF($L85:$L99&lt;=LR$167,IF($M85:$M99&gt;=LR$167,1)),0))*$B85/12,0)</f>
        <v>0</v>
      </c>
      <c r="LS250" s="515">
        <f t="array" ref="LS250">IFERROR(INDEX($N85:$N99,MATCH(1,IF($L85:$L99&lt;=LS$167,IF($M85:$M99&gt;=LS$167,1)),0))*$B85/12,0)</f>
        <v>0</v>
      </c>
      <c r="LT250" s="515">
        <f t="array" ref="LT250">IFERROR(INDEX($N85:$N99,MATCH(1,IF($L85:$L99&lt;=LT$167,IF($M85:$M99&gt;=LT$167,1)),0))*$B85/12,0)</f>
        <v>0</v>
      </c>
      <c r="LU250" s="515">
        <f t="array" ref="LU250">IFERROR(INDEX($N85:$N99,MATCH(1,IF($L85:$L99&lt;=LU$167,IF($M85:$M99&gt;=LU$167,1)),0))*$B85/12,0)</f>
        <v>0</v>
      </c>
      <c r="LV250" s="515">
        <f t="array" ref="LV250">IFERROR(INDEX($N85:$N99,MATCH(1,IF($L85:$L99&lt;=LV$167,IF($M85:$M99&gt;=LV$167,1)),0))*$B85/12,0)</f>
        <v>0</v>
      </c>
      <c r="LW250" s="515">
        <f t="array" ref="LW250">IFERROR(INDEX($N85:$N99,MATCH(1,IF($L85:$L99&lt;=LW$167,IF($M85:$M99&gt;=LW$167,1)),0))*$B85/12,0)</f>
        <v>0</v>
      </c>
      <c r="LX250" s="515">
        <f t="array" ref="LX250">IFERROR(INDEX($N85:$N99,MATCH(1,IF($L85:$L99&lt;=LX$167,IF($M85:$M99&gt;=LX$167,1)),0))*$B85/12,0)</f>
        <v>0</v>
      </c>
      <c r="LY250" s="515">
        <f t="array" ref="LY250">IFERROR(INDEX($N85:$N99,MATCH(1,IF($L85:$L99&lt;=LY$167,IF($M85:$M99&gt;=LY$167,1)),0))*$B85/12,0)</f>
        <v>0</v>
      </c>
      <c r="LZ250" s="515">
        <f t="array" ref="LZ250">IFERROR(INDEX($N85:$N99,MATCH(1,IF($L85:$L99&lt;=LZ$167,IF($M85:$M99&gt;=LZ$167,1)),0))*$B85/12,0)</f>
        <v>0</v>
      </c>
      <c r="MA250" s="515">
        <f t="array" ref="MA250">IFERROR(INDEX($N85:$N99,MATCH(1,IF($L85:$L99&lt;=MA$167,IF($M85:$M99&gt;=MA$167,1)),0))*$B85/12,0)</f>
        <v>0</v>
      </c>
      <c r="MB250" s="515">
        <f t="array" ref="MB250">IFERROR(INDEX($N85:$N99,MATCH(1,IF($L85:$L99&lt;=MB$167,IF($M85:$M99&gt;=MB$167,1)),0))*$B85/12,0)</f>
        <v>0</v>
      </c>
      <c r="MC250" s="515">
        <f t="array" ref="MC250">IFERROR(INDEX($N85:$N99,MATCH(1,IF($L85:$L99&lt;=MC$167,IF($M85:$M99&gt;=MC$167,1)),0))*$B85/12,0)</f>
        <v>0</v>
      </c>
      <c r="MD250" s="515">
        <f t="array" ref="MD250">IFERROR(INDEX($N85:$N99,MATCH(1,IF($L85:$L99&lt;=MD$167,IF($M85:$M99&gt;=MD$167,1)),0))*$B85/12,0)</f>
        <v>0</v>
      </c>
      <c r="ME250" s="515">
        <f t="array" ref="ME250">IFERROR(INDEX($N85:$N99,MATCH(1,IF($L85:$L99&lt;=ME$167,IF($M85:$M99&gt;=ME$167,1)),0))*$B85/12,0)</f>
        <v>0</v>
      </c>
      <c r="MF250" s="515">
        <f t="array" ref="MF250">IFERROR(INDEX($N85:$N99,MATCH(1,IF($L85:$L99&lt;=MF$167,IF($M85:$M99&gt;=MF$167,1)),0))*$B85/12,0)</f>
        <v>0</v>
      </c>
      <c r="MG250" s="515">
        <f t="array" ref="MG250">IFERROR(INDEX($N85:$N99,MATCH(1,IF($L85:$L99&lt;=MG$167,IF($M85:$M99&gt;=MG$167,1)),0))*$B85/12,0)</f>
        <v>0</v>
      </c>
      <c r="MH250" s="515">
        <f t="array" ref="MH250">IFERROR(INDEX($N85:$N99,MATCH(1,IF($L85:$L99&lt;=MH$167,IF($M85:$M99&gt;=MH$167,1)),0))*$B85/12,0)</f>
        <v>0</v>
      </c>
      <c r="MI250" s="515">
        <f t="array" ref="MI250">IFERROR(INDEX($N85:$N99,MATCH(1,IF($L85:$L99&lt;=MI$167,IF($M85:$M99&gt;=MI$167,1)),0))*$B85/12,0)</f>
        <v>0</v>
      </c>
      <c r="MJ250" s="515">
        <f t="array" ref="MJ250">IFERROR(INDEX($N85:$N99,MATCH(1,IF($L85:$L99&lt;=MJ$167,IF($M85:$M99&gt;=MJ$167,1)),0))*$B85/12,0)</f>
        <v>0</v>
      </c>
      <c r="MK250" s="515">
        <f t="array" ref="MK250">IFERROR(INDEX($N85:$N99,MATCH(1,IF($L85:$L99&lt;=MK$167,IF($M85:$M99&gt;=MK$167,1)),0))*$B85/12,0)</f>
        <v>0</v>
      </c>
      <c r="ML250" s="515">
        <f t="array" ref="ML250">IFERROR(INDEX($N85:$N99,MATCH(1,IF($L85:$L99&lt;=ML$167,IF($M85:$M99&gt;=ML$167,1)),0))*$B85/12,0)</f>
        <v>0</v>
      </c>
      <c r="MM250" s="515">
        <f t="array" ref="MM250">IFERROR(INDEX($N85:$N99,MATCH(1,IF($L85:$L99&lt;=MM$167,IF($M85:$M99&gt;=MM$167,1)),0))*$B85/12,0)</f>
        <v>0</v>
      </c>
      <c r="MN250" s="515">
        <f t="array" ref="MN250">IFERROR(INDEX($N85:$N99,MATCH(1,IF($L85:$L99&lt;=MN$167,IF($M85:$M99&gt;=MN$167,1)),0))*$B85/12,0)</f>
        <v>0</v>
      </c>
      <c r="MO250" s="515">
        <f t="array" ref="MO250">IFERROR(INDEX($N85:$N99,MATCH(1,IF($L85:$L99&lt;=MO$167,IF($M85:$M99&gt;=MO$167,1)),0))*$B85/12,0)</f>
        <v>0</v>
      </c>
      <c r="MP250" s="515">
        <f t="array" ref="MP250">IFERROR(INDEX($N85:$N99,MATCH(1,IF($L85:$L99&lt;=MP$167,IF($M85:$M99&gt;=MP$167,1)),0))*$B85/12,0)</f>
        <v>0</v>
      </c>
      <c r="MQ250" s="515">
        <f t="array" ref="MQ250">IFERROR(INDEX($N85:$N99,MATCH(1,IF($L85:$L99&lt;=MQ$167,IF($M85:$M99&gt;=MQ$167,1)),0))*$B85/12,0)</f>
        <v>0</v>
      </c>
      <c r="MR250" s="515">
        <f t="array" ref="MR250">IFERROR(INDEX($N85:$N99,MATCH(1,IF($L85:$L99&lt;=MR$167,IF($M85:$M99&gt;=MR$167,1)),0))*$B85/12,0)</f>
        <v>0</v>
      </c>
      <c r="MS250" s="515">
        <f t="array" ref="MS250">IFERROR(INDEX($N85:$N99,MATCH(1,IF($L85:$L99&lt;=MS$167,IF($M85:$M99&gt;=MS$167,1)),0))*$B85/12,0)</f>
        <v>0</v>
      </c>
      <c r="MT250" s="515">
        <f t="array" ref="MT250">IFERROR(INDEX($N85:$N99,MATCH(1,IF($L85:$L99&lt;=MT$167,IF($M85:$M99&gt;=MT$167,1)),0))*$B85/12,0)</f>
        <v>0</v>
      </c>
      <c r="MU250" s="515">
        <f t="array" ref="MU250">IFERROR(INDEX($N85:$N99,MATCH(1,IF($L85:$L99&lt;=MU$167,IF($M85:$M99&gt;=MU$167,1)),0))*$B85/12,0)</f>
        <v>0</v>
      </c>
      <c r="MV250" s="515">
        <f t="array" ref="MV250">IFERROR(INDEX($N85:$N99,MATCH(1,IF($L85:$L99&lt;=MV$167,IF($M85:$M99&gt;=MV$167,1)),0))*$B85/12,0)</f>
        <v>0</v>
      </c>
      <c r="MW250" s="515">
        <f t="array" ref="MW250">IFERROR(INDEX($N85:$N99,MATCH(1,IF($L85:$L99&lt;=MW$167,IF($M85:$M99&gt;=MW$167,1)),0))*$B85/12,0)</f>
        <v>0</v>
      </c>
      <c r="MX250" s="515">
        <f t="array" ref="MX250">IFERROR(INDEX($N85:$N99,MATCH(1,IF($L85:$L99&lt;=MX$167,IF($M85:$M99&gt;=MX$167,1)),0))*$B85/12,0)</f>
        <v>0</v>
      </c>
      <c r="MY250" s="515">
        <f t="array" ref="MY250">IFERROR(INDEX($N85:$N99,MATCH(1,IF($L85:$L99&lt;=MY$167,IF($M85:$M99&gt;=MY$167,1)),0))*$B85/12,0)</f>
        <v>0</v>
      </c>
      <c r="MZ250" s="515">
        <f t="array" ref="MZ250">IFERROR(INDEX($N85:$N99,MATCH(1,IF($L85:$L99&lt;=MZ$167,IF($M85:$M99&gt;=MZ$167,1)),0))*$B85/12,0)</f>
        <v>0</v>
      </c>
      <c r="NA250" s="515">
        <f t="array" ref="NA250">IFERROR(INDEX($N85:$N99,MATCH(1,IF($L85:$L99&lt;=NA$167,IF($M85:$M99&gt;=NA$167,1)),0))*$B85/12,0)</f>
        <v>0</v>
      </c>
      <c r="NB250" s="515">
        <f t="array" ref="NB250">IFERROR(INDEX($N85:$N99,MATCH(1,IF($L85:$L99&lt;=NB$167,IF($M85:$M99&gt;=NB$167,1)),0))*$B85/12,0)</f>
        <v>0</v>
      </c>
      <c r="NC250" s="515">
        <f t="array" ref="NC250">IFERROR(INDEX($N85:$N99,MATCH(1,IF($L85:$L99&lt;=NC$167,IF($M85:$M99&gt;=NC$167,1)),0))*$B85/12,0)</f>
        <v>0</v>
      </c>
      <c r="ND250" s="515">
        <f t="array" ref="ND250">IFERROR(INDEX($N85:$N99,MATCH(1,IF($L85:$L99&lt;=ND$167,IF($M85:$M99&gt;=ND$167,1)),0))*$B85/12,0)</f>
        <v>0</v>
      </c>
      <c r="NE250" s="515">
        <f t="array" ref="NE250">IFERROR(INDEX($N85:$N99,MATCH(1,IF($L85:$L99&lt;=NE$167,IF($M85:$M99&gt;=NE$167,1)),0))*$B85/12,0)</f>
        <v>0</v>
      </c>
      <c r="NF250" s="515">
        <f t="array" ref="NF250">IFERROR(INDEX($N85:$N99,MATCH(1,IF($L85:$L99&lt;=NF$167,IF($M85:$M99&gt;=NF$167,1)),0))*$B85/12,0)</f>
        <v>0</v>
      </c>
      <c r="NG250" s="515">
        <f t="array" ref="NG250">IFERROR(INDEX($N85:$N99,MATCH(1,IF($L85:$L99&lt;=NG$167,IF($M85:$M99&gt;=NG$167,1)),0))*$B85/12,0)</f>
        <v>0</v>
      </c>
      <c r="NH250" s="515">
        <f t="array" ref="NH250">IFERROR(INDEX($N85:$N99,MATCH(1,IF($L85:$L99&lt;=NH$167,IF($M85:$M99&gt;=NH$167,1)),0))*$B85/12,0)</f>
        <v>0</v>
      </c>
      <c r="NI250" s="515">
        <f t="array" ref="NI250">IFERROR(INDEX($N85:$N99,MATCH(1,IF($L85:$L99&lt;=NI$167,IF($M85:$M99&gt;=NI$167,1)),0))*$B85/12,0)</f>
        <v>0</v>
      </c>
      <c r="NJ250" s="515">
        <f t="array" ref="NJ250">IFERROR(INDEX($N85:$N99,MATCH(1,IF($L85:$L99&lt;=NJ$167,IF($M85:$M99&gt;=NJ$167,1)),0))*$B85/12,0)</f>
        <v>0</v>
      </c>
      <c r="NK250" s="516">
        <f t="array" ref="NK250">IFERROR(INDEX($N85:$N99,MATCH(1,IF($L85:$L99&lt;=NK$167,IF($M85:$M99&gt;=NK$167,1)),0))*$B85/12,0)</f>
        <v>0</v>
      </c>
    </row>
    <row r="251" spans="1:375" s="384" customFormat="1" ht="13.8" x14ac:dyDescent="0.3">
      <c r="A251" s="517">
        <f t="shared" si="330"/>
        <v>0</v>
      </c>
      <c r="B251" s="421" t="s">
        <v>315</v>
      </c>
      <c r="C251" s="514" t="s">
        <v>328</v>
      </c>
      <c r="D251" s="515">
        <f>IF(AND(D$167&lt;=$E85,D$167&gt;=EOMONTH($D85,0)),IF($G85="NNN",SUM(Expenses!B$14:B$18)*$F85,IF($G85="FSG",0,IF($G85="MG",SUMPRODUCT(Expenses!B$14:B$18,$I85:$I89)*$F85,MAX((Expenses!B$15-$K85/12)*$J85*$F85,0)+MAX((Expenses!B$14-$K86/12)*$J86*$F85,0)+MAX((Expenses!B$17-$K87/12)*$J87*$F85,0)+MAX((Expenses!B$16-$K88/12)*$J88*$F85,0)+MAX((Expenses!B$18-$K89/12)*$J89*$F85,0)))),0)</f>
        <v>0</v>
      </c>
      <c r="E251" s="515">
        <f>IF(AND(E$167&lt;=$E85,E$167&gt;=EOMONTH($D85,0)),IF($G85="NNN",SUM(Expenses!C$14:C$18)*$F85,IF($G85="FSG",0,IF($G85="MG",SUMPRODUCT(Expenses!C$14:C$18,$I85:$I89)*$F85,MAX((Expenses!C$15-$K85/12)*$J85*$F85,0)+MAX((Expenses!C$14-$K86/12)*$J86*$F85,0)+MAX((Expenses!C$17-$K87/12)*$J87*$F85,0)+MAX((Expenses!C$16-$K88/12)*$J88*$F85,0)+MAX((Expenses!C$18-$K89/12)*$J89*$F85,0)))),0)</f>
        <v>0</v>
      </c>
      <c r="F251" s="515">
        <f>IF(AND(F$167&lt;=$E85,F$167&gt;=EOMONTH($D85,0)),IF($G85="NNN",SUM(Expenses!D$14:D$18)*$F85,IF($G85="FSG",0,IF($G85="MG",SUMPRODUCT(Expenses!D$14:D$18,$I85:$I89)*$F85,MAX((Expenses!D$15-$K85/12)*$J85*$F85,0)+MAX((Expenses!D$14-$K86/12)*$J86*$F85,0)+MAX((Expenses!D$17-$K87/12)*$J87*$F85,0)+MAX((Expenses!D$16-$K88/12)*$J88*$F85,0)+MAX((Expenses!D$18-$K89/12)*$J89*$F85,0)))),0)</f>
        <v>0</v>
      </c>
      <c r="G251" s="515">
        <f>IF(AND(G$167&lt;=$E85,G$167&gt;=EOMONTH($D85,0)),IF($G85="NNN",SUM(Expenses!E$14:E$18)*$F85,IF($G85="FSG",0,IF($G85="MG",SUMPRODUCT(Expenses!E$14:E$18,$I85:$I89)*$F85,MAX((Expenses!E$15-$K85/12)*$J85*$F85,0)+MAX((Expenses!E$14-$K86/12)*$J86*$F85,0)+MAX((Expenses!E$17-$K87/12)*$J87*$F85,0)+MAX((Expenses!E$16-$K88/12)*$J88*$F85,0)+MAX((Expenses!E$18-$K89/12)*$J89*$F85,0)))),0)</f>
        <v>0</v>
      </c>
      <c r="H251" s="515">
        <f>IF(AND(H$167&lt;=$E85,H$167&gt;=EOMONTH($D85,0)),IF($G85="NNN",SUM(Expenses!F$14:F$18)*$F85,IF($G85="FSG",0,IF($G85="MG",SUMPRODUCT(Expenses!F$14:F$18,$I85:$I89)*$F85,MAX((Expenses!F$15-$K85/12)*$J85*$F85,0)+MAX((Expenses!F$14-$K86/12)*$J86*$F85,0)+MAX((Expenses!F$17-$K87/12)*$J87*$F85,0)+MAX((Expenses!F$16-$K88/12)*$J88*$F85,0)+MAX((Expenses!F$18-$K89/12)*$J89*$F85,0)))),0)</f>
        <v>0</v>
      </c>
      <c r="I251" s="515">
        <f>IF(AND(I$167&lt;=$E85,I$167&gt;=EOMONTH($D85,0)),IF($G85="NNN",SUM(Expenses!G$14:G$18)*$F85,IF($G85="FSG",0,IF($G85="MG",SUMPRODUCT(Expenses!G$14:G$18,$I85:$I89)*$F85,MAX((Expenses!G$15-$K85/12)*$J85*$F85,0)+MAX((Expenses!G$14-$K86/12)*$J86*$F85,0)+MAX((Expenses!G$17-$K87/12)*$J87*$F85,0)+MAX((Expenses!G$16-$K88/12)*$J88*$F85,0)+MAX((Expenses!G$18-$K89/12)*$J89*$F85,0)))),0)</f>
        <v>0</v>
      </c>
      <c r="J251" s="515">
        <f>IF(AND(J$167&lt;=$E85,J$167&gt;=EOMONTH($D85,0)),IF($G85="NNN",SUM(Expenses!H$14:H$18)*$F85,IF($G85="FSG",0,IF($G85="MG",SUMPRODUCT(Expenses!H$14:H$18,$I85:$I89)*$F85,MAX((Expenses!H$15-$K85/12)*$J85*$F85,0)+MAX((Expenses!H$14-$K86/12)*$J86*$F85,0)+MAX((Expenses!H$17-$K87/12)*$J87*$F85,0)+MAX((Expenses!H$16-$K88/12)*$J88*$F85,0)+MAX((Expenses!H$18-$K89/12)*$J89*$F85,0)))),0)</f>
        <v>0</v>
      </c>
      <c r="K251" s="515">
        <f>IF(AND(K$167&lt;=$E85,K$167&gt;=EOMONTH($D85,0)),IF($G85="NNN",SUM(Expenses!I$14:I$18)*$F85,IF($G85="FSG",0,IF($G85="MG",SUMPRODUCT(Expenses!I$14:I$18,$I85:$I89)*$F85,MAX((Expenses!I$15-$K85/12)*$J85*$F85,0)+MAX((Expenses!I$14-$K86/12)*$J86*$F85,0)+MAX((Expenses!I$17-$K87/12)*$J87*$F85,0)+MAX((Expenses!I$16-$K88/12)*$J88*$F85,0)+MAX((Expenses!I$18-$K89/12)*$J89*$F85,0)))),0)</f>
        <v>0</v>
      </c>
      <c r="L251" s="515">
        <f>IF(AND(L$167&lt;=$E85,L$167&gt;=EOMONTH($D85,0)),IF($G85="NNN",SUM(Expenses!J$14:J$18)*$F85,IF($G85="FSG",0,IF($G85="MG",SUMPRODUCT(Expenses!J$14:J$18,$I85:$I89)*$F85,MAX((Expenses!J$15-$K85/12)*$J85*$F85,0)+MAX((Expenses!J$14-$K86/12)*$J86*$F85,0)+MAX((Expenses!J$17-$K87/12)*$J87*$F85,0)+MAX((Expenses!J$16-$K88/12)*$J88*$F85,0)+MAX((Expenses!J$18-$K89/12)*$J89*$F85,0)))),0)</f>
        <v>0</v>
      </c>
      <c r="M251" s="515">
        <f>IF(AND(M$167&lt;=$E85,M$167&gt;=EOMONTH($D85,0)),IF($G85="NNN",SUM(Expenses!K$14:K$18)*$F85,IF($G85="FSG",0,IF($G85="MG",SUMPRODUCT(Expenses!K$14:K$18,$I85:$I89)*$F85,MAX((Expenses!K$15-$K85/12)*$J85*$F85,0)+MAX((Expenses!K$14-$K86/12)*$J86*$F85,0)+MAX((Expenses!K$17-$K87/12)*$J87*$F85,0)+MAX((Expenses!K$16-$K88/12)*$J88*$F85,0)+MAX((Expenses!K$18-$K89/12)*$J89*$F85,0)))),0)</f>
        <v>0</v>
      </c>
      <c r="N251" s="515">
        <f>IF(AND(N$167&lt;=$E85,N$167&gt;=EOMONTH($D85,0)),IF($G85="NNN",SUM(Expenses!L$14:L$18)*$F85,IF($G85="FSG",0,IF($G85="MG",SUMPRODUCT(Expenses!L$14:L$18,$I85:$I89)*$F85,MAX((Expenses!L$15-$K85/12)*$J85*$F85,0)+MAX((Expenses!L$14-$K86/12)*$J86*$F85,0)+MAX((Expenses!L$17-$K87/12)*$J87*$F85,0)+MAX((Expenses!L$16-$K88/12)*$J88*$F85,0)+MAX((Expenses!L$18-$K89/12)*$J89*$F85,0)))),0)</f>
        <v>0</v>
      </c>
      <c r="O251" s="515">
        <f>IF(AND(O$167&lt;=$E85,O$167&gt;=EOMONTH($D85,0)),IF($G85="NNN",SUM(Expenses!M$14:M$18)*$F85,IF($G85="FSG",0,IF($G85="MG",SUMPRODUCT(Expenses!M$14:M$18,$I85:$I89)*$F85,MAX((Expenses!M$15-$K85/12)*$J85*$F85,0)+MAX((Expenses!M$14-$K86/12)*$J86*$F85,0)+MAX((Expenses!M$17-$K87/12)*$J87*$F85,0)+MAX((Expenses!M$16-$K88/12)*$J88*$F85,0)+MAX((Expenses!M$18-$K89/12)*$J89*$F85,0)))),0)</f>
        <v>0</v>
      </c>
      <c r="P251" s="515">
        <f>IF(AND(P$167&lt;=$E85,P$167&gt;=EOMONTH($D85,0)),IF($G85="NNN",SUM(Expenses!N$14:N$18)*$F85,IF($G85="FSG",0,IF($G85="MG",SUMPRODUCT(Expenses!N$14:N$18,$I85:$I89)*$F85,MAX((Expenses!N$15-$K85/12)*$J85*$F85,0)+MAX((Expenses!N$14-$K86/12)*$J86*$F85,0)+MAX((Expenses!N$17-$K87/12)*$J87*$F85,0)+MAX((Expenses!N$16-$K88/12)*$J88*$F85,0)+MAX((Expenses!N$18-$K89/12)*$J89*$F85,0)))),0)</f>
        <v>0</v>
      </c>
      <c r="Q251" s="515">
        <f>IF(AND(Q$167&lt;=$E85,Q$167&gt;=EOMONTH($D85,0)),IF($G85="NNN",SUM(Expenses!O$14:O$18)*$F85,IF($G85="FSG",0,IF($G85="MG",SUMPRODUCT(Expenses!O$14:O$18,$I85:$I89)*$F85,MAX((Expenses!O$15-$K85/12)*$J85*$F85,0)+MAX((Expenses!O$14-$K86/12)*$J86*$F85,0)+MAX((Expenses!O$17-$K87/12)*$J87*$F85,0)+MAX((Expenses!O$16-$K88/12)*$J88*$F85,0)+MAX((Expenses!O$18-$K89/12)*$J89*$F85,0)))),0)</f>
        <v>0</v>
      </c>
      <c r="R251" s="515">
        <f>IF(AND(R$167&lt;=$E85,R$167&gt;=EOMONTH($D85,0)),IF($G85="NNN",SUM(Expenses!P$14:P$18)*$F85,IF($G85="FSG",0,IF($G85="MG",SUMPRODUCT(Expenses!P$14:P$18,$I85:$I89)*$F85,MAX((Expenses!P$15-$K85/12)*$J85*$F85,0)+MAX((Expenses!P$14-$K86/12)*$J86*$F85,0)+MAX((Expenses!P$17-$K87/12)*$J87*$F85,0)+MAX((Expenses!P$16-$K88/12)*$J88*$F85,0)+MAX((Expenses!P$18-$K89/12)*$J89*$F85,0)))),0)</f>
        <v>0</v>
      </c>
      <c r="S251" s="515">
        <f>IF(AND(S$167&lt;=$E85,S$167&gt;=EOMONTH($D85,0)),IF($G85="NNN",SUM(Expenses!Q$14:Q$18)*$F85,IF($G85="FSG",0,IF($G85="MG",SUMPRODUCT(Expenses!Q$14:Q$18,$I85:$I89)*$F85,MAX((Expenses!Q$15-$K85/12)*$J85*$F85,0)+MAX((Expenses!Q$14-$K86/12)*$J86*$F85,0)+MAX((Expenses!Q$17-$K87/12)*$J87*$F85,0)+MAX((Expenses!Q$16-$K88/12)*$J88*$F85,0)+MAX((Expenses!Q$18-$K89/12)*$J89*$F85,0)))),0)</f>
        <v>0</v>
      </c>
      <c r="T251" s="515">
        <f>IF(AND(T$167&lt;=$E85,T$167&gt;=EOMONTH($D85,0)),IF($G85="NNN",SUM(Expenses!R$14:R$18)*$F85,IF($G85="FSG",0,IF($G85="MG",SUMPRODUCT(Expenses!R$14:R$18,$I85:$I89)*$F85,MAX((Expenses!R$15-$K85/12)*$J85*$F85,0)+MAX((Expenses!R$14-$K86/12)*$J86*$F85,0)+MAX((Expenses!R$17-$K87/12)*$J87*$F85,0)+MAX((Expenses!R$16-$K88/12)*$J88*$F85,0)+MAX((Expenses!R$18-$K89/12)*$J89*$F85,0)))),0)</f>
        <v>0</v>
      </c>
      <c r="U251" s="515">
        <f>IF(AND(U$167&lt;=$E85,U$167&gt;=EOMONTH($D85,0)),IF($G85="NNN",SUM(Expenses!S$14:S$18)*$F85,IF($G85="FSG",0,IF($G85="MG",SUMPRODUCT(Expenses!S$14:S$18,$I85:$I89)*$F85,MAX((Expenses!S$15-$K85/12)*$J85*$F85,0)+MAX((Expenses!S$14-$K86/12)*$J86*$F85,0)+MAX((Expenses!S$17-$K87/12)*$J87*$F85,0)+MAX((Expenses!S$16-$K88/12)*$J88*$F85,0)+MAX((Expenses!S$18-$K89/12)*$J89*$F85,0)))),0)</f>
        <v>0</v>
      </c>
      <c r="V251" s="515">
        <f>IF(AND(V$167&lt;=$E85,V$167&gt;=EOMONTH($D85,0)),IF($G85="NNN",SUM(Expenses!T$14:T$18)*$F85,IF($G85="FSG",0,IF($G85="MG",SUMPRODUCT(Expenses!T$14:T$18,$I85:$I89)*$F85,MAX((Expenses!T$15-$K85/12)*$J85*$F85,0)+MAX((Expenses!T$14-$K86/12)*$J86*$F85,0)+MAX((Expenses!T$17-$K87/12)*$J87*$F85,0)+MAX((Expenses!T$16-$K88/12)*$J88*$F85,0)+MAX((Expenses!T$18-$K89/12)*$J89*$F85,0)))),0)</f>
        <v>0</v>
      </c>
      <c r="W251" s="515">
        <f>IF(AND(W$167&lt;=$E85,W$167&gt;=EOMONTH($D85,0)),IF($G85="NNN",SUM(Expenses!U$14:U$18)*$F85,IF($G85="FSG",0,IF($G85="MG",SUMPRODUCT(Expenses!U$14:U$18,$I85:$I89)*$F85,MAX((Expenses!U$15-$K85/12)*$J85*$F85,0)+MAX((Expenses!U$14-$K86/12)*$J86*$F85,0)+MAX((Expenses!U$17-$K87/12)*$J87*$F85,0)+MAX((Expenses!U$16-$K88/12)*$J88*$F85,0)+MAX((Expenses!U$18-$K89/12)*$J89*$F85,0)))),0)</f>
        <v>0</v>
      </c>
      <c r="X251" s="515">
        <f>IF(AND(X$167&lt;=$E85,X$167&gt;=EOMONTH($D85,0)),IF($G85="NNN",SUM(Expenses!V$14:V$18)*$F85,IF($G85="FSG",0,IF($G85="MG",SUMPRODUCT(Expenses!V$14:V$18,$I85:$I89)*$F85,MAX((Expenses!V$15-$K85/12)*$J85*$F85,0)+MAX((Expenses!V$14-$K86/12)*$J86*$F85,0)+MAX((Expenses!V$17-$K87/12)*$J87*$F85,0)+MAX((Expenses!V$16-$K88/12)*$J88*$F85,0)+MAX((Expenses!V$18-$K89/12)*$J89*$F85,0)))),0)</f>
        <v>0</v>
      </c>
      <c r="Y251" s="515">
        <f>IF(AND(Y$167&lt;=$E85,Y$167&gt;=EOMONTH($D85,0)),IF($G85="NNN",SUM(Expenses!W$14:W$18)*$F85,IF($G85="FSG",0,IF($G85="MG",SUMPRODUCT(Expenses!W$14:W$18,$I85:$I89)*$F85,MAX((Expenses!W$15-$K85/12)*$J85*$F85,0)+MAX((Expenses!W$14-$K86/12)*$J86*$F85,0)+MAX((Expenses!W$17-$K87/12)*$J87*$F85,0)+MAX((Expenses!W$16-$K88/12)*$J88*$F85,0)+MAX((Expenses!W$18-$K89/12)*$J89*$F85,0)))),0)</f>
        <v>0</v>
      </c>
      <c r="Z251" s="515">
        <f>IF(AND(Z$167&lt;=$E85,Z$167&gt;=EOMONTH($D85,0)),IF($G85="NNN",SUM(Expenses!X$14:X$18)*$F85,IF($G85="FSG",0,IF($G85="MG",SUMPRODUCT(Expenses!X$14:X$18,$I85:$I89)*$F85,MAX((Expenses!X$15-$K85/12)*$J85*$F85,0)+MAX((Expenses!X$14-$K86/12)*$J86*$F85,0)+MAX((Expenses!X$17-$K87/12)*$J87*$F85,0)+MAX((Expenses!X$16-$K88/12)*$J88*$F85,0)+MAX((Expenses!X$18-$K89/12)*$J89*$F85,0)))),0)</f>
        <v>0</v>
      </c>
      <c r="AA251" s="515">
        <f>IF(AND(AA$167&lt;=$E85,AA$167&gt;=EOMONTH($D85,0)),IF($G85="NNN",SUM(Expenses!Y$14:Y$18)*$F85,IF($G85="FSG",0,IF($G85="MG",SUMPRODUCT(Expenses!Y$14:Y$18,$I85:$I89)*$F85,MAX((Expenses!Y$15-$K85/12)*$J85*$F85,0)+MAX((Expenses!Y$14-$K86/12)*$J86*$F85,0)+MAX((Expenses!Y$17-$K87/12)*$J87*$F85,0)+MAX((Expenses!Y$16-$K88/12)*$J88*$F85,0)+MAX((Expenses!Y$18-$K89/12)*$J89*$F85,0)))),0)</f>
        <v>0</v>
      </c>
      <c r="AB251" s="515">
        <f>IF(AND(AB$167&lt;=$E85,AB$167&gt;=EOMONTH($D85,0)),IF($G85="NNN",SUM(Expenses!Z$14:Z$18)*$F85,IF($G85="FSG",0,IF($G85="MG",SUMPRODUCT(Expenses!Z$14:Z$18,$I85:$I89)*$F85,MAX((Expenses!Z$15-$K85/12)*$J85*$F85,0)+MAX((Expenses!Z$14-$K86/12)*$J86*$F85,0)+MAX((Expenses!Z$17-$K87/12)*$J87*$F85,0)+MAX((Expenses!Z$16-$K88/12)*$J88*$F85,0)+MAX((Expenses!Z$18-$K89/12)*$J89*$F85,0)))),0)</f>
        <v>0</v>
      </c>
      <c r="AC251" s="515">
        <f>IF(AND(AC$167&lt;=$E85,AC$167&gt;=EOMONTH($D85,0)),IF($G85="NNN",SUM(Expenses!AA$14:AA$18)*$F85,IF($G85="FSG",0,IF($G85="MG",SUMPRODUCT(Expenses!AA$14:AA$18,$I85:$I89)*$F85,MAX((Expenses!AA$15-$K85/12)*$J85*$F85,0)+MAX((Expenses!AA$14-$K86/12)*$J86*$F85,0)+MAX((Expenses!AA$17-$K87/12)*$J87*$F85,0)+MAX((Expenses!AA$16-$K88/12)*$J88*$F85,0)+MAX((Expenses!AA$18-$K89/12)*$J89*$F85,0)))),0)</f>
        <v>0</v>
      </c>
      <c r="AD251" s="515">
        <f>IF(AND(AD$167&lt;=$E85,AD$167&gt;=EOMONTH($D85,0)),IF($G85="NNN",SUM(Expenses!AB$14:AB$18)*$F85,IF($G85="FSG",0,IF($G85="MG",SUMPRODUCT(Expenses!AB$14:AB$18,$I85:$I89)*$F85,MAX((Expenses!AB$15-$K85/12)*$J85*$F85,0)+MAX((Expenses!AB$14-$K86/12)*$J86*$F85,0)+MAX((Expenses!AB$17-$K87/12)*$J87*$F85,0)+MAX((Expenses!AB$16-$K88/12)*$J88*$F85,0)+MAX((Expenses!AB$18-$K89/12)*$J89*$F85,0)))),0)</f>
        <v>0</v>
      </c>
      <c r="AE251" s="515">
        <f>IF(AND(AE$167&lt;=$E85,AE$167&gt;=EOMONTH($D85,0)),IF($G85="NNN",SUM(Expenses!AC$14:AC$18)*$F85,IF($G85="FSG",0,IF($G85="MG",SUMPRODUCT(Expenses!AC$14:AC$18,$I85:$I89)*$F85,MAX((Expenses!AC$15-$K85/12)*$J85*$F85,0)+MAX((Expenses!AC$14-$K86/12)*$J86*$F85,0)+MAX((Expenses!AC$17-$K87/12)*$J87*$F85,0)+MAX((Expenses!AC$16-$K88/12)*$J88*$F85,0)+MAX((Expenses!AC$18-$K89/12)*$J89*$F85,0)))),0)</f>
        <v>0</v>
      </c>
      <c r="AF251" s="515">
        <f>IF(AND(AF$167&lt;=$E85,AF$167&gt;=EOMONTH($D85,0)),IF($G85="NNN",SUM(Expenses!AD$14:AD$18)*$F85,IF($G85="FSG",0,IF($G85="MG",SUMPRODUCT(Expenses!AD$14:AD$18,$I85:$I89)*$F85,MAX((Expenses!AD$15-$K85/12)*$J85*$F85,0)+MAX((Expenses!AD$14-$K86/12)*$J86*$F85,0)+MAX((Expenses!AD$17-$K87/12)*$J87*$F85,0)+MAX((Expenses!AD$16-$K88/12)*$J88*$F85,0)+MAX((Expenses!AD$18-$K89/12)*$J89*$F85,0)))),0)</f>
        <v>0</v>
      </c>
      <c r="AG251" s="515">
        <f>IF(AND(AG$167&lt;=$E85,AG$167&gt;=EOMONTH($D85,0)),IF($G85="NNN",SUM(Expenses!AE$14:AE$18)*$F85,IF($G85="FSG",0,IF($G85="MG",SUMPRODUCT(Expenses!AE$14:AE$18,$I85:$I89)*$F85,MAX((Expenses!AE$15-$K85/12)*$J85*$F85,0)+MAX((Expenses!AE$14-$K86/12)*$J86*$F85,0)+MAX((Expenses!AE$17-$K87/12)*$J87*$F85,0)+MAX((Expenses!AE$16-$K88/12)*$J88*$F85,0)+MAX((Expenses!AE$18-$K89/12)*$J89*$F85,0)))),0)</f>
        <v>0</v>
      </c>
      <c r="AH251" s="515">
        <f>IF(AND(AH$167&lt;=$E85,AH$167&gt;=EOMONTH($D85,0)),IF($G85="NNN",SUM(Expenses!AF$14:AF$18)*$F85,IF($G85="FSG",0,IF($G85="MG",SUMPRODUCT(Expenses!AF$14:AF$18,$I85:$I89)*$F85,MAX((Expenses!AF$15-$K85/12)*$J85*$F85,0)+MAX((Expenses!AF$14-$K86/12)*$J86*$F85,0)+MAX((Expenses!AF$17-$K87/12)*$J87*$F85,0)+MAX((Expenses!AF$16-$K88/12)*$J88*$F85,0)+MAX((Expenses!AF$18-$K89/12)*$J89*$F85,0)))),0)</f>
        <v>0</v>
      </c>
      <c r="AI251" s="515">
        <f>IF(AND(AI$167&lt;=$E85,AI$167&gt;=EOMONTH($D85,0)),IF($G85="NNN",SUM(Expenses!AG$14:AG$18)*$F85,IF($G85="FSG",0,IF($G85="MG",SUMPRODUCT(Expenses!AG$14:AG$18,$I85:$I89)*$F85,MAX((Expenses!AG$15-$K85/12)*$J85*$F85,0)+MAX((Expenses!AG$14-$K86/12)*$J86*$F85,0)+MAX((Expenses!AG$17-$K87/12)*$J87*$F85,0)+MAX((Expenses!AG$16-$K88/12)*$J88*$F85,0)+MAX((Expenses!AG$18-$K89/12)*$J89*$F85,0)))),0)</f>
        <v>0</v>
      </c>
      <c r="AJ251" s="515">
        <f>IF(AND(AJ$167&lt;=$E85,AJ$167&gt;=EOMONTH($D85,0)),IF($G85="NNN",SUM(Expenses!AH$14:AH$18)*$F85,IF($G85="FSG",0,IF($G85="MG",SUMPRODUCT(Expenses!AH$14:AH$18,$I85:$I89)*$F85,MAX((Expenses!AH$15-$K85/12)*$J85*$F85,0)+MAX((Expenses!AH$14-$K86/12)*$J86*$F85,0)+MAX((Expenses!AH$17-$K87/12)*$J87*$F85,0)+MAX((Expenses!AH$16-$K88/12)*$J88*$F85,0)+MAX((Expenses!AH$18-$K89/12)*$J89*$F85,0)))),0)</f>
        <v>0</v>
      </c>
      <c r="AK251" s="515">
        <f>IF(AND(AK$167&lt;=$E85,AK$167&gt;=EOMONTH($D85,0)),IF($G85="NNN",SUM(Expenses!AI$14:AI$18)*$F85,IF($G85="FSG",0,IF($G85="MG",SUMPRODUCT(Expenses!AI$14:AI$18,$I85:$I89)*$F85,MAX((Expenses!AI$15-$K85/12)*$J85*$F85,0)+MAX((Expenses!AI$14-$K86/12)*$J86*$F85,0)+MAX((Expenses!AI$17-$K87/12)*$J87*$F85,0)+MAX((Expenses!AI$16-$K88/12)*$J88*$F85,0)+MAX((Expenses!AI$18-$K89/12)*$J89*$F85,0)))),0)</f>
        <v>0</v>
      </c>
      <c r="AL251" s="515">
        <f>IF(AND(AL$167&lt;=$E85,AL$167&gt;=EOMONTH($D85,0)),IF($G85="NNN",SUM(Expenses!AJ$14:AJ$18)*$F85,IF($G85="FSG",0,IF($G85="MG",SUMPRODUCT(Expenses!AJ$14:AJ$18,$I85:$I89)*$F85,MAX((Expenses!AJ$15-$K85/12)*$J85*$F85,0)+MAX((Expenses!AJ$14-$K86/12)*$J86*$F85,0)+MAX((Expenses!AJ$17-$K87/12)*$J87*$F85,0)+MAX((Expenses!AJ$16-$K88/12)*$J88*$F85,0)+MAX((Expenses!AJ$18-$K89/12)*$J89*$F85,0)))),0)</f>
        <v>0</v>
      </c>
      <c r="AM251" s="515">
        <f>IF(AND(AM$167&lt;=$E85,AM$167&gt;=EOMONTH($D85,0)),IF($G85="NNN",SUM(Expenses!AK$14:AK$18)*$F85,IF($G85="FSG",0,IF($G85="MG",SUMPRODUCT(Expenses!AK$14:AK$18,$I85:$I89)*$F85,MAX((Expenses!AK$15-$K85/12)*$J85*$F85,0)+MAX((Expenses!AK$14-$K86/12)*$J86*$F85,0)+MAX((Expenses!AK$17-$K87/12)*$J87*$F85,0)+MAX((Expenses!AK$16-$K88/12)*$J88*$F85,0)+MAX((Expenses!AK$18-$K89/12)*$J89*$F85,0)))),0)</f>
        <v>0</v>
      </c>
      <c r="AN251" s="515">
        <f>IF(AND(AN$167&lt;=$E85,AN$167&gt;=EOMONTH($D85,0)),IF($G85="NNN",SUM(Expenses!AL$14:AL$18)*$F85,IF($G85="FSG",0,IF($G85="MG",SUMPRODUCT(Expenses!AL$14:AL$18,$I85:$I89)*$F85,MAX((Expenses!AL$15-$K85/12)*$J85*$F85,0)+MAX((Expenses!AL$14-$K86/12)*$J86*$F85,0)+MAX((Expenses!AL$17-$K87/12)*$J87*$F85,0)+MAX((Expenses!AL$16-$K88/12)*$J88*$F85,0)+MAX((Expenses!AL$18-$K89/12)*$J89*$F85,0)))),0)</f>
        <v>0</v>
      </c>
      <c r="AO251" s="515">
        <f>IF(AND(AO$167&lt;=$E85,AO$167&gt;=EOMONTH($D85,0)),IF($G85="NNN",SUM(Expenses!AM$14:AM$18)*$F85,IF($G85="FSG",0,IF($G85="MG",SUMPRODUCT(Expenses!AM$14:AM$18,$I85:$I89)*$F85,MAX((Expenses!AM$15-$K85/12)*$J85*$F85,0)+MAX((Expenses!AM$14-$K86/12)*$J86*$F85,0)+MAX((Expenses!AM$17-$K87/12)*$J87*$F85,0)+MAX((Expenses!AM$16-$K88/12)*$J88*$F85,0)+MAX((Expenses!AM$18-$K89/12)*$J89*$F85,0)))),0)</f>
        <v>0</v>
      </c>
      <c r="AP251" s="515">
        <f>IF(AND(AP$167&lt;=$E85,AP$167&gt;=EOMONTH($D85,0)),IF($G85="NNN",SUM(Expenses!AN$14:AN$18)*$F85,IF($G85="FSG",0,IF($G85="MG",SUMPRODUCT(Expenses!AN$14:AN$18,$I85:$I89)*$F85,MAX((Expenses!AN$15-$K85/12)*$J85*$F85,0)+MAX((Expenses!AN$14-$K86/12)*$J86*$F85,0)+MAX((Expenses!AN$17-$K87/12)*$J87*$F85,0)+MAX((Expenses!AN$16-$K88/12)*$J88*$F85,0)+MAX((Expenses!AN$18-$K89/12)*$J89*$F85,0)))),0)</f>
        <v>0</v>
      </c>
      <c r="AQ251" s="515">
        <f>IF(AND(AQ$167&lt;=$E85,AQ$167&gt;=EOMONTH($D85,0)),IF($G85="NNN",SUM(Expenses!AO$14:AO$18)*$F85,IF($G85="FSG",0,IF($G85="MG",SUMPRODUCT(Expenses!AO$14:AO$18,$I85:$I89)*$F85,MAX((Expenses!AO$15-$K85/12)*$J85*$F85,0)+MAX((Expenses!AO$14-$K86/12)*$J86*$F85,0)+MAX((Expenses!AO$17-$K87/12)*$J87*$F85,0)+MAX((Expenses!AO$16-$K88/12)*$J88*$F85,0)+MAX((Expenses!AO$18-$K89/12)*$J89*$F85,0)))),0)</f>
        <v>0</v>
      </c>
      <c r="AR251" s="515">
        <f>IF(AND(AR$167&lt;=$E85,AR$167&gt;=EOMONTH($D85,0)),IF($G85="NNN",SUM(Expenses!AP$14:AP$18)*$F85,IF($G85="FSG",0,IF($G85="MG",SUMPRODUCT(Expenses!AP$14:AP$18,$I85:$I89)*$F85,MAX((Expenses!AP$15-$K85/12)*$J85*$F85,0)+MAX((Expenses!AP$14-$K86/12)*$J86*$F85,0)+MAX((Expenses!AP$17-$K87/12)*$J87*$F85,0)+MAX((Expenses!AP$16-$K88/12)*$J88*$F85,0)+MAX((Expenses!AP$18-$K89/12)*$J89*$F85,0)))),0)</f>
        <v>0</v>
      </c>
      <c r="AS251" s="515">
        <f>IF(AND(AS$167&lt;=$E85,AS$167&gt;=EOMONTH($D85,0)),IF($G85="NNN",SUM(Expenses!AQ$14:AQ$18)*$F85,IF($G85="FSG",0,IF($G85="MG",SUMPRODUCT(Expenses!AQ$14:AQ$18,$I85:$I89)*$F85,MAX((Expenses!AQ$15-$K85/12)*$J85*$F85,0)+MAX((Expenses!AQ$14-$K86/12)*$J86*$F85,0)+MAX((Expenses!AQ$17-$K87/12)*$J87*$F85,0)+MAX((Expenses!AQ$16-$K88/12)*$J88*$F85,0)+MAX((Expenses!AQ$18-$K89/12)*$J89*$F85,0)))),0)</f>
        <v>0</v>
      </c>
      <c r="AT251" s="515">
        <f>IF(AND(AT$167&lt;=$E85,AT$167&gt;=EOMONTH($D85,0)),IF($G85="NNN",SUM(Expenses!AR$14:AR$18)*$F85,IF($G85="FSG",0,IF($G85="MG",SUMPRODUCT(Expenses!AR$14:AR$18,$I85:$I89)*$F85,MAX((Expenses!AR$15-$K85/12)*$J85*$F85,0)+MAX((Expenses!AR$14-$K86/12)*$J86*$F85,0)+MAX((Expenses!AR$17-$K87/12)*$J87*$F85,0)+MAX((Expenses!AR$16-$K88/12)*$J88*$F85,0)+MAX((Expenses!AR$18-$K89/12)*$J89*$F85,0)))),0)</f>
        <v>0</v>
      </c>
      <c r="AU251" s="515">
        <f>IF(AND(AU$167&lt;=$E85,AU$167&gt;=EOMONTH($D85,0)),IF($G85="NNN",SUM(Expenses!AS$14:AS$18)*$F85,IF($G85="FSG",0,IF($G85="MG",SUMPRODUCT(Expenses!AS$14:AS$18,$I85:$I89)*$F85,MAX((Expenses!AS$15-$K85/12)*$J85*$F85,0)+MAX((Expenses!AS$14-$K86/12)*$J86*$F85,0)+MAX((Expenses!AS$17-$K87/12)*$J87*$F85,0)+MAX((Expenses!AS$16-$K88/12)*$J88*$F85,0)+MAX((Expenses!AS$18-$K89/12)*$J89*$F85,0)))),0)</f>
        <v>0</v>
      </c>
      <c r="AV251" s="515">
        <f>IF(AND(AV$167&lt;=$E85,AV$167&gt;=EOMONTH($D85,0)),IF($G85="NNN",SUM(Expenses!AT$14:AT$18)*$F85,IF($G85="FSG",0,IF($G85="MG",SUMPRODUCT(Expenses!AT$14:AT$18,$I85:$I89)*$F85,MAX((Expenses!AT$15-$K85/12)*$J85*$F85,0)+MAX((Expenses!AT$14-$K86/12)*$J86*$F85,0)+MAX((Expenses!AT$17-$K87/12)*$J87*$F85,0)+MAX((Expenses!AT$16-$K88/12)*$J88*$F85,0)+MAX((Expenses!AT$18-$K89/12)*$J89*$F85,0)))),0)</f>
        <v>0</v>
      </c>
      <c r="AW251" s="515">
        <f>IF(AND(AW$167&lt;=$E85,AW$167&gt;=EOMONTH($D85,0)),IF($G85="NNN",SUM(Expenses!AU$14:AU$18)*$F85,IF($G85="FSG",0,IF($G85="MG",SUMPRODUCT(Expenses!AU$14:AU$18,$I85:$I89)*$F85,MAX((Expenses!AU$15-$K85/12)*$J85*$F85,0)+MAX((Expenses!AU$14-$K86/12)*$J86*$F85,0)+MAX((Expenses!AU$17-$K87/12)*$J87*$F85,0)+MAX((Expenses!AU$16-$K88/12)*$J88*$F85,0)+MAX((Expenses!AU$18-$K89/12)*$J89*$F85,0)))),0)</f>
        <v>0</v>
      </c>
      <c r="AX251" s="515">
        <f>IF(AND(AX$167&lt;=$E85,AX$167&gt;=EOMONTH($D85,0)),IF($G85="NNN",SUM(Expenses!AV$14:AV$18)*$F85,IF($G85="FSG",0,IF($G85="MG",SUMPRODUCT(Expenses!AV$14:AV$18,$I85:$I89)*$F85,MAX((Expenses!AV$15-$K85/12)*$J85*$F85,0)+MAX((Expenses!AV$14-$K86/12)*$J86*$F85,0)+MAX((Expenses!AV$17-$K87/12)*$J87*$F85,0)+MAX((Expenses!AV$16-$K88/12)*$J88*$F85,0)+MAX((Expenses!AV$18-$K89/12)*$J89*$F85,0)))),0)</f>
        <v>0</v>
      </c>
      <c r="AY251" s="515">
        <f>IF(AND(AY$167&lt;=$E85,AY$167&gt;=EOMONTH($D85,0)),IF($G85="NNN",SUM(Expenses!AW$14:AW$18)*$F85,IF($G85="FSG",0,IF($G85="MG",SUMPRODUCT(Expenses!AW$14:AW$18,$I85:$I89)*$F85,MAX((Expenses!AW$15-$K85/12)*$J85*$F85,0)+MAX((Expenses!AW$14-$K86/12)*$J86*$F85,0)+MAX((Expenses!AW$17-$K87/12)*$J87*$F85,0)+MAX((Expenses!AW$16-$K88/12)*$J88*$F85,0)+MAX((Expenses!AW$18-$K89/12)*$J89*$F85,0)))),0)</f>
        <v>0</v>
      </c>
      <c r="AZ251" s="515">
        <f>IF(AND(AZ$167&lt;=$E85,AZ$167&gt;=EOMONTH($D85,0)),IF($G85="NNN",SUM(Expenses!AX$14:AX$18)*$F85,IF($G85="FSG",0,IF($G85="MG",SUMPRODUCT(Expenses!AX$14:AX$18,$I85:$I89)*$F85,MAX((Expenses!AX$15-$K85/12)*$J85*$F85,0)+MAX((Expenses!AX$14-$K86/12)*$J86*$F85,0)+MAX((Expenses!AX$17-$K87/12)*$J87*$F85,0)+MAX((Expenses!AX$16-$K88/12)*$J88*$F85,0)+MAX((Expenses!AX$18-$K89/12)*$J89*$F85,0)))),0)</f>
        <v>0</v>
      </c>
      <c r="BA251" s="515">
        <f>IF(AND(BA$167&lt;=$E85,BA$167&gt;=EOMONTH($D85,0)),IF($G85="NNN",SUM(Expenses!AY$14:AY$18)*$F85,IF($G85="FSG",0,IF($G85="MG",SUMPRODUCT(Expenses!AY$14:AY$18,$I85:$I89)*$F85,MAX((Expenses!AY$15-$K85/12)*$J85*$F85,0)+MAX((Expenses!AY$14-$K86/12)*$J86*$F85,0)+MAX((Expenses!AY$17-$K87/12)*$J87*$F85,0)+MAX((Expenses!AY$16-$K88/12)*$J88*$F85,0)+MAX((Expenses!AY$18-$K89/12)*$J89*$F85,0)))),0)</f>
        <v>0</v>
      </c>
      <c r="BB251" s="515">
        <f>IF(AND(BB$167&lt;=$E85,BB$167&gt;=EOMONTH($D85,0)),IF($G85="NNN",SUM(Expenses!AZ$14:AZ$18)*$F85,IF($G85="FSG",0,IF($G85="MG",SUMPRODUCT(Expenses!AZ$14:AZ$18,$I85:$I89)*$F85,MAX((Expenses!AZ$15-$K85/12)*$J85*$F85,0)+MAX((Expenses!AZ$14-$K86/12)*$J86*$F85,0)+MAX((Expenses!AZ$17-$K87/12)*$J87*$F85,0)+MAX((Expenses!AZ$16-$K88/12)*$J88*$F85,0)+MAX((Expenses!AZ$18-$K89/12)*$J89*$F85,0)))),0)</f>
        <v>0</v>
      </c>
      <c r="BC251" s="515">
        <f>IF(AND(BC$167&lt;=$E85,BC$167&gt;=EOMONTH($D85,0)),IF($G85="NNN",SUM(Expenses!BA$14:BA$18)*$F85,IF($G85="FSG",0,IF($G85="MG",SUMPRODUCT(Expenses!BA$14:BA$18,$I85:$I89)*$F85,MAX((Expenses!BA$15-$K85/12)*$J85*$F85,0)+MAX((Expenses!BA$14-$K86/12)*$J86*$F85,0)+MAX((Expenses!BA$17-$K87/12)*$J87*$F85,0)+MAX((Expenses!BA$16-$K88/12)*$J88*$F85,0)+MAX((Expenses!BA$18-$K89/12)*$J89*$F85,0)))),0)</f>
        <v>0</v>
      </c>
      <c r="BD251" s="515">
        <f>IF(AND(BD$167&lt;=$E85,BD$167&gt;=EOMONTH($D85,0)),IF($G85="NNN",SUM(Expenses!BB$14:BB$18)*$F85,IF($G85="FSG",0,IF($G85="MG",SUMPRODUCT(Expenses!BB$14:BB$18,$I85:$I89)*$F85,MAX((Expenses!BB$15-$K85/12)*$J85*$F85,0)+MAX((Expenses!BB$14-$K86/12)*$J86*$F85,0)+MAX((Expenses!BB$17-$K87/12)*$J87*$F85,0)+MAX((Expenses!BB$16-$K88/12)*$J88*$F85,0)+MAX((Expenses!BB$18-$K89/12)*$J89*$F85,0)))),0)</f>
        <v>0</v>
      </c>
      <c r="BE251" s="515">
        <f>IF(AND(BE$167&lt;=$E85,BE$167&gt;=EOMONTH($D85,0)),IF($G85="NNN",SUM(Expenses!BC$14:BC$18)*$F85,IF($G85="FSG",0,IF($G85="MG",SUMPRODUCT(Expenses!BC$14:BC$18,$I85:$I89)*$F85,MAX((Expenses!BC$15-$K85/12)*$J85*$F85,0)+MAX((Expenses!BC$14-$K86/12)*$J86*$F85,0)+MAX((Expenses!BC$17-$K87/12)*$J87*$F85,0)+MAX((Expenses!BC$16-$K88/12)*$J88*$F85,0)+MAX((Expenses!BC$18-$K89/12)*$J89*$F85,0)))),0)</f>
        <v>0</v>
      </c>
      <c r="BF251" s="515">
        <f>IF(AND(BF$167&lt;=$E85,BF$167&gt;=EOMONTH($D85,0)),IF($G85="NNN",SUM(Expenses!BD$14:BD$18)*$F85,IF($G85="FSG",0,IF($G85="MG",SUMPRODUCT(Expenses!BD$14:BD$18,$I85:$I89)*$F85,MAX((Expenses!BD$15-$K85/12)*$J85*$F85,0)+MAX((Expenses!BD$14-$K86/12)*$J86*$F85,0)+MAX((Expenses!BD$17-$K87/12)*$J87*$F85,0)+MAX((Expenses!BD$16-$K88/12)*$J88*$F85,0)+MAX((Expenses!BD$18-$K89/12)*$J89*$F85,0)))),0)</f>
        <v>0</v>
      </c>
      <c r="BG251" s="515">
        <f>IF(AND(BG$167&lt;=$E85,BG$167&gt;=EOMONTH($D85,0)),IF($G85="NNN",SUM(Expenses!BE$14:BE$18)*$F85,IF($G85="FSG",0,IF($G85="MG",SUMPRODUCT(Expenses!BE$14:BE$18,$I85:$I89)*$F85,MAX((Expenses!BE$15-$K85/12)*$J85*$F85,0)+MAX((Expenses!BE$14-$K86/12)*$J86*$F85,0)+MAX((Expenses!BE$17-$K87/12)*$J87*$F85,0)+MAX((Expenses!BE$16-$K88/12)*$J88*$F85,0)+MAX((Expenses!BE$18-$K89/12)*$J89*$F85,0)))),0)</f>
        <v>0</v>
      </c>
      <c r="BH251" s="515">
        <f>IF(AND(BH$167&lt;=$E85,BH$167&gt;=EOMONTH($D85,0)),IF($G85="NNN",SUM(Expenses!BF$14:BF$18)*$F85,IF($G85="FSG",0,IF($G85="MG",SUMPRODUCT(Expenses!BF$14:BF$18,$I85:$I89)*$F85,MAX((Expenses!BF$15-$K85/12)*$J85*$F85,0)+MAX((Expenses!BF$14-$K86/12)*$J86*$F85,0)+MAX((Expenses!BF$17-$K87/12)*$J87*$F85,0)+MAX((Expenses!BF$16-$K88/12)*$J88*$F85,0)+MAX((Expenses!BF$18-$K89/12)*$J89*$F85,0)))),0)</f>
        <v>0</v>
      </c>
      <c r="BI251" s="515">
        <f>IF(AND(BI$167&lt;=$E85,BI$167&gt;=EOMONTH($D85,0)),IF($G85="NNN",SUM(Expenses!BG$14:BG$18)*$F85,IF($G85="FSG",0,IF($G85="MG",SUMPRODUCT(Expenses!BG$14:BG$18,$I85:$I89)*$F85,MAX((Expenses!BG$15-$K85/12)*$J85*$F85,0)+MAX((Expenses!BG$14-$K86/12)*$J86*$F85,0)+MAX((Expenses!BG$17-$K87/12)*$J87*$F85,0)+MAX((Expenses!BG$16-$K88/12)*$J88*$F85,0)+MAX((Expenses!BG$18-$K89/12)*$J89*$F85,0)))),0)</f>
        <v>0</v>
      </c>
      <c r="BJ251" s="515">
        <f>IF(AND(BJ$167&lt;=$E85,BJ$167&gt;=EOMONTH($D85,0)),IF($G85="NNN",SUM(Expenses!BH$14:BH$18)*$F85,IF($G85="FSG",0,IF($G85="MG",SUMPRODUCT(Expenses!BH$14:BH$18,$I85:$I89)*$F85,MAX((Expenses!BH$15-$K85/12)*$J85*$F85,0)+MAX((Expenses!BH$14-$K86/12)*$J86*$F85,0)+MAX((Expenses!BH$17-$K87/12)*$J87*$F85,0)+MAX((Expenses!BH$16-$K88/12)*$J88*$F85,0)+MAX((Expenses!BH$18-$K89/12)*$J89*$F85,0)))),0)</f>
        <v>0</v>
      </c>
      <c r="BK251" s="515">
        <f>IF(AND(BK$167&lt;=$E85,BK$167&gt;=EOMONTH($D85,0)),IF($G85="NNN",SUM(Expenses!BI$14:BI$18)*$F85,IF($G85="FSG",0,IF($G85="MG",SUMPRODUCT(Expenses!BI$14:BI$18,$I85:$I89)*$F85,MAX((Expenses!BI$15-$K85/12)*$J85*$F85,0)+MAX((Expenses!BI$14-$K86/12)*$J86*$F85,0)+MAX((Expenses!BI$17-$K87/12)*$J87*$F85,0)+MAX((Expenses!BI$16-$K88/12)*$J88*$F85,0)+MAX((Expenses!BI$18-$K89/12)*$J89*$F85,0)))),0)</f>
        <v>0</v>
      </c>
      <c r="BL251" s="515">
        <f>IF(AND(BL$167&lt;=$E85,BL$167&gt;=EOMONTH($D85,0)),IF($G85="NNN",SUM(Expenses!BJ$14:BJ$18)*$F85,IF($G85="FSG",0,IF($G85="MG",SUMPRODUCT(Expenses!BJ$14:BJ$18,$I85:$I89)*$F85,MAX((Expenses!BJ$15-$K85/12)*$J85*$F85,0)+MAX((Expenses!BJ$14-$K86/12)*$J86*$F85,0)+MAX((Expenses!BJ$17-$K87/12)*$J87*$F85,0)+MAX((Expenses!BJ$16-$K88/12)*$J88*$F85,0)+MAX((Expenses!BJ$18-$K89/12)*$J89*$F85,0)))),0)</f>
        <v>0</v>
      </c>
      <c r="BM251" s="515">
        <f>IF(AND(BM$167&lt;=$E85,BM$167&gt;=EOMONTH($D85,0)),IF($G85="NNN",SUM(Expenses!BK$14:BK$18)*$F85,IF($G85="FSG",0,IF($G85="MG",SUMPRODUCT(Expenses!BK$14:BK$18,$I85:$I89)*$F85,MAX((Expenses!BK$15-$K85/12)*$J85*$F85,0)+MAX((Expenses!BK$14-$K86/12)*$J86*$F85,0)+MAX((Expenses!BK$17-$K87/12)*$J87*$F85,0)+MAX((Expenses!BK$16-$K88/12)*$J88*$F85,0)+MAX((Expenses!BK$18-$K89/12)*$J89*$F85,0)))),0)</f>
        <v>0</v>
      </c>
      <c r="BN251" s="515">
        <f>IF(AND(BN$167&lt;=$E85,BN$167&gt;=EOMONTH($D85,0)),IF($G85="NNN",SUM(Expenses!BL$14:BL$18)*$F85,IF($G85="FSG",0,IF($G85="MG",SUMPRODUCT(Expenses!BL$14:BL$18,$I85:$I89)*$F85,MAX((Expenses!BL$15-$K85/12)*$J85*$F85,0)+MAX((Expenses!BL$14-$K86/12)*$J86*$F85,0)+MAX((Expenses!BL$17-$K87/12)*$J87*$F85,0)+MAX((Expenses!BL$16-$K88/12)*$J88*$F85,0)+MAX((Expenses!BL$18-$K89/12)*$J89*$F85,0)))),0)</f>
        <v>0</v>
      </c>
      <c r="BO251" s="515">
        <f>IF(AND(BO$167&lt;=$E85,BO$167&gt;=EOMONTH($D85,0)),IF($G85="NNN",SUM(Expenses!BM$14:BM$18)*$F85,IF($G85="FSG",0,IF($G85="MG",SUMPRODUCT(Expenses!BM$14:BM$18,$I85:$I89)*$F85,MAX((Expenses!BM$15-$K85/12)*$J85*$F85,0)+MAX((Expenses!BM$14-$K86/12)*$J86*$F85,0)+MAX((Expenses!BM$17-$K87/12)*$J87*$F85,0)+MAX((Expenses!BM$16-$K88/12)*$J88*$F85,0)+MAX((Expenses!BM$18-$K89/12)*$J89*$F85,0)))),0)</f>
        <v>0</v>
      </c>
      <c r="BP251" s="515">
        <f>IF(AND(BP$167&lt;=$E85,BP$167&gt;=EOMONTH($D85,0)),IF($G85="NNN",SUM(Expenses!BN$14:BN$18)*$F85,IF($G85="FSG",0,IF($G85="MG",SUMPRODUCT(Expenses!BN$14:BN$18,$I85:$I89)*$F85,MAX((Expenses!BN$15-$K85/12)*$J85*$F85,0)+MAX((Expenses!BN$14-$K86/12)*$J86*$F85,0)+MAX((Expenses!BN$17-$K87/12)*$J87*$F85,0)+MAX((Expenses!BN$16-$K88/12)*$J88*$F85,0)+MAX((Expenses!BN$18-$K89/12)*$J89*$F85,0)))),0)</f>
        <v>0</v>
      </c>
      <c r="BQ251" s="515">
        <f>IF(AND(BQ$167&lt;=$E85,BQ$167&gt;=EOMONTH($D85,0)),IF($G85="NNN",SUM(Expenses!BO$14:BO$18)*$F85,IF($G85="FSG",0,IF($G85="MG",SUMPRODUCT(Expenses!BO$14:BO$18,$I85:$I89)*$F85,MAX((Expenses!BO$15-$K85/12)*$J85*$F85,0)+MAX((Expenses!BO$14-$K86/12)*$J86*$F85,0)+MAX((Expenses!BO$17-$K87/12)*$J87*$F85,0)+MAX((Expenses!BO$16-$K88/12)*$J88*$F85,0)+MAX((Expenses!BO$18-$K89/12)*$J89*$F85,0)))),0)</f>
        <v>0</v>
      </c>
      <c r="BR251" s="515">
        <f>IF(AND(BR$167&lt;=$E85,BR$167&gt;=EOMONTH($D85,0)),IF($G85="NNN",SUM(Expenses!BP$14:BP$18)*$F85,IF($G85="FSG",0,IF($G85="MG",SUMPRODUCT(Expenses!BP$14:BP$18,$I85:$I89)*$F85,MAX((Expenses!BP$15-$K85/12)*$J85*$F85,0)+MAX((Expenses!BP$14-$K86/12)*$J86*$F85,0)+MAX((Expenses!BP$17-$K87/12)*$J87*$F85,0)+MAX((Expenses!BP$16-$K88/12)*$J88*$F85,0)+MAX((Expenses!BP$18-$K89/12)*$J89*$F85,0)))),0)</f>
        <v>0</v>
      </c>
      <c r="BS251" s="515">
        <f>IF(AND(BS$167&lt;=$E85,BS$167&gt;=EOMONTH($D85,0)),IF($G85="NNN",SUM(Expenses!BQ$14:BQ$18)*$F85,IF($G85="FSG",0,IF($G85="MG",SUMPRODUCT(Expenses!BQ$14:BQ$18,$I85:$I89)*$F85,MAX((Expenses!BQ$15-$K85/12)*$J85*$F85,0)+MAX((Expenses!BQ$14-$K86/12)*$J86*$F85,0)+MAX((Expenses!BQ$17-$K87/12)*$J87*$F85,0)+MAX((Expenses!BQ$16-$K88/12)*$J88*$F85,0)+MAX((Expenses!BQ$18-$K89/12)*$J89*$F85,0)))),0)</f>
        <v>0</v>
      </c>
      <c r="BT251" s="515">
        <f>IF(AND(BT$167&lt;=$E85,BT$167&gt;=EOMONTH($D85,0)),IF($G85="NNN",SUM(Expenses!BR$14:BR$18)*$F85,IF($G85="FSG",0,IF($G85="MG",SUMPRODUCT(Expenses!BR$14:BR$18,$I85:$I89)*$F85,MAX((Expenses!BR$15-$K85/12)*$J85*$F85,0)+MAX((Expenses!BR$14-$K86/12)*$J86*$F85,0)+MAX((Expenses!BR$17-$K87/12)*$J87*$F85,0)+MAX((Expenses!BR$16-$K88/12)*$J88*$F85,0)+MAX((Expenses!BR$18-$K89/12)*$J89*$F85,0)))),0)</f>
        <v>0</v>
      </c>
      <c r="BU251" s="515">
        <f>IF(AND(BU$167&lt;=$E85,BU$167&gt;=EOMONTH($D85,0)),IF($G85="NNN",SUM(Expenses!BS$14:BS$18)*$F85,IF($G85="FSG",0,IF($G85="MG",SUMPRODUCT(Expenses!BS$14:BS$18,$I85:$I89)*$F85,MAX((Expenses!BS$15-$K85/12)*$J85*$F85,0)+MAX((Expenses!BS$14-$K86/12)*$J86*$F85,0)+MAX((Expenses!BS$17-$K87/12)*$J87*$F85,0)+MAX((Expenses!BS$16-$K88/12)*$J88*$F85,0)+MAX((Expenses!BS$18-$K89/12)*$J89*$F85,0)))),0)</f>
        <v>0</v>
      </c>
      <c r="BV251" s="515">
        <f>IF(AND(BV$167&lt;=$E85,BV$167&gt;=EOMONTH($D85,0)),IF($G85="NNN",SUM(Expenses!BT$14:BT$18)*$F85,IF($G85="FSG",0,IF($G85="MG",SUMPRODUCT(Expenses!BT$14:BT$18,$I85:$I89)*$F85,MAX((Expenses!BT$15-$K85/12)*$J85*$F85,0)+MAX((Expenses!BT$14-$K86/12)*$J86*$F85,0)+MAX((Expenses!BT$17-$K87/12)*$J87*$F85,0)+MAX((Expenses!BT$16-$K88/12)*$J88*$F85,0)+MAX((Expenses!BT$18-$K89/12)*$J89*$F85,0)))),0)</f>
        <v>0</v>
      </c>
      <c r="BW251" s="515">
        <f>IF(AND(BW$167&lt;=$E85,BW$167&gt;=EOMONTH($D85,0)),IF($G85="NNN",SUM(Expenses!BU$14:BU$18)*$F85,IF($G85="FSG",0,IF($G85="MG",SUMPRODUCT(Expenses!BU$14:BU$18,$I85:$I89)*$F85,MAX((Expenses!BU$15-$K85/12)*$J85*$F85,0)+MAX((Expenses!BU$14-$K86/12)*$J86*$F85,0)+MAX((Expenses!BU$17-$K87/12)*$J87*$F85,0)+MAX((Expenses!BU$16-$K88/12)*$J88*$F85,0)+MAX((Expenses!BU$18-$K89/12)*$J89*$F85,0)))),0)</f>
        <v>0</v>
      </c>
      <c r="BX251" s="515">
        <f>IF(AND(BX$167&lt;=$E85,BX$167&gt;=EOMONTH($D85,0)),IF($G85="NNN",SUM(Expenses!BV$14:BV$18)*$F85,IF($G85="FSG",0,IF($G85="MG",SUMPRODUCT(Expenses!BV$14:BV$18,$I85:$I89)*$F85,MAX((Expenses!BV$15-$K85/12)*$J85*$F85,0)+MAX((Expenses!BV$14-$K86/12)*$J86*$F85,0)+MAX((Expenses!BV$17-$K87/12)*$J87*$F85,0)+MAX((Expenses!BV$16-$K88/12)*$J88*$F85,0)+MAX((Expenses!BV$18-$K89/12)*$J89*$F85,0)))),0)</f>
        <v>0</v>
      </c>
      <c r="BY251" s="515">
        <f>IF(AND(BY$167&lt;=$E85,BY$167&gt;=EOMONTH($D85,0)),IF($G85="NNN",SUM(Expenses!BW$14:BW$18)*$F85,IF($G85="FSG",0,IF($G85="MG",SUMPRODUCT(Expenses!BW$14:BW$18,$I85:$I89)*$F85,MAX((Expenses!BW$15-$K85/12)*$J85*$F85,0)+MAX((Expenses!BW$14-$K86/12)*$J86*$F85,0)+MAX((Expenses!BW$17-$K87/12)*$J87*$F85,0)+MAX((Expenses!BW$16-$K88/12)*$J88*$F85,0)+MAX((Expenses!BW$18-$K89/12)*$J89*$F85,0)))),0)</f>
        <v>0</v>
      </c>
      <c r="BZ251" s="515">
        <f>IF(AND(BZ$167&lt;=$E85,BZ$167&gt;=EOMONTH($D85,0)),IF($G85="NNN",SUM(Expenses!BX$14:BX$18)*$F85,IF($G85="FSG",0,IF($G85="MG",SUMPRODUCT(Expenses!BX$14:BX$18,$I85:$I89)*$F85,MAX((Expenses!BX$15-$K85/12)*$J85*$F85,0)+MAX((Expenses!BX$14-$K86/12)*$J86*$F85,0)+MAX((Expenses!BX$17-$K87/12)*$J87*$F85,0)+MAX((Expenses!BX$16-$K88/12)*$J88*$F85,0)+MAX((Expenses!BX$18-$K89/12)*$J89*$F85,0)))),0)</f>
        <v>0</v>
      </c>
      <c r="CA251" s="515">
        <f>IF(AND(CA$167&lt;=$E85,CA$167&gt;=EOMONTH($D85,0)),IF($G85="NNN",SUM(Expenses!BY$14:BY$18)*$F85,IF($G85="FSG",0,IF($G85="MG",SUMPRODUCT(Expenses!BY$14:BY$18,$I85:$I89)*$F85,MAX((Expenses!BY$15-$K85/12)*$J85*$F85,0)+MAX((Expenses!BY$14-$K86/12)*$J86*$F85,0)+MAX((Expenses!BY$17-$K87/12)*$J87*$F85,0)+MAX((Expenses!BY$16-$K88/12)*$J88*$F85,0)+MAX((Expenses!BY$18-$K89/12)*$J89*$F85,0)))),0)</f>
        <v>0</v>
      </c>
      <c r="CB251" s="515">
        <f>IF(AND(CB$167&lt;=$E85,CB$167&gt;=EOMONTH($D85,0)),IF($G85="NNN",SUM(Expenses!BZ$14:BZ$18)*$F85,IF($G85="FSG",0,IF($G85="MG",SUMPRODUCT(Expenses!BZ$14:BZ$18,$I85:$I89)*$F85,MAX((Expenses!BZ$15-$K85/12)*$J85*$F85,0)+MAX((Expenses!BZ$14-$K86/12)*$J86*$F85,0)+MAX((Expenses!BZ$17-$K87/12)*$J87*$F85,0)+MAX((Expenses!BZ$16-$K88/12)*$J88*$F85,0)+MAX((Expenses!BZ$18-$K89/12)*$J89*$F85,0)))),0)</f>
        <v>0</v>
      </c>
      <c r="CC251" s="515">
        <f>IF(AND(CC$167&lt;=$E85,CC$167&gt;=EOMONTH($D85,0)),IF($G85="NNN",SUM(Expenses!CA$14:CA$18)*$F85,IF($G85="FSG",0,IF($G85="MG",SUMPRODUCT(Expenses!CA$14:CA$18,$I85:$I89)*$F85,MAX((Expenses!CA$15-$K85/12)*$J85*$F85,0)+MAX((Expenses!CA$14-$K86/12)*$J86*$F85,0)+MAX((Expenses!CA$17-$K87/12)*$J87*$F85,0)+MAX((Expenses!CA$16-$K88/12)*$J88*$F85,0)+MAX((Expenses!CA$18-$K89/12)*$J89*$F85,0)))),0)</f>
        <v>0</v>
      </c>
      <c r="CD251" s="515">
        <f>IF(AND(CD$167&lt;=$E85,CD$167&gt;=EOMONTH($D85,0)),IF($G85="NNN",SUM(Expenses!CB$14:CB$18)*$F85,IF($G85="FSG",0,IF($G85="MG",SUMPRODUCT(Expenses!CB$14:CB$18,$I85:$I89)*$F85,MAX((Expenses!CB$15-$K85/12)*$J85*$F85,0)+MAX((Expenses!CB$14-$K86/12)*$J86*$F85,0)+MAX((Expenses!CB$17-$K87/12)*$J87*$F85,0)+MAX((Expenses!CB$16-$K88/12)*$J88*$F85,0)+MAX((Expenses!CB$18-$K89/12)*$J89*$F85,0)))),0)</f>
        <v>0</v>
      </c>
      <c r="CE251" s="515">
        <f>IF(AND(CE$167&lt;=$E85,CE$167&gt;=EOMONTH($D85,0)),IF($G85="NNN",SUM(Expenses!CC$14:CC$18)*$F85,IF($G85="FSG",0,IF($G85="MG",SUMPRODUCT(Expenses!CC$14:CC$18,$I85:$I89)*$F85,MAX((Expenses!CC$15-$K85/12)*$J85*$F85,0)+MAX((Expenses!CC$14-$K86/12)*$J86*$F85,0)+MAX((Expenses!CC$17-$K87/12)*$J87*$F85,0)+MAX((Expenses!CC$16-$K88/12)*$J88*$F85,0)+MAX((Expenses!CC$18-$K89/12)*$J89*$F85,0)))),0)</f>
        <v>0</v>
      </c>
      <c r="CF251" s="515">
        <f>IF(AND(CF$167&lt;=$E85,CF$167&gt;=EOMONTH($D85,0)),IF($G85="NNN",SUM(Expenses!CD$14:CD$18)*$F85,IF($G85="FSG",0,IF($G85="MG",SUMPRODUCT(Expenses!CD$14:CD$18,$I85:$I89)*$F85,MAX((Expenses!CD$15-$K85/12)*$J85*$F85,0)+MAX((Expenses!CD$14-$K86/12)*$J86*$F85,0)+MAX((Expenses!CD$17-$K87/12)*$J87*$F85,0)+MAX((Expenses!CD$16-$K88/12)*$J88*$F85,0)+MAX((Expenses!CD$18-$K89/12)*$J89*$F85,0)))),0)</f>
        <v>0</v>
      </c>
      <c r="CG251" s="515">
        <f>IF(AND(CG$167&lt;=$E85,CG$167&gt;=EOMONTH($D85,0)),IF($G85="NNN",SUM(Expenses!CE$14:CE$18)*$F85,IF($G85="FSG",0,IF($G85="MG",SUMPRODUCT(Expenses!CE$14:CE$18,$I85:$I89)*$F85,MAX((Expenses!CE$15-$K85/12)*$J85*$F85,0)+MAX((Expenses!CE$14-$K86/12)*$J86*$F85,0)+MAX((Expenses!CE$17-$K87/12)*$J87*$F85,0)+MAX((Expenses!CE$16-$K88/12)*$J88*$F85,0)+MAX((Expenses!CE$18-$K89/12)*$J89*$F85,0)))),0)</f>
        <v>0</v>
      </c>
      <c r="CH251" s="515">
        <f>IF(AND(CH$167&lt;=$E85,CH$167&gt;=EOMONTH($D85,0)),IF($G85="NNN",SUM(Expenses!CF$14:CF$18)*$F85,IF($G85="FSG",0,IF($G85="MG",SUMPRODUCT(Expenses!CF$14:CF$18,$I85:$I89)*$F85,MAX((Expenses!CF$15-$K85/12)*$J85*$F85,0)+MAX((Expenses!CF$14-$K86/12)*$J86*$F85,0)+MAX((Expenses!CF$17-$K87/12)*$J87*$F85,0)+MAX((Expenses!CF$16-$K88/12)*$J88*$F85,0)+MAX((Expenses!CF$18-$K89/12)*$J89*$F85,0)))),0)</f>
        <v>0</v>
      </c>
      <c r="CI251" s="515">
        <f>IF(AND(CI$167&lt;=$E85,CI$167&gt;=EOMONTH($D85,0)),IF($G85="NNN",SUM(Expenses!CG$14:CG$18)*$F85,IF($G85="FSG",0,IF($G85="MG",SUMPRODUCT(Expenses!CG$14:CG$18,$I85:$I89)*$F85,MAX((Expenses!CG$15-$K85/12)*$J85*$F85,0)+MAX((Expenses!CG$14-$K86/12)*$J86*$F85,0)+MAX((Expenses!CG$17-$K87/12)*$J87*$F85,0)+MAX((Expenses!CG$16-$K88/12)*$J88*$F85,0)+MAX((Expenses!CG$18-$K89/12)*$J89*$F85,0)))),0)</f>
        <v>0</v>
      </c>
      <c r="CJ251" s="515">
        <f>IF(AND(CJ$167&lt;=$E85,CJ$167&gt;=EOMONTH($D85,0)),IF($G85="NNN",SUM(Expenses!CH$14:CH$18)*$F85,IF($G85="FSG",0,IF($G85="MG",SUMPRODUCT(Expenses!CH$14:CH$18,$I85:$I89)*$F85,MAX((Expenses!CH$15-$K85/12)*$J85*$F85,0)+MAX((Expenses!CH$14-$K86/12)*$J86*$F85,0)+MAX((Expenses!CH$17-$K87/12)*$J87*$F85,0)+MAX((Expenses!CH$16-$K88/12)*$J88*$F85,0)+MAX((Expenses!CH$18-$K89/12)*$J89*$F85,0)))),0)</f>
        <v>0</v>
      </c>
      <c r="CK251" s="515">
        <f>IF(AND(CK$167&lt;=$E85,CK$167&gt;=EOMONTH($D85,0)),IF($G85="NNN",SUM(Expenses!CI$14:CI$18)*$F85,IF($G85="FSG",0,IF($G85="MG",SUMPRODUCT(Expenses!CI$14:CI$18,$I85:$I89)*$F85,MAX((Expenses!CI$15-$K85/12)*$J85*$F85,0)+MAX((Expenses!CI$14-$K86/12)*$J86*$F85,0)+MAX((Expenses!CI$17-$K87/12)*$J87*$F85,0)+MAX((Expenses!CI$16-$K88/12)*$J88*$F85,0)+MAX((Expenses!CI$18-$K89/12)*$J89*$F85,0)))),0)</f>
        <v>0</v>
      </c>
      <c r="CL251" s="515">
        <f>IF(AND(CL$167&lt;=$E85,CL$167&gt;=EOMONTH($D85,0)),IF($G85="NNN",SUM(Expenses!CJ$14:CJ$18)*$F85,IF($G85="FSG",0,IF($G85="MG",SUMPRODUCT(Expenses!CJ$14:CJ$18,$I85:$I89)*$F85,MAX((Expenses!CJ$15-$K85/12)*$J85*$F85,0)+MAX((Expenses!CJ$14-$K86/12)*$J86*$F85,0)+MAX((Expenses!CJ$17-$K87/12)*$J87*$F85,0)+MAX((Expenses!CJ$16-$K88/12)*$J88*$F85,0)+MAX((Expenses!CJ$18-$K89/12)*$J89*$F85,0)))),0)</f>
        <v>0</v>
      </c>
      <c r="CM251" s="515">
        <f>IF(AND(CM$167&lt;=$E85,CM$167&gt;=EOMONTH($D85,0)),IF($G85="NNN",SUM(Expenses!CK$14:CK$18)*$F85,IF($G85="FSG",0,IF($G85="MG",SUMPRODUCT(Expenses!CK$14:CK$18,$I85:$I89)*$F85,MAX((Expenses!CK$15-$K85/12)*$J85*$F85,0)+MAX((Expenses!CK$14-$K86/12)*$J86*$F85,0)+MAX((Expenses!CK$17-$K87/12)*$J87*$F85,0)+MAX((Expenses!CK$16-$K88/12)*$J88*$F85,0)+MAX((Expenses!CK$18-$K89/12)*$J89*$F85,0)))),0)</f>
        <v>0</v>
      </c>
      <c r="CN251" s="515">
        <f>IF(AND(CN$167&lt;=$E85,CN$167&gt;=EOMONTH($D85,0)),IF($G85="NNN",SUM(Expenses!CL$14:CL$18)*$F85,IF($G85="FSG",0,IF($G85="MG",SUMPRODUCT(Expenses!CL$14:CL$18,$I85:$I89)*$F85,MAX((Expenses!CL$15-$K85/12)*$J85*$F85,0)+MAX((Expenses!CL$14-$K86/12)*$J86*$F85,0)+MAX((Expenses!CL$17-$K87/12)*$J87*$F85,0)+MAX((Expenses!CL$16-$K88/12)*$J88*$F85,0)+MAX((Expenses!CL$18-$K89/12)*$J89*$F85,0)))),0)</f>
        <v>0</v>
      </c>
      <c r="CO251" s="515">
        <f>IF(AND(CO$167&lt;=$E85,CO$167&gt;=EOMONTH($D85,0)),IF($G85="NNN",SUM(Expenses!CM$14:CM$18)*$F85,IF($G85="FSG",0,IF($G85="MG",SUMPRODUCT(Expenses!CM$14:CM$18,$I85:$I89)*$F85,MAX((Expenses!CM$15-$K85/12)*$J85*$F85,0)+MAX((Expenses!CM$14-$K86/12)*$J86*$F85,0)+MAX((Expenses!CM$17-$K87/12)*$J87*$F85,0)+MAX((Expenses!CM$16-$K88/12)*$J88*$F85,0)+MAX((Expenses!CM$18-$K89/12)*$J89*$F85,0)))),0)</f>
        <v>0</v>
      </c>
      <c r="CP251" s="515">
        <f>IF(AND(CP$167&lt;=$E85,CP$167&gt;=EOMONTH($D85,0)),IF($G85="NNN",SUM(Expenses!CN$14:CN$18)*$F85,IF($G85="FSG",0,IF($G85="MG",SUMPRODUCT(Expenses!CN$14:CN$18,$I85:$I89)*$F85,MAX((Expenses!CN$15-$K85/12)*$J85*$F85,0)+MAX((Expenses!CN$14-$K86/12)*$J86*$F85,0)+MAX((Expenses!CN$17-$K87/12)*$J87*$F85,0)+MAX((Expenses!CN$16-$K88/12)*$J88*$F85,0)+MAX((Expenses!CN$18-$K89/12)*$J89*$F85,0)))),0)</f>
        <v>0</v>
      </c>
      <c r="CQ251" s="515">
        <f>IF(AND(CQ$167&lt;=$E85,CQ$167&gt;=EOMONTH($D85,0)),IF($G85="NNN",SUM(Expenses!CO$14:CO$18)*$F85,IF($G85="FSG",0,IF($G85="MG",SUMPRODUCT(Expenses!CO$14:CO$18,$I85:$I89)*$F85,MAX((Expenses!CO$15-$K85/12)*$J85*$F85,0)+MAX((Expenses!CO$14-$K86/12)*$J86*$F85,0)+MAX((Expenses!CO$17-$K87/12)*$J87*$F85,0)+MAX((Expenses!CO$16-$K88/12)*$J88*$F85,0)+MAX((Expenses!CO$18-$K89/12)*$J89*$F85,0)))),0)</f>
        <v>0</v>
      </c>
      <c r="CR251" s="515">
        <f>IF(AND(CR$167&lt;=$E85,CR$167&gt;=EOMONTH($D85,0)),IF($G85="NNN",SUM(Expenses!CP$14:CP$18)*$F85,IF($G85="FSG",0,IF($G85="MG",SUMPRODUCT(Expenses!CP$14:CP$18,$I85:$I89)*$F85,MAX((Expenses!CP$15-$K85/12)*$J85*$F85,0)+MAX((Expenses!CP$14-$K86/12)*$J86*$F85,0)+MAX((Expenses!CP$17-$K87/12)*$J87*$F85,0)+MAX((Expenses!CP$16-$K88/12)*$J88*$F85,0)+MAX((Expenses!CP$18-$K89/12)*$J89*$F85,0)))),0)</f>
        <v>0</v>
      </c>
      <c r="CS251" s="515">
        <f>IF(AND(CS$167&lt;=$E85,CS$167&gt;=EOMONTH($D85,0)),IF($G85="NNN",SUM(Expenses!CQ$14:CQ$18)*$F85,IF($G85="FSG",0,IF($G85="MG",SUMPRODUCT(Expenses!CQ$14:CQ$18,$I85:$I89)*$F85,MAX((Expenses!CQ$15-$K85/12)*$J85*$F85,0)+MAX((Expenses!CQ$14-$K86/12)*$J86*$F85,0)+MAX((Expenses!CQ$17-$K87/12)*$J87*$F85,0)+MAX((Expenses!CQ$16-$K88/12)*$J88*$F85,0)+MAX((Expenses!CQ$18-$K89/12)*$J89*$F85,0)))),0)</f>
        <v>0</v>
      </c>
      <c r="CT251" s="515">
        <f>IF(AND(CT$167&lt;=$E85,CT$167&gt;=EOMONTH($D85,0)),IF($G85="NNN",SUM(Expenses!CR$14:CR$18)*$F85,IF($G85="FSG",0,IF($G85="MG",SUMPRODUCT(Expenses!CR$14:CR$18,$I85:$I89)*$F85,MAX((Expenses!CR$15-$K85/12)*$J85*$F85,0)+MAX((Expenses!CR$14-$K86/12)*$J86*$F85,0)+MAX((Expenses!CR$17-$K87/12)*$J87*$F85,0)+MAX((Expenses!CR$16-$K88/12)*$J88*$F85,0)+MAX((Expenses!CR$18-$K89/12)*$J89*$F85,0)))),0)</f>
        <v>0</v>
      </c>
      <c r="CU251" s="515">
        <f>IF(AND(CU$167&lt;=$E85,CU$167&gt;=EOMONTH($D85,0)),IF($G85="NNN",SUM(Expenses!CS$14:CS$18)*$F85,IF($G85="FSG",0,IF($G85="MG",SUMPRODUCT(Expenses!CS$14:CS$18,$I85:$I89)*$F85,MAX((Expenses!CS$15-$K85/12)*$J85*$F85,0)+MAX((Expenses!CS$14-$K86/12)*$J86*$F85,0)+MAX((Expenses!CS$17-$K87/12)*$J87*$F85,0)+MAX((Expenses!CS$16-$K88/12)*$J88*$F85,0)+MAX((Expenses!CS$18-$K89/12)*$J89*$F85,0)))),0)</f>
        <v>0</v>
      </c>
      <c r="CV251" s="515">
        <f>IF(AND(CV$167&lt;=$E85,CV$167&gt;=EOMONTH($D85,0)),IF($G85="NNN",SUM(Expenses!CT$14:CT$18)*$F85,IF($G85="FSG",0,IF($G85="MG",SUMPRODUCT(Expenses!CT$14:CT$18,$I85:$I89)*$F85,MAX((Expenses!CT$15-$K85/12)*$J85*$F85,0)+MAX((Expenses!CT$14-$K86/12)*$J86*$F85,0)+MAX((Expenses!CT$17-$K87/12)*$J87*$F85,0)+MAX((Expenses!CT$16-$K88/12)*$J88*$F85,0)+MAX((Expenses!CT$18-$K89/12)*$J89*$F85,0)))),0)</f>
        <v>0</v>
      </c>
      <c r="CW251" s="515">
        <f>IF(AND(CW$167&lt;=$E85,CW$167&gt;=EOMONTH($D85,0)),IF($G85="NNN",SUM(Expenses!CU$14:CU$18)*$F85,IF($G85="FSG",0,IF($G85="MG",SUMPRODUCT(Expenses!CU$14:CU$18,$I85:$I89)*$F85,MAX((Expenses!CU$15-$K85/12)*$J85*$F85,0)+MAX((Expenses!CU$14-$K86/12)*$J86*$F85,0)+MAX((Expenses!CU$17-$K87/12)*$J87*$F85,0)+MAX((Expenses!CU$16-$K88/12)*$J88*$F85,0)+MAX((Expenses!CU$18-$K89/12)*$J89*$F85,0)))),0)</f>
        <v>0</v>
      </c>
      <c r="CX251" s="515">
        <f>IF(AND(CX$167&lt;=$E85,CX$167&gt;=EOMONTH($D85,0)),IF($G85="NNN",SUM(Expenses!CV$14:CV$18)*$F85,IF($G85="FSG",0,IF($G85="MG",SUMPRODUCT(Expenses!CV$14:CV$18,$I85:$I89)*$F85,MAX((Expenses!CV$15-$K85/12)*$J85*$F85,0)+MAX((Expenses!CV$14-$K86/12)*$J86*$F85,0)+MAX((Expenses!CV$17-$K87/12)*$J87*$F85,0)+MAX((Expenses!CV$16-$K88/12)*$J88*$F85,0)+MAX((Expenses!CV$18-$K89/12)*$J89*$F85,0)))),0)</f>
        <v>0</v>
      </c>
      <c r="CY251" s="515">
        <f>IF(AND(CY$167&lt;=$E85,CY$167&gt;=EOMONTH($D85,0)),IF($G85="NNN",SUM(Expenses!CW$14:CW$18)*$F85,IF($G85="FSG",0,IF($G85="MG",SUMPRODUCT(Expenses!CW$14:CW$18,$I85:$I89)*$F85,MAX((Expenses!CW$15-$K85/12)*$J85*$F85,0)+MAX((Expenses!CW$14-$K86/12)*$J86*$F85,0)+MAX((Expenses!CW$17-$K87/12)*$J87*$F85,0)+MAX((Expenses!CW$16-$K88/12)*$J88*$F85,0)+MAX((Expenses!CW$18-$K89/12)*$J89*$F85,0)))),0)</f>
        <v>0</v>
      </c>
      <c r="CZ251" s="515">
        <f>IF(AND(CZ$167&lt;=$E85,CZ$167&gt;=EOMONTH($D85,0)),IF($G85="NNN",SUM(Expenses!CX$14:CX$18)*$F85,IF($G85="FSG",0,IF($G85="MG",SUMPRODUCT(Expenses!CX$14:CX$18,$I85:$I89)*$F85,MAX((Expenses!CX$15-$K85/12)*$J85*$F85,0)+MAX((Expenses!CX$14-$K86/12)*$J86*$F85,0)+MAX((Expenses!CX$17-$K87/12)*$J87*$F85,0)+MAX((Expenses!CX$16-$K88/12)*$J88*$F85,0)+MAX((Expenses!CX$18-$K89/12)*$J89*$F85,0)))),0)</f>
        <v>0</v>
      </c>
      <c r="DA251" s="515">
        <f>IF(AND(DA$167&lt;=$E85,DA$167&gt;=EOMONTH($D85,0)),IF($G85="NNN",SUM(Expenses!CY$14:CY$18)*$F85,IF($G85="FSG",0,IF($G85="MG",SUMPRODUCT(Expenses!CY$14:CY$18,$I85:$I89)*$F85,MAX((Expenses!CY$15-$K85/12)*$J85*$F85,0)+MAX((Expenses!CY$14-$K86/12)*$J86*$F85,0)+MAX((Expenses!CY$17-$K87/12)*$J87*$F85,0)+MAX((Expenses!CY$16-$K88/12)*$J88*$F85,0)+MAX((Expenses!CY$18-$K89/12)*$J89*$F85,0)))),0)</f>
        <v>0</v>
      </c>
      <c r="DB251" s="515">
        <f>IF(AND(DB$167&lt;=$E85,DB$167&gt;=EOMONTH($D85,0)),IF($G85="NNN",SUM(Expenses!CZ$14:CZ$18)*$F85,IF($G85="FSG",0,IF($G85="MG",SUMPRODUCT(Expenses!CZ$14:CZ$18,$I85:$I89)*$F85,MAX((Expenses!CZ$15-$K85/12)*$J85*$F85,0)+MAX((Expenses!CZ$14-$K86/12)*$J86*$F85,0)+MAX((Expenses!CZ$17-$K87/12)*$J87*$F85,0)+MAX((Expenses!CZ$16-$K88/12)*$J88*$F85,0)+MAX((Expenses!CZ$18-$K89/12)*$J89*$F85,0)))),0)</f>
        <v>0</v>
      </c>
      <c r="DC251" s="515">
        <f>IF(AND(DC$167&lt;=$E85,DC$167&gt;=EOMONTH($D85,0)),IF($G85="NNN",SUM(Expenses!DA$14:DA$18)*$F85,IF($G85="FSG",0,IF($G85="MG",SUMPRODUCT(Expenses!DA$14:DA$18,$I85:$I89)*$F85,MAX((Expenses!DA$15-$K85/12)*$J85*$F85,0)+MAX((Expenses!DA$14-$K86/12)*$J86*$F85,0)+MAX((Expenses!DA$17-$K87/12)*$J87*$F85,0)+MAX((Expenses!DA$16-$K88/12)*$J88*$F85,0)+MAX((Expenses!DA$18-$K89/12)*$J89*$F85,0)))),0)</f>
        <v>0</v>
      </c>
      <c r="DD251" s="515">
        <f>IF(AND(DD$167&lt;=$E85,DD$167&gt;=EOMONTH($D85,0)),IF($G85="NNN",SUM(Expenses!DB$14:DB$18)*$F85,IF($G85="FSG",0,IF($G85="MG",SUMPRODUCT(Expenses!DB$14:DB$18,$I85:$I89)*$F85,MAX((Expenses!DB$15-$K85/12)*$J85*$F85,0)+MAX((Expenses!DB$14-$K86/12)*$J86*$F85,0)+MAX((Expenses!DB$17-$K87/12)*$J87*$F85,0)+MAX((Expenses!DB$16-$K88/12)*$J88*$F85,0)+MAX((Expenses!DB$18-$K89/12)*$J89*$F85,0)))),0)</f>
        <v>0</v>
      </c>
      <c r="DE251" s="515">
        <f>IF(AND(DE$167&lt;=$E85,DE$167&gt;=EOMONTH($D85,0)),IF($G85="NNN",SUM(Expenses!DC$14:DC$18)*$F85,IF($G85="FSG",0,IF($G85="MG",SUMPRODUCT(Expenses!DC$14:DC$18,$I85:$I89)*$F85,MAX((Expenses!DC$15-$K85/12)*$J85*$F85,0)+MAX((Expenses!DC$14-$K86/12)*$J86*$F85,0)+MAX((Expenses!DC$17-$K87/12)*$J87*$F85,0)+MAX((Expenses!DC$16-$K88/12)*$J88*$F85,0)+MAX((Expenses!DC$18-$K89/12)*$J89*$F85,0)))),0)</f>
        <v>0</v>
      </c>
      <c r="DF251" s="515">
        <f>IF(AND(DF$167&lt;=$E85,DF$167&gt;=EOMONTH($D85,0)),IF($G85="NNN",SUM(Expenses!DD$14:DD$18)*$F85,IF($G85="FSG",0,IF($G85="MG",SUMPRODUCT(Expenses!DD$14:DD$18,$I85:$I89)*$F85,MAX((Expenses!DD$15-$K85/12)*$J85*$F85,0)+MAX((Expenses!DD$14-$K86/12)*$J86*$F85,0)+MAX((Expenses!DD$17-$K87/12)*$J87*$F85,0)+MAX((Expenses!DD$16-$K88/12)*$J88*$F85,0)+MAX((Expenses!DD$18-$K89/12)*$J89*$F85,0)))),0)</f>
        <v>0</v>
      </c>
      <c r="DG251" s="515">
        <f>IF(AND(DG$167&lt;=$E85,DG$167&gt;=EOMONTH($D85,0)),IF($G85="NNN",SUM(Expenses!DE$14:DE$18)*$F85,IF($G85="FSG",0,IF($G85="MG",SUMPRODUCT(Expenses!DE$14:DE$18,$I85:$I89)*$F85,MAX((Expenses!DE$15-$K85/12)*$J85*$F85,0)+MAX((Expenses!DE$14-$K86/12)*$J86*$F85,0)+MAX((Expenses!DE$17-$K87/12)*$J87*$F85,0)+MAX((Expenses!DE$16-$K88/12)*$J88*$F85,0)+MAX((Expenses!DE$18-$K89/12)*$J89*$F85,0)))),0)</f>
        <v>0</v>
      </c>
      <c r="DH251" s="515">
        <f>IF(AND(DH$167&lt;=$E85,DH$167&gt;=EOMONTH($D85,0)),IF($G85="NNN",SUM(Expenses!DF$14:DF$18)*$F85,IF($G85="FSG",0,IF($G85="MG",SUMPRODUCT(Expenses!DF$14:DF$18,$I85:$I89)*$F85,MAX((Expenses!DF$15-$K85/12)*$J85*$F85,0)+MAX((Expenses!DF$14-$K86/12)*$J86*$F85,0)+MAX((Expenses!DF$17-$K87/12)*$J87*$F85,0)+MAX((Expenses!DF$16-$K88/12)*$J88*$F85,0)+MAX((Expenses!DF$18-$K89/12)*$J89*$F85,0)))),0)</f>
        <v>0</v>
      </c>
      <c r="DI251" s="515">
        <f>IF(AND(DI$167&lt;=$E85,DI$167&gt;=EOMONTH($D85,0)),IF($G85="NNN",SUM(Expenses!DG$14:DG$18)*$F85,IF($G85="FSG",0,IF($G85="MG",SUMPRODUCT(Expenses!DG$14:DG$18,$I85:$I89)*$F85,MAX((Expenses!DG$15-$K85/12)*$J85*$F85,0)+MAX((Expenses!DG$14-$K86/12)*$J86*$F85,0)+MAX((Expenses!DG$17-$K87/12)*$J87*$F85,0)+MAX((Expenses!DG$16-$K88/12)*$J88*$F85,0)+MAX((Expenses!DG$18-$K89/12)*$J89*$F85,0)))),0)</f>
        <v>0</v>
      </c>
      <c r="DJ251" s="515">
        <f>IF(AND(DJ$167&lt;=$E85,DJ$167&gt;=EOMONTH($D85,0)),IF($G85="NNN",SUM(Expenses!DH$14:DH$18)*$F85,IF($G85="FSG",0,IF($G85="MG",SUMPRODUCT(Expenses!DH$14:DH$18,$I85:$I89)*$F85,MAX((Expenses!DH$15-$K85/12)*$J85*$F85,0)+MAX((Expenses!DH$14-$K86/12)*$J86*$F85,0)+MAX((Expenses!DH$17-$K87/12)*$J87*$F85,0)+MAX((Expenses!DH$16-$K88/12)*$J88*$F85,0)+MAX((Expenses!DH$18-$K89/12)*$J89*$F85,0)))),0)</f>
        <v>0</v>
      </c>
      <c r="DK251" s="515">
        <f>IF(AND(DK$167&lt;=$E85,DK$167&gt;=EOMONTH($D85,0)),IF($G85="NNN",SUM(Expenses!DI$14:DI$18)*$F85,IF($G85="FSG",0,IF($G85="MG",SUMPRODUCT(Expenses!DI$14:DI$18,$I85:$I89)*$F85,MAX((Expenses!DI$15-$K85/12)*$J85*$F85,0)+MAX((Expenses!DI$14-$K86/12)*$J86*$F85,0)+MAX((Expenses!DI$17-$K87/12)*$J87*$F85,0)+MAX((Expenses!DI$16-$K88/12)*$J88*$F85,0)+MAX((Expenses!DI$18-$K89/12)*$J89*$F85,0)))),0)</f>
        <v>0</v>
      </c>
      <c r="DL251" s="515">
        <f>IF(AND(DL$167&lt;=$E85,DL$167&gt;=EOMONTH($D85,0)),IF($G85="NNN",SUM(Expenses!DJ$14:DJ$18)*$F85,IF($G85="FSG",0,IF($G85="MG",SUMPRODUCT(Expenses!DJ$14:DJ$18,$I85:$I89)*$F85,MAX((Expenses!DJ$15-$K85/12)*$J85*$F85,0)+MAX((Expenses!DJ$14-$K86/12)*$J86*$F85,0)+MAX((Expenses!DJ$17-$K87/12)*$J87*$F85,0)+MAX((Expenses!DJ$16-$K88/12)*$J88*$F85,0)+MAX((Expenses!DJ$18-$K89/12)*$J89*$F85,0)))),0)</f>
        <v>0</v>
      </c>
      <c r="DM251" s="515">
        <f>IF(AND(DM$167&lt;=$E85,DM$167&gt;=EOMONTH($D85,0)),IF($G85="NNN",SUM(Expenses!DK$14:DK$18)*$F85,IF($G85="FSG",0,IF($G85="MG",SUMPRODUCT(Expenses!DK$14:DK$18,$I85:$I89)*$F85,MAX((Expenses!DK$15-$K85/12)*$J85*$F85,0)+MAX((Expenses!DK$14-$K86/12)*$J86*$F85,0)+MAX((Expenses!DK$17-$K87/12)*$J87*$F85,0)+MAX((Expenses!DK$16-$K88/12)*$J88*$F85,0)+MAX((Expenses!DK$18-$K89/12)*$J89*$F85,0)))),0)</f>
        <v>0</v>
      </c>
      <c r="DN251" s="515">
        <f>IF(AND(DN$167&lt;=$E85,DN$167&gt;=EOMONTH($D85,0)),IF($G85="NNN",SUM(Expenses!DL$14:DL$18)*$F85,IF($G85="FSG",0,IF($G85="MG",SUMPRODUCT(Expenses!DL$14:DL$18,$I85:$I89)*$F85,MAX((Expenses!DL$15-$K85/12)*$J85*$F85,0)+MAX((Expenses!DL$14-$K86/12)*$J86*$F85,0)+MAX((Expenses!DL$17-$K87/12)*$J87*$F85,0)+MAX((Expenses!DL$16-$K88/12)*$J88*$F85,0)+MAX((Expenses!DL$18-$K89/12)*$J89*$F85,0)))),0)</f>
        <v>0</v>
      </c>
      <c r="DO251" s="515">
        <f>IF(AND(DO$167&lt;=$E85,DO$167&gt;=EOMONTH($D85,0)),IF($G85="NNN",SUM(Expenses!DM$14:DM$18)*$F85,IF($G85="FSG",0,IF($G85="MG",SUMPRODUCT(Expenses!DM$14:DM$18,$I85:$I89)*$F85,MAX((Expenses!DM$15-$K85/12)*$J85*$F85,0)+MAX((Expenses!DM$14-$K86/12)*$J86*$F85,0)+MAX((Expenses!DM$17-$K87/12)*$J87*$F85,0)+MAX((Expenses!DM$16-$K88/12)*$J88*$F85,0)+MAX((Expenses!DM$18-$K89/12)*$J89*$F85,0)))),0)</f>
        <v>0</v>
      </c>
      <c r="DP251" s="515">
        <f>IF(AND(DP$167&lt;=$E85,DP$167&gt;=EOMONTH($D85,0)),IF($G85="NNN",SUM(Expenses!DN$14:DN$18)*$F85,IF($G85="FSG",0,IF($G85="MG",SUMPRODUCT(Expenses!DN$14:DN$18,$I85:$I89)*$F85,MAX((Expenses!DN$15-$K85/12)*$J85*$F85,0)+MAX((Expenses!DN$14-$K86/12)*$J86*$F85,0)+MAX((Expenses!DN$17-$K87/12)*$J87*$F85,0)+MAX((Expenses!DN$16-$K88/12)*$J88*$F85,0)+MAX((Expenses!DN$18-$K89/12)*$J89*$F85,0)))),0)</f>
        <v>0</v>
      </c>
      <c r="DQ251" s="515">
        <f>IF(AND(DQ$167&lt;=$E85,DQ$167&gt;=EOMONTH($D85,0)),IF($G85="NNN",SUM(Expenses!DO$14:DO$18)*$F85,IF($G85="FSG",0,IF($G85="MG",SUMPRODUCT(Expenses!DO$14:DO$18,$I85:$I89)*$F85,MAX((Expenses!DO$15-$K85/12)*$J85*$F85,0)+MAX((Expenses!DO$14-$K86/12)*$J86*$F85,0)+MAX((Expenses!DO$17-$K87/12)*$J87*$F85,0)+MAX((Expenses!DO$16-$K88/12)*$J88*$F85,0)+MAX((Expenses!DO$18-$K89/12)*$J89*$F85,0)))),0)</f>
        <v>0</v>
      </c>
      <c r="DR251" s="515">
        <f>IF(AND(DR$167&lt;=$E85,DR$167&gt;=EOMONTH($D85,0)),IF($G85="NNN",SUM(Expenses!DP$14:DP$18)*$F85,IF($G85="FSG",0,IF($G85="MG",SUMPRODUCT(Expenses!DP$14:DP$18,$I85:$I89)*$F85,MAX((Expenses!DP$15-$K85/12)*$J85*$F85,0)+MAX((Expenses!DP$14-$K86/12)*$J86*$F85,0)+MAX((Expenses!DP$17-$K87/12)*$J87*$F85,0)+MAX((Expenses!DP$16-$K88/12)*$J88*$F85,0)+MAX((Expenses!DP$18-$K89/12)*$J89*$F85,0)))),0)</f>
        <v>0</v>
      </c>
      <c r="DS251" s="515">
        <f>IF(AND(DS$167&lt;=$E85,DS$167&gt;=EOMONTH($D85,0)),IF($G85="NNN",SUM(Expenses!DQ$14:DQ$18)*$F85,IF($G85="FSG",0,IF($G85="MG",SUMPRODUCT(Expenses!DQ$14:DQ$18,$I85:$I89)*$F85,MAX((Expenses!DQ$15-$K85/12)*$J85*$F85,0)+MAX((Expenses!DQ$14-$K86/12)*$J86*$F85,0)+MAX((Expenses!DQ$17-$K87/12)*$J87*$F85,0)+MAX((Expenses!DQ$16-$K88/12)*$J88*$F85,0)+MAX((Expenses!DQ$18-$K89/12)*$J89*$F85,0)))),0)</f>
        <v>0</v>
      </c>
      <c r="DT251" s="515">
        <f>IF(AND(DT$167&lt;=$E85,DT$167&gt;=EOMONTH($D85,0)),IF($G85="NNN",SUM(Expenses!DR$14:DR$18)*$F85,IF($G85="FSG",0,IF($G85="MG",SUMPRODUCT(Expenses!DR$14:DR$18,$I85:$I89)*$F85,MAX((Expenses!DR$15-$K85/12)*$J85*$F85,0)+MAX((Expenses!DR$14-$K86/12)*$J86*$F85,0)+MAX((Expenses!DR$17-$K87/12)*$J87*$F85,0)+MAX((Expenses!DR$16-$K88/12)*$J88*$F85,0)+MAX((Expenses!DR$18-$K89/12)*$J89*$F85,0)))),0)</f>
        <v>0</v>
      </c>
      <c r="DU251" s="515">
        <f>IF(AND(DU$167&lt;=$E85,DU$167&gt;=EOMONTH($D85,0)),IF($G85="NNN",SUM(Expenses!DS$14:DS$18)*$F85,IF($G85="FSG",0,IF($G85="MG",SUMPRODUCT(Expenses!DS$14:DS$18,$I85:$I89)*$F85,MAX((Expenses!DS$15-$K85/12)*$J85*$F85,0)+MAX((Expenses!DS$14-$K86/12)*$J86*$F85,0)+MAX((Expenses!DS$17-$K87/12)*$J87*$F85,0)+MAX((Expenses!DS$16-$K88/12)*$J88*$F85,0)+MAX((Expenses!DS$18-$K89/12)*$J89*$F85,0)))),0)</f>
        <v>0</v>
      </c>
      <c r="DV251" s="515">
        <f>IF(AND(DV$167&lt;=$E85,DV$167&gt;=EOMONTH($D85,0)),IF($G85="NNN",SUM(Expenses!DT$14:DT$18)*$F85,IF($G85="FSG",0,IF($G85="MG",SUMPRODUCT(Expenses!DT$14:DT$18,$I85:$I89)*$F85,MAX((Expenses!DT$15-$K85/12)*$J85*$F85,0)+MAX((Expenses!DT$14-$K86/12)*$J86*$F85,0)+MAX((Expenses!DT$17-$K87/12)*$J87*$F85,0)+MAX((Expenses!DT$16-$K88/12)*$J88*$F85,0)+MAX((Expenses!DT$18-$K89/12)*$J89*$F85,0)))),0)</f>
        <v>0</v>
      </c>
      <c r="DW251" s="515">
        <f>IF(AND(DW$167&lt;=$E85,DW$167&gt;=EOMONTH($D85,0)),IF($G85="NNN",SUM(Expenses!DU$14:DU$18)*$F85,IF($G85="FSG",0,IF($G85="MG",SUMPRODUCT(Expenses!DU$14:DU$18,$I85:$I89)*$F85,MAX((Expenses!DU$15-$K85/12)*$J85*$F85,0)+MAX((Expenses!DU$14-$K86/12)*$J86*$F85,0)+MAX((Expenses!DU$17-$K87/12)*$J87*$F85,0)+MAX((Expenses!DU$16-$K88/12)*$J88*$F85,0)+MAX((Expenses!DU$18-$K89/12)*$J89*$F85,0)))),0)</f>
        <v>0</v>
      </c>
      <c r="DX251" s="515">
        <f>IF(AND(DX$167&lt;=$E85,DX$167&gt;=EOMONTH($D85,0)),IF($G85="NNN",SUM(Expenses!DV$14:DV$18)*$F85,IF($G85="FSG",0,IF($G85="MG",SUMPRODUCT(Expenses!DV$14:DV$18,$I85:$I89)*$F85,MAX((Expenses!DV$15-$K85/12)*$J85*$F85,0)+MAX((Expenses!DV$14-$K86/12)*$J86*$F85,0)+MAX((Expenses!DV$17-$K87/12)*$J87*$F85,0)+MAX((Expenses!DV$16-$K88/12)*$J88*$F85,0)+MAX((Expenses!DV$18-$K89/12)*$J89*$F85,0)))),0)</f>
        <v>0</v>
      </c>
      <c r="DY251" s="515">
        <f>IF(AND(DY$167&lt;=$E85,DY$167&gt;=EOMONTH($D85,0)),IF($G85="NNN",SUM(Expenses!DW$14:DW$18)*$F85,IF($G85="FSG",0,IF($G85="MG",SUMPRODUCT(Expenses!DW$14:DW$18,$I85:$I89)*$F85,MAX((Expenses!DW$15-$K85/12)*$J85*$F85,0)+MAX((Expenses!DW$14-$K86/12)*$J86*$F85,0)+MAX((Expenses!DW$17-$K87/12)*$J87*$F85,0)+MAX((Expenses!DW$16-$K88/12)*$J88*$F85,0)+MAX((Expenses!DW$18-$K89/12)*$J89*$F85,0)))),0)</f>
        <v>0</v>
      </c>
      <c r="DZ251" s="515">
        <f>IF(AND(DZ$167&lt;=$E85,DZ$167&gt;=EOMONTH($D85,0)),IF($G85="NNN",SUM(Expenses!DX$14:DX$18)*$F85,IF($G85="FSG",0,IF($G85="MG",SUMPRODUCT(Expenses!DX$14:DX$18,$I85:$I89)*$F85,MAX((Expenses!DX$15-$K85/12)*$J85*$F85,0)+MAX((Expenses!DX$14-$K86/12)*$J86*$F85,0)+MAX((Expenses!DX$17-$K87/12)*$J87*$F85,0)+MAX((Expenses!DX$16-$K88/12)*$J88*$F85,0)+MAX((Expenses!DX$18-$K89/12)*$J89*$F85,0)))),0)</f>
        <v>0</v>
      </c>
      <c r="EA251" s="515">
        <f>IF(AND(EA$167&lt;=$E85,EA$167&gt;=EOMONTH($D85,0)),IF($G85="NNN",SUM(Expenses!DY$14:DY$18)*$F85,IF($G85="FSG",0,IF($G85="MG",SUMPRODUCT(Expenses!DY$14:DY$18,$I85:$I89)*$F85,MAX((Expenses!DY$15-$K85/12)*$J85*$F85,0)+MAX((Expenses!DY$14-$K86/12)*$J86*$F85,0)+MAX((Expenses!DY$17-$K87/12)*$J87*$F85,0)+MAX((Expenses!DY$16-$K88/12)*$J88*$F85,0)+MAX((Expenses!DY$18-$K89/12)*$J89*$F85,0)))),0)</f>
        <v>0</v>
      </c>
      <c r="EB251" s="515">
        <f>IF(AND(EB$167&lt;=$E85,EB$167&gt;=EOMONTH($D85,0)),IF($G85="NNN",SUM(Expenses!DZ$14:DZ$18)*$F85,IF($G85="FSG",0,IF($G85="MG",SUMPRODUCT(Expenses!DZ$14:DZ$18,$I85:$I89)*$F85,MAX((Expenses!DZ$15-$K85/12)*$J85*$F85,0)+MAX((Expenses!DZ$14-$K86/12)*$J86*$F85,0)+MAX((Expenses!DZ$17-$K87/12)*$J87*$F85,0)+MAX((Expenses!DZ$16-$K88/12)*$J88*$F85,0)+MAX((Expenses!DZ$18-$K89/12)*$J89*$F85,0)))),0)</f>
        <v>0</v>
      </c>
      <c r="EC251" s="515">
        <f>IF(AND(EC$167&lt;=$E85,EC$167&gt;=EOMONTH($D85,0)),IF($G85="NNN",SUM(Expenses!EA$14:EA$18)*$F85,IF($G85="FSG",0,IF($G85="MG",SUMPRODUCT(Expenses!EA$14:EA$18,$I85:$I89)*$F85,MAX((Expenses!EA$15-$K85/12)*$J85*$F85,0)+MAX((Expenses!EA$14-$K86/12)*$J86*$F85,0)+MAX((Expenses!EA$17-$K87/12)*$J87*$F85,0)+MAX((Expenses!EA$16-$K88/12)*$J88*$F85,0)+MAX((Expenses!EA$18-$K89/12)*$J89*$F85,0)))),0)</f>
        <v>0</v>
      </c>
      <c r="ED251" s="515">
        <f>IF(AND(ED$167&lt;=$E85,ED$167&gt;=EOMONTH($D85,0)),IF($G85="NNN",SUM(Expenses!EB$14:EB$18)*$F85,IF($G85="FSG",0,IF($G85="MG",SUMPRODUCT(Expenses!EB$14:EB$18,$I85:$I89)*$F85,MAX((Expenses!EB$15-$K85/12)*$J85*$F85,0)+MAX((Expenses!EB$14-$K86/12)*$J86*$F85,0)+MAX((Expenses!EB$17-$K87/12)*$J87*$F85,0)+MAX((Expenses!EB$16-$K88/12)*$J88*$F85,0)+MAX((Expenses!EB$18-$K89/12)*$J89*$F85,0)))),0)</f>
        <v>0</v>
      </c>
      <c r="EE251" s="515">
        <f>IF(AND(EE$167&lt;=$E85,EE$167&gt;=EOMONTH($D85,0)),IF($G85="NNN",SUM(Expenses!EC$14:EC$18)*$F85,IF($G85="FSG",0,IF($G85="MG",SUMPRODUCT(Expenses!EC$14:EC$18,$I85:$I89)*$F85,MAX((Expenses!EC$15-$K85/12)*$J85*$F85,0)+MAX((Expenses!EC$14-$K86/12)*$J86*$F85,0)+MAX((Expenses!EC$17-$K87/12)*$J87*$F85,0)+MAX((Expenses!EC$16-$K88/12)*$J88*$F85,0)+MAX((Expenses!EC$18-$K89/12)*$J89*$F85,0)))),0)</f>
        <v>0</v>
      </c>
      <c r="EF251" s="515">
        <f>IF(AND(EF$167&lt;=$E85,EF$167&gt;=EOMONTH($D85,0)),IF($G85="NNN",SUM(Expenses!ED$14:ED$18)*$F85,IF($G85="FSG",0,IF($G85="MG",SUMPRODUCT(Expenses!ED$14:ED$18,$I85:$I89)*$F85,MAX((Expenses!ED$15-$K85/12)*$J85*$F85,0)+MAX((Expenses!ED$14-$K86/12)*$J86*$F85,0)+MAX((Expenses!ED$17-$K87/12)*$J87*$F85,0)+MAX((Expenses!ED$16-$K88/12)*$J88*$F85,0)+MAX((Expenses!ED$18-$K89/12)*$J89*$F85,0)))),0)</f>
        <v>0</v>
      </c>
      <c r="EG251" s="515">
        <f>IF(AND(EG$167&lt;=$E85,EG$167&gt;=EOMONTH($D85,0)),IF($G85="NNN",SUM(Expenses!EE$14:EE$18)*$F85,IF($G85="FSG",0,IF($G85="MG",SUMPRODUCT(Expenses!EE$14:EE$18,$I85:$I89)*$F85,MAX((Expenses!EE$15-$K85/12)*$J85*$F85,0)+MAX((Expenses!EE$14-$K86/12)*$J86*$F85,0)+MAX((Expenses!EE$17-$K87/12)*$J87*$F85,0)+MAX((Expenses!EE$16-$K88/12)*$J88*$F85,0)+MAX((Expenses!EE$18-$K89/12)*$J89*$F85,0)))),0)</f>
        <v>0</v>
      </c>
      <c r="EH251" s="515">
        <f>IF(AND(EH$167&lt;=$E85,EH$167&gt;=EOMONTH($D85,0)),IF($G85="NNN",SUM(Expenses!EF$14:EF$18)*$F85,IF($G85="FSG",0,IF($G85="MG",SUMPRODUCT(Expenses!EF$14:EF$18,$I85:$I89)*$F85,MAX((Expenses!EF$15-$K85/12)*$J85*$F85,0)+MAX((Expenses!EF$14-$K86/12)*$J86*$F85,0)+MAX((Expenses!EF$17-$K87/12)*$J87*$F85,0)+MAX((Expenses!EF$16-$K88/12)*$J88*$F85,0)+MAX((Expenses!EF$18-$K89/12)*$J89*$F85,0)))),0)</f>
        <v>0</v>
      </c>
      <c r="EI251" s="515">
        <f>IF(AND(EI$167&lt;=$E85,EI$167&gt;=EOMONTH($D85,0)),IF($G85="NNN",SUM(Expenses!EG$14:EG$18)*$F85,IF($G85="FSG",0,IF($G85="MG",SUMPRODUCT(Expenses!EG$14:EG$18,$I85:$I89)*$F85,MAX((Expenses!EG$15-$K85/12)*$J85*$F85,0)+MAX((Expenses!EG$14-$K86/12)*$J86*$F85,0)+MAX((Expenses!EG$17-$K87/12)*$J87*$F85,0)+MAX((Expenses!EG$16-$K88/12)*$J88*$F85,0)+MAX((Expenses!EG$18-$K89/12)*$J89*$F85,0)))),0)</f>
        <v>0</v>
      </c>
      <c r="EJ251" s="515">
        <f>IF(AND(EJ$167&lt;=$E85,EJ$167&gt;=EOMONTH($D85,0)),IF($G85="NNN",SUM(Expenses!EH$14:EH$18)*$F85,IF($G85="FSG",0,IF($G85="MG",SUMPRODUCT(Expenses!EH$14:EH$18,$I85:$I89)*$F85,MAX((Expenses!EH$15-$K85/12)*$J85*$F85,0)+MAX((Expenses!EH$14-$K86/12)*$J86*$F85,0)+MAX((Expenses!EH$17-$K87/12)*$J87*$F85,0)+MAX((Expenses!EH$16-$K88/12)*$J88*$F85,0)+MAX((Expenses!EH$18-$K89/12)*$J89*$F85,0)))),0)</f>
        <v>0</v>
      </c>
      <c r="EK251" s="515">
        <f>IF(AND(EK$167&lt;=$E85,EK$167&gt;=EOMONTH($D85,0)),IF($G85="NNN",SUM(Expenses!EI$14:EI$18)*$F85,IF($G85="FSG",0,IF($G85="MG",SUMPRODUCT(Expenses!EI$14:EI$18,$I85:$I89)*$F85,MAX((Expenses!EI$15-$K85/12)*$J85*$F85,0)+MAX((Expenses!EI$14-$K86/12)*$J86*$F85,0)+MAX((Expenses!EI$17-$K87/12)*$J87*$F85,0)+MAX((Expenses!EI$16-$K88/12)*$J88*$F85,0)+MAX((Expenses!EI$18-$K89/12)*$J89*$F85,0)))),0)</f>
        <v>0</v>
      </c>
      <c r="EL251" s="515">
        <f>IF(AND(EL$167&lt;=$E85,EL$167&gt;=EOMONTH($D85,0)),IF($G85="NNN",SUM(Expenses!EJ$14:EJ$18)*$F85,IF($G85="FSG",0,IF($G85="MG",SUMPRODUCT(Expenses!EJ$14:EJ$18,$I85:$I89)*$F85,MAX((Expenses!EJ$15-$K85/12)*$J85*$F85,0)+MAX((Expenses!EJ$14-$K86/12)*$J86*$F85,0)+MAX((Expenses!EJ$17-$K87/12)*$J87*$F85,0)+MAX((Expenses!EJ$16-$K88/12)*$J88*$F85,0)+MAX((Expenses!EJ$18-$K89/12)*$J89*$F85,0)))),0)</f>
        <v>0</v>
      </c>
      <c r="EM251" s="515">
        <f>IF(AND(EM$167&lt;=$E85,EM$167&gt;=EOMONTH($D85,0)),IF($G85="NNN",SUM(Expenses!EK$14:EK$18)*$F85,IF($G85="FSG",0,IF($G85="MG",SUMPRODUCT(Expenses!EK$14:EK$18,$I85:$I89)*$F85,MAX((Expenses!EK$15-$K85/12)*$J85*$F85,0)+MAX((Expenses!EK$14-$K86/12)*$J86*$F85,0)+MAX((Expenses!EK$17-$K87/12)*$J87*$F85,0)+MAX((Expenses!EK$16-$K88/12)*$J88*$F85,0)+MAX((Expenses!EK$18-$K89/12)*$J89*$F85,0)))),0)</f>
        <v>0</v>
      </c>
      <c r="EN251" s="515">
        <f>IF(AND(EN$167&lt;=$E85,EN$167&gt;=EOMONTH($D85,0)),IF($G85="NNN",SUM(Expenses!EL$14:EL$18)*$F85,IF($G85="FSG",0,IF($G85="MG",SUMPRODUCT(Expenses!EL$14:EL$18,$I85:$I89)*$F85,MAX((Expenses!EL$15-$K85/12)*$J85*$F85,0)+MAX((Expenses!EL$14-$K86/12)*$J86*$F85,0)+MAX((Expenses!EL$17-$K87/12)*$J87*$F85,0)+MAX((Expenses!EL$16-$K88/12)*$J88*$F85,0)+MAX((Expenses!EL$18-$K89/12)*$J89*$F85,0)))),0)</f>
        <v>0</v>
      </c>
      <c r="EO251" s="515">
        <f>IF(AND(EO$167&lt;=$E85,EO$167&gt;=EOMONTH($D85,0)),IF($G85="NNN",SUM(Expenses!EM$14:EM$18)*$F85,IF($G85="FSG",0,IF($G85="MG",SUMPRODUCT(Expenses!EM$14:EM$18,$I85:$I89)*$F85,MAX((Expenses!EM$15-$K85/12)*$J85*$F85,0)+MAX((Expenses!EM$14-$K86/12)*$J86*$F85,0)+MAX((Expenses!EM$17-$K87/12)*$J87*$F85,0)+MAX((Expenses!EM$16-$K88/12)*$J88*$F85,0)+MAX((Expenses!EM$18-$K89/12)*$J89*$F85,0)))),0)</f>
        <v>0</v>
      </c>
      <c r="EP251" s="515">
        <f>IF(AND(EP$167&lt;=$E85,EP$167&gt;=EOMONTH($D85,0)),IF($G85="NNN",SUM(Expenses!EN$14:EN$18)*$F85,IF($G85="FSG",0,IF($G85="MG",SUMPRODUCT(Expenses!EN$14:EN$18,$I85:$I89)*$F85,MAX((Expenses!EN$15-$K85/12)*$J85*$F85,0)+MAX((Expenses!EN$14-$K86/12)*$J86*$F85,0)+MAX((Expenses!EN$17-$K87/12)*$J87*$F85,0)+MAX((Expenses!EN$16-$K88/12)*$J88*$F85,0)+MAX((Expenses!EN$18-$K89/12)*$J89*$F85,0)))),0)</f>
        <v>0</v>
      </c>
      <c r="EQ251" s="515">
        <f>IF(AND(EQ$167&lt;=$E85,EQ$167&gt;=EOMONTH($D85,0)),IF($G85="NNN",SUM(Expenses!EO$14:EO$18)*$F85,IF($G85="FSG",0,IF($G85="MG",SUMPRODUCT(Expenses!EO$14:EO$18,$I85:$I89)*$F85,MAX((Expenses!EO$15-$K85/12)*$J85*$F85,0)+MAX((Expenses!EO$14-$K86/12)*$J86*$F85,0)+MAX((Expenses!EO$17-$K87/12)*$J87*$F85,0)+MAX((Expenses!EO$16-$K88/12)*$J88*$F85,0)+MAX((Expenses!EO$18-$K89/12)*$J89*$F85,0)))),0)</f>
        <v>0</v>
      </c>
      <c r="ER251" s="515">
        <f>IF(AND(ER$167&lt;=$E85,ER$167&gt;=EOMONTH($D85,0)),IF($G85="NNN",SUM(Expenses!EP$14:EP$18)*$F85,IF($G85="FSG",0,IF($G85="MG",SUMPRODUCT(Expenses!EP$14:EP$18,$I85:$I89)*$F85,MAX((Expenses!EP$15-$K85/12)*$J85*$F85,0)+MAX((Expenses!EP$14-$K86/12)*$J86*$F85,0)+MAX((Expenses!EP$17-$K87/12)*$J87*$F85,0)+MAX((Expenses!EP$16-$K88/12)*$J88*$F85,0)+MAX((Expenses!EP$18-$K89/12)*$J89*$F85,0)))),0)</f>
        <v>0</v>
      </c>
      <c r="ES251" s="515">
        <f>IF(AND(ES$167&lt;=$E85,ES$167&gt;=EOMONTH($D85,0)),IF($G85="NNN",SUM(Expenses!EQ$14:EQ$18)*$F85,IF($G85="FSG",0,IF($G85="MG",SUMPRODUCT(Expenses!EQ$14:EQ$18,$I85:$I89)*$F85,MAX((Expenses!EQ$15-$K85/12)*$J85*$F85,0)+MAX((Expenses!EQ$14-$K86/12)*$J86*$F85,0)+MAX((Expenses!EQ$17-$K87/12)*$J87*$F85,0)+MAX((Expenses!EQ$16-$K88/12)*$J88*$F85,0)+MAX((Expenses!EQ$18-$K89/12)*$J89*$F85,0)))),0)</f>
        <v>0</v>
      </c>
      <c r="ET251" s="515">
        <f>IF(AND(ET$167&lt;=$E85,ET$167&gt;=EOMONTH($D85,0)),IF($G85="NNN",SUM(Expenses!ER$14:ER$18)*$F85,IF($G85="FSG",0,IF($G85="MG",SUMPRODUCT(Expenses!ER$14:ER$18,$I85:$I89)*$F85,MAX((Expenses!ER$15-$K85/12)*$J85*$F85,0)+MAX((Expenses!ER$14-$K86/12)*$J86*$F85,0)+MAX((Expenses!ER$17-$K87/12)*$J87*$F85,0)+MAX((Expenses!ER$16-$K88/12)*$J88*$F85,0)+MAX((Expenses!ER$18-$K89/12)*$J89*$F85,0)))),0)</f>
        <v>0</v>
      </c>
      <c r="EU251" s="515">
        <f>IF(AND(EU$167&lt;=$E85,EU$167&gt;=EOMONTH($D85,0)),IF($G85="NNN",SUM(Expenses!ES$14:ES$18)*$F85,IF($G85="FSG",0,IF($G85="MG",SUMPRODUCT(Expenses!ES$14:ES$18,$I85:$I89)*$F85,MAX((Expenses!ES$15-$K85/12)*$J85*$F85,0)+MAX((Expenses!ES$14-$K86/12)*$J86*$F85,0)+MAX((Expenses!ES$17-$K87/12)*$J87*$F85,0)+MAX((Expenses!ES$16-$K88/12)*$J88*$F85,0)+MAX((Expenses!ES$18-$K89/12)*$J89*$F85,0)))),0)</f>
        <v>0</v>
      </c>
      <c r="EV251" s="515">
        <f>IF(AND(EV$167&lt;=$E85,EV$167&gt;=EOMONTH($D85,0)),IF($G85="NNN",SUM(Expenses!ET$14:ET$18)*$F85,IF($G85="FSG",0,IF($G85="MG",SUMPRODUCT(Expenses!ET$14:ET$18,$I85:$I89)*$F85,MAX((Expenses!ET$15-$K85/12)*$J85*$F85,0)+MAX((Expenses!ET$14-$K86/12)*$J86*$F85,0)+MAX((Expenses!ET$17-$K87/12)*$J87*$F85,0)+MAX((Expenses!ET$16-$K88/12)*$J88*$F85,0)+MAX((Expenses!ET$18-$K89/12)*$J89*$F85,0)))),0)</f>
        <v>0</v>
      </c>
      <c r="EW251" s="515">
        <f>IF(AND(EW$167&lt;=$E85,EW$167&gt;=EOMONTH($D85,0)),IF($G85="NNN",SUM(Expenses!EU$14:EU$18)*$F85,IF($G85="FSG",0,IF($G85="MG",SUMPRODUCT(Expenses!EU$14:EU$18,$I85:$I89)*$F85,MAX((Expenses!EU$15-$K85/12)*$J85*$F85,0)+MAX((Expenses!EU$14-$K86/12)*$J86*$F85,0)+MAX((Expenses!EU$17-$K87/12)*$J87*$F85,0)+MAX((Expenses!EU$16-$K88/12)*$J88*$F85,0)+MAX((Expenses!EU$18-$K89/12)*$J89*$F85,0)))),0)</f>
        <v>0</v>
      </c>
      <c r="EX251" s="515">
        <f>IF(AND(EX$167&lt;=$E85,EX$167&gt;=EOMONTH($D85,0)),IF($G85="NNN",SUM(Expenses!EV$14:EV$18)*$F85,IF($G85="FSG",0,IF($G85="MG",SUMPRODUCT(Expenses!EV$14:EV$18,$I85:$I89)*$F85,MAX((Expenses!EV$15-$K85/12)*$J85*$F85,0)+MAX((Expenses!EV$14-$K86/12)*$J86*$F85,0)+MAX((Expenses!EV$17-$K87/12)*$J87*$F85,0)+MAX((Expenses!EV$16-$K88/12)*$J88*$F85,0)+MAX((Expenses!EV$18-$K89/12)*$J89*$F85,0)))),0)</f>
        <v>0</v>
      </c>
      <c r="EY251" s="515">
        <f>IF(AND(EY$167&lt;=$E85,EY$167&gt;=EOMONTH($D85,0)),IF($G85="NNN",SUM(Expenses!EW$14:EW$18)*$F85,IF($G85="FSG",0,IF($G85="MG",SUMPRODUCT(Expenses!EW$14:EW$18,$I85:$I89)*$F85,MAX((Expenses!EW$15-$K85/12)*$J85*$F85,0)+MAX((Expenses!EW$14-$K86/12)*$J86*$F85,0)+MAX((Expenses!EW$17-$K87/12)*$J87*$F85,0)+MAX((Expenses!EW$16-$K88/12)*$J88*$F85,0)+MAX((Expenses!EW$18-$K89/12)*$J89*$F85,0)))),0)</f>
        <v>0</v>
      </c>
      <c r="EZ251" s="515">
        <f>IF(AND(EZ$167&lt;=$E85,EZ$167&gt;=EOMONTH($D85,0)),IF($G85="NNN",SUM(Expenses!EX$14:EX$18)*$F85,IF($G85="FSG",0,IF($G85="MG",SUMPRODUCT(Expenses!EX$14:EX$18,$I85:$I89)*$F85,MAX((Expenses!EX$15-$K85/12)*$J85*$F85,0)+MAX((Expenses!EX$14-$K86/12)*$J86*$F85,0)+MAX((Expenses!EX$17-$K87/12)*$J87*$F85,0)+MAX((Expenses!EX$16-$K88/12)*$J88*$F85,0)+MAX((Expenses!EX$18-$K89/12)*$J89*$F85,0)))),0)</f>
        <v>0</v>
      </c>
      <c r="FA251" s="515">
        <f>IF(AND(FA$167&lt;=$E85,FA$167&gt;=EOMONTH($D85,0)),IF($G85="NNN",SUM(Expenses!EY$14:EY$18)*$F85,IF($G85="FSG",0,IF($G85="MG",SUMPRODUCT(Expenses!EY$14:EY$18,$I85:$I89)*$F85,MAX((Expenses!EY$15-$K85/12)*$J85*$F85,0)+MAX((Expenses!EY$14-$K86/12)*$J86*$F85,0)+MAX((Expenses!EY$17-$K87/12)*$J87*$F85,0)+MAX((Expenses!EY$16-$K88/12)*$J88*$F85,0)+MAX((Expenses!EY$18-$K89/12)*$J89*$F85,0)))),0)</f>
        <v>0</v>
      </c>
      <c r="FB251" s="515">
        <f>IF(AND(FB$167&lt;=$E85,FB$167&gt;=EOMONTH($D85,0)),IF($G85="NNN",SUM(Expenses!EZ$14:EZ$18)*$F85,IF($G85="FSG",0,IF($G85="MG",SUMPRODUCT(Expenses!EZ$14:EZ$18,$I85:$I89)*$F85,MAX((Expenses!EZ$15-$K85/12)*$J85*$F85,0)+MAX((Expenses!EZ$14-$K86/12)*$J86*$F85,0)+MAX((Expenses!EZ$17-$K87/12)*$J87*$F85,0)+MAX((Expenses!EZ$16-$K88/12)*$J88*$F85,0)+MAX((Expenses!EZ$18-$K89/12)*$J89*$F85,0)))),0)</f>
        <v>0</v>
      </c>
      <c r="FC251" s="515">
        <f>IF(AND(FC$167&lt;=$E85,FC$167&gt;=EOMONTH($D85,0)),IF($G85="NNN",SUM(Expenses!FA$14:FA$18)*$F85,IF($G85="FSG",0,IF($G85="MG",SUMPRODUCT(Expenses!FA$14:FA$18,$I85:$I89)*$F85,MAX((Expenses!FA$15-$K85/12)*$J85*$F85,0)+MAX((Expenses!FA$14-$K86/12)*$J86*$F85,0)+MAX((Expenses!FA$17-$K87/12)*$J87*$F85,0)+MAX((Expenses!FA$16-$K88/12)*$J88*$F85,0)+MAX((Expenses!FA$18-$K89/12)*$J89*$F85,0)))),0)</f>
        <v>0</v>
      </c>
      <c r="FD251" s="515">
        <f>IF(AND(FD$167&lt;=$E85,FD$167&gt;=EOMONTH($D85,0)),IF($G85="NNN",SUM(Expenses!FB$14:FB$18)*$F85,IF($G85="FSG",0,IF($G85="MG",SUMPRODUCT(Expenses!FB$14:FB$18,$I85:$I89)*$F85,MAX((Expenses!FB$15-$K85/12)*$J85*$F85,0)+MAX((Expenses!FB$14-$K86/12)*$J86*$F85,0)+MAX((Expenses!FB$17-$K87/12)*$J87*$F85,0)+MAX((Expenses!FB$16-$K88/12)*$J88*$F85,0)+MAX((Expenses!FB$18-$K89/12)*$J89*$F85,0)))),0)</f>
        <v>0</v>
      </c>
      <c r="FE251" s="515">
        <f>IF(AND(FE$167&lt;=$E85,FE$167&gt;=EOMONTH($D85,0)),IF($G85="NNN",SUM(Expenses!FC$14:FC$18)*$F85,IF($G85="FSG",0,IF($G85="MG",SUMPRODUCT(Expenses!FC$14:FC$18,$I85:$I89)*$F85,MAX((Expenses!FC$15-$K85/12)*$J85*$F85,0)+MAX((Expenses!FC$14-$K86/12)*$J86*$F85,0)+MAX((Expenses!FC$17-$K87/12)*$J87*$F85,0)+MAX((Expenses!FC$16-$K88/12)*$J88*$F85,0)+MAX((Expenses!FC$18-$K89/12)*$J89*$F85,0)))),0)</f>
        <v>0</v>
      </c>
      <c r="FF251" s="515">
        <f>IF(AND(FF$167&lt;=$E85,FF$167&gt;=EOMONTH($D85,0)),IF($G85="NNN",SUM(Expenses!FD$14:FD$18)*$F85,IF($G85="FSG",0,IF($G85="MG",SUMPRODUCT(Expenses!FD$14:FD$18,$I85:$I89)*$F85,MAX((Expenses!FD$15-$K85/12)*$J85*$F85,0)+MAX((Expenses!FD$14-$K86/12)*$J86*$F85,0)+MAX((Expenses!FD$17-$K87/12)*$J87*$F85,0)+MAX((Expenses!FD$16-$K88/12)*$J88*$F85,0)+MAX((Expenses!FD$18-$K89/12)*$J89*$F85,0)))),0)</f>
        <v>0</v>
      </c>
      <c r="FG251" s="515">
        <f>IF(AND(FG$167&lt;=$E85,FG$167&gt;=EOMONTH($D85,0)),IF($G85="NNN",SUM(Expenses!FE$14:FE$18)*$F85,IF($G85="FSG",0,IF($G85="MG",SUMPRODUCT(Expenses!FE$14:FE$18,$I85:$I89)*$F85,MAX((Expenses!FE$15-$K85/12)*$J85*$F85,0)+MAX((Expenses!FE$14-$K86/12)*$J86*$F85,0)+MAX((Expenses!FE$17-$K87/12)*$J87*$F85,0)+MAX((Expenses!FE$16-$K88/12)*$J88*$F85,0)+MAX((Expenses!FE$18-$K89/12)*$J89*$F85,0)))),0)</f>
        <v>0</v>
      </c>
      <c r="FH251" s="515">
        <f>IF(AND(FH$167&lt;=$E85,FH$167&gt;=EOMONTH($D85,0)),IF($G85="NNN",SUM(Expenses!FF$14:FF$18)*$F85,IF($G85="FSG",0,IF($G85="MG",SUMPRODUCT(Expenses!FF$14:FF$18,$I85:$I89)*$F85,MAX((Expenses!FF$15-$K85/12)*$J85*$F85,0)+MAX((Expenses!FF$14-$K86/12)*$J86*$F85,0)+MAX((Expenses!FF$17-$K87/12)*$J87*$F85,0)+MAX((Expenses!FF$16-$K88/12)*$J88*$F85,0)+MAX((Expenses!FF$18-$K89/12)*$J89*$F85,0)))),0)</f>
        <v>0</v>
      </c>
      <c r="FI251" s="515">
        <f>IF(AND(FI$167&lt;=$E85,FI$167&gt;=EOMONTH($D85,0)),IF($G85="NNN",SUM(Expenses!FG$14:FG$18)*$F85,IF($G85="FSG",0,IF($G85="MG",SUMPRODUCT(Expenses!FG$14:FG$18,$I85:$I89)*$F85,MAX((Expenses!FG$15-$K85/12)*$J85*$F85,0)+MAX((Expenses!FG$14-$K86/12)*$J86*$F85,0)+MAX((Expenses!FG$17-$K87/12)*$J87*$F85,0)+MAX((Expenses!FG$16-$K88/12)*$J88*$F85,0)+MAX((Expenses!FG$18-$K89/12)*$J89*$F85,0)))),0)</f>
        <v>0</v>
      </c>
      <c r="FJ251" s="515">
        <f>IF(AND(FJ$167&lt;=$E85,FJ$167&gt;=EOMONTH($D85,0)),IF($G85="NNN",SUM(Expenses!FH$14:FH$18)*$F85,IF($G85="FSG",0,IF($G85="MG",SUMPRODUCT(Expenses!FH$14:FH$18,$I85:$I89)*$F85,MAX((Expenses!FH$15-$K85/12)*$J85*$F85,0)+MAX((Expenses!FH$14-$K86/12)*$J86*$F85,0)+MAX((Expenses!FH$17-$K87/12)*$J87*$F85,0)+MAX((Expenses!FH$16-$K88/12)*$J88*$F85,0)+MAX((Expenses!FH$18-$K89/12)*$J89*$F85,0)))),0)</f>
        <v>0</v>
      </c>
      <c r="FK251" s="515">
        <f>IF(AND(FK$167&lt;=$E85,FK$167&gt;=EOMONTH($D85,0)),IF($G85="NNN",SUM(Expenses!FI$14:FI$18)*$F85,IF($G85="FSG",0,IF($G85="MG",SUMPRODUCT(Expenses!FI$14:FI$18,$I85:$I89)*$F85,MAX((Expenses!FI$15-$K85/12)*$J85*$F85,0)+MAX((Expenses!FI$14-$K86/12)*$J86*$F85,0)+MAX((Expenses!FI$17-$K87/12)*$J87*$F85,0)+MAX((Expenses!FI$16-$K88/12)*$J88*$F85,0)+MAX((Expenses!FI$18-$K89/12)*$J89*$F85,0)))),0)</f>
        <v>0</v>
      </c>
      <c r="FL251" s="515">
        <f>IF(AND(FL$167&lt;=$E85,FL$167&gt;=EOMONTH($D85,0)),IF($G85="NNN",SUM(Expenses!FJ$14:FJ$18)*$F85,IF($G85="FSG",0,IF($G85="MG",SUMPRODUCT(Expenses!FJ$14:FJ$18,$I85:$I89)*$F85,MAX((Expenses!FJ$15-$K85/12)*$J85*$F85,0)+MAX((Expenses!FJ$14-$K86/12)*$J86*$F85,0)+MAX((Expenses!FJ$17-$K87/12)*$J87*$F85,0)+MAX((Expenses!FJ$16-$K88/12)*$J88*$F85,0)+MAX((Expenses!FJ$18-$K89/12)*$J89*$F85,0)))),0)</f>
        <v>0</v>
      </c>
      <c r="FM251" s="515">
        <f>IF(AND(FM$167&lt;=$E85,FM$167&gt;=EOMONTH($D85,0)),IF($G85="NNN",SUM(Expenses!FK$14:FK$18)*$F85,IF($G85="FSG",0,IF($G85="MG",SUMPRODUCT(Expenses!FK$14:FK$18,$I85:$I89)*$F85,MAX((Expenses!FK$15-$K85/12)*$J85*$F85,0)+MAX((Expenses!FK$14-$K86/12)*$J86*$F85,0)+MAX((Expenses!FK$17-$K87/12)*$J87*$F85,0)+MAX((Expenses!FK$16-$K88/12)*$J88*$F85,0)+MAX((Expenses!FK$18-$K89/12)*$J89*$F85,0)))),0)</f>
        <v>0</v>
      </c>
      <c r="FN251" s="515">
        <f>IF(AND(FN$167&lt;=$E85,FN$167&gt;=EOMONTH($D85,0)),IF($G85="NNN",SUM(Expenses!FL$14:FL$18)*$F85,IF($G85="FSG",0,IF($G85="MG",SUMPRODUCT(Expenses!FL$14:FL$18,$I85:$I89)*$F85,MAX((Expenses!FL$15-$K85/12)*$J85*$F85,0)+MAX((Expenses!FL$14-$K86/12)*$J86*$F85,0)+MAX((Expenses!FL$17-$K87/12)*$J87*$F85,0)+MAX((Expenses!FL$16-$K88/12)*$J88*$F85,0)+MAX((Expenses!FL$18-$K89/12)*$J89*$F85,0)))),0)</f>
        <v>0</v>
      </c>
      <c r="FO251" s="515">
        <f>IF(AND(FO$167&lt;=$E85,FO$167&gt;=EOMONTH($D85,0)),IF($G85="NNN",SUM(Expenses!FM$14:FM$18)*$F85,IF($G85="FSG",0,IF($G85="MG",SUMPRODUCT(Expenses!FM$14:FM$18,$I85:$I89)*$F85,MAX((Expenses!FM$15-$K85/12)*$J85*$F85,0)+MAX((Expenses!FM$14-$K86/12)*$J86*$F85,0)+MAX((Expenses!FM$17-$K87/12)*$J87*$F85,0)+MAX((Expenses!FM$16-$K88/12)*$J88*$F85,0)+MAX((Expenses!FM$18-$K89/12)*$J89*$F85,0)))),0)</f>
        <v>0</v>
      </c>
      <c r="FP251" s="515">
        <f>IF(AND(FP$167&lt;=$E85,FP$167&gt;=EOMONTH($D85,0)),IF($G85="NNN",SUM(Expenses!FN$14:FN$18)*$F85,IF($G85="FSG",0,IF($G85="MG",SUMPRODUCT(Expenses!FN$14:FN$18,$I85:$I89)*$F85,MAX((Expenses!FN$15-$K85/12)*$J85*$F85,0)+MAX((Expenses!FN$14-$K86/12)*$J86*$F85,0)+MAX((Expenses!FN$17-$K87/12)*$J87*$F85,0)+MAX((Expenses!FN$16-$K88/12)*$J88*$F85,0)+MAX((Expenses!FN$18-$K89/12)*$J89*$F85,0)))),0)</f>
        <v>0</v>
      </c>
      <c r="FQ251" s="515">
        <f>IF(AND(FQ$167&lt;=$E85,FQ$167&gt;=EOMONTH($D85,0)),IF($G85="NNN",SUM(Expenses!FO$14:FO$18)*$F85,IF($G85="FSG",0,IF($G85="MG",SUMPRODUCT(Expenses!FO$14:FO$18,$I85:$I89)*$F85,MAX((Expenses!FO$15-$K85/12)*$J85*$F85,0)+MAX((Expenses!FO$14-$K86/12)*$J86*$F85,0)+MAX((Expenses!FO$17-$K87/12)*$J87*$F85,0)+MAX((Expenses!FO$16-$K88/12)*$J88*$F85,0)+MAX((Expenses!FO$18-$K89/12)*$J89*$F85,0)))),0)</f>
        <v>0</v>
      </c>
      <c r="FR251" s="515">
        <f>IF(AND(FR$167&lt;=$E85,FR$167&gt;=EOMONTH($D85,0)),IF($G85="NNN",SUM(Expenses!FP$14:FP$18)*$F85,IF($G85="FSG",0,IF($G85="MG",SUMPRODUCT(Expenses!FP$14:FP$18,$I85:$I89)*$F85,MAX((Expenses!FP$15-$K85/12)*$J85*$F85,0)+MAX((Expenses!FP$14-$K86/12)*$J86*$F85,0)+MAX((Expenses!FP$17-$K87/12)*$J87*$F85,0)+MAX((Expenses!FP$16-$K88/12)*$J88*$F85,0)+MAX((Expenses!FP$18-$K89/12)*$J89*$F85,0)))),0)</f>
        <v>0</v>
      </c>
      <c r="FS251" s="515">
        <f>IF(AND(FS$167&lt;=$E85,FS$167&gt;=EOMONTH($D85,0)),IF($G85="NNN",SUM(Expenses!FQ$14:FQ$18)*$F85,IF($G85="FSG",0,IF($G85="MG",SUMPRODUCT(Expenses!FQ$14:FQ$18,$I85:$I89)*$F85,MAX((Expenses!FQ$15-$K85/12)*$J85*$F85,0)+MAX((Expenses!FQ$14-$K86/12)*$J86*$F85,0)+MAX((Expenses!FQ$17-$K87/12)*$J87*$F85,0)+MAX((Expenses!FQ$16-$K88/12)*$J88*$F85,0)+MAX((Expenses!FQ$18-$K89/12)*$J89*$F85,0)))),0)</f>
        <v>0</v>
      </c>
      <c r="FT251" s="515">
        <f>IF(AND(FT$167&lt;=$E85,FT$167&gt;=EOMONTH($D85,0)),IF($G85="NNN",SUM(Expenses!FR$14:FR$18)*$F85,IF($G85="FSG",0,IF($G85="MG",SUMPRODUCT(Expenses!FR$14:FR$18,$I85:$I89)*$F85,MAX((Expenses!FR$15-$K85/12)*$J85*$F85,0)+MAX((Expenses!FR$14-$K86/12)*$J86*$F85,0)+MAX((Expenses!FR$17-$K87/12)*$J87*$F85,0)+MAX((Expenses!FR$16-$K88/12)*$J88*$F85,0)+MAX((Expenses!FR$18-$K89/12)*$J89*$F85,0)))),0)</f>
        <v>0</v>
      </c>
      <c r="FU251" s="515">
        <f>IF(AND(FU$167&lt;=$E85,FU$167&gt;=EOMONTH($D85,0)),IF($G85="NNN",SUM(Expenses!FS$14:FS$18)*$F85,IF($G85="FSG",0,IF($G85="MG",SUMPRODUCT(Expenses!FS$14:FS$18,$I85:$I89)*$F85,MAX((Expenses!FS$15-$K85/12)*$J85*$F85,0)+MAX((Expenses!FS$14-$K86/12)*$J86*$F85,0)+MAX((Expenses!FS$17-$K87/12)*$J87*$F85,0)+MAX((Expenses!FS$16-$K88/12)*$J88*$F85,0)+MAX((Expenses!FS$18-$K89/12)*$J89*$F85,0)))),0)</f>
        <v>0</v>
      </c>
      <c r="FV251" s="515">
        <f>IF(AND(FV$167&lt;=$E85,FV$167&gt;=EOMONTH($D85,0)),IF($G85="NNN",SUM(Expenses!FT$14:FT$18)*$F85,IF($G85="FSG",0,IF($G85="MG",SUMPRODUCT(Expenses!FT$14:FT$18,$I85:$I89)*$F85,MAX((Expenses!FT$15-$K85/12)*$J85*$F85,0)+MAX((Expenses!FT$14-$K86/12)*$J86*$F85,0)+MAX((Expenses!FT$17-$K87/12)*$J87*$F85,0)+MAX((Expenses!FT$16-$K88/12)*$J88*$F85,0)+MAX((Expenses!FT$18-$K89/12)*$J89*$F85,0)))),0)</f>
        <v>0</v>
      </c>
      <c r="FW251" s="515">
        <f>IF(AND(FW$167&lt;=$E85,FW$167&gt;=EOMONTH($D85,0)),IF($G85="NNN",SUM(Expenses!FU$14:FU$18)*$F85,IF($G85="FSG",0,IF($G85="MG",SUMPRODUCT(Expenses!FU$14:FU$18,$I85:$I89)*$F85,MAX((Expenses!FU$15-$K85/12)*$J85*$F85,0)+MAX((Expenses!FU$14-$K86/12)*$J86*$F85,0)+MAX((Expenses!FU$17-$K87/12)*$J87*$F85,0)+MAX((Expenses!FU$16-$K88/12)*$J88*$F85,0)+MAX((Expenses!FU$18-$K89/12)*$J89*$F85,0)))),0)</f>
        <v>0</v>
      </c>
      <c r="FX251" s="515">
        <f>IF(AND(FX$167&lt;=$E85,FX$167&gt;=EOMONTH($D85,0)),IF($G85="NNN",SUM(Expenses!FV$14:FV$18)*$F85,IF($G85="FSG",0,IF($G85="MG",SUMPRODUCT(Expenses!FV$14:FV$18,$I85:$I89)*$F85,MAX((Expenses!FV$15-$K85/12)*$J85*$F85,0)+MAX((Expenses!FV$14-$K86/12)*$J86*$F85,0)+MAX((Expenses!FV$17-$K87/12)*$J87*$F85,0)+MAX((Expenses!FV$16-$K88/12)*$J88*$F85,0)+MAX((Expenses!FV$18-$K89/12)*$J89*$F85,0)))),0)</f>
        <v>0</v>
      </c>
      <c r="FY251" s="515">
        <f>IF(AND(FY$167&lt;=$E85,FY$167&gt;=EOMONTH($D85,0)),IF($G85="NNN",SUM(Expenses!FW$14:FW$18)*$F85,IF($G85="FSG",0,IF($G85="MG",SUMPRODUCT(Expenses!FW$14:FW$18,$I85:$I89)*$F85,MAX((Expenses!FW$15-$K85/12)*$J85*$F85,0)+MAX((Expenses!FW$14-$K86/12)*$J86*$F85,0)+MAX((Expenses!FW$17-$K87/12)*$J87*$F85,0)+MAX((Expenses!FW$16-$K88/12)*$J88*$F85,0)+MAX((Expenses!FW$18-$K89/12)*$J89*$F85,0)))),0)</f>
        <v>0</v>
      </c>
      <c r="FZ251" s="515">
        <f>IF(AND(FZ$167&lt;=$E85,FZ$167&gt;=EOMONTH($D85,0)),IF($G85="NNN",SUM(Expenses!FX$14:FX$18)*$F85,IF($G85="FSG",0,IF($G85="MG",SUMPRODUCT(Expenses!FX$14:FX$18,$I85:$I89)*$F85,MAX((Expenses!FX$15-$K85/12)*$J85*$F85,0)+MAX((Expenses!FX$14-$K86/12)*$J86*$F85,0)+MAX((Expenses!FX$17-$K87/12)*$J87*$F85,0)+MAX((Expenses!FX$16-$K88/12)*$J88*$F85,0)+MAX((Expenses!FX$18-$K89/12)*$J89*$F85,0)))),0)</f>
        <v>0</v>
      </c>
      <c r="GA251" s="515">
        <f>IF(AND(GA$167&lt;=$E85,GA$167&gt;=EOMONTH($D85,0)),IF($G85="NNN",SUM(Expenses!FY$14:FY$18)*$F85,IF($G85="FSG",0,IF($G85="MG",SUMPRODUCT(Expenses!FY$14:FY$18,$I85:$I89)*$F85,MAX((Expenses!FY$15-$K85/12)*$J85*$F85,0)+MAX((Expenses!FY$14-$K86/12)*$J86*$F85,0)+MAX((Expenses!FY$17-$K87/12)*$J87*$F85,0)+MAX((Expenses!FY$16-$K88/12)*$J88*$F85,0)+MAX((Expenses!FY$18-$K89/12)*$J89*$F85,0)))),0)</f>
        <v>0</v>
      </c>
      <c r="GB251" s="515">
        <f>IF(AND(GB$167&lt;=$E85,GB$167&gt;=EOMONTH($D85,0)),IF($G85="NNN",SUM(Expenses!FZ$14:FZ$18)*$F85,IF($G85="FSG",0,IF($G85="MG",SUMPRODUCT(Expenses!FZ$14:FZ$18,$I85:$I89)*$F85,MAX((Expenses!FZ$15-$K85/12)*$J85*$F85,0)+MAX((Expenses!FZ$14-$K86/12)*$J86*$F85,0)+MAX((Expenses!FZ$17-$K87/12)*$J87*$F85,0)+MAX((Expenses!FZ$16-$K88/12)*$J88*$F85,0)+MAX((Expenses!FZ$18-$K89/12)*$J89*$F85,0)))),0)</f>
        <v>0</v>
      </c>
      <c r="GC251" s="515">
        <f>IF(AND(GC$167&lt;=$E85,GC$167&gt;=EOMONTH($D85,0)),IF($G85="NNN",SUM(Expenses!GA$14:GA$18)*$F85,IF($G85="FSG",0,IF($G85="MG",SUMPRODUCT(Expenses!GA$14:GA$18,$I85:$I89)*$F85,MAX((Expenses!GA$15-$K85/12)*$J85*$F85,0)+MAX((Expenses!GA$14-$K86/12)*$J86*$F85,0)+MAX((Expenses!GA$17-$K87/12)*$J87*$F85,0)+MAX((Expenses!GA$16-$K88/12)*$J88*$F85,0)+MAX((Expenses!GA$18-$K89/12)*$J89*$F85,0)))),0)</f>
        <v>0</v>
      </c>
      <c r="GD251" s="515">
        <f>IF(AND(GD$167&lt;=$E85,GD$167&gt;=EOMONTH($D85,0)),IF($G85="NNN",SUM(Expenses!GB$14:GB$18)*$F85,IF($G85="FSG",0,IF($G85="MG",SUMPRODUCT(Expenses!GB$14:GB$18,$I85:$I89)*$F85,MAX((Expenses!GB$15-$K85/12)*$J85*$F85,0)+MAX((Expenses!GB$14-$K86/12)*$J86*$F85,0)+MAX((Expenses!GB$17-$K87/12)*$J87*$F85,0)+MAX((Expenses!GB$16-$K88/12)*$J88*$F85,0)+MAX((Expenses!GB$18-$K89/12)*$J89*$F85,0)))),0)</f>
        <v>0</v>
      </c>
      <c r="GE251" s="515">
        <f>IF(AND(GE$167&lt;=$E85,GE$167&gt;=EOMONTH($D85,0)),IF($G85="NNN",SUM(Expenses!GC$14:GC$18)*$F85,IF($G85="FSG",0,IF($G85="MG",SUMPRODUCT(Expenses!GC$14:GC$18,$I85:$I89)*$F85,MAX((Expenses!GC$15-$K85/12)*$J85*$F85,0)+MAX((Expenses!GC$14-$K86/12)*$J86*$F85,0)+MAX((Expenses!GC$17-$K87/12)*$J87*$F85,0)+MAX((Expenses!GC$16-$K88/12)*$J88*$F85,0)+MAX((Expenses!GC$18-$K89/12)*$J89*$F85,0)))),0)</f>
        <v>0</v>
      </c>
      <c r="GF251" s="515">
        <f>IF(AND(GF$167&lt;=$E85,GF$167&gt;=EOMONTH($D85,0)),IF($G85="NNN",SUM(Expenses!GD$14:GD$18)*$F85,IF($G85="FSG",0,IF($G85="MG",SUMPRODUCT(Expenses!GD$14:GD$18,$I85:$I89)*$F85,MAX((Expenses!GD$15-$K85/12)*$J85*$F85,0)+MAX((Expenses!GD$14-$K86/12)*$J86*$F85,0)+MAX((Expenses!GD$17-$K87/12)*$J87*$F85,0)+MAX((Expenses!GD$16-$K88/12)*$J88*$F85,0)+MAX((Expenses!GD$18-$K89/12)*$J89*$F85,0)))),0)</f>
        <v>0</v>
      </c>
      <c r="GG251" s="515">
        <f>IF(AND(GG$167&lt;=$E85,GG$167&gt;=EOMONTH($D85,0)),IF($G85="NNN",SUM(Expenses!GE$14:GE$18)*$F85,IF($G85="FSG",0,IF($G85="MG",SUMPRODUCT(Expenses!GE$14:GE$18,$I85:$I89)*$F85,MAX((Expenses!GE$15-$K85/12)*$J85*$F85,0)+MAX((Expenses!GE$14-$K86/12)*$J86*$F85,0)+MAX((Expenses!GE$17-$K87/12)*$J87*$F85,0)+MAX((Expenses!GE$16-$K88/12)*$J88*$F85,0)+MAX((Expenses!GE$18-$K89/12)*$J89*$F85,0)))),0)</f>
        <v>0</v>
      </c>
      <c r="GH251" s="515">
        <f>IF(AND(GH$167&lt;=$E85,GH$167&gt;=EOMONTH($D85,0)),IF($G85="NNN",SUM(Expenses!GF$14:GF$18)*$F85,IF($G85="FSG",0,IF($G85="MG",SUMPRODUCT(Expenses!GF$14:GF$18,$I85:$I89)*$F85,MAX((Expenses!GF$15-$K85/12)*$J85*$F85,0)+MAX((Expenses!GF$14-$K86/12)*$J86*$F85,0)+MAX((Expenses!GF$17-$K87/12)*$J87*$F85,0)+MAX((Expenses!GF$16-$K88/12)*$J88*$F85,0)+MAX((Expenses!GF$18-$K89/12)*$J89*$F85,0)))),0)</f>
        <v>0</v>
      </c>
      <c r="GI251" s="515">
        <f>IF(AND(GI$167&lt;=$E85,GI$167&gt;=EOMONTH($D85,0)),IF($G85="NNN",SUM(Expenses!GG$14:GG$18)*$F85,IF($G85="FSG",0,IF($G85="MG",SUMPRODUCT(Expenses!GG$14:GG$18,$I85:$I89)*$F85,MAX((Expenses!GG$15-$K85/12)*$J85*$F85,0)+MAX((Expenses!GG$14-$K86/12)*$J86*$F85,0)+MAX((Expenses!GG$17-$K87/12)*$J87*$F85,0)+MAX((Expenses!GG$16-$K88/12)*$J88*$F85,0)+MAX((Expenses!GG$18-$K89/12)*$J89*$F85,0)))),0)</f>
        <v>0</v>
      </c>
      <c r="GJ251" s="515">
        <f>IF(AND(GJ$167&lt;=$E85,GJ$167&gt;=EOMONTH($D85,0)),IF($G85="NNN",SUM(Expenses!GH$14:GH$18)*$F85,IF($G85="FSG",0,IF($G85="MG",SUMPRODUCT(Expenses!GH$14:GH$18,$I85:$I89)*$F85,MAX((Expenses!GH$15-$K85/12)*$J85*$F85,0)+MAX((Expenses!GH$14-$K86/12)*$J86*$F85,0)+MAX((Expenses!GH$17-$K87/12)*$J87*$F85,0)+MAX((Expenses!GH$16-$K88/12)*$J88*$F85,0)+MAX((Expenses!GH$18-$K89/12)*$J89*$F85,0)))),0)</f>
        <v>0</v>
      </c>
      <c r="GK251" s="515">
        <f>IF(AND(GK$167&lt;=$E85,GK$167&gt;=EOMONTH($D85,0)),IF($G85="NNN",SUM(Expenses!GI$14:GI$18)*$F85,IF($G85="FSG",0,IF($G85="MG",SUMPRODUCT(Expenses!GI$14:GI$18,$I85:$I89)*$F85,MAX((Expenses!GI$15-$K85/12)*$J85*$F85,0)+MAX((Expenses!GI$14-$K86/12)*$J86*$F85,0)+MAX((Expenses!GI$17-$K87/12)*$J87*$F85,0)+MAX((Expenses!GI$16-$K88/12)*$J88*$F85,0)+MAX((Expenses!GI$18-$K89/12)*$J89*$F85,0)))),0)</f>
        <v>0</v>
      </c>
      <c r="GL251" s="515">
        <f>IF(AND(GL$167&lt;=$E85,GL$167&gt;=EOMONTH($D85,0)),IF($G85="NNN",SUM(Expenses!GJ$14:GJ$18)*$F85,IF($G85="FSG",0,IF($G85="MG",SUMPRODUCT(Expenses!GJ$14:GJ$18,$I85:$I89)*$F85,MAX((Expenses!GJ$15-$K85/12)*$J85*$F85,0)+MAX((Expenses!GJ$14-$K86/12)*$J86*$F85,0)+MAX((Expenses!GJ$17-$K87/12)*$J87*$F85,0)+MAX((Expenses!GJ$16-$K88/12)*$J88*$F85,0)+MAX((Expenses!GJ$18-$K89/12)*$J89*$F85,0)))),0)</f>
        <v>0</v>
      </c>
      <c r="GM251" s="515">
        <f>IF(AND(GM$167&lt;=$E85,GM$167&gt;=EOMONTH($D85,0)),IF($G85="NNN",SUM(Expenses!GK$14:GK$18)*$F85,IF($G85="FSG",0,IF($G85="MG",SUMPRODUCT(Expenses!GK$14:GK$18,$I85:$I89)*$F85,MAX((Expenses!GK$15-$K85/12)*$J85*$F85,0)+MAX((Expenses!GK$14-$K86/12)*$J86*$F85,0)+MAX((Expenses!GK$17-$K87/12)*$J87*$F85,0)+MAX((Expenses!GK$16-$K88/12)*$J88*$F85,0)+MAX((Expenses!GK$18-$K89/12)*$J89*$F85,0)))),0)</f>
        <v>0</v>
      </c>
      <c r="GN251" s="515">
        <f>IF(AND(GN$167&lt;=$E85,GN$167&gt;=EOMONTH($D85,0)),IF($G85="NNN",SUM(Expenses!GL$14:GL$18)*$F85,IF($G85="FSG",0,IF($G85="MG",SUMPRODUCT(Expenses!GL$14:GL$18,$I85:$I89)*$F85,MAX((Expenses!GL$15-$K85/12)*$J85*$F85,0)+MAX((Expenses!GL$14-$K86/12)*$J86*$F85,0)+MAX((Expenses!GL$17-$K87/12)*$J87*$F85,0)+MAX((Expenses!GL$16-$K88/12)*$J88*$F85,0)+MAX((Expenses!GL$18-$K89/12)*$J89*$F85,0)))),0)</f>
        <v>0</v>
      </c>
      <c r="GO251" s="515">
        <f>IF(AND(GO$167&lt;=$E85,GO$167&gt;=EOMONTH($D85,0)),IF($G85="NNN",SUM(Expenses!GM$14:GM$18)*$F85,IF($G85="FSG",0,IF($G85="MG",SUMPRODUCT(Expenses!GM$14:GM$18,$I85:$I89)*$F85,MAX((Expenses!GM$15-$K85/12)*$J85*$F85,0)+MAX((Expenses!GM$14-$K86/12)*$J86*$F85,0)+MAX((Expenses!GM$17-$K87/12)*$J87*$F85,0)+MAX((Expenses!GM$16-$K88/12)*$J88*$F85,0)+MAX((Expenses!GM$18-$K89/12)*$J89*$F85,0)))),0)</f>
        <v>0</v>
      </c>
      <c r="GP251" s="515">
        <f>IF(AND(GP$167&lt;=$E85,GP$167&gt;=EOMONTH($D85,0)),IF($G85="NNN",SUM(Expenses!GN$14:GN$18)*$F85,IF($G85="FSG",0,IF($G85="MG",SUMPRODUCT(Expenses!GN$14:GN$18,$I85:$I89)*$F85,MAX((Expenses!GN$15-$K85/12)*$J85*$F85,0)+MAX((Expenses!GN$14-$K86/12)*$J86*$F85,0)+MAX((Expenses!GN$17-$K87/12)*$J87*$F85,0)+MAX((Expenses!GN$16-$K88/12)*$J88*$F85,0)+MAX((Expenses!GN$18-$K89/12)*$J89*$F85,0)))),0)</f>
        <v>0</v>
      </c>
      <c r="GQ251" s="515">
        <f>IF(AND(GQ$167&lt;=$E85,GQ$167&gt;=EOMONTH($D85,0)),IF($G85="NNN",SUM(Expenses!GO$14:GO$18)*$F85,IF($G85="FSG",0,IF($G85="MG",SUMPRODUCT(Expenses!GO$14:GO$18,$I85:$I89)*$F85,MAX((Expenses!GO$15-$K85/12)*$J85*$F85,0)+MAX((Expenses!GO$14-$K86/12)*$J86*$F85,0)+MAX((Expenses!GO$17-$K87/12)*$J87*$F85,0)+MAX((Expenses!GO$16-$K88/12)*$J88*$F85,0)+MAX((Expenses!GO$18-$K89/12)*$J89*$F85,0)))),0)</f>
        <v>0</v>
      </c>
      <c r="GR251" s="515">
        <f>IF(AND(GR$167&lt;=$E85,GR$167&gt;=EOMONTH($D85,0)),IF($G85="NNN",SUM(Expenses!GP$14:GP$18)*$F85,IF($G85="FSG",0,IF($G85="MG",SUMPRODUCT(Expenses!GP$14:GP$18,$I85:$I89)*$F85,MAX((Expenses!GP$15-$K85/12)*$J85*$F85,0)+MAX((Expenses!GP$14-$K86/12)*$J86*$F85,0)+MAX((Expenses!GP$17-$K87/12)*$J87*$F85,0)+MAX((Expenses!GP$16-$K88/12)*$J88*$F85,0)+MAX((Expenses!GP$18-$K89/12)*$J89*$F85,0)))),0)</f>
        <v>0</v>
      </c>
      <c r="GS251" s="515">
        <f>IF(AND(GS$167&lt;=$E85,GS$167&gt;=EOMONTH($D85,0)),IF($G85="NNN",SUM(Expenses!GQ$14:GQ$18)*$F85,IF($G85="FSG",0,IF($G85="MG",SUMPRODUCT(Expenses!GQ$14:GQ$18,$I85:$I89)*$F85,MAX((Expenses!GQ$15-$K85/12)*$J85*$F85,0)+MAX((Expenses!GQ$14-$K86/12)*$J86*$F85,0)+MAX((Expenses!GQ$17-$K87/12)*$J87*$F85,0)+MAX((Expenses!GQ$16-$K88/12)*$J88*$F85,0)+MAX((Expenses!GQ$18-$K89/12)*$J89*$F85,0)))),0)</f>
        <v>0</v>
      </c>
      <c r="GT251" s="515">
        <f>IF(AND(GT$167&lt;=$E85,GT$167&gt;=EOMONTH($D85,0)),IF($G85="NNN",SUM(Expenses!GR$14:GR$18)*$F85,IF($G85="FSG",0,IF($G85="MG",SUMPRODUCT(Expenses!GR$14:GR$18,$I85:$I89)*$F85,MAX((Expenses!GR$15-$K85/12)*$J85*$F85,0)+MAX((Expenses!GR$14-$K86/12)*$J86*$F85,0)+MAX((Expenses!GR$17-$K87/12)*$J87*$F85,0)+MAX((Expenses!GR$16-$K88/12)*$J88*$F85,0)+MAX((Expenses!GR$18-$K89/12)*$J89*$F85,0)))),0)</f>
        <v>0</v>
      </c>
      <c r="GU251" s="515">
        <f>IF(AND(GU$167&lt;=$E85,GU$167&gt;=EOMONTH($D85,0)),IF($G85="NNN",SUM(Expenses!GS$14:GS$18)*$F85,IF($G85="FSG",0,IF($G85="MG",SUMPRODUCT(Expenses!GS$14:GS$18,$I85:$I89)*$F85,MAX((Expenses!GS$15-$K85/12)*$J85*$F85,0)+MAX((Expenses!GS$14-$K86/12)*$J86*$F85,0)+MAX((Expenses!GS$17-$K87/12)*$J87*$F85,0)+MAX((Expenses!GS$16-$K88/12)*$J88*$F85,0)+MAX((Expenses!GS$18-$K89/12)*$J89*$F85,0)))),0)</f>
        <v>0</v>
      </c>
      <c r="GV251" s="515">
        <f>IF(AND(GV$167&lt;=$E85,GV$167&gt;=EOMONTH($D85,0)),IF($G85="NNN",SUM(Expenses!GT$14:GT$18)*$F85,IF($G85="FSG",0,IF($G85="MG",SUMPRODUCT(Expenses!GT$14:GT$18,$I85:$I89)*$F85,MAX((Expenses!GT$15-$K85/12)*$J85*$F85,0)+MAX((Expenses!GT$14-$K86/12)*$J86*$F85,0)+MAX((Expenses!GT$17-$K87/12)*$J87*$F85,0)+MAX((Expenses!GT$16-$K88/12)*$J88*$F85,0)+MAX((Expenses!GT$18-$K89/12)*$J89*$F85,0)))),0)</f>
        <v>0</v>
      </c>
      <c r="GW251" s="515">
        <f>IF(AND(GW$167&lt;=$E85,GW$167&gt;=EOMONTH($D85,0)),IF($G85="NNN",SUM(Expenses!GU$14:GU$18)*$F85,IF($G85="FSG",0,IF($G85="MG",SUMPRODUCT(Expenses!GU$14:GU$18,$I85:$I89)*$F85,MAX((Expenses!GU$15-$K85/12)*$J85*$F85,0)+MAX((Expenses!GU$14-$K86/12)*$J86*$F85,0)+MAX((Expenses!GU$17-$K87/12)*$J87*$F85,0)+MAX((Expenses!GU$16-$K88/12)*$J88*$F85,0)+MAX((Expenses!GU$18-$K89/12)*$J89*$F85,0)))),0)</f>
        <v>0</v>
      </c>
      <c r="GX251" s="515">
        <f>IF(AND(GX$167&lt;=$E85,GX$167&gt;=EOMONTH($D85,0)),IF($G85="NNN",SUM(Expenses!GV$14:GV$18)*$F85,IF($G85="FSG",0,IF($G85="MG",SUMPRODUCT(Expenses!GV$14:GV$18,$I85:$I89)*$F85,MAX((Expenses!GV$15-$K85/12)*$J85*$F85,0)+MAX((Expenses!GV$14-$K86/12)*$J86*$F85,0)+MAX((Expenses!GV$17-$K87/12)*$J87*$F85,0)+MAX((Expenses!GV$16-$K88/12)*$J88*$F85,0)+MAX((Expenses!GV$18-$K89/12)*$J89*$F85,0)))),0)</f>
        <v>0</v>
      </c>
      <c r="GY251" s="515">
        <f>IF(AND(GY$167&lt;=$E85,GY$167&gt;=EOMONTH($D85,0)),IF($G85="NNN",SUM(Expenses!GW$14:GW$18)*$F85,IF($G85="FSG",0,IF($G85="MG",SUMPRODUCT(Expenses!GW$14:GW$18,$I85:$I89)*$F85,MAX((Expenses!GW$15-$K85/12)*$J85*$F85,0)+MAX((Expenses!GW$14-$K86/12)*$J86*$F85,0)+MAX((Expenses!GW$17-$K87/12)*$J87*$F85,0)+MAX((Expenses!GW$16-$K88/12)*$J88*$F85,0)+MAX((Expenses!GW$18-$K89/12)*$J89*$F85,0)))),0)</f>
        <v>0</v>
      </c>
      <c r="GZ251" s="515">
        <f>IF(AND(GZ$167&lt;=$E85,GZ$167&gt;=EOMONTH($D85,0)),IF($G85="NNN",SUM(Expenses!GX$14:GX$18)*$F85,IF($G85="FSG",0,IF($G85="MG",SUMPRODUCT(Expenses!GX$14:GX$18,$I85:$I89)*$F85,MAX((Expenses!GX$15-$K85/12)*$J85*$F85,0)+MAX((Expenses!GX$14-$K86/12)*$J86*$F85,0)+MAX((Expenses!GX$17-$K87/12)*$J87*$F85,0)+MAX((Expenses!GX$16-$K88/12)*$J88*$F85,0)+MAX((Expenses!GX$18-$K89/12)*$J89*$F85,0)))),0)</f>
        <v>0</v>
      </c>
      <c r="HA251" s="515">
        <f>IF(AND(HA$167&lt;=$E85,HA$167&gt;=EOMONTH($D85,0)),IF($G85="NNN",SUM(Expenses!GY$14:GY$18)*$F85,IF($G85="FSG",0,IF($G85="MG",SUMPRODUCT(Expenses!GY$14:GY$18,$I85:$I89)*$F85,MAX((Expenses!GY$15-$K85/12)*$J85*$F85,0)+MAX((Expenses!GY$14-$K86/12)*$J86*$F85,0)+MAX((Expenses!GY$17-$K87/12)*$J87*$F85,0)+MAX((Expenses!GY$16-$K88/12)*$J88*$F85,0)+MAX((Expenses!GY$18-$K89/12)*$J89*$F85,0)))),0)</f>
        <v>0</v>
      </c>
      <c r="HB251" s="515">
        <f>IF(AND(HB$167&lt;=$E85,HB$167&gt;=EOMONTH($D85,0)),IF($G85="NNN",SUM(Expenses!GZ$14:GZ$18)*$F85,IF($G85="FSG",0,IF($G85="MG",SUMPRODUCT(Expenses!GZ$14:GZ$18,$I85:$I89)*$F85,MAX((Expenses!GZ$15-$K85/12)*$J85*$F85,0)+MAX((Expenses!GZ$14-$K86/12)*$J86*$F85,0)+MAX((Expenses!GZ$17-$K87/12)*$J87*$F85,0)+MAX((Expenses!GZ$16-$K88/12)*$J88*$F85,0)+MAX((Expenses!GZ$18-$K89/12)*$J89*$F85,0)))),0)</f>
        <v>0</v>
      </c>
      <c r="HC251" s="515">
        <f>IF(AND(HC$167&lt;=$E85,HC$167&gt;=EOMONTH($D85,0)),IF($G85="NNN",SUM(Expenses!HA$14:HA$18)*$F85,IF($G85="FSG",0,IF($G85="MG",SUMPRODUCT(Expenses!HA$14:HA$18,$I85:$I89)*$F85,MAX((Expenses!HA$15-$K85/12)*$J85*$F85,0)+MAX((Expenses!HA$14-$K86/12)*$J86*$F85,0)+MAX((Expenses!HA$17-$K87/12)*$J87*$F85,0)+MAX((Expenses!HA$16-$K88/12)*$J88*$F85,0)+MAX((Expenses!HA$18-$K89/12)*$J89*$F85,0)))),0)</f>
        <v>0</v>
      </c>
      <c r="HD251" s="515">
        <f>IF(AND(HD$167&lt;=$E85,HD$167&gt;=EOMONTH($D85,0)),IF($G85="NNN",SUM(Expenses!HB$14:HB$18)*$F85,IF($G85="FSG",0,IF($G85="MG",SUMPRODUCT(Expenses!HB$14:HB$18,$I85:$I89)*$F85,MAX((Expenses!HB$15-$K85/12)*$J85*$F85,0)+MAX((Expenses!HB$14-$K86/12)*$J86*$F85,0)+MAX((Expenses!HB$17-$K87/12)*$J87*$F85,0)+MAX((Expenses!HB$16-$K88/12)*$J88*$F85,0)+MAX((Expenses!HB$18-$K89/12)*$J89*$F85,0)))),0)</f>
        <v>0</v>
      </c>
      <c r="HE251" s="515">
        <f>IF(AND(HE$167&lt;=$E85,HE$167&gt;=EOMONTH($D85,0)),IF($G85="NNN",SUM(Expenses!HC$14:HC$18)*$F85,IF($G85="FSG",0,IF($G85="MG",SUMPRODUCT(Expenses!HC$14:HC$18,$I85:$I89)*$F85,MAX((Expenses!HC$15-$K85/12)*$J85*$F85,0)+MAX((Expenses!HC$14-$K86/12)*$J86*$F85,0)+MAX((Expenses!HC$17-$K87/12)*$J87*$F85,0)+MAX((Expenses!HC$16-$K88/12)*$J88*$F85,0)+MAX((Expenses!HC$18-$K89/12)*$J89*$F85,0)))),0)</f>
        <v>0</v>
      </c>
      <c r="HF251" s="515">
        <f>IF(AND(HF$167&lt;=$E85,HF$167&gt;=EOMONTH($D85,0)),IF($G85="NNN",SUM(Expenses!HD$14:HD$18)*$F85,IF($G85="FSG",0,IF($G85="MG",SUMPRODUCT(Expenses!HD$14:HD$18,$I85:$I89)*$F85,MAX((Expenses!HD$15-$K85/12)*$J85*$F85,0)+MAX((Expenses!HD$14-$K86/12)*$J86*$F85,0)+MAX((Expenses!HD$17-$K87/12)*$J87*$F85,0)+MAX((Expenses!HD$16-$K88/12)*$J88*$F85,0)+MAX((Expenses!HD$18-$K89/12)*$J89*$F85,0)))),0)</f>
        <v>0</v>
      </c>
      <c r="HG251" s="515">
        <f>IF(AND(HG$167&lt;=$E85,HG$167&gt;=EOMONTH($D85,0)),IF($G85="NNN",SUM(Expenses!HE$14:HE$18)*$F85,IF($G85="FSG",0,IF($G85="MG",SUMPRODUCT(Expenses!HE$14:HE$18,$I85:$I89)*$F85,MAX((Expenses!HE$15-$K85/12)*$J85*$F85,0)+MAX((Expenses!HE$14-$K86/12)*$J86*$F85,0)+MAX((Expenses!HE$17-$K87/12)*$J87*$F85,0)+MAX((Expenses!HE$16-$K88/12)*$J88*$F85,0)+MAX((Expenses!HE$18-$K89/12)*$J89*$F85,0)))),0)</f>
        <v>0</v>
      </c>
      <c r="HH251" s="515">
        <f>IF(AND(HH$167&lt;=$E85,HH$167&gt;=EOMONTH($D85,0)),IF($G85="NNN",SUM(Expenses!HF$14:HF$18)*$F85,IF($G85="FSG",0,IF($G85="MG",SUMPRODUCT(Expenses!HF$14:HF$18,$I85:$I89)*$F85,MAX((Expenses!HF$15-$K85/12)*$J85*$F85,0)+MAX((Expenses!HF$14-$K86/12)*$J86*$F85,0)+MAX((Expenses!HF$17-$K87/12)*$J87*$F85,0)+MAX((Expenses!HF$16-$K88/12)*$J88*$F85,0)+MAX((Expenses!HF$18-$K89/12)*$J89*$F85,0)))),0)</f>
        <v>0</v>
      </c>
      <c r="HI251" s="515">
        <f>IF(AND(HI$167&lt;=$E85,HI$167&gt;=EOMONTH($D85,0)),IF($G85="NNN",SUM(Expenses!HG$14:HG$18)*$F85,IF($G85="FSG",0,IF($G85="MG",SUMPRODUCT(Expenses!HG$14:HG$18,$I85:$I89)*$F85,MAX((Expenses!HG$15-$K85/12)*$J85*$F85,0)+MAX((Expenses!HG$14-$K86/12)*$J86*$F85,0)+MAX((Expenses!HG$17-$K87/12)*$J87*$F85,0)+MAX((Expenses!HG$16-$K88/12)*$J88*$F85,0)+MAX((Expenses!HG$18-$K89/12)*$J89*$F85,0)))),0)</f>
        <v>0</v>
      </c>
      <c r="HJ251" s="515">
        <f>IF(AND(HJ$167&lt;=$E85,HJ$167&gt;=EOMONTH($D85,0)),IF($G85="NNN",SUM(Expenses!HH$14:HH$18)*$F85,IF($G85="FSG",0,IF($G85="MG",SUMPRODUCT(Expenses!HH$14:HH$18,$I85:$I89)*$F85,MAX((Expenses!HH$15-$K85/12)*$J85*$F85,0)+MAX((Expenses!HH$14-$K86/12)*$J86*$F85,0)+MAX((Expenses!HH$17-$K87/12)*$J87*$F85,0)+MAX((Expenses!HH$16-$K88/12)*$J88*$F85,0)+MAX((Expenses!HH$18-$K89/12)*$J89*$F85,0)))),0)</f>
        <v>0</v>
      </c>
      <c r="HK251" s="515">
        <f>IF(AND(HK$167&lt;=$E85,HK$167&gt;=EOMONTH($D85,0)),IF($G85="NNN",SUM(Expenses!HI$14:HI$18)*$F85,IF($G85="FSG",0,IF($G85="MG",SUMPRODUCT(Expenses!HI$14:HI$18,$I85:$I89)*$F85,MAX((Expenses!HI$15-$K85/12)*$J85*$F85,0)+MAX((Expenses!HI$14-$K86/12)*$J86*$F85,0)+MAX((Expenses!HI$17-$K87/12)*$J87*$F85,0)+MAX((Expenses!HI$16-$K88/12)*$J88*$F85,0)+MAX((Expenses!HI$18-$K89/12)*$J89*$F85,0)))),0)</f>
        <v>0</v>
      </c>
      <c r="HL251" s="515">
        <f>IF(AND(HL$167&lt;=$E85,HL$167&gt;=EOMONTH($D85,0)),IF($G85="NNN",SUM(Expenses!HJ$14:HJ$18)*$F85,IF($G85="FSG",0,IF($G85="MG",SUMPRODUCT(Expenses!HJ$14:HJ$18,$I85:$I89)*$F85,MAX((Expenses!HJ$15-$K85/12)*$J85*$F85,0)+MAX((Expenses!HJ$14-$K86/12)*$J86*$F85,0)+MAX((Expenses!HJ$17-$K87/12)*$J87*$F85,0)+MAX((Expenses!HJ$16-$K88/12)*$J88*$F85,0)+MAX((Expenses!HJ$18-$K89/12)*$J89*$F85,0)))),0)</f>
        <v>0</v>
      </c>
      <c r="HM251" s="515">
        <f>IF(AND(HM$167&lt;=$E85,HM$167&gt;=EOMONTH($D85,0)),IF($G85="NNN",SUM(Expenses!HK$14:HK$18)*$F85,IF($G85="FSG",0,IF($G85="MG",SUMPRODUCT(Expenses!HK$14:HK$18,$I85:$I89)*$F85,MAX((Expenses!HK$15-$K85/12)*$J85*$F85,0)+MAX((Expenses!HK$14-$K86/12)*$J86*$F85,0)+MAX((Expenses!HK$17-$K87/12)*$J87*$F85,0)+MAX((Expenses!HK$16-$K88/12)*$J88*$F85,0)+MAX((Expenses!HK$18-$K89/12)*$J89*$F85,0)))),0)</f>
        <v>0</v>
      </c>
      <c r="HN251" s="515">
        <f>IF(AND(HN$167&lt;=$E85,HN$167&gt;=EOMONTH($D85,0)),IF($G85="NNN",SUM(Expenses!HL$14:HL$18)*$F85,IF($G85="FSG",0,IF($G85="MG",SUMPRODUCT(Expenses!HL$14:HL$18,$I85:$I89)*$F85,MAX((Expenses!HL$15-$K85/12)*$J85*$F85,0)+MAX((Expenses!HL$14-$K86/12)*$J86*$F85,0)+MAX((Expenses!HL$17-$K87/12)*$J87*$F85,0)+MAX((Expenses!HL$16-$K88/12)*$J88*$F85,0)+MAX((Expenses!HL$18-$K89/12)*$J89*$F85,0)))),0)</f>
        <v>0</v>
      </c>
      <c r="HO251" s="515">
        <f>IF(AND(HO$167&lt;=$E85,HO$167&gt;=EOMONTH($D85,0)),IF($G85="NNN",SUM(Expenses!HM$14:HM$18)*$F85,IF($G85="FSG",0,IF($G85="MG",SUMPRODUCT(Expenses!HM$14:HM$18,$I85:$I89)*$F85,MAX((Expenses!HM$15-$K85/12)*$J85*$F85,0)+MAX((Expenses!HM$14-$K86/12)*$J86*$F85,0)+MAX((Expenses!HM$17-$K87/12)*$J87*$F85,0)+MAX((Expenses!HM$16-$K88/12)*$J88*$F85,0)+MAX((Expenses!HM$18-$K89/12)*$J89*$F85,0)))),0)</f>
        <v>0</v>
      </c>
      <c r="HP251" s="515">
        <f>IF(AND(HP$167&lt;=$E85,HP$167&gt;=EOMONTH($D85,0)),IF($G85="NNN",SUM(Expenses!HN$14:HN$18)*$F85,IF($G85="FSG",0,IF($G85="MG",SUMPRODUCT(Expenses!HN$14:HN$18,$I85:$I89)*$F85,MAX((Expenses!HN$15-$K85/12)*$J85*$F85,0)+MAX((Expenses!HN$14-$K86/12)*$J86*$F85,0)+MAX((Expenses!HN$17-$K87/12)*$J87*$F85,0)+MAX((Expenses!HN$16-$K88/12)*$J88*$F85,0)+MAX((Expenses!HN$18-$K89/12)*$J89*$F85,0)))),0)</f>
        <v>0</v>
      </c>
      <c r="HQ251" s="515">
        <f>IF(AND(HQ$167&lt;=$E85,HQ$167&gt;=EOMONTH($D85,0)),IF($G85="NNN",SUM(Expenses!HO$14:HO$18)*$F85,IF($G85="FSG",0,IF($G85="MG",SUMPRODUCT(Expenses!HO$14:HO$18,$I85:$I89)*$F85,MAX((Expenses!HO$15-$K85/12)*$J85*$F85,0)+MAX((Expenses!HO$14-$K86/12)*$J86*$F85,0)+MAX((Expenses!HO$17-$K87/12)*$J87*$F85,0)+MAX((Expenses!HO$16-$K88/12)*$J88*$F85,0)+MAX((Expenses!HO$18-$K89/12)*$J89*$F85,0)))),0)</f>
        <v>0</v>
      </c>
      <c r="HR251" s="515">
        <f>IF(AND(HR$167&lt;=$E85,HR$167&gt;=EOMONTH($D85,0)),IF($G85="NNN",SUM(Expenses!HP$14:HP$18)*$F85,IF($G85="FSG",0,IF($G85="MG",SUMPRODUCT(Expenses!HP$14:HP$18,$I85:$I89)*$F85,MAX((Expenses!HP$15-$K85/12)*$J85*$F85,0)+MAX((Expenses!HP$14-$K86/12)*$J86*$F85,0)+MAX((Expenses!HP$17-$K87/12)*$J87*$F85,0)+MAX((Expenses!HP$16-$K88/12)*$J88*$F85,0)+MAX((Expenses!HP$18-$K89/12)*$J89*$F85,0)))),0)</f>
        <v>0</v>
      </c>
      <c r="HS251" s="515">
        <f>IF(AND(HS$167&lt;=$E85,HS$167&gt;=EOMONTH($D85,0)),IF($G85="NNN",SUM(Expenses!HQ$14:HQ$18)*$F85,IF($G85="FSG",0,IF($G85="MG",SUMPRODUCT(Expenses!HQ$14:HQ$18,$I85:$I89)*$F85,MAX((Expenses!HQ$15-$K85/12)*$J85*$F85,0)+MAX((Expenses!HQ$14-$K86/12)*$J86*$F85,0)+MAX((Expenses!HQ$17-$K87/12)*$J87*$F85,0)+MAX((Expenses!HQ$16-$K88/12)*$J88*$F85,0)+MAX((Expenses!HQ$18-$K89/12)*$J89*$F85,0)))),0)</f>
        <v>0</v>
      </c>
      <c r="HT251" s="515">
        <f>IF(AND(HT$167&lt;=$E85,HT$167&gt;=EOMONTH($D85,0)),IF($G85="NNN",SUM(Expenses!HR$14:HR$18)*$F85,IF($G85="FSG",0,IF($G85="MG",SUMPRODUCT(Expenses!HR$14:HR$18,$I85:$I89)*$F85,MAX((Expenses!HR$15-$K85/12)*$J85*$F85,0)+MAX((Expenses!HR$14-$K86/12)*$J86*$F85,0)+MAX((Expenses!HR$17-$K87/12)*$J87*$F85,0)+MAX((Expenses!HR$16-$K88/12)*$J88*$F85,0)+MAX((Expenses!HR$18-$K89/12)*$J89*$F85,0)))),0)</f>
        <v>0</v>
      </c>
      <c r="HU251" s="515">
        <f>IF(AND(HU$167&lt;=$E85,HU$167&gt;=EOMONTH($D85,0)),IF($G85="NNN",SUM(Expenses!HS$14:HS$18)*$F85,IF($G85="FSG",0,IF($G85="MG",SUMPRODUCT(Expenses!HS$14:HS$18,$I85:$I89)*$F85,MAX((Expenses!HS$15-$K85/12)*$J85*$F85,0)+MAX((Expenses!HS$14-$K86/12)*$J86*$F85,0)+MAX((Expenses!HS$17-$K87/12)*$J87*$F85,0)+MAX((Expenses!HS$16-$K88/12)*$J88*$F85,0)+MAX((Expenses!HS$18-$K89/12)*$J89*$F85,0)))),0)</f>
        <v>0</v>
      </c>
      <c r="HV251" s="515">
        <f>IF(AND(HV$167&lt;=$E85,HV$167&gt;=EOMONTH($D85,0)),IF($G85="NNN",SUM(Expenses!HT$14:HT$18)*$F85,IF($G85="FSG",0,IF($G85="MG",SUMPRODUCT(Expenses!HT$14:HT$18,$I85:$I89)*$F85,MAX((Expenses!HT$15-$K85/12)*$J85*$F85,0)+MAX((Expenses!HT$14-$K86/12)*$J86*$F85,0)+MAX((Expenses!HT$17-$K87/12)*$J87*$F85,0)+MAX((Expenses!HT$16-$K88/12)*$J88*$F85,0)+MAX((Expenses!HT$18-$K89/12)*$J89*$F85,0)))),0)</f>
        <v>0</v>
      </c>
      <c r="HW251" s="515">
        <f>IF(AND(HW$167&lt;=$E85,HW$167&gt;=EOMONTH($D85,0)),IF($G85="NNN",SUM(Expenses!HU$14:HU$18)*$F85,IF($G85="FSG",0,IF($G85="MG",SUMPRODUCT(Expenses!HU$14:HU$18,$I85:$I89)*$F85,MAX((Expenses!HU$15-$K85/12)*$J85*$F85,0)+MAX((Expenses!HU$14-$K86/12)*$J86*$F85,0)+MAX((Expenses!HU$17-$K87/12)*$J87*$F85,0)+MAX((Expenses!HU$16-$K88/12)*$J88*$F85,0)+MAX((Expenses!HU$18-$K89/12)*$J89*$F85,0)))),0)</f>
        <v>0</v>
      </c>
      <c r="HX251" s="515">
        <f>IF(AND(HX$167&lt;=$E85,HX$167&gt;=EOMONTH($D85,0)),IF($G85="NNN",SUM(Expenses!HV$14:HV$18)*$F85,IF($G85="FSG",0,IF($G85="MG",SUMPRODUCT(Expenses!HV$14:HV$18,$I85:$I89)*$F85,MAX((Expenses!HV$15-$K85/12)*$J85*$F85,0)+MAX((Expenses!HV$14-$K86/12)*$J86*$F85,0)+MAX((Expenses!HV$17-$K87/12)*$J87*$F85,0)+MAX((Expenses!HV$16-$K88/12)*$J88*$F85,0)+MAX((Expenses!HV$18-$K89/12)*$J89*$F85,0)))),0)</f>
        <v>0</v>
      </c>
      <c r="HY251" s="515">
        <f>IF(AND(HY$167&lt;=$E85,HY$167&gt;=EOMONTH($D85,0)),IF($G85="NNN",SUM(Expenses!HW$14:HW$18)*$F85,IF($G85="FSG",0,IF($G85="MG",SUMPRODUCT(Expenses!HW$14:HW$18,$I85:$I89)*$F85,MAX((Expenses!HW$15-$K85/12)*$J85*$F85,0)+MAX((Expenses!HW$14-$K86/12)*$J86*$F85,0)+MAX((Expenses!HW$17-$K87/12)*$J87*$F85,0)+MAX((Expenses!HW$16-$K88/12)*$J88*$F85,0)+MAX((Expenses!HW$18-$K89/12)*$J89*$F85,0)))),0)</f>
        <v>0</v>
      </c>
      <c r="HZ251" s="515">
        <f>IF(AND(HZ$167&lt;=$E85,HZ$167&gt;=EOMONTH($D85,0)),IF($G85="NNN",SUM(Expenses!HX$14:HX$18)*$F85,IF($G85="FSG",0,IF($G85="MG",SUMPRODUCT(Expenses!HX$14:HX$18,$I85:$I89)*$F85,MAX((Expenses!HX$15-$K85/12)*$J85*$F85,0)+MAX((Expenses!HX$14-$K86/12)*$J86*$F85,0)+MAX((Expenses!HX$17-$K87/12)*$J87*$F85,0)+MAX((Expenses!HX$16-$K88/12)*$J88*$F85,0)+MAX((Expenses!HX$18-$K89/12)*$J89*$F85,0)))),0)</f>
        <v>0</v>
      </c>
      <c r="IA251" s="515">
        <f>IF(AND(IA$167&lt;=$E85,IA$167&gt;=EOMONTH($D85,0)),IF($G85="NNN",SUM(Expenses!HY$14:HY$18)*$F85,IF($G85="FSG",0,IF($G85="MG",SUMPRODUCT(Expenses!HY$14:HY$18,$I85:$I89)*$F85,MAX((Expenses!HY$15-$K85/12)*$J85*$F85,0)+MAX((Expenses!HY$14-$K86/12)*$J86*$F85,0)+MAX((Expenses!HY$17-$K87/12)*$J87*$F85,0)+MAX((Expenses!HY$16-$K88/12)*$J88*$F85,0)+MAX((Expenses!HY$18-$K89/12)*$J89*$F85,0)))),0)</f>
        <v>0</v>
      </c>
      <c r="IB251" s="515">
        <f>IF(AND(IB$167&lt;=$E85,IB$167&gt;=EOMONTH($D85,0)),IF($G85="NNN",SUM(Expenses!HZ$14:HZ$18)*$F85,IF($G85="FSG",0,IF($G85="MG",SUMPRODUCT(Expenses!HZ$14:HZ$18,$I85:$I89)*$F85,MAX((Expenses!HZ$15-$K85/12)*$J85*$F85,0)+MAX((Expenses!HZ$14-$K86/12)*$J86*$F85,0)+MAX((Expenses!HZ$17-$K87/12)*$J87*$F85,0)+MAX((Expenses!HZ$16-$K88/12)*$J88*$F85,0)+MAX((Expenses!HZ$18-$K89/12)*$J89*$F85,0)))),0)</f>
        <v>0</v>
      </c>
      <c r="IC251" s="515">
        <f>IF(AND(IC$167&lt;=$E85,IC$167&gt;=EOMONTH($D85,0)),IF($G85="NNN",SUM(Expenses!IA$14:IA$18)*$F85,IF($G85="FSG",0,IF($G85="MG",SUMPRODUCT(Expenses!IA$14:IA$18,$I85:$I89)*$F85,MAX((Expenses!IA$15-$K85/12)*$J85*$F85,0)+MAX((Expenses!IA$14-$K86/12)*$J86*$F85,0)+MAX((Expenses!IA$17-$K87/12)*$J87*$F85,0)+MAX((Expenses!IA$16-$K88/12)*$J88*$F85,0)+MAX((Expenses!IA$18-$K89/12)*$J89*$F85,0)))),0)</f>
        <v>0</v>
      </c>
      <c r="ID251" s="515">
        <f>IF(AND(ID$167&lt;=$E85,ID$167&gt;=EOMONTH($D85,0)),IF($G85="NNN",SUM(Expenses!IB$14:IB$18)*$F85,IF($G85="FSG",0,IF($G85="MG",SUMPRODUCT(Expenses!IB$14:IB$18,$I85:$I89)*$F85,MAX((Expenses!IB$15-$K85/12)*$J85*$F85,0)+MAX((Expenses!IB$14-$K86/12)*$J86*$F85,0)+MAX((Expenses!IB$17-$K87/12)*$J87*$F85,0)+MAX((Expenses!IB$16-$K88/12)*$J88*$F85,0)+MAX((Expenses!IB$18-$K89/12)*$J89*$F85,0)))),0)</f>
        <v>0</v>
      </c>
      <c r="IE251" s="515">
        <f>IF(AND(IE$167&lt;=$E85,IE$167&gt;=EOMONTH($D85,0)),IF($G85="NNN",SUM(Expenses!IC$14:IC$18)*$F85,IF($G85="FSG",0,IF($G85="MG",SUMPRODUCT(Expenses!IC$14:IC$18,$I85:$I89)*$F85,MAX((Expenses!IC$15-$K85/12)*$J85*$F85,0)+MAX((Expenses!IC$14-$K86/12)*$J86*$F85,0)+MAX((Expenses!IC$17-$K87/12)*$J87*$F85,0)+MAX((Expenses!IC$16-$K88/12)*$J88*$F85,0)+MAX((Expenses!IC$18-$K89/12)*$J89*$F85,0)))),0)</f>
        <v>0</v>
      </c>
      <c r="IF251" s="515">
        <f>IF(AND(IF$167&lt;=$E85,IF$167&gt;=EOMONTH($D85,0)),IF($G85="NNN",SUM(Expenses!ID$14:ID$18)*$F85,IF($G85="FSG",0,IF($G85="MG",SUMPRODUCT(Expenses!ID$14:ID$18,$I85:$I89)*$F85,MAX((Expenses!ID$15-$K85/12)*$J85*$F85,0)+MAX((Expenses!ID$14-$K86/12)*$J86*$F85,0)+MAX((Expenses!ID$17-$K87/12)*$J87*$F85,0)+MAX((Expenses!ID$16-$K88/12)*$J88*$F85,0)+MAX((Expenses!ID$18-$K89/12)*$J89*$F85,0)))),0)</f>
        <v>0</v>
      </c>
      <c r="IG251" s="515">
        <f>IF(AND(IG$167&lt;=$E85,IG$167&gt;=EOMONTH($D85,0)),IF($G85="NNN",SUM(Expenses!IE$14:IE$18)*$F85,IF($G85="FSG",0,IF($G85="MG",SUMPRODUCT(Expenses!IE$14:IE$18,$I85:$I89)*$F85,MAX((Expenses!IE$15-$K85/12)*$J85*$F85,0)+MAX((Expenses!IE$14-$K86/12)*$J86*$F85,0)+MAX((Expenses!IE$17-$K87/12)*$J87*$F85,0)+MAX((Expenses!IE$16-$K88/12)*$J88*$F85,0)+MAX((Expenses!IE$18-$K89/12)*$J89*$F85,0)))),0)</f>
        <v>0</v>
      </c>
      <c r="IH251" s="515">
        <f>IF(AND(IH$167&lt;=$E85,IH$167&gt;=EOMONTH($D85,0)),IF($G85="NNN",SUM(Expenses!IF$14:IF$18)*$F85,IF($G85="FSG",0,IF($G85="MG",SUMPRODUCT(Expenses!IF$14:IF$18,$I85:$I89)*$F85,MAX((Expenses!IF$15-$K85/12)*$J85*$F85,0)+MAX((Expenses!IF$14-$K86/12)*$J86*$F85,0)+MAX((Expenses!IF$17-$K87/12)*$J87*$F85,0)+MAX((Expenses!IF$16-$K88/12)*$J88*$F85,0)+MAX((Expenses!IF$18-$K89/12)*$J89*$F85,0)))),0)</f>
        <v>0</v>
      </c>
      <c r="II251" s="515">
        <f>IF(AND(II$167&lt;=$E85,II$167&gt;=EOMONTH($D85,0)),IF($G85="NNN",SUM(Expenses!IG$14:IG$18)*$F85,IF($G85="FSG",0,IF($G85="MG",SUMPRODUCT(Expenses!IG$14:IG$18,$I85:$I89)*$F85,MAX((Expenses!IG$15-$K85/12)*$J85*$F85,0)+MAX((Expenses!IG$14-$K86/12)*$J86*$F85,0)+MAX((Expenses!IG$17-$K87/12)*$J87*$F85,0)+MAX((Expenses!IG$16-$K88/12)*$J88*$F85,0)+MAX((Expenses!IG$18-$K89/12)*$J89*$F85,0)))),0)</f>
        <v>0</v>
      </c>
      <c r="IJ251" s="515">
        <f>IF(AND(IJ$167&lt;=$E85,IJ$167&gt;=EOMONTH($D85,0)),IF($G85="NNN",SUM(Expenses!IH$14:IH$18)*$F85,IF($G85="FSG",0,IF($G85="MG",SUMPRODUCT(Expenses!IH$14:IH$18,$I85:$I89)*$F85,MAX((Expenses!IH$15-$K85/12)*$J85*$F85,0)+MAX((Expenses!IH$14-$K86/12)*$J86*$F85,0)+MAX((Expenses!IH$17-$K87/12)*$J87*$F85,0)+MAX((Expenses!IH$16-$K88/12)*$J88*$F85,0)+MAX((Expenses!IH$18-$K89/12)*$J89*$F85,0)))),0)</f>
        <v>0</v>
      </c>
      <c r="IK251" s="515">
        <f>IF(AND(IK$167&lt;=$E85,IK$167&gt;=EOMONTH($D85,0)),IF($G85="NNN",SUM(Expenses!II$14:II$18)*$F85,IF($G85="FSG",0,IF($G85="MG",SUMPRODUCT(Expenses!II$14:II$18,$I85:$I89)*$F85,MAX((Expenses!II$15-$K85/12)*$J85*$F85,0)+MAX((Expenses!II$14-$K86/12)*$J86*$F85,0)+MAX((Expenses!II$17-$K87/12)*$J87*$F85,0)+MAX((Expenses!II$16-$K88/12)*$J88*$F85,0)+MAX((Expenses!II$18-$K89/12)*$J89*$F85,0)))),0)</f>
        <v>0</v>
      </c>
      <c r="IL251" s="515">
        <f>IF(AND(IL$167&lt;=$E85,IL$167&gt;=EOMONTH($D85,0)),IF($G85="NNN",SUM(Expenses!IJ$14:IJ$18)*$F85,IF($G85="FSG",0,IF($G85="MG",SUMPRODUCT(Expenses!IJ$14:IJ$18,$I85:$I89)*$F85,MAX((Expenses!IJ$15-$K85/12)*$J85*$F85,0)+MAX((Expenses!IJ$14-$K86/12)*$J86*$F85,0)+MAX((Expenses!IJ$17-$K87/12)*$J87*$F85,0)+MAX((Expenses!IJ$16-$K88/12)*$J88*$F85,0)+MAX((Expenses!IJ$18-$K89/12)*$J89*$F85,0)))),0)</f>
        <v>0</v>
      </c>
      <c r="IM251" s="515">
        <f>IF(AND(IM$167&lt;=$E85,IM$167&gt;=EOMONTH($D85,0)),IF($G85="NNN",SUM(Expenses!IK$14:IK$18)*$F85,IF($G85="FSG",0,IF($G85="MG",SUMPRODUCT(Expenses!IK$14:IK$18,$I85:$I89)*$F85,MAX((Expenses!IK$15-$K85/12)*$J85*$F85,0)+MAX((Expenses!IK$14-$K86/12)*$J86*$F85,0)+MAX((Expenses!IK$17-$K87/12)*$J87*$F85,0)+MAX((Expenses!IK$16-$K88/12)*$J88*$F85,0)+MAX((Expenses!IK$18-$K89/12)*$J89*$F85,0)))),0)</f>
        <v>0</v>
      </c>
      <c r="IN251" s="515">
        <f>IF(AND(IN$167&lt;=$E85,IN$167&gt;=EOMONTH($D85,0)),IF($G85="NNN",SUM(Expenses!IL$14:IL$18)*$F85,IF($G85="FSG",0,IF($G85="MG",SUMPRODUCT(Expenses!IL$14:IL$18,$I85:$I89)*$F85,MAX((Expenses!IL$15-$K85/12)*$J85*$F85,0)+MAX((Expenses!IL$14-$K86/12)*$J86*$F85,0)+MAX((Expenses!IL$17-$K87/12)*$J87*$F85,0)+MAX((Expenses!IL$16-$K88/12)*$J88*$F85,0)+MAX((Expenses!IL$18-$K89/12)*$J89*$F85,0)))),0)</f>
        <v>0</v>
      </c>
      <c r="IO251" s="515">
        <f>IF(AND(IO$167&lt;=$E85,IO$167&gt;=EOMONTH($D85,0)),IF($G85="NNN",SUM(Expenses!IM$14:IM$18)*$F85,IF($G85="FSG",0,IF($G85="MG",SUMPRODUCT(Expenses!IM$14:IM$18,$I85:$I89)*$F85,MAX((Expenses!IM$15-$K85/12)*$J85*$F85,0)+MAX((Expenses!IM$14-$K86/12)*$J86*$F85,0)+MAX((Expenses!IM$17-$K87/12)*$J87*$F85,0)+MAX((Expenses!IM$16-$K88/12)*$J88*$F85,0)+MAX((Expenses!IM$18-$K89/12)*$J89*$F85,0)))),0)</f>
        <v>0</v>
      </c>
      <c r="IP251" s="515">
        <f>IF(AND(IP$167&lt;=$E85,IP$167&gt;=EOMONTH($D85,0)),IF($G85="NNN",SUM(Expenses!IN$14:IN$18)*$F85,IF($G85="FSG",0,IF($G85="MG",SUMPRODUCT(Expenses!IN$14:IN$18,$I85:$I89)*$F85,MAX((Expenses!IN$15-$K85/12)*$J85*$F85,0)+MAX((Expenses!IN$14-$K86/12)*$J86*$F85,0)+MAX((Expenses!IN$17-$K87/12)*$J87*$F85,0)+MAX((Expenses!IN$16-$K88/12)*$J88*$F85,0)+MAX((Expenses!IN$18-$K89/12)*$J89*$F85,0)))),0)</f>
        <v>0</v>
      </c>
      <c r="IQ251" s="515">
        <f>IF(AND(IQ$167&lt;=$E85,IQ$167&gt;=EOMONTH($D85,0)),IF($G85="NNN",SUM(Expenses!IO$14:IO$18)*$F85,IF($G85="FSG",0,IF($G85="MG",SUMPRODUCT(Expenses!IO$14:IO$18,$I85:$I89)*$F85,MAX((Expenses!IO$15-$K85/12)*$J85*$F85,0)+MAX((Expenses!IO$14-$K86/12)*$J86*$F85,0)+MAX((Expenses!IO$17-$K87/12)*$J87*$F85,0)+MAX((Expenses!IO$16-$K88/12)*$J88*$F85,0)+MAX((Expenses!IO$18-$K89/12)*$J89*$F85,0)))),0)</f>
        <v>0</v>
      </c>
      <c r="IR251" s="515">
        <f>IF(AND(IR$167&lt;=$E85,IR$167&gt;=EOMONTH($D85,0)),IF($G85="NNN",SUM(Expenses!IP$14:IP$18)*$F85,IF($G85="FSG",0,IF($G85="MG",SUMPRODUCT(Expenses!IP$14:IP$18,$I85:$I89)*$F85,MAX((Expenses!IP$15-$K85/12)*$J85*$F85,0)+MAX((Expenses!IP$14-$K86/12)*$J86*$F85,0)+MAX((Expenses!IP$17-$K87/12)*$J87*$F85,0)+MAX((Expenses!IP$16-$K88/12)*$J88*$F85,0)+MAX((Expenses!IP$18-$K89/12)*$J89*$F85,0)))),0)</f>
        <v>0</v>
      </c>
      <c r="IS251" s="515">
        <f>IF(AND(IS$167&lt;=$E85,IS$167&gt;=EOMONTH($D85,0)),IF($G85="NNN",SUM(Expenses!IQ$14:IQ$18)*$F85,IF($G85="FSG",0,IF($G85="MG",SUMPRODUCT(Expenses!IQ$14:IQ$18,$I85:$I89)*$F85,MAX((Expenses!IQ$15-$K85/12)*$J85*$F85,0)+MAX((Expenses!IQ$14-$K86/12)*$J86*$F85,0)+MAX((Expenses!IQ$17-$K87/12)*$J87*$F85,0)+MAX((Expenses!IQ$16-$K88/12)*$J88*$F85,0)+MAX((Expenses!IQ$18-$K89/12)*$J89*$F85,0)))),0)</f>
        <v>0</v>
      </c>
      <c r="IT251" s="515">
        <f>IF(AND(IT$167&lt;=$E85,IT$167&gt;=EOMONTH($D85,0)),IF($G85="NNN",SUM(Expenses!IR$14:IR$18)*$F85,IF($G85="FSG",0,IF($G85="MG",SUMPRODUCT(Expenses!IR$14:IR$18,$I85:$I89)*$F85,MAX((Expenses!IR$15-$K85/12)*$J85*$F85,0)+MAX((Expenses!IR$14-$K86/12)*$J86*$F85,0)+MAX((Expenses!IR$17-$K87/12)*$J87*$F85,0)+MAX((Expenses!IR$16-$K88/12)*$J88*$F85,0)+MAX((Expenses!IR$18-$K89/12)*$J89*$F85,0)))),0)</f>
        <v>0</v>
      </c>
      <c r="IU251" s="515">
        <f>IF(AND(IU$167&lt;=$E85,IU$167&gt;=EOMONTH($D85,0)),IF($G85="NNN",SUM(Expenses!IS$14:IS$18)*$F85,IF($G85="FSG",0,IF($G85="MG",SUMPRODUCT(Expenses!IS$14:IS$18,$I85:$I89)*$F85,MAX((Expenses!IS$15-$K85/12)*$J85*$F85,0)+MAX((Expenses!IS$14-$K86/12)*$J86*$F85,0)+MAX((Expenses!IS$17-$K87/12)*$J87*$F85,0)+MAX((Expenses!IS$16-$K88/12)*$J88*$F85,0)+MAX((Expenses!IS$18-$K89/12)*$J89*$F85,0)))),0)</f>
        <v>0</v>
      </c>
      <c r="IV251" s="515">
        <f>IF(AND(IV$167&lt;=$E85,IV$167&gt;=EOMONTH($D85,0)),IF($G85="NNN",SUM(Expenses!IT$14:IT$18)*$F85,IF($G85="FSG",0,IF($G85="MG",SUMPRODUCT(Expenses!IT$14:IT$18,$I85:$I89)*$F85,MAX((Expenses!IT$15-$K85/12)*$J85*$F85,0)+MAX((Expenses!IT$14-$K86/12)*$J86*$F85,0)+MAX((Expenses!IT$17-$K87/12)*$J87*$F85,0)+MAX((Expenses!IT$16-$K88/12)*$J88*$F85,0)+MAX((Expenses!IT$18-$K89/12)*$J89*$F85,0)))),0)</f>
        <v>0</v>
      </c>
      <c r="IW251" s="515">
        <f>IF(AND(IW$167&lt;=$E85,IW$167&gt;=EOMONTH($D85,0)),IF($G85="NNN",SUM(Expenses!IU$14:IU$18)*$F85,IF($G85="FSG",0,IF($G85="MG",SUMPRODUCT(Expenses!IU$14:IU$18,$I85:$I89)*$F85,MAX((Expenses!IU$15-$K85/12)*$J85*$F85,0)+MAX((Expenses!IU$14-$K86/12)*$J86*$F85,0)+MAX((Expenses!IU$17-$K87/12)*$J87*$F85,0)+MAX((Expenses!IU$16-$K88/12)*$J88*$F85,0)+MAX((Expenses!IU$18-$K89/12)*$J89*$F85,0)))),0)</f>
        <v>0</v>
      </c>
      <c r="IX251" s="515">
        <f>IF(AND(IX$167&lt;=$E85,IX$167&gt;=EOMONTH($D85,0)),IF($G85="NNN",SUM(Expenses!IV$14:IV$18)*$F85,IF($G85="FSG",0,IF($G85="MG",SUMPRODUCT(Expenses!IV$14:IV$18,$I85:$I89)*$F85,MAX((Expenses!IV$15-$K85/12)*$J85*$F85,0)+MAX((Expenses!IV$14-$K86/12)*$J86*$F85,0)+MAX((Expenses!IV$17-$K87/12)*$J87*$F85,0)+MAX((Expenses!IV$16-$K88/12)*$J88*$F85,0)+MAX((Expenses!IV$18-$K89/12)*$J89*$F85,0)))),0)</f>
        <v>0</v>
      </c>
      <c r="IY251" s="515">
        <f>IF(AND(IY$167&lt;=$E85,IY$167&gt;=EOMONTH($D85,0)),IF($G85="NNN",SUM(Expenses!IW$14:IW$18)*$F85,IF($G85="FSG",0,IF($G85="MG",SUMPRODUCT(Expenses!IW$14:IW$18,$I85:$I89)*$F85,MAX((Expenses!IW$15-$K85/12)*$J85*$F85,0)+MAX((Expenses!IW$14-$K86/12)*$J86*$F85,0)+MAX((Expenses!IW$17-$K87/12)*$J87*$F85,0)+MAX((Expenses!IW$16-$K88/12)*$J88*$F85,0)+MAX((Expenses!IW$18-$K89/12)*$J89*$F85,0)))),0)</f>
        <v>0</v>
      </c>
      <c r="IZ251" s="515">
        <f>IF(AND(IZ$167&lt;=$E85,IZ$167&gt;=EOMONTH($D85,0)),IF($G85="NNN",SUM(Expenses!IX$14:IX$18)*$F85,IF($G85="FSG",0,IF($G85="MG",SUMPRODUCT(Expenses!IX$14:IX$18,$I85:$I89)*$F85,MAX((Expenses!IX$15-$K85/12)*$J85*$F85,0)+MAX((Expenses!IX$14-$K86/12)*$J86*$F85,0)+MAX((Expenses!IX$17-$K87/12)*$J87*$F85,0)+MAX((Expenses!IX$16-$K88/12)*$J88*$F85,0)+MAX((Expenses!IX$18-$K89/12)*$J89*$F85,0)))),0)</f>
        <v>0</v>
      </c>
      <c r="JA251" s="515">
        <f>IF(AND(JA$167&lt;=$E85,JA$167&gt;=EOMONTH($D85,0)),IF($G85="NNN",SUM(Expenses!IY$14:IY$18)*$F85,IF($G85="FSG",0,IF($G85="MG",SUMPRODUCT(Expenses!IY$14:IY$18,$I85:$I89)*$F85,MAX((Expenses!IY$15-$K85/12)*$J85*$F85,0)+MAX((Expenses!IY$14-$K86/12)*$J86*$F85,0)+MAX((Expenses!IY$17-$K87/12)*$J87*$F85,0)+MAX((Expenses!IY$16-$K88/12)*$J88*$F85,0)+MAX((Expenses!IY$18-$K89/12)*$J89*$F85,0)))),0)</f>
        <v>0</v>
      </c>
      <c r="JB251" s="515">
        <f>IF(AND(JB$167&lt;=$E85,JB$167&gt;=EOMONTH($D85,0)),IF($G85="NNN",SUM(Expenses!IZ$14:IZ$18)*$F85,IF($G85="FSG",0,IF($G85="MG",SUMPRODUCT(Expenses!IZ$14:IZ$18,$I85:$I89)*$F85,MAX((Expenses!IZ$15-$K85/12)*$J85*$F85,0)+MAX((Expenses!IZ$14-$K86/12)*$J86*$F85,0)+MAX((Expenses!IZ$17-$K87/12)*$J87*$F85,0)+MAX((Expenses!IZ$16-$K88/12)*$J88*$F85,0)+MAX((Expenses!IZ$18-$K89/12)*$J89*$F85,0)))),0)</f>
        <v>0</v>
      </c>
      <c r="JC251" s="515">
        <f>IF(AND(JC$167&lt;=$E85,JC$167&gt;=EOMONTH($D85,0)),IF($G85="NNN",SUM(Expenses!JA$14:JA$18)*$F85,IF($G85="FSG",0,IF($G85="MG",SUMPRODUCT(Expenses!JA$14:JA$18,$I85:$I89)*$F85,MAX((Expenses!JA$15-$K85/12)*$J85*$F85,0)+MAX((Expenses!JA$14-$K86/12)*$J86*$F85,0)+MAX((Expenses!JA$17-$K87/12)*$J87*$F85,0)+MAX((Expenses!JA$16-$K88/12)*$J88*$F85,0)+MAX((Expenses!JA$18-$K89/12)*$J89*$F85,0)))),0)</f>
        <v>0</v>
      </c>
      <c r="JD251" s="515">
        <f>IF(AND(JD$167&lt;=$E85,JD$167&gt;=EOMONTH($D85,0)),IF($G85="NNN",SUM(Expenses!JB$14:JB$18)*$F85,IF($G85="FSG",0,IF($G85="MG",SUMPRODUCT(Expenses!JB$14:JB$18,$I85:$I89)*$F85,MAX((Expenses!JB$15-$K85/12)*$J85*$F85,0)+MAX((Expenses!JB$14-$K86/12)*$J86*$F85,0)+MAX((Expenses!JB$17-$K87/12)*$J87*$F85,0)+MAX((Expenses!JB$16-$K88/12)*$J88*$F85,0)+MAX((Expenses!JB$18-$K89/12)*$J89*$F85,0)))),0)</f>
        <v>0</v>
      </c>
      <c r="JE251" s="515">
        <f>IF(AND(JE$167&lt;=$E85,JE$167&gt;=EOMONTH($D85,0)),IF($G85="NNN",SUM(Expenses!JC$14:JC$18)*$F85,IF($G85="FSG",0,IF($G85="MG",SUMPRODUCT(Expenses!JC$14:JC$18,$I85:$I89)*$F85,MAX((Expenses!JC$15-$K85/12)*$J85*$F85,0)+MAX((Expenses!JC$14-$K86/12)*$J86*$F85,0)+MAX((Expenses!JC$17-$K87/12)*$J87*$F85,0)+MAX((Expenses!JC$16-$K88/12)*$J88*$F85,0)+MAX((Expenses!JC$18-$K89/12)*$J89*$F85,0)))),0)</f>
        <v>0</v>
      </c>
      <c r="JF251" s="515">
        <f>IF(AND(JF$167&lt;=$E85,JF$167&gt;=EOMONTH($D85,0)),IF($G85="NNN",SUM(Expenses!JD$14:JD$18)*$F85,IF($G85="FSG",0,IF($G85="MG",SUMPRODUCT(Expenses!JD$14:JD$18,$I85:$I89)*$F85,MAX((Expenses!JD$15-$K85/12)*$J85*$F85,0)+MAX((Expenses!JD$14-$K86/12)*$J86*$F85,0)+MAX((Expenses!JD$17-$K87/12)*$J87*$F85,0)+MAX((Expenses!JD$16-$K88/12)*$J88*$F85,0)+MAX((Expenses!JD$18-$K89/12)*$J89*$F85,0)))),0)</f>
        <v>0</v>
      </c>
      <c r="JG251" s="515">
        <f>IF(AND(JG$167&lt;=$E85,JG$167&gt;=EOMONTH($D85,0)),IF($G85="NNN",SUM(Expenses!JE$14:JE$18)*$F85,IF($G85="FSG",0,IF($G85="MG",SUMPRODUCT(Expenses!JE$14:JE$18,$I85:$I89)*$F85,MAX((Expenses!JE$15-$K85/12)*$J85*$F85,0)+MAX((Expenses!JE$14-$K86/12)*$J86*$F85,0)+MAX((Expenses!JE$17-$K87/12)*$J87*$F85,0)+MAX((Expenses!JE$16-$K88/12)*$J88*$F85,0)+MAX((Expenses!JE$18-$K89/12)*$J89*$F85,0)))),0)</f>
        <v>0</v>
      </c>
      <c r="JH251" s="515">
        <f>IF(AND(JH$167&lt;=$E85,JH$167&gt;=EOMONTH($D85,0)),IF($G85="NNN",SUM(Expenses!JF$14:JF$18)*$F85,IF($G85="FSG",0,IF($G85="MG",SUMPRODUCT(Expenses!JF$14:JF$18,$I85:$I89)*$F85,MAX((Expenses!JF$15-$K85/12)*$J85*$F85,0)+MAX((Expenses!JF$14-$K86/12)*$J86*$F85,0)+MAX((Expenses!JF$17-$K87/12)*$J87*$F85,0)+MAX((Expenses!JF$16-$K88/12)*$J88*$F85,0)+MAX((Expenses!JF$18-$K89/12)*$J89*$F85,0)))),0)</f>
        <v>0</v>
      </c>
      <c r="JI251" s="515">
        <f>IF(AND(JI$167&lt;=$E85,JI$167&gt;=EOMONTH($D85,0)),IF($G85="NNN",SUM(Expenses!JG$14:JG$18)*$F85,IF($G85="FSG",0,IF($G85="MG",SUMPRODUCT(Expenses!JG$14:JG$18,$I85:$I89)*$F85,MAX((Expenses!JG$15-$K85/12)*$J85*$F85,0)+MAX((Expenses!JG$14-$K86/12)*$J86*$F85,0)+MAX((Expenses!JG$17-$K87/12)*$J87*$F85,0)+MAX((Expenses!JG$16-$K88/12)*$J88*$F85,0)+MAX((Expenses!JG$18-$K89/12)*$J89*$F85,0)))),0)</f>
        <v>0</v>
      </c>
      <c r="JJ251" s="515">
        <f>IF(AND(JJ$167&lt;=$E85,JJ$167&gt;=EOMONTH($D85,0)),IF($G85="NNN",SUM(Expenses!JH$14:JH$18)*$F85,IF($G85="FSG",0,IF($G85="MG",SUMPRODUCT(Expenses!JH$14:JH$18,$I85:$I89)*$F85,MAX((Expenses!JH$15-$K85/12)*$J85*$F85,0)+MAX((Expenses!JH$14-$K86/12)*$J86*$F85,0)+MAX((Expenses!JH$17-$K87/12)*$J87*$F85,0)+MAX((Expenses!JH$16-$K88/12)*$J88*$F85,0)+MAX((Expenses!JH$18-$K89/12)*$J89*$F85,0)))),0)</f>
        <v>0</v>
      </c>
      <c r="JK251" s="515">
        <f>IF(AND(JK$167&lt;=$E85,JK$167&gt;=EOMONTH($D85,0)),IF($G85="NNN",SUM(Expenses!JI$14:JI$18)*$F85,IF($G85="FSG",0,IF($G85="MG",SUMPRODUCT(Expenses!JI$14:JI$18,$I85:$I89)*$F85,MAX((Expenses!JI$15-$K85/12)*$J85*$F85,0)+MAX((Expenses!JI$14-$K86/12)*$J86*$F85,0)+MAX((Expenses!JI$17-$K87/12)*$J87*$F85,0)+MAX((Expenses!JI$16-$K88/12)*$J88*$F85,0)+MAX((Expenses!JI$18-$K89/12)*$J89*$F85,0)))),0)</f>
        <v>0</v>
      </c>
      <c r="JL251" s="515">
        <f>IF(AND(JL$167&lt;=$E85,JL$167&gt;=EOMONTH($D85,0)),IF($G85="NNN",SUM(Expenses!JJ$14:JJ$18)*$F85,IF($G85="FSG",0,IF($G85="MG",SUMPRODUCT(Expenses!JJ$14:JJ$18,$I85:$I89)*$F85,MAX((Expenses!JJ$15-$K85/12)*$J85*$F85,0)+MAX((Expenses!JJ$14-$K86/12)*$J86*$F85,0)+MAX((Expenses!JJ$17-$K87/12)*$J87*$F85,0)+MAX((Expenses!JJ$16-$K88/12)*$J88*$F85,0)+MAX((Expenses!JJ$18-$K89/12)*$J89*$F85,0)))),0)</f>
        <v>0</v>
      </c>
      <c r="JM251" s="515">
        <f>IF(AND(JM$167&lt;=$E85,JM$167&gt;=EOMONTH($D85,0)),IF($G85="NNN",SUM(Expenses!JK$14:JK$18)*$F85,IF($G85="FSG",0,IF($G85="MG",SUMPRODUCT(Expenses!JK$14:JK$18,$I85:$I89)*$F85,MAX((Expenses!JK$15-$K85/12)*$J85*$F85,0)+MAX((Expenses!JK$14-$K86/12)*$J86*$F85,0)+MAX((Expenses!JK$17-$K87/12)*$J87*$F85,0)+MAX((Expenses!JK$16-$K88/12)*$J88*$F85,0)+MAX((Expenses!JK$18-$K89/12)*$J89*$F85,0)))),0)</f>
        <v>0</v>
      </c>
      <c r="JN251" s="515">
        <f>IF(AND(JN$167&lt;=$E85,JN$167&gt;=EOMONTH($D85,0)),IF($G85="NNN",SUM(Expenses!JL$14:JL$18)*$F85,IF($G85="FSG",0,IF($G85="MG",SUMPRODUCT(Expenses!JL$14:JL$18,$I85:$I89)*$F85,MAX((Expenses!JL$15-$K85/12)*$J85*$F85,0)+MAX((Expenses!JL$14-$K86/12)*$J86*$F85,0)+MAX((Expenses!JL$17-$K87/12)*$J87*$F85,0)+MAX((Expenses!JL$16-$K88/12)*$J88*$F85,0)+MAX((Expenses!JL$18-$K89/12)*$J89*$F85,0)))),0)</f>
        <v>0</v>
      </c>
      <c r="JO251" s="515">
        <f>IF(AND(JO$167&lt;=$E85,JO$167&gt;=EOMONTH($D85,0)),IF($G85="NNN",SUM(Expenses!JM$14:JM$18)*$F85,IF($G85="FSG",0,IF($G85="MG",SUMPRODUCT(Expenses!JM$14:JM$18,$I85:$I89)*$F85,MAX((Expenses!JM$15-$K85/12)*$J85*$F85,0)+MAX((Expenses!JM$14-$K86/12)*$J86*$F85,0)+MAX((Expenses!JM$17-$K87/12)*$J87*$F85,0)+MAX((Expenses!JM$16-$K88/12)*$J88*$F85,0)+MAX((Expenses!JM$18-$K89/12)*$J89*$F85,0)))),0)</f>
        <v>0</v>
      </c>
      <c r="JP251" s="515">
        <f>IF(AND(JP$167&lt;=$E85,JP$167&gt;=EOMONTH($D85,0)),IF($G85="NNN",SUM(Expenses!JN$14:JN$18)*$F85,IF($G85="FSG",0,IF($G85="MG",SUMPRODUCT(Expenses!JN$14:JN$18,$I85:$I89)*$F85,MAX((Expenses!JN$15-$K85/12)*$J85*$F85,0)+MAX((Expenses!JN$14-$K86/12)*$J86*$F85,0)+MAX((Expenses!JN$17-$K87/12)*$J87*$F85,0)+MAX((Expenses!JN$16-$K88/12)*$J88*$F85,0)+MAX((Expenses!JN$18-$K89/12)*$J89*$F85,0)))),0)</f>
        <v>0</v>
      </c>
      <c r="JQ251" s="515">
        <f>IF(AND(JQ$167&lt;=$E85,JQ$167&gt;=EOMONTH($D85,0)),IF($G85="NNN",SUM(Expenses!JO$14:JO$18)*$F85,IF($G85="FSG",0,IF($G85="MG",SUMPRODUCT(Expenses!JO$14:JO$18,$I85:$I89)*$F85,MAX((Expenses!JO$15-$K85/12)*$J85*$F85,0)+MAX((Expenses!JO$14-$K86/12)*$J86*$F85,0)+MAX((Expenses!JO$17-$K87/12)*$J87*$F85,0)+MAX((Expenses!JO$16-$K88/12)*$J88*$F85,0)+MAX((Expenses!JO$18-$K89/12)*$J89*$F85,0)))),0)</f>
        <v>0</v>
      </c>
      <c r="JR251" s="515">
        <f>IF(AND(JR$167&lt;=$E85,JR$167&gt;=EOMONTH($D85,0)),IF($G85="NNN",SUM(Expenses!JP$14:JP$18)*$F85,IF($G85="FSG",0,IF($G85="MG",SUMPRODUCT(Expenses!JP$14:JP$18,$I85:$I89)*$F85,MAX((Expenses!JP$15-$K85/12)*$J85*$F85,0)+MAX((Expenses!JP$14-$K86/12)*$J86*$F85,0)+MAX((Expenses!JP$17-$K87/12)*$J87*$F85,0)+MAX((Expenses!JP$16-$K88/12)*$J88*$F85,0)+MAX((Expenses!JP$18-$K89/12)*$J89*$F85,0)))),0)</f>
        <v>0</v>
      </c>
      <c r="JS251" s="515">
        <f>IF(AND(JS$167&lt;=$E85,JS$167&gt;=EOMONTH($D85,0)),IF($G85="NNN",SUM(Expenses!JQ$14:JQ$18)*$F85,IF($G85="FSG",0,IF($G85="MG",SUMPRODUCT(Expenses!JQ$14:JQ$18,$I85:$I89)*$F85,MAX((Expenses!JQ$15-$K85/12)*$J85*$F85,0)+MAX((Expenses!JQ$14-$K86/12)*$J86*$F85,0)+MAX((Expenses!JQ$17-$K87/12)*$J87*$F85,0)+MAX((Expenses!JQ$16-$K88/12)*$J88*$F85,0)+MAX((Expenses!JQ$18-$K89/12)*$J89*$F85,0)))),0)</f>
        <v>0</v>
      </c>
      <c r="JT251" s="515">
        <f>IF(AND(JT$167&lt;=$E85,JT$167&gt;=EOMONTH($D85,0)),IF($G85="NNN",SUM(Expenses!JR$14:JR$18)*$F85,IF($G85="FSG",0,IF($G85="MG",SUMPRODUCT(Expenses!JR$14:JR$18,$I85:$I89)*$F85,MAX((Expenses!JR$15-$K85/12)*$J85*$F85,0)+MAX((Expenses!JR$14-$K86/12)*$J86*$F85,0)+MAX((Expenses!JR$17-$K87/12)*$J87*$F85,0)+MAX((Expenses!JR$16-$K88/12)*$J88*$F85,0)+MAX((Expenses!JR$18-$K89/12)*$J89*$F85,0)))),0)</f>
        <v>0</v>
      </c>
      <c r="JU251" s="515">
        <f>IF(AND(JU$167&lt;=$E85,JU$167&gt;=EOMONTH($D85,0)),IF($G85="NNN",SUM(Expenses!JS$14:JS$18)*$F85,IF($G85="FSG",0,IF($G85="MG",SUMPRODUCT(Expenses!JS$14:JS$18,$I85:$I89)*$F85,MAX((Expenses!JS$15-$K85/12)*$J85*$F85,0)+MAX((Expenses!JS$14-$K86/12)*$J86*$F85,0)+MAX((Expenses!JS$17-$K87/12)*$J87*$F85,0)+MAX((Expenses!JS$16-$K88/12)*$J88*$F85,0)+MAX((Expenses!JS$18-$K89/12)*$J89*$F85,0)))),0)</f>
        <v>0</v>
      </c>
      <c r="JV251" s="515">
        <f>IF(AND(JV$167&lt;=$E85,JV$167&gt;=EOMONTH($D85,0)),IF($G85="NNN",SUM(Expenses!JT$14:JT$18)*$F85,IF($G85="FSG",0,IF($G85="MG",SUMPRODUCT(Expenses!JT$14:JT$18,$I85:$I89)*$F85,MAX((Expenses!JT$15-$K85/12)*$J85*$F85,0)+MAX((Expenses!JT$14-$K86/12)*$J86*$F85,0)+MAX((Expenses!JT$17-$K87/12)*$J87*$F85,0)+MAX((Expenses!JT$16-$K88/12)*$J88*$F85,0)+MAX((Expenses!JT$18-$K89/12)*$J89*$F85,0)))),0)</f>
        <v>0</v>
      </c>
      <c r="JW251" s="515">
        <f>IF(AND(JW$167&lt;=$E85,JW$167&gt;=EOMONTH($D85,0)),IF($G85="NNN",SUM(Expenses!JU$14:JU$18)*$F85,IF($G85="FSG",0,IF($G85="MG",SUMPRODUCT(Expenses!JU$14:JU$18,$I85:$I89)*$F85,MAX((Expenses!JU$15-$K85/12)*$J85*$F85,0)+MAX((Expenses!JU$14-$K86/12)*$J86*$F85,0)+MAX((Expenses!JU$17-$K87/12)*$J87*$F85,0)+MAX((Expenses!JU$16-$K88/12)*$J88*$F85,0)+MAX((Expenses!JU$18-$K89/12)*$J89*$F85,0)))),0)</f>
        <v>0</v>
      </c>
      <c r="JX251" s="515">
        <f>IF(AND(JX$167&lt;=$E85,JX$167&gt;=EOMONTH($D85,0)),IF($G85="NNN",SUM(Expenses!JV$14:JV$18)*$F85,IF($G85="FSG",0,IF($G85="MG",SUMPRODUCT(Expenses!JV$14:JV$18,$I85:$I89)*$F85,MAX((Expenses!JV$15-$K85/12)*$J85*$F85,0)+MAX((Expenses!JV$14-$K86/12)*$J86*$F85,0)+MAX((Expenses!JV$17-$K87/12)*$J87*$F85,0)+MAX((Expenses!JV$16-$K88/12)*$J88*$F85,0)+MAX((Expenses!JV$18-$K89/12)*$J89*$F85,0)))),0)</f>
        <v>0</v>
      </c>
      <c r="JY251" s="515">
        <f>IF(AND(JY$167&lt;=$E85,JY$167&gt;=EOMONTH($D85,0)),IF($G85="NNN",SUM(Expenses!JW$14:JW$18)*$F85,IF($G85="FSG",0,IF($G85="MG",SUMPRODUCT(Expenses!JW$14:JW$18,$I85:$I89)*$F85,MAX((Expenses!JW$15-$K85/12)*$J85*$F85,0)+MAX((Expenses!JW$14-$K86/12)*$J86*$F85,0)+MAX((Expenses!JW$17-$K87/12)*$J87*$F85,0)+MAX((Expenses!JW$16-$K88/12)*$J88*$F85,0)+MAX((Expenses!JW$18-$K89/12)*$J89*$F85,0)))),0)</f>
        <v>0</v>
      </c>
      <c r="JZ251" s="515">
        <f>IF(AND(JZ$167&lt;=$E85,JZ$167&gt;=EOMONTH($D85,0)),IF($G85="NNN",SUM(Expenses!JX$14:JX$18)*$F85,IF($G85="FSG",0,IF($G85="MG",SUMPRODUCT(Expenses!JX$14:JX$18,$I85:$I89)*$F85,MAX((Expenses!JX$15-$K85/12)*$J85*$F85,0)+MAX((Expenses!JX$14-$K86/12)*$J86*$F85,0)+MAX((Expenses!JX$17-$K87/12)*$J87*$F85,0)+MAX((Expenses!JX$16-$K88/12)*$J88*$F85,0)+MAX((Expenses!JX$18-$K89/12)*$J89*$F85,0)))),0)</f>
        <v>0</v>
      </c>
      <c r="KA251" s="515">
        <f>IF(AND(KA$167&lt;=$E85,KA$167&gt;=EOMONTH($D85,0)),IF($G85="NNN",SUM(Expenses!JY$14:JY$18)*$F85,IF($G85="FSG",0,IF($G85="MG",SUMPRODUCT(Expenses!JY$14:JY$18,$I85:$I89)*$F85,MAX((Expenses!JY$15-$K85/12)*$J85*$F85,0)+MAX((Expenses!JY$14-$K86/12)*$J86*$F85,0)+MAX((Expenses!JY$17-$K87/12)*$J87*$F85,0)+MAX((Expenses!JY$16-$K88/12)*$J88*$F85,0)+MAX((Expenses!JY$18-$K89/12)*$J89*$F85,0)))),0)</f>
        <v>0</v>
      </c>
      <c r="KB251" s="515">
        <f>IF(AND(KB$167&lt;=$E85,KB$167&gt;=EOMONTH($D85,0)),IF($G85="NNN",SUM(Expenses!JZ$14:JZ$18)*$F85,IF($G85="FSG",0,IF($G85="MG",SUMPRODUCT(Expenses!JZ$14:JZ$18,$I85:$I89)*$F85,MAX((Expenses!JZ$15-$K85/12)*$J85*$F85,0)+MAX((Expenses!JZ$14-$K86/12)*$J86*$F85,0)+MAX((Expenses!JZ$17-$K87/12)*$J87*$F85,0)+MAX((Expenses!JZ$16-$K88/12)*$J88*$F85,0)+MAX((Expenses!JZ$18-$K89/12)*$J89*$F85,0)))),0)</f>
        <v>0</v>
      </c>
      <c r="KC251" s="515">
        <f>IF(AND(KC$167&lt;=$E85,KC$167&gt;=EOMONTH($D85,0)),IF($G85="NNN",SUM(Expenses!KA$14:KA$18)*$F85,IF($G85="FSG",0,IF($G85="MG",SUMPRODUCT(Expenses!KA$14:KA$18,$I85:$I89)*$F85,MAX((Expenses!KA$15-$K85/12)*$J85*$F85,0)+MAX((Expenses!KA$14-$K86/12)*$J86*$F85,0)+MAX((Expenses!KA$17-$K87/12)*$J87*$F85,0)+MAX((Expenses!KA$16-$K88/12)*$J88*$F85,0)+MAX((Expenses!KA$18-$K89/12)*$J89*$F85,0)))),0)</f>
        <v>0</v>
      </c>
      <c r="KD251" s="515">
        <f>IF(AND(KD$167&lt;=$E85,KD$167&gt;=EOMONTH($D85,0)),IF($G85="NNN",SUM(Expenses!KB$14:KB$18)*$F85,IF($G85="FSG",0,IF($G85="MG",SUMPRODUCT(Expenses!KB$14:KB$18,$I85:$I89)*$F85,MAX((Expenses!KB$15-$K85/12)*$J85*$F85,0)+MAX((Expenses!KB$14-$K86/12)*$J86*$F85,0)+MAX((Expenses!KB$17-$K87/12)*$J87*$F85,0)+MAX((Expenses!KB$16-$K88/12)*$J88*$F85,0)+MAX((Expenses!KB$18-$K89/12)*$J89*$F85,0)))),0)</f>
        <v>0</v>
      </c>
      <c r="KE251" s="515">
        <f>IF(AND(KE$167&lt;=$E85,KE$167&gt;=EOMONTH($D85,0)),IF($G85="NNN",SUM(Expenses!KC$14:KC$18)*$F85,IF($G85="FSG",0,IF($G85="MG",SUMPRODUCT(Expenses!KC$14:KC$18,$I85:$I89)*$F85,MAX((Expenses!KC$15-$K85/12)*$J85*$F85,0)+MAX((Expenses!KC$14-$K86/12)*$J86*$F85,0)+MAX((Expenses!KC$17-$K87/12)*$J87*$F85,0)+MAX((Expenses!KC$16-$K88/12)*$J88*$F85,0)+MAX((Expenses!KC$18-$K89/12)*$J89*$F85,0)))),0)</f>
        <v>0</v>
      </c>
      <c r="KF251" s="515">
        <f>IF(AND(KF$167&lt;=$E85,KF$167&gt;=EOMONTH($D85,0)),IF($G85="NNN",SUM(Expenses!KD$14:KD$18)*$F85,IF($G85="FSG",0,IF($G85="MG",SUMPRODUCT(Expenses!KD$14:KD$18,$I85:$I89)*$F85,MAX((Expenses!KD$15-$K85/12)*$J85*$F85,0)+MAX((Expenses!KD$14-$K86/12)*$J86*$F85,0)+MAX((Expenses!KD$17-$K87/12)*$J87*$F85,0)+MAX((Expenses!KD$16-$K88/12)*$J88*$F85,0)+MAX((Expenses!KD$18-$K89/12)*$J89*$F85,0)))),0)</f>
        <v>0</v>
      </c>
      <c r="KG251" s="515">
        <f>IF(AND(KG$167&lt;=$E85,KG$167&gt;=EOMONTH($D85,0)),IF($G85="NNN",SUM(Expenses!KE$14:KE$18)*$F85,IF($G85="FSG",0,IF($G85="MG",SUMPRODUCT(Expenses!KE$14:KE$18,$I85:$I89)*$F85,MAX((Expenses!KE$15-$K85/12)*$J85*$F85,0)+MAX((Expenses!KE$14-$K86/12)*$J86*$F85,0)+MAX((Expenses!KE$17-$K87/12)*$J87*$F85,0)+MAX((Expenses!KE$16-$K88/12)*$J88*$F85,0)+MAX((Expenses!KE$18-$K89/12)*$J89*$F85,0)))),0)</f>
        <v>0</v>
      </c>
      <c r="KH251" s="515">
        <f>IF(AND(KH$167&lt;=$E85,KH$167&gt;=EOMONTH($D85,0)),IF($G85="NNN",SUM(Expenses!KF$14:KF$18)*$F85,IF($G85="FSG",0,IF($G85="MG",SUMPRODUCT(Expenses!KF$14:KF$18,$I85:$I89)*$F85,MAX((Expenses!KF$15-$K85/12)*$J85*$F85,0)+MAX((Expenses!KF$14-$K86/12)*$J86*$F85,0)+MAX((Expenses!KF$17-$K87/12)*$J87*$F85,0)+MAX((Expenses!KF$16-$K88/12)*$J88*$F85,0)+MAX((Expenses!KF$18-$K89/12)*$J89*$F85,0)))),0)</f>
        <v>0</v>
      </c>
      <c r="KI251" s="515">
        <f>IF(AND(KI$167&lt;=$E85,KI$167&gt;=EOMONTH($D85,0)),IF($G85="NNN",SUM(Expenses!KG$14:KG$18)*$F85,IF($G85="FSG",0,IF($G85="MG",SUMPRODUCT(Expenses!KG$14:KG$18,$I85:$I89)*$F85,MAX((Expenses!KG$15-$K85/12)*$J85*$F85,0)+MAX((Expenses!KG$14-$K86/12)*$J86*$F85,0)+MAX((Expenses!KG$17-$K87/12)*$J87*$F85,0)+MAX((Expenses!KG$16-$K88/12)*$J88*$F85,0)+MAX((Expenses!KG$18-$K89/12)*$J89*$F85,0)))),0)</f>
        <v>0</v>
      </c>
      <c r="KJ251" s="515">
        <f>IF(AND(KJ$167&lt;=$E85,KJ$167&gt;=EOMONTH($D85,0)),IF($G85="NNN",SUM(Expenses!KH$14:KH$18)*$F85,IF($G85="FSG",0,IF($G85="MG",SUMPRODUCT(Expenses!KH$14:KH$18,$I85:$I89)*$F85,MAX((Expenses!KH$15-$K85/12)*$J85*$F85,0)+MAX((Expenses!KH$14-$K86/12)*$J86*$F85,0)+MAX((Expenses!KH$17-$K87/12)*$J87*$F85,0)+MAX((Expenses!KH$16-$K88/12)*$J88*$F85,0)+MAX((Expenses!KH$18-$K89/12)*$J89*$F85,0)))),0)</f>
        <v>0</v>
      </c>
      <c r="KK251" s="515">
        <f>IF(AND(KK$167&lt;=$E85,KK$167&gt;=EOMONTH($D85,0)),IF($G85="NNN",SUM(Expenses!KI$14:KI$18)*$F85,IF($G85="FSG",0,IF($G85="MG",SUMPRODUCT(Expenses!KI$14:KI$18,$I85:$I89)*$F85,MAX((Expenses!KI$15-$K85/12)*$J85*$F85,0)+MAX((Expenses!KI$14-$K86/12)*$J86*$F85,0)+MAX((Expenses!KI$17-$K87/12)*$J87*$F85,0)+MAX((Expenses!KI$16-$K88/12)*$J88*$F85,0)+MAX((Expenses!KI$18-$K89/12)*$J89*$F85,0)))),0)</f>
        <v>0</v>
      </c>
      <c r="KL251" s="515">
        <f>IF(AND(KL$167&lt;=$E85,KL$167&gt;=EOMONTH($D85,0)),IF($G85="NNN",SUM(Expenses!KJ$14:KJ$18)*$F85,IF($G85="FSG",0,IF($G85="MG",SUMPRODUCT(Expenses!KJ$14:KJ$18,$I85:$I89)*$F85,MAX((Expenses!KJ$15-$K85/12)*$J85*$F85,0)+MAX((Expenses!KJ$14-$K86/12)*$J86*$F85,0)+MAX((Expenses!KJ$17-$K87/12)*$J87*$F85,0)+MAX((Expenses!KJ$16-$K88/12)*$J88*$F85,0)+MAX((Expenses!KJ$18-$K89/12)*$J89*$F85,0)))),0)</f>
        <v>0</v>
      </c>
      <c r="KM251" s="515">
        <f>IF(AND(KM$167&lt;=$E85,KM$167&gt;=EOMONTH($D85,0)),IF($G85="NNN",SUM(Expenses!KK$14:KK$18)*$F85,IF($G85="FSG",0,IF($G85="MG",SUMPRODUCT(Expenses!KK$14:KK$18,$I85:$I89)*$F85,MAX((Expenses!KK$15-$K85/12)*$J85*$F85,0)+MAX((Expenses!KK$14-$K86/12)*$J86*$F85,0)+MAX((Expenses!KK$17-$K87/12)*$J87*$F85,0)+MAX((Expenses!KK$16-$K88/12)*$J88*$F85,0)+MAX((Expenses!KK$18-$K89/12)*$J89*$F85,0)))),0)</f>
        <v>0</v>
      </c>
      <c r="KN251" s="515">
        <f>IF(AND(KN$167&lt;=$E85,KN$167&gt;=EOMONTH($D85,0)),IF($G85="NNN",SUM(Expenses!KL$14:KL$18)*$F85,IF($G85="FSG",0,IF($G85="MG",SUMPRODUCT(Expenses!KL$14:KL$18,$I85:$I89)*$F85,MAX((Expenses!KL$15-$K85/12)*$J85*$F85,0)+MAX((Expenses!KL$14-$K86/12)*$J86*$F85,0)+MAX((Expenses!KL$17-$K87/12)*$J87*$F85,0)+MAX((Expenses!KL$16-$K88/12)*$J88*$F85,0)+MAX((Expenses!KL$18-$K89/12)*$J89*$F85,0)))),0)</f>
        <v>0</v>
      </c>
      <c r="KO251" s="515">
        <f>IF(AND(KO$167&lt;=$E85,KO$167&gt;=EOMONTH($D85,0)),IF($G85="NNN",SUM(Expenses!KM$14:KM$18)*$F85,IF($G85="FSG",0,IF($G85="MG",SUMPRODUCT(Expenses!KM$14:KM$18,$I85:$I89)*$F85,MAX((Expenses!KM$15-$K85/12)*$J85*$F85,0)+MAX((Expenses!KM$14-$K86/12)*$J86*$F85,0)+MAX((Expenses!KM$17-$K87/12)*$J87*$F85,0)+MAX((Expenses!KM$16-$K88/12)*$J88*$F85,0)+MAX((Expenses!KM$18-$K89/12)*$J89*$F85,0)))),0)</f>
        <v>0</v>
      </c>
      <c r="KP251" s="515">
        <f>IF(AND(KP$167&lt;=$E85,KP$167&gt;=EOMONTH($D85,0)),IF($G85="NNN",SUM(Expenses!KN$14:KN$18)*$F85,IF($G85="FSG",0,IF($G85="MG",SUMPRODUCT(Expenses!KN$14:KN$18,$I85:$I89)*$F85,MAX((Expenses!KN$15-$K85/12)*$J85*$F85,0)+MAX((Expenses!KN$14-$K86/12)*$J86*$F85,0)+MAX((Expenses!KN$17-$K87/12)*$J87*$F85,0)+MAX((Expenses!KN$16-$K88/12)*$J88*$F85,0)+MAX((Expenses!KN$18-$K89/12)*$J89*$F85,0)))),0)</f>
        <v>0</v>
      </c>
      <c r="KQ251" s="515">
        <f>IF(AND(KQ$167&lt;=$E85,KQ$167&gt;=EOMONTH($D85,0)),IF($G85="NNN",SUM(Expenses!KO$14:KO$18)*$F85,IF($G85="FSG",0,IF($G85="MG",SUMPRODUCT(Expenses!KO$14:KO$18,$I85:$I89)*$F85,MAX((Expenses!KO$15-$K85/12)*$J85*$F85,0)+MAX((Expenses!KO$14-$K86/12)*$J86*$F85,0)+MAX((Expenses!KO$17-$K87/12)*$J87*$F85,0)+MAX((Expenses!KO$16-$K88/12)*$J88*$F85,0)+MAX((Expenses!KO$18-$K89/12)*$J89*$F85,0)))),0)</f>
        <v>0</v>
      </c>
      <c r="KR251" s="515">
        <f>IF(AND(KR$167&lt;=$E85,KR$167&gt;=EOMONTH($D85,0)),IF($G85="NNN",SUM(Expenses!KP$14:KP$18)*$F85,IF($G85="FSG",0,IF($G85="MG",SUMPRODUCT(Expenses!KP$14:KP$18,$I85:$I89)*$F85,MAX((Expenses!KP$15-$K85/12)*$J85*$F85,0)+MAX((Expenses!KP$14-$K86/12)*$J86*$F85,0)+MAX((Expenses!KP$17-$K87/12)*$J87*$F85,0)+MAX((Expenses!KP$16-$K88/12)*$J88*$F85,0)+MAX((Expenses!KP$18-$K89/12)*$J89*$F85,0)))),0)</f>
        <v>0</v>
      </c>
      <c r="KS251" s="515">
        <f>IF(AND(KS$167&lt;=$E85,KS$167&gt;=EOMONTH($D85,0)),IF($G85="NNN",SUM(Expenses!KQ$14:KQ$18)*$F85,IF($G85="FSG",0,IF($G85="MG",SUMPRODUCT(Expenses!KQ$14:KQ$18,$I85:$I89)*$F85,MAX((Expenses!KQ$15-$K85/12)*$J85*$F85,0)+MAX((Expenses!KQ$14-$K86/12)*$J86*$F85,0)+MAX((Expenses!KQ$17-$K87/12)*$J87*$F85,0)+MAX((Expenses!KQ$16-$K88/12)*$J88*$F85,0)+MAX((Expenses!KQ$18-$K89/12)*$J89*$F85,0)))),0)</f>
        <v>0</v>
      </c>
      <c r="KT251" s="515">
        <f>IF(AND(KT$167&lt;=$E85,KT$167&gt;=EOMONTH($D85,0)),IF($G85="NNN",SUM(Expenses!KR$14:KR$18)*$F85,IF($G85="FSG",0,IF($G85="MG",SUMPRODUCT(Expenses!KR$14:KR$18,$I85:$I89)*$F85,MAX((Expenses!KR$15-$K85/12)*$J85*$F85,0)+MAX((Expenses!KR$14-$K86/12)*$J86*$F85,0)+MAX((Expenses!KR$17-$K87/12)*$J87*$F85,0)+MAX((Expenses!KR$16-$K88/12)*$J88*$F85,0)+MAX((Expenses!KR$18-$K89/12)*$J89*$F85,0)))),0)</f>
        <v>0</v>
      </c>
      <c r="KU251" s="515">
        <f>IF(AND(KU$167&lt;=$E85,KU$167&gt;=EOMONTH($D85,0)),IF($G85="NNN",SUM(Expenses!KS$14:KS$18)*$F85,IF($G85="FSG",0,IF($G85="MG",SUMPRODUCT(Expenses!KS$14:KS$18,$I85:$I89)*$F85,MAX((Expenses!KS$15-$K85/12)*$J85*$F85,0)+MAX((Expenses!KS$14-$K86/12)*$J86*$F85,0)+MAX((Expenses!KS$17-$K87/12)*$J87*$F85,0)+MAX((Expenses!KS$16-$K88/12)*$J88*$F85,0)+MAX((Expenses!KS$18-$K89/12)*$J89*$F85,0)))),0)</f>
        <v>0</v>
      </c>
      <c r="KV251" s="515">
        <f>IF(AND(KV$167&lt;=$E85,KV$167&gt;=EOMONTH($D85,0)),IF($G85="NNN",SUM(Expenses!KT$14:KT$18)*$F85,IF($G85="FSG",0,IF($G85="MG",SUMPRODUCT(Expenses!KT$14:KT$18,$I85:$I89)*$F85,MAX((Expenses!KT$15-$K85/12)*$J85*$F85,0)+MAX((Expenses!KT$14-$K86/12)*$J86*$F85,0)+MAX((Expenses!KT$17-$K87/12)*$J87*$F85,0)+MAX((Expenses!KT$16-$K88/12)*$J88*$F85,0)+MAX((Expenses!KT$18-$K89/12)*$J89*$F85,0)))),0)</f>
        <v>0</v>
      </c>
      <c r="KW251" s="515">
        <f>IF(AND(KW$167&lt;=$E85,KW$167&gt;=EOMONTH($D85,0)),IF($G85="NNN",SUM(Expenses!KU$14:KU$18)*$F85,IF($G85="FSG",0,IF($G85="MG",SUMPRODUCT(Expenses!KU$14:KU$18,$I85:$I89)*$F85,MAX((Expenses!KU$15-$K85/12)*$J85*$F85,0)+MAX((Expenses!KU$14-$K86/12)*$J86*$F85,0)+MAX((Expenses!KU$17-$K87/12)*$J87*$F85,0)+MAX((Expenses!KU$16-$K88/12)*$J88*$F85,0)+MAX((Expenses!KU$18-$K89/12)*$J89*$F85,0)))),0)</f>
        <v>0</v>
      </c>
      <c r="KX251" s="515">
        <f>IF(AND(KX$167&lt;=$E85,KX$167&gt;=EOMONTH($D85,0)),IF($G85="NNN",SUM(Expenses!KV$14:KV$18)*$F85,IF($G85="FSG",0,IF($G85="MG",SUMPRODUCT(Expenses!KV$14:KV$18,$I85:$I89)*$F85,MAX((Expenses!KV$15-$K85/12)*$J85*$F85,0)+MAX((Expenses!KV$14-$K86/12)*$J86*$F85,0)+MAX((Expenses!KV$17-$K87/12)*$J87*$F85,0)+MAX((Expenses!KV$16-$K88/12)*$J88*$F85,0)+MAX((Expenses!KV$18-$K89/12)*$J89*$F85,0)))),0)</f>
        <v>0</v>
      </c>
      <c r="KY251" s="515">
        <f>IF(AND(KY$167&lt;=$E85,KY$167&gt;=EOMONTH($D85,0)),IF($G85="NNN",SUM(Expenses!KW$14:KW$18)*$F85,IF($G85="FSG",0,IF($G85="MG",SUMPRODUCT(Expenses!KW$14:KW$18,$I85:$I89)*$F85,MAX((Expenses!KW$15-$K85/12)*$J85*$F85,0)+MAX((Expenses!KW$14-$K86/12)*$J86*$F85,0)+MAX((Expenses!KW$17-$K87/12)*$J87*$F85,0)+MAX((Expenses!KW$16-$K88/12)*$J88*$F85,0)+MAX((Expenses!KW$18-$K89/12)*$J89*$F85,0)))),0)</f>
        <v>0</v>
      </c>
      <c r="KZ251" s="515">
        <f>IF(AND(KZ$167&lt;=$E85,KZ$167&gt;=EOMONTH($D85,0)),IF($G85="NNN",SUM(Expenses!KX$14:KX$18)*$F85,IF($G85="FSG",0,IF($G85="MG",SUMPRODUCT(Expenses!KX$14:KX$18,$I85:$I89)*$F85,MAX((Expenses!KX$15-$K85/12)*$J85*$F85,0)+MAX((Expenses!KX$14-$K86/12)*$J86*$F85,0)+MAX((Expenses!KX$17-$K87/12)*$J87*$F85,0)+MAX((Expenses!KX$16-$K88/12)*$J88*$F85,0)+MAX((Expenses!KX$18-$K89/12)*$J89*$F85,0)))),0)</f>
        <v>0</v>
      </c>
      <c r="LA251" s="515">
        <f>IF(AND(LA$167&lt;=$E85,LA$167&gt;=EOMONTH($D85,0)),IF($G85="NNN",SUM(Expenses!KY$14:KY$18)*$F85,IF($G85="FSG",0,IF($G85="MG",SUMPRODUCT(Expenses!KY$14:KY$18,$I85:$I89)*$F85,MAX((Expenses!KY$15-$K85/12)*$J85*$F85,0)+MAX((Expenses!KY$14-$K86/12)*$J86*$F85,0)+MAX((Expenses!KY$17-$K87/12)*$J87*$F85,0)+MAX((Expenses!KY$16-$K88/12)*$J88*$F85,0)+MAX((Expenses!KY$18-$K89/12)*$J89*$F85,0)))),0)</f>
        <v>0</v>
      </c>
      <c r="LB251" s="515">
        <f>IF(AND(LB$167&lt;=$E85,LB$167&gt;=EOMONTH($D85,0)),IF($G85="NNN",SUM(Expenses!KZ$14:KZ$18)*$F85,IF($G85="FSG",0,IF($G85="MG",SUMPRODUCT(Expenses!KZ$14:KZ$18,$I85:$I89)*$F85,MAX((Expenses!KZ$15-$K85/12)*$J85*$F85,0)+MAX((Expenses!KZ$14-$K86/12)*$J86*$F85,0)+MAX((Expenses!KZ$17-$K87/12)*$J87*$F85,0)+MAX((Expenses!KZ$16-$K88/12)*$J88*$F85,0)+MAX((Expenses!KZ$18-$K89/12)*$J89*$F85,0)))),0)</f>
        <v>0</v>
      </c>
      <c r="LC251" s="515">
        <f>IF(AND(LC$167&lt;=$E85,LC$167&gt;=EOMONTH($D85,0)),IF($G85="NNN",SUM(Expenses!LA$14:LA$18)*$F85,IF($G85="FSG",0,IF($G85="MG",SUMPRODUCT(Expenses!LA$14:LA$18,$I85:$I89)*$F85,MAX((Expenses!LA$15-$K85/12)*$J85*$F85,0)+MAX((Expenses!LA$14-$K86/12)*$J86*$F85,0)+MAX((Expenses!LA$17-$K87/12)*$J87*$F85,0)+MAX((Expenses!LA$16-$K88/12)*$J88*$F85,0)+MAX((Expenses!LA$18-$K89/12)*$J89*$F85,0)))),0)</f>
        <v>0</v>
      </c>
      <c r="LD251" s="515">
        <f>IF(AND(LD$167&lt;=$E85,LD$167&gt;=EOMONTH($D85,0)),IF($G85="NNN",SUM(Expenses!LB$14:LB$18)*$F85,IF($G85="FSG",0,IF($G85="MG",SUMPRODUCT(Expenses!LB$14:LB$18,$I85:$I89)*$F85,MAX((Expenses!LB$15-$K85/12)*$J85*$F85,0)+MAX((Expenses!LB$14-$K86/12)*$J86*$F85,0)+MAX((Expenses!LB$17-$K87/12)*$J87*$F85,0)+MAX((Expenses!LB$16-$K88/12)*$J88*$F85,0)+MAX((Expenses!LB$18-$K89/12)*$J89*$F85,0)))),0)</f>
        <v>0</v>
      </c>
      <c r="LE251" s="515">
        <f>IF(AND(LE$167&lt;=$E85,LE$167&gt;=EOMONTH($D85,0)),IF($G85="NNN",SUM(Expenses!LC$14:LC$18)*$F85,IF($G85="FSG",0,IF($G85="MG",SUMPRODUCT(Expenses!LC$14:LC$18,$I85:$I89)*$F85,MAX((Expenses!LC$15-$K85/12)*$J85*$F85,0)+MAX((Expenses!LC$14-$K86/12)*$J86*$F85,0)+MAX((Expenses!LC$17-$K87/12)*$J87*$F85,0)+MAX((Expenses!LC$16-$K88/12)*$J88*$F85,0)+MAX((Expenses!LC$18-$K89/12)*$J89*$F85,0)))),0)</f>
        <v>0</v>
      </c>
      <c r="LF251" s="515">
        <f>IF(AND(LF$167&lt;=$E85,LF$167&gt;=EOMONTH($D85,0)),IF($G85="NNN",SUM(Expenses!LD$14:LD$18)*$F85,IF($G85="FSG",0,IF($G85="MG",SUMPRODUCT(Expenses!LD$14:LD$18,$I85:$I89)*$F85,MAX((Expenses!LD$15-$K85/12)*$J85*$F85,0)+MAX((Expenses!LD$14-$K86/12)*$J86*$F85,0)+MAX((Expenses!LD$17-$K87/12)*$J87*$F85,0)+MAX((Expenses!LD$16-$K88/12)*$J88*$F85,0)+MAX((Expenses!LD$18-$K89/12)*$J89*$F85,0)))),0)</f>
        <v>0</v>
      </c>
      <c r="LG251" s="515">
        <f>IF(AND(LG$167&lt;=$E85,LG$167&gt;=EOMONTH($D85,0)),IF($G85="NNN",SUM(Expenses!LE$14:LE$18)*$F85,IF($G85="FSG",0,IF($G85="MG",SUMPRODUCT(Expenses!LE$14:LE$18,$I85:$I89)*$F85,MAX((Expenses!LE$15-$K85/12)*$J85*$F85,0)+MAX((Expenses!LE$14-$K86/12)*$J86*$F85,0)+MAX((Expenses!LE$17-$K87/12)*$J87*$F85,0)+MAX((Expenses!LE$16-$K88/12)*$J88*$F85,0)+MAX((Expenses!LE$18-$K89/12)*$J89*$F85,0)))),0)</f>
        <v>0</v>
      </c>
      <c r="LH251" s="515">
        <f>IF(AND(LH$167&lt;=$E85,LH$167&gt;=EOMONTH($D85,0)),IF($G85="NNN",SUM(Expenses!LF$14:LF$18)*$F85,IF($G85="FSG",0,IF($G85="MG",SUMPRODUCT(Expenses!LF$14:LF$18,$I85:$I89)*$F85,MAX((Expenses!LF$15-$K85/12)*$J85*$F85,0)+MAX((Expenses!LF$14-$K86/12)*$J86*$F85,0)+MAX((Expenses!LF$17-$K87/12)*$J87*$F85,0)+MAX((Expenses!LF$16-$K88/12)*$J88*$F85,0)+MAX((Expenses!LF$18-$K89/12)*$J89*$F85,0)))),0)</f>
        <v>0</v>
      </c>
      <c r="LI251" s="515">
        <f>IF(AND(LI$167&lt;=$E85,LI$167&gt;=EOMONTH($D85,0)),IF($G85="NNN",SUM(Expenses!LG$14:LG$18)*$F85,IF($G85="FSG",0,IF($G85="MG",SUMPRODUCT(Expenses!LG$14:LG$18,$I85:$I89)*$F85,MAX((Expenses!LG$15-$K85/12)*$J85*$F85,0)+MAX((Expenses!LG$14-$K86/12)*$J86*$F85,0)+MAX((Expenses!LG$17-$K87/12)*$J87*$F85,0)+MAX((Expenses!LG$16-$K88/12)*$J88*$F85,0)+MAX((Expenses!LG$18-$K89/12)*$J89*$F85,0)))),0)</f>
        <v>0</v>
      </c>
      <c r="LJ251" s="515">
        <f>IF(AND(LJ$167&lt;=$E85,LJ$167&gt;=EOMONTH($D85,0)),IF($G85="NNN",SUM(Expenses!LH$14:LH$18)*$F85,IF($G85="FSG",0,IF($G85="MG",SUMPRODUCT(Expenses!LH$14:LH$18,$I85:$I89)*$F85,MAX((Expenses!LH$15-$K85/12)*$J85*$F85,0)+MAX((Expenses!LH$14-$K86/12)*$J86*$F85,0)+MAX((Expenses!LH$17-$K87/12)*$J87*$F85,0)+MAX((Expenses!LH$16-$K88/12)*$J88*$F85,0)+MAX((Expenses!LH$18-$K89/12)*$J89*$F85,0)))),0)</f>
        <v>0</v>
      </c>
      <c r="LK251" s="515">
        <f>IF(AND(LK$167&lt;=$E85,LK$167&gt;=EOMONTH($D85,0)),IF($G85="NNN",SUM(Expenses!LI$14:LI$18)*$F85,IF($G85="FSG",0,IF($G85="MG",SUMPRODUCT(Expenses!LI$14:LI$18,$I85:$I89)*$F85,MAX((Expenses!LI$15-$K85/12)*$J85*$F85,0)+MAX((Expenses!LI$14-$K86/12)*$J86*$F85,0)+MAX((Expenses!LI$17-$K87/12)*$J87*$F85,0)+MAX((Expenses!LI$16-$K88/12)*$J88*$F85,0)+MAX((Expenses!LI$18-$K89/12)*$J89*$F85,0)))),0)</f>
        <v>0</v>
      </c>
      <c r="LL251" s="515">
        <f>IF(AND(LL$167&lt;=$E85,LL$167&gt;=EOMONTH($D85,0)),IF($G85="NNN",SUM(Expenses!LJ$14:LJ$18)*$F85,IF($G85="FSG",0,IF($G85="MG",SUMPRODUCT(Expenses!LJ$14:LJ$18,$I85:$I89)*$F85,MAX((Expenses!LJ$15-$K85/12)*$J85*$F85,0)+MAX((Expenses!LJ$14-$K86/12)*$J86*$F85,0)+MAX((Expenses!LJ$17-$K87/12)*$J87*$F85,0)+MAX((Expenses!LJ$16-$K88/12)*$J88*$F85,0)+MAX((Expenses!LJ$18-$K89/12)*$J89*$F85,0)))),0)</f>
        <v>0</v>
      </c>
      <c r="LM251" s="515">
        <f>IF(AND(LM$167&lt;=$E85,LM$167&gt;=EOMONTH($D85,0)),IF($G85="NNN",SUM(Expenses!LK$14:LK$18)*$F85,IF($G85="FSG",0,IF($G85="MG",SUMPRODUCT(Expenses!LK$14:LK$18,$I85:$I89)*$F85,MAX((Expenses!LK$15-$K85/12)*$J85*$F85,0)+MAX((Expenses!LK$14-$K86/12)*$J86*$F85,0)+MAX((Expenses!LK$17-$K87/12)*$J87*$F85,0)+MAX((Expenses!LK$16-$K88/12)*$J88*$F85,0)+MAX((Expenses!LK$18-$K89/12)*$J89*$F85,0)))),0)</f>
        <v>0</v>
      </c>
      <c r="LN251" s="515">
        <f>IF(AND(LN$167&lt;=$E85,LN$167&gt;=EOMONTH($D85,0)),IF($G85="NNN",SUM(Expenses!LL$14:LL$18)*$F85,IF($G85="FSG",0,IF($G85="MG",SUMPRODUCT(Expenses!LL$14:LL$18,$I85:$I89)*$F85,MAX((Expenses!LL$15-$K85/12)*$J85*$F85,0)+MAX((Expenses!LL$14-$K86/12)*$J86*$F85,0)+MAX((Expenses!LL$17-$K87/12)*$J87*$F85,0)+MAX((Expenses!LL$16-$K88/12)*$J88*$F85,0)+MAX((Expenses!LL$18-$K89/12)*$J89*$F85,0)))),0)</f>
        <v>0</v>
      </c>
      <c r="LO251" s="515">
        <f>IF(AND(LO$167&lt;=$E85,LO$167&gt;=EOMONTH($D85,0)),IF($G85="NNN",SUM(Expenses!LM$14:LM$18)*$F85,IF($G85="FSG",0,IF($G85="MG",SUMPRODUCT(Expenses!LM$14:LM$18,$I85:$I89)*$F85,MAX((Expenses!LM$15-$K85/12)*$J85*$F85,0)+MAX((Expenses!LM$14-$K86/12)*$J86*$F85,0)+MAX((Expenses!LM$17-$K87/12)*$J87*$F85,0)+MAX((Expenses!LM$16-$K88/12)*$J88*$F85,0)+MAX((Expenses!LM$18-$K89/12)*$J89*$F85,0)))),0)</f>
        <v>0</v>
      </c>
      <c r="LP251" s="515">
        <f>IF(AND(LP$167&lt;=$E85,LP$167&gt;=EOMONTH($D85,0)),IF($G85="NNN",SUM(Expenses!LN$14:LN$18)*$F85,IF($G85="FSG",0,IF($G85="MG",SUMPRODUCT(Expenses!LN$14:LN$18,$I85:$I89)*$F85,MAX((Expenses!LN$15-$K85/12)*$J85*$F85,0)+MAX((Expenses!LN$14-$K86/12)*$J86*$F85,0)+MAX((Expenses!LN$17-$K87/12)*$J87*$F85,0)+MAX((Expenses!LN$16-$K88/12)*$J88*$F85,0)+MAX((Expenses!LN$18-$K89/12)*$J89*$F85,0)))),0)</f>
        <v>0</v>
      </c>
      <c r="LQ251" s="515">
        <f>IF(AND(LQ$167&lt;=$E85,LQ$167&gt;=EOMONTH($D85,0)),IF($G85="NNN",SUM(Expenses!LO$14:LO$18)*$F85,IF($G85="FSG",0,IF($G85="MG",SUMPRODUCT(Expenses!LO$14:LO$18,$I85:$I89)*$F85,MAX((Expenses!LO$15-$K85/12)*$J85*$F85,0)+MAX((Expenses!LO$14-$K86/12)*$J86*$F85,0)+MAX((Expenses!LO$17-$K87/12)*$J87*$F85,0)+MAX((Expenses!LO$16-$K88/12)*$J88*$F85,0)+MAX((Expenses!LO$18-$K89/12)*$J89*$F85,0)))),0)</f>
        <v>0</v>
      </c>
      <c r="LR251" s="515">
        <f>IF(AND(LR$167&lt;=$E85,LR$167&gt;=EOMONTH($D85,0)),IF($G85="NNN",SUM(Expenses!LP$14:LP$18)*$F85,IF($G85="FSG",0,IF($G85="MG",SUMPRODUCT(Expenses!LP$14:LP$18,$I85:$I89)*$F85,MAX((Expenses!LP$15-$K85/12)*$J85*$F85,0)+MAX((Expenses!LP$14-$K86/12)*$J86*$F85,0)+MAX((Expenses!LP$17-$K87/12)*$J87*$F85,0)+MAX((Expenses!LP$16-$K88/12)*$J88*$F85,0)+MAX((Expenses!LP$18-$K89/12)*$J89*$F85,0)))),0)</f>
        <v>0</v>
      </c>
      <c r="LS251" s="515">
        <f>IF(AND(LS$167&lt;=$E85,LS$167&gt;=EOMONTH($D85,0)),IF($G85="NNN",SUM(Expenses!LQ$14:LQ$18)*$F85,IF($G85="FSG",0,IF($G85="MG",SUMPRODUCT(Expenses!LQ$14:LQ$18,$I85:$I89)*$F85,MAX((Expenses!LQ$15-$K85/12)*$J85*$F85,0)+MAX((Expenses!LQ$14-$K86/12)*$J86*$F85,0)+MAX((Expenses!LQ$17-$K87/12)*$J87*$F85,0)+MAX((Expenses!LQ$16-$K88/12)*$J88*$F85,0)+MAX((Expenses!LQ$18-$K89/12)*$J89*$F85,0)))),0)</f>
        <v>0</v>
      </c>
      <c r="LT251" s="515">
        <f>IF(AND(LT$167&lt;=$E85,LT$167&gt;=EOMONTH($D85,0)),IF($G85="NNN",SUM(Expenses!LR$14:LR$18)*$F85,IF($G85="FSG",0,IF($G85="MG",SUMPRODUCT(Expenses!LR$14:LR$18,$I85:$I89)*$F85,MAX((Expenses!LR$15-$K85/12)*$J85*$F85,0)+MAX((Expenses!LR$14-$K86/12)*$J86*$F85,0)+MAX((Expenses!LR$17-$K87/12)*$J87*$F85,0)+MAX((Expenses!LR$16-$K88/12)*$J88*$F85,0)+MAX((Expenses!LR$18-$K89/12)*$J89*$F85,0)))),0)</f>
        <v>0</v>
      </c>
      <c r="LU251" s="515">
        <f>IF(AND(LU$167&lt;=$E85,LU$167&gt;=EOMONTH($D85,0)),IF($G85="NNN",SUM(Expenses!LS$14:LS$18)*$F85,IF($G85="FSG",0,IF($G85="MG",SUMPRODUCT(Expenses!LS$14:LS$18,$I85:$I89)*$F85,MAX((Expenses!LS$15-$K85/12)*$J85*$F85,0)+MAX((Expenses!LS$14-$K86/12)*$J86*$F85,0)+MAX((Expenses!LS$17-$K87/12)*$J87*$F85,0)+MAX((Expenses!LS$16-$K88/12)*$J88*$F85,0)+MAX((Expenses!LS$18-$K89/12)*$J89*$F85,0)))),0)</f>
        <v>0</v>
      </c>
      <c r="LV251" s="515">
        <f>IF(AND(LV$167&lt;=$E85,LV$167&gt;=EOMONTH($D85,0)),IF($G85="NNN",SUM(Expenses!LT$14:LT$18)*$F85,IF($G85="FSG",0,IF($G85="MG",SUMPRODUCT(Expenses!LT$14:LT$18,$I85:$I89)*$F85,MAX((Expenses!LT$15-$K85/12)*$J85*$F85,0)+MAX((Expenses!LT$14-$K86/12)*$J86*$F85,0)+MAX((Expenses!LT$17-$K87/12)*$J87*$F85,0)+MAX((Expenses!LT$16-$K88/12)*$J88*$F85,0)+MAX((Expenses!LT$18-$K89/12)*$J89*$F85,0)))),0)</f>
        <v>0</v>
      </c>
      <c r="LW251" s="515">
        <f>IF(AND(LW$167&lt;=$E85,LW$167&gt;=EOMONTH($D85,0)),IF($G85="NNN",SUM(Expenses!LU$14:LU$18)*$F85,IF($G85="FSG",0,IF($G85="MG",SUMPRODUCT(Expenses!LU$14:LU$18,$I85:$I89)*$F85,MAX((Expenses!LU$15-$K85/12)*$J85*$F85,0)+MAX((Expenses!LU$14-$K86/12)*$J86*$F85,0)+MAX((Expenses!LU$17-$K87/12)*$J87*$F85,0)+MAX((Expenses!LU$16-$K88/12)*$J88*$F85,0)+MAX((Expenses!LU$18-$K89/12)*$J89*$F85,0)))),0)</f>
        <v>0</v>
      </c>
      <c r="LX251" s="515">
        <f>IF(AND(LX$167&lt;=$E85,LX$167&gt;=EOMONTH($D85,0)),IF($G85="NNN",SUM(Expenses!LV$14:LV$18)*$F85,IF($G85="FSG",0,IF($G85="MG",SUMPRODUCT(Expenses!LV$14:LV$18,$I85:$I89)*$F85,MAX((Expenses!LV$15-$K85/12)*$J85*$F85,0)+MAX((Expenses!LV$14-$K86/12)*$J86*$F85,0)+MAX((Expenses!LV$17-$K87/12)*$J87*$F85,0)+MAX((Expenses!LV$16-$K88/12)*$J88*$F85,0)+MAX((Expenses!LV$18-$K89/12)*$J89*$F85,0)))),0)</f>
        <v>0</v>
      </c>
      <c r="LY251" s="515">
        <f>IF(AND(LY$167&lt;=$E85,LY$167&gt;=EOMONTH($D85,0)),IF($G85="NNN",SUM(Expenses!LW$14:LW$18)*$F85,IF($G85="FSG",0,IF($G85="MG",SUMPRODUCT(Expenses!LW$14:LW$18,$I85:$I89)*$F85,MAX((Expenses!LW$15-$K85/12)*$J85*$F85,0)+MAX((Expenses!LW$14-$K86/12)*$J86*$F85,0)+MAX((Expenses!LW$17-$K87/12)*$J87*$F85,0)+MAX((Expenses!LW$16-$K88/12)*$J88*$F85,0)+MAX((Expenses!LW$18-$K89/12)*$J89*$F85,0)))),0)</f>
        <v>0</v>
      </c>
      <c r="LZ251" s="515">
        <f>IF(AND(LZ$167&lt;=$E85,LZ$167&gt;=EOMONTH($D85,0)),IF($G85="NNN",SUM(Expenses!LX$14:LX$18)*$F85,IF($G85="FSG",0,IF($G85="MG",SUMPRODUCT(Expenses!LX$14:LX$18,$I85:$I89)*$F85,MAX((Expenses!LX$15-$K85/12)*$J85*$F85,0)+MAX((Expenses!LX$14-$K86/12)*$J86*$F85,0)+MAX((Expenses!LX$17-$K87/12)*$J87*$F85,0)+MAX((Expenses!LX$16-$K88/12)*$J88*$F85,0)+MAX((Expenses!LX$18-$K89/12)*$J89*$F85,0)))),0)</f>
        <v>0</v>
      </c>
      <c r="MA251" s="515">
        <f>IF(AND(MA$167&lt;=$E85,MA$167&gt;=EOMONTH($D85,0)),IF($G85="NNN",SUM(Expenses!LY$14:LY$18)*$F85,IF($G85="FSG",0,IF($G85="MG",SUMPRODUCT(Expenses!LY$14:LY$18,$I85:$I89)*$F85,MAX((Expenses!LY$15-$K85/12)*$J85*$F85,0)+MAX((Expenses!LY$14-$K86/12)*$J86*$F85,0)+MAX((Expenses!LY$17-$K87/12)*$J87*$F85,0)+MAX((Expenses!LY$16-$K88/12)*$J88*$F85,0)+MAX((Expenses!LY$18-$K89/12)*$J89*$F85,0)))),0)</f>
        <v>0</v>
      </c>
      <c r="MB251" s="515">
        <f>IF(AND(MB$167&lt;=$E85,MB$167&gt;=EOMONTH($D85,0)),IF($G85="NNN",SUM(Expenses!LZ$14:LZ$18)*$F85,IF($G85="FSG",0,IF($G85="MG",SUMPRODUCT(Expenses!LZ$14:LZ$18,$I85:$I89)*$F85,MAX((Expenses!LZ$15-$K85/12)*$J85*$F85,0)+MAX((Expenses!LZ$14-$K86/12)*$J86*$F85,0)+MAX((Expenses!LZ$17-$K87/12)*$J87*$F85,0)+MAX((Expenses!LZ$16-$K88/12)*$J88*$F85,0)+MAX((Expenses!LZ$18-$K89/12)*$J89*$F85,0)))),0)</f>
        <v>0</v>
      </c>
      <c r="MC251" s="515">
        <f>IF(AND(MC$167&lt;=$E85,MC$167&gt;=EOMONTH($D85,0)),IF($G85="NNN",SUM(Expenses!MA$14:MA$18)*$F85,IF($G85="FSG",0,IF($G85="MG",SUMPRODUCT(Expenses!MA$14:MA$18,$I85:$I89)*$F85,MAX((Expenses!MA$15-$K85/12)*$J85*$F85,0)+MAX((Expenses!MA$14-$K86/12)*$J86*$F85,0)+MAX((Expenses!MA$17-$K87/12)*$J87*$F85,0)+MAX((Expenses!MA$16-$K88/12)*$J88*$F85,0)+MAX((Expenses!MA$18-$K89/12)*$J89*$F85,0)))),0)</f>
        <v>0</v>
      </c>
      <c r="MD251" s="515">
        <f>IF(AND(MD$167&lt;=$E85,MD$167&gt;=EOMONTH($D85,0)),IF($G85="NNN",SUM(Expenses!MB$14:MB$18)*$F85,IF($G85="FSG",0,IF($G85="MG",SUMPRODUCT(Expenses!MB$14:MB$18,$I85:$I89)*$F85,MAX((Expenses!MB$15-$K85/12)*$J85*$F85,0)+MAX((Expenses!MB$14-$K86/12)*$J86*$F85,0)+MAX((Expenses!MB$17-$K87/12)*$J87*$F85,0)+MAX((Expenses!MB$16-$K88/12)*$J88*$F85,0)+MAX((Expenses!MB$18-$K89/12)*$J89*$F85,0)))),0)</f>
        <v>0</v>
      </c>
      <c r="ME251" s="515">
        <f>IF(AND(ME$167&lt;=$E85,ME$167&gt;=EOMONTH($D85,0)),IF($G85="NNN",SUM(Expenses!MC$14:MC$18)*$F85,IF($G85="FSG",0,IF($G85="MG",SUMPRODUCT(Expenses!MC$14:MC$18,$I85:$I89)*$F85,MAX((Expenses!MC$15-$K85/12)*$J85*$F85,0)+MAX((Expenses!MC$14-$K86/12)*$J86*$F85,0)+MAX((Expenses!MC$17-$K87/12)*$J87*$F85,0)+MAX((Expenses!MC$16-$K88/12)*$J88*$F85,0)+MAX((Expenses!MC$18-$K89/12)*$J89*$F85,0)))),0)</f>
        <v>0</v>
      </c>
      <c r="MF251" s="515">
        <f>IF(AND(MF$167&lt;=$E85,MF$167&gt;=EOMONTH($D85,0)),IF($G85="NNN",SUM(Expenses!MD$14:MD$18)*$F85,IF($G85="FSG",0,IF($G85="MG",SUMPRODUCT(Expenses!MD$14:MD$18,$I85:$I89)*$F85,MAX((Expenses!MD$15-$K85/12)*$J85*$F85,0)+MAX((Expenses!MD$14-$K86/12)*$J86*$F85,0)+MAX((Expenses!MD$17-$K87/12)*$J87*$F85,0)+MAX((Expenses!MD$16-$K88/12)*$J88*$F85,0)+MAX((Expenses!MD$18-$K89/12)*$J89*$F85,0)))),0)</f>
        <v>0</v>
      </c>
      <c r="MG251" s="515">
        <f>IF(AND(MG$167&lt;=$E85,MG$167&gt;=EOMONTH($D85,0)),IF($G85="NNN",SUM(Expenses!ME$14:ME$18)*$F85,IF($G85="FSG",0,IF($G85="MG",SUMPRODUCT(Expenses!ME$14:ME$18,$I85:$I89)*$F85,MAX((Expenses!ME$15-$K85/12)*$J85*$F85,0)+MAX((Expenses!ME$14-$K86/12)*$J86*$F85,0)+MAX((Expenses!ME$17-$K87/12)*$J87*$F85,0)+MAX((Expenses!ME$16-$K88/12)*$J88*$F85,0)+MAX((Expenses!ME$18-$K89/12)*$J89*$F85,0)))),0)</f>
        <v>0</v>
      </c>
      <c r="MH251" s="515">
        <f>IF(AND(MH$167&lt;=$E85,MH$167&gt;=EOMONTH($D85,0)),IF($G85="NNN",SUM(Expenses!MF$14:MF$18)*$F85,IF($G85="FSG",0,IF($G85="MG",SUMPRODUCT(Expenses!MF$14:MF$18,$I85:$I89)*$F85,MAX((Expenses!MF$15-$K85/12)*$J85*$F85,0)+MAX((Expenses!MF$14-$K86/12)*$J86*$F85,0)+MAX((Expenses!MF$17-$K87/12)*$J87*$F85,0)+MAX((Expenses!MF$16-$K88/12)*$J88*$F85,0)+MAX((Expenses!MF$18-$K89/12)*$J89*$F85,0)))),0)</f>
        <v>0</v>
      </c>
      <c r="MI251" s="515">
        <f>IF(AND(MI$167&lt;=$E85,MI$167&gt;=EOMONTH($D85,0)),IF($G85="NNN",SUM(Expenses!MG$14:MG$18)*$F85,IF($G85="FSG",0,IF($G85="MG",SUMPRODUCT(Expenses!MG$14:MG$18,$I85:$I89)*$F85,MAX((Expenses!MG$15-$K85/12)*$J85*$F85,0)+MAX((Expenses!MG$14-$K86/12)*$J86*$F85,0)+MAX((Expenses!MG$17-$K87/12)*$J87*$F85,0)+MAX((Expenses!MG$16-$K88/12)*$J88*$F85,0)+MAX((Expenses!MG$18-$K89/12)*$J89*$F85,0)))),0)</f>
        <v>0</v>
      </c>
      <c r="MJ251" s="515">
        <f>IF(AND(MJ$167&lt;=$E85,MJ$167&gt;=EOMONTH($D85,0)),IF($G85="NNN",SUM(Expenses!MH$14:MH$18)*$F85,IF($G85="FSG",0,IF($G85="MG",SUMPRODUCT(Expenses!MH$14:MH$18,$I85:$I89)*$F85,MAX((Expenses!MH$15-$K85/12)*$J85*$F85,0)+MAX((Expenses!MH$14-$K86/12)*$J86*$F85,0)+MAX((Expenses!MH$17-$K87/12)*$J87*$F85,0)+MAX((Expenses!MH$16-$K88/12)*$J88*$F85,0)+MAX((Expenses!MH$18-$K89/12)*$J89*$F85,0)))),0)</f>
        <v>0</v>
      </c>
      <c r="MK251" s="515">
        <f>IF(AND(MK$167&lt;=$E85,MK$167&gt;=EOMONTH($D85,0)),IF($G85="NNN",SUM(Expenses!MI$14:MI$18)*$F85,IF($G85="FSG",0,IF($G85="MG",SUMPRODUCT(Expenses!MI$14:MI$18,$I85:$I89)*$F85,MAX((Expenses!MI$15-$K85/12)*$J85*$F85,0)+MAX((Expenses!MI$14-$K86/12)*$J86*$F85,0)+MAX((Expenses!MI$17-$K87/12)*$J87*$F85,0)+MAX((Expenses!MI$16-$K88/12)*$J88*$F85,0)+MAX((Expenses!MI$18-$K89/12)*$J89*$F85,0)))),0)</f>
        <v>0</v>
      </c>
      <c r="ML251" s="515">
        <f>IF(AND(ML$167&lt;=$E85,ML$167&gt;=EOMONTH($D85,0)),IF($G85="NNN",SUM(Expenses!MJ$14:MJ$18)*$F85,IF($G85="FSG",0,IF($G85="MG",SUMPRODUCT(Expenses!MJ$14:MJ$18,$I85:$I89)*$F85,MAX((Expenses!MJ$15-$K85/12)*$J85*$F85,0)+MAX((Expenses!MJ$14-$K86/12)*$J86*$F85,0)+MAX((Expenses!MJ$17-$K87/12)*$J87*$F85,0)+MAX((Expenses!MJ$16-$K88/12)*$J88*$F85,0)+MAX((Expenses!MJ$18-$K89/12)*$J89*$F85,0)))),0)</f>
        <v>0</v>
      </c>
      <c r="MM251" s="515">
        <f>IF(AND(MM$167&lt;=$E85,MM$167&gt;=EOMONTH($D85,0)),IF($G85="NNN",SUM(Expenses!MK$14:MK$18)*$F85,IF($G85="FSG",0,IF($G85="MG",SUMPRODUCT(Expenses!MK$14:MK$18,$I85:$I89)*$F85,MAX((Expenses!MK$15-$K85/12)*$J85*$F85,0)+MAX((Expenses!MK$14-$K86/12)*$J86*$F85,0)+MAX((Expenses!MK$17-$K87/12)*$J87*$F85,0)+MAX((Expenses!MK$16-$K88/12)*$J88*$F85,0)+MAX((Expenses!MK$18-$K89/12)*$J89*$F85,0)))),0)</f>
        <v>0</v>
      </c>
      <c r="MN251" s="515">
        <f>IF(AND(MN$167&lt;=$E85,MN$167&gt;=EOMONTH($D85,0)),IF($G85="NNN",SUM(Expenses!ML$14:ML$18)*$F85,IF($G85="FSG",0,IF($G85="MG",SUMPRODUCT(Expenses!ML$14:ML$18,$I85:$I89)*$F85,MAX((Expenses!ML$15-$K85/12)*$J85*$F85,0)+MAX((Expenses!ML$14-$K86/12)*$J86*$F85,0)+MAX((Expenses!ML$17-$K87/12)*$J87*$F85,0)+MAX((Expenses!ML$16-$K88/12)*$J88*$F85,0)+MAX((Expenses!ML$18-$K89/12)*$J89*$F85,0)))),0)</f>
        <v>0</v>
      </c>
      <c r="MO251" s="515">
        <f>IF(AND(MO$167&lt;=$E85,MO$167&gt;=EOMONTH($D85,0)),IF($G85="NNN",SUM(Expenses!MM$14:MM$18)*$F85,IF($G85="FSG",0,IF($G85="MG",SUMPRODUCT(Expenses!MM$14:MM$18,$I85:$I89)*$F85,MAX((Expenses!MM$15-$K85/12)*$J85*$F85,0)+MAX((Expenses!MM$14-$K86/12)*$J86*$F85,0)+MAX((Expenses!MM$17-$K87/12)*$J87*$F85,0)+MAX((Expenses!MM$16-$K88/12)*$J88*$F85,0)+MAX((Expenses!MM$18-$K89/12)*$J89*$F85,0)))),0)</f>
        <v>0</v>
      </c>
      <c r="MP251" s="515">
        <f>IF(AND(MP$167&lt;=$E85,MP$167&gt;=EOMONTH($D85,0)),IF($G85="NNN",SUM(Expenses!MN$14:MN$18)*$F85,IF($G85="FSG",0,IF($G85="MG",SUMPRODUCT(Expenses!MN$14:MN$18,$I85:$I89)*$F85,MAX((Expenses!MN$15-$K85/12)*$J85*$F85,0)+MAX((Expenses!MN$14-$K86/12)*$J86*$F85,0)+MAX((Expenses!MN$17-$K87/12)*$J87*$F85,0)+MAX((Expenses!MN$16-$K88/12)*$J88*$F85,0)+MAX((Expenses!MN$18-$K89/12)*$J89*$F85,0)))),0)</f>
        <v>0</v>
      </c>
      <c r="MQ251" s="515">
        <f>IF(AND(MQ$167&lt;=$E85,MQ$167&gt;=EOMONTH($D85,0)),IF($G85="NNN",SUM(Expenses!MO$14:MO$18)*$F85,IF($G85="FSG",0,IF($G85="MG",SUMPRODUCT(Expenses!MO$14:MO$18,$I85:$I89)*$F85,MAX((Expenses!MO$15-$K85/12)*$J85*$F85,0)+MAX((Expenses!MO$14-$K86/12)*$J86*$F85,0)+MAX((Expenses!MO$17-$K87/12)*$J87*$F85,0)+MAX((Expenses!MO$16-$K88/12)*$J88*$F85,0)+MAX((Expenses!MO$18-$K89/12)*$J89*$F85,0)))),0)</f>
        <v>0</v>
      </c>
      <c r="MR251" s="515">
        <f>IF(AND(MR$167&lt;=$E85,MR$167&gt;=EOMONTH($D85,0)),IF($G85="NNN",SUM(Expenses!MP$14:MP$18)*$F85,IF($G85="FSG",0,IF($G85="MG",SUMPRODUCT(Expenses!MP$14:MP$18,$I85:$I89)*$F85,MAX((Expenses!MP$15-$K85/12)*$J85*$F85,0)+MAX((Expenses!MP$14-$K86/12)*$J86*$F85,0)+MAX((Expenses!MP$17-$K87/12)*$J87*$F85,0)+MAX((Expenses!MP$16-$K88/12)*$J88*$F85,0)+MAX((Expenses!MP$18-$K89/12)*$J89*$F85,0)))),0)</f>
        <v>0</v>
      </c>
      <c r="MS251" s="515">
        <f>IF(AND(MS$167&lt;=$E85,MS$167&gt;=EOMONTH($D85,0)),IF($G85="NNN",SUM(Expenses!MQ$14:MQ$18)*$F85,IF($G85="FSG",0,IF($G85="MG",SUMPRODUCT(Expenses!MQ$14:MQ$18,$I85:$I89)*$F85,MAX((Expenses!MQ$15-$K85/12)*$J85*$F85,0)+MAX((Expenses!MQ$14-$K86/12)*$J86*$F85,0)+MAX((Expenses!MQ$17-$K87/12)*$J87*$F85,0)+MAX((Expenses!MQ$16-$K88/12)*$J88*$F85,0)+MAX((Expenses!MQ$18-$K89/12)*$J89*$F85,0)))),0)</f>
        <v>0</v>
      </c>
      <c r="MT251" s="515">
        <f>IF(AND(MT$167&lt;=$E85,MT$167&gt;=EOMONTH($D85,0)),IF($G85="NNN",SUM(Expenses!MR$14:MR$18)*$F85,IF($G85="FSG",0,IF($G85="MG",SUMPRODUCT(Expenses!MR$14:MR$18,$I85:$I89)*$F85,MAX((Expenses!MR$15-$K85/12)*$J85*$F85,0)+MAX((Expenses!MR$14-$K86/12)*$J86*$F85,0)+MAX((Expenses!MR$17-$K87/12)*$J87*$F85,0)+MAX((Expenses!MR$16-$K88/12)*$J88*$F85,0)+MAX((Expenses!MR$18-$K89/12)*$J89*$F85,0)))),0)</f>
        <v>0</v>
      </c>
      <c r="MU251" s="515">
        <f>IF(AND(MU$167&lt;=$E85,MU$167&gt;=EOMONTH($D85,0)),IF($G85="NNN",SUM(Expenses!MS$14:MS$18)*$F85,IF($G85="FSG",0,IF($G85="MG",SUMPRODUCT(Expenses!MS$14:MS$18,$I85:$I89)*$F85,MAX((Expenses!MS$15-$K85/12)*$J85*$F85,0)+MAX((Expenses!MS$14-$K86/12)*$J86*$F85,0)+MAX((Expenses!MS$17-$K87/12)*$J87*$F85,0)+MAX((Expenses!MS$16-$K88/12)*$J88*$F85,0)+MAX((Expenses!MS$18-$K89/12)*$J89*$F85,0)))),0)</f>
        <v>0</v>
      </c>
      <c r="MV251" s="515">
        <f>IF(AND(MV$167&lt;=$E85,MV$167&gt;=EOMONTH($D85,0)),IF($G85="NNN",SUM(Expenses!MT$14:MT$18)*$F85,IF($G85="FSG",0,IF($G85="MG",SUMPRODUCT(Expenses!MT$14:MT$18,$I85:$I89)*$F85,MAX((Expenses!MT$15-$K85/12)*$J85*$F85,0)+MAX((Expenses!MT$14-$K86/12)*$J86*$F85,0)+MAX((Expenses!MT$17-$K87/12)*$J87*$F85,0)+MAX((Expenses!MT$16-$K88/12)*$J88*$F85,0)+MAX((Expenses!MT$18-$K89/12)*$J89*$F85,0)))),0)</f>
        <v>0</v>
      </c>
      <c r="MW251" s="515">
        <f>IF(AND(MW$167&lt;=$E85,MW$167&gt;=EOMONTH($D85,0)),IF($G85="NNN",SUM(Expenses!MU$14:MU$18)*$F85,IF($G85="FSG",0,IF($G85="MG",SUMPRODUCT(Expenses!MU$14:MU$18,$I85:$I89)*$F85,MAX((Expenses!MU$15-$K85/12)*$J85*$F85,0)+MAX((Expenses!MU$14-$K86/12)*$J86*$F85,0)+MAX((Expenses!MU$17-$K87/12)*$J87*$F85,0)+MAX((Expenses!MU$16-$K88/12)*$J88*$F85,0)+MAX((Expenses!MU$18-$K89/12)*$J89*$F85,0)))),0)</f>
        <v>0</v>
      </c>
      <c r="MX251" s="515">
        <f>IF(AND(MX$167&lt;=$E85,MX$167&gt;=EOMONTH($D85,0)),IF($G85="NNN",SUM(Expenses!MV$14:MV$18)*$F85,IF($G85="FSG",0,IF($G85="MG",SUMPRODUCT(Expenses!MV$14:MV$18,$I85:$I89)*$F85,MAX((Expenses!MV$15-$K85/12)*$J85*$F85,0)+MAX((Expenses!MV$14-$K86/12)*$J86*$F85,0)+MAX((Expenses!MV$17-$K87/12)*$J87*$F85,0)+MAX((Expenses!MV$16-$K88/12)*$J88*$F85,0)+MAX((Expenses!MV$18-$K89/12)*$J89*$F85,0)))),0)</f>
        <v>0</v>
      </c>
      <c r="MY251" s="515">
        <f>IF(AND(MY$167&lt;=$E85,MY$167&gt;=EOMONTH($D85,0)),IF($G85="NNN",SUM(Expenses!MW$14:MW$18)*$F85,IF($G85="FSG",0,IF($G85="MG",SUMPRODUCT(Expenses!MW$14:MW$18,$I85:$I89)*$F85,MAX((Expenses!MW$15-$K85/12)*$J85*$F85,0)+MAX((Expenses!MW$14-$K86/12)*$J86*$F85,0)+MAX((Expenses!MW$17-$K87/12)*$J87*$F85,0)+MAX((Expenses!MW$16-$K88/12)*$J88*$F85,0)+MAX((Expenses!MW$18-$K89/12)*$J89*$F85,0)))),0)</f>
        <v>0</v>
      </c>
      <c r="MZ251" s="515">
        <f>IF(AND(MZ$167&lt;=$E85,MZ$167&gt;=EOMONTH($D85,0)),IF($G85="NNN",SUM(Expenses!MX$14:MX$18)*$F85,IF($G85="FSG",0,IF($G85="MG",SUMPRODUCT(Expenses!MX$14:MX$18,$I85:$I89)*$F85,MAX((Expenses!MX$15-$K85/12)*$J85*$F85,0)+MAX((Expenses!MX$14-$K86/12)*$J86*$F85,0)+MAX((Expenses!MX$17-$K87/12)*$J87*$F85,0)+MAX((Expenses!MX$16-$K88/12)*$J88*$F85,0)+MAX((Expenses!MX$18-$K89/12)*$J89*$F85,0)))),0)</f>
        <v>0</v>
      </c>
      <c r="NA251" s="515">
        <f>IF(AND(NA$167&lt;=$E85,NA$167&gt;=EOMONTH($D85,0)),IF($G85="NNN",SUM(Expenses!MY$14:MY$18)*$F85,IF($G85="FSG",0,IF($G85="MG",SUMPRODUCT(Expenses!MY$14:MY$18,$I85:$I89)*$F85,MAX((Expenses!MY$15-$K85/12)*$J85*$F85,0)+MAX((Expenses!MY$14-$K86/12)*$J86*$F85,0)+MAX((Expenses!MY$17-$K87/12)*$J87*$F85,0)+MAX((Expenses!MY$16-$K88/12)*$J88*$F85,0)+MAX((Expenses!MY$18-$K89/12)*$J89*$F85,0)))),0)</f>
        <v>0</v>
      </c>
      <c r="NB251" s="515">
        <f>IF(AND(NB$167&lt;=$E85,NB$167&gt;=EOMONTH($D85,0)),IF($G85="NNN",SUM(Expenses!MZ$14:MZ$18)*$F85,IF($G85="FSG",0,IF($G85="MG",SUMPRODUCT(Expenses!MZ$14:MZ$18,$I85:$I89)*$F85,MAX((Expenses!MZ$15-$K85/12)*$J85*$F85,0)+MAX((Expenses!MZ$14-$K86/12)*$J86*$F85,0)+MAX((Expenses!MZ$17-$K87/12)*$J87*$F85,0)+MAX((Expenses!MZ$16-$K88/12)*$J88*$F85,0)+MAX((Expenses!MZ$18-$K89/12)*$J89*$F85,0)))),0)</f>
        <v>0</v>
      </c>
      <c r="NC251" s="515">
        <f>IF(AND(NC$167&lt;=$E85,NC$167&gt;=EOMONTH($D85,0)),IF($G85="NNN",SUM(Expenses!NA$14:NA$18)*$F85,IF($G85="FSG",0,IF($G85="MG",SUMPRODUCT(Expenses!NA$14:NA$18,$I85:$I89)*$F85,MAX((Expenses!NA$15-$K85/12)*$J85*$F85,0)+MAX((Expenses!NA$14-$K86/12)*$J86*$F85,0)+MAX((Expenses!NA$17-$K87/12)*$J87*$F85,0)+MAX((Expenses!NA$16-$K88/12)*$J88*$F85,0)+MAX((Expenses!NA$18-$K89/12)*$J89*$F85,0)))),0)</f>
        <v>0</v>
      </c>
      <c r="ND251" s="515">
        <f>IF(AND(ND$167&lt;=$E85,ND$167&gt;=EOMONTH($D85,0)),IF($G85="NNN",SUM(Expenses!NB$14:NB$18)*$F85,IF($G85="FSG",0,IF($G85="MG",SUMPRODUCT(Expenses!NB$14:NB$18,$I85:$I89)*$F85,MAX((Expenses!NB$15-$K85/12)*$J85*$F85,0)+MAX((Expenses!NB$14-$K86/12)*$J86*$F85,0)+MAX((Expenses!NB$17-$K87/12)*$J87*$F85,0)+MAX((Expenses!NB$16-$K88/12)*$J88*$F85,0)+MAX((Expenses!NB$18-$K89/12)*$J89*$F85,0)))),0)</f>
        <v>0</v>
      </c>
      <c r="NE251" s="515">
        <f>IF(AND(NE$167&lt;=$E85,NE$167&gt;=EOMONTH($D85,0)),IF($G85="NNN",SUM(Expenses!NC$14:NC$18)*$F85,IF($G85="FSG",0,IF($G85="MG",SUMPRODUCT(Expenses!NC$14:NC$18,$I85:$I89)*$F85,MAX((Expenses!NC$15-$K85/12)*$J85*$F85,0)+MAX((Expenses!NC$14-$K86/12)*$J86*$F85,0)+MAX((Expenses!NC$17-$K87/12)*$J87*$F85,0)+MAX((Expenses!NC$16-$K88/12)*$J88*$F85,0)+MAX((Expenses!NC$18-$K89/12)*$J89*$F85,0)))),0)</f>
        <v>0</v>
      </c>
      <c r="NF251" s="515">
        <f>IF(AND(NF$167&lt;=$E85,NF$167&gt;=EOMONTH($D85,0)),IF($G85="NNN",SUM(Expenses!ND$14:ND$18)*$F85,IF($G85="FSG",0,IF($G85="MG",SUMPRODUCT(Expenses!ND$14:ND$18,$I85:$I89)*$F85,MAX((Expenses!ND$15-$K85/12)*$J85*$F85,0)+MAX((Expenses!ND$14-$K86/12)*$J86*$F85,0)+MAX((Expenses!ND$17-$K87/12)*$J87*$F85,0)+MAX((Expenses!ND$16-$K88/12)*$J88*$F85,0)+MAX((Expenses!ND$18-$K89/12)*$J89*$F85,0)))),0)</f>
        <v>0</v>
      </c>
      <c r="NG251" s="515">
        <f>IF(AND(NG$167&lt;=$E85,NG$167&gt;=EOMONTH($D85,0)),IF($G85="NNN",SUM(Expenses!NE$14:NE$18)*$F85,IF($G85="FSG",0,IF($G85="MG",SUMPRODUCT(Expenses!NE$14:NE$18,$I85:$I89)*$F85,MAX((Expenses!NE$15-$K85/12)*$J85*$F85,0)+MAX((Expenses!NE$14-$K86/12)*$J86*$F85,0)+MAX((Expenses!NE$17-$K87/12)*$J87*$F85,0)+MAX((Expenses!NE$16-$K88/12)*$J88*$F85,0)+MAX((Expenses!NE$18-$K89/12)*$J89*$F85,0)))),0)</f>
        <v>0</v>
      </c>
      <c r="NH251" s="515">
        <f>IF(AND(NH$167&lt;=$E85,NH$167&gt;=EOMONTH($D85,0)),IF($G85="NNN",SUM(Expenses!NF$14:NF$18)*$F85,IF($G85="FSG",0,IF($G85="MG",SUMPRODUCT(Expenses!NF$14:NF$18,$I85:$I89)*$F85,MAX((Expenses!NF$15-$K85/12)*$J85*$F85,0)+MAX((Expenses!NF$14-$K86/12)*$J86*$F85,0)+MAX((Expenses!NF$17-$K87/12)*$J87*$F85,0)+MAX((Expenses!NF$16-$K88/12)*$J88*$F85,0)+MAX((Expenses!NF$18-$K89/12)*$J89*$F85,0)))),0)</f>
        <v>0</v>
      </c>
      <c r="NI251" s="515">
        <f>IF(AND(NI$167&lt;=$E85,NI$167&gt;=EOMONTH($D85,0)),IF($G85="NNN",SUM(Expenses!NG$14:NG$18)*$F85,IF($G85="FSG",0,IF($G85="MG",SUMPRODUCT(Expenses!NG$14:NG$18,$I85:$I89)*$F85,MAX((Expenses!NG$15-$K85/12)*$J85*$F85,0)+MAX((Expenses!NG$14-$K86/12)*$J86*$F85,0)+MAX((Expenses!NG$17-$K87/12)*$J87*$F85,0)+MAX((Expenses!NG$16-$K88/12)*$J88*$F85,0)+MAX((Expenses!NG$18-$K89/12)*$J89*$F85,0)))),0)</f>
        <v>0</v>
      </c>
      <c r="NJ251" s="515">
        <f>IF(AND(NJ$167&lt;=$E85,NJ$167&gt;=EOMONTH($D85,0)),IF($G85="NNN",SUM(Expenses!NH$14:NH$18)*$F85,IF($G85="FSG",0,IF($G85="MG",SUMPRODUCT(Expenses!NH$14:NH$18,$I85:$I89)*$F85,MAX((Expenses!NH$15-$K85/12)*$J85*$F85,0)+MAX((Expenses!NH$14-$K86/12)*$J86*$F85,0)+MAX((Expenses!NH$17-$K87/12)*$J87*$F85,0)+MAX((Expenses!NH$16-$K88/12)*$J88*$F85,0)+MAX((Expenses!NH$18-$K89/12)*$J89*$F85,0)))),0)</f>
        <v>0</v>
      </c>
      <c r="NK251" s="518">
        <f>IF(AND(NK$167&lt;=$E85,NK$167&gt;=EOMONTH($D85,0)),IF($G85="NNN",SUM(Expenses!NI$14:NI$18)*$F85,IF($G85="FSG",0,IF($G85="MG",SUMPRODUCT(Expenses!NI$14:NI$18,$I85:$I89)*$F85,MAX((Expenses!NI$15-$K85/12)*$J85*$F85,0)+MAX((Expenses!NI$14-$K86/12)*$J86*$F85,0)+MAX((Expenses!NI$17-$K87/12)*$J87*$F85,0)+MAX((Expenses!NI$16-$K88/12)*$J88*$F85,0)+MAX((Expenses!NI$18-$K89/12)*$J89*$F85,0)))),0)</f>
        <v>0</v>
      </c>
    </row>
    <row r="252" spans="1:375" s="384" customFormat="1" ht="13.8" x14ac:dyDescent="0.3">
      <c r="A252" s="517">
        <f t="shared" si="330"/>
        <v>0</v>
      </c>
      <c r="B252" s="421" t="s">
        <v>329</v>
      </c>
      <c r="C252" s="514" t="s">
        <v>330</v>
      </c>
      <c r="D252" s="515">
        <f t="shared" ref="D252:BO252" si="331">IF(OR($AL85=0,D$167&gt;$E85,D$167&lt;EOMONTH($D85,0)),0,IF(((($AJ85*((1+$AN85)^(D$165-1))/12))-(D250/$AM85))*$AM85&lt;0,0,((($AJ85*((1+$AN85)^(D$165-1))/12))-(D250/$AM85))*$AM85))</f>
        <v>0</v>
      </c>
      <c r="E252" s="515">
        <f t="shared" si="331"/>
        <v>0</v>
      </c>
      <c r="F252" s="515">
        <f t="shared" si="331"/>
        <v>0</v>
      </c>
      <c r="G252" s="515">
        <f t="shared" si="331"/>
        <v>0</v>
      </c>
      <c r="H252" s="515">
        <f t="shared" si="331"/>
        <v>0</v>
      </c>
      <c r="I252" s="515">
        <f t="shared" si="331"/>
        <v>0</v>
      </c>
      <c r="J252" s="515">
        <f t="shared" si="331"/>
        <v>0</v>
      </c>
      <c r="K252" s="515">
        <f t="shared" si="331"/>
        <v>0</v>
      </c>
      <c r="L252" s="515">
        <f t="shared" si="331"/>
        <v>0</v>
      </c>
      <c r="M252" s="515">
        <f t="shared" si="331"/>
        <v>0</v>
      </c>
      <c r="N252" s="515">
        <f t="shared" si="331"/>
        <v>0</v>
      </c>
      <c r="O252" s="515">
        <f t="shared" si="331"/>
        <v>0</v>
      </c>
      <c r="P252" s="515">
        <f t="shared" si="331"/>
        <v>0</v>
      </c>
      <c r="Q252" s="515">
        <f t="shared" si="331"/>
        <v>0</v>
      </c>
      <c r="R252" s="515">
        <f t="shared" si="331"/>
        <v>0</v>
      </c>
      <c r="S252" s="515">
        <f t="shared" si="331"/>
        <v>0</v>
      </c>
      <c r="T252" s="515">
        <f t="shared" si="331"/>
        <v>0</v>
      </c>
      <c r="U252" s="515">
        <f t="shared" si="331"/>
        <v>0</v>
      </c>
      <c r="V252" s="515">
        <f t="shared" si="331"/>
        <v>0</v>
      </c>
      <c r="W252" s="515">
        <f t="shared" si="331"/>
        <v>0</v>
      </c>
      <c r="X252" s="515">
        <f t="shared" si="331"/>
        <v>0</v>
      </c>
      <c r="Y252" s="515">
        <f t="shared" si="331"/>
        <v>0</v>
      </c>
      <c r="Z252" s="515">
        <f t="shared" si="331"/>
        <v>0</v>
      </c>
      <c r="AA252" s="515">
        <f t="shared" si="331"/>
        <v>0</v>
      </c>
      <c r="AB252" s="515">
        <f t="shared" si="331"/>
        <v>0</v>
      </c>
      <c r="AC252" s="515">
        <f t="shared" si="331"/>
        <v>0</v>
      </c>
      <c r="AD252" s="515">
        <f t="shared" si="331"/>
        <v>0</v>
      </c>
      <c r="AE252" s="515">
        <f t="shared" si="331"/>
        <v>0</v>
      </c>
      <c r="AF252" s="515">
        <f t="shared" si="331"/>
        <v>0</v>
      </c>
      <c r="AG252" s="515">
        <f t="shared" si="331"/>
        <v>0</v>
      </c>
      <c r="AH252" s="515">
        <f t="shared" si="331"/>
        <v>0</v>
      </c>
      <c r="AI252" s="515">
        <f t="shared" si="331"/>
        <v>0</v>
      </c>
      <c r="AJ252" s="515">
        <f t="shared" si="331"/>
        <v>0</v>
      </c>
      <c r="AK252" s="515">
        <f t="shared" si="331"/>
        <v>0</v>
      </c>
      <c r="AL252" s="515">
        <f t="shared" si="331"/>
        <v>0</v>
      </c>
      <c r="AM252" s="515">
        <f t="shared" si="331"/>
        <v>0</v>
      </c>
      <c r="AN252" s="515">
        <f t="shared" si="331"/>
        <v>0</v>
      </c>
      <c r="AO252" s="515">
        <f t="shared" si="331"/>
        <v>0</v>
      </c>
      <c r="AP252" s="515">
        <f t="shared" si="331"/>
        <v>0</v>
      </c>
      <c r="AQ252" s="515">
        <f t="shared" si="331"/>
        <v>0</v>
      </c>
      <c r="AR252" s="515">
        <f t="shared" si="331"/>
        <v>0</v>
      </c>
      <c r="AS252" s="515">
        <f t="shared" si="331"/>
        <v>0</v>
      </c>
      <c r="AT252" s="515">
        <f t="shared" si="331"/>
        <v>0</v>
      </c>
      <c r="AU252" s="515">
        <f t="shared" si="331"/>
        <v>0</v>
      </c>
      <c r="AV252" s="515">
        <f t="shared" si="331"/>
        <v>0</v>
      </c>
      <c r="AW252" s="515">
        <f t="shared" si="331"/>
        <v>0</v>
      </c>
      <c r="AX252" s="515">
        <f t="shared" si="331"/>
        <v>0</v>
      </c>
      <c r="AY252" s="515">
        <f t="shared" si="331"/>
        <v>0</v>
      </c>
      <c r="AZ252" s="515">
        <f t="shared" si="331"/>
        <v>0</v>
      </c>
      <c r="BA252" s="515">
        <f t="shared" si="331"/>
        <v>0</v>
      </c>
      <c r="BB252" s="515">
        <f t="shared" si="331"/>
        <v>0</v>
      </c>
      <c r="BC252" s="515">
        <f t="shared" si="331"/>
        <v>0</v>
      </c>
      <c r="BD252" s="515">
        <f t="shared" si="331"/>
        <v>0</v>
      </c>
      <c r="BE252" s="515">
        <f t="shared" si="331"/>
        <v>0</v>
      </c>
      <c r="BF252" s="515">
        <f t="shared" si="331"/>
        <v>0</v>
      </c>
      <c r="BG252" s="515">
        <f t="shared" si="331"/>
        <v>0</v>
      </c>
      <c r="BH252" s="515">
        <f t="shared" si="331"/>
        <v>0</v>
      </c>
      <c r="BI252" s="515">
        <f t="shared" si="331"/>
        <v>0</v>
      </c>
      <c r="BJ252" s="515">
        <f t="shared" si="331"/>
        <v>0</v>
      </c>
      <c r="BK252" s="515">
        <f t="shared" si="331"/>
        <v>0</v>
      </c>
      <c r="BL252" s="515">
        <f t="shared" si="331"/>
        <v>0</v>
      </c>
      <c r="BM252" s="515">
        <f t="shared" si="331"/>
        <v>0</v>
      </c>
      <c r="BN252" s="515">
        <f t="shared" si="331"/>
        <v>0</v>
      </c>
      <c r="BO252" s="515">
        <f t="shared" si="331"/>
        <v>0</v>
      </c>
      <c r="BP252" s="515">
        <f t="shared" ref="BP252:EA252" si="332">IF(OR($AL85=0,BP$167&gt;$E85,BP$167&lt;EOMONTH($D85,0)),0,IF(((($AJ85*((1+$AN85)^(BP$165-1))/12))-(BP250/$AM85))*$AM85&lt;0,0,((($AJ85*((1+$AN85)^(BP$165-1))/12))-(BP250/$AM85))*$AM85))</f>
        <v>0</v>
      </c>
      <c r="BQ252" s="515">
        <f t="shared" si="332"/>
        <v>0</v>
      </c>
      <c r="BR252" s="515">
        <f t="shared" si="332"/>
        <v>0</v>
      </c>
      <c r="BS252" s="515">
        <f t="shared" si="332"/>
        <v>0</v>
      </c>
      <c r="BT252" s="515">
        <f t="shared" si="332"/>
        <v>0</v>
      </c>
      <c r="BU252" s="515">
        <f t="shared" si="332"/>
        <v>0</v>
      </c>
      <c r="BV252" s="515">
        <f t="shared" si="332"/>
        <v>0</v>
      </c>
      <c r="BW252" s="515">
        <f t="shared" si="332"/>
        <v>0</v>
      </c>
      <c r="BX252" s="515">
        <f t="shared" si="332"/>
        <v>0</v>
      </c>
      <c r="BY252" s="515">
        <f t="shared" si="332"/>
        <v>0</v>
      </c>
      <c r="BZ252" s="515">
        <f t="shared" si="332"/>
        <v>0</v>
      </c>
      <c r="CA252" s="515">
        <f t="shared" si="332"/>
        <v>0</v>
      </c>
      <c r="CB252" s="515">
        <f t="shared" si="332"/>
        <v>0</v>
      </c>
      <c r="CC252" s="515">
        <f t="shared" si="332"/>
        <v>0</v>
      </c>
      <c r="CD252" s="515">
        <f t="shared" si="332"/>
        <v>0</v>
      </c>
      <c r="CE252" s="515">
        <f t="shared" si="332"/>
        <v>0</v>
      </c>
      <c r="CF252" s="515">
        <f t="shared" si="332"/>
        <v>0</v>
      </c>
      <c r="CG252" s="515">
        <f t="shared" si="332"/>
        <v>0</v>
      </c>
      <c r="CH252" s="515">
        <f t="shared" si="332"/>
        <v>0</v>
      </c>
      <c r="CI252" s="515">
        <f t="shared" si="332"/>
        <v>0</v>
      </c>
      <c r="CJ252" s="515">
        <f t="shared" si="332"/>
        <v>0</v>
      </c>
      <c r="CK252" s="515">
        <f t="shared" si="332"/>
        <v>0</v>
      </c>
      <c r="CL252" s="515">
        <f t="shared" si="332"/>
        <v>0</v>
      </c>
      <c r="CM252" s="515">
        <f t="shared" si="332"/>
        <v>0</v>
      </c>
      <c r="CN252" s="515">
        <f t="shared" si="332"/>
        <v>0</v>
      </c>
      <c r="CO252" s="515">
        <f t="shared" si="332"/>
        <v>0</v>
      </c>
      <c r="CP252" s="515">
        <f t="shared" si="332"/>
        <v>0</v>
      </c>
      <c r="CQ252" s="515">
        <f t="shared" si="332"/>
        <v>0</v>
      </c>
      <c r="CR252" s="515">
        <f t="shared" si="332"/>
        <v>0</v>
      </c>
      <c r="CS252" s="515">
        <f t="shared" si="332"/>
        <v>0</v>
      </c>
      <c r="CT252" s="515">
        <f t="shared" si="332"/>
        <v>0</v>
      </c>
      <c r="CU252" s="515">
        <f t="shared" si="332"/>
        <v>0</v>
      </c>
      <c r="CV252" s="515">
        <f t="shared" si="332"/>
        <v>0</v>
      </c>
      <c r="CW252" s="515">
        <f t="shared" si="332"/>
        <v>0</v>
      </c>
      <c r="CX252" s="515">
        <f t="shared" si="332"/>
        <v>0</v>
      </c>
      <c r="CY252" s="515">
        <f t="shared" si="332"/>
        <v>0</v>
      </c>
      <c r="CZ252" s="515">
        <f t="shared" si="332"/>
        <v>0</v>
      </c>
      <c r="DA252" s="515">
        <f t="shared" si="332"/>
        <v>0</v>
      </c>
      <c r="DB252" s="515">
        <f t="shared" si="332"/>
        <v>0</v>
      </c>
      <c r="DC252" s="515">
        <f t="shared" si="332"/>
        <v>0</v>
      </c>
      <c r="DD252" s="515">
        <f t="shared" si="332"/>
        <v>0</v>
      </c>
      <c r="DE252" s="515">
        <f t="shared" si="332"/>
        <v>0</v>
      </c>
      <c r="DF252" s="515">
        <f t="shared" si="332"/>
        <v>0</v>
      </c>
      <c r="DG252" s="515">
        <f t="shared" si="332"/>
        <v>0</v>
      </c>
      <c r="DH252" s="515">
        <f t="shared" si="332"/>
        <v>0</v>
      </c>
      <c r="DI252" s="515">
        <f t="shared" si="332"/>
        <v>0</v>
      </c>
      <c r="DJ252" s="515">
        <f t="shared" si="332"/>
        <v>0</v>
      </c>
      <c r="DK252" s="515">
        <f t="shared" si="332"/>
        <v>0</v>
      </c>
      <c r="DL252" s="515">
        <f t="shared" si="332"/>
        <v>0</v>
      </c>
      <c r="DM252" s="515">
        <f t="shared" si="332"/>
        <v>0</v>
      </c>
      <c r="DN252" s="515">
        <f t="shared" si="332"/>
        <v>0</v>
      </c>
      <c r="DO252" s="515">
        <f t="shared" si="332"/>
        <v>0</v>
      </c>
      <c r="DP252" s="515">
        <f t="shared" si="332"/>
        <v>0</v>
      </c>
      <c r="DQ252" s="515">
        <f t="shared" si="332"/>
        <v>0</v>
      </c>
      <c r="DR252" s="515">
        <f t="shared" si="332"/>
        <v>0</v>
      </c>
      <c r="DS252" s="515">
        <f t="shared" si="332"/>
        <v>0</v>
      </c>
      <c r="DT252" s="515">
        <f t="shared" si="332"/>
        <v>0</v>
      </c>
      <c r="DU252" s="515">
        <f t="shared" si="332"/>
        <v>0</v>
      </c>
      <c r="DV252" s="515">
        <f t="shared" si="332"/>
        <v>0</v>
      </c>
      <c r="DW252" s="515">
        <f t="shared" si="332"/>
        <v>0</v>
      </c>
      <c r="DX252" s="515">
        <f t="shared" si="332"/>
        <v>0</v>
      </c>
      <c r="DY252" s="515">
        <f t="shared" si="332"/>
        <v>0</v>
      </c>
      <c r="DZ252" s="515">
        <f t="shared" si="332"/>
        <v>0</v>
      </c>
      <c r="EA252" s="515">
        <f t="shared" si="332"/>
        <v>0</v>
      </c>
      <c r="EB252" s="515">
        <f t="shared" ref="EB252:GM252" si="333">IF(OR($AL85=0,EB$167&gt;$E85,EB$167&lt;EOMONTH($D85,0)),0,IF(((($AJ85*((1+$AN85)^(EB$165-1))/12))-(EB250/$AM85))*$AM85&lt;0,0,((($AJ85*((1+$AN85)^(EB$165-1))/12))-(EB250/$AM85))*$AM85))</f>
        <v>0</v>
      </c>
      <c r="EC252" s="515">
        <f t="shared" si="333"/>
        <v>0</v>
      </c>
      <c r="ED252" s="515">
        <f t="shared" si="333"/>
        <v>0</v>
      </c>
      <c r="EE252" s="515">
        <f t="shared" si="333"/>
        <v>0</v>
      </c>
      <c r="EF252" s="515">
        <f t="shared" si="333"/>
        <v>0</v>
      </c>
      <c r="EG252" s="515">
        <f t="shared" si="333"/>
        <v>0</v>
      </c>
      <c r="EH252" s="515">
        <f t="shared" si="333"/>
        <v>0</v>
      </c>
      <c r="EI252" s="515">
        <f t="shared" si="333"/>
        <v>0</v>
      </c>
      <c r="EJ252" s="515">
        <f t="shared" si="333"/>
        <v>0</v>
      </c>
      <c r="EK252" s="515">
        <f t="shared" si="333"/>
        <v>0</v>
      </c>
      <c r="EL252" s="515">
        <f t="shared" si="333"/>
        <v>0</v>
      </c>
      <c r="EM252" s="515">
        <f t="shared" si="333"/>
        <v>0</v>
      </c>
      <c r="EN252" s="515">
        <f t="shared" si="333"/>
        <v>0</v>
      </c>
      <c r="EO252" s="515">
        <f t="shared" si="333"/>
        <v>0</v>
      </c>
      <c r="EP252" s="515">
        <f t="shared" si="333"/>
        <v>0</v>
      </c>
      <c r="EQ252" s="515">
        <f t="shared" si="333"/>
        <v>0</v>
      </c>
      <c r="ER252" s="515">
        <f t="shared" si="333"/>
        <v>0</v>
      </c>
      <c r="ES252" s="515">
        <f t="shared" si="333"/>
        <v>0</v>
      </c>
      <c r="ET252" s="515">
        <f t="shared" si="333"/>
        <v>0</v>
      </c>
      <c r="EU252" s="515">
        <f t="shared" si="333"/>
        <v>0</v>
      </c>
      <c r="EV252" s="515">
        <f t="shared" si="333"/>
        <v>0</v>
      </c>
      <c r="EW252" s="515">
        <f t="shared" si="333"/>
        <v>0</v>
      </c>
      <c r="EX252" s="515">
        <f t="shared" si="333"/>
        <v>0</v>
      </c>
      <c r="EY252" s="515">
        <f t="shared" si="333"/>
        <v>0</v>
      </c>
      <c r="EZ252" s="515">
        <f t="shared" si="333"/>
        <v>0</v>
      </c>
      <c r="FA252" s="515">
        <f t="shared" si="333"/>
        <v>0</v>
      </c>
      <c r="FB252" s="515">
        <f t="shared" si="333"/>
        <v>0</v>
      </c>
      <c r="FC252" s="515">
        <f t="shared" si="333"/>
        <v>0</v>
      </c>
      <c r="FD252" s="515">
        <f t="shared" si="333"/>
        <v>0</v>
      </c>
      <c r="FE252" s="515">
        <f t="shared" si="333"/>
        <v>0</v>
      </c>
      <c r="FF252" s="515">
        <f t="shared" si="333"/>
        <v>0</v>
      </c>
      <c r="FG252" s="515">
        <f t="shared" si="333"/>
        <v>0</v>
      </c>
      <c r="FH252" s="515">
        <f t="shared" si="333"/>
        <v>0</v>
      </c>
      <c r="FI252" s="515">
        <f t="shared" si="333"/>
        <v>0</v>
      </c>
      <c r="FJ252" s="515">
        <f t="shared" si="333"/>
        <v>0</v>
      </c>
      <c r="FK252" s="515">
        <f t="shared" si="333"/>
        <v>0</v>
      </c>
      <c r="FL252" s="515">
        <f t="shared" si="333"/>
        <v>0</v>
      </c>
      <c r="FM252" s="515">
        <f t="shared" si="333"/>
        <v>0</v>
      </c>
      <c r="FN252" s="515">
        <f t="shared" si="333"/>
        <v>0</v>
      </c>
      <c r="FO252" s="515">
        <f t="shared" si="333"/>
        <v>0</v>
      </c>
      <c r="FP252" s="515">
        <f t="shared" si="333"/>
        <v>0</v>
      </c>
      <c r="FQ252" s="515">
        <f t="shared" si="333"/>
        <v>0</v>
      </c>
      <c r="FR252" s="515">
        <f t="shared" si="333"/>
        <v>0</v>
      </c>
      <c r="FS252" s="515">
        <f t="shared" si="333"/>
        <v>0</v>
      </c>
      <c r="FT252" s="515">
        <f t="shared" si="333"/>
        <v>0</v>
      </c>
      <c r="FU252" s="515">
        <f t="shared" si="333"/>
        <v>0</v>
      </c>
      <c r="FV252" s="515">
        <f t="shared" si="333"/>
        <v>0</v>
      </c>
      <c r="FW252" s="515">
        <f t="shared" si="333"/>
        <v>0</v>
      </c>
      <c r="FX252" s="515">
        <f t="shared" si="333"/>
        <v>0</v>
      </c>
      <c r="FY252" s="515">
        <f t="shared" si="333"/>
        <v>0</v>
      </c>
      <c r="FZ252" s="515">
        <f t="shared" si="333"/>
        <v>0</v>
      </c>
      <c r="GA252" s="515">
        <f t="shared" si="333"/>
        <v>0</v>
      </c>
      <c r="GB252" s="515">
        <f t="shared" si="333"/>
        <v>0</v>
      </c>
      <c r="GC252" s="515">
        <f t="shared" si="333"/>
        <v>0</v>
      </c>
      <c r="GD252" s="515">
        <f t="shared" si="333"/>
        <v>0</v>
      </c>
      <c r="GE252" s="515">
        <f t="shared" si="333"/>
        <v>0</v>
      </c>
      <c r="GF252" s="515">
        <f t="shared" si="333"/>
        <v>0</v>
      </c>
      <c r="GG252" s="515">
        <f t="shared" si="333"/>
        <v>0</v>
      </c>
      <c r="GH252" s="515">
        <f t="shared" si="333"/>
        <v>0</v>
      </c>
      <c r="GI252" s="515">
        <f t="shared" si="333"/>
        <v>0</v>
      </c>
      <c r="GJ252" s="515">
        <f t="shared" si="333"/>
        <v>0</v>
      </c>
      <c r="GK252" s="515">
        <f t="shared" si="333"/>
        <v>0</v>
      </c>
      <c r="GL252" s="515">
        <f t="shared" si="333"/>
        <v>0</v>
      </c>
      <c r="GM252" s="515">
        <f t="shared" si="333"/>
        <v>0</v>
      </c>
      <c r="GN252" s="515">
        <f t="shared" ref="GN252:IY252" si="334">IF(OR($AL85=0,GN$167&gt;$E85,GN$167&lt;EOMONTH($D85,0)),0,IF(((($AJ85*((1+$AN85)^(GN$165-1))/12))-(GN250/$AM85))*$AM85&lt;0,0,((($AJ85*((1+$AN85)^(GN$165-1))/12))-(GN250/$AM85))*$AM85))</f>
        <v>0</v>
      </c>
      <c r="GO252" s="515">
        <f t="shared" si="334"/>
        <v>0</v>
      </c>
      <c r="GP252" s="515">
        <f t="shared" si="334"/>
        <v>0</v>
      </c>
      <c r="GQ252" s="515">
        <f t="shared" si="334"/>
        <v>0</v>
      </c>
      <c r="GR252" s="515">
        <f t="shared" si="334"/>
        <v>0</v>
      </c>
      <c r="GS252" s="515">
        <f t="shared" si="334"/>
        <v>0</v>
      </c>
      <c r="GT252" s="515">
        <f t="shared" si="334"/>
        <v>0</v>
      </c>
      <c r="GU252" s="515">
        <f t="shared" si="334"/>
        <v>0</v>
      </c>
      <c r="GV252" s="515">
        <f t="shared" si="334"/>
        <v>0</v>
      </c>
      <c r="GW252" s="515">
        <f t="shared" si="334"/>
        <v>0</v>
      </c>
      <c r="GX252" s="515">
        <f t="shared" si="334"/>
        <v>0</v>
      </c>
      <c r="GY252" s="515">
        <f t="shared" si="334"/>
        <v>0</v>
      </c>
      <c r="GZ252" s="515">
        <f t="shared" si="334"/>
        <v>0</v>
      </c>
      <c r="HA252" s="515">
        <f t="shared" si="334"/>
        <v>0</v>
      </c>
      <c r="HB252" s="515">
        <f t="shared" si="334"/>
        <v>0</v>
      </c>
      <c r="HC252" s="515">
        <f t="shared" si="334"/>
        <v>0</v>
      </c>
      <c r="HD252" s="515">
        <f t="shared" si="334"/>
        <v>0</v>
      </c>
      <c r="HE252" s="515">
        <f t="shared" si="334"/>
        <v>0</v>
      </c>
      <c r="HF252" s="515">
        <f t="shared" si="334"/>
        <v>0</v>
      </c>
      <c r="HG252" s="515">
        <f t="shared" si="334"/>
        <v>0</v>
      </c>
      <c r="HH252" s="515">
        <f t="shared" si="334"/>
        <v>0</v>
      </c>
      <c r="HI252" s="515">
        <f t="shared" si="334"/>
        <v>0</v>
      </c>
      <c r="HJ252" s="515">
        <f t="shared" si="334"/>
        <v>0</v>
      </c>
      <c r="HK252" s="515">
        <f t="shared" si="334"/>
        <v>0</v>
      </c>
      <c r="HL252" s="515">
        <f t="shared" si="334"/>
        <v>0</v>
      </c>
      <c r="HM252" s="515">
        <f t="shared" si="334"/>
        <v>0</v>
      </c>
      <c r="HN252" s="515">
        <f t="shared" si="334"/>
        <v>0</v>
      </c>
      <c r="HO252" s="515">
        <f t="shared" si="334"/>
        <v>0</v>
      </c>
      <c r="HP252" s="515">
        <f t="shared" si="334"/>
        <v>0</v>
      </c>
      <c r="HQ252" s="515">
        <f t="shared" si="334"/>
        <v>0</v>
      </c>
      <c r="HR252" s="515">
        <f t="shared" si="334"/>
        <v>0</v>
      </c>
      <c r="HS252" s="515">
        <f t="shared" si="334"/>
        <v>0</v>
      </c>
      <c r="HT252" s="515">
        <f t="shared" si="334"/>
        <v>0</v>
      </c>
      <c r="HU252" s="515">
        <f t="shared" si="334"/>
        <v>0</v>
      </c>
      <c r="HV252" s="515">
        <f t="shared" si="334"/>
        <v>0</v>
      </c>
      <c r="HW252" s="515">
        <f t="shared" si="334"/>
        <v>0</v>
      </c>
      <c r="HX252" s="515">
        <f t="shared" si="334"/>
        <v>0</v>
      </c>
      <c r="HY252" s="515">
        <f t="shared" si="334"/>
        <v>0</v>
      </c>
      <c r="HZ252" s="515">
        <f t="shared" si="334"/>
        <v>0</v>
      </c>
      <c r="IA252" s="515">
        <f t="shared" si="334"/>
        <v>0</v>
      </c>
      <c r="IB252" s="515">
        <f t="shared" si="334"/>
        <v>0</v>
      </c>
      <c r="IC252" s="515">
        <f t="shared" si="334"/>
        <v>0</v>
      </c>
      <c r="ID252" s="515">
        <f t="shared" si="334"/>
        <v>0</v>
      </c>
      <c r="IE252" s="515">
        <f t="shared" si="334"/>
        <v>0</v>
      </c>
      <c r="IF252" s="515">
        <f t="shared" si="334"/>
        <v>0</v>
      </c>
      <c r="IG252" s="515">
        <f t="shared" si="334"/>
        <v>0</v>
      </c>
      <c r="IH252" s="515">
        <f t="shared" si="334"/>
        <v>0</v>
      </c>
      <c r="II252" s="515">
        <f t="shared" si="334"/>
        <v>0</v>
      </c>
      <c r="IJ252" s="515">
        <f t="shared" si="334"/>
        <v>0</v>
      </c>
      <c r="IK252" s="515">
        <f t="shared" si="334"/>
        <v>0</v>
      </c>
      <c r="IL252" s="515">
        <f t="shared" si="334"/>
        <v>0</v>
      </c>
      <c r="IM252" s="515">
        <f t="shared" si="334"/>
        <v>0</v>
      </c>
      <c r="IN252" s="515">
        <f t="shared" si="334"/>
        <v>0</v>
      </c>
      <c r="IO252" s="515">
        <f t="shared" si="334"/>
        <v>0</v>
      </c>
      <c r="IP252" s="515">
        <f t="shared" si="334"/>
        <v>0</v>
      </c>
      <c r="IQ252" s="515">
        <f t="shared" si="334"/>
        <v>0</v>
      </c>
      <c r="IR252" s="515">
        <f t="shared" si="334"/>
        <v>0</v>
      </c>
      <c r="IS252" s="515">
        <f t="shared" si="334"/>
        <v>0</v>
      </c>
      <c r="IT252" s="515">
        <f t="shared" si="334"/>
        <v>0</v>
      </c>
      <c r="IU252" s="515">
        <f t="shared" si="334"/>
        <v>0</v>
      </c>
      <c r="IV252" s="515">
        <f t="shared" si="334"/>
        <v>0</v>
      </c>
      <c r="IW252" s="515">
        <f t="shared" si="334"/>
        <v>0</v>
      </c>
      <c r="IX252" s="515">
        <f t="shared" si="334"/>
        <v>0</v>
      </c>
      <c r="IY252" s="515">
        <f t="shared" si="334"/>
        <v>0</v>
      </c>
      <c r="IZ252" s="515">
        <f t="shared" ref="IZ252:LK252" si="335">IF(OR($AL85=0,IZ$167&gt;$E85,IZ$167&lt;EOMONTH($D85,0)),0,IF(((($AJ85*((1+$AN85)^(IZ$165-1))/12))-(IZ250/$AM85))*$AM85&lt;0,0,((($AJ85*((1+$AN85)^(IZ$165-1))/12))-(IZ250/$AM85))*$AM85))</f>
        <v>0</v>
      </c>
      <c r="JA252" s="515">
        <f t="shared" si="335"/>
        <v>0</v>
      </c>
      <c r="JB252" s="515">
        <f t="shared" si="335"/>
        <v>0</v>
      </c>
      <c r="JC252" s="515">
        <f t="shared" si="335"/>
        <v>0</v>
      </c>
      <c r="JD252" s="515">
        <f t="shared" si="335"/>
        <v>0</v>
      </c>
      <c r="JE252" s="515">
        <f t="shared" si="335"/>
        <v>0</v>
      </c>
      <c r="JF252" s="515">
        <f t="shared" si="335"/>
        <v>0</v>
      </c>
      <c r="JG252" s="515">
        <f t="shared" si="335"/>
        <v>0</v>
      </c>
      <c r="JH252" s="515">
        <f t="shared" si="335"/>
        <v>0</v>
      </c>
      <c r="JI252" s="515">
        <f t="shared" si="335"/>
        <v>0</v>
      </c>
      <c r="JJ252" s="515">
        <f t="shared" si="335"/>
        <v>0</v>
      </c>
      <c r="JK252" s="515">
        <f t="shared" si="335"/>
        <v>0</v>
      </c>
      <c r="JL252" s="515">
        <f t="shared" si="335"/>
        <v>0</v>
      </c>
      <c r="JM252" s="515">
        <f t="shared" si="335"/>
        <v>0</v>
      </c>
      <c r="JN252" s="515">
        <f t="shared" si="335"/>
        <v>0</v>
      </c>
      <c r="JO252" s="515">
        <f t="shared" si="335"/>
        <v>0</v>
      </c>
      <c r="JP252" s="515">
        <f t="shared" si="335"/>
        <v>0</v>
      </c>
      <c r="JQ252" s="515">
        <f t="shared" si="335"/>
        <v>0</v>
      </c>
      <c r="JR252" s="515">
        <f t="shared" si="335"/>
        <v>0</v>
      </c>
      <c r="JS252" s="515">
        <f t="shared" si="335"/>
        <v>0</v>
      </c>
      <c r="JT252" s="515">
        <f t="shared" si="335"/>
        <v>0</v>
      </c>
      <c r="JU252" s="515">
        <f t="shared" si="335"/>
        <v>0</v>
      </c>
      <c r="JV252" s="515">
        <f t="shared" si="335"/>
        <v>0</v>
      </c>
      <c r="JW252" s="515">
        <f t="shared" si="335"/>
        <v>0</v>
      </c>
      <c r="JX252" s="515">
        <f t="shared" si="335"/>
        <v>0</v>
      </c>
      <c r="JY252" s="515">
        <f t="shared" si="335"/>
        <v>0</v>
      </c>
      <c r="JZ252" s="515">
        <f t="shared" si="335"/>
        <v>0</v>
      </c>
      <c r="KA252" s="515">
        <f t="shared" si="335"/>
        <v>0</v>
      </c>
      <c r="KB252" s="515">
        <f t="shared" si="335"/>
        <v>0</v>
      </c>
      <c r="KC252" s="515">
        <f t="shared" si="335"/>
        <v>0</v>
      </c>
      <c r="KD252" s="515">
        <f t="shared" si="335"/>
        <v>0</v>
      </c>
      <c r="KE252" s="515">
        <f t="shared" si="335"/>
        <v>0</v>
      </c>
      <c r="KF252" s="515">
        <f t="shared" si="335"/>
        <v>0</v>
      </c>
      <c r="KG252" s="515">
        <f t="shared" si="335"/>
        <v>0</v>
      </c>
      <c r="KH252" s="515">
        <f t="shared" si="335"/>
        <v>0</v>
      </c>
      <c r="KI252" s="515">
        <f t="shared" si="335"/>
        <v>0</v>
      </c>
      <c r="KJ252" s="515">
        <f t="shared" si="335"/>
        <v>0</v>
      </c>
      <c r="KK252" s="515">
        <f t="shared" si="335"/>
        <v>0</v>
      </c>
      <c r="KL252" s="515">
        <f t="shared" si="335"/>
        <v>0</v>
      </c>
      <c r="KM252" s="515">
        <f t="shared" si="335"/>
        <v>0</v>
      </c>
      <c r="KN252" s="515">
        <f t="shared" si="335"/>
        <v>0</v>
      </c>
      <c r="KO252" s="515">
        <f t="shared" si="335"/>
        <v>0</v>
      </c>
      <c r="KP252" s="515">
        <f t="shared" si="335"/>
        <v>0</v>
      </c>
      <c r="KQ252" s="515">
        <f t="shared" si="335"/>
        <v>0</v>
      </c>
      <c r="KR252" s="515">
        <f t="shared" si="335"/>
        <v>0</v>
      </c>
      <c r="KS252" s="515">
        <f t="shared" si="335"/>
        <v>0</v>
      </c>
      <c r="KT252" s="515">
        <f t="shared" si="335"/>
        <v>0</v>
      </c>
      <c r="KU252" s="515">
        <f t="shared" si="335"/>
        <v>0</v>
      </c>
      <c r="KV252" s="515">
        <f t="shared" si="335"/>
        <v>0</v>
      </c>
      <c r="KW252" s="515">
        <f t="shared" si="335"/>
        <v>0</v>
      </c>
      <c r="KX252" s="515">
        <f t="shared" si="335"/>
        <v>0</v>
      </c>
      <c r="KY252" s="515">
        <f t="shared" si="335"/>
        <v>0</v>
      </c>
      <c r="KZ252" s="515">
        <f t="shared" si="335"/>
        <v>0</v>
      </c>
      <c r="LA252" s="515">
        <f t="shared" si="335"/>
        <v>0</v>
      </c>
      <c r="LB252" s="515">
        <f t="shared" si="335"/>
        <v>0</v>
      </c>
      <c r="LC252" s="515">
        <f t="shared" si="335"/>
        <v>0</v>
      </c>
      <c r="LD252" s="515">
        <f t="shared" si="335"/>
        <v>0</v>
      </c>
      <c r="LE252" s="515">
        <f t="shared" si="335"/>
        <v>0</v>
      </c>
      <c r="LF252" s="515">
        <f t="shared" si="335"/>
        <v>0</v>
      </c>
      <c r="LG252" s="515">
        <f t="shared" si="335"/>
        <v>0</v>
      </c>
      <c r="LH252" s="515">
        <f t="shared" si="335"/>
        <v>0</v>
      </c>
      <c r="LI252" s="515">
        <f t="shared" si="335"/>
        <v>0</v>
      </c>
      <c r="LJ252" s="515">
        <f t="shared" si="335"/>
        <v>0</v>
      </c>
      <c r="LK252" s="515">
        <f t="shared" si="335"/>
        <v>0</v>
      </c>
      <c r="LL252" s="515">
        <f t="shared" ref="LL252:NK252" si="336">IF(OR($AL85=0,LL$167&gt;$E85,LL$167&lt;EOMONTH($D85,0)),0,IF(((($AJ85*((1+$AN85)^(LL$165-1))/12))-(LL250/$AM85))*$AM85&lt;0,0,((($AJ85*((1+$AN85)^(LL$165-1))/12))-(LL250/$AM85))*$AM85))</f>
        <v>0</v>
      </c>
      <c r="LM252" s="515">
        <f t="shared" si="336"/>
        <v>0</v>
      </c>
      <c r="LN252" s="515">
        <f t="shared" si="336"/>
        <v>0</v>
      </c>
      <c r="LO252" s="515">
        <f t="shared" si="336"/>
        <v>0</v>
      </c>
      <c r="LP252" s="515">
        <f t="shared" si="336"/>
        <v>0</v>
      </c>
      <c r="LQ252" s="515">
        <f t="shared" si="336"/>
        <v>0</v>
      </c>
      <c r="LR252" s="515">
        <f t="shared" si="336"/>
        <v>0</v>
      </c>
      <c r="LS252" s="515">
        <f t="shared" si="336"/>
        <v>0</v>
      </c>
      <c r="LT252" s="515">
        <f t="shared" si="336"/>
        <v>0</v>
      </c>
      <c r="LU252" s="515">
        <f t="shared" si="336"/>
        <v>0</v>
      </c>
      <c r="LV252" s="515">
        <f t="shared" si="336"/>
        <v>0</v>
      </c>
      <c r="LW252" s="515">
        <f t="shared" si="336"/>
        <v>0</v>
      </c>
      <c r="LX252" s="515">
        <f t="shared" si="336"/>
        <v>0</v>
      </c>
      <c r="LY252" s="515">
        <f t="shared" si="336"/>
        <v>0</v>
      </c>
      <c r="LZ252" s="515">
        <f t="shared" si="336"/>
        <v>0</v>
      </c>
      <c r="MA252" s="515">
        <f t="shared" si="336"/>
        <v>0</v>
      </c>
      <c r="MB252" s="515">
        <f t="shared" si="336"/>
        <v>0</v>
      </c>
      <c r="MC252" s="515">
        <f t="shared" si="336"/>
        <v>0</v>
      </c>
      <c r="MD252" s="515">
        <f t="shared" si="336"/>
        <v>0</v>
      </c>
      <c r="ME252" s="515">
        <f t="shared" si="336"/>
        <v>0</v>
      </c>
      <c r="MF252" s="515">
        <f t="shared" si="336"/>
        <v>0</v>
      </c>
      <c r="MG252" s="515">
        <f t="shared" si="336"/>
        <v>0</v>
      </c>
      <c r="MH252" s="515">
        <f t="shared" si="336"/>
        <v>0</v>
      </c>
      <c r="MI252" s="515">
        <f t="shared" si="336"/>
        <v>0</v>
      </c>
      <c r="MJ252" s="515">
        <f t="shared" si="336"/>
        <v>0</v>
      </c>
      <c r="MK252" s="515">
        <f t="shared" si="336"/>
        <v>0</v>
      </c>
      <c r="ML252" s="515">
        <f t="shared" si="336"/>
        <v>0</v>
      </c>
      <c r="MM252" s="515">
        <f t="shared" si="336"/>
        <v>0</v>
      </c>
      <c r="MN252" s="515">
        <f t="shared" si="336"/>
        <v>0</v>
      </c>
      <c r="MO252" s="515">
        <f t="shared" si="336"/>
        <v>0</v>
      </c>
      <c r="MP252" s="515">
        <f t="shared" si="336"/>
        <v>0</v>
      </c>
      <c r="MQ252" s="515">
        <f t="shared" si="336"/>
        <v>0</v>
      </c>
      <c r="MR252" s="515">
        <f t="shared" si="336"/>
        <v>0</v>
      </c>
      <c r="MS252" s="515">
        <f t="shared" si="336"/>
        <v>0</v>
      </c>
      <c r="MT252" s="515">
        <f t="shared" si="336"/>
        <v>0</v>
      </c>
      <c r="MU252" s="515">
        <f t="shared" si="336"/>
        <v>0</v>
      </c>
      <c r="MV252" s="515">
        <f t="shared" si="336"/>
        <v>0</v>
      </c>
      <c r="MW252" s="515">
        <f t="shared" si="336"/>
        <v>0</v>
      </c>
      <c r="MX252" s="515">
        <f t="shared" si="336"/>
        <v>0</v>
      </c>
      <c r="MY252" s="515">
        <f t="shared" si="336"/>
        <v>0</v>
      </c>
      <c r="MZ252" s="515">
        <f t="shared" si="336"/>
        <v>0</v>
      </c>
      <c r="NA252" s="515">
        <f t="shared" si="336"/>
        <v>0</v>
      </c>
      <c r="NB252" s="515">
        <f t="shared" si="336"/>
        <v>0</v>
      </c>
      <c r="NC252" s="515">
        <f t="shared" si="336"/>
        <v>0</v>
      </c>
      <c r="ND252" s="515">
        <f t="shared" si="336"/>
        <v>0</v>
      </c>
      <c r="NE252" s="515">
        <f t="shared" si="336"/>
        <v>0</v>
      </c>
      <c r="NF252" s="515">
        <f t="shared" si="336"/>
        <v>0</v>
      </c>
      <c r="NG252" s="515">
        <f t="shared" si="336"/>
        <v>0</v>
      </c>
      <c r="NH252" s="515">
        <f t="shared" si="336"/>
        <v>0</v>
      </c>
      <c r="NI252" s="515">
        <f t="shared" si="336"/>
        <v>0</v>
      </c>
      <c r="NJ252" s="515">
        <f t="shared" si="336"/>
        <v>0</v>
      </c>
      <c r="NK252" s="518">
        <f t="shared" si="336"/>
        <v>0</v>
      </c>
    </row>
    <row r="253" spans="1:375" s="384" customFormat="1" ht="13.8" x14ac:dyDescent="0.3">
      <c r="A253" s="517">
        <f t="shared" si="330"/>
        <v>0</v>
      </c>
      <c r="B253" s="421" t="s">
        <v>331</v>
      </c>
      <c r="C253" s="514" t="s">
        <v>332</v>
      </c>
      <c r="D253" s="515">
        <f t="shared" ref="D253:BO253" si="337">IF(AND(D$167&gt;=EOMONTH($D85,0),D$167&lt;EOMONTH($D85,$S85)),-D250,0)</f>
        <v>0</v>
      </c>
      <c r="E253" s="515">
        <f t="shared" si="337"/>
        <v>0</v>
      </c>
      <c r="F253" s="515">
        <f t="shared" si="337"/>
        <v>0</v>
      </c>
      <c r="G253" s="515">
        <f t="shared" si="337"/>
        <v>0</v>
      </c>
      <c r="H253" s="515">
        <f t="shared" si="337"/>
        <v>0</v>
      </c>
      <c r="I253" s="515">
        <f t="shared" si="337"/>
        <v>0</v>
      </c>
      <c r="J253" s="515">
        <f t="shared" si="337"/>
        <v>0</v>
      </c>
      <c r="K253" s="515">
        <f t="shared" si="337"/>
        <v>0</v>
      </c>
      <c r="L253" s="515">
        <f t="shared" si="337"/>
        <v>0</v>
      </c>
      <c r="M253" s="515">
        <f t="shared" si="337"/>
        <v>0</v>
      </c>
      <c r="N253" s="515">
        <f t="shared" si="337"/>
        <v>0</v>
      </c>
      <c r="O253" s="515">
        <f t="shared" si="337"/>
        <v>0</v>
      </c>
      <c r="P253" s="515">
        <f t="shared" si="337"/>
        <v>0</v>
      </c>
      <c r="Q253" s="515">
        <f t="shared" si="337"/>
        <v>0</v>
      </c>
      <c r="R253" s="515">
        <f t="shared" si="337"/>
        <v>0</v>
      </c>
      <c r="S253" s="515">
        <f t="shared" si="337"/>
        <v>0</v>
      </c>
      <c r="T253" s="515">
        <f t="shared" si="337"/>
        <v>0</v>
      </c>
      <c r="U253" s="515">
        <f t="shared" si="337"/>
        <v>0</v>
      </c>
      <c r="V253" s="515">
        <f t="shared" si="337"/>
        <v>0</v>
      </c>
      <c r="W253" s="515">
        <f t="shared" si="337"/>
        <v>0</v>
      </c>
      <c r="X253" s="515">
        <f t="shared" si="337"/>
        <v>0</v>
      </c>
      <c r="Y253" s="515">
        <f t="shared" si="337"/>
        <v>0</v>
      </c>
      <c r="Z253" s="515">
        <f t="shared" si="337"/>
        <v>0</v>
      </c>
      <c r="AA253" s="515">
        <f t="shared" si="337"/>
        <v>0</v>
      </c>
      <c r="AB253" s="515">
        <f t="shared" si="337"/>
        <v>0</v>
      </c>
      <c r="AC253" s="515">
        <f t="shared" si="337"/>
        <v>0</v>
      </c>
      <c r="AD253" s="515">
        <f t="shared" si="337"/>
        <v>0</v>
      </c>
      <c r="AE253" s="515">
        <f t="shared" si="337"/>
        <v>0</v>
      </c>
      <c r="AF253" s="515">
        <f t="shared" si="337"/>
        <v>0</v>
      </c>
      <c r="AG253" s="515">
        <f t="shared" si="337"/>
        <v>0</v>
      </c>
      <c r="AH253" s="515">
        <f t="shared" si="337"/>
        <v>0</v>
      </c>
      <c r="AI253" s="515">
        <f t="shared" si="337"/>
        <v>0</v>
      </c>
      <c r="AJ253" s="515">
        <f t="shared" si="337"/>
        <v>0</v>
      </c>
      <c r="AK253" s="515">
        <f t="shared" si="337"/>
        <v>0</v>
      </c>
      <c r="AL253" s="515">
        <f t="shared" si="337"/>
        <v>0</v>
      </c>
      <c r="AM253" s="515">
        <f t="shared" si="337"/>
        <v>0</v>
      </c>
      <c r="AN253" s="515">
        <f t="shared" si="337"/>
        <v>0</v>
      </c>
      <c r="AO253" s="515">
        <f t="shared" si="337"/>
        <v>0</v>
      </c>
      <c r="AP253" s="515">
        <f t="shared" si="337"/>
        <v>0</v>
      </c>
      <c r="AQ253" s="515">
        <f t="shared" si="337"/>
        <v>0</v>
      </c>
      <c r="AR253" s="515">
        <f t="shared" si="337"/>
        <v>0</v>
      </c>
      <c r="AS253" s="515">
        <f t="shared" si="337"/>
        <v>0</v>
      </c>
      <c r="AT253" s="515">
        <f t="shared" si="337"/>
        <v>0</v>
      </c>
      <c r="AU253" s="515">
        <f t="shared" si="337"/>
        <v>0</v>
      </c>
      <c r="AV253" s="515">
        <f t="shared" si="337"/>
        <v>0</v>
      </c>
      <c r="AW253" s="515">
        <f t="shared" si="337"/>
        <v>0</v>
      </c>
      <c r="AX253" s="515">
        <f t="shared" si="337"/>
        <v>0</v>
      </c>
      <c r="AY253" s="515">
        <f t="shared" si="337"/>
        <v>0</v>
      </c>
      <c r="AZ253" s="515">
        <f t="shared" si="337"/>
        <v>0</v>
      </c>
      <c r="BA253" s="515">
        <f t="shared" si="337"/>
        <v>0</v>
      </c>
      <c r="BB253" s="515">
        <f t="shared" si="337"/>
        <v>0</v>
      </c>
      <c r="BC253" s="515">
        <f t="shared" si="337"/>
        <v>0</v>
      </c>
      <c r="BD253" s="515">
        <f t="shared" si="337"/>
        <v>0</v>
      </c>
      <c r="BE253" s="515">
        <f t="shared" si="337"/>
        <v>0</v>
      </c>
      <c r="BF253" s="515">
        <f t="shared" si="337"/>
        <v>0</v>
      </c>
      <c r="BG253" s="515">
        <f t="shared" si="337"/>
        <v>0</v>
      </c>
      <c r="BH253" s="515">
        <f t="shared" si="337"/>
        <v>0</v>
      </c>
      <c r="BI253" s="515">
        <f t="shared" si="337"/>
        <v>0</v>
      </c>
      <c r="BJ253" s="515">
        <f t="shared" si="337"/>
        <v>0</v>
      </c>
      <c r="BK253" s="515">
        <f t="shared" si="337"/>
        <v>0</v>
      </c>
      <c r="BL253" s="515">
        <f t="shared" si="337"/>
        <v>0</v>
      </c>
      <c r="BM253" s="515">
        <f t="shared" si="337"/>
        <v>0</v>
      </c>
      <c r="BN253" s="515">
        <f t="shared" si="337"/>
        <v>0</v>
      </c>
      <c r="BO253" s="515">
        <f t="shared" si="337"/>
        <v>0</v>
      </c>
      <c r="BP253" s="515">
        <f t="shared" ref="BP253:EA253" si="338">IF(AND(BP$167&gt;=EOMONTH($D85,0),BP$167&lt;EOMONTH($D85,$S85)),-BP250,0)</f>
        <v>0</v>
      </c>
      <c r="BQ253" s="515">
        <f t="shared" si="338"/>
        <v>0</v>
      </c>
      <c r="BR253" s="515">
        <f t="shared" si="338"/>
        <v>0</v>
      </c>
      <c r="BS253" s="515">
        <f t="shared" si="338"/>
        <v>0</v>
      </c>
      <c r="BT253" s="515">
        <f t="shared" si="338"/>
        <v>0</v>
      </c>
      <c r="BU253" s="515">
        <f t="shared" si="338"/>
        <v>0</v>
      </c>
      <c r="BV253" s="515">
        <f t="shared" si="338"/>
        <v>0</v>
      </c>
      <c r="BW253" s="515">
        <f t="shared" si="338"/>
        <v>0</v>
      </c>
      <c r="BX253" s="515">
        <f t="shared" si="338"/>
        <v>0</v>
      </c>
      <c r="BY253" s="515">
        <f t="shared" si="338"/>
        <v>0</v>
      </c>
      <c r="BZ253" s="515">
        <f t="shared" si="338"/>
        <v>0</v>
      </c>
      <c r="CA253" s="515">
        <f t="shared" si="338"/>
        <v>0</v>
      </c>
      <c r="CB253" s="515">
        <f t="shared" si="338"/>
        <v>0</v>
      </c>
      <c r="CC253" s="515">
        <f t="shared" si="338"/>
        <v>0</v>
      </c>
      <c r="CD253" s="515">
        <f t="shared" si="338"/>
        <v>0</v>
      </c>
      <c r="CE253" s="515">
        <f t="shared" si="338"/>
        <v>0</v>
      </c>
      <c r="CF253" s="515">
        <f t="shared" si="338"/>
        <v>0</v>
      </c>
      <c r="CG253" s="515">
        <f t="shared" si="338"/>
        <v>0</v>
      </c>
      <c r="CH253" s="515">
        <f t="shared" si="338"/>
        <v>0</v>
      </c>
      <c r="CI253" s="515">
        <f t="shared" si="338"/>
        <v>0</v>
      </c>
      <c r="CJ253" s="515">
        <f t="shared" si="338"/>
        <v>0</v>
      </c>
      <c r="CK253" s="515">
        <f t="shared" si="338"/>
        <v>0</v>
      </c>
      <c r="CL253" s="515">
        <f t="shared" si="338"/>
        <v>0</v>
      </c>
      <c r="CM253" s="515">
        <f t="shared" si="338"/>
        <v>0</v>
      </c>
      <c r="CN253" s="515">
        <f t="shared" si="338"/>
        <v>0</v>
      </c>
      <c r="CO253" s="515">
        <f t="shared" si="338"/>
        <v>0</v>
      </c>
      <c r="CP253" s="515">
        <f t="shared" si="338"/>
        <v>0</v>
      </c>
      <c r="CQ253" s="515">
        <f t="shared" si="338"/>
        <v>0</v>
      </c>
      <c r="CR253" s="515">
        <f t="shared" si="338"/>
        <v>0</v>
      </c>
      <c r="CS253" s="515">
        <f t="shared" si="338"/>
        <v>0</v>
      </c>
      <c r="CT253" s="515">
        <f t="shared" si="338"/>
        <v>0</v>
      </c>
      <c r="CU253" s="515">
        <f t="shared" si="338"/>
        <v>0</v>
      </c>
      <c r="CV253" s="515">
        <f t="shared" si="338"/>
        <v>0</v>
      </c>
      <c r="CW253" s="515">
        <f t="shared" si="338"/>
        <v>0</v>
      </c>
      <c r="CX253" s="515">
        <f t="shared" si="338"/>
        <v>0</v>
      </c>
      <c r="CY253" s="515">
        <f t="shared" si="338"/>
        <v>0</v>
      </c>
      <c r="CZ253" s="515">
        <f t="shared" si="338"/>
        <v>0</v>
      </c>
      <c r="DA253" s="515">
        <f t="shared" si="338"/>
        <v>0</v>
      </c>
      <c r="DB253" s="515">
        <f t="shared" si="338"/>
        <v>0</v>
      </c>
      <c r="DC253" s="515">
        <f t="shared" si="338"/>
        <v>0</v>
      </c>
      <c r="DD253" s="515">
        <f t="shared" si="338"/>
        <v>0</v>
      </c>
      <c r="DE253" s="515">
        <f t="shared" si="338"/>
        <v>0</v>
      </c>
      <c r="DF253" s="515">
        <f t="shared" si="338"/>
        <v>0</v>
      </c>
      <c r="DG253" s="515">
        <f t="shared" si="338"/>
        <v>0</v>
      </c>
      <c r="DH253" s="515">
        <f t="shared" si="338"/>
        <v>0</v>
      </c>
      <c r="DI253" s="515">
        <f t="shared" si="338"/>
        <v>0</v>
      </c>
      <c r="DJ253" s="515">
        <f t="shared" si="338"/>
        <v>0</v>
      </c>
      <c r="DK253" s="515">
        <f t="shared" si="338"/>
        <v>0</v>
      </c>
      <c r="DL253" s="515">
        <f t="shared" si="338"/>
        <v>0</v>
      </c>
      <c r="DM253" s="515">
        <f t="shared" si="338"/>
        <v>0</v>
      </c>
      <c r="DN253" s="515">
        <f t="shared" si="338"/>
        <v>0</v>
      </c>
      <c r="DO253" s="515">
        <f t="shared" si="338"/>
        <v>0</v>
      </c>
      <c r="DP253" s="515">
        <f t="shared" si="338"/>
        <v>0</v>
      </c>
      <c r="DQ253" s="515">
        <f t="shared" si="338"/>
        <v>0</v>
      </c>
      <c r="DR253" s="515">
        <f t="shared" si="338"/>
        <v>0</v>
      </c>
      <c r="DS253" s="515">
        <f t="shared" si="338"/>
        <v>0</v>
      </c>
      <c r="DT253" s="515">
        <f t="shared" si="338"/>
        <v>0</v>
      </c>
      <c r="DU253" s="515">
        <f t="shared" si="338"/>
        <v>0</v>
      </c>
      <c r="DV253" s="515">
        <f t="shared" si="338"/>
        <v>0</v>
      </c>
      <c r="DW253" s="515">
        <f t="shared" si="338"/>
        <v>0</v>
      </c>
      <c r="DX253" s="515">
        <f t="shared" si="338"/>
        <v>0</v>
      </c>
      <c r="DY253" s="515">
        <f t="shared" si="338"/>
        <v>0</v>
      </c>
      <c r="DZ253" s="515">
        <f t="shared" si="338"/>
        <v>0</v>
      </c>
      <c r="EA253" s="515">
        <f t="shared" si="338"/>
        <v>0</v>
      </c>
      <c r="EB253" s="515">
        <f t="shared" ref="EB253:GM253" si="339">IF(AND(EB$167&gt;=EOMONTH($D85,0),EB$167&lt;EOMONTH($D85,$S85)),-EB250,0)</f>
        <v>0</v>
      </c>
      <c r="EC253" s="515">
        <f t="shared" si="339"/>
        <v>0</v>
      </c>
      <c r="ED253" s="515">
        <f t="shared" si="339"/>
        <v>0</v>
      </c>
      <c r="EE253" s="515">
        <f t="shared" si="339"/>
        <v>0</v>
      </c>
      <c r="EF253" s="515">
        <f t="shared" si="339"/>
        <v>0</v>
      </c>
      <c r="EG253" s="515">
        <f t="shared" si="339"/>
        <v>0</v>
      </c>
      <c r="EH253" s="515">
        <f t="shared" si="339"/>
        <v>0</v>
      </c>
      <c r="EI253" s="515">
        <f t="shared" si="339"/>
        <v>0</v>
      </c>
      <c r="EJ253" s="515">
        <f t="shared" si="339"/>
        <v>0</v>
      </c>
      <c r="EK253" s="515">
        <f t="shared" si="339"/>
        <v>0</v>
      </c>
      <c r="EL253" s="515">
        <f t="shared" si="339"/>
        <v>0</v>
      </c>
      <c r="EM253" s="515">
        <f t="shared" si="339"/>
        <v>0</v>
      </c>
      <c r="EN253" s="515">
        <f t="shared" si="339"/>
        <v>0</v>
      </c>
      <c r="EO253" s="515">
        <f t="shared" si="339"/>
        <v>0</v>
      </c>
      <c r="EP253" s="515">
        <f t="shared" si="339"/>
        <v>0</v>
      </c>
      <c r="EQ253" s="515">
        <f t="shared" si="339"/>
        <v>0</v>
      </c>
      <c r="ER253" s="515">
        <f t="shared" si="339"/>
        <v>0</v>
      </c>
      <c r="ES253" s="515">
        <f t="shared" si="339"/>
        <v>0</v>
      </c>
      <c r="ET253" s="515">
        <f t="shared" si="339"/>
        <v>0</v>
      </c>
      <c r="EU253" s="515">
        <f t="shared" si="339"/>
        <v>0</v>
      </c>
      <c r="EV253" s="515">
        <f t="shared" si="339"/>
        <v>0</v>
      </c>
      <c r="EW253" s="515">
        <f t="shared" si="339"/>
        <v>0</v>
      </c>
      <c r="EX253" s="515">
        <f t="shared" si="339"/>
        <v>0</v>
      </c>
      <c r="EY253" s="515">
        <f t="shared" si="339"/>
        <v>0</v>
      </c>
      <c r="EZ253" s="515">
        <f t="shared" si="339"/>
        <v>0</v>
      </c>
      <c r="FA253" s="515">
        <f t="shared" si="339"/>
        <v>0</v>
      </c>
      <c r="FB253" s="515">
        <f t="shared" si="339"/>
        <v>0</v>
      </c>
      <c r="FC253" s="515">
        <f t="shared" si="339"/>
        <v>0</v>
      </c>
      <c r="FD253" s="515">
        <f t="shared" si="339"/>
        <v>0</v>
      </c>
      <c r="FE253" s="515">
        <f t="shared" si="339"/>
        <v>0</v>
      </c>
      <c r="FF253" s="515">
        <f t="shared" si="339"/>
        <v>0</v>
      </c>
      <c r="FG253" s="515">
        <f t="shared" si="339"/>
        <v>0</v>
      </c>
      <c r="FH253" s="515">
        <f t="shared" si="339"/>
        <v>0</v>
      </c>
      <c r="FI253" s="515">
        <f t="shared" si="339"/>
        <v>0</v>
      </c>
      <c r="FJ253" s="515">
        <f t="shared" si="339"/>
        <v>0</v>
      </c>
      <c r="FK253" s="515">
        <f t="shared" si="339"/>
        <v>0</v>
      </c>
      <c r="FL253" s="515">
        <f t="shared" si="339"/>
        <v>0</v>
      </c>
      <c r="FM253" s="515">
        <f t="shared" si="339"/>
        <v>0</v>
      </c>
      <c r="FN253" s="515">
        <f t="shared" si="339"/>
        <v>0</v>
      </c>
      <c r="FO253" s="515">
        <f t="shared" si="339"/>
        <v>0</v>
      </c>
      <c r="FP253" s="515">
        <f t="shared" si="339"/>
        <v>0</v>
      </c>
      <c r="FQ253" s="515">
        <f t="shared" si="339"/>
        <v>0</v>
      </c>
      <c r="FR253" s="515">
        <f t="shared" si="339"/>
        <v>0</v>
      </c>
      <c r="FS253" s="515">
        <f t="shared" si="339"/>
        <v>0</v>
      </c>
      <c r="FT253" s="515">
        <f t="shared" si="339"/>
        <v>0</v>
      </c>
      <c r="FU253" s="515">
        <f t="shared" si="339"/>
        <v>0</v>
      </c>
      <c r="FV253" s="515">
        <f t="shared" si="339"/>
        <v>0</v>
      </c>
      <c r="FW253" s="515">
        <f t="shared" si="339"/>
        <v>0</v>
      </c>
      <c r="FX253" s="515">
        <f t="shared" si="339"/>
        <v>0</v>
      </c>
      <c r="FY253" s="515">
        <f t="shared" si="339"/>
        <v>0</v>
      </c>
      <c r="FZ253" s="515">
        <f t="shared" si="339"/>
        <v>0</v>
      </c>
      <c r="GA253" s="515">
        <f t="shared" si="339"/>
        <v>0</v>
      </c>
      <c r="GB253" s="515">
        <f t="shared" si="339"/>
        <v>0</v>
      </c>
      <c r="GC253" s="515">
        <f t="shared" si="339"/>
        <v>0</v>
      </c>
      <c r="GD253" s="515">
        <f t="shared" si="339"/>
        <v>0</v>
      </c>
      <c r="GE253" s="515">
        <f t="shared" si="339"/>
        <v>0</v>
      </c>
      <c r="GF253" s="515">
        <f t="shared" si="339"/>
        <v>0</v>
      </c>
      <c r="GG253" s="515">
        <f t="shared" si="339"/>
        <v>0</v>
      </c>
      <c r="GH253" s="515">
        <f t="shared" si="339"/>
        <v>0</v>
      </c>
      <c r="GI253" s="515">
        <f t="shared" si="339"/>
        <v>0</v>
      </c>
      <c r="GJ253" s="515">
        <f t="shared" si="339"/>
        <v>0</v>
      </c>
      <c r="GK253" s="515">
        <f t="shared" si="339"/>
        <v>0</v>
      </c>
      <c r="GL253" s="515">
        <f t="shared" si="339"/>
        <v>0</v>
      </c>
      <c r="GM253" s="515">
        <f t="shared" si="339"/>
        <v>0</v>
      </c>
      <c r="GN253" s="515">
        <f t="shared" ref="GN253:IY253" si="340">IF(AND(GN$167&gt;=EOMONTH($D85,0),GN$167&lt;EOMONTH($D85,$S85)),-GN250,0)</f>
        <v>0</v>
      </c>
      <c r="GO253" s="515">
        <f t="shared" si="340"/>
        <v>0</v>
      </c>
      <c r="GP253" s="515">
        <f t="shared" si="340"/>
        <v>0</v>
      </c>
      <c r="GQ253" s="515">
        <f t="shared" si="340"/>
        <v>0</v>
      </c>
      <c r="GR253" s="515">
        <f t="shared" si="340"/>
        <v>0</v>
      </c>
      <c r="GS253" s="515">
        <f t="shared" si="340"/>
        <v>0</v>
      </c>
      <c r="GT253" s="515">
        <f t="shared" si="340"/>
        <v>0</v>
      </c>
      <c r="GU253" s="515">
        <f t="shared" si="340"/>
        <v>0</v>
      </c>
      <c r="GV253" s="515">
        <f t="shared" si="340"/>
        <v>0</v>
      </c>
      <c r="GW253" s="515">
        <f t="shared" si="340"/>
        <v>0</v>
      </c>
      <c r="GX253" s="515">
        <f t="shared" si="340"/>
        <v>0</v>
      </c>
      <c r="GY253" s="515">
        <f t="shared" si="340"/>
        <v>0</v>
      </c>
      <c r="GZ253" s="515">
        <f t="shared" si="340"/>
        <v>0</v>
      </c>
      <c r="HA253" s="515">
        <f t="shared" si="340"/>
        <v>0</v>
      </c>
      <c r="HB253" s="515">
        <f t="shared" si="340"/>
        <v>0</v>
      </c>
      <c r="HC253" s="515">
        <f t="shared" si="340"/>
        <v>0</v>
      </c>
      <c r="HD253" s="515">
        <f t="shared" si="340"/>
        <v>0</v>
      </c>
      <c r="HE253" s="515">
        <f t="shared" si="340"/>
        <v>0</v>
      </c>
      <c r="HF253" s="515">
        <f t="shared" si="340"/>
        <v>0</v>
      </c>
      <c r="HG253" s="515">
        <f t="shared" si="340"/>
        <v>0</v>
      </c>
      <c r="HH253" s="515">
        <f t="shared" si="340"/>
        <v>0</v>
      </c>
      <c r="HI253" s="515">
        <f t="shared" si="340"/>
        <v>0</v>
      </c>
      <c r="HJ253" s="515">
        <f t="shared" si="340"/>
        <v>0</v>
      </c>
      <c r="HK253" s="515">
        <f t="shared" si="340"/>
        <v>0</v>
      </c>
      <c r="HL253" s="515">
        <f t="shared" si="340"/>
        <v>0</v>
      </c>
      <c r="HM253" s="515">
        <f t="shared" si="340"/>
        <v>0</v>
      </c>
      <c r="HN253" s="515">
        <f t="shared" si="340"/>
        <v>0</v>
      </c>
      <c r="HO253" s="515">
        <f t="shared" si="340"/>
        <v>0</v>
      </c>
      <c r="HP253" s="515">
        <f t="shared" si="340"/>
        <v>0</v>
      </c>
      <c r="HQ253" s="515">
        <f t="shared" si="340"/>
        <v>0</v>
      </c>
      <c r="HR253" s="515">
        <f t="shared" si="340"/>
        <v>0</v>
      </c>
      <c r="HS253" s="515">
        <f t="shared" si="340"/>
        <v>0</v>
      </c>
      <c r="HT253" s="515">
        <f t="shared" si="340"/>
        <v>0</v>
      </c>
      <c r="HU253" s="515">
        <f t="shared" si="340"/>
        <v>0</v>
      </c>
      <c r="HV253" s="515">
        <f t="shared" si="340"/>
        <v>0</v>
      </c>
      <c r="HW253" s="515">
        <f t="shared" si="340"/>
        <v>0</v>
      </c>
      <c r="HX253" s="515">
        <f t="shared" si="340"/>
        <v>0</v>
      </c>
      <c r="HY253" s="515">
        <f t="shared" si="340"/>
        <v>0</v>
      </c>
      <c r="HZ253" s="515">
        <f t="shared" si="340"/>
        <v>0</v>
      </c>
      <c r="IA253" s="515">
        <f t="shared" si="340"/>
        <v>0</v>
      </c>
      <c r="IB253" s="515">
        <f t="shared" si="340"/>
        <v>0</v>
      </c>
      <c r="IC253" s="515">
        <f t="shared" si="340"/>
        <v>0</v>
      </c>
      <c r="ID253" s="515">
        <f t="shared" si="340"/>
        <v>0</v>
      </c>
      <c r="IE253" s="515">
        <f t="shared" si="340"/>
        <v>0</v>
      </c>
      <c r="IF253" s="515">
        <f t="shared" si="340"/>
        <v>0</v>
      </c>
      <c r="IG253" s="515">
        <f t="shared" si="340"/>
        <v>0</v>
      </c>
      <c r="IH253" s="515">
        <f t="shared" si="340"/>
        <v>0</v>
      </c>
      <c r="II253" s="515">
        <f t="shared" si="340"/>
        <v>0</v>
      </c>
      <c r="IJ253" s="515">
        <f t="shared" si="340"/>
        <v>0</v>
      </c>
      <c r="IK253" s="515">
        <f t="shared" si="340"/>
        <v>0</v>
      </c>
      <c r="IL253" s="515">
        <f t="shared" si="340"/>
        <v>0</v>
      </c>
      <c r="IM253" s="515">
        <f t="shared" si="340"/>
        <v>0</v>
      </c>
      <c r="IN253" s="515">
        <f t="shared" si="340"/>
        <v>0</v>
      </c>
      <c r="IO253" s="515">
        <f t="shared" si="340"/>
        <v>0</v>
      </c>
      <c r="IP253" s="515">
        <f t="shared" si="340"/>
        <v>0</v>
      </c>
      <c r="IQ253" s="515">
        <f t="shared" si="340"/>
        <v>0</v>
      </c>
      <c r="IR253" s="515">
        <f t="shared" si="340"/>
        <v>0</v>
      </c>
      <c r="IS253" s="515">
        <f t="shared" si="340"/>
        <v>0</v>
      </c>
      <c r="IT253" s="515">
        <f t="shared" si="340"/>
        <v>0</v>
      </c>
      <c r="IU253" s="515">
        <f t="shared" si="340"/>
        <v>0</v>
      </c>
      <c r="IV253" s="515">
        <f t="shared" si="340"/>
        <v>0</v>
      </c>
      <c r="IW253" s="515">
        <f t="shared" si="340"/>
        <v>0</v>
      </c>
      <c r="IX253" s="515">
        <f t="shared" si="340"/>
        <v>0</v>
      </c>
      <c r="IY253" s="515">
        <f t="shared" si="340"/>
        <v>0</v>
      </c>
      <c r="IZ253" s="515">
        <f t="shared" ref="IZ253:LK253" si="341">IF(AND(IZ$167&gt;=EOMONTH($D85,0),IZ$167&lt;EOMONTH($D85,$S85)),-IZ250,0)</f>
        <v>0</v>
      </c>
      <c r="JA253" s="515">
        <f t="shared" si="341"/>
        <v>0</v>
      </c>
      <c r="JB253" s="515">
        <f t="shared" si="341"/>
        <v>0</v>
      </c>
      <c r="JC253" s="515">
        <f t="shared" si="341"/>
        <v>0</v>
      </c>
      <c r="JD253" s="515">
        <f t="shared" si="341"/>
        <v>0</v>
      </c>
      <c r="JE253" s="515">
        <f t="shared" si="341"/>
        <v>0</v>
      </c>
      <c r="JF253" s="515">
        <f t="shared" si="341"/>
        <v>0</v>
      </c>
      <c r="JG253" s="515">
        <f t="shared" si="341"/>
        <v>0</v>
      </c>
      <c r="JH253" s="515">
        <f t="shared" si="341"/>
        <v>0</v>
      </c>
      <c r="JI253" s="515">
        <f t="shared" si="341"/>
        <v>0</v>
      </c>
      <c r="JJ253" s="515">
        <f t="shared" si="341"/>
        <v>0</v>
      </c>
      <c r="JK253" s="515">
        <f t="shared" si="341"/>
        <v>0</v>
      </c>
      <c r="JL253" s="515">
        <f t="shared" si="341"/>
        <v>0</v>
      </c>
      <c r="JM253" s="515">
        <f t="shared" si="341"/>
        <v>0</v>
      </c>
      <c r="JN253" s="515">
        <f t="shared" si="341"/>
        <v>0</v>
      </c>
      <c r="JO253" s="515">
        <f t="shared" si="341"/>
        <v>0</v>
      </c>
      <c r="JP253" s="515">
        <f t="shared" si="341"/>
        <v>0</v>
      </c>
      <c r="JQ253" s="515">
        <f t="shared" si="341"/>
        <v>0</v>
      </c>
      <c r="JR253" s="515">
        <f t="shared" si="341"/>
        <v>0</v>
      </c>
      <c r="JS253" s="515">
        <f t="shared" si="341"/>
        <v>0</v>
      </c>
      <c r="JT253" s="515">
        <f t="shared" si="341"/>
        <v>0</v>
      </c>
      <c r="JU253" s="515">
        <f t="shared" si="341"/>
        <v>0</v>
      </c>
      <c r="JV253" s="515">
        <f t="shared" si="341"/>
        <v>0</v>
      </c>
      <c r="JW253" s="515">
        <f t="shared" si="341"/>
        <v>0</v>
      </c>
      <c r="JX253" s="515">
        <f t="shared" si="341"/>
        <v>0</v>
      </c>
      <c r="JY253" s="515">
        <f t="shared" si="341"/>
        <v>0</v>
      </c>
      <c r="JZ253" s="515">
        <f t="shared" si="341"/>
        <v>0</v>
      </c>
      <c r="KA253" s="515">
        <f t="shared" si="341"/>
        <v>0</v>
      </c>
      <c r="KB253" s="515">
        <f t="shared" si="341"/>
        <v>0</v>
      </c>
      <c r="KC253" s="515">
        <f t="shared" si="341"/>
        <v>0</v>
      </c>
      <c r="KD253" s="515">
        <f t="shared" si="341"/>
        <v>0</v>
      </c>
      <c r="KE253" s="515">
        <f t="shared" si="341"/>
        <v>0</v>
      </c>
      <c r="KF253" s="515">
        <f t="shared" si="341"/>
        <v>0</v>
      </c>
      <c r="KG253" s="515">
        <f t="shared" si="341"/>
        <v>0</v>
      </c>
      <c r="KH253" s="515">
        <f t="shared" si="341"/>
        <v>0</v>
      </c>
      <c r="KI253" s="515">
        <f t="shared" si="341"/>
        <v>0</v>
      </c>
      <c r="KJ253" s="515">
        <f t="shared" si="341"/>
        <v>0</v>
      </c>
      <c r="KK253" s="515">
        <f t="shared" si="341"/>
        <v>0</v>
      </c>
      <c r="KL253" s="515">
        <f t="shared" si="341"/>
        <v>0</v>
      </c>
      <c r="KM253" s="515">
        <f t="shared" si="341"/>
        <v>0</v>
      </c>
      <c r="KN253" s="515">
        <f t="shared" si="341"/>
        <v>0</v>
      </c>
      <c r="KO253" s="515">
        <f t="shared" si="341"/>
        <v>0</v>
      </c>
      <c r="KP253" s="515">
        <f t="shared" si="341"/>
        <v>0</v>
      </c>
      <c r="KQ253" s="515">
        <f t="shared" si="341"/>
        <v>0</v>
      </c>
      <c r="KR253" s="515">
        <f t="shared" si="341"/>
        <v>0</v>
      </c>
      <c r="KS253" s="515">
        <f t="shared" si="341"/>
        <v>0</v>
      </c>
      <c r="KT253" s="515">
        <f t="shared" si="341"/>
        <v>0</v>
      </c>
      <c r="KU253" s="515">
        <f t="shared" si="341"/>
        <v>0</v>
      </c>
      <c r="KV253" s="515">
        <f t="shared" si="341"/>
        <v>0</v>
      </c>
      <c r="KW253" s="515">
        <f t="shared" si="341"/>
        <v>0</v>
      </c>
      <c r="KX253" s="515">
        <f t="shared" si="341"/>
        <v>0</v>
      </c>
      <c r="KY253" s="515">
        <f t="shared" si="341"/>
        <v>0</v>
      </c>
      <c r="KZ253" s="515">
        <f t="shared" si="341"/>
        <v>0</v>
      </c>
      <c r="LA253" s="515">
        <f t="shared" si="341"/>
        <v>0</v>
      </c>
      <c r="LB253" s="515">
        <f t="shared" si="341"/>
        <v>0</v>
      </c>
      <c r="LC253" s="515">
        <f t="shared" si="341"/>
        <v>0</v>
      </c>
      <c r="LD253" s="515">
        <f t="shared" si="341"/>
        <v>0</v>
      </c>
      <c r="LE253" s="515">
        <f t="shared" si="341"/>
        <v>0</v>
      </c>
      <c r="LF253" s="515">
        <f t="shared" si="341"/>
        <v>0</v>
      </c>
      <c r="LG253" s="515">
        <f t="shared" si="341"/>
        <v>0</v>
      </c>
      <c r="LH253" s="515">
        <f t="shared" si="341"/>
        <v>0</v>
      </c>
      <c r="LI253" s="515">
        <f t="shared" si="341"/>
        <v>0</v>
      </c>
      <c r="LJ253" s="515">
        <f t="shared" si="341"/>
        <v>0</v>
      </c>
      <c r="LK253" s="515">
        <f t="shared" si="341"/>
        <v>0</v>
      </c>
      <c r="LL253" s="515">
        <f t="shared" ref="LL253:NK253" si="342">IF(AND(LL$167&gt;=EOMONTH($D85,0),LL$167&lt;EOMONTH($D85,$S85)),-LL250,0)</f>
        <v>0</v>
      </c>
      <c r="LM253" s="515">
        <f t="shared" si="342"/>
        <v>0</v>
      </c>
      <c r="LN253" s="515">
        <f t="shared" si="342"/>
        <v>0</v>
      </c>
      <c r="LO253" s="515">
        <f t="shared" si="342"/>
        <v>0</v>
      </c>
      <c r="LP253" s="515">
        <f t="shared" si="342"/>
        <v>0</v>
      </c>
      <c r="LQ253" s="515">
        <f t="shared" si="342"/>
        <v>0</v>
      </c>
      <c r="LR253" s="515">
        <f t="shared" si="342"/>
        <v>0</v>
      </c>
      <c r="LS253" s="515">
        <f t="shared" si="342"/>
        <v>0</v>
      </c>
      <c r="LT253" s="515">
        <f t="shared" si="342"/>
        <v>0</v>
      </c>
      <c r="LU253" s="515">
        <f t="shared" si="342"/>
        <v>0</v>
      </c>
      <c r="LV253" s="515">
        <f t="shared" si="342"/>
        <v>0</v>
      </c>
      <c r="LW253" s="515">
        <f t="shared" si="342"/>
        <v>0</v>
      </c>
      <c r="LX253" s="515">
        <f t="shared" si="342"/>
        <v>0</v>
      </c>
      <c r="LY253" s="515">
        <f t="shared" si="342"/>
        <v>0</v>
      </c>
      <c r="LZ253" s="515">
        <f t="shared" si="342"/>
        <v>0</v>
      </c>
      <c r="MA253" s="515">
        <f t="shared" si="342"/>
        <v>0</v>
      </c>
      <c r="MB253" s="515">
        <f t="shared" si="342"/>
        <v>0</v>
      </c>
      <c r="MC253" s="515">
        <f t="shared" si="342"/>
        <v>0</v>
      </c>
      <c r="MD253" s="515">
        <f t="shared" si="342"/>
        <v>0</v>
      </c>
      <c r="ME253" s="515">
        <f t="shared" si="342"/>
        <v>0</v>
      </c>
      <c r="MF253" s="515">
        <f t="shared" si="342"/>
        <v>0</v>
      </c>
      <c r="MG253" s="515">
        <f t="shared" si="342"/>
        <v>0</v>
      </c>
      <c r="MH253" s="515">
        <f t="shared" si="342"/>
        <v>0</v>
      </c>
      <c r="MI253" s="515">
        <f t="shared" si="342"/>
        <v>0</v>
      </c>
      <c r="MJ253" s="515">
        <f t="shared" si="342"/>
        <v>0</v>
      </c>
      <c r="MK253" s="515">
        <f t="shared" si="342"/>
        <v>0</v>
      </c>
      <c r="ML253" s="515">
        <f t="shared" si="342"/>
        <v>0</v>
      </c>
      <c r="MM253" s="515">
        <f t="shared" si="342"/>
        <v>0</v>
      </c>
      <c r="MN253" s="515">
        <f t="shared" si="342"/>
        <v>0</v>
      </c>
      <c r="MO253" s="515">
        <f t="shared" si="342"/>
        <v>0</v>
      </c>
      <c r="MP253" s="515">
        <f t="shared" si="342"/>
        <v>0</v>
      </c>
      <c r="MQ253" s="515">
        <f t="shared" si="342"/>
        <v>0</v>
      </c>
      <c r="MR253" s="515">
        <f t="shared" si="342"/>
        <v>0</v>
      </c>
      <c r="MS253" s="515">
        <f t="shared" si="342"/>
        <v>0</v>
      </c>
      <c r="MT253" s="515">
        <f t="shared" si="342"/>
        <v>0</v>
      </c>
      <c r="MU253" s="515">
        <f t="shared" si="342"/>
        <v>0</v>
      </c>
      <c r="MV253" s="515">
        <f t="shared" si="342"/>
        <v>0</v>
      </c>
      <c r="MW253" s="515">
        <f t="shared" si="342"/>
        <v>0</v>
      </c>
      <c r="MX253" s="515">
        <f t="shared" si="342"/>
        <v>0</v>
      </c>
      <c r="MY253" s="515">
        <f t="shared" si="342"/>
        <v>0</v>
      </c>
      <c r="MZ253" s="515">
        <f t="shared" si="342"/>
        <v>0</v>
      </c>
      <c r="NA253" s="515">
        <f t="shared" si="342"/>
        <v>0</v>
      </c>
      <c r="NB253" s="515">
        <f t="shared" si="342"/>
        <v>0</v>
      </c>
      <c r="NC253" s="515">
        <f t="shared" si="342"/>
        <v>0</v>
      </c>
      <c r="ND253" s="515">
        <f t="shared" si="342"/>
        <v>0</v>
      </c>
      <c r="NE253" s="515">
        <f t="shared" si="342"/>
        <v>0</v>
      </c>
      <c r="NF253" s="515">
        <f t="shared" si="342"/>
        <v>0</v>
      </c>
      <c r="NG253" s="515">
        <f t="shared" si="342"/>
        <v>0</v>
      </c>
      <c r="NH253" s="515">
        <f t="shared" si="342"/>
        <v>0</v>
      </c>
      <c r="NI253" s="515">
        <f t="shared" si="342"/>
        <v>0</v>
      </c>
      <c r="NJ253" s="515">
        <f t="shared" si="342"/>
        <v>0</v>
      </c>
      <c r="NK253" s="518">
        <f t="shared" si="342"/>
        <v>0</v>
      </c>
    </row>
    <row r="254" spans="1:375" s="384" customFormat="1" ht="13.8" x14ac:dyDescent="0.3">
      <c r="A254" s="517">
        <f t="shared" si="330"/>
        <v>0</v>
      </c>
      <c r="B254" s="421" t="s">
        <v>326</v>
      </c>
      <c r="C254" s="514" t="s">
        <v>333</v>
      </c>
      <c r="D254" s="515">
        <f t="shared" ref="D254:BO254" si="343">IF(OR(D$167&lt;=EOMONTH($E85,$R85*(1-$O85)),D$167&gt;EOMONTH($E85,$P85*12*(1-$O85)+$Q85*12*$O85+$R85*(1-$O85))),0,FV($W85,ROUNDDOWN(YEARFRAC($D$167,D$167,1),0),,-($U85*(1-$O85)+$V85*$O85)*$B85/12,0))</f>
        <v>0</v>
      </c>
      <c r="E254" s="515">
        <f t="shared" si="343"/>
        <v>0</v>
      </c>
      <c r="F254" s="515">
        <f t="shared" si="343"/>
        <v>0</v>
      </c>
      <c r="G254" s="515">
        <f t="shared" si="343"/>
        <v>0</v>
      </c>
      <c r="H254" s="515">
        <f t="shared" si="343"/>
        <v>0</v>
      </c>
      <c r="I254" s="515">
        <f t="shared" si="343"/>
        <v>0</v>
      </c>
      <c r="J254" s="515">
        <f t="shared" si="343"/>
        <v>0</v>
      </c>
      <c r="K254" s="515">
        <f t="shared" si="343"/>
        <v>0</v>
      </c>
      <c r="L254" s="515">
        <f t="shared" si="343"/>
        <v>0</v>
      </c>
      <c r="M254" s="515">
        <f t="shared" si="343"/>
        <v>0</v>
      </c>
      <c r="N254" s="515">
        <f t="shared" si="343"/>
        <v>0</v>
      </c>
      <c r="O254" s="515">
        <f t="shared" si="343"/>
        <v>0</v>
      </c>
      <c r="P254" s="515">
        <f t="shared" si="343"/>
        <v>0</v>
      </c>
      <c r="Q254" s="515">
        <f t="shared" si="343"/>
        <v>0</v>
      </c>
      <c r="R254" s="515">
        <f t="shared" si="343"/>
        <v>0</v>
      </c>
      <c r="S254" s="515">
        <f t="shared" si="343"/>
        <v>0</v>
      </c>
      <c r="T254" s="515">
        <f t="shared" si="343"/>
        <v>0</v>
      </c>
      <c r="U254" s="515">
        <f t="shared" si="343"/>
        <v>0</v>
      </c>
      <c r="V254" s="515">
        <f t="shared" si="343"/>
        <v>0</v>
      </c>
      <c r="W254" s="515">
        <f t="shared" si="343"/>
        <v>0</v>
      </c>
      <c r="X254" s="515">
        <f t="shared" si="343"/>
        <v>0</v>
      </c>
      <c r="Y254" s="515">
        <f t="shared" si="343"/>
        <v>0</v>
      </c>
      <c r="Z254" s="515">
        <f t="shared" si="343"/>
        <v>0</v>
      </c>
      <c r="AA254" s="515">
        <f t="shared" si="343"/>
        <v>0</v>
      </c>
      <c r="AB254" s="515">
        <f t="shared" si="343"/>
        <v>0</v>
      </c>
      <c r="AC254" s="515">
        <f t="shared" si="343"/>
        <v>0</v>
      </c>
      <c r="AD254" s="515">
        <f t="shared" si="343"/>
        <v>0</v>
      </c>
      <c r="AE254" s="515">
        <f t="shared" si="343"/>
        <v>0</v>
      </c>
      <c r="AF254" s="515">
        <f t="shared" si="343"/>
        <v>0</v>
      </c>
      <c r="AG254" s="515">
        <f t="shared" si="343"/>
        <v>0</v>
      </c>
      <c r="AH254" s="515">
        <f t="shared" si="343"/>
        <v>0</v>
      </c>
      <c r="AI254" s="515">
        <f t="shared" si="343"/>
        <v>0</v>
      </c>
      <c r="AJ254" s="515">
        <f t="shared" si="343"/>
        <v>0</v>
      </c>
      <c r="AK254" s="515">
        <f t="shared" si="343"/>
        <v>0</v>
      </c>
      <c r="AL254" s="515">
        <f t="shared" si="343"/>
        <v>0</v>
      </c>
      <c r="AM254" s="515">
        <f t="shared" si="343"/>
        <v>0</v>
      </c>
      <c r="AN254" s="515">
        <f t="shared" si="343"/>
        <v>0</v>
      </c>
      <c r="AO254" s="515">
        <f t="shared" si="343"/>
        <v>0</v>
      </c>
      <c r="AP254" s="515">
        <f t="shared" si="343"/>
        <v>0</v>
      </c>
      <c r="AQ254" s="515">
        <f t="shared" si="343"/>
        <v>0</v>
      </c>
      <c r="AR254" s="515">
        <f t="shared" si="343"/>
        <v>0</v>
      </c>
      <c r="AS254" s="515">
        <f t="shared" si="343"/>
        <v>0</v>
      </c>
      <c r="AT254" s="515">
        <f t="shared" si="343"/>
        <v>0</v>
      </c>
      <c r="AU254" s="515">
        <f t="shared" si="343"/>
        <v>0</v>
      </c>
      <c r="AV254" s="515">
        <f t="shared" si="343"/>
        <v>0</v>
      </c>
      <c r="AW254" s="515">
        <f t="shared" si="343"/>
        <v>0</v>
      </c>
      <c r="AX254" s="515">
        <f t="shared" si="343"/>
        <v>0</v>
      </c>
      <c r="AY254" s="515">
        <f t="shared" si="343"/>
        <v>0</v>
      </c>
      <c r="AZ254" s="515">
        <f t="shared" si="343"/>
        <v>0</v>
      </c>
      <c r="BA254" s="515">
        <f t="shared" si="343"/>
        <v>0</v>
      </c>
      <c r="BB254" s="515">
        <f t="shared" si="343"/>
        <v>0</v>
      </c>
      <c r="BC254" s="515">
        <f t="shared" si="343"/>
        <v>0</v>
      </c>
      <c r="BD254" s="515">
        <f t="shared" si="343"/>
        <v>0</v>
      </c>
      <c r="BE254" s="515">
        <f t="shared" si="343"/>
        <v>0</v>
      </c>
      <c r="BF254" s="515">
        <f t="shared" si="343"/>
        <v>0</v>
      </c>
      <c r="BG254" s="515">
        <f t="shared" si="343"/>
        <v>0</v>
      </c>
      <c r="BH254" s="515">
        <f t="shared" si="343"/>
        <v>0</v>
      </c>
      <c r="BI254" s="515">
        <f t="shared" si="343"/>
        <v>0</v>
      </c>
      <c r="BJ254" s="515">
        <f t="shared" si="343"/>
        <v>0</v>
      </c>
      <c r="BK254" s="515">
        <f t="shared" si="343"/>
        <v>0</v>
      </c>
      <c r="BL254" s="515">
        <f t="shared" si="343"/>
        <v>0</v>
      </c>
      <c r="BM254" s="515">
        <f t="shared" si="343"/>
        <v>0</v>
      </c>
      <c r="BN254" s="515">
        <f t="shared" si="343"/>
        <v>0</v>
      </c>
      <c r="BO254" s="515">
        <f t="shared" si="343"/>
        <v>0</v>
      </c>
      <c r="BP254" s="515">
        <f t="shared" ref="BP254:EA254" si="344">IF(OR(BP$167&lt;=EOMONTH($E85,$R85*(1-$O85)),BP$167&gt;EOMONTH($E85,$P85*12*(1-$O85)+$Q85*12*$O85+$R85*(1-$O85))),0,FV($W85,ROUNDDOWN(YEARFRAC($D$167,BP$167,1),0),,-($U85*(1-$O85)+$V85*$O85)*$B85/12,0))</f>
        <v>0</v>
      </c>
      <c r="BQ254" s="515">
        <f t="shared" si="344"/>
        <v>0</v>
      </c>
      <c r="BR254" s="515">
        <f t="shared" si="344"/>
        <v>0</v>
      </c>
      <c r="BS254" s="515">
        <f t="shared" si="344"/>
        <v>0</v>
      </c>
      <c r="BT254" s="515">
        <f t="shared" si="344"/>
        <v>0</v>
      </c>
      <c r="BU254" s="515">
        <f t="shared" si="344"/>
        <v>0</v>
      </c>
      <c r="BV254" s="515">
        <f t="shared" si="344"/>
        <v>0</v>
      </c>
      <c r="BW254" s="515">
        <f t="shared" si="344"/>
        <v>0</v>
      </c>
      <c r="BX254" s="515">
        <f t="shared" si="344"/>
        <v>0</v>
      </c>
      <c r="BY254" s="515">
        <f t="shared" si="344"/>
        <v>0</v>
      </c>
      <c r="BZ254" s="515">
        <f t="shared" si="344"/>
        <v>0</v>
      </c>
      <c r="CA254" s="515">
        <f t="shared" si="344"/>
        <v>0</v>
      </c>
      <c r="CB254" s="515">
        <f t="shared" si="344"/>
        <v>0</v>
      </c>
      <c r="CC254" s="515">
        <f t="shared" si="344"/>
        <v>0</v>
      </c>
      <c r="CD254" s="515">
        <f t="shared" si="344"/>
        <v>0</v>
      </c>
      <c r="CE254" s="515">
        <f t="shared" si="344"/>
        <v>0</v>
      </c>
      <c r="CF254" s="515">
        <f t="shared" si="344"/>
        <v>0</v>
      </c>
      <c r="CG254" s="515">
        <f t="shared" si="344"/>
        <v>0</v>
      </c>
      <c r="CH254" s="515">
        <f t="shared" si="344"/>
        <v>0</v>
      </c>
      <c r="CI254" s="515">
        <f t="shared" si="344"/>
        <v>0</v>
      </c>
      <c r="CJ254" s="515">
        <f t="shared" si="344"/>
        <v>0</v>
      </c>
      <c r="CK254" s="515">
        <f t="shared" si="344"/>
        <v>0</v>
      </c>
      <c r="CL254" s="515">
        <f t="shared" si="344"/>
        <v>0</v>
      </c>
      <c r="CM254" s="515">
        <f t="shared" si="344"/>
        <v>0</v>
      </c>
      <c r="CN254" s="515">
        <f t="shared" si="344"/>
        <v>0</v>
      </c>
      <c r="CO254" s="515">
        <f t="shared" si="344"/>
        <v>0</v>
      </c>
      <c r="CP254" s="515">
        <f t="shared" si="344"/>
        <v>0</v>
      </c>
      <c r="CQ254" s="515">
        <f t="shared" si="344"/>
        <v>0</v>
      </c>
      <c r="CR254" s="515">
        <f t="shared" si="344"/>
        <v>0</v>
      </c>
      <c r="CS254" s="515">
        <f t="shared" si="344"/>
        <v>0</v>
      </c>
      <c r="CT254" s="515">
        <f t="shared" si="344"/>
        <v>0</v>
      </c>
      <c r="CU254" s="515">
        <f t="shared" si="344"/>
        <v>0</v>
      </c>
      <c r="CV254" s="515">
        <f t="shared" si="344"/>
        <v>0</v>
      </c>
      <c r="CW254" s="515">
        <f t="shared" si="344"/>
        <v>0</v>
      </c>
      <c r="CX254" s="515">
        <f t="shared" si="344"/>
        <v>0</v>
      </c>
      <c r="CY254" s="515">
        <f t="shared" si="344"/>
        <v>0</v>
      </c>
      <c r="CZ254" s="515">
        <f t="shared" si="344"/>
        <v>0</v>
      </c>
      <c r="DA254" s="515">
        <f t="shared" si="344"/>
        <v>0</v>
      </c>
      <c r="DB254" s="515">
        <f t="shared" si="344"/>
        <v>0</v>
      </c>
      <c r="DC254" s="515">
        <f t="shared" si="344"/>
        <v>0</v>
      </c>
      <c r="DD254" s="515">
        <f t="shared" si="344"/>
        <v>0</v>
      </c>
      <c r="DE254" s="515">
        <f t="shared" si="344"/>
        <v>0</v>
      </c>
      <c r="DF254" s="515">
        <f t="shared" si="344"/>
        <v>0</v>
      </c>
      <c r="DG254" s="515">
        <f t="shared" si="344"/>
        <v>0</v>
      </c>
      <c r="DH254" s="515">
        <f t="shared" si="344"/>
        <v>0</v>
      </c>
      <c r="DI254" s="515">
        <f t="shared" si="344"/>
        <v>0</v>
      </c>
      <c r="DJ254" s="515">
        <f t="shared" si="344"/>
        <v>0</v>
      </c>
      <c r="DK254" s="515">
        <f t="shared" si="344"/>
        <v>0</v>
      </c>
      <c r="DL254" s="515">
        <f t="shared" si="344"/>
        <v>0</v>
      </c>
      <c r="DM254" s="515">
        <f t="shared" si="344"/>
        <v>0</v>
      </c>
      <c r="DN254" s="515">
        <f t="shared" si="344"/>
        <v>0</v>
      </c>
      <c r="DO254" s="515">
        <f t="shared" si="344"/>
        <v>0</v>
      </c>
      <c r="DP254" s="515">
        <f t="shared" si="344"/>
        <v>0</v>
      </c>
      <c r="DQ254" s="515">
        <f t="shared" si="344"/>
        <v>0</v>
      </c>
      <c r="DR254" s="515">
        <f t="shared" si="344"/>
        <v>0</v>
      </c>
      <c r="DS254" s="515">
        <f t="shared" si="344"/>
        <v>0</v>
      </c>
      <c r="DT254" s="515">
        <f t="shared" si="344"/>
        <v>0</v>
      </c>
      <c r="DU254" s="515">
        <f t="shared" si="344"/>
        <v>0</v>
      </c>
      <c r="DV254" s="515">
        <f t="shared" si="344"/>
        <v>0</v>
      </c>
      <c r="DW254" s="515">
        <f t="shared" si="344"/>
        <v>0</v>
      </c>
      <c r="DX254" s="515">
        <f t="shared" si="344"/>
        <v>0</v>
      </c>
      <c r="DY254" s="515">
        <f t="shared" si="344"/>
        <v>0</v>
      </c>
      <c r="DZ254" s="515">
        <f t="shared" si="344"/>
        <v>0</v>
      </c>
      <c r="EA254" s="515">
        <f t="shared" si="344"/>
        <v>0</v>
      </c>
      <c r="EB254" s="515">
        <f t="shared" ref="EB254:GM254" si="345">IF(OR(EB$167&lt;=EOMONTH($E85,$R85*(1-$O85)),EB$167&gt;EOMONTH($E85,$P85*12*(1-$O85)+$Q85*12*$O85+$R85*(1-$O85))),0,FV($W85,ROUNDDOWN(YEARFRAC($D$167,EB$167,1),0),,-($U85*(1-$O85)+$V85*$O85)*$B85/12,0))</f>
        <v>0</v>
      </c>
      <c r="EC254" s="515">
        <f t="shared" si="345"/>
        <v>0</v>
      </c>
      <c r="ED254" s="515">
        <f t="shared" si="345"/>
        <v>0</v>
      </c>
      <c r="EE254" s="515">
        <f t="shared" si="345"/>
        <v>0</v>
      </c>
      <c r="EF254" s="515">
        <f t="shared" si="345"/>
        <v>0</v>
      </c>
      <c r="EG254" s="515">
        <f t="shared" si="345"/>
        <v>0</v>
      </c>
      <c r="EH254" s="515">
        <f t="shared" si="345"/>
        <v>0</v>
      </c>
      <c r="EI254" s="515">
        <f t="shared" si="345"/>
        <v>0</v>
      </c>
      <c r="EJ254" s="515">
        <f t="shared" si="345"/>
        <v>0</v>
      </c>
      <c r="EK254" s="515">
        <f t="shared" si="345"/>
        <v>0</v>
      </c>
      <c r="EL254" s="515">
        <f t="shared" si="345"/>
        <v>0</v>
      </c>
      <c r="EM254" s="515">
        <f t="shared" si="345"/>
        <v>0</v>
      </c>
      <c r="EN254" s="515">
        <f t="shared" si="345"/>
        <v>0</v>
      </c>
      <c r="EO254" s="515">
        <f t="shared" si="345"/>
        <v>0</v>
      </c>
      <c r="EP254" s="515">
        <f t="shared" si="345"/>
        <v>0</v>
      </c>
      <c r="EQ254" s="515">
        <f t="shared" si="345"/>
        <v>0</v>
      </c>
      <c r="ER254" s="515">
        <f t="shared" si="345"/>
        <v>0</v>
      </c>
      <c r="ES254" s="515">
        <f t="shared" si="345"/>
        <v>0</v>
      </c>
      <c r="ET254" s="515">
        <f t="shared" si="345"/>
        <v>0</v>
      </c>
      <c r="EU254" s="515">
        <f t="shared" si="345"/>
        <v>0</v>
      </c>
      <c r="EV254" s="515">
        <f t="shared" si="345"/>
        <v>0</v>
      </c>
      <c r="EW254" s="515">
        <f t="shared" si="345"/>
        <v>0</v>
      </c>
      <c r="EX254" s="515">
        <f t="shared" si="345"/>
        <v>0</v>
      </c>
      <c r="EY254" s="515">
        <f t="shared" si="345"/>
        <v>0</v>
      </c>
      <c r="EZ254" s="515">
        <f t="shared" si="345"/>
        <v>0</v>
      </c>
      <c r="FA254" s="515">
        <f t="shared" si="345"/>
        <v>0</v>
      </c>
      <c r="FB254" s="515">
        <f t="shared" si="345"/>
        <v>0</v>
      </c>
      <c r="FC254" s="515">
        <f t="shared" si="345"/>
        <v>0</v>
      </c>
      <c r="FD254" s="515">
        <f t="shared" si="345"/>
        <v>0</v>
      </c>
      <c r="FE254" s="515">
        <f t="shared" si="345"/>
        <v>0</v>
      </c>
      <c r="FF254" s="515">
        <f t="shared" si="345"/>
        <v>0</v>
      </c>
      <c r="FG254" s="515">
        <f t="shared" si="345"/>
        <v>0</v>
      </c>
      <c r="FH254" s="515">
        <f t="shared" si="345"/>
        <v>0</v>
      </c>
      <c r="FI254" s="515">
        <f t="shared" si="345"/>
        <v>0</v>
      </c>
      <c r="FJ254" s="515">
        <f t="shared" si="345"/>
        <v>0</v>
      </c>
      <c r="FK254" s="515">
        <f t="shared" si="345"/>
        <v>0</v>
      </c>
      <c r="FL254" s="515">
        <f t="shared" si="345"/>
        <v>0</v>
      </c>
      <c r="FM254" s="515">
        <f t="shared" si="345"/>
        <v>0</v>
      </c>
      <c r="FN254" s="515">
        <f t="shared" si="345"/>
        <v>0</v>
      </c>
      <c r="FO254" s="515">
        <f t="shared" si="345"/>
        <v>0</v>
      </c>
      <c r="FP254" s="515">
        <f t="shared" si="345"/>
        <v>0</v>
      </c>
      <c r="FQ254" s="515">
        <f t="shared" si="345"/>
        <v>0</v>
      </c>
      <c r="FR254" s="515">
        <f t="shared" si="345"/>
        <v>0</v>
      </c>
      <c r="FS254" s="515">
        <f t="shared" si="345"/>
        <v>0</v>
      </c>
      <c r="FT254" s="515">
        <f t="shared" si="345"/>
        <v>0</v>
      </c>
      <c r="FU254" s="515">
        <f t="shared" si="345"/>
        <v>0</v>
      </c>
      <c r="FV254" s="515">
        <f t="shared" si="345"/>
        <v>0</v>
      </c>
      <c r="FW254" s="515">
        <f t="shared" si="345"/>
        <v>0</v>
      </c>
      <c r="FX254" s="515">
        <f t="shared" si="345"/>
        <v>0</v>
      </c>
      <c r="FY254" s="515">
        <f t="shared" si="345"/>
        <v>0</v>
      </c>
      <c r="FZ254" s="515">
        <f t="shared" si="345"/>
        <v>0</v>
      </c>
      <c r="GA254" s="515">
        <f t="shared" si="345"/>
        <v>0</v>
      </c>
      <c r="GB254" s="515">
        <f t="shared" si="345"/>
        <v>0</v>
      </c>
      <c r="GC254" s="515">
        <f t="shared" si="345"/>
        <v>0</v>
      </c>
      <c r="GD254" s="515">
        <f t="shared" si="345"/>
        <v>0</v>
      </c>
      <c r="GE254" s="515">
        <f t="shared" si="345"/>
        <v>0</v>
      </c>
      <c r="GF254" s="515">
        <f t="shared" si="345"/>
        <v>0</v>
      </c>
      <c r="GG254" s="515">
        <f t="shared" si="345"/>
        <v>0</v>
      </c>
      <c r="GH254" s="515">
        <f t="shared" si="345"/>
        <v>0</v>
      </c>
      <c r="GI254" s="515">
        <f t="shared" si="345"/>
        <v>0</v>
      </c>
      <c r="GJ254" s="515">
        <f t="shared" si="345"/>
        <v>0</v>
      </c>
      <c r="GK254" s="515">
        <f t="shared" si="345"/>
        <v>0</v>
      </c>
      <c r="GL254" s="515">
        <f t="shared" si="345"/>
        <v>0</v>
      </c>
      <c r="GM254" s="515">
        <f t="shared" si="345"/>
        <v>0</v>
      </c>
      <c r="GN254" s="515">
        <f t="shared" ref="GN254:IY254" si="346">IF(OR(GN$167&lt;=EOMONTH($E85,$R85*(1-$O85)),GN$167&gt;EOMONTH($E85,$P85*12*(1-$O85)+$Q85*12*$O85+$R85*(1-$O85))),0,FV($W85,ROUNDDOWN(YEARFRAC($D$167,GN$167,1),0),,-($U85*(1-$O85)+$V85*$O85)*$B85/12,0))</f>
        <v>0</v>
      </c>
      <c r="GO254" s="515">
        <f t="shared" si="346"/>
        <v>0</v>
      </c>
      <c r="GP254" s="515">
        <f t="shared" si="346"/>
        <v>0</v>
      </c>
      <c r="GQ254" s="515">
        <f t="shared" si="346"/>
        <v>0</v>
      </c>
      <c r="GR254" s="515">
        <f t="shared" si="346"/>
        <v>0</v>
      </c>
      <c r="GS254" s="515">
        <f t="shared" si="346"/>
        <v>0</v>
      </c>
      <c r="GT254" s="515">
        <f t="shared" si="346"/>
        <v>0</v>
      </c>
      <c r="GU254" s="515">
        <f t="shared" si="346"/>
        <v>0</v>
      </c>
      <c r="GV254" s="515">
        <f t="shared" si="346"/>
        <v>0</v>
      </c>
      <c r="GW254" s="515">
        <f t="shared" si="346"/>
        <v>0</v>
      </c>
      <c r="GX254" s="515">
        <f t="shared" si="346"/>
        <v>0</v>
      </c>
      <c r="GY254" s="515">
        <f t="shared" si="346"/>
        <v>0</v>
      </c>
      <c r="GZ254" s="515">
        <f t="shared" si="346"/>
        <v>0</v>
      </c>
      <c r="HA254" s="515">
        <f t="shared" si="346"/>
        <v>0</v>
      </c>
      <c r="HB254" s="515">
        <f t="shared" si="346"/>
        <v>0</v>
      </c>
      <c r="HC254" s="515">
        <f t="shared" si="346"/>
        <v>0</v>
      </c>
      <c r="HD254" s="515">
        <f t="shared" si="346"/>
        <v>0</v>
      </c>
      <c r="HE254" s="515">
        <f t="shared" si="346"/>
        <v>0</v>
      </c>
      <c r="HF254" s="515">
        <f t="shared" si="346"/>
        <v>0</v>
      </c>
      <c r="HG254" s="515">
        <f t="shared" si="346"/>
        <v>0</v>
      </c>
      <c r="HH254" s="515">
        <f t="shared" si="346"/>
        <v>0</v>
      </c>
      <c r="HI254" s="515">
        <f t="shared" si="346"/>
        <v>0</v>
      </c>
      <c r="HJ254" s="515">
        <f t="shared" si="346"/>
        <v>0</v>
      </c>
      <c r="HK254" s="515">
        <f t="shared" si="346"/>
        <v>0</v>
      </c>
      <c r="HL254" s="515">
        <f t="shared" si="346"/>
        <v>0</v>
      </c>
      <c r="HM254" s="515">
        <f t="shared" si="346"/>
        <v>0</v>
      </c>
      <c r="HN254" s="515">
        <f t="shared" si="346"/>
        <v>0</v>
      </c>
      <c r="HO254" s="515">
        <f t="shared" si="346"/>
        <v>0</v>
      </c>
      <c r="HP254" s="515">
        <f t="shared" si="346"/>
        <v>0</v>
      </c>
      <c r="HQ254" s="515">
        <f t="shared" si="346"/>
        <v>0</v>
      </c>
      <c r="HR254" s="515">
        <f t="shared" si="346"/>
        <v>0</v>
      </c>
      <c r="HS254" s="515">
        <f t="shared" si="346"/>
        <v>0</v>
      </c>
      <c r="HT254" s="515">
        <f t="shared" si="346"/>
        <v>0</v>
      </c>
      <c r="HU254" s="515">
        <f t="shared" si="346"/>
        <v>0</v>
      </c>
      <c r="HV254" s="515">
        <f t="shared" si="346"/>
        <v>0</v>
      </c>
      <c r="HW254" s="515">
        <f t="shared" si="346"/>
        <v>0</v>
      </c>
      <c r="HX254" s="515">
        <f t="shared" si="346"/>
        <v>0</v>
      </c>
      <c r="HY254" s="515">
        <f t="shared" si="346"/>
        <v>0</v>
      </c>
      <c r="HZ254" s="515">
        <f t="shared" si="346"/>
        <v>0</v>
      </c>
      <c r="IA254" s="515">
        <f t="shared" si="346"/>
        <v>0</v>
      </c>
      <c r="IB254" s="515">
        <f t="shared" si="346"/>
        <v>0</v>
      </c>
      <c r="IC254" s="515">
        <f t="shared" si="346"/>
        <v>0</v>
      </c>
      <c r="ID254" s="515">
        <f t="shared" si="346"/>
        <v>0</v>
      </c>
      <c r="IE254" s="515">
        <f t="shared" si="346"/>
        <v>0</v>
      </c>
      <c r="IF254" s="515">
        <f t="shared" si="346"/>
        <v>0</v>
      </c>
      <c r="IG254" s="515">
        <f t="shared" si="346"/>
        <v>0</v>
      </c>
      <c r="IH254" s="515">
        <f t="shared" si="346"/>
        <v>0</v>
      </c>
      <c r="II254" s="515">
        <f t="shared" si="346"/>
        <v>0</v>
      </c>
      <c r="IJ254" s="515">
        <f t="shared" si="346"/>
        <v>0</v>
      </c>
      <c r="IK254" s="515">
        <f t="shared" si="346"/>
        <v>0</v>
      </c>
      <c r="IL254" s="515">
        <f t="shared" si="346"/>
        <v>0</v>
      </c>
      <c r="IM254" s="515">
        <f t="shared" si="346"/>
        <v>0</v>
      </c>
      <c r="IN254" s="515">
        <f t="shared" si="346"/>
        <v>0</v>
      </c>
      <c r="IO254" s="515">
        <f t="shared" si="346"/>
        <v>0</v>
      </c>
      <c r="IP254" s="515">
        <f t="shared" si="346"/>
        <v>0</v>
      </c>
      <c r="IQ254" s="515">
        <f t="shared" si="346"/>
        <v>0</v>
      </c>
      <c r="IR254" s="515">
        <f t="shared" si="346"/>
        <v>0</v>
      </c>
      <c r="IS254" s="515">
        <f t="shared" si="346"/>
        <v>0</v>
      </c>
      <c r="IT254" s="515">
        <f t="shared" si="346"/>
        <v>0</v>
      </c>
      <c r="IU254" s="515">
        <f t="shared" si="346"/>
        <v>0</v>
      </c>
      <c r="IV254" s="515">
        <f t="shared" si="346"/>
        <v>0</v>
      </c>
      <c r="IW254" s="515">
        <f t="shared" si="346"/>
        <v>0</v>
      </c>
      <c r="IX254" s="515">
        <f t="shared" si="346"/>
        <v>0</v>
      </c>
      <c r="IY254" s="515">
        <f t="shared" si="346"/>
        <v>0</v>
      </c>
      <c r="IZ254" s="515">
        <f t="shared" ref="IZ254:LK254" si="347">IF(OR(IZ$167&lt;=EOMONTH($E85,$R85*(1-$O85)),IZ$167&gt;EOMONTH($E85,$P85*12*(1-$O85)+$Q85*12*$O85+$R85*(1-$O85))),0,FV($W85,ROUNDDOWN(YEARFRAC($D$167,IZ$167,1),0),,-($U85*(1-$O85)+$V85*$O85)*$B85/12,0))</f>
        <v>0</v>
      </c>
      <c r="JA254" s="515">
        <f t="shared" si="347"/>
        <v>0</v>
      </c>
      <c r="JB254" s="515">
        <f t="shared" si="347"/>
        <v>0</v>
      </c>
      <c r="JC254" s="515">
        <f t="shared" si="347"/>
        <v>0</v>
      </c>
      <c r="JD254" s="515">
        <f t="shared" si="347"/>
        <v>0</v>
      </c>
      <c r="JE254" s="515">
        <f t="shared" si="347"/>
        <v>0</v>
      </c>
      <c r="JF254" s="515">
        <f t="shared" si="347"/>
        <v>0</v>
      </c>
      <c r="JG254" s="515">
        <f t="shared" si="347"/>
        <v>0</v>
      </c>
      <c r="JH254" s="515">
        <f t="shared" si="347"/>
        <v>0</v>
      </c>
      <c r="JI254" s="515">
        <f t="shared" si="347"/>
        <v>0</v>
      </c>
      <c r="JJ254" s="515">
        <f t="shared" si="347"/>
        <v>0</v>
      </c>
      <c r="JK254" s="515">
        <f t="shared" si="347"/>
        <v>0</v>
      </c>
      <c r="JL254" s="515">
        <f t="shared" si="347"/>
        <v>0</v>
      </c>
      <c r="JM254" s="515">
        <f t="shared" si="347"/>
        <v>0</v>
      </c>
      <c r="JN254" s="515">
        <f t="shared" si="347"/>
        <v>0</v>
      </c>
      <c r="JO254" s="515">
        <f t="shared" si="347"/>
        <v>0</v>
      </c>
      <c r="JP254" s="515">
        <f t="shared" si="347"/>
        <v>0</v>
      </c>
      <c r="JQ254" s="515">
        <f t="shared" si="347"/>
        <v>0</v>
      </c>
      <c r="JR254" s="515">
        <f t="shared" si="347"/>
        <v>0</v>
      </c>
      <c r="JS254" s="515">
        <f t="shared" si="347"/>
        <v>0</v>
      </c>
      <c r="JT254" s="515">
        <f t="shared" si="347"/>
        <v>0</v>
      </c>
      <c r="JU254" s="515">
        <f t="shared" si="347"/>
        <v>0</v>
      </c>
      <c r="JV254" s="515">
        <f t="shared" si="347"/>
        <v>0</v>
      </c>
      <c r="JW254" s="515">
        <f t="shared" si="347"/>
        <v>0</v>
      </c>
      <c r="JX254" s="515">
        <f t="shared" si="347"/>
        <v>0</v>
      </c>
      <c r="JY254" s="515">
        <f t="shared" si="347"/>
        <v>0</v>
      </c>
      <c r="JZ254" s="515">
        <f t="shared" si="347"/>
        <v>0</v>
      </c>
      <c r="KA254" s="515">
        <f t="shared" si="347"/>
        <v>0</v>
      </c>
      <c r="KB254" s="515">
        <f t="shared" si="347"/>
        <v>0</v>
      </c>
      <c r="KC254" s="515">
        <f t="shared" si="347"/>
        <v>0</v>
      </c>
      <c r="KD254" s="515">
        <f t="shared" si="347"/>
        <v>0</v>
      </c>
      <c r="KE254" s="515">
        <f t="shared" si="347"/>
        <v>0</v>
      </c>
      <c r="KF254" s="515">
        <f t="shared" si="347"/>
        <v>0</v>
      </c>
      <c r="KG254" s="515">
        <f t="shared" si="347"/>
        <v>0</v>
      </c>
      <c r="KH254" s="515">
        <f t="shared" si="347"/>
        <v>0</v>
      </c>
      <c r="KI254" s="515">
        <f t="shared" si="347"/>
        <v>0</v>
      </c>
      <c r="KJ254" s="515">
        <f t="shared" si="347"/>
        <v>0</v>
      </c>
      <c r="KK254" s="515">
        <f t="shared" si="347"/>
        <v>0</v>
      </c>
      <c r="KL254" s="515">
        <f t="shared" si="347"/>
        <v>0</v>
      </c>
      <c r="KM254" s="515">
        <f t="shared" si="347"/>
        <v>0</v>
      </c>
      <c r="KN254" s="515">
        <f t="shared" si="347"/>
        <v>0</v>
      </c>
      <c r="KO254" s="515">
        <f t="shared" si="347"/>
        <v>0</v>
      </c>
      <c r="KP254" s="515">
        <f t="shared" si="347"/>
        <v>0</v>
      </c>
      <c r="KQ254" s="515">
        <f t="shared" si="347"/>
        <v>0</v>
      </c>
      <c r="KR254" s="515">
        <f t="shared" si="347"/>
        <v>0</v>
      </c>
      <c r="KS254" s="515">
        <f t="shared" si="347"/>
        <v>0</v>
      </c>
      <c r="KT254" s="515">
        <f t="shared" si="347"/>
        <v>0</v>
      </c>
      <c r="KU254" s="515">
        <f t="shared" si="347"/>
        <v>0</v>
      </c>
      <c r="KV254" s="515">
        <f t="shared" si="347"/>
        <v>0</v>
      </c>
      <c r="KW254" s="515">
        <f t="shared" si="347"/>
        <v>0</v>
      </c>
      <c r="KX254" s="515">
        <f t="shared" si="347"/>
        <v>0</v>
      </c>
      <c r="KY254" s="515">
        <f t="shared" si="347"/>
        <v>0</v>
      </c>
      <c r="KZ254" s="515">
        <f t="shared" si="347"/>
        <v>0</v>
      </c>
      <c r="LA254" s="515">
        <f t="shared" si="347"/>
        <v>0</v>
      </c>
      <c r="LB254" s="515">
        <f t="shared" si="347"/>
        <v>0</v>
      </c>
      <c r="LC254" s="515">
        <f t="shared" si="347"/>
        <v>0</v>
      </c>
      <c r="LD254" s="515">
        <f t="shared" si="347"/>
        <v>0</v>
      </c>
      <c r="LE254" s="515">
        <f t="shared" si="347"/>
        <v>0</v>
      </c>
      <c r="LF254" s="515">
        <f t="shared" si="347"/>
        <v>0</v>
      </c>
      <c r="LG254" s="515">
        <f t="shared" si="347"/>
        <v>0</v>
      </c>
      <c r="LH254" s="515">
        <f t="shared" si="347"/>
        <v>0</v>
      </c>
      <c r="LI254" s="515">
        <f t="shared" si="347"/>
        <v>0</v>
      </c>
      <c r="LJ254" s="515">
        <f t="shared" si="347"/>
        <v>0</v>
      </c>
      <c r="LK254" s="515">
        <f t="shared" si="347"/>
        <v>0</v>
      </c>
      <c r="LL254" s="515">
        <f t="shared" ref="LL254:NK254" si="348">IF(OR(LL$167&lt;=EOMONTH($E85,$R85*(1-$O85)),LL$167&gt;EOMONTH($E85,$P85*12*(1-$O85)+$Q85*12*$O85+$R85*(1-$O85))),0,FV($W85,ROUNDDOWN(YEARFRAC($D$167,LL$167,1),0),,-($U85*(1-$O85)+$V85*$O85)*$B85/12,0))</f>
        <v>0</v>
      </c>
      <c r="LM254" s="515">
        <f t="shared" si="348"/>
        <v>0</v>
      </c>
      <c r="LN254" s="515">
        <f t="shared" si="348"/>
        <v>0</v>
      </c>
      <c r="LO254" s="515">
        <f t="shared" si="348"/>
        <v>0</v>
      </c>
      <c r="LP254" s="515">
        <f t="shared" si="348"/>
        <v>0</v>
      </c>
      <c r="LQ254" s="515">
        <f t="shared" si="348"/>
        <v>0</v>
      </c>
      <c r="LR254" s="515">
        <f t="shared" si="348"/>
        <v>0</v>
      </c>
      <c r="LS254" s="515">
        <f t="shared" si="348"/>
        <v>0</v>
      </c>
      <c r="LT254" s="515">
        <f t="shared" si="348"/>
        <v>0</v>
      </c>
      <c r="LU254" s="515">
        <f t="shared" si="348"/>
        <v>0</v>
      </c>
      <c r="LV254" s="515">
        <f t="shared" si="348"/>
        <v>0</v>
      </c>
      <c r="LW254" s="515">
        <f t="shared" si="348"/>
        <v>0</v>
      </c>
      <c r="LX254" s="515">
        <f t="shared" si="348"/>
        <v>0</v>
      </c>
      <c r="LY254" s="515">
        <f t="shared" si="348"/>
        <v>0</v>
      </c>
      <c r="LZ254" s="515">
        <f t="shared" si="348"/>
        <v>0</v>
      </c>
      <c r="MA254" s="515">
        <f t="shared" si="348"/>
        <v>0</v>
      </c>
      <c r="MB254" s="515">
        <f t="shared" si="348"/>
        <v>0</v>
      </c>
      <c r="MC254" s="515">
        <f t="shared" si="348"/>
        <v>0</v>
      </c>
      <c r="MD254" s="515">
        <f t="shared" si="348"/>
        <v>0</v>
      </c>
      <c r="ME254" s="515">
        <f t="shared" si="348"/>
        <v>0</v>
      </c>
      <c r="MF254" s="515">
        <f t="shared" si="348"/>
        <v>0</v>
      </c>
      <c r="MG254" s="515">
        <f t="shared" si="348"/>
        <v>0</v>
      </c>
      <c r="MH254" s="515">
        <f t="shared" si="348"/>
        <v>0</v>
      </c>
      <c r="MI254" s="515">
        <f t="shared" si="348"/>
        <v>0</v>
      </c>
      <c r="MJ254" s="515">
        <f t="shared" si="348"/>
        <v>0</v>
      </c>
      <c r="MK254" s="515">
        <f t="shared" si="348"/>
        <v>0</v>
      </c>
      <c r="ML254" s="515">
        <f t="shared" si="348"/>
        <v>0</v>
      </c>
      <c r="MM254" s="515">
        <f t="shared" si="348"/>
        <v>0</v>
      </c>
      <c r="MN254" s="515">
        <f t="shared" si="348"/>
        <v>0</v>
      </c>
      <c r="MO254" s="515">
        <f t="shared" si="348"/>
        <v>0</v>
      </c>
      <c r="MP254" s="515">
        <f t="shared" si="348"/>
        <v>0</v>
      </c>
      <c r="MQ254" s="515">
        <f t="shared" si="348"/>
        <v>0</v>
      </c>
      <c r="MR254" s="515">
        <f t="shared" si="348"/>
        <v>0</v>
      </c>
      <c r="MS254" s="515">
        <f t="shared" si="348"/>
        <v>0</v>
      </c>
      <c r="MT254" s="515">
        <f t="shared" si="348"/>
        <v>0</v>
      </c>
      <c r="MU254" s="515">
        <f t="shared" si="348"/>
        <v>0</v>
      </c>
      <c r="MV254" s="515">
        <f t="shared" si="348"/>
        <v>0</v>
      </c>
      <c r="MW254" s="515">
        <f t="shared" si="348"/>
        <v>0</v>
      </c>
      <c r="MX254" s="515">
        <f t="shared" si="348"/>
        <v>0</v>
      </c>
      <c r="MY254" s="515">
        <f t="shared" si="348"/>
        <v>0</v>
      </c>
      <c r="MZ254" s="515">
        <f t="shared" si="348"/>
        <v>0</v>
      </c>
      <c r="NA254" s="515">
        <f t="shared" si="348"/>
        <v>0</v>
      </c>
      <c r="NB254" s="515">
        <f t="shared" si="348"/>
        <v>0</v>
      </c>
      <c r="NC254" s="515">
        <f t="shared" si="348"/>
        <v>0</v>
      </c>
      <c r="ND254" s="515">
        <f t="shared" si="348"/>
        <v>0</v>
      </c>
      <c r="NE254" s="515">
        <f t="shared" si="348"/>
        <v>0</v>
      </c>
      <c r="NF254" s="515">
        <f t="shared" si="348"/>
        <v>0</v>
      </c>
      <c r="NG254" s="515">
        <f t="shared" si="348"/>
        <v>0</v>
      </c>
      <c r="NH254" s="515">
        <f t="shared" si="348"/>
        <v>0</v>
      </c>
      <c r="NI254" s="515">
        <f t="shared" si="348"/>
        <v>0</v>
      </c>
      <c r="NJ254" s="515">
        <f t="shared" si="348"/>
        <v>0</v>
      </c>
      <c r="NK254" s="518">
        <f t="shared" si="348"/>
        <v>0</v>
      </c>
    </row>
    <row r="255" spans="1:375" s="384" customFormat="1" ht="13.8" x14ac:dyDescent="0.3">
      <c r="A255" s="517">
        <f t="shared" si="330"/>
        <v>0</v>
      </c>
      <c r="B255" s="421" t="s">
        <v>331</v>
      </c>
      <c r="C255" s="514" t="s">
        <v>334</v>
      </c>
      <c r="D255" s="515">
        <f t="shared" ref="D255:BO255" si="349">IF(AND(D$167&gt;EOMONTH($E85,$R85*(1-$O85)),D$167&lt;=EOMONTH($E85,$R85*(1-$O85)+$S85*(1-$O85)+$T85*$O85)),-D254,0)</f>
        <v>0</v>
      </c>
      <c r="E255" s="515">
        <f t="shared" si="349"/>
        <v>0</v>
      </c>
      <c r="F255" s="515">
        <f t="shared" si="349"/>
        <v>0</v>
      </c>
      <c r="G255" s="515">
        <f t="shared" si="349"/>
        <v>0</v>
      </c>
      <c r="H255" s="515">
        <f t="shared" si="349"/>
        <v>0</v>
      </c>
      <c r="I255" s="515">
        <f t="shared" si="349"/>
        <v>0</v>
      </c>
      <c r="J255" s="515">
        <f t="shared" si="349"/>
        <v>0</v>
      </c>
      <c r="K255" s="515">
        <f t="shared" si="349"/>
        <v>0</v>
      </c>
      <c r="L255" s="515">
        <f t="shared" si="349"/>
        <v>0</v>
      </c>
      <c r="M255" s="515">
        <f t="shared" si="349"/>
        <v>0</v>
      </c>
      <c r="N255" s="515">
        <f t="shared" si="349"/>
        <v>0</v>
      </c>
      <c r="O255" s="515">
        <f t="shared" si="349"/>
        <v>0</v>
      </c>
      <c r="P255" s="515">
        <f t="shared" si="349"/>
        <v>0</v>
      </c>
      <c r="Q255" s="515">
        <f t="shared" si="349"/>
        <v>0</v>
      </c>
      <c r="R255" s="515">
        <f t="shared" si="349"/>
        <v>0</v>
      </c>
      <c r="S255" s="515">
        <f t="shared" si="349"/>
        <v>0</v>
      </c>
      <c r="T255" s="515">
        <f t="shared" si="349"/>
        <v>0</v>
      </c>
      <c r="U255" s="515">
        <f t="shared" si="349"/>
        <v>0</v>
      </c>
      <c r="V255" s="515">
        <f t="shared" si="349"/>
        <v>0</v>
      </c>
      <c r="W255" s="515">
        <f t="shared" si="349"/>
        <v>0</v>
      </c>
      <c r="X255" s="515">
        <f t="shared" si="349"/>
        <v>0</v>
      </c>
      <c r="Y255" s="515">
        <f t="shared" si="349"/>
        <v>0</v>
      </c>
      <c r="Z255" s="515">
        <f t="shared" si="349"/>
        <v>0</v>
      </c>
      <c r="AA255" s="515">
        <f t="shared" si="349"/>
        <v>0</v>
      </c>
      <c r="AB255" s="515">
        <f t="shared" si="349"/>
        <v>0</v>
      </c>
      <c r="AC255" s="515">
        <f t="shared" si="349"/>
        <v>0</v>
      </c>
      <c r="AD255" s="515">
        <f t="shared" si="349"/>
        <v>0</v>
      </c>
      <c r="AE255" s="515">
        <f t="shared" si="349"/>
        <v>0</v>
      </c>
      <c r="AF255" s="515">
        <f t="shared" si="349"/>
        <v>0</v>
      </c>
      <c r="AG255" s="515">
        <f t="shared" si="349"/>
        <v>0</v>
      </c>
      <c r="AH255" s="515">
        <f t="shared" si="349"/>
        <v>0</v>
      </c>
      <c r="AI255" s="515">
        <f t="shared" si="349"/>
        <v>0</v>
      </c>
      <c r="AJ255" s="515">
        <f t="shared" si="349"/>
        <v>0</v>
      </c>
      <c r="AK255" s="515">
        <f t="shared" si="349"/>
        <v>0</v>
      </c>
      <c r="AL255" s="515">
        <f t="shared" si="349"/>
        <v>0</v>
      </c>
      <c r="AM255" s="515">
        <f t="shared" si="349"/>
        <v>0</v>
      </c>
      <c r="AN255" s="515">
        <f t="shared" si="349"/>
        <v>0</v>
      </c>
      <c r="AO255" s="515">
        <f t="shared" si="349"/>
        <v>0</v>
      </c>
      <c r="AP255" s="515">
        <f t="shared" si="349"/>
        <v>0</v>
      </c>
      <c r="AQ255" s="515">
        <f t="shared" si="349"/>
        <v>0</v>
      </c>
      <c r="AR255" s="515">
        <f t="shared" si="349"/>
        <v>0</v>
      </c>
      <c r="AS255" s="515">
        <f t="shared" si="349"/>
        <v>0</v>
      </c>
      <c r="AT255" s="515">
        <f t="shared" si="349"/>
        <v>0</v>
      </c>
      <c r="AU255" s="515">
        <f t="shared" si="349"/>
        <v>0</v>
      </c>
      <c r="AV255" s="515">
        <f t="shared" si="349"/>
        <v>0</v>
      </c>
      <c r="AW255" s="515">
        <f t="shared" si="349"/>
        <v>0</v>
      </c>
      <c r="AX255" s="515">
        <f t="shared" si="349"/>
        <v>0</v>
      </c>
      <c r="AY255" s="515">
        <f t="shared" si="349"/>
        <v>0</v>
      </c>
      <c r="AZ255" s="515">
        <f t="shared" si="349"/>
        <v>0</v>
      </c>
      <c r="BA255" s="515">
        <f t="shared" si="349"/>
        <v>0</v>
      </c>
      <c r="BB255" s="515">
        <f t="shared" si="349"/>
        <v>0</v>
      </c>
      <c r="BC255" s="515">
        <f t="shared" si="349"/>
        <v>0</v>
      </c>
      <c r="BD255" s="515">
        <f t="shared" si="349"/>
        <v>0</v>
      </c>
      <c r="BE255" s="515">
        <f t="shared" si="349"/>
        <v>0</v>
      </c>
      <c r="BF255" s="515">
        <f t="shared" si="349"/>
        <v>0</v>
      </c>
      <c r="BG255" s="515">
        <f t="shared" si="349"/>
        <v>0</v>
      </c>
      <c r="BH255" s="515">
        <f t="shared" si="349"/>
        <v>0</v>
      </c>
      <c r="BI255" s="515">
        <f t="shared" si="349"/>
        <v>0</v>
      </c>
      <c r="BJ255" s="515">
        <f t="shared" si="349"/>
        <v>0</v>
      </c>
      <c r="BK255" s="515">
        <f t="shared" si="349"/>
        <v>0</v>
      </c>
      <c r="BL255" s="515">
        <f t="shared" si="349"/>
        <v>0</v>
      </c>
      <c r="BM255" s="515">
        <f t="shared" si="349"/>
        <v>0</v>
      </c>
      <c r="BN255" s="515">
        <f t="shared" si="349"/>
        <v>0</v>
      </c>
      <c r="BO255" s="515">
        <f t="shared" si="349"/>
        <v>0</v>
      </c>
      <c r="BP255" s="515">
        <f t="shared" ref="BP255:EA255" si="350">IF(AND(BP$167&gt;EOMONTH($E85,$R85*(1-$O85)),BP$167&lt;=EOMONTH($E85,$R85*(1-$O85)+$S85*(1-$O85)+$T85*$O85)),-BP254,0)</f>
        <v>0</v>
      </c>
      <c r="BQ255" s="515">
        <f t="shared" si="350"/>
        <v>0</v>
      </c>
      <c r="BR255" s="515">
        <f t="shared" si="350"/>
        <v>0</v>
      </c>
      <c r="BS255" s="515">
        <f t="shared" si="350"/>
        <v>0</v>
      </c>
      <c r="BT255" s="515">
        <f t="shared" si="350"/>
        <v>0</v>
      </c>
      <c r="BU255" s="515">
        <f t="shared" si="350"/>
        <v>0</v>
      </c>
      <c r="BV255" s="515">
        <f t="shared" si="350"/>
        <v>0</v>
      </c>
      <c r="BW255" s="515">
        <f t="shared" si="350"/>
        <v>0</v>
      </c>
      <c r="BX255" s="515">
        <f t="shared" si="350"/>
        <v>0</v>
      </c>
      <c r="BY255" s="515">
        <f t="shared" si="350"/>
        <v>0</v>
      </c>
      <c r="BZ255" s="515">
        <f t="shared" si="350"/>
        <v>0</v>
      </c>
      <c r="CA255" s="515">
        <f t="shared" si="350"/>
        <v>0</v>
      </c>
      <c r="CB255" s="515">
        <f t="shared" si="350"/>
        <v>0</v>
      </c>
      <c r="CC255" s="515">
        <f t="shared" si="350"/>
        <v>0</v>
      </c>
      <c r="CD255" s="515">
        <f t="shared" si="350"/>
        <v>0</v>
      </c>
      <c r="CE255" s="515">
        <f t="shared" si="350"/>
        <v>0</v>
      </c>
      <c r="CF255" s="515">
        <f t="shared" si="350"/>
        <v>0</v>
      </c>
      <c r="CG255" s="515">
        <f t="shared" si="350"/>
        <v>0</v>
      </c>
      <c r="CH255" s="515">
        <f t="shared" si="350"/>
        <v>0</v>
      </c>
      <c r="CI255" s="515">
        <f t="shared" si="350"/>
        <v>0</v>
      </c>
      <c r="CJ255" s="515">
        <f t="shared" si="350"/>
        <v>0</v>
      </c>
      <c r="CK255" s="515">
        <f t="shared" si="350"/>
        <v>0</v>
      </c>
      <c r="CL255" s="515">
        <f t="shared" si="350"/>
        <v>0</v>
      </c>
      <c r="CM255" s="515">
        <f t="shared" si="350"/>
        <v>0</v>
      </c>
      <c r="CN255" s="515">
        <f t="shared" si="350"/>
        <v>0</v>
      </c>
      <c r="CO255" s="515">
        <f t="shared" si="350"/>
        <v>0</v>
      </c>
      <c r="CP255" s="515">
        <f t="shared" si="350"/>
        <v>0</v>
      </c>
      <c r="CQ255" s="515">
        <f t="shared" si="350"/>
        <v>0</v>
      </c>
      <c r="CR255" s="515">
        <f t="shared" si="350"/>
        <v>0</v>
      </c>
      <c r="CS255" s="515">
        <f t="shared" si="350"/>
        <v>0</v>
      </c>
      <c r="CT255" s="515">
        <f t="shared" si="350"/>
        <v>0</v>
      </c>
      <c r="CU255" s="515">
        <f t="shared" si="350"/>
        <v>0</v>
      </c>
      <c r="CV255" s="515">
        <f t="shared" si="350"/>
        <v>0</v>
      </c>
      <c r="CW255" s="515">
        <f t="shared" si="350"/>
        <v>0</v>
      </c>
      <c r="CX255" s="515">
        <f t="shared" si="350"/>
        <v>0</v>
      </c>
      <c r="CY255" s="515">
        <f t="shared" si="350"/>
        <v>0</v>
      </c>
      <c r="CZ255" s="515">
        <f t="shared" si="350"/>
        <v>0</v>
      </c>
      <c r="DA255" s="515">
        <f t="shared" si="350"/>
        <v>0</v>
      </c>
      <c r="DB255" s="515">
        <f t="shared" si="350"/>
        <v>0</v>
      </c>
      <c r="DC255" s="515">
        <f t="shared" si="350"/>
        <v>0</v>
      </c>
      <c r="DD255" s="515">
        <f t="shared" si="350"/>
        <v>0</v>
      </c>
      <c r="DE255" s="515">
        <f t="shared" si="350"/>
        <v>0</v>
      </c>
      <c r="DF255" s="515">
        <f t="shared" si="350"/>
        <v>0</v>
      </c>
      <c r="DG255" s="515">
        <f t="shared" si="350"/>
        <v>0</v>
      </c>
      <c r="DH255" s="515">
        <f t="shared" si="350"/>
        <v>0</v>
      </c>
      <c r="DI255" s="515">
        <f t="shared" si="350"/>
        <v>0</v>
      </c>
      <c r="DJ255" s="515">
        <f t="shared" si="350"/>
        <v>0</v>
      </c>
      <c r="DK255" s="515">
        <f t="shared" si="350"/>
        <v>0</v>
      </c>
      <c r="DL255" s="515">
        <f t="shared" si="350"/>
        <v>0</v>
      </c>
      <c r="DM255" s="515">
        <f t="shared" si="350"/>
        <v>0</v>
      </c>
      <c r="DN255" s="515">
        <f t="shared" si="350"/>
        <v>0</v>
      </c>
      <c r="DO255" s="515">
        <f t="shared" si="350"/>
        <v>0</v>
      </c>
      <c r="DP255" s="515">
        <f t="shared" si="350"/>
        <v>0</v>
      </c>
      <c r="DQ255" s="515">
        <f t="shared" si="350"/>
        <v>0</v>
      </c>
      <c r="DR255" s="515">
        <f t="shared" si="350"/>
        <v>0</v>
      </c>
      <c r="DS255" s="515">
        <f t="shared" si="350"/>
        <v>0</v>
      </c>
      <c r="DT255" s="515">
        <f t="shared" si="350"/>
        <v>0</v>
      </c>
      <c r="DU255" s="515">
        <f t="shared" si="350"/>
        <v>0</v>
      </c>
      <c r="DV255" s="515">
        <f t="shared" si="350"/>
        <v>0</v>
      </c>
      <c r="DW255" s="515">
        <f t="shared" si="350"/>
        <v>0</v>
      </c>
      <c r="DX255" s="515">
        <f t="shared" si="350"/>
        <v>0</v>
      </c>
      <c r="DY255" s="515">
        <f t="shared" si="350"/>
        <v>0</v>
      </c>
      <c r="DZ255" s="515">
        <f t="shared" si="350"/>
        <v>0</v>
      </c>
      <c r="EA255" s="515">
        <f t="shared" si="350"/>
        <v>0</v>
      </c>
      <c r="EB255" s="515">
        <f t="shared" ref="EB255:GM255" si="351">IF(AND(EB$167&gt;EOMONTH($E85,$R85*(1-$O85)),EB$167&lt;=EOMONTH($E85,$R85*(1-$O85)+$S85*(1-$O85)+$T85*$O85)),-EB254,0)</f>
        <v>0</v>
      </c>
      <c r="EC255" s="515">
        <f t="shared" si="351"/>
        <v>0</v>
      </c>
      <c r="ED255" s="515">
        <f t="shared" si="351"/>
        <v>0</v>
      </c>
      <c r="EE255" s="515">
        <f t="shared" si="351"/>
        <v>0</v>
      </c>
      <c r="EF255" s="515">
        <f t="shared" si="351"/>
        <v>0</v>
      </c>
      <c r="EG255" s="515">
        <f t="shared" si="351"/>
        <v>0</v>
      </c>
      <c r="EH255" s="515">
        <f t="shared" si="351"/>
        <v>0</v>
      </c>
      <c r="EI255" s="515">
        <f t="shared" si="351"/>
        <v>0</v>
      </c>
      <c r="EJ255" s="515">
        <f t="shared" si="351"/>
        <v>0</v>
      </c>
      <c r="EK255" s="515">
        <f t="shared" si="351"/>
        <v>0</v>
      </c>
      <c r="EL255" s="515">
        <f t="shared" si="351"/>
        <v>0</v>
      </c>
      <c r="EM255" s="515">
        <f t="shared" si="351"/>
        <v>0</v>
      </c>
      <c r="EN255" s="515">
        <f t="shared" si="351"/>
        <v>0</v>
      </c>
      <c r="EO255" s="515">
        <f t="shared" si="351"/>
        <v>0</v>
      </c>
      <c r="EP255" s="515">
        <f t="shared" si="351"/>
        <v>0</v>
      </c>
      <c r="EQ255" s="515">
        <f t="shared" si="351"/>
        <v>0</v>
      </c>
      <c r="ER255" s="515">
        <f t="shared" si="351"/>
        <v>0</v>
      </c>
      <c r="ES255" s="515">
        <f t="shared" si="351"/>
        <v>0</v>
      </c>
      <c r="ET255" s="515">
        <f t="shared" si="351"/>
        <v>0</v>
      </c>
      <c r="EU255" s="515">
        <f t="shared" si="351"/>
        <v>0</v>
      </c>
      <c r="EV255" s="515">
        <f t="shared" si="351"/>
        <v>0</v>
      </c>
      <c r="EW255" s="515">
        <f t="shared" si="351"/>
        <v>0</v>
      </c>
      <c r="EX255" s="515">
        <f t="shared" si="351"/>
        <v>0</v>
      </c>
      <c r="EY255" s="515">
        <f t="shared" si="351"/>
        <v>0</v>
      </c>
      <c r="EZ255" s="515">
        <f t="shared" si="351"/>
        <v>0</v>
      </c>
      <c r="FA255" s="515">
        <f t="shared" si="351"/>
        <v>0</v>
      </c>
      <c r="FB255" s="515">
        <f t="shared" si="351"/>
        <v>0</v>
      </c>
      <c r="FC255" s="515">
        <f t="shared" si="351"/>
        <v>0</v>
      </c>
      <c r="FD255" s="515">
        <f t="shared" si="351"/>
        <v>0</v>
      </c>
      <c r="FE255" s="515">
        <f t="shared" si="351"/>
        <v>0</v>
      </c>
      <c r="FF255" s="515">
        <f t="shared" si="351"/>
        <v>0</v>
      </c>
      <c r="FG255" s="515">
        <f t="shared" si="351"/>
        <v>0</v>
      </c>
      <c r="FH255" s="515">
        <f t="shared" si="351"/>
        <v>0</v>
      </c>
      <c r="FI255" s="515">
        <f t="shared" si="351"/>
        <v>0</v>
      </c>
      <c r="FJ255" s="515">
        <f t="shared" si="351"/>
        <v>0</v>
      </c>
      <c r="FK255" s="515">
        <f t="shared" si="351"/>
        <v>0</v>
      </c>
      <c r="FL255" s="515">
        <f t="shared" si="351"/>
        <v>0</v>
      </c>
      <c r="FM255" s="515">
        <f t="shared" si="351"/>
        <v>0</v>
      </c>
      <c r="FN255" s="515">
        <f t="shared" si="351"/>
        <v>0</v>
      </c>
      <c r="FO255" s="515">
        <f t="shared" si="351"/>
        <v>0</v>
      </c>
      <c r="FP255" s="515">
        <f t="shared" si="351"/>
        <v>0</v>
      </c>
      <c r="FQ255" s="515">
        <f t="shared" si="351"/>
        <v>0</v>
      </c>
      <c r="FR255" s="515">
        <f t="shared" si="351"/>
        <v>0</v>
      </c>
      <c r="FS255" s="515">
        <f t="shared" si="351"/>
        <v>0</v>
      </c>
      <c r="FT255" s="515">
        <f t="shared" si="351"/>
        <v>0</v>
      </c>
      <c r="FU255" s="515">
        <f t="shared" si="351"/>
        <v>0</v>
      </c>
      <c r="FV255" s="515">
        <f t="shared" si="351"/>
        <v>0</v>
      </c>
      <c r="FW255" s="515">
        <f t="shared" si="351"/>
        <v>0</v>
      </c>
      <c r="FX255" s="515">
        <f t="shared" si="351"/>
        <v>0</v>
      </c>
      <c r="FY255" s="515">
        <f t="shared" si="351"/>
        <v>0</v>
      </c>
      <c r="FZ255" s="515">
        <f t="shared" si="351"/>
        <v>0</v>
      </c>
      <c r="GA255" s="515">
        <f t="shared" si="351"/>
        <v>0</v>
      </c>
      <c r="GB255" s="515">
        <f t="shared" si="351"/>
        <v>0</v>
      </c>
      <c r="GC255" s="515">
        <f t="shared" si="351"/>
        <v>0</v>
      </c>
      <c r="GD255" s="515">
        <f t="shared" si="351"/>
        <v>0</v>
      </c>
      <c r="GE255" s="515">
        <f t="shared" si="351"/>
        <v>0</v>
      </c>
      <c r="GF255" s="515">
        <f t="shared" si="351"/>
        <v>0</v>
      </c>
      <c r="GG255" s="515">
        <f t="shared" si="351"/>
        <v>0</v>
      </c>
      <c r="GH255" s="515">
        <f t="shared" si="351"/>
        <v>0</v>
      </c>
      <c r="GI255" s="515">
        <f t="shared" si="351"/>
        <v>0</v>
      </c>
      <c r="GJ255" s="515">
        <f t="shared" si="351"/>
        <v>0</v>
      </c>
      <c r="GK255" s="515">
        <f t="shared" si="351"/>
        <v>0</v>
      </c>
      <c r="GL255" s="515">
        <f t="shared" si="351"/>
        <v>0</v>
      </c>
      <c r="GM255" s="515">
        <f t="shared" si="351"/>
        <v>0</v>
      </c>
      <c r="GN255" s="515">
        <f t="shared" ref="GN255:IY255" si="352">IF(AND(GN$167&gt;EOMONTH($E85,$R85*(1-$O85)),GN$167&lt;=EOMONTH($E85,$R85*(1-$O85)+$S85*(1-$O85)+$T85*$O85)),-GN254,0)</f>
        <v>0</v>
      </c>
      <c r="GO255" s="515">
        <f t="shared" si="352"/>
        <v>0</v>
      </c>
      <c r="GP255" s="515">
        <f t="shared" si="352"/>
        <v>0</v>
      </c>
      <c r="GQ255" s="515">
        <f t="shared" si="352"/>
        <v>0</v>
      </c>
      <c r="GR255" s="515">
        <f t="shared" si="352"/>
        <v>0</v>
      </c>
      <c r="GS255" s="515">
        <f t="shared" si="352"/>
        <v>0</v>
      </c>
      <c r="GT255" s="515">
        <f t="shared" si="352"/>
        <v>0</v>
      </c>
      <c r="GU255" s="515">
        <f t="shared" si="352"/>
        <v>0</v>
      </c>
      <c r="GV255" s="515">
        <f t="shared" si="352"/>
        <v>0</v>
      </c>
      <c r="GW255" s="515">
        <f t="shared" si="352"/>
        <v>0</v>
      </c>
      <c r="GX255" s="515">
        <f t="shared" si="352"/>
        <v>0</v>
      </c>
      <c r="GY255" s="515">
        <f t="shared" si="352"/>
        <v>0</v>
      </c>
      <c r="GZ255" s="515">
        <f t="shared" si="352"/>
        <v>0</v>
      </c>
      <c r="HA255" s="515">
        <f t="shared" si="352"/>
        <v>0</v>
      </c>
      <c r="HB255" s="515">
        <f t="shared" si="352"/>
        <v>0</v>
      </c>
      <c r="HC255" s="515">
        <f t="shared" si="352"/>
        <v>0</v>
      </c>
      <c r="HD255" s="515">
        <f t="shared" si="352"/>
        <v>0</v>
      </c>
      <c r="HE255" s="515">
        <f t="shared" si="352"/>
        <v>0</v>
      </c>
      <c r="HF255" s="515">
        <f t="shared" si="352"/>
        <v>0</v>
      </c>
      <c r="HG255" s="515">
        <f t="shared" si="352"/>
        <v>0</v>
      </c>
      <c r="HH255" s="515">
        <f t="shared" si="352"/>
        <v>0</v>
      </c>
      <c r="HI255" s="515">
        <f t="shared" si="352"/>
        <v>0</v>
      </c>
      <c r="HJ255" s="515">
        <f t="shared" si="352"/>
        <v>0</v>
      </c>
      <c r="HK255" s="515">
        <f t="shared" si="352"/>
        <v>0</v>
      </c>
      <c r="HL255" s="515">
        <f t="shared" si="352"/>
        <v>0</v>
      </c>
      <c r="HM255" s="515">
        <f t="shared" si="352"/>
        <v>0</v>
      </c>
      <c r="HN255" s="515">
        <f t="shared" si="352"/>
        <v>0</v>
      </c>
      <c r="HO255" s="515">
        <f t="shared" si="352"/>
        <v>0</v>
      </c>
      <c r="HP255" s="515">
        <f t="shared" si="352"/>
        <v>0</v>
      </c>
      <c r="HQ255" s="515">
        <f t="shared" si="352"/>
        <v>0</v>
      </c>
      <c r="HR255" s="515">
        <f t="shared" si="352"/>
        <v>0</v>
      </c>
      <c r="HS255" s="515">
        <f t="shared" si="352"/>
        <v>0</v>
      </c>
      <c r="HT255" s="515">
        <f t="shared" si="352"/>
        <v>0</v>
      </c>
      <c r="HU255" s="515">
        <f t="shared" si="352"/>
        <v>0</v>
      </c>
      <c r="HV255" s="515">
        <f t="shared" si="352"/>
        <v>0</v>
      </c>
      <c r="HW255" s="515">
        <f t="shared" si="352"/>
        <v>0</v>
      </c>
      <c r="HX255" s="515">
        <f t="shared" si="352"/>
        <v>0</v>
      </c>
      <c r="HY255" s="515">
        <f t="shared" si="352"/>
        <v>0</v>
      </c>
      <c r="HZ255" s="515">
        <f t="shared" si="352"/>
        <v>0</v>
      </c>
      <c r="IA255" s="515">
        <f t="shared" si="352"/>
        <v>0</v>
      </c>
      <c r="IB255" s="515">
        <f t="shared" si="352"/>
        <v>0</v>
      </c>
      <c r="IC255" s="515">
        <f t="shared" si="352"/>
        <v>0</v>
      </c>
      <c r="ID255" s="515">
        <f t="shared" si="352"/>
        <v>0</v>
      </c>
      <c r="IE255" s="515">
        <f t="shared" si="352"/>
        <v>0</v>
      </c>
      <c r="IF255" s="515">
        <f t="shared" si="352"/>
        <v>0</v>
      </c>
      <c r="IG255" s="515">
        <f t="shared" si="352"/>
        <v>0</v>
      </c>
      <c r="IH255" s="515">
        <f t="shared" si="352"/>
        <v>0</v>
      </c>
      <c r="II255" s="515">
        <f t="shared" si="352"/>
        <v>0</v>
      </c>
      <c r="IJ255" s="515">
        <f t="shared" si="352"/>
        <v>0</v>
      </c>
      <c r="IK255" s="515">
        <f t="shared" si="352"/>
        <v>0</v>
      </c>
      <c r="IL255" s="515">
        <f t="shared" si="352"/>
        <v>0</v>
      </c>
      <c r="IM255" s="515">
        <f t="shared" si="352"/>
        <v>0</v>
      </c>
      <c r="IN255" s="515">
        <f t="shared" si="352"/>
        <v>0</v>
      </c>
      <c r="IO255" s="515">
        <f t="shared" si="352"/>
        <v>0</v>
      </c>
      <c r="IP255" s="515">
        <f t="shared" si="352"/>
        <v>0</v>
      </c>
      <c r="IQ255" s="515">
        <f t="shared" si="352"/>
        <v>0</v>
      </c>
      <c r="IR255" s="515">
        <f t="shared" si="352"/>
        <v>0</v>
      </c>
      <c r="IS255" s="515">
        <f t="shared" si="352"/>
        <v>0</v>
      </c>
      <c r="IT255" s="515">
        <f t="shared" si="352"/>
        <v>0</v>
      </c>
      <c r="IU255" s="515">
        <f t="shared" si="352"/>
        <v>0</v>
      </c>
      <c r="IV255" s="515">
        <f t="shared" si="352"/>
        <v>0</v>
      </c>
      <c r="IW255" s="515">
        <f t="shared" si="352"/>
        <v>0</v>
      </c>
      <c r="IX255" s="515">
        <f t="shared" si="352"/>
        <v>0</v>
      </c>
      <c r="IY255" s="515">
        <f t="shared" si="352"/>
        <v>0</v>
      </c>
      <c r="IZ255" s="515">
        <f t="shared" ref="IZ255:LK255" si="353">IF(AND(IZ$167&gt;EOMONTH($E85,$R85*(1-$O85)),IZ$167&lt;=EOMONTH($E85,$R85*(1-$O85)+$S85*(1-$O85)+$T85*$O85)),-IZ254,0)</f>
        <v>0</v>
      </c>
      <c r="JA255" s="515">
        <f t="shared" si="353"/>
        <v>0</v>
      </c>
      <c r="JB255" s="515">
        <f t="shared" si="353"/>
        <v>0</v>
      </c>
      <c r="JC255" s="515">
        <f t="shared" si="353"/>
        <v>0</v>
      </c>
      <c r="JD255" s="515">
        <f t="shared" si="353"/>
        <v>0</v>
      </c>
      <c r="JE255" s="515">
        <f t="shared" si="353"/>
        <v>0</v>
      </c>
      <c r="JF255" s="515">
        <f t="shared" si="353"/>
        <v>0</v>
      </c>
      <c r="JG255" s="515">
        <f t="shared" si="353"/>
        <v>0</v>
      </c>
      <c r="JH255" s="515">
        <f t="shared" si="353"/>
        <v>0</v>
      </c>
      <c r="JI255" s="515">
        <f t="shared" si="353"/>
        <v>0</v>
      </c>
      <c r="JJ255" s="515">
        <f t="shared" si="353"/>
        <v>0</v>
      </c>
      <c r="JK255" s="515">
        <f t="shared" si="353"/>
        <v>0</v>
      </c>
      <c r="JL255" s="515">
        <f t="shared" si="353"/>
        <v>0</v>
      </c>
      <c r="JM255" s="515">
        <f t="shared" si="353"/>
        <v>0</v>
      </c>
      <c r="JN255" s="515">
        <f t="shared" si="353"/>
        <v>0</v>
      </c>
      <c r="JO255" s="515">
        <f t="shared" si="353"/>
        <v>0</v>
      </c>
      <c r="JP255" s="515">
        <f t="shared" si="353"/>
        <v>0</v>
      </c>
      <c r="JQ255" s="515">
        <f t="shared" si="353"/>
        <v>0</v>
      </c>
      <c r="JR255" s="515">
        <f t="shared" si="353"/>
        <v>0</v>
      </c>
      <c r="JS255" s="515">
        <f t="shared" si="353"/>
        <v>0</v>
      </c>
      <c r="JT255" s="515">
        <f t="shared" si="353"/>
        <v>0</v>
      </c>
      <c r="JU255" s="515">
        <f t="shared" si="353"/>
        <v>0</v>
      </c>
      <c r="JV255" s="515">
        <f t="shared" si="353"/>
        <v>0</v>
      </c>
      <c r="JW255" s="515">
        <f t="shared" si="353"/>
        <v>0</v>
      </c>
      <c r="JX255" s="515">
        <f t="shared" si="353"/>
        <v>0</v>
      </c>
      <c r="JY255" s="515">
        <f t="shared" si="353"/>
        <v>0</v>
      </c>
      <c r="JZ255" s="515">
        <f t="shared" si="353"/>
        <v>0</v>
      </c>
      <c r="KA255" s="515">
        <f t="shared" si="353"/>
        <v>0</v>
      </c>
      <c r="KB255" s="515">
        <f t="shared" si="353"/>
        <v>0</v>
      </c>
      <c r="KC255" s="515">
        <f t="shared" si="353"/>
        <v>0</v>
      </c>
      <c r="KD255" s="515">
        <f t="shared" si="353"/>
        <v>0</v>
      </c>
      <c r="KE255" s="515">
        <f t="shared" si="353"/>
        <v>0</v>
      </c>
      <c r="KF255" s="515">
        <f t="shared" si="353"/>
        <v>0</v>
      </c>
      <c r="KG255" s="515">
        <f t="shared" si="353"/>
        <v>0</v>
      </c>
      <c r="KH255" s="515">
        <f t="shared" si="353"/>
        <v>0</v>
      </c>
      <c r="KI255" s="515">
        <f t="shared" si="353"/>
        <v>0</v>
      </c>
      <c r="KJ255" s="515">
        <f t="shared" si="353"/>
        <v>0</v>
      </c>
      <c r="KK255" s="515">
        <f t="shared" si="353"/>
        <v>0</v>
      </c>
      <c r="KL255" s="515">
        <f t="shared" si="353"/>
        <v>0</v>
      </c>
      <c r="KM255" s="515">
        <f t="shared" si="353"/>
        <v>0</v>
      </c>
      <c r="KN255" s="515">
        <f t="shared" si="353"/>
        <v>0</v>
      </c>
      <c r="KO255" s="515">
        <f t="shared" si="353"/>
        <v>0</v>
      </c>
      <c r="KP255" s="515">
        <f t="shared" si="353"/>
        <v>0</v>
      </c>
      <c r="KQ255" s="515">
        <f t="shared" si="353"/>
        <v>0</v>
      </c>
      <c r="KR255" s="515">
        <f t="shared" si="353"/>
        <v>0</v>
      </c>
      <c r="KS255" s="515">
        <f t="shared" si="353"/>
        <v>0</v>
      </c>
      <c r="KT255" s="515">
        <f t="shared" si="353"/>
        <v>0</v>
      </c>
      <c r="KU255" s="515">
        <f t="shared" si="353"/>
        <v>0</v>
      </c>
      <c r="KV255" s="515">
        <f t="shared" si="353"/>
        <v>0</v>
      </c>
      <c r="KW255" s="515">
        <f t="shared" si="353"/>
        <v>0</v>
      </c>
      <c r="KX255" s="515">
        <f t="shared" si="353"/>
        <v>0</v>
      </c>
      <c r="KY255" s="515">
        <f t="shared" si="353"/>
        <v>0</v>
      </c>
      <c r="KZ255" s="515">
        <f t="shared" si="353"/>
        <v>0</v>
      </c>
      <c r="LA255" s="515">
        <f t="shared" si="353"/>
        <v>0</v>
      </c>
      <c r="LB255" s="515">
        <f t="shared" si="353"/>
        <v>0</v>
      </c>
      <c r="LC255" s="515">
        <f t="shared" si="353"/>
        <v>0</v>
      </c>
      <c r="LD255" s="515">
        <f t="shared" si="353"/>
        <v>0</v>
      </c>
      <c r="LE255" s="515">
        <f t="shared" si="353"/>
        <v>0</v>
      </c>
      <c r="LF255" s="515">
        <f t="shared" si="353"/>
        <v>0</v>
      </c>
      <c r="LG255" s="515">
        <f t="shared" si="353"/>
        <v>0</v>
      </c>
      <c r="LH255" s="515">
        <f t="shared" si="353"/>
        <v>0</v>
      </c>
      <c r="LI255" s="515">
        <f t="shared" si="353"/>
        <v>0</v>
      </c>
      <c r="LJ255" s="515">
        <f t="shared" si="353"/>
        <v>0</v>
      </c>
      <c r="LK255" s="515">
        <f t="shared" si="353"/>
        <v>0</v>
      </c>
      <c r="LL255" s="515">
        <f t="shared" ref="LL255:NK255" si="354">IF(AND(LL$167&gt;EOMONTH($E85,$R85*(1-$O85)),LL$167&lt;=EOMONTH($E85,$R85*(1-$O85)+$S85*(1-$O85)+$T85*$O85)),-LL254,0)</f>
        <v>0</v>
      </c>
      <c r="LM255" s="515">
        <f t="shared" si="354"/>
        <v>0</v>
      </c>
      <c r="LN255" s="515">
        <f t="shared" si="354"/>
        <v>0</v>
      </c>
      <c r="LO255" s="515">
        <f t="shared" si="354"/>
        <v>0</v>
      </c>
      <c r="LP255" s="515">
        <f t="shared" si="354"/>
        <v>0</v>
      </c>
      <c r="LQ255" s="515">
        <f t="shared" si="354"/>
        <v>0</v>
      </c>
      <c r="LR255" s="515">
        <f t="shared" si="354"/>
        <v>0</v>
      </c>
      <c r="LS255" s="515">
        <f t="shared" si="354"/>
        <v>0</v>
      </c>
      <c r="LT255" s="515">
        <f t="shared" si="354"/>
        <v>0</v>
      </c>
      <c r="LU255" s="515">
        <f t="shared" si="354"/>
        <v>0</v>
      </c>
      <c r="LV255" s="515">
        <f t="shared" si="354"/>
        <v>0</v>
      </c>
      <c r="LW255" s="515">
        <f t="shared" si="354"/>
        <v>0</v>
      </c>
      <c r="LX255" s="515">
        <f t="shared" si="354"/>
        <v>0</v>
      </c>
      <c r="LY255" s="515">
        <f t="shared" si="354"/>
        <v>0</v>
      </c>
      <c r="LZ255" s="515">
        <f t="shared" si="354"/>
        <v>0</v>
      </c>
      <c r="MA255" s="515">
        <f t="shared" si="354"/>
        <v>0</v>
      </c>
      <c r="MB255" s="515">
        <f t="shared" si="354"/>
        <v>0</v>
      </c>
      <c r="MC255" s="515">
        <f t="shared" si="354"/>
        <v>0</v>
      </c>
      <c r="MD255" s="515">
        <f t="shared" si="354"/>
        <v>0</v>
      </c>
      <c r="ME255" s="515">
        <f t="shared" si="354"/>
        <v>0</v>
      </c>
      <c r="MF255" s="515">
        <f t="shared" si="354"/>
        <v>0</v>
      </c>
      <c r="MG255" s="515">
        <f t="shared" si="354"/>
        <v>0</v>
      </c>
      <c r="MH255" s="515">
        <f t="shared" si="354"/>
        <v>0</v>
      </c>
      <c r="MI255" s="515">
        <f t="shared" si="354"/>
        <v>0</v>
      </c>
      <c r="MJ255" s="515">
        <f t="shared" si="354"/>
        <v>0</v>
      </c>
      <c r="MK255" s="515">
        <f t="shared" si="354"/>
        <v>0</v>
      </c>
      <c r="ML255" s="515">
        <f t="shared" si="354"/>
        <v>0</v>
      </c>
      <c r="MM255" s="515">
        <f t="shared" si="354"/>
        <v>0</v>
      </c>
      <c r="MN255" s="515">
        <f t="shared" si="354"/>
        <v>0</v>
      </c>
      <c r="MO255" s="515">
        <f t="shared" si="354"/>
        <v>0</v>
      </c>
      <c r="MP255" s="515">
        <f t="shared" si="354"/>
        <v>0</v>
      </c>
      <c r="MQ255" s="515">
        <f t="shared" si="354"/>
        <v>0</v>
      </c>
      <c r="MR255" s="515">
        <f t="shared" si="354"/>
        <v>0</v>
      </c>
      <c r="MS255" s="515">
        <f t="shared" si="354"/>
        <v>0</v>
      </c>
      <c r="MT255" s="515">
        <f t="shared" si="354"/>
        <v>0</v>
      </c>
      <c r="MU255" s="515">
        <f t="shared" si="354"/>
        <v>0</v>
      </c>
      <c r="MV255" s="515">
        <f t="shared" si="354"/>
        <v>0</v>
      </c>
      <c r="MW255" s="515">
        <f t="shared" si="354"/>
        <v>0</v>
      </c>
      <c r="MX255" s="515">
        <f t="shared" si="354"/>
        <v>0</v>
      </c>
      <c r="MY255" s="515">
        <f t="shared" si="354"/>
        <v>0</v>
      </c>
      <c r="MZ255" s="515">
        <f t="shared" si="354"/>
        <v>0</v>
      </c>
      <c r="NA255" s="515">
        <f t="shared" si="354"/>
        <v>0</v>
      </c>
      <c r="NB255" s="515">
        <f t="shared" si="354"/>
        <v>0</v>
      </c>
      <c r="NC255" s="515">
        <f t="shared" si="354"/>
        <v>0</v>
      </c>
      <c r="ND255" s="515">
        <f t="shared" si="354"/>
        <v>0</v>
      </c>
      <c r="NE255" s="515">
        <f t="shared" si="354"/>
        <v>0</v>
      </c>
      <c r="NF255" s="515">
        <f t="shared" si="354"/>
        <v>0</v>
      </c>
      <c r="NG255" s="515">
        <f t="shared" si="354"/>
        <v>0</v>
      </c>
      <c r="NH255" s="515">
        <f t="shared" si="354"/>
        <v>0</v>
      </c>
      <c r="NI255" s="515">
        <f t="shared" si="354"/>
        <v>0</v>
      </c>
      <c r="NJ255" s="515">
        <f t="shared" si="354"/>
        <v>0</v>
      </c>
      <c r="NK255" s="518">
        <f t="shared" si="354"/>
        <v>0</v>
      </c>
    </row>
    <row r="256" spans="1:375" s="384" customFormat="1" ht="13.8" x14ac:dyDescent="0.3">
      <c r="A256" s="517">
        <f t="shared" si="330"/>
        <v>0</v>
      </c>
      <c r="B256" s="421" t="s">
        <v>315</v>
      </c>
      <c r="C256" s="514" t="s">
        <v>335</v>
      </c>
      <c r="D256" s="515">
        <f>IF(OR(D$167&lt;=EOMONTH($E85,$R85*(1-$O85)),D$167&gt;EOMONTH($E85,$P85*12*(1-$O85)+$Q85*12*$O85+$R85*(1-$O85))),0,IF($X85="NNN",SUM(Expenses!B$14:B$18)*$F85,IF($X85="FSG",0,IF($X85="MG",SUMPRODUCT(Expenses!B$14:B$18,$Z85:$Z89)*$F85,MAX((Expenses!B$15-$AB85/12)*$AA85*$F85,0)+MAX((Expenses!B$14-$AB86/12)*$AA86*$F85,0)+MAX((Expenses!B$17-$AB87/12)*$AA87*$F85,0)+MAX((Expenses!B$16-$AB88/12)*$AA88*$F85,0)+MAX((Expenses!B$18-$AB89/12)*$AA89*$F85,0)))))</f>
        <v>0</v>
      </c>
      <c r="E256" s="515">
        <f>IF(OR(E$167&lt;=EOMONTH($E85,$R85*(1-$O85)),E$167&gt;EOMONTH($E85,$P85*12*(1-$O85)+$Q85*12*$O85+$R85*(1-$O85))),0,IF($X85="NNN",SUM(Expenses!C$14:C$18)*$F85,IF($X85="FSG",0,IF($X85="MG",SUMPRODUCT(Expenses!C$14:C$18,$Z85:$Z89)*$F85,MAX((Expenses!C$15-$AB85/12)*$AA85*$F85,0)+MAX((Expenses!C$14-$AB86/12)*$AA86*$F85,0)+MAX((Expenses!C$17-$AB87/12)*$AA87*$F85,0)+MAX((Expenses!C$16-$AB88/12)*$AA88*$F85,0)+MAX((Expenses!C$18-$AB89/12)*$AA89*$F85,0)))))</f>
        <v>0</v>
      </c>
      <c r="F256" s="515">
        <f>IF(OR(F$167&lt;=EOMONTH($E85,$R85*(1-$O85)),F$167&gt;EOMONTH($E85,$P85*12*(1-$O85)+$Q85*12*$O85+$R85*(1-$O85))),0,IF($X85="NNN",SUM(Expenses!D$14:D$18)*$F85,IF($X85="FSG",0,IF($X85="MG",SUMPRODUCT(Expenses!D$14:D$18,$Z85:$Z89)*$F85,MAX((Expenses!D$15-$AB85/12)*$AA85*$F85,0)+MAX((Expenses!D$14-$AB86/12)*$AA86*$F85,0)+MAX((Expenses!D$17-$AB87/12)*$AA87*$F85,0)+MAX((Expenses!D$16-$AB88/12)*$AA88*$F85,0)+MAX((Expenses!D$18-$AB89/12)*$AA89*$F85,0)))))</f>
        <v>0</v>
      </c>
      <c r="G256" s="515">
        <f>IF(OR(G$167&lt;=EOMONTH($E85,$R85*(1-$O85)),G$167&gt;EOMONTH($E85,$P85*12*(1-$O85)+$Q85*12*$O85+$R85*(1-$O85))),0,IF($X85="NNN",SUM(Expenses!E$14:E$18)*$F85,IF($X85="FSG",0,IF($X85="MG",SUMPRODUCT(Expenses!E$14:E$18,$Z85:$Z89)*$F85,MAX((Expenses!E$15-$AB85/12)*$AA85*$F85,0)+MAX((Expenses!E$14-$AB86/12)*$AA86*$F85,0)+MAX((Expenses!E$17-$AB87/12)*$AA87*$F85,0)+MAX((Expenses!E$16-$AB88/12)*$AA88*$F85,0)+MAX((Expenses!E$18-$AB89/12)*$AA89*$F85,0)))))</f>
        <v>0</v>
      </c>
      <c r="H256" s="515">
        <f>IF(OR(H$167&lt;=EOMONTH($E85,$R85*(1-$O85)),H$167&gt;EOMONTH($E85,$P85*12*(1-$O85)+$Q85*12*$O85+$R85*(1-$O85))),0,IF($X85="NNN",SUM(Expenses!F$14:F$18)*$F85,IF($X85="FSG",0,IF($X85="MG",SUMPRODUCT(Expenses!F$14:F$18,$Z85:$Z89)*$F85,MAX((Expenses!F$15-$AB85/12)*$AA85*$F85,0)+MAX((Expenses!F$14-$AB86/12)*$AA86*$F85,0)+MAX((Expenses!F$17-$AB87/12)*$AA87*$F85,0)+MAX((Expenses!F$16-$AB88/12)*$AA88*$F85,0)+MAX((Expenses!F$18-$AB89/12)*$AA89*$F85,0)))))</f>
        <v>0</v>
      </c>
      <c r="I256" s="515">
        <f>IF(OR(I$167&lt;=EOMONTH($E85,$R85*(1-$O85)),I$167&gt;EOMONTH($E85,$P85*12*(1-$O85)+$Q85*12*$O85+$R85*(1-$O85))),0,IF($X85="NNN",SUM(Expenses!G$14:G$18)*$F85,IF($X85="FSG",0,IF($X85="MG",SUMPRODUCT(Expenses!G$14:G$18,$Z85:$Z89)*$F85,MAX((Expenses!G$15-$AB85/12)*$AA85*$F85,0)+MAX((Expenses!G$14-$AB86/12)*$AA86*$F85,0)+MAX((Expenses!G$17-$AB87/12)*$AA87*$F85,0)+MAX((Expenses!G$16-$AB88/12)*$AA88*$F85,0)+MAX((Expenses!G$18-$AB89/12)*$AA89*$F85,0)))))</f>
        <v>0</v>
      </c>
      <c r="J256" s="515">
        <f>IF(OR(J$167&lt;=EOMONTH($E85,$R85*(1-$O85)),J$167&gt;EOMONTH($E85,$P85*12*(1-$O85)+$Q85*12*$O85+$R85*(1-$O85))),0,IF($X85="NNN",SUM(Expenses!H$14:H$18)*$F85,IF($X85="FSG",0,IF($X85="MG",SUMPRODUCT(Expenses!H$14:H$18,$Z85:$Z89)*$F85,MAX((Expenses!H$15-$AB85/12)*$AA85*$F85,0)+MAX((Expenses!H$14-$AB86/12)*$AA86*$F85,0)+MAX((Expenses!H$17-$AB87/12)*$AA87*$F85,0)+MAX((Expenses!H$16-$AB88/12)*$AA88*$F85,0)+MAX((Expenses!H$18-$AB89/12)*$AA89*$F85,0)))))</f>
        <v>0</v>
      </c>
      <c r="K256" s="515">
        <f>IF(OR(K$167&lt;=EOMONTH($E85,$R85*(1-$O85)),K$167&gt;EOMONTH($E85,$P85*12*(1-$O85)+$Q85*12*$O85+$R85*(1-$O85))),0,IF($X85="NNN",SUM(Expenses!I$14:I$18)*$F85,IF($X85="FSG",0,IF($X85="MG",SUMPRODUCT(Expenses!I$14:I$18,$Z85:$Z89)*$F85,MAX((Expenses!I$15-$AB85/12)*$AA85*$F85,0)+MAX((Expenses!I$14-$AB86/12)*$AA86*$F85,0)+MAX((Expenses!I$17-$AB87/12)*$AA87*$F85,0)+MAX((Expenses!I$16-$AB88/12)*$AA88*$F85,0)+MAX((Expenses!I$18-$AB89/12)*$AA89*$F85,0)))))</f>
        <v>0</v>
      </c>
      <c r="L256" s="515">
        <f>IF(OR(L$167&lt;=EOMONTH($E85,$R85*(1-$O85)),L$167&gt;EOMONTH($E85,$P85*12*(1-$O85)+$Q85*12*$O85+$R85*(1-$O85))),0,IF($X85="NNN",SUM(Expenses!J$14:J$18)*$F85,IF($X85="FSG",0,IF($X85="MG",SUMPRODUCT(Expenses!J$14:J$18,$Z85:$Z89)*$F85,MAX((Expenses!J$15-$AB85/12)*$AA85*$F85,0)+MAX((Expenses!J$14-$AB86/12)*$AA86*$F85,0)+MAX((Expenses!J$17-$AB87/12)*$AA87*$F85,0)+MAX((Expenses!J$16-$AB88/12)*$AA88*$F85,0)+MAX((Expenses!J$18-$AB89/12)*$AA89*$F85,0)))))</f>
        <v>0</v>
      </c>
      <c r="M256" s="515">
        <f>IF(OR(M$167&lt;=EOMONTH($E85,$R85*(1-$O85)),M$167&gt;EOMONTH($E85,$P85*12*(1-$O85)+$Q85*12*$O85+$R85*(1-$O85))),0,IF($X85="NNN",SUM(Expenses!K$14:K$18)*$F85,IF($X85="FSG",0,IF($X85="MG",SUMPRODUCT(Expenses!K$14:K$18,$Z85:$Z89)*$F85,MAX((Expenses!K$15-$AB85/12)*$AA85*$F85,0)+MAX((Expenses!K$14-$AB86/12)*$AA86*$F85,0)+MAX((Expenses!K$17-$AB87/12)*$AA87*$F85,0)+MAX((Expenses!K$16-$AB88/12)*$AA88*$F85,0)+MAX((Expenses!K$18-$AB89/12)*$AA89*$F85,0)))))</f>
        <v>0</v>
      </c>
      <c r="N256" s="515">
        <f>IF(OR(N$167&lt;=EOMONTH($E85,$R85*(1-$O85)),N$167&gt;EOMONTH($E85,$P85*12*(1-$O85)+$Q85*12*$O85+$R85*(1-$O85))),0,IF($X85="NNN",SUM(Expenses!L$14:L$18)*$F85,IF($X85="FSG",0,IF($X85="MG",SUMPRODUCT(Expenses!L$14:L$18,$Z85:$Z89)*$F85,MAX((Expenses!L$15-$AB85/12)*$AA85*$F85,0)+MAX((Expenses!L$14-$AB86/12)*$AA86*$F85,0)+MAX((Expenses!L$17-$AB87/12)*$AA87*$F85,0)+MAX((Expenses!L$16-$AB88/12)*$AA88*$F85,0)+MAX((Expenses!L$18-$AB89/12)*$AA89*$F85,0)))))</f>
        <v>0</v>
      </c>
      <c r="O256" s="515">
        <f>IF(OR(O$167&lt;=EOMONTH($E85,$R85*(1-$O85)),O$167&gt;EOMONTH($E85,$P85*12*(1-$O85)+$Q85*12*$O85+$R85*(1-$O85))),0,IF($X85="NNN",SUM(Expenses!M$14:M$18)*$F85,IF($X85="FSG",0,IF($X85="MG",SUMPRODUCT(Expenses!M$14:M$18,$Z85:$Z89)*$F85,MAX((Expenses!M$15-$AB85/12)*$AA85*$F85,0)+MAX((Expenses!M$14-$AB86/12)*$AA86*$F85,0)+MAX((Expenses!M$17-$AB87/12)*$AA87*$F85,0)+MAX((Expenses!M$16-$AB88/12)*$AA88*$F85,0)+MAX((Expenses!M$18-$AB89/12)*$AA89*$F85,0)))))</f>
        <v>0</v>
      </c>
      <c r="P256" s="515">
        <f>IF(OR(P$167&lt;=EOMONTH($E85,$R85*(1-$O85)),P$167&gt;EOMONTH($E85,$P85*12*(1-$O85)+$Q85*12*$O85+$R85*(1-$O85))),0,IF($X85="NNN",SUM(Expenses!N$14:N$18)*$F85,IF($X85="FSG",0,IF($X85="MG",SUMPRODUCT(Expenses!N$14:N$18,$Z85:$Z89)*$F85,MAX((Expenses!N$15-$AB85/12)*$AA85*$F85,0)+MAX((Expenses!N$14-$AB86/12)*$AA86*$F85,0)+MAX((Expenses!N$17-$AB87/12)*$AA87*$F85,0)+MAX((Expenses!N$16-$AB88/12)*$AA88*$F85,0)+MAX((Expenses!N$18-$AB89/12)*$AA89*$F85,0)))))</f>
        <v>0</v>
      </c>
      <c r="Q256" s="515">
        <f>IF(OR(Q$167&lt;=EOMONTH($E85,$R85*(1-$O85)),Q$167&gt;EOMONTH($E85,$P85*12*(1-$O85)+$Q85*12*$O85+$R85*(1-$O85))),0,IF($X85="NNN",SUM(Expenses!O$14:O$18)*$F85,IF($X85="FSG",0,IF($X85="MG",SUMPRODUCT(Expenses!O$14:O$18,$Z85:$Z89)*$F85,MAX((Expenses!O$15-$AB85/12)*$AA85*$F85,0)+MAX((Expenses!O$14-$AB86/12)*$AA86*$F85,0)+MAX((Expenses!O$17-$AB87/12)*$AA87*$F85,0)+MAX((Expenses!O$16-$AB88/12)*$AA88*$F85,0)+MAX((Expenses!O$18-$AB89/12)*$AA89*$F85,0)))))</f>
        <v>0</v>
      </c>
      <c r="R256" s="515">
        <f>IF(OR(R$167&lt;=EOMONTH($E85,$R85*(1-$O85)),R$167&gt;EOMONTH($E85,$P85*12*(1-$O85)+$Q85*12*$O85+$R85*(1-$O85))),0,IF($X85="NNN",SUM(Expenses!P$14:P$18)*$F85,IF($X85="FSG",0,IF($X85="MG",SUMPRODUCT(Expenses!P$14:P$18,$Z85:$Z89)*$F85,MAX((Expenses!P$15-$AB85/12)*$AA85*$F85,0)+MAX((Expenses!P$14-$AB86/12)*$AA86*$F85,0)+MAX((Expenses!P$17-$AB87/12)*$AA87*$F85,0)+MAX((Expenses!P$16-$AB88/12)*$AA88*$F85,0)+MAX((Expenses!P$18-$AB89/12)*$AA89*$F85,0)))))</f>
        <v>0</v>
      </c>
      <c r="S256" s="515">
        <f>IF(OR(S$167&lt;=EOMONTH($E85,$R85*(1-$O85)),S$167&gt;EOMONTH($E85,$P85*12*(1-$O85)+$Q85*12*$O85+$R85*(1-$O85))),0,IF($X85="NNN",SUM(Expenses!Q$14:Q$18)*$F85,IF($X85="FSG",0,IF($X85="MG",SUMPRODUCT(Expenses!Q$14:Q$18,$Z85:$Z89)*$F85,MAX((Expenses!Q$15-$AB85/12)*$AA85*$F85,0)+MAX((Expenses!Q$14-$AB86/12)*$AA86*$F85,0)+MAX((Expenses!Q$17-$AB87/12)*$AA87*$F85,0)+MAX((Expenses!Q$16-$AB88/12)*$AA88*$F85,0)+MAX((Expenses!Q$18-$AB89/12)*$AA89*$F85,0)))))</f>
        <v>0</v>
      </c>
      <c r="T256" s="515">
        <f>IF(OR(T$167&lt;=EOMONTH($E85,$R85*(1-$O85)),T$167&gt;EOMONTH($E85,$P85*12*(1-$O85)+$Q85*12*$O85+$R85*(1-$O85))),0,IF($X85="NNN",SUM(Expenses!R$14:R$18)*$F85,IF($X85="FSG",0,IF($X85="MG",SUMPRODUCT(Expenses!R$14:R$18,$Z85:$Z89)*$F85,MAX((Expenses!R$15-$AB85/12)*$AA85*$F85,0)+MAX((Expenses!R$14-$AB86/12)*$AA86*$F85,0)+MAX((Expenses!R$17-$AB87/12)*$AA87*$F85,0)+MAX((Expenses!R$16-$AB88/12)*$AA88*$F85,0)+MAX((Expenses!R$18-$AB89/12)*$AA89*$F85,0)))))</f>
        <v>0</v>
      </c>
      <c r="U256" s="515">
        <f>IF(OR(U$167&lt;=EOMONTH($E85,$R85*(1-$O85)),U$167&gt;EOMONTH($E85,$P85*12*(1-$O85)+$Q85*12*$O85+$R85*(1-$O85))),0,IF($X85="NNN",SUM(Expenses!S$14:S$18)*$F85,IF($X85="FSG",0,IF($X85="MG",SUMPRODUCT(Expenses!S$14:S$18,$Z85:$Z89)*$F85,MAX((Expenses!S$15-$AB85/12)*$AA85*$F85,0)+MAX((Expenses!S$14-$AB86/12)*$AA86*$F85,0)+MAX((Expenses!S$17-$AB87/12)*$AA87*$F85,0)+MAX((Expenses!S$16-$AB88/12)*$AA88*$F85,0)+MAX((Expenses!S$18-$AB89/12)*$AA89*$F85,0)))))</f>
        <v>0</v>
      </c>
      <c r="V256" s="515">
        <f>IF(OR(V$167&lt;=EOMONTH($E85,$R85*(1-$O85)),V$167&gt;EOMONTH($E85,$P85*12*(1-$O85)+$Q85*12*$O85+$R85*(1-$O85))),0,IF($X85="NNN",SUM(Expenses!T$14:T$18)*$F85,IF($X85="FSG",0,IF($X85="MG",SUMPRODUCT(Expenses!T$14:T$18,$Z85:$Z89)*$F85,MAX((Expenses!T$15-$AB85/12)*$AA85*$F85,0)+MAX((Expenses!T$14-$AB86/12)*$AA86*$F85,0)+MAX((Expenses!T$17-$AB87/12)*$AA87*$F85,0)+MAX((Expenses!T$16-$AB88/12)*$AA88*$F85,0)+MAX((Expenses!T$18-$AB89/12)*$AA89*$F85,0)))))</f>
        <v>0</v>
      </c>
      <c r="W256" s="515">
        <f>IF(OR(W$167&lt;=EOMONTH($E85,$R85*(1-$O85)),W$167&gt;EOMONTH($E85,$P85*12*(1-$O85)+$Q85*12*$O85+$R85*(1-$O85))),0,IF($X85="NNN",SUM(Expenses!U$14:U$18)*$F85,IF($X85="FSG",0,IF($X85="MG",SUMPRODUCT(Expenses!U$14:U$18,$Z85:$Z89)*$F85,MAX((Expenses!U$15-$AB85/12)*$AA85*$F85,0)+MAX((Expenses!U$14-$AB86/12)*$AA86*$F85,0)+MAX((Expenses!U$17-$AB87/12)*$AA87*$F85,0)+MAX((Expenses!U$16-$AB88/12)*$AA88*$F85,0)+MAX((Expenses!U$18-$AB89/12)*$AA89*$F85,0)))))</f>
        <v>0</v>
      </c>
      <c r="X256" s="515">
        <f>IF(OR(X$167&lt;=EOMONTH($E85,$R85*(1-$O85)),X$167&gt;EOMONTH($E85,$P85*12*(1-$O85)+$Q85*12*$O85+$R85*(1-$O85))),0,IF($X85="NNN",SUM(Expenses!V$14:V$18)*$F85,IF($X85="FSG",0,IF($X85="MG",SUMPRODUCT(Expenses!V$14:V$18,$Z85:$Z89)*$F85,MAX((Expenses!V$15-$AB85/12)*$AA85*$F85,0)+MAX((Expenses!V$14-$AB86/12)*$AA86*$F85,0)+MAX((Expenses!V$17-$AB87/12)*$AA87*$F85,0)+MAX((Expenses!V$16-$AB88/12)*$AA88*$F85,0)+MAX((Expenses!V$18-$AB89/12)*$AA89*$F85,0)))))</f>
        <v>0</v>
      </c>
      <c r="Y256" s="515">
        <f>IF(OR(Y$167&lt;=EOMONTH($E85,$R85*(1-$O85)),Y$167&gt;EOMONTH($E85,$P85*12*(1-$O85)+$Q85*12*$O85+$R85*(1-$O85))),0,IF($X85="NNN",SUM(Expenses!W$14:W$18)*$F85,IF($X85="FSG",0,IF($X85="MG",SUMPRODUCT(Expenses!W$14:W$18,$Z85:$Z89)*$F85,MAX((Expenses!W$15-$AB85/12)*$AA85*$F85,0)+MAX((Expenses!W$14-$AB86/12)*$AA86*$F85,0)+MAX((Expenses!W$17-$AB87/12)*$AA87*$F85,0)+MAX((Expenses!W$16-$AB88/12)*$AA88*$F85,0)+MAX((Expenses!W$18-$AB89/12)*$AA89*$F85,0)))))</f>
        <v>0</v>
      </c>
      <c r="Z256" s="515">
        <f>IF(OR(Z$167&lt;=EOMONTH($E85,$R85*(1-$O85)),Z$167&gt;EOMONTH($E85,$P85*12*(1-$O85)+$Q85*12*$O85+$R85*(1-$O85))),0,IF($X85="NNN",SUM(Expenses!X$14:X$18)*$F85,IF($X85="FSG",0,IF($X85="MG",SUMPRODUCT(Expenses!X$14:X$18,$Z85:$Z89)*$F85,MAX((Expenses!X$15-$AB85/12)*$AA85*$F85,0)+MAX((Expenses!X$14-$AB86/12)*$AA86*$F85,0)+MAX((Expenses!X$17-$AB87/12)*$AA87*$F85,0)+MAX((Expenses!X$16-$AB88/12)*$AA88*$F85,0)+MAX((Expenses!X$18-$AB89/12)*$AA89*$F85,0)))))</f>
        <v>0</v>
      </c>
      <c r="AA256" s="515">
        <f>IF(OR(AA$167&lt;=EOMONTH($E85,$R85*(1-$O85)),AA$167&gt;EOMONTH($E85,$P85*12*(1-$O85)+$Q85*12*$O85+$R85*(1-$O85))),0,IF($X85="NNN",SUM(Expenses!Y$14:Y$18)*$F85,IF($X85="FSG",0,IF($X85="MG",SUMPRODUCT(Expenses!Y$14:Y$18,$Z85:$Z89)*$F85,MAX((Expenses!Y$15-$AB85/12)*$AA85*$F85,0)+MAX((Expenses!Y$14-$AB86/12)*$AA86*$F85,0)+MAX((Expenses!Y$17-$AB87/12)*$AA87*$F85,0)+MAX((Expenses!Y$16-$AB88/12)*$AA88*$F85,0)+MAX((Expenses!Y$18-$AB89/12)*$AA89*$F85,0)))))</f>
        <v>0</v>
      </c>
      <c r="AB256" s="515">
        <f>IF(OR(AB$167&lt;=EOMONTH($E85,$R85*(1-$O85)),AB$167&gt;EOMONTH($E85,$P85*12*(1-$O85)+$Q85*12*$O85+$R85*(1-$O85))),0,IF($X85="NNN",SUM(Expenses!Z$14:Z$18)*$F85,IF($X85="FSG",0,IF($X85="MG",SUMPRODUCT(Expenses!Z$14:Z$18,$Z85:$Z89)*$F85,MAX((Expenses!Z$15-$AB85/12)*$AA85*$F85,0)+MAX((Expenses!Z$14-$AB86/12)*$AA86*$F85,0)+MAX((Expenses!Z$17-$AB87/12)*$AA87*$F85,0)+MAX((Expenses!Z$16-$AB88/12)*$AA88*$F85,0)+MAX((Expenses!Z$18-$AB89/12)*$AA89*$F85,0)))))</f>
        <v>0</v>
      </c>
      <c r="AC256" s="515">
        <f>IF(OR(AC$167&lt;=EOMONTH($E85,$R85*(1-$O85)),AC$167&gt;EOMONTH($E85,$P85*12*(1-$O85)+$Q85*12*$O85+$R85*(1-$O85))),0,IF($X85="NNN",SUM(Expenses!AA$14:AA$18)*$F85,IF($X85="FSG",0,IF($X85="MG",SUMPRODUCT(Expenses!AA$14:AA$18,$Z85:$Z89)*$F85,MAX((Expenses!AA$15-$AB85/12)*$AA85*$F85,0)+MAX((Expenses!AA$14-$AB86/12)*$AA86*$F85,0)+MAX((Expenses!AA$17-$AB87/12)*$AA87*$F85,0)+MAX((Expenses!AA$16-$AB88/12)*$AA88*$F85,0)+MAX((Expenses!AA$18-$AB89/12)*$AA89*$F85,0)))))</f>
        <v>0</v>
      </c>
      <c r="AD256" s="515">
        <f>IF(OR(AD$167&lt;=EOMONTH($E85,$R85*(1-$O85)),AD$167&gt;EOMONTH($E85,$P85*12*(1-$O85)+$Q85*12*$O85+$R85*(1-$O85))),0,IF($X85="NNN",SUM(Expenses!AB$14:AB$18)*$F85,IF($X85="FSG",0,IF($X85="MG",SUMPRODUCT(Expenses!AB$14:AB$18,$Z85:$Z89)*$F85,MAX((Expenses!AB$15-$AB85/12)*$AA85*$F85,0)+MAX((Expenses!AB$14-$AB86/12)*$AA86*$F85,0)+MAX((Expenses!AB$17-$AB87/12)*$AA87*$F85,0)+MAX((Expenses!AB$16-$AB88/12)*$AA88*$F85,0)+MAX((Expenses!AB$18-$AB89/12)*$AA89*$F85,0)))))</f>
        <v>0</v>
      </c>
      <c r="AE256" s="515">
        <f>IF(OR(AE$167&lt;=EOMONTH($E85,$R85*(1-$O85)),AE$167&gt;EOMONTH($E85,$P85*12*(1-$O85)+$Q85*12*$O85+$R85*(1-$O85))),0,IF($X85="NNN",SUM(Expenses!AC$14:AC$18)*$F85,IF($X85="FSG",0,IF($X85="MG",SUMPRODUCT(Expenses!AC$14:AC$18,$Z85:$Z89)*$F85,MAX((Expenses!AC$15-$AB85/12)*$AA85*$F85,0)+MAX((Expenses!AC$14-$AB86/12)*$AA86*$F85,0)+MAX((Expenses!AC$17-$AB87/12)*$AA87*$F85,0)+MAX((Expenses!AC$16-$AB88/12)*$AA88*$F85,0)+MAX((Expenses!AC$18-$AB89/12)*$AA89*$F85,0)))))</f>
        <v>0</v>
      </c>
      <c r="AF256" s="515">
        <f>IF(OR(AF$167&lt;=EOMONTH($E85,$R85*(1-$O85)),AF$167&gt;EOMONTH($E85,$P85*12*(1-$O85)+$Q85*12*$O85+$R85*(1-$O85))),0,IF($X85="NNN",SUM(Expenses!AD$14:AD$18)*$F85,IF($X85="FSG",0,IF($X85="MG",SUMPRODUCT(Expenses!AD$14:AD$18,$Z85:$Z89)*$F85,MAX((Expenses!AD$15-$AB85/12)*$AA85*$F85,0)+MAX((Expenses!AD$14-$AB86/12)*$AA86*$F85,0)+MAX((Expenses!AD$17-$AB87/12)*$AA87*$F85,0)+MAX((Expenses!AD$16-$AB88/12)*$AA88*$F85,0)+MAX((Expenses!AD$18-$AB89/12)*$AA89*$F85,0)))))</f>
        <v>0</v>
      </c>
      <c r="AG256" s="515">
        <f>IF(OR(AG$167&lt;=EOMONTH($E85,$R85*(1-$O85)),AG$167&gt;EOMONTH($E85,$P85*12*(1-$O85)+$Q85*12*$O85+$R85*(1-$O85))),0,IF($X85="NNN",SUM(Expenses!AE$14:AE$18)*$F85,IF($X85="FSG",0,IF($X85="MG",SUMPRODUCT(Expenses!AE$14:AE$18,$Z85:$Z89)*$F85,MAX((Expenses!AE$15-$AB85/12)*$AA85*$F85,0)+MAX((Expenses!AE$14-$AB86/12)*$AA86*$F85,0)+MAX((Expenses!AE$17-$AB87/12)*$AA87*$F85,0)+MAX((Expenses!AE$16-$AB88/12)*$AA88*$F85,0)+MAX((Expenses!AE$18-$AB89/12)*$AA89*$F85,0)))))</f>
        <v>0</v>
      </c>
      <c r="AH256" s="515">
        <f>IF(OR(AH$167&lt;=EOMONTH($E85,$R85*(1-$O85)),AH$167&gt;EOMONTH($E85,$P85*12*(1-$O85)+$Q85*12*$O85+$R85*(1-$O85))),0,IF($X85="NNN",SUM(Expenses!AF$14:AF$18)*$F85,IF($X85="FSG",0,IF($X85="MG",SUMPRODUCT(Expenses!AF$14:AF$18,$Z85:$Z89)*$F85,MAX((Expenses!AF$15-$AB85/12)*$AA85*$F85,0)+MAX((Expenses!AF$14-$AB86/12)*$AA86*$F85,0)+MAX((Expenses!AF$17-$AB87/12)*$AA87*$F85,0)+MAX((Expenses!AF$16-$AB88/12)*$AA88*$F85,0)+MAX((Expenses!AF$18-$AB89/12)*$AA89*$F85,0)))))</f>
        <v>0</v>
      </c>
      <c r="AI256" s="515">
        <f>IF(OR(AI$167&lt;=EOMONTH($E85,$R85*(1-$O85)),AI$167&gt;EOMONTH($E85,$P85*12*(1-$O85)+$Q85*12*$O85+$R85*(1-$O85))),0,IF($X85="NNN",SUM(Expenses!AG$14:AG$18)*$F85,IF($X85="FSG",0,IF($X85="MG",SUMPRODUCT(Expenses!AG$14:AG$18,$Z85:$Z89)*$F85,MAX((Expenses!AG$15-$AB85/12)*$AA85*$F85,0)+MAX((Expenses!AG$14-$AB86/12)*$AA86*$F85,0)+MAX((Expenses!AG$17-$AB87/12)*$AA87*$F85,0)+MAX((Expenses!AG$16-$AB88/12)*$AA88*$F85,0)+MAX((Expenses!AG$18-$AB89/12)*$AA89*$F85,0)))))</f>
        <v>0</v>
      </c>
      <c r="AJ256" s="515">
        <f>IF(OR(AJ$167&lt;=EOMONTH($E85,$R85*(1-$O85)),AJ$167&gt;EOMONTH($E85,$P85*12*(1-$O85)+$Q85*12*$O85+$R85*(1-$O85))),0,IF($X85="NNN",SUM(Expenses!AH$14:AH$18)*$F85,IF($X85="FSG",0,IF($X85="MG",SUMPRODUCT(Expenses!AH$14:AH$18,$Z85:$Z89)*$F85,MAX((Expenses!AH$15-$AB85/12)*$AA85*$F85,0)+MAX((Expenses!AH$14-$AB86/12)*$AA86*$F85,0)+MAX((Expenses!AH$17-$AB87/12)*$AA87*$F85,0)+MAX((Expenses!AH$16-$AB88/12)*$AA88*$F85,0)+MAX((Expenses!AH$18-$AB89/12)*$AA89*$F85,0)))))</f>
        <v>0</v>
      </c>
      <c r="AK256" s="515">
        <f>IF(OR(AK$167&lt;=EOMONTH($E85,$R85*(1-$O85)),AK$167&gt;EOMONTH($E85,$P85*12*(1-$O85)+$Q85*12*$O85+$R85*(1-$O85))),0,IF($X85="NNN",SUM(Expenses!AI$14:AI$18)*$F85,IF($X85="FSG",0,IF($X85="MG",SUMPRODUCT(Expenses!AI$14:AI$18,$Z85:$Z89)*$F85,MAX((Expenses!AI$15-$AB85/12)*$AA85*$F85,0)+MAX((Expenses!AI$14-$AB86/12)*$AA86*$F85,0)+MAX((Expenses!AI$17-$AB87/12)*$AA87*$F85,0)+MAX((Expenses!AI$16-$AB88/12)*$AA88*$F85,0)+MAX((Expenses!AI$18-$AB89/12)*$AA89*$F85,0)))))</f>
        <v>0</v>
      </c>
      <c r="AL256" s="515">
        <f>IF(OR(AL$167&lt;=EOMONTH($E85,$R85*(1-$O85)),AL$167&gt;EOMONTH($E85,$P85*12*(1-$O85)+$Q85*12*$O85+$R85*(1-$O85))),0,IF($X85="NNN",SUM(Expenses!AJ$14:AJ$18)*$F85,IF($X85="FSG",0,IF($X85="MG",SUMPRODUCT(Expenses!AJ$14:AJ$18,$Z85:$Z89)*$F85,MAX((Expenses!AJ$15-$AB85/12)*$AA85*$F85,0)+MAX((Expenses!AJ$14-$AB86/12)*$AA86*$F85,0)+MAX((Expenses!AJ$17-$AB87/12)*$AA87*$F85,0)+MAX((Expenses!AJ$16-$AB88/12)*$AA88*$F85,0)+MAX((Expenses!AJ$18-$AB89/12)*$AA89*$F85,0)))))</f>
        <v>0</v>
      </c>
      <c r="AM256" s="515">
        <f>IF(OR(AM$167&lt;=EOMONTH($E85,$R85*(1-$O85)),AM$167&gt;EOMONTH($E85,$P85*12*(1-$O85)+$Q85*12*$O85+$R85*(1-$O85))),0,IF($X85="NNN",SUM(Expenses!AK$14:AK$18)*$F85,IF($X85="FSG",0,IF($X85="MG",SUMPRODUCT(Expenses!AK$14:AK$18,$Z85:$Z89)*$F85,MAX((Expenses!AK$15-$AB85/12)*$AA85*$F85,0)+MAX((Expenses!AK$14-$AB86/12)*$AA86*$F85,0)+MAX((Expenses!AK$17-$AB87/12)*$AA87*$F85,0)+MAX((Expenses!AK$16-$AB88/12)*$AA88*$F85,0)+MAX((Expenses!AK$18-$AB89/12)*$AA89*$F85,0)))))</f>
        <v>0</v>
      </c>
      <c r="AN256" s="515">
        <f>IF(OR(AN$167&lt;=EOMONTH($E85,$R85*(1-$O85)),AN$167&gt;EOMONTH($E85,$P85*12*(1-$O85)+$Q85*12*$O85+$R85*(1-$O85))),0,IF($X85="NNN",SUM(Expenses!AL$14:AL$18)*$F85,IF($X85="FSG",0,IF($X85="MG",SUMPRODUCT(Expenses!AL$14:AL$18,$Z85:$Z89)*$F85,MAX((Expenses!AL$15-$AB85/12)*$AA85*$F85,0)+MAX((Expenses!AL$14-$AB86/12)*$AA86*$F85,0)+MAX((Expenses!AL$17-$AB87/12)*$AA87*$F85,0)+MAX((Expenses!AL$16-$AB88/12)*$AA88*$F85,0)+MAX((Expenses!AL$18-$AB89/12)*$AA89*$F85,0)))))</f>
        <v>0</v>
      </c>
      <c r="AO256" s="515">
        <f>IF(OR(AO$167&lt;=EOMONTH($E85,$R85*(1-$O85)),AO$167&gt;EOMONTH($E85,$P85*12*(1-$O85)+$Q85*12*$O85+$R85*(1-$O85))),0,IF($X85="NNN",SUM(Expenses!AM$14:AM$18)*$F85,IF($X85="FSG",0,IF($X85="MG",SUMPRODUCT(Expenses!AM$14:AM$18,$Z85:$Z89)*$F85,MAX((Expenses!AM$15-$AB85/12)*$AA85*$F85,0)+MAX((Expenses!AM$14-$AB86/12)*$AA86*$F85,0)+MAX((Expenses!AM$17-$AB87/12)*$AA87*$F85,0)+MAX((Expenses!AM$16-$AB88/12)*$AA88*$F85,0)+MAX((Expenses!AM$18-$AB89/12)*$AA89*$F85,0)))))</f>
        <v>0</v>
      </c>
      <c r="AP256" s="515">
        <f>IF(OR(AP$167&lt;=EOMONTH($E85,$R85*(1-$O85)),AP$167&gt;EOMONTH($E85,$P85*12*(1-$O85)+$Q85*12*$O85+$R85*(1-$O85))),0,IF($X85="NNN",SUM(Expenses!AN$14:AN$18)*$F85,IF($X85="FSG",0,IF($X85="MG",SUMPRODUCT(Expenses!AN$14:AN$18,$Z85:$Z89)*$F85,MAX((Expenses!AN$15-$AB85/12)*$AA85*$F85,0)+MAX((Expenses!AN$14-$AB86/12)*$AA86*$F85,0)+MAX((Expenses!AN$17-$AB87/12)*$AA87*$F85,0)+MAX((Expenses!AN$16-$AB88/12)*$AA88*$F85,0)+MAX((Expenses!AN$18-$AB89/12)*$AA89*$F85,0)))))</f>
        <v>0</v>
      </c>
      <c r="AQ256" s="515">
        <f>IF(OR(AQ$167&lt;=EOMONTH($E85,$R85*(1-$O85)),AQ$167&gt;EOMONTH($E85,$P85*12*(1-$O85)+$Q85*12*$O85+$R85*(1-$O85))),0,IF($X85="NNN",SUM(Expenses!AO$14:AO$18)*$F85,IF($X85="FSG",0,IF($X85="MG",SUMPRODUCT(Expenses!AO$14:AO$18,$Z85:$Z89)*$F85,MAX((Expenses!AO$15-$AB85/12)*$AA85*$F85,0)+MAX((Expenses!AO$14-$AB86/12)*$AA86*$F85,0)+MAX((Expenses!AO$17-$AB87/12)*$AA87*$F85,0)+MAX((Expenses!AO$16-$AB88/12)*$AA88*$F85,0)+MAX((Expenses!AO$18-$AB89/12)*$AA89*$F85,0)))))</f>
        <v>0</v>
      </c>
      <c r="AR256" s="515">
        <f>IF(OR(AR$167&lt;=EOMONTH($E85,$R85*(1-$O85)),AR$167&gt;EOMONTH($E85,$P85*12*(1-$O85)+$Q85*12*$O85+$R85*(1-$O85))),0,IF($X85="NNN",SUM(Expenses!AP$14:AP$18)*$F85,IF($X85="FSG",0,IF($X85="MG",SUMPRODUCT(Expenses!AP$14:AP$18,$Z85:$Z89)*$F85,MAX((Expenses!AP$15-$AB85/12)*$AA85*$F85,0)+MAX((Expenses!AP$14-$AB86/12)*$AA86*$F85,0)+MAX((Expenses!AP$17-$AB87/12)*$AA87*$F85,0)+MAX((Expenses!AP$16-$AB88/12)*$AA88*$F85,0)+MAX((Expenses!AP$18-$AB89/12)*$AA89*$F85,0)))))</f>
        <v>0</v>
      </c>
      <c r="AS256" s="515">
        <f>IF(OR(AS$167&lt;=EOMONTH($E85,$R85*(1-$O85)),AS$167&gt;EOMONTH($E85,$P85*12*(1-$O85)+$Q85*12*$O85+$R85*(1-$O85))),0,IF($X85="NNN",SUM(Expenses!AQ$14:AQ$18)*$F85,IF($X85="FSG",0,IF($X85="MG",SUMPRODUCT(Expenses!AQ$14:AQ$18,$Z85:$Z89)*$F85,MAX((Expenses!AQ$15-$AB85/12)*$AA85*$F85,0)+MAX((Expenses!AQ$14-$AB86/12)*$AA86*$F85,0)+MAX((Expenses!AQ$17-$AB87/12)*$AA87*$F85,0)+MAX((Expenses!AQ$16-$AB88/12)*$AA88*$F85,0)+MAX((Expenses!AQ$18-$AB89/12)*$AA89*$F85,0)))))</f>
        <v>0</v>
      </c>
      <c r="AT256" s="515">
        <f>IF(OR(AT$167&lt;=EOMONTH($E85,$R85*(1-$O85)),AT$167&gt;EOMONTH($E85,$P85*12*(1-$O85)+$Q85*12*$O85+$R85*(1-$O85))),0,IF($X85="NNN",SUM(Expenses!AR$14:AR$18)*$F85,IF($X85="FSG",0,IF($X85="MG",SUMPRODUCT(Expenses!AR$14:AR$18,$Z85:$Z89)*$F85,MAX((Expenses!AR$15-$AB85/12)*$AA85*$F85,0)+MAX((Expenses!AR$14-$AB86/12)*$AA86*$F85,0)+MAX((Expenses!AR$17-$AB87/12)*$AA87*$F85,0)+MAX((Expenses!AR$16-$AB88/12)*$AA88*$F85,0)+MAX((Expenses!AR$18-$AB89/12)*$AA89*$F85,0)))))</f>
        <v>0</v>
      </c>
      <c r="AU256" s="515">
        <f>IF(OR(AU$167&lt;=EOMONTH($E85,$R85*(1-$O85)),AU$167&gt;EOMONTH($E85,$P85*12*(1-$O85)+$Q85*12*$O85+$R85*(1-$O85))),0,IF($X85="NNN",SUM(Expenses!AS$14:AS$18)*$F85,IF($X85="FSG",0,IF($X85="MG",SUMPRODUCT(Expenses!AS$14:AS$18,$Z85:$Z89)*$F85,MAX((Expenses!AS$15-$AB85/12)*$AA85*$F85,0)+MAX((Expenses!AS$14-$AB86/12)*$AA86*$F85,0)+MAX((Expenses!AS$17-$AB87/12)*$AA87*$F85,0)+MAX((Expenses!AS$16-$AB88/12)*$AA88*$F85,0)+MAX((Expenses!AS$18-$AB89/12)*$AA89*$F85,0)))))</f>
        <v>0</v>
      </c>
      <c r="AV256" s="515">
        <f>IF(OR(AV$167&lt;=EOMONTH($E85,$R85*(1-$O85)),AV$167&gt;EOMONTH($E85,$P85*12*(1-$O85)+$Q85*12*$O85+$R85*(1-$O85))),0,IF($X85="NNN",SUM(Expenses!AT$14:AT$18)*$F85,IF($X85="FSG",0,IF($X85="MG",SUMPRODUCT(Expenses!AT$14:AT$18,$Z85:$Z89)*$F85,MAX((Expenses!AT$15-$AB85/12)*$AA85*$F85,0)+MAX((Expenses!AT$14-$AB86/12)*$AA86*$F85,0)+MAX((Expenses!AT$17-$AB87/12)*$AA87*$F85,0)+MAX((Expenses!AT$16-$AB88/12)*$AA88*$F85,0)+MAX((Expenses!AT$18-$AB89/12)*$AA89*$F85,0)))))</f>
        <v>0</v>
      </c>
      <c r="AW256" s="515">
        <f>IF(OR(AW$167&lt;=EOMONTH($E85,$R85*(1-$O85)),AW$167&gt;EOMONTH($E85,$P85*12*(1-$O85)+$Q85*12*$O85+$R85*(1-$O85))),0,IF($X85="NNN",SUM(Expenses!AU$14:AU$18)*$F85,IF($X85="FSG",0,IF($X85="MG",SUMPRODUCT(Expenses!AU$14:AU$18,$Z85:$Z89)*$F85,MAX((Expenses!AU$15-$AB85/12)*$AA85*$F85,0)+MAX((Expenses!AU$14-$AB86/12)*$AA86*$F85,0)+MAX((Expenses!AU$17-$AB87/12)*$AA87*$F85,0)+MAX((Expenses!AU$16-$AB88/12)*$AA88*$F85,0)+MAX((Expenses!AU$18-$AB89/12)*$AA89*$F85,0)))))</f>
        <v>0</v>
      </c>
      <c r="AX256" s="515">
        <f>IF(OR(AX$167&lt;=EOMONTH($E85,$R85*(1-$O85)),AX$167&gt;EOMONTH($E85,$P85*12*(1-$O85)+$Q85*12*$O85+$R85*(1-$O85))),0,IF($X85="NNN",SUM(Expenses!AV$14:AV$18)*$F85,IF($X85="FSG",0,IF($X85="MG",SUMPRODUCT(Expenses!AV$14:AV$18,$Z85:$Z89)*$F85,MAX((Expenses!AV$15-$AB85/12)*$AA85*$F85,0)+MAX((Expenses!AV$14-$AB86/12)*$AA86*$F85,0)+MAX((Expenses!AV$17-$AB87/12)*$AA87*$F85,0)+MAX((Expenses!AV$16-$AB88/12)*$AA88*$F85,0)+MAX((Expenses!AV$18-$AB89/12)*$AA89*$F85,0)))))</f>
        <v>0</v>
      </c>
      <c r="AY256" s="515">
        <f>IF(OR(AY$167&lt;=EOMONTH($E85,$R85*(1-$O85)),AY$167&gt;EOMONTH($E85,$P85*12*(1-$O85)+$Q85*12*$O85+$R85*(1-$O85))),0,IF($X85="NNN",SUM(Expenses!AW$14:AW$18)*$F85,IF($X85="FSG",0,IF($X85="MG",SUMPRODUCT(Expenses!AW$14:AW$18,$Z85:$Z89)*$F85,MAX((Expenses!AW$15-$AB85/12)*$AA85*$F85,0)+MAX((Expenses!AW$14-$AB86/12)*$AA86*$F85,0)+MAX((Expenses!AW$17-$AB87/12)*$AA87*$F85,0)+MAX((Expenses!AW$16-$AB88/12)*$AA88*$F85,0)+MAX((Expenses!AW$18-$AB89/12)*$AA89*$F85,0)))))</f>
        <v>0</v>
      </c>
      <c r="AZ256" s="515">
        <f>IF(OR(AZ$167&lt;=EOMONTH($E85,$R85*(1-$O85)),AZ$167&gt;EOMONTH($E85,$P85*12*(1-$O85)+$Q85*12*$O85+$R85*(1-$O85))),0,IF($X85="NNN",SUM(Expenses!AX$14:AX$18)*$F85,IF($X85="FSG",0,IF($X85="MG",SUMPRODUCT(Expenses!AX$14:AX$18,$Z85:$Z89)*$F85,MAX((Expenses!AX$15-$AB85/12)*$AA85*$F85,0)+MAX((Expenses!AX$14-$AB86/12)*$AA86*$F85,0)+MAX((Expenses!AX$17-$AB87/12)*$AA87*$F85,0)+MAX((Expenses!AX$16-$AB88/12)*$AA88*$F85,0)+MAX((Expenses!AX$18-$AB89/12)*$AA89*$F85,0)))))</f>
        <v>0</v>
      </c>
      <c r="BA256" s="515">
        <f>IF(OR(BA$167&lt;=EOMONTH($E85,$R85*(1-$O85)),BA$167&gt;EOMONTH($E85,$P85*12*(1-$O85)+$Q85*12*$O85+$R85*(1-$O85))),0,IF($X85="NNN",SUM(Expenses!AY$14:AY$18)*$F85,IF($X85="FSG",0,IF($X85="MG",SUMPRODUCT(Expenses!AY$14:AY$18,$Z85:$Z89)*$F85,MAX((Expenses!AY$15-$AB85/12)*$AA85*$F85,0)+MAX((Expenses!AY$14-$AB86/12)*$AA86*$F85,0)+MAX((Expenses!AY$17-$AB87/12)*$AA87*$F85,0)+MAX((Expenses!AY$16-$AB88/12)*$AA88*$F85,0)+MAX((Expenses!AY$18-$AB89/12)*$AA89*$F85,0)))))</f>
        <v>0</v>
      </c>
      <c r="BB256" s="515">
        <f>IF(OR(BB$167&lt;=EOMONTH($E85,$R85*(1-$O85)),BB$167&gt;EOMONTH($E85,$P85*12*(1-$O85)+$Q85*12*$O85+$R85*(1-$O85))),0,IF($X85="NNN",SUM(Expenses!AZ$14:AZ$18)*$F85,IF($X85="FSG",0,IF($X85="MG",SUMPRODUCT(Expenses!AZ$14:AZ$18,$Z85:$Z89)*$F85,MAX((Expenses!AZ$15-$AB85/12)*$AA85*$F85,0)+MAX((Expenses!AZ$14-$AB86/12)*$AA86*$F85,0)+MAX((Expenses!AZ$17-$AB87/12)*$AA87*$F85,0)+MAX((Expenses!AZ$16-$AB88/12)*$AA88*$F85,0)+MAX((Expenses!AZ$18-$AB89/12)*$AA89*$F85,0)))))</f>
        <v>0</v>
      </c>
      <c r="BC256" s="515">
        <f>IF(OR(BC$167&lt;=EOMONTH($E85,$R85*(1-$O85)),BC$167&gt;EOMONTH($E85,$P85*12*(1-$O85)+$Q85*12*$O85+$R85*(1-$O85))),0,IF($X85="NNN",SUM(Expenses!BA$14:BA$18)*$F85,IF($X85="FSG",0,IF($X85="MG",SUMPRODUCT(Expenses!BA$14:BA$18,$Z85:$Z89)*$F85,MAX((Expenses!BA$15-$AB85/12)*$AA85*$F85,0)+MAX((Expenses!BA$14-$AB86/12)*$AA86*$F85,0)+MAX((Expenses!BA$17-$AB87/12)*$AA87*$F85,0)+MAX((Expenses!BA$16-$AB88/12)*$AA88*$F85,0)+MAX((Expenses!BA$18-$AB89/12)*$AA89*$F85,0)))))</f>
        <v>0</v>
      </c>
      <c r="BD256" s="515">
        <f>IF(OR(BD$167&lt;=EOMONTH($E85,$R85*(1-$O85)),BD$167&gt;EOMONTH($E85,$P85*12*(1-$O85)+$Q85*12*$O85+$R85*(1-$O85))),0,IF($X85="NNN",SUM(Expenses!BB$14:BB$18)*$F85,IF($X85="FSG",0,IF($X85="MG",SUMPRODUCT(Expenses!BB$14:BB$18,$Z85:$Z89)*$F85,MAX((Expenses!BB$15-$AB85/12)*$AA85*$F85,0)+MAX((Expenses!BB$14-$AB86/12)*$AA86*$F85,0)+MAX((Expenses!BB$17-$AB87/12)*$AA87*$F85,0)+MAX((Expenses!BB$16-$AB88/12)*$AA88*$F85,0)+MAX((Expenses!BB$18-$AB89/12)*$AA89*$F85,0)))))</f>
        <v>0</v>
      </c>
      <c r="BE256" s="515">
        <f>IF(OR(BE$167&lt;=EOMONTH($E85,$R85*(1-$O85)),BE$167&gt;EOMONTH($E85,$P85*12*(1-$O85)+$Q85*12*$O85+$R85*(1-$O85))),0,IF($X85="NNN",SUM(Expenses!BC$14:BC$18)*$F85,IF($X85="FSG",0,IF($X85="MG",SUMPRODUCT(Expenses!BC$14:BC$18,$Z85:$Z89)*$F85,MAX((Expenses!BC$15-$AB85/12)*$AA85*$F85,0)+MAX((Expenses!BC$14-$AB86/12)*$AA86*$F85,0)+MAX((Expenses!BC$17-$AB87/12)*$AA87*$F85,0)+MAX((Expenses!BC$16-$AB88/12)*$AA88*$F85,0)+MAX((Expenses!BC$18-$AB89/12)*$AA89*$F85,0)))))</f>
        <v>0</v>
      </c>
      <c r="BF256" s="515">
        <f>IF(OR(BF$167&lt;=EOMONTH($E85,$R85*(1-$O85)),BF$167&gt;EOMONTH($E85,$P85*12*(1-$O85)+$Q85*12*$O85+$R85*(1-$O85))),0,IF($X85="NNN",SUM(Expenses!BD$14:BD$18)*$F85,IF($X85="FSG",0,IF($X85="MG",SUMPRODUCT(Expenses!BD$14:BD$18,$Z85:$Z89)*$F85,MAX((Expenses!BD$15-$AB85/12)*$AA85*$F85,0)+MAX((Expenses!BD$14-$AB86/12)*$AA86*$F85,0)+MAX((Expenses!BD$17-$AB87/12)*$AA87*$F85,0)+MAX((Expenses!BD$16-$AB88/12)*$AA88*$F85,0)+MAX((Expenses!BD$18-$AB89/12)*$AA89*$F85,0)))))</f>
        <v>0</v>
      </c>
      <c r="BG256" s="515">
        <f>IF(OR(BG$167&lt;=EOMONTH($E85,$R85*(1-$O85)),BG$167&gt;EOMONTH($E85,$P85*12*(1-$O85)+$Q85*12*$O85+$R85*(1-$O85))),0,IF($X85="NNN",SUM(Expenses!BE$14:BE$18)*$F85,IF($X85="FSG",0,IF($X85="MG",SUMPRODUCT(Expenses!BE$14:BE$18,$Z85:$Z89)*$F85,MAX((Expenses!BE$15-$AB85/12)*$AA85*$F85,0)+MAX((Expenses!BE$14-$AB86/12)*$AA86*$F85,0)+MAX((Expenses!BE$17-$AB87/12)*$AA87*$F85,0)+MAX((Expenses!BE$16-$AB88/12)*$AA88*$F85,0)+MAX((Expenses!BE$18-$AB89/12)*$AA89*$F85,0)))))</f>
        <v>0</v>
      </c>
      <c r="BH256" s="515">
        <f>IF(OR(BH$167&lt;=EOMONTH($E85,$R85*(1-$O85)),BH$167&gt;EOMONTH($E85,$P85*12*(1-$O85)+$Q85*12*$O85+$R85*(1-$O85))),0,IF($X85="NNN",SUM(Expenses!BF$14:BF$18)*$F85,IF($X85="FSG",0,IF($X85="MG",SUMPRODUCT(Expenses!BF$14:BF$18,$Z85:$Z89)*$F85,MAX((Expenses!BF$15-$AB85/12)*$AA85*$F85,0)+MAX((Expenses!BF$14-$AB86/12)*$AA86*$F85,0)+MAX((Expenses!BF$17-$AB87/12)*$AA87*$F85,0)+MAX((Expenses!BF$16-$AB88/12)*$AA88*$F85,0)+MAX((Expenses!BF$18-$AB89/12)*$AA89*$F85,0)))))</f>
        <v>0</v>
      </c>
      <c r="BI256" s="515">
        <f>IF(OR(BI$167&lt;=EOMONTH($E85,$R85*(1-$O85)),BI$167&gt;EOMONTH($E85,$P85*12*(1-$O85)+$Q85*12*$O85+$R85*(1-$O85))),0,IF($X85="NNN",SUM(Expenses!BG$14:BG$18)*$F85,IF($X85="FSG",0,IF($X85="MG",SUMPRODUCT(Expenses!BG$14:BG$18,$Z85:$Z89)*$F85,MAX((Expenses!BG$15-$AB85/12)*$AA85*$F85,0)+MAX((Expenses!BG$14-$AB86/12)*$AA86*$F85,0)+MAX((Expenses!BG$17-$AB87/12)*$AA87*$F85,0)+MAX((Expenses!BG$16-$AB88/12)*$AA88*$F85,0)+MAX((Expenses!BG$18-$AB89/12)*$AA89*$F85,0)))))</f>
        <v>0</v>
      </c>
      <c r="BJ256" s="515">
        <f>IF(OR(BJ$167&lt;=EOMONTH($E85,$R85*(1-$O85)),BJ$167&gt;EOMONTH($E85,$P85*12*(1-$O85)+$Q85*12*$O85+$R85*(1-$O85))),0,IF($X85="NNN",SUM(Expenses!BH$14:BH$18)*$F85,IF($X85="FSG",0,IF($X85="MG",SUMPRODUCT(Expenses!BH$14:BH$18,$Z85:$Z89)*$F85,MAX((Expenses!BH$15-$AB85/12)*$AA85*$F85,0)+MAX((Expenses!BH$14-$AB86/12)*$AA86*$F85,0)+MAX((Expenses!BH$17-$AB87/12)*$AA87*$F85,0)+MAX((Expenses!BH$16-$AB88/12)*$AA88*$F85,0)+MAX((Expenses!BH$18-$AB89/12)*$AA89*$F85,0)))))</f>
        <v>0</v>
      </c>
      <c r="BK256" s="515">
        <f>IF(OR(BK$167&lt;=EOMONTH($E85,$R85*(1-$O85)),BK$167&gt;EOMONTH($E85,$P85*12*(1-$O85)+$Q85*12*$O85+$R85*(1-$O85))),0,IF($X85="NNN",SUM(Expenses!BI$14:BI$18)*$F85,IF($X85="FSG",0,IF($X85="MG",SUMPRODUCT(Expenses!BI$14:BI$18,$Z85:$Z89)*$F85,MAX((Expenses!BI$15-$AB85/12)*$AA85*$F85,0)+MAX((Expenses!BI$14-$AB86/12)*$AA86*$F85,0)+MAX((Expenses!BI$17-$AB87/12)*$AA87*$F85,0)+MAX((Expenses!BI$16-$AB88/12)*$AA88*$F85,0)+MAX((Expenses!BI$18-$AB89/12)*$AA89*$F85,0)))))</f>
        <v>0</v>
      </c>
      <c r="BL256" s="515">
        <f>IF(OR(BL$167&lt;=EOMONTH($E85,$R85*(1-$O85)),BL$167&gt;EOMONTH($E85,$P85*12*(1-$O85)+$Q85*12*$O85+$R85*(1-$O85))),0,IF($X85="NNN",SUM(Expenses!BJ$14:BJ$18)*$F85,IF($X85="FSG",0,IF($X85="MG",SUMPRODUCT(Expenses!BJ$14:BJ$18,$Z85:$Z89)*$F85,MAX((Expenses!BJ$15-$AB85/12)*$AA85*$F85,0)+MAX((Expenses!BJ$14-$AB86/12)*$AA86*$F85,0)+MAX((Expenses!BJ$17-$AB87/12)*$AA87*$F85,0)+MAX((Expenses!BJ$16-$AB88/12)*$AA88*$F85,0)+MAX((Expenses!BJ$18-$AB89/12)*$AA89*$F85,0)))))</f>
        <v>0</v>
      </c>
      <c r="BM256" s="515">
        <f>IF(OR(BM$167&lt;=EOMONTH($E85,$R85*(1-$O85)),BM$167&gt;EOMONTH($E85,$P85*12*(1-$O85)+$Q85*12*$O85+$R85*(1-$O85))),0,IF($X85="NNN",SUM(Expenses!BK$14:BK$18)*$F85,IF($X85="FSG",0,IF($X85="MG",SUMPRODUCT(Expenses!BK$14:BK$18,$Z85:$Z89)*$F85,MAX((Expenses!BK$15-$AB85/12)*$AA85*$F85,0)+MAX((Expenses!BK$14-$AB86/12)*$AA86*$F85,0)+MAX((Expenses!BK$17-$AB87/12)*$AA87*$F85,0)+MAX((Expenses!BK$16-$AB88/12)*$AA88*$F85,0)+MAX((Expenses!BK$18-$AB89/12)*$AA89*$F85,0)))))</f>
        <v>0</v>
      </c>
      <c r="BN256" s="515">
        <f>IF(OR(BN$167&lt;=EOMONTH($E85,$R85*(1-$O85)),BN$167&gt;EOMONTH($E85,$P85*12*(1-$O85)+$Q85*12*$O85+$R85*(1-$O85))),0,IF($X85="NNN",SUM(Expenses!BL$14:BL$18)*$F85,IF($X85="FSG",0,IF($X85="MG",SUMPRODUCT(Expenses!BL$14:BL$18,$Z85:$Z89)*$F85,MAX((Expenses!BL$15-$AB85/12)*$AA85*$F85,0)+MAX((Expenses!BL$14-$AB86/12)*$AA86*$F85,0)+MAX((Expenses!BL$17-$AB87/12)*$AA87*$F85,0)+MAX((Expenses!BL$16-$AB88/12)*$AA88*$F85,0)+MAX((Expenses!BL$18-$AB89/12)*$AA89*$F85,0)))))</f>
        <v>0</v>
      </c>
      <c r="BO256" s="515">
        <f>IF(OR(BO$167&lt;=EOMONTH($E85,$R85*(1-$O85)),BO$167&gt;EOMONTH($E85,$P85*12*(1-$O85)+$Q85*12*$O85+$R85*(1-$O85))),0,IF($X85="NNN",SUM(Expenses!BM$14:BM$18)*$F85,IF($X85="FSG",0,IF($X85="MG",SUMPRODUCT(Expenses!BM$14:BM$18,$Z85:$Z89)*$F85,MAX((Expenses!BM$15-$AB85/12)*$AA85*$F85,0)+MAX((Expenses!BM$14-$AB86/12)*$AA86*$F85,0)+MAX((Expenses!BM$17-$AB87/12)*$AA87*$F85,0)+MAX((Expenses!BM$16-$AB88/12)*$AA88*$F85,0)+MAX((Expenses!BM$18-$AB89/12)*$AA89*$F85,0)))))</f>
        <v>0</v>
      </c>
      <c r="BP256" s="515">
        <f>IF(OR(BP$167&lt;=EOMONTH($E85,$R85*(1-$O85)),BP$167&gt;EOMONTH($E85,$P85*12*(1-$O85)+$Q85*12*$O85+$R85*(1-$O85))),0,IF($X85="NNN",SUM(Expenses!BN$14:BN$18)*$F85,IF($X85="FSG",0,IF($X85="MG",SUMPRODUCT(Expenses!BN$14:BN$18,$Z85:$Z89)*$F85,MAX((Expenses!BN$15-$AB85/12)*$AA85*$F85,0)+MAX((Expenses!BN$14-$AB86/12)*$AA86*$F85,0)+MAX((Expenses!BN$17-$AB87/12)*$AA87*$F85,0)+MAX((Expenses!BN$16-$AB88/12)*$AA88*$F85,0)+MAX((Expenses!BN$18-$AB89/12)*$AA89*$F85,0)))))</f>
        <v>0</v>
      </c>
      <c r="BQ256" s="515">
        <f>IF(OR(BQ$167&lt;=EOMONTH($E85,$R85*(1-$O85)),BQ$167&gt;EOMONTH($E85,$P85*12*(1-$O85)+$Q85*12*$O85+$R85*(1-$O85))),0,IF($X85="NNN",SUM(Expenses!BO$14:BO$18)*$F85,IF($X85="FSG",0,IF($X85="MG",SUMPRODUCT(Expenses!BO$14:BO$18,$Z85:$Z89)*$F85,MAX((Expenses!BO$15-$AB85/12)*$AA85*$F85,0)+MAX((Expenses!BO$14-$AB86/12)*$AA86*$F85,0)+MAX((Expenses!BO$17-$AB87/12)*$AA87*$F85,0)+MAX((Expenses!BO$16-$AB88/12)*$AA88*$F85,0)+MAX((Expenses!BO$18-$AB89/12)*$AA89*$F85,0)))))</f>
        <v>0</v>
      </c>
      <c r="BR256" s="515">
        <f>IF(OR(BR$167&lt;=EOMONTH($E85,$R85*(1-$O85)),BR$167&gt;EOMONTH($E85,$P85*12*(1-$O85)+$Q85*12*$O85+$R85*(1-$O85))),0,IF($X85="NNN",SUM(Expenses!BP$14:BP$18)*$F85,IF($X85="FSG",0,IF($X85="MG",SUMPRODUCT(Expenses!BP$14:BP$18,$Z85:$Z89)*$F85,MAX((Expenses!BP$15-$AB85/12)*$AA85*$F85,0)+MAX((Expenses!BP$14-$AB86/12)*$AA86*$F85,0)+MAX((Expenses!BP$17-$AB87/12)*$AA87*$F85,0)+MAX((Expenses!BP$16-$AB88/12)*$AA88*$F85,0)+MAX((Expenses!BP$18-$AB89/12)*$AA89*$F85,0)))))</f>
        <v>0</v>
      </c>
      <c r="BS256" s="515">
        <f>IF(OR(BS$167&lt;=EOMONTH($E85,$R85*(1-$O85)),BS$167&gt;EOMONTH($E85,$P85*12*(1-$O85)+$Q85*12*$O85+$R85*(1-$O85))),0,IF($X85="NNN",SUM(Expenses!BQ$14:BQ$18)*$F85,IF($X85="FSG",0,IF($X85="MG",SUMPRODUCT(Expenses!BQ$14:BQ$18,$Z85:$Z89)*$F85,MAX((Expenses!BQ$15-$AB85/12)*$AA85*$F85,0)+MAX((Expenses!BQ$14-$AB86/12)*$AA86*$F85,0)+MAX((Expenses!BQ$17-$AB87/12)*$AA87*$F85,0)+MAX((Expenses!BQ$16-$AB88/12)*$AA88*$F85,0)+MAX((Expenses!BQ$18-$AB89/12)*$AA89*$F85,0)))))</f>
        <v>0</v>
      </c>
      <c r="BT256" s="515">
        <f>IF(OR(BT$167&lt;=EOMONTH($E85,$R85*(1-$O85)),BT$167&gt;EOMONTH($E85,$P85*12*(1-$O85)+$Q85*12*$O85+$R85*(1-$O85))),0,IF($X85="NNN",SUM(Expenses!BR$14:BR$18)*$F85,IF($X85="FSG",0,IF($X85="MG",SUMPRODUCT(Expenses!BR$14:BR$18,$Z85:$Z89)*$F85,MAX((Expenses!BR$15-$AB85/12)*$AA85*$F85,0)+MAX((Expenses!BR$14-$AB86/12)*$AA86*$F85,0)+MAX((Expenses!BR$17-$AB87/12)*$AA87*$F85,0)+MAX((Expenses!BR$16-$AB88/12)*$AA88*$F85,0)+MAX((Expenses!BR$18-$AB89/12)*$AA89*$F85,0)))))</f>
        <v>0</v>
      </c>
      <c r="BU256" s="515">
        <f>IF(OR(BU$167&lt;=EOMONTH($E85,$R85*(1-$O85)),BU$167&gt;EOMONTH($E85,$P85*12*(1-$O85)+$Q85*12*$O85+$R85*(1-$O85))),0,IF($X85="NNN",SUM(Expenses!BS$14:BS$18)*$F85,IF($X85="FSG",0,IF($X85="MG",SUMPRODUCT(Expenses!BS$14:BS$18,$Z85:$Z89)*$F85,MAX((Expenses!BS$15-$AB85/12)*$AA85*$F85,0)+MAX((Expenses!BS$14-$AB86/12)*$AA86*$F85,0)+MAX((Expenses!BS$17-$AB87/12)*$AA87*$F85,0)+MAX((Expenses!BS$16-$AB88/12)*$AA88*$F85,0)+MAX((Expenses!BS$18-$AB89/12)*$AA89*$F85,0)))))</f>
        <v>0</v>
      </c>
      <c r="BV256" s="515">
        <f>IF(OR(BV$167&lt;=EOMONTH($E85,$R85*(1-$O85)),BV$167&gt;EOMONTH($E85,$P85*12*(1-$O85)+$Q85*12*$O85+$R85*(1-$O85))),0,IF($X85="NNN",SUM(Expenses!BT$14:BT$18)*$F85,IF($X85="FSG",0,IF($X85="MG",SUMPRODUCT(Expenses!BT$14:BT$18,$Z85:$Z89)*$F85,MAX((Expenses!BT$15-$AB85/12)*$AA85*$F85,0)+MAX((Expenses!BT$14-$AB86/12)*$AA86*$F85,0)+MAX((Expenses!BT$17-$AB87/12)*$AA87*$F85,0)+MAX((Expenses!BT$16-$AB88/12)*$AA88*$F85,0)+MAX((Expenses!BT$18-$AB89/12)*$AA89*$F85,0)))))</f>
        <v>0</v>
      </c>
      <c r="BW256" s="515">
        <f>IF(OR(BW$167&lt;=EOMONTH($E85,$R85*(1-$O85)),BW$167&gt;EOMONTH($E85,$P85*12*(1-$O85)+$Q85*12*$O85+$R85*(1-$O85))),0,IF($X85="NNN",SUM(Expenses!BU$14:BU$18)*$F85,IF($X85="FSG",0,IF($X85="MG",SUMPRODUCT(Expenses!BU$14:BU$18,$Z85:$Z89)*$F85,MAX((Expenses!BU$15-$AB85/12)*$AA85*$F85,0)+MAX((Expenses!BU$14-$AB86/12)*$AA86*$F85,0)+MAX((Expenses!BU$17-$AB87/12)*$AA87*$F85,0)+MAX((Expenses!BU$16-$AB88/12)*$AA88*$F85,0)+MAX((Expenses!BU$18-$AB89/12)*$AA89*$F85,0)))))</f>
        <v>0</v>
      </c>
      <c r="BX256" s="515">
        <f>IF(OR(BX$167&lt;=EOMONTH($E85,$R85*(1-$O85)),BX$167&gt;EOMONTH($E85,$P85*12*(1-$O85)+$Q85*12*$O85+$R85*(1-$O85))),0,IF($X85="NNN",SUM(Expenses!BV$14:BV$18)*$F85,IF($X85="FSG",0,IF($X85="MG",SUMPRODUCT(Expenses!BV$14:BV$18,$Z85:$Z89)*$F85,MAX((Expenses!BV$15-$AB85/12)*$AA85*$F85,0)+MAX((Expenses!BV$14-$AB86/12)*$AA86*$F85,0)+MAX((Expenses!BV$17-$AB87/12)*$AA87*$F85,0)+MAX((Expenses!BV$16-$AB88/12)*$AA88*$F85,0)+MAX((Expenses!BV$18-$AB89/12)*$AA89*$F85,0)))))</f>
        <v>0</v>
      </c>
      <c r="BY256" s="515">
        <f>IF(OR(BY$167&lt;=EOMONTH($E85,$R85*(1-$O85)),BY$167&gt;EOMONTH($E85,$P85*12*(1-$O85)+$Q85*12*$O85+$R85*(1-$O85))),0,IF($X85="NNN",SUM(Expenses!BW$14:BW$18)*$F85,IF($X85="FSG",0,IF($X85="MG",SUMPRODUCT(Expenses!BW$14:BW$18,$Z85:$Z89)*$F85,MAX((Expenses!BW$15-$AB85/12)*$AA85*$F85,0)+MAX((Expenses!BW$14-$AB86/12)*$AA86*$F85,0)+MAX((Expenses!BW$17-$AB87/12)*$AA87*$F85,0)+MAX((Expenses!BW$16-$AB88/12)*$AA88*$F85,0)+MAX((Expenses!BW$18-$AB89/12)*$AA89*$F85,0)))))</f>
        <v>0</v>
      </c>
      <c r="BZ256" s="515">
        <f>IF(OR(BZ$167&lt;=EOMONTH($E85,$R85*(1-$O85)),BZ$167&gt;EOMONTH($E85,$P85*12*(1-$O85)+$Q85*12*$O85+$R85*(1-$O85))),0,IF($X85="NNN",SUM(Expenses!BX$14:BX$18)*$F85,IF($X85="FSG",0,IF($X85="MG",SUMPRODUCT(Expenses!BX$14:BX$18,$Z85:$Z89)*$F85,MAX((Expenses!BX$15-$AB85/12)*$AA85*$F85,0)+MAX((Expenses!BX$14-$AB86/12)*$AA86*$F85,0)+MAX((Expenses!BX$17-$AB87/12)*$AA87*$F85,0)+MAX((Expenses!BX$16-$AB88/12)*$AA88*$F85,0)+MAX((Expenses!BX$18-$AB89/12)*$AA89*$F85,0)))))</f>
        <v>0</v>
      </c>
      <c r="CA256" s="515">
        <f>IF(OR(CA$167&lt;=EOMONTH($E85,$R85*(1-$O85)),CA$167&gt;EOMONTH($E85,$P85*12*(1-$O85)+$Q85*12*$O85+$R85*(1-$O85))),0,IF($X85="NNN",SUM(Expenses!BY$14:BY$18)*$F85,IF($X85="FSG",0,IF($X85="MG",SUMPRODUCT(Expenses!BY$14:BY$18,$Z85:$Z89)*$F85,MAX((Expenses!BY$15-$AB85/12)*$AA85*$F85,0)+MAX((Expenses!BY$14-$AB86/12)*$AA86*$F85,0)+MAX((Expenses!BY$17-$AB87/12)*$AA87*$F85,0)+MAX((Expenses!BY$16-$AB88/12)*$AA88*$F85,0)+MAX((Expenses!BY$18-$AB89/12)*$AA89*$F85,0)))))</f>
        <v>0</v>
      </c>
      <c r="CB256" s="515">
        <f>IF(OR(CB$167&lt;=EOMONTH($E85,$R85*(1-$O85)),CB$167&gt;EOMONTH($E85,$P85*12*(1-$O85)+$Q85*12*$O85+$R85*(1-$O85))),0,IF($X85="NNN",SUM(Expenses!BZ$14:BZ$18)*$F85,IF($X85="FSG",0,IF($X85="MG",SUMPRODUCT(Expenses!BZ$14:BZ$18,$Z85:$Z89)*$F85,MAX((Expenses!BZ$15-$AB85/12)*$AA85*$F85,0)+MAX((Expenses!BZ$14-$AB86/12)*$AA86*$F85,0)+MAX((Expenses!BZ$17-$AB87/12)*$AA87*$F85,0)+MAX((Expenses!BZ$16-$AB88/12)*$AA88*$F85,0)+MAX((Expenses!BZ$18-$AB89/12)*$AA89*$F85,0)))))</f>
        <v>0</v>
      </c>
      <c r="CC256" s="515">
        <f>IF(OR(CC$167&lt;=EOMONTH($E85,$R85*(1-$O85)),CC$167&gt;EOMONTH($E85,$P85*12*(1-$O85)+$Q85*12*$O85+$R85*(1-$O85))),0,IF($X85="NNN",SUM(Expenses!CA$14:CA$18)*$F85,IF($X85="FSG",0,IF($X85="MG",SUMPRODUCT(Expenses!CA$14:CA$18,$Z85:$Z89)*$F85,MAX((Expenses!CA$15-$AB85/12)*$AA85*$F85,0)+MAX((Expenses!CA$14-$AB86/12)*$AA86*$F85,0)+MAX((Expenses!CA$17-$AB87/12)*$AA87*$F85,0)+MAX((Expenses!CA$16-$AB88/12)*$AA88*$F85,0)+MAX((Expenses!CA$18-$AB89/12)*$AA89*$F85,0)))))</f>
        <v>0</v>
      </c>
      <c r="CD256" s="515">
        <f>IF(OR(CD$167&lt;=EOMONTH($E85,$R85*(1-$O85)),CD$167&gt;EOMONTH($E85,$P85*12*(1-$O85)+$Q85*12*$O85+$R85*(1-$O85))),0,IF($X85="NNN",SUM(Expenses!CB$14:CB$18)*$F85,IF($X85="FSG",0,IF($X85="MG",SUMPRODUCT(Expenses!CB$14:CB$18,$Z85:$Z89)*$F85,MAX((Expenses!CB$15-$AB85/12)*$AA85*$F85,0)+MAX((Expenses!CB$14-$AB86/12)*$AA86*$F85,0)+MAX((Expenses!CB$17-$AB87/12)*$AA87*$F85,0)+MAX((Expenses!CB$16-$AB88/12)*$AA88*$F85,0)+MAX((Expenses!CB$18-$AB89/12)*$AA89*$F85,0)))))</f>
        <v>0</v>
      </c>
      <c r="CE256" s="515">
        <f>IF(OR(CE$167&lt;=EOMONTH($E85,$R85*(1-$O85)),CE$167&gt;EOMONTH($E85,$P85*12*(1-$O85)+$Q85*12*$O85+$R85*(1-$O85))),0,IF($X85="NNN",SUM(Expenses!CC$14:CC$18)*$F85,IF($X85="FSG",0,IF($X85="MG",SUMPRODUCT(Expenses!CC$14:CC$18,$Z85:$Z89)*$F85,MAX((Expenses!CC$15-$AB85/12)*$AA85*$F85,0)+MAX((Expenses!CC$14-$AB86/12)*$AA86*$F85,0)+MAX((Expenses!CC$17-$AB87/12)*$AA87*$F85,0)+MAX((Expenses!CC$16-$AB88/12)*$AA88*$F85,0)+MAX((Expenses!CC$18-$AB89/12)*$AA89*$F85,0)))))</f>
        <v>0</v>
      </c>
      <c r="CF256" s="515">
        <f>IF(OR(CF$167&lt;=EOMONTH($E85,$R85*(1-$O85)),CF$167&gt;EOMONTH($E85,$P85*12*(1-$O85)+$Q85*12*$O85+$R85*(1-$O85))),0,IF($X85="NNN",SUM(Expenses!CD$14:CD$18)*$F85,IF($X85="FSG",0,IF($X85="MG",SUMPRODUCT(Expenses!CD$14:CD$18,$Z85:$Z89)*$F85,MAX((Expenses!CD$15-$AB85/12)*$AA85*$F85,0)+MAX((Expenses!CD$14-$AB86/12)*$AA86*$F85,0)+MAX((Expenses!CD$17-$AB87/12)*$AA87*$F85,0)+MAX((Expenses!CD$16-$AB88/12)*$AA88*$F85,0)+MAX((Expenses!CD$18-$AB89/12)*$AA89*$F85,0)))))</f>
        <v>0</v>
      </c>
      <c r="CG256" s="515">
        <f>IF(OR(CG$167&lt;=EOMONTH($E85,$R85*(1-$O85)),CG$167&gt;EOMONTH($E85,$P85*12*(1-$O85)+$Q85*12*$O85+$R85*(1-$O85))),0,IF($X85="NNN",SUM(Expenses!CE$14:CE$18)*$F85,IF($X85="FSG",0,IF($X85="MG",SUMPRODUCT(Expenses!CE$14:CE$18,$Z85:$Z89)*$F85,MAX((Expenses!CE$15-$AB85/12)*$AA85*$F85,0)+MAX((Expenses!CE$14-$AB86/12)*$AA86*$F85,0)+MAX((Expenses!CE$17-$AB87/12)*$AA87*$F85,0)+MAX((Expenses!CE$16-$AB88/12)*$AA88*$F85,0)+MAX((Expenses!CE$18-$AB89/12)*$AA89*$F85,0)))))</f>
        <v>0</v>
      </c>
      <c r="CH256" s="515">
        <f>IF(OR(CH$167&lt;=EOMONTH($E85,$R85*(1-$O85)),CH$167&gt;EOMONTH($E85,$P85*12*(1-$O85)+$Q85*12*$O85+$R85*(1-$O85))),0,IF($X85="NNN",SUM(Expenses!CF$14:CF$18)*$F85,IF($X85="FSG",0,IF($X85="MG",SUMPRODUCT(Expenses!CF$14:CF$18,$Z85:$Z89)*$F85,MAX((Expenses!CF$15-$AB85/12)*$AA85*$F85,0)+MAX((Expenses!CF$14-$AB86/12)*$AA86*$F85,0)+MAX((Expenses!CF$17-$AB87/12)*$AA87*$F85,0)+MAX((Expenses!CF$16-$AB88/12)*$AA88*$F85,0)+MAX((Expenses!CF$18-$AB89/12)*$AA89*$F85,0)))))</f>
        <v>0</v>
      </c>
      <c r="CI256" s="515">
        <f>IF(OR(CI$167&lt;=EOMONTH($E85,$R85*(1-$O85)),CI$167&gt;EOMONTH($E85,$P85*12*(1-$O85)+$Q85*12*$O85+$R85*(1-$O85))),0,IF($X85="NNN",SUM(Expenses!CG$14:CG$18)*$F85,IF($X85="FSG",0,IF($X85="MG",SUMPRODUCT(Expenses!CG$14:CG$18,$Z85:$Z89)*$F85,MAX((Expenses!CG$15-$AB85/12)*$AA85*$F85,0)+MAX((Expenses!CG$14-$AB86/12)*$AA86*$F85,0)+MAX((Expenses!CG$17-$AB87/12)*$AA87*$F85,0)+MAX((Expenses!CG$16-$AB88/12)*$AA88*$F85,0)+MAX((Expenses!CG$18-$AB89/12)*$AA89*$F85,0)))))</f>
        <v>0</v>
      </c>
      <c r="CJ256" s="515">
        <f>IF(OR(CJ$167&lt;=EOMONTH($E85,$R85*(1-$O85)),CJ$167&gt;EOMONTH($E85,$P85*12*(1-$O85)+$Q85*12*$O85+$R85*(1-$O85))),0,IF($X85="NNN",SUM(Expenses!CH$14:CH$18)*$F85,IF($X85="FSG",0,IF($X85="MG",SUMPRODUCT(Expenses!CH$14:CH$18,$Z85:$Z89)*$F85,MAX((Expenses!CH$15-$AB85/12)*$AA85*$F85,0)+MAX((Expenses!CH$14-$AB86/12)*$AA86*$F85,0)+MAX((Expenses!CH$17-$AB87/12)*$AA87*$F85,0)+MAX((Expenses!CH$16-$AB88/12)*$AA88*$F85,0)+MAX((Expenses!CH$18-$AB89/12)*$AA89*$F85,0)))))</f>
        <v>0</v>
      </c>
      <c r="CK256" s="515">
        <f>IF(OR(CK$167&lt;=EOMONTH($E85,$R85*(1-$O85)),CK$167&gt;EOMONTH($E85,$P85*12*(1-$O85)+$Q85*12*$O85+$R85*(1-$O85))),0,IF($X85="NNN",SUM(Expenses!CI$14:CI$18)*$F85,IF($X85="FSG",0,IF($X85="MG",SUMPRODUCT(Expenses!CI$14:CI$18,$Z85:$Z89)*$F85,MAX((Expenses!CI$15-$AB85/12)*$AA85*$F85,0)+MAX((Expenses!CI$14-$AB86/12)*$AA86*$F85,0)+MAX((Expenses!CI$17-$AB87/12)*$AA87*$F85,0)+MAX((Expenses!CI$16-$AB88/12)*$AA88*$F85,0)+MAX((Expenses!CI$18-$AB89/12)*$AA89*$F85,0)))))</f>
        <v>0</v>
      </c>
      <c r="CL256" s="515">
        <f>IF(OR(CL$167&lt;=EOMONTH($E85,$R85*(1-$O85)),CL$167&gt;EOMONTH($E85,$P85*12*(1-$O85)+$Q85*12*$O85+$R85*(1-$O85))),0,IF($X85="NNN",SUM(Expenses!CJ$14:CJ$18)*$F85,IF($X85="FSG",0,IF($X85="MG",SUMPRODUCT(Expenses!CJ$14:CJ$18,$Z85:$Z89)*$F85,MAX((Expenses!CJ$15-$AB85/12)*$AA85*$F85,0)+MAX((Expenses!CJ$14-$AB86/12)*$AA86*$F85,0)+MAX((Expenses!CJ$17-$AB87/12)*$AA87*$F85,0)+MAX((Expenses!CJ$16-$AB88/12)*$AA88*$F85,0)+MAX((Expenses!CJ$18-$AB89/12)*$AA89*$F85,0)))))</f>
        <v>0</v>
      </c>
      <c r="CM256" s="515">
        <f>IF(OR(CM$167&lt;=EOMONTH($E85,$R85*(1-$O85)),CM$167&gt;EOMONTH($E85,$P85*12*(1-$O85)+$Q85*12*$O85+$R85*(1-$O85))),0,IF($X85="NNN",SUM(Expenses!CK$14:CK$18)*$F85,IF($X85="FSG",0,IF($X85="MG",SUMPRODUCT(Expenses!CK$14:CK$18,$Z85:$Z89)*$F85,MAX((Expenses!CK$15-$AB85/12)*$AA85*$F85,0)+MAX((Expenses!CK$14-$AB86/12)*$AA86*$F85,0)+MAX((Expenses!CK$17-$AB87/12)*$AA87*$F85,0)+MAX((Expenses!CK$16-$AB88/12)*$AA88*$F85,0)+MAX((Expenses!CK$18-$AB89/12)*$AA89*$F85,0)))))</f>
        <v>0</v>
      </c>
      <c r="CN256" s="515">
        <f>IF(OR(CN$167&lt;=EOMONTH($E85,$R85*(1-$O85)),CN$167&gt;EOMONTH($E85,$P85*12*(1-$O85)+$Q85*12*$O85+$R85*(1-$O85))),0,IF($X85="NNN",SUM(Expenses!CL$14:CL$18)*$F85,IF($X85="FSG",0,IF($X85="MG",SUMPRODUCT(Expenses!CL$14:CL$18,$Z85:$Z89)*$F85,MAX((Expenses!CL$15-$AB85/12)*$AA85*$F85,0)+MAX((Expenses!CL$14-$AB86/12)*$AA86*$F85,0)+MAX((Expenses!CL$17-$AB87/12)*$AA87*$F85,0)+MAX((Expenses!CL$16-$AB88/12)*$AA88*$F85,0)+MAX((Expenses!CL$18-$AB89/12)*$AA89*$F85,0)))))</f>
        <v>0</v>
      </c>
      <c r="CO256" s="515">
        <f>IF(OR(CO$167&lt;=EOMONTH($E85,$R85*(1-$O85)),CO$167&gt;EOMONTH($E85,$P85*12*(1-$O85)+$Q85*12*$O85+$R85*(1-$O85))),0,IF($X85="NNN",SUM(Expenses!CM$14:CM$18)*$F85,IF($X85="FSG",0,IF($X85="MG",SUMPRODUCT(Expenses!CM$14:CM$18,$Z85:$Z89)*$F85,MAX((Expenses!CM$15-$AB85/12)*$AA85*$F85,0)+MAX((Expenses!CM$14-$AB86/12)*$AA86*$F85,0)+MAX((Expenses!CM$17-$AB87/12)*$AA87*$F85,0)+MAX((Expenses!CM$16-$AB88/12)*$AA88*$F85,0)+MAX((Expenses!CM$18-$AB89/12)*$AA89*$F85,0)))))</f>
        <v>0</v>
      </c>
      <c r="CP256" s="515">
        <f>IF(OR(CP$167&lt;=EOMONTH($E85,$R85*(1-$O85)),CP$167&gt;EOMONTH($E85,$P85*12*(1-$O85)+$Q85*12*$O85+$R85*(1-$O85))),0,IF($X85="NNN",SUM(Expenses!CN$14:CN$18)*$F85,IF($X85="FSG",0,IF($X85="MG",SUMPRODUCT(Expenses!CN$14:CN$18,$Z85:$Z89)*$F85,MAX((Expenses!CN$15-$AB85/12)*$AA85*$F85,0)+MAX((Expenses!CN$14-$AB86/12)*$AA86*$F85,0)+MAX((Expenses!CN$17-$AB87/12)*$AA87*$F85,0)+MAX((Expenses!CN$16-$AB88/12)*$AA88*$F85,0)+MAX((Expenses!CN$18-$AB89/12)*$AA89*$F85,0)))))</f>
        <v>0</v>
      </c>
      <c r="CQ256" s="515">
        <f>IF(OR(CQ$167&lt;=EOMONTH($E85,$R85*(1-$O85)),CQ$167&gt;EOMONTH($E85,$P85*12*(1-$O85)+$Q85*12*$O85+$R85*(1-$O85))),0,IF($X85="NNN",SUM(Expenses!CO$14:CO$18)*$F85,IF($X85="FSG",0,IF($X85="MG",SUMPRODUCT(Expenses!CO$14:CO$18,$Z85:$Z89)*$F85,MAX((Expenses!CO$15-$AB85/12)*$AA85*$F85,0)+MAX((Expenses!CO$14-$AB86/12)*$AA86*$F85,0)+MAX((Expenses!CO$17-$AB87/12)*$AA87*$F85,0)+MAX((Expenses!CO$16-$AB88/12)*$AA88*$F85,0)+MAX((Expenses!CO$18-$AB89/12)*$AA89*$F85,0)))))</f>
        <v>0</v>
      </c>
      <c r="CR256" s="515">
        <f>IF(OR(CR$167&lt;=EOMONTH($E85,$R85*(1-$O85)),CR$167&gt;EOMONTH($E85,$P85*12*(1-$O85)+$Q85*12*$O85+$R85*(1-$O85))),0,IF($X85="NNN",SUM(Expenses!CP$14:CP$18)*$F85,IF($X85="FSG",0,IF($X85="MG",SUMPRODUCT(Expenses!CP$14:CP$18,$Z85:$Z89)*$F85,MAX((Expenses!CP$15-$AB85/12)*$AA85*$F85,0)+MAX((Expenses!CP$14-$AB86/12)*$AA86*$F85,0)+MAX((Expenses!CP$17-$AB87/12)*$AA87*$F85,0)+MAX((Expenses!CP$16-$AB88/12)*$AA88*$F85,0)+MAX((Expenses!CP$18-$AB89/12)*$AA89*$F85,0)))))</f>
        <v>0</v>
      </c>
      <c r="CS256" s="515">
        <f>IF(OR(CS$167&lt;=EOMONTH($E85,$R85*(1-$O85)),CS$167&gt;EOMONTH($E85,$P85*12*(1-$O85)+$Q85*12*$O85+$R85*(1-$O85))),0,IF($X85="NNN",SUM(Expenses!CQ$14:CQ$18)*$F85,IF($X85="FSG",0,IF($X85="MG",SUMPRODUCT(Expenses!CQ$14:CQ$18,$Z85:$Z89)*$F85,MAX((Expenses!CQ$15-$AB85/12)*$AA85*$F85,0)+MAX((Expenses!CQ$14-$AB86/12)*$AA86*$F85,0)+MAX((Expenses!CQ$17-$AB87/12)*$AA87*$F85,0)+MAX((Expenses!CQ$16-$AB88/12)*$AA88*$F85,0)+MAX((Expenses!CQ$18-$AB89/12)*$AA89*$F85,0)))))</f>
        <v>0</v>
      </c>
      <c r="CT256" s="515">
        <f>IF(OR(CT$167&lt;=EOMONTH($E85,$R85*(1-$O85)),CT$167&gt;EOMONTH($E85,$P85*12*(1-$O85)+$Q85*12*$O85+$R85*(1-$O85))),0,IF($X85="NNN",SUM(Expenses!CR$14:CR$18)*$F85,IF($X85="FSG",0,IF($X85="MG",SUMPRODUCT(Expenses!CR$14:CR$18,$Z85:$Z89)*$F85,MAX((Expenses!CR$15-$AB85/12)*$AA85*$F85,0)+MAX((Expenses!CR$14-$AB86/12)*$AA86*$F85,0)+MAX((Expenses!CR$17-$AB87/12)*$AA87*$F85,0)+MAX((Expenses!CR$16-$AB88/12)*$AA88*$F85,0)+MAX((Expenses!CR$18-$AB89/12)*$AA89*$F85,0)))))</f>
        <v>0</v>
      </c>
      <c r="CU256" s="515">
        <f>IF(OR(CU$167&lt;=EOMONTH($E85,$R85*(1-$O85)),CU$167&gt;EOMONTH($E85,$P85*12*(1-$O85)+$Q85*12*$O85+$R85*(1-$O85))),0,IF($X85="NNN",SUM(Expenses!CS$14:CS$18)*$F85,IF($X85="FSG",0,IF($X85="MG",SUMPRODUCT(Expenses!CS$14:CS$18,$Z85:$Z89)*$F85,MAX((Expenses!CS$15-$AB85/12)*$AA85*$F85,0)+MAX((Expenses!CS$14-$AB86/12)*$AA86*$F85,0)+MAX((Expenses!CS$17-$AB87/12)*$AA87*$F85,0)+MAX((Expenses!CS$16-$AB88/12)*$AA88*$F85,0)+MAX((Expenses!CS$18-$AB89/12)*$AA89*$F85,0)))))</f>
        <v>0</v>
      </c>
      <c r="CV256" s="515">
        <f>IF(OR(CV$167&lt;=EOMONTH($E85,$R85*(1-$O85)),CV$167&gt;EOMONTH($E85,$P85*12*(1-$O85)+$Q85*12*$O85+$R85*(1-$O85))),0,IF($X85="NNN",SUM(Expenses!CT$14:CT$18)*$F85,IF($X85="FSG",0,IF($X85="MG",SUMPRODUCT(Expenses!CT$14:CT$18,$Z85:$Z89)*$F85,MAX((Expenses!CT$15-$AB85/12)*$AA85*$F85,0)+MAX((Expenses!CT$14-$AB86/12)*$AA86*$F85,0)+MAX((Expenses!CT$17-$AB87/12)*$AA87*$F85,0)+MAX((Expenses!CT$16-$AB88/12)*$AA88*$F85,0)+MAX((Expenses!CT$18-$AB89/12)*$AA89*$F85,0)))))</f>
        <v>0</v>
      </c>
      <c r="CW256" s="515">
        <f>IF(OR(CW$167&lt;=EOMONTH($E85,$R85*(1-$O85)),CW$167&gt;EOMONTH($E85,$P85*12*(1-$O85)+$Q85*12*$O85+$R85*(1-$O85))),0,IF($X85="NNN",SUM(Expenses!CU$14:CU$18)*$F85,IF($X85="FSG",0,IF($X85="MG",SUMPRODUCT(Expenses!CU$14:CU$18,$Z85:$Z89)*$F85,MAX((Expenses!CU$15-$AB85/12)*$AA85*$F85,0)+MAX((Expenses!CU$14-$AB86/12)*$AA86*$F85,0)+MAX((Expenses!CU$17-$AB87/12)*$AA87*$F85,0)+MAX((Expenses!CU$16-$AB88/12)*$AA88*$F85,0)+MAX((Expenses!CU$18-$AB89/12)*$AA89*$F85,0)))))</f>
        <v>0</v>
      </c>
      <c r="CX256" s="515">
        <f>IF(OR(CX$167&lt;=EOMONTH($E85,$R85*(1-$O85)),CX$167&gt;EOMONTH($E85,$P85*12*(1-$O85)+$Q85*12*$O85+$R85*(1-$O85))),0,IF($X85="NNN",SUM(Expenses!CV$14:CV$18)*$F85,IF($X85="FSG",0,IF($X85="MG",SUMPRODUCT(Expenses!CV$14:CV$18,$Z85:$Z89)*$F85,MAX((Expenses!CV$15-$AB85/12)*$AA85*$F85,0)+MAX((Expenses!CV$14-$AB86/12)*$AA86*$F85,0)+MAX((Expenses!CV$17-$AB87/12)*$AA87*$F85,0)+MAX((Expenses!CV$16-$AB88/12)*$AA88*$F85,0)+MAX((Expenses!CV$18-$AB89/12)*$AA89*$F85,0)))))</f>
        <v>0</v>
      </c>
      <c r="CY256" s="515">
        <f>IF(OR(CY$167&lt;=EOMONTH($E85,$R85*(1-$O85)),CY$167&gt;EOMONTH($E85,$P85*12*(1-$O85)+$Q85*12*$O85+$R85*(1-$O85))),0,IF($X85="NNN",SUM(Expenses!CW$14:CW$18)*$F85,IF($X85="FSG",0,IF($X85="MG",SUMPRODUCT(Expenses!CW$14:CW$18,$Z85:$Z89)*$F85,MAX((Expenses!CW$15-$AB85/12)*$AA85*$F85,0)+MAX((Expenses!CW$14-$AB86/12)*$AA86*$F85,0)+MAX((Expenses!CW$17-$AB87/12)*$AA87*$F85,0)+MAX((Expenses!CW$16-$AB88/12)*$AA88*$F85,0)+MAX((Expenses!CW$18-$AB89/12)*$AA89*$F85,0)))))</f>
        <v>0</v>
      </c>
      <c r="CZ256" s="515">
        <f>IF(OR(CZ$167&lt;=EOMONTH($E85,$R85*(1-$O85)),CZ$167&gt;EOMONTH($E85,$P85*12*(1-$O85)+$Q85*12*$O85+$R85*(1-$O85))),0,IF($X85="NNN",SUM(Expenses!CX$14:CX$18)*$F85,IF($X85="FSG",0,IF($X85="MG",SUMPRODUCT(Expenses!CX$14:CX$18,$Z85:$Z89)*$F85,MAX((Expenses!CX$15-$AB85/12)*$AA85*$F85,0)+MAX((Expenses!CX$14-$AB86/12)*$AA86*$F85,0)+MAX((Expenses!CX$17-$AB87/12)*$AA87*$F85,0)+MAX((Expenses!CX$16-$AB88/12)*$AA88*$F85,0)+MAX((Expenses!CX$18-$AB89/12)*$AA89*$F85,0)))))</f>
        <v>0</v>
      </c>
      <c r="DA256" s="515">
        <f>IF(OR(DA$167&lt;=EOMONTH($E85,$R85*(1-$O85)),DA$167&gt;EOMONTH($E85,$P85*12*(1-$O85)+$Q85*12*$O85+$R85*(1-$O85))),0,IF($X85="NNN",SUM(Expenses!CY$14:CY$18)*$F85,IF($X85="FSG",0,IF($X85="MG",SUMPRODUCT(Expenses!CY$14:CY$18,$Z85:$Z89)*$F85,MAX((Expenses!CY$15-$AB85/12)*$AA85*$F85,0)+MAX((Expenses!CY$14-$AB86/12)*$AA86*$F85,0)+MAX((Expenses!CY$17-$AB87/12)*$AA87*$F85,0)+MAX((Expenses!CY$16-$AB88/12)*$AA88*$F85,0)+MAX((Expenses!CY$18-$AB89/12)*$AA89*$F85,0)))))</f>
        <v>0</v>
      </c>
      <c r="DB256" s="515">
        <f>IF(OR(DB$167&lt;=EOMONTH($E85,$R85*(1-$O85)),DB$167&gt;EOMONTH($E85,$P85*12*(1-$O85)+$Q85*12*$O85+$R85*(1-$O85))),0,IF($X85="NNN",SUM(Expenses!CZ$14:CZ$18)*$F85,IF($X85="FSG",0,IF($X85="MG",SUMPRODUCT(Expenses!CZ$14:CZ$18,$Z85:$Z89)*$F85,MAX((Expenses!CZ$15-$AB85/12)*$AA85*$F85,0)+MAX((Expenses!CZ$14-$AB86/12)*$AA86*$F85,0)+MAX((Expenses!CZ$17-$AB87/12)*$AA87*$F85,0)+MAX((Expenses!CZ$16-$AB88/12)*$AA88*$F85,0)+MAX((Expenses!CZ$18-$AB89/12)*$AA89*$F85,0)))))</f>
        <v>0</v>
      </c>
      <c r="DC256" s="515">
        <f>IF(OR(DC$167&lt;=EOMONTH($E85,$R85*(1-$O85)),DC$167&gt;EOMONTH($E85,$P85*12*(1-$O85)+$Q85*12*$O85+$R85*(1-$O85))),0,IF($X85="NNN",SUM(Expenses!DA$14:DA$18)*$F85,IF($X85="FSG",0,IF($X85="MG",SUMPRODUCT(Expenses!DA$14:DA$18,$Z85:$Z89)*$F85,MAX((Expenses!DA$15-$AB85/12)*$AA85*$F85,0)+MAX((Expenses!DA$14-$AB86/12)*$AA86*$F85,0)+MAX((Expenses!DA$17-$AB87/12)*$AA87*$F85,0)+MAX((Expenses!DA$16-$AB88/12)*$AA88*$F85,0)+MAX((Expenses!DA$18-$AB89/12)*$AA89*$F85,0)))))</f>
        <v>0</v>
      </c>
      <c r="DD256" s="515">
        <f>IF(OR(DD$167&lt;=EOMONTH($E85,$R85*(1-$O85)),DD$167&gt;EOMONTH($E85,$P85*12*(1-$O85)+$Q85*12*$O85+$R85*(1-$O85))),0,IF($X85="NNN",SUM(Expenses!DB$14:DB$18)*$F85,IF($X85="FSG",0,IF($X85="MG",SUMPRODUCT(Expenses!DB$14:DB$18,$Z85:$Z89)*$F85,MAX((Expenses!DB$15-$AB85/12)*$AA85*$F85,0)+MAX((Expenses!DB$14-$AB86/12)*$AA86*$F85,0)+MAX((Expenses!DB$17-$AB87/12)*$AA87*$F85,0)+MAX((Expenses!DB$16-$AB88/12)*$AA88*$F85,0)+MAX((Expenses!DB$18-$AB89/12)*$AA89*$F85,0)))))</f>
        <v>0</v>
      </c>
      <c r="DE256" s="515">
        <f>IF(OR(DE$167&lt;=EOMONTH($E85,$R85*(1-$O85)),DE$167&gt;EOMONTH($E85,$P85*12*(1-$O85)+$Q85*12*$O85+$R85*(1-$O85))),0,IF($X85="NNN",SUM(Expenses!DC$14:DC$18)*$F85,IF($X85="FSG",0,IF($X85="MG",SUMPRODUCT(Expenses!DC$14:DC$18,$Z85:$Z89)*$F85,MAX((Expenses!DC$15-$AB85/12)*$AA85*$F85,0)+MAX((Expenses!DC$14-$AB86/12)*$AA86*$F85,0)+MAX((Expenses!DC$17-$AB87/12)*$AA87*$F85,0)+MAX((Expenses!DC$16-$AB88/12)*$AA88*$F85,0)+MAX((Expenses!DC$18-$AB89/12)*$AA89*$F85,0)))))</f>
        <v>0</v>
      </c>
      <c r="DF256" s="515">
        <f>IF(OR(DF$167&lt;=EOMONTH($E85,$R85*(1-$O85)),DF$167&gt;EOMONTH($E85,$P85*12*(1-$O85)+$Q85*12*$O85+$R85*(1-$O85))),0,IF($X85="NNN",SUM(Expenses!DD$14:DD$18)*$F85,IF($X85="FSG",0,IF($X85="MG",SUMPRODUCT(Expenses!DD$14:DD$18,$Z85:$Z89)*$F85,MAX((Expenses!DD$15-$AB85/12)*$AA85*$F85,0)+MAX((Expenses!DD$14-$AB86/12)*$AA86*$F85,0)+MAX((Expenses!DD$17-$AB87/12)*$AA87*$F85,0)+MAX((Expenses!DD$16-$AB88/12)*$AA88*$F85,0)+MAX((Expenses!DD$18-$AB89/12)*$AA89*$F85,0)))))</f>
        <v>0</v>
      </c>
      <c r="DG256" s="515">
        <f>IF(OR(DG$167&lt;=EOMONTH($E85,$R85*(1-$O85)),DG$167&gt;EOMONTH($E85,$P85*12*(1-$O85)+$Q85*12*$O85+$R85*(1-$O85))),0,IF($X85="NNN",SUM(Expenses!DE$14:DE$18)*$F85,IF($X85="FSG",0,IF($X85="MG",SUMPRODUCT(Expenses!DE$14:DE$18,$Z85:$Z89)*$F85,MAX((Expenses!DE$15-$AB85/12)*$AA85*$F85,0)+MAX((Expenses!DE$14-$AB86/12)*$AA86*$F85,0)+MAX((Expenses!DE$17-$AB87/12)*$AA87*$F85,0)+MAX((Expenses!DE$16-$AB88/12)*$AA88*$F85,0)+MAX((Expenses!DE$18-$AB89/12)*$AA89*$F85,0)))))</f>
        <v>0</v>
      </c>
      <c r="DH256" s="515">
        <f>IF(OR(DH$167&lt;=EOMONTH($E85,$R85*(1-$O85)),DH$167&gt;EOMONTH($E85,$P85*12*(1-$O85)+$Q85*12*$O85+$R85*(1-$O85))),0,IF($X85="NNN",SUM(Expenses!DF$14:DF$18)*$F85,IF($X85="FSG",0,IF($X85="MG",SUMPRODUCT(Expenses!DF$14:DF$18,$Z85:$Z89)*$F85,MAX((Expenses!DF$15-$AB85/12)*$AA85*$F85,0)+MAX((Expenses!DF$14-$AB86/12)*$AA86*$F85,0)+MAX((Expenses!DF$17-$AB87/12)*$AA87*$F85,0)+MAX((Expenses!DF$16-$AB88/12)*$AA88*$F85,0)+MAX((Expenses!DF$18-$AB89/12)*$AA89*$F85,0)))))</f>
        <v>0</v>
      </c>
      <c r="DI256" s="515">
        <f>IF(OR(DI$167&lt;=EOMONTH($E85,$R85*(1-$O85)),DI$167&gt;EOMONTH($E85,$P85*12*(1-$O85)+$Q85*12*$O85+$R85*(1-$O85))),0,IF($X85="NNN",SUM(Expenses!DG$14:DG$18)*$F85,IF($X85="FSG",0,IF($X85="MG",SUMPRODUCT(Expenses!DG$14:DG$18,$Z85:$Z89)*$F85,MAX((Expenses!DG$15-$AB85/12)*$AA85*$F85,0)+MAX((Expenses!DG$14-$AB86/12)*$AA86*$F85,0)+MAX((Expenses!DG$17-$AB87/12)*$AA87*$F85,0)+MAX((Expenses!DG$16-$AB88/12)*$AA88*$F85,0)+MAX((Expenses!DG$18-$AB89/12)*$AA89*$F85,0)))))</f>
        <v>0</v>
      </c>
      <c r="DJ256" s="515">
        <f>IF(OR(DJ$167&lt;=EOMONTH($E85,$R85*(1-$O85)),DJ$167&gt;EOMONTH($E85,$P85*12*(1-$O85)+$Q85*12*$O85+$R85*(1-$O85))),0,IF($X85="NNN",SUM(Expenses!DH$14:DH$18)*$F85,IF($X85="FSG",0,IF($X85="MG",SUMPRODUCT(Expenses!DH$14:DH$18,$Z85:$Z89)*$F85,MAX((Expenses!DH$15-$AB85/12)*$AA85*$F85,0)+MAX((Expenses!DH$14-$AB86/12)*$AA86*$F85,0)+MAX((Expenses!DH$17-$AB87/12)*$AA87*$F85,0)+MAX((Expenses!DH$16-$AB88/12)*$AA88*$F85,0)+MAX((Expenses!DH$18-$AB89/12)*$AA89*$F85,0)))))</f>
        <v>0</v>
      </c>
      <c r="DK256" s="515">
        <f>IF(OR(DK$167&lt;=EOMONTH($E85,$R85*(1-$O85)),DK$167&gt;EOMONTH($E85,$P85*12*(1-$O85)+$Q85*12*$O85+$R85*(1-$O85))),0,IF($X85="NNN",SUM(Expenses!DI$14:DI$18)*$F85,IF($X85="FSG",0,IF($X85="MG",SUMPRODUCT(Expenses!DI$14:DI$18,$Z85:$Z89)*$F85,MAX((Expenses!DI$15-$AB85/12)*$AA85*$F85,0)+MAX((Expenses!DI$14-$AB86/12)*$AA86*$F85,0)+MAX((Expenses!DI$17-$AB87/12)*$AA87*$F85,0)+MAX((Expenses!DI$16-$AB88/12)*$AA88*$F85,0)+MAX((Expenses!DI$18-$AB89/12)*$AA89*$F85,0)))))</f>
        <v>0</v>
      </c>
      <c r="DL256" s="515">
        <f>IF(OR(DL$167&lt;=EOMONTH($E85,$R85*(1-$O85)),DL$167&gt;EOMONTH($E85,$P85*12*(1-$O85)+$Q85*12*$O85+$R85*(1-$O85))),0,IF($X85="NNN",SUM(Expenses!DJ$14:DJ$18)*$F85,IF($X85="FSG",0,IF($X85="MG",SUMPRODUCT(Expenses!DJ$14:DJ$18,$Z85:$Z89)*$F85,MAX((Expenses!DJ$15-$AB85/12)*$AA85*$F85,0)+MAX((Expenses!DJ$14-$AB86/12)*$AA86*$F85,0)+MAX((Expenses!DJ$17-$AB87/12)*$AA87*$F85,0)+MAX((Expenses!DJ$16-$AB88/12)*$AA88*$F85,0)+MAX((Expenses!DJ$18-$AB89/12)*$AA89*$F85,0)))))</f>
        <v>0</v>
      </c>
      <c r="DM256" s="515">
        <f>IF(OR(DM$167&lt;=EOMONTH($E85,$R85*(1-$O85)),DM$167&gt;EOMONTH($E85,$P85*12*(1-$O85)+$Q85*12*$O85+$R85*(1-$O85))),0,IF($X85="NNN",SUM(Expenses!DK$14:DK$18)*$F85,IF($X85="FSG",0,IF($X85="MG",SUMPRODUCT(Expenses!DK$14:DK$18,$Z85:$Z89)*$F85,MAX((Expenses!DK$15-$AB85/12)*$AA85*$F85,0)+MAX((Expenses!DK$14-$AB86/12)*$AA86*$F85,0)+MAX((Expenses!DK$17-$AB87/12)*$AA87*$F85,0)+MAX((Expenses!DK$16-$AB88/12)*$AA88*$F85,0)+MAX((Expenses!DK$18-$AB89/12)*$AA89*$F85,0)))))</f>
        <v>0</v>
      </c>
      <c r="DN256" s="515">
        <f>IF(OR(DN$167&lt;=EOMONTH($E85,$R85*(1-$O85)),DN$167&gt;EOMONTH($E85,$P85*12*(1-$O85)+$Q85*12*$O85+$R85*(1-$O85))),0,IF($X85="NNN",SUM(Expenses!DL$14:DL$18)*$F85,IF($X85="FSG",0,IF($X85="MG",SUMPRODUCT(Expenses!DL$14:DL$18,$Z85:$Z89)*$F85,MAX((Expenses!DL$15-$AB85/12)*$AA85*$F85,0)+MAX((Expenses!DL$14-$AB86/12)*$AA86*$F85,0)+MAX((Expenses!DL$17-$AB87/12)*$AA87*$F85,0)+MAX((Expenses!DL$16-$AB88/12)*$AA88*$F85,0)+MAX((Expenses!DL$18-$AB89/12)*$AA89*$F85,0)))))</f>
        <v>0</v>
      </c>
      <c r="DO256" s="515">
        <f>IF(OR(DO$167&lt;=EOMONTH($E85,$R85*(1-$O85)),DO$167&gt;EOMONTH($E85,$P85*12*(1-$O85)+$Q85*12*$O85+$R85*(1-$O85))),0,IF($X85="NNN",SUM(Expenses!DM$14:DM$18)*$F85,IF($X85="FSG",0,IF($X85="MG",SUMPRODUCT(Expenses!DM$14:DM$18,$Z85:$Z89)*$F85,MAX((Expenses!DM$15-$AB85/12)*$AA85*$F85,0)+MAX((Expenses!DM$14-$AB86/12)*$AA86*$F85,0)+MAX((Expenses!DM$17-$AB87/12)*$AA87*$F85,0)+MAX((Expenses!DM$16-$AB88/12)*$AA88*$F85,0)+MAX((Expenses!DM$18-$AB89/12)*$AA89*$F85,0)))))</f>
        <v>0</v>
      </c>
      <c r="DP256" s="515">
        <f>IF(OR(DP$167&lt;=EOMONTH($E85,$R85*(1-$O85)),DP$167&gt;EOMONTH($E85,$P85*12*(1-$O85)+$Q85*12*$O85+$R85*(1-$O85))),0,IF($X85="NNN",SUM(Expenses!DN$14:DN$18)*$F85,IF($X85="FSG",0,IF($X85="MG",SUMPRODUCT(Expenses!DN$14:DN$18,$Z85:$Z89)*$F85,MAX((Expenses!DN$15-$AB85/12)*$AA85*$F85,0)+MAX((Expenses!DN$14-$AB86/12)*$AA86*$F85,0)+MAX((Expenses!DN$17-$AB87/12)*$AA87*$F85,0)+MAX((Expenses!DN$16-$AB88/12)*$AA88*$F85,0)+MAX((Expenses!DN$18-$AB89/12)*$AA89*$F85,0)))))</f>
        <v>0</v>
      </c>
      <c r="DQ256" s="515">
        <f>IF(OR(DQ$167&lt;=EOMONTH($E85,$R85*(1-$O85)),DQ$167&gt;EOMONTH($E85,$P85*12*(1-$O85)+$Q85*12*$O85+$R85*(1-$O85))),0,IF($X85="NNN",SUM(Expenses!DO$14:DO$18)*$F85,IF($X85="FSG",0,IF($X85="MG",SUMPRODUCT(Expenses!DO$14:DO$18,$Z85:$Z89)*$F85,MAX((Expenses!DO$15-$AB85/12)*$AA85*$F85,0)+MAX((Expenses!DO$14-$AB86/12)*$AA86*$F85,0)+MAX((Expenses!DO$17-$AB87/12)*$AA87*$F85,0)+MAX((Expenses!DO$16-$AB88/12)*$AA88*$F85,0)+MAX((Expenses!DO$18-$AB89/12)*$AA89*$F85,0)))))</f>
        <v>0</v>
      </c>
      <c r="DR256" s="515">
        <f>IF(OR(DR$167&lt;=EOMONTH($E85,$R85*(1-$O85)),DR$167&gt;EOMONTH($E85,$P85*12*(1-$O85)+$Q85*12*$O85+$R85*(1-$O85))),0,IF($X85="NNN",SUM(Expenses!DP$14:DP$18)*$F85,IF($X85="FSG",0,IF($X85="MG",SUMPRODUCT(Expenses!DP$14:DP$18,$Z85:$Z89)*$F85,MAX((Expenses!DP$15-$AB85/12)*$AA85*$F85,0)+MAX((Expenses!DP$14-$AB86/12)*$AA86*$F85,0)+MAX((Expenses!DP$17-$AB87/12)*$AA87*$F85,0)+MAX((Expenses!DP$16-$AB88/12)*$AA88*$F85,0)+MAX((Expenses!DP$18-$AB89/12)*$AA89*$F85,0)))))</f>
        <v>0</v>
      </c>
      <c r="DS256" s="515">
        <f>IF(OR(DS$167&lt;=EOMONTH($E85,$R85*(1-$O85)),DS$167&gt;EOMONTH($E85,$P85*12*(1-$O85)+$Q85*12*$O85+$R85*(1-$O85))),0,IF($X85="NNN",SUM(Expenses!DQ$14:DQ$18)*$F85,IF($X85="FSG",0,IF($X85="MG",SUMPRODUCT(Expenses!DQ$14:DQ$18,$Z85:$Z89)*$F85,MAX((Expenses!DQ$15-$AB85/12)*$AA85*$F85,0)+MAX((Expenses!DQ$14-$AB86/12)*$AA86*$F85,0)+MAX((Expenses!DQ$17-$AB87/12)*$AA87*$F85,0)+MAX((Expenses!DQ$16-$AB88/12)*$AA88*$F85,0)+MAX((Expenses!DQ$18-$AB89/12)*$AA89*$F85,0)))))</f>
        <v>0</v>
      </c>
      <c r="DT256" s="515">
        <f>IF(OR(DT$167&lt;=EOMONTH($E85,$R85*(1-$O85)),DT$167&gt;EOMONTH($E85,$P85*12*(1-$O85)+$Q85*12*$O85+$R85*(1-$O85))),0,IF($X85="NNN",SUM(Expenses!DR$14:DR$18)*$F85,IF($X85="FSG",0,IF($X85="MG",SUMPRODUCT(Expenses!DR$14:DR$18,$Z85:$Z89)*$F85,MAX((Expenses!DR$15-$AB85/12)*$AA85*$F85,0)+MAX((Expenses!DR$14-$AB86/12)*$AA86*$F85,0)+MAX((Expenses!DR$17-$AB87/12)*$AA87*$F85,0)+MAX((Expenses!DR$16-$AB88/12)*$AA88*$F85,0)+MAX((Expenses!DR$18-$AB89/12)*$AA89*$F85,0)))))</f>
        <v>0</v>
      </c>
      <c r="DU256" s="515">
        <f>IF(OR(DU$167&lt;=EOMONTH($E85,$R85*(1-$O85)),DU$167&gt;EOMONTH($E85,$P85*12*(1-$O85)+$Q85*12*$O85+$R85*(1-$O85))),0,IF($X85="NNN",SUM(Expenses!DS$14:DS$18)*$F85,IF($X85="FSG",0,IF($X85="MG",SUMPRODUCT(Expenses!DS$14:DS$18,$Z85:$Z89)*$F85,MAX((Expenses!DS$15-$AB85/12)*$AA85*$F85,0)+MAX((Expenses!DS$14-$AB86/12)*$AA86*$F85,0)+MAX((Expenses!DS$17-$AB87/12)*$AA87*$F85,0)+MAX((Expenses!DS$16-$AB88/12)*$AA88*$F85,0)+MAX((Expenses!DS$18-$AB89/12)*$AA89*$F85,0)))))</f>
        <v>0</v>
      </c>
      <c r="DV256" s="515">
        <f>IF(OR(DV$167&lt;=EOMONTH($E85,$R85*(1-$O85)),DV$167&gt;EOMONTH($E85,$P85*12*(1-$O85)+$Q85*12*$O85+$R85*(1-$O85))),0,IF($X85="NNN",SUM(Expenses!DT$14:DT$18)*$F85,IF($X85="FSG",0,IF($X85="MG",SUMPRODUCT(Expenses!DT$14:DT$18,$Z85:$Z89)*$F85,MAX((Expenses!DT$15-$AB85/12)*$AA85*$F85,0)+MAX((Expenses!DT$14-$AB86/12)*$AA86*$F85,0)+MAX((Expenses!DT$17-$AB87/12)*$AA87*$F85,0)+MAX((Expenses!DT$16-$AB88/12)*$AA88*$F85,0)+MAX((Expenses!DT$18-$AB89/12)*$AA89*$F85,0)))))</f>
        <v>0</v>
      </c>
      <c r="DW256" s="515">
        <f>IF(OR(DW$167&lt;=EOMONTH($E85,$R85*(1-$O85)),DW$167&gt;EOMONTH($E85,$P85*12*(1-$O85)+$Q85*12*$O85+$R85*(1-$O85))),0,IF($X85="NNN",SUM(Expenses!DU$14:DU$18)*$F85,IF($X85="FSG",0,IF($X85="MG",SUMPRODUCT(Expenses!DU$14:DU$18,$Z85:$Z89)*$F85,MAX((Expenses!DU$15-$AB85/12)*$AA85*$F85,0)+MAX((Expenses!DU$14-$AB86/12)*$AA86*$F85,0)+MAX((Expenses!DU$17-$AB87/12)*$AA87*$F85,0)+MAX((Expenses!DU$16-$AB88/12)*$AA88*$F85,0)+MAX((Expenses!DU$18-$AB89/12)*$AA89*$F85,0)))))</f>
        <v>0</v>
      </c>
      <c r="DX256" s="515">
        <f>IF(OR(DX$167&lt;=EOMONTH($E85,$R85*(1-$O85)),DX$167&gt;EOMONTH($E85,$P85*12*(1-$O85)+$Q85*12*$O85+$R85*(1-$O85))),0,IF($X85="NNN",SUM(Expenses!DV$14:DV$18)*$F85,IF($X85="FSG",0,IF($X85="MG",SUMPRODUCT(Expenses!DV$14:DV$18,$Z85:$Z89)*$F85,MAX((Expenses!DV$15-$AB85/12)*$AA85*$F85,0)+MAX((Expenses!DV$14-$AB86/12)*$AA86*$F85,0)+MAX((Expenses!DV$17-$AB87/12)*$AA87*$F85,0)+MAX((Expenses!DV$16-$AB88/12)*$AA88*$F85,0)+MAX((Expenses!DV$18-$AB89/12)*$AA89*$F85,0)))))</f>
        <v>0</v>
      </c>
      <c r="DY256" s="515">
        <f>IF(OR(DY$167&lt;=EOMONTH($E85,$R85*(1-$O85)),DY$167&gt;EOMONTH($E85,$P85*12*(1-$O85)+$Q85*12*$O85+$R85*(1-$O85))),0,IF($X85="NNN",SUM(Expenses!DW$14:DW$18)*$F85,IF($X85="FSG",0,IF($X85="MG",SUMPRODUCT(Expenses!DW$14:DW$18,$Z85:$Z89)*$F85,MAX((Expenses!DW$15-$AB85/12)*$AA85*$F85,0)+MAX((Expenses!DW$14-$AB86/12)*$AA86*$F85,0)+MAX((Expenses!DW$17-$AB87/12)*$AA87*$F85,0)+MAX((Expenses!DW$16-$AB88/12)*$AA88*$F85,0)+MAX((Expenses!DW$18-$AB89/12)*$AA89*$F85,0)))))</f>
        <v>0</v>
      </c>
      <c r="DZ256" s="515">
        <f>IF(OR(DZ$167&lt;=EOMONTH($E85,$R85*(1-$O85)),DZ$167&gt;EOMONTH($E85,$P85*12*(1-$O85)+$Q85*12*$O85+$R85*(1-$O85))),0,IF($X85="NNN",SUM(Expenses!DX$14:DX$18)*$F85,IF($X85="FSG",0,IF($X85="MG",SUMPRODUCT(Expenses!DX$14:DX$18,$Z85:$Z89)*$F85,MAX((Expenses!DX$15-$AB85/12)*$AA85*$F85,0)+MAX((Expenses!DX$14-$AB86/12)*$AA86*$F85,0)+MAX((Expenses!DX$17-$AB87/12)*$AA87*$F85,0)+MAX((Expenses!DX$16-$AB88/12)*$AA88*$F85,0)+MAX((Expenses!DX$18-$AB89/12)*$AA89*$F85,0)))))</f>
        <v>0</v>
      </c>
      <c r="EA256" s="515">
        <f>IF(OR(EA$167&lt;=EOMONTH($E85,$R85*(1-$O85)),EA$167&gt;EOMONTH($E85,$P85*12*(1-$O85)+$Q85*12*$O85+$R85*(1-$O85))),0,IF($X85="NNN",SUM(Expenses!DY$14:DY$18)*$F85,IF($X85="FSG",0,IF($X85="MG",SUMPRODUCT(Expenses!DY$14:DY$18,$Z85:$Z89)*$F85,MAX((Expenses!DY$15-$AB85/12)*$AA85*$F85,0)+MAX((Expenses!DY$14-$AB86/12)*$AA86*$F85,0)+MAX((Expenses!DY$17-$AB87/12)*$AA87*$F85,0)+MAX((Expenses!DY$16-$AB88/12)*$AA88*$F85,0)+MAX((Expenses!DY$18-$AB89/12)*$AA89*$F85,0)))))</f>
        <v>0</v>
      </c>
      <c r="EB256" s="515">
        <f>IF(OR(EB$167&lt;=EOMONTH($E85,$R85*(1-$O85)),EB$167&gt;EOMONTH($E85,$P85*12*(1-$O85)+$Q85*12*$O85+$R85*(1-$O85))),0,IF($X85="NNN",SUM(Expenses!DZ$14:DZ$18)*$F85,IF($X85="FSG",0,IF($X85="MG",SUMPRODUCT(Expenses!DZ$14:DZ$18,$Z85:$Z89)*$F85,MAX((Expenses!DZ$15-$AB85/12)*$AA85*$F85,0)+MAX((Expenses!DZ$14-$AB86/12)*$AA86*$F85,0)+MAX((Expenses!DZ$17-$AB87/12)*$AA87*$F85,0)+MAX((Expenses!DZ$16-$AB88/12)*$AA88*$F85,0)+MAX((Expenses!DZ$18-$AB89/12)*$AA89*$F85,0)))))</f>
        <v>0</v>
      </c>
      <c r="EC256" s="515">
        <f>IF(OR(EC$167&lt;=EOMONTH($E85,$R85*(1-$O85)),EC$167&gt;EOMONTH($E85,$P85*12*(1-$O85)+$Q85*12*$O85+$R85*(1-$O85))),0,IF($X85="NNN",SUM(Expenses!EA$14:EA$18)*$F85,IF($X85="FSG",0,IF($X85="MG",SUMPRODUCT(Expenses!EA$14:EA$18,$Z85:$Z89)*$F85,MAX((Expenses!EA$15-$AB85/12)*$AA85*$F85,0)+MAX((Expenses!EA$14-$AB86/12)*$AA86*$F85,0)+MAX((Expenses!EA$17-$AB87/12)*$AA87*$F85,0)+MAX((Expenses!EA$16-$AB88/12)*$AA88*$F85,0)+MAX((Expenses!EA$18-$AB89/12)*$AA89*$F85,0)))))</f>
        <v>0</v>
      </c>
      <c r="ED256" s="515">
        <f>IF(OR(ED$167&lt;=EOMONTH($E85,$R85*(1-$O85)),ED$167&gt;EOMONTH($E85,$P85*12*(1-$O85)+$Q85*12*$O85+$R85*(1-$O85))),0,IF($X85="NNN",SUM(Expenses!EB$14:EB$18)*$F85,IF($X85="FSG",0,IF($X85="MG",SUMPRODUCT(Expenses!EB$14:EB$18,$Z85:$Z89)*$F85,MAX((Expenses!EB$15-$AB85/12)*$AA85*$F85,0)+MAX((Expenses!EB$14-$AB86/12)*$AA86*$F85,0)+MAX((Expenses!EB$17-$AB87/12)*$AA87*$F85,0)+MAX((Expenses!EB$16-$AB88/12)*$AA88*$F85,0)+MAX((Expenses!EB$18-$AB89/12)*$AA89*$F85,0)))))</f>
        <v>0</v>
      </c>
      <c r="EE256" s="515">
        <f>IF(OR(EE$167&lt;=EOMONTH($E85,$R85*(1-$O85)),EE$167&gt;EOMONTH($E85,$P85*12*(1-$O85)+$Q85*12*$O85+$R85*(1-$O85))),0,IF($X85="NNN",SUM(Expenses!EC$14:EC$18)*$F85,IF($X85="FSG",0,IF($X85="MG",SUMPRODUCT(Expenses!EC$14:EC$18,$Z85:$Z89)*$F85,MAX((Expenses!EC$15-$AB85/12)*$AA85*$F85,0)+MAX((Expenses!EC$14-$AB86/12)*$AA86*$F85,0)+MAX((Expenses!EC$17-$AB87/12)*$AA87*$F85,0)+MAX((Expenses!EC$16-$AB88/12)*$AA88*$F85,0)+MAX((Expenses!EC$18-$AB89/12)*$AA89*$F85,0)))))</f>
        <v>0</v>
      </c>
      <c r="EF256" s="515">
        <f>IF(OR(EF$167&lt;=EOMONTH($E85,$R85*(1-$O85)),EF$167&gt;EOMONTH($E85,$P85*12*(1-$O85)+$Q85*12*$O85+$R85*(1-$O85))),0,IF($X85="NNN",SUM(Expenses!ED$14:ED$18)*$F85,IF($X85="FSG",0,IF($X85="MG",SUMPRODUCT(Expenses!ED$14:ED$18,$Z85:$Z89)*$F85,MAX((Expenses!ED$15-$AB85/12)*$AA85*$F85,0)+MAX((Expenses!ED$14-$AB86/12)*$AA86*$F85,0)+MAX((Expenses!ED$17-$AB87/12)*$AA87*$F85,0)+MAX((Expenses!ED$16-$AB88/12)*$AA88*$F85,0)+MAX((Expenses!ED$18-$AB89/12)*$AA89*$F85,0)))))</f>
        <v>0</v>
      </c>
      <c r="EG256" s="515">
        <f>IF(OR(EG$167&lt;=EOMONTH($E85,$R85*(1-$O85)),EG$167&gt;EOMONTH($E85,$P85*12*(1-$O85)+$Q85*12*$O85+$R85*(1-$O85))),0,IF($X85="NNN",SUM(Expenses!EE$14:EE$18)*$F85,IF($X85="FSG",0,IF($X85="MG",SUMPRODUCT(Expenses!EE$14:EE$18,$Z85:$Z89)*$F85,MAX((Expenses!EE$15-$AB85/12)*$AA85*$F85,0)+MAX((Expenses!EE$14-$AB86/12)*$AA86*$F85,0)+MAX((Expenses!EE$17-$AB87/12)*$AA87*$F85,0)+MAX((Expenses!EE$16-$AB88/12)*$AA88*$F85,0)+MAX((Expenses!EE$18-$AB89/12)*$AA89*$F85,0)))))</f>
        <v>0</v>
      </c>
      <c r="EH256" s="515">
        <f>IF(OR(EH$167&lt;=EOMONTH($E85,$R85*(1-$O85)),EH$167&gt;EOMONTH($E85,$P85*12*(1-$O85)+$Q85*12*$O85+$R85*(1-$O85))),0,IF($X85="NNN",SUM(Expenses!EF$14:EF$18)*$F85,IF($X85="FSG",0,IF($X85="MG",SUMPRODUCT(Expenses!EF$14:EF$18,$Z85:$Z89)*$F85,MAX((Expenses!EF$15-$AB85/12)*$AA85*$F85,0)+MAX((Expenses!EF$14-$AB86/12)*$AA86*$F85,0)+MAX((Expenses!EF$17-$AB87/12)*$AA87*$F85,0)+MAX((Expenses!EF$16-$AB88/12)*$AA88*$F85,0)+MAX((Expenses!EF$18-$AB89/12)*$AA89*$F85,0)))))</f>
        <v>0</v>
      </c>
      <c r="EI256" s="515">
        <f>IF(OR(EI$167&lt;=EOMONTH($E85,$R85*(1-$O85)),EI$167&gt;EOMONTH($E85,$P85*12*(1-$O85)+$Q85*12*$O85+$R85*(1-$O85))),0,IF($X85="NNN",SUM(Expenses!EG$14:EG$18)*$F85,IF($X85="FSG",0,IF($X85="MG",SUMPRODUCT(Expenses!EG$14:EG$18,$Z85:$Z89)*$F85,MAX((Expenses!EG$15-$AB85/12)*$AA85*$F85,0)+MAX((Expenses!EG$14-$AB86/12)*$AA86*$F85,0)+MAX((Expenses!EG$17-$AB87/12)*$AA87*$F85,0)+MAX((Expenses!EG$16-$AB88/12)*$AA88*$F85,0)+MAX((Expenses!EG$18-$AB89/12)*$AA89*$F85,0)))))</f>
        <v>0</v>
      </c>
      <c r="EJ256" s="515">
        <f>IF(OR(EJ$167&lt;=EOMONTH($E85,$R85*(1-$O85)),EJ$167&gt;EOMONTH($E85,$P85*12*(1-$O85)+$Q85*12*$O85+$R85*(1-$O85))),0,IF($X85="NNN",SUM(Expenses!EH$14:EH$18)*$F85,IF($X85="FSG",0,IF($X85="MG",SUMPRODUCT(Expenses!EH$14:EH$18,$Z85:$Z89)*$F85,MAX((Expenses!EH$15-$AB85/12)*$AA85*$F85,0)+MAX((Expenses!EH$14-$AB86/12)*$AA86*$F85,0)+MAX((Expenses!EH$17-$AB87/12)*$AA87*$F85,0)+MAX((Expenses!EH$16-$AB88/12)*$AA88*$F85,0)+MAX((Expenses!EH$18-$AB89/12)*$AA89*$F85,0)))))</f>
        <v>0</v>
      </c>
      <c r="EK256" s="515">
        <f>IF(OR(EK$167&lt;=EOMONTH($E85,$R85*(1-$O85)),EK$167&gt;EOMONTH($E85,$P85*12*(1-$O85)+$Q85*12*$O85+$R85*(1-$O85))),0,IF($X85="NNN",SUM(Expenses!EI$14:EI$18)*$F85,IF($X85="FSG",0,IF($X85="MG",SUMPRODUCT(Expenses!EI$14:EI$18,$Z85:$Z89)*$F85,MAX((Expenses!EI$15-$AB85/12)*$AA85*$F85,0)+MAX((Expenses!EI$14-$AB86/12)*$AA86*$F85,0)+MAX((Expenses!EI$17-$AB87/12)*$AA87*$F85,0)+MAX((Expenses!EI$16-$AB88/12)*$AA88*$F85,0)+MAX((Expenses!EI$18-$AB89/12)*$AA89*$F85,0)))))</f>
        <v>0</v>
      </c>
      <c r="EL256" s="515">
        <f>IF(OR(EL$167&lt;=EOMONTH($E85,$R85*(1-$O85)),EL$167&gt;EOMONTH($E85,$P85*12*(1-$O85)+$Q85*12*$O85+$R85*(1-$O85))),0,IF($X85="NNN",SUM(Expenses!EJ$14:EJ$18)*$F85,IF($X85="FSG",0,IF($X85="MG",SUMPRODUCT(Expenses!EJ$14:EJ$18,$Z85:$Z89)*$F85,MAX((Expenses!EJ$15-$AB85/12)*$AA85*$F85,0)+MAX((Expenses!EJ$14-$AB86/12)*$AA86*$F85,0)+MAX((Expenses!EJ$17-$AB87/12)*$AA87*$F85,0)+MAX((Expenses!EJ$16-$AB88/12)*$AA88*$F85,0)+MAX((Expenses!EJ$18-$AB89/12)*$AA89*$F85,0)))))</f>
        <v>0</v>
      </c>
      <c r="EM256" s="515">
        <f>IF(OR(EM$167&lt;=EOMONTH($E85,$R85*(1-$O85)),EM$167&gt;EOMONTH($E85,$P85*12*(1-$O85)+$Q85*12*$O85+$R85*(1-$O85))),0,IF($X85="NNN",SUM(Expenses!EK$14:EK$18)*$F85,IF($X85="FSG",0,IF($X85="MG",SUMPRODUCT(Expenses!EK$14:EK$18,$Z85:$Z89)*$F85,MAX((Expenses!EK$15-$AB85/12)*$AA85*$F85,0)+MAX((Expenses!EK$14-$AB86/12)*$AA86*$F85,0)+MAX((Expenses!EK$17-$AB87/12)*$AA87*$F85,0)+MAX((Expenses!EK$16-$AB88/12)*$AA88*$F85,0)+MAX((Expenses!EK$18-$AB89/12)*$AA89*$F85,0)))))</f>
        <v>0</v>
      </c>
      <c r="EN256" s="515">
        <f>IF(OR(EN$167&lt;=EOMONTH($E85,$R85*(1-$O85)),EN$167&gt;EOMONTH($E85,$P85*12*(1-$O85)+$Q85*12*$O85+$R85*(1-$O85))),0,IF($X85="NNN",SUM(Expenses!EL$14:EL$18)*$F85,IF($X85="FSG",0,IF($X85="MG",SUMPRODUCT(Expenses!EL$14:EL$18,$Z85:$Z89)*$F85,MAX((Expenses!EL$15-$AB85/12)*$AA85*$F85,0)+MAX((Expenses!EL$14-$AB86/12)*$AA86*$F85,0)+MAX((Expenses!EL$17-$AB87/12)*$AA87*$F85,0)+MAX((Expenses!EL$16-$AB88/12)*$AA88*$F85,0)+MAX((Expenses!EL$18-$AB89/12)*$AA89*$F85,0)))))</f>
        <v>0</v>
      </c>
      <c r="EO256" s="515">
        <f>IF(OR(EO$167&lt;=EOMONTH($E85,$R85*(1-$O85)),EO$167&gt;EOMONTH($E85,$P85*12*(1-$O85)+$Q85*12*$O85+$R85*(1-$O85))),0,IF($X85="NNN",SUM(Expenses!EM$14:EM$18)*$F85,IF($X85="FSG",0,IF($X85="MG",SUMPRODUCT(Expenses!EM$14:EM$18,$Z85:$Z89)*$F85,MAX((Expenses!EM$15-$AB85/12)*$AA85*$F85,0)+MAX((Expenses!EM$14-$AB86/12)*$AA86*$F85,0)+MAX((Expenses!EM$17-$AB87/12)*$AA87*$F85,0)+MAX((Expenses!EM$16-$AB88/12)*$AA88*$F85,0)+MAX((Expenses!EM$18-$AB89/12)*$AA89*$F85,0)))))</f>
        <v>0</v>
      </c>
      <c r="EP256" s="515">
        <f>IF(OR(EP$167&lt;=EOMONTH($E85,$R85*(1-$O85)),EP$167&gt;EOMONTH($E85,$P85*12*(1-$O85)+$Q85*12*$O85+$R85*(1-$O85))),0,IF($X85="NNN",SUM(Expenses!EN$14:EN$18)*$F85,IF($X85="FSG",0,IF($X85="MG",SUMPRODUCT(Expenses!EN$14:EN$18,$Z85:$Z89)*$F85,MAX((Expenses!EN$15-$AB85/12)*$AA85*$F85,0)+MAX((Expenses!EN$14-$AB86/12)*$AA86*$F85,0)+MAX((Expenses!EN$17-$AB87/12)*$AA87*$F85,0)+MAX((Expenses!EN$16-$AB88/12)*$AA88*$F85,0)+MAX((Expenses!EN$18-$AB89/12)*$AA89*$F85,0)))))</f>
        <v>0</v>
      </c>
      <c r="EQ256" s="515">
        <f>IF(OR(EQ$167&lt;=EOMONTH($E85,$R85*(1-$O85)),EQ$167&gt;EOMONTH($E85,$P85*12*(1-$O85)+$Q85*12*$O85+$R85*(1-$O85))),0,IF($X85="NNN",SUM(Expenses!EO$14:EO$18)*$F85,IF($X85="FSG",0,IF($X85="MG",SUMPRODUCT(Expenses!EO$14:EO$18,$Z85:$Z89)*$F85,MAX((Expenses!EO$15-$AB85/12)*$AA85*$F85,0)+MAX((Expenses!EO$14-$AB86/12)*$AA86*$F85,0)+MAX((Expenses!EO$17-$AB87/12)*$AA87*$F85,0)+MAX((Expenses!EO$16-$AB88/12)*$AA88*$F85,0)+MAX((Expenses!EO$18-$AB89/12)*$AA89*$F85,0)))))</f>
        <v>0</v>
      </c>
      <c r="ER256" s="515">
        <f>IF(OR(ER$167&lt;=EOMONTH($E85,$R85*(1-$O85)),ER$167&gt;EOMONTH($E85,$P85*12*(1-$O85)+$Q85*12*$O85+$R85*(1-$O85))),0,IF($X85="NNN",SUM(Expenses!EP$14:EP$18)*$F85,IF($X85="FSG",0,IF($X85="MG",SUMPRODUCT(Expenses!EP$14:EP$18,$Z85:$Z89)*$F85,MAX((Expenses!EP$15-$AB85/12)*$AA85*$F85,0)+MAX((Expenses!EP$14-$AB86/12)*$AA86*$F85,0)+MAX((Expenses!EP$17-$AB87/12)*$AA87*$F85,0)+MAX((Expenses!EP$16-$AB88/12)*$AA88*$F85,0)+MAX((Expenses!EP$18-$AB89/12)*$AA89*$F85,0)))))</f>
        <v>0</v>
      </c>
      <c r="ES256" s="515">
        <f>IF(OR(ES$167&lt;=EOMONTH($E85,$R85*(1-$O85)),ES$167&gt;EOMONTH($E85,$P85*12*(1-$O85)+$Q85*12*$O85+$R85*(1-$O85))),0,IF($X85="NNN",SUM(Expenses!EQ$14:EQ$18)*$F85,IF($X85="FSG",0,IF($X85="MG",SUMPRODUCT(Expenses!EQ$14:EQ$18,$Z85:$Z89)*$F85,MAX((Expenses!EQ$15-$AB85/12)*$AA85*$F85,0)+MAX((Expenses!EQ$14-$AB86/12)*$AA86*$F85,0)+MAX((Expenses!EQ$17-$AB87/12)*$AA87*$F85,0)+MAX((Expenses!EQ$16-$AB88/12)*$AA88*$F85,0)+MAX((Expenses!EQ$18-$AB89/12)*$AA89*$F85,0)))))</f>
        <v>0</v>
      </c>
      <c r="ET256" s="515">
        <f>IF(OR(ET$167&lt;=EOMONTH($E85,$R85*(1-$O85)),ET$167&gt;EOMONTH($E85,$P85*12*(1-$O85)+$Q85*12*$O85+$R85*(1-$O85))),0,IF($X85="NNN",SUM(Expenses!ER$14:ER$18)*$F85,IF($X85="FSG",0,IF($X85="MG",SUMPRODUCT(Expenses!ER$14:ER$18,$Z85:$Z89)*$F85,MAX((Expenses!ER$15-$AB85/12)*$AA85*$F85,0)+MAX((Expenses!ER$14-$AB86/12)*$AA86*$F85,0)+MAX((Expenses!ER$17-$AB87/12)*$AA87*$F85,0)+MAX((Expenses!ER$16-$AB88/12)*$AA88*$F85,0)+MAX((Expenses!ER$18-$AB89/12)*$AA89*$F85,0)))))</f>
        <v>0</v>
      </c>
      <c r="EU256" s="515">
        <f>IF(OR(EU$167&lt;=EOMONTH($E85,$R85*(1-$O85)),EU$167&gt;EOMONTH($E85,$P85*12*(1-$O85)+$Q85*12*$O85+$R85*(1-$O85))),0,IF($X85="NNN",SUM(Expenses!ES$14:ES$18)*$F85,IF($X85="FSG",0,IF($X85="MG",SUMPRODUCT(Expenses!ES$14:ES$18,$Z85:$Z89)*$F85,MAX((Expenses!ES$15-$AB85/12)*$AA85*$F85,0)+MAX((Expenses!ES$14-$AB86/12)*$AA86*$F85,0)+MAX((Expenses!ES$17-$AB87/12)*$AA87*$F85,0)+MAX((Expenses!ES$16-$AB88/12)*$AA88*$F85,0)+MAX((Expenses!ES$18-$AB89/12)*$AA89*$F85,0)))))</f>
        <v>0</v>
      </c>
      <c r="EV256" s="515">
        <f>IF(OR(EV$167&lt;=EOMONTH($E85,$R85*(1-$O85)),EV$167&gt;EOMONTH($E85,$P85*12*(1-$O85)+$Q85*12*$O85+$R85*(1-$O85))),0,IF($X85="NNN",SUM(Expenses!ET$14:ET$18)*$F85,IF($X85="FSG",0,IF($X85="MG",SUMPRODUCT(Expenses!ET$14:ET$18,$Z85:$Z89)*$F85,MAX((Expenses!ET$15-$AB85/12)*$AA85*$F85,0)+MAX((Expenses!ET$14-$AB86/12)*$AA86*$F85,0)+MAX((Expenses!ET$17-$AB87/12)*$AA87*$F85,0)+MAX((Expenses!ET$16-$AB88/12)*$AA88*$F85,0)+MAX((Expenses!ET$18-$AB89/12)*$AA89*$F85,0)))))</f>
        <v>0</v>
      </c>
      <c r="EW256" s="515">
        <f>IF(OR(EW$167&lt;=EOMONTH($E85,$R85*(1-$O85)),EW$167&gt;EOMONTH($E85,$P85*12*(1-$O85)+$Q85*12*$O85+$R85*(1-$O85))),0,IF($X85="NNN",SUM(Expenses!EU$14:EU$18)*$F85,IF($X85="FSG",0,IF($X85="MG",SUMPRODUCT(Expenses!EU$14:EU$18,$Z85:$Z89)*$F85,MAX((Expenses!EU$15-$AB85/12)*$AA85*$F85,0)+MAX((Expenses!EU$14-$AB86/12)*$AA86*$F85,0)+MAX((Expenses!EU$17-$AB87/12)*$AA87*$F85,0)+MAX((Expenses!EU$16-$AB88/12)*$AA88*$F85,0)+MAX((Expenses!EU$18-$AB89/12)*$AA89*$F85,0)))))</f>
        <v>0</v>
      </c>
      <c r="EX256" s="515">
        <f>IF(OR(EX$167&lt;=EOMONTH($E85,$R85*(1-$O85)),EX$167&gt;EOMONTH($E85,$P85*12*(1-$O85)+$Q85*12*$O85+$R85*(1-$O85))),0,IF($X85="NNN",SUM(Expenses!EV$14:EV$18)*$F85,IF($X85="FSG",0,IF($X85="MG",SUMPRODUCT(Expenses!EV$14:EV$18,$Z85:$Z89)*$F85,MAX((Expenses!EV$15-$AB85/12)*$AA85*$F85,0)+MAX((Expenses!EV$14-$AB86/12)*$AA86*$F85,0)+MAX((Expenses!EV$17-$AB87/12)*$AA87*$F85,0)+MAX((Expenses!EV$16-$AB88/12)*$AA88*$F85,0)+MAX((Expenses!EV$18-$AB89/12)*$AA89*$F85,0)))))</f>
        <v>0</v>
      </c>
      <c r="EY256" s="515">
        <f>IF(OR(EY$167&lt;=EOMONTH($E85,$R85*(1-$O85)),EY$167&gt;EOMONTH($E85,$P85*12*(1-$O85)+$Q85*12*$O85+$R85*(1-$O85))),0,IF($X85="NNN",SUM(Expenses!EW$14:EW$18)*$F85,IF($X85="FSG",0,IF($X85="MG",SUMPRODUCT(Expenses!EW$14:EW$18,$Z85:$Z89)*$F85,MAX((Expenses!EW$15-$AB85/12)*$AA85*$F85,0)+MAX((Expenses!EW$14-$AB86/12)*$AA86*$F85,0)+MAX((Expenses!EW$17-$AB87/12)*$AA87*$F85,0)+MAX((Expenses!EW$16-$AB88/12)*$AA88*$F85,0)+MAX((Expenses!EW$18-$AB89/12)*$AA89*$F85,0)))))</f>
        <v>0</v>
      </c>
      <c r="EZ256" s="515">
        <f>IF(OR(EZ$167&lt;=EOMONTH($E85,$R85*(1-$O85)),EZ$167&gt;EOMONTH($E85,$P85*12*(1-$O85)+$Q85*12*$O85+$R85*(1-$O85))),0,IF($X85="NNN",SUM(Expenses!EX$14:EX$18)*$F85,IF($X85="FSG",0,IF($X85="MG",SUMPRODUCT(Expenses!EX$14:EX$18,$Z85:$Z89)*$F85,MAX((Expenses!EX$15-$AB85/12)*$AA85*$F85,0)+MAX((Expenses!EX$14-$AB86/12)*$AA86*$F85,0)+MAX((Expenses!EX$17-$AB87/12)*$AA87*$F85,0)+MAX((Expenses!EX$16-$AB88/12)*$AA88*$F85,0)+MAX((Expenses!EX$18-$AB89/12)*$AA89*$F85,0)))))</f>
        <v>0</v>
      </c>
      <c r="FA256" s="515">
        <f>IF(OR(FA$167&lt;=EOMONTH($E85,$R85*(1-$O85)),FA$167&gt;EOMONTH($E85,$P85*12*(1-$O85)+$Q85*12*$O85+$R85*(1-$O85))),0,IF($X85="NNN",SUM(Expenses!EY$14:EY$18)*$F85,IF($X85="FSG",0,IF($X85="MG",SUMPRODUCT(Expenses!EY$14:EY$18,$Z85:$Z89)*$F85,MAX((Expenses!EY$15-$AB85/12)*$AA85*$F85,0)+MAX((Expenses!EY$14-$AB86/12)*$AA86*$F85,0)+MAX((Expenses!EY$17-$AB87/12)*$AA87*$F85,0)+MAX((Expenses!EY$16-$AB88/12)*$AA88*$F85,0)+MAX((Expenses!EY$18-$AB89/12)*$AA89*$F85,0)))))</f>
        <v>0</v>
      </c>
      <c r="FB256" s="515">
        <f>IF(OR(FB$167&lt;=EOMONTH($E85,$R85*(1-$O85)),FB$167&gt;EOMONTH($E85,$P85*12*(1-$O85)+$Q85*12*$O85+$R85*(1-$O85))),0,IF($X85="NNN",SUM(Expenses!EZ$14:EZ$18)*$F85,IF($X85="FSG",0,IF($X85="MG",SUMPRODUCT(Expenses!EZ$14:EZ$18,$Z85:$Z89)*$F85,MAX((Expenses!EZ$15-$AB85/12)*$AA85*$F85,0)+MAX((Expenses!EZ$14-$AB86/12)*$AA86*$F85,0)+MAX((Expenses!EZ$17-$AB87/12)*$AA87*$F85,0)+MAX((Expenses!EZ$16-$AB88/12)*$AA88*$F85,0)+MAX((Expenses!EZ$18-$AB89/12)*$AA89*$F85,0)))))</f>
        <v>0</v>
      </c>
      <c r="FC256" s="515">
        <f>IF(OR(FC$167&lt;=EOMONTH($E85,$R85*(1-$O85)),FC$167&gt;EOMONTH($E85,$P85*12*(1-$O85)+$Q85*12*$O85+$R85*(1-$O85))),0,IF($X85="NNN",SUM(Expenses!FA$14:FA$18)*$F85,IF($X85="FSG",0,IF($X85="MG",SUMPRODUCT(Expenses!FA$14:FA$18,$Z85:$Z89)*$F85,MAX((Expenses!FA$15-$AB85/12)*$AA85*$F85,0)+MAX((Expenses!FA$14-$AB86/12)*$AA86*$F85,0)+MAX((Expenses!FA$17-$AB87/12)*$AA87*$F85,0)+MAX((Expenses!FA$16-$AB88/12)*$AA88*$F85,0)+MAX((Expenses!FA$18-$AB89/12)*$AA89*$F85,0)))))</f>
        <v>0</v>
      </c>
      <c r="FD256" s="515">
        <f>IF(OR(FD$167&lt;=EOMONTH($E85,$R85*(1-$O85)),FD$167&gt;EOMONTH($E85,$P85*12*(1-$O85)+$Q85*12*$O85+$R85*(1-$O85))),0,IF($X85="NNN",SUM(Expenses!FB$14:FB$18)*$F85,IF($X85="FSG",0,IF($X85="MG",SUMPRODUCT(Expenses!FB$14:FB$18,$Z85:$Z89)*$F85,MAX((Expenses!FB$15-$AB85/12)*$AA85*$F85,0)+MAX((Expenses!FB$14-$AB86/12)*$AA86*$F85,0)+MAX((Expenses!FB$17-$AB87/12)*$AA87*$F85,0)+MAX((Expenses!FB$16-$AB88/12)*$AA88*$F85,0)+MAX((Expenses!FB$18-$AB89/12)*$AA89*$F85,0)))))</f>
        <v>0</v>
      </c>
      <c r="FE256" s="515">
        <f>IF(OR(FE$167&lt;=EOMONTH($E85,$R85*(1-$O85)),FE$167&gt;EOMONTH($E85,$P85*12*(1-$O85)+$Q85*12*$O85+$R85*(1-$O85))),0,IF($X85="NNN",SUM(Expenses!FC$14:FC$18)*$F85,IF($X85="FSG",0,IF($X85="MG",SUMPRODUCT(Expenses!FC$14:FC$18,$Z85:$Z89)*$F85,MAX((Expenses!FC$15-$AB85/12)*$AA85*$F85,0)+MAX((Expenses!FC$14-$AB86/12)*$AA86*$F85,0)+MAX((Expenses!FC$17-$AB87/12)*$AA87*$F85,0)+MAX((Expenses!FC$16-$AB88/12)*$AA88*$F85,0)+MAX((Expenses!FC$18-$AB89/12)*$AA89*$F85,0)))))</f>
        <v>0</v>
      </c>
      <c r="FF256" s="515">
        <f>IF(OR(FF$167&lt;=EOMONTH($E85,$R85*(1-$O85)),FF$167&gt;EOMONTH($E85,$P85*12*(1-$O85)+$Q85*12*$O85+$R85*(1-$O85))),0,IF($X85="NNN",SUM(Expenses!FD$14:FD$18)*$F85,IF($X85="FSG",0,IF($X85="MG",SUMPRODUCT(Expenses!FD$14:FD$18,$Z85:$Z89)*$F85,MAX((Expenses!FD$15-$AB85/12)*$AA85*$F85,0)+MAX((Expenses!FD$14-$AB86/12)*$AA86*$F85,0)+MAX((Expenses!FD$17-$AB87/12)*$AA87*$F85,0)+MAX((Expenses!FD$16-$AB88/12)*$AA88*$F85,0)+MAX((Expenses!FD$18-$AB89/12)*$AA89*$F85,0)))))</f>
        <v>0</v>
      </c>
      <c r="FG256" s="515">
        <f>IF(OR(FG$167&lt;=EOMONTH($E85,$R85*(1-$O85)),FG$167&gt;EOMONTH($E85,$P85*12*(1-$O85)+$Q85*12*$O85+$R85*(1-$O85))),0,IF($X85="NNN",SUM(Expenses!FE$14:FE$18)*$F85,IF($X85="FSG",0,IF($X85="MG",SUMPRODUCT(Expenses!FE$14:FE$18,$Z85:$Z89)*$F85,MAX((Expenses!FE$15-$AB85/12)*$AA85*$F85,0)+MAX((Expenses!FE$14-$AB86/12)*$AA86*$F85,0)+MAX((Expenses!FE$17-$AB87/12)*$AA87*$F85,0)+MAX((Expenses!FE$16-$AB88/12)*$AA88*$F85,0)+MAX((Expenses!FE$18-$AB89/12)*$AA89*$F85,0)))))</f>
        <v>0</v>
      </c>
      <c r="FH256" s="515">
        <f>IF(OR(FH$167&lt;=EOMONTH($E85,$R85*(1-$O85)),FH$167&gt;EOMONTH($E85,$P85*12*(1-$O85)+$Q85*12*$O85+$R85*(1-$O85))),0,IF($X85="NNN",SUM(Expenses!FF$14:FF$18)*$F85,IF($X85="FSG",0,IF($X85="MG",SUMPRODUCT(Expenses!FF$14:FF$18,$Z85:$Z89)*$F85,MAX((Expenses!FF$15-$AB85/12)*$AA85*$F85,0)+MAX((Expenses!FF$14-$AB86/12)*$AA86*$F85,0)+MAX((Expenses!FF$17-$AB87/12)*$AA87*$F85,0)+MAX((Expenses!FF$16-$AB88/12)*$AA88*$F85,0)+MAX((Expenses!FF$18-$AB89/12)*$AA89*$F85,0)))))</f>
        <v>0</v>
      </c>
      <c r="FI256" s="515">
        <f>IF(OR(FI$167&lt;=EOMONTH($E85,$R85*(1-$O85)),FI$167&gt;EOMONTH($E85,$P85*12*(1-$O85)+$Q85*12*$O85+$R85*(1-$O85))),0,IF($X85="NNN",SUM(Expenses!FG$14:FG$18)*$F85,IF($X85="FSG",0,IF($X85="MG",SUMPRODUCT(Expenses!FG$14:FG$18,$Z85:$Z89)*$F85,MAX((Expenses!FG$15-$AB85/12)*$AA85*$F85,0)+MAX((Expenses!FG$14-$AB86/12)*$AA86*$F85,0)+MAX((Expenses!FG$17-$AB87/12)*$AA87*$F85,0)+MAX((Expenses!FG$16-$AB88/12)*$AA88*$F85,0)+MAX((Expenses!FG$18-$AB89/12)*$AA89*$F85,0)))))</f>
        <v>0</v>
      </c>
      <c r="FJ256" s="515">
        <f>IF(OR(FJ$167&lt;=EOMONTH($E85,$R85*(1-$O85)),FJ$167&gt;EOMONTH($E85,$P85*12*(1-$O85)+$Q85*12*$O85+$R85*(1-$O85))),0,IF($X85="NNN",SUM(Expenses!FH$14:FH$18)*$F85,IF($X85="FSG",0,IF($X85="MG",SUMPRODUCT(Expenses!FH$14:FH$18,$Z85:$Z89)*$F85,MAX((Expenses!FH$15-$AB85/12)*$AA85*$F85,0)+MAX((Expenses!FH$14-$AB86/12)*$AA86*$F85,0)+MAX((Expenses!FH$17-$AB87/12)*$AA87*$F85,0)+MAX((Expenses!FH$16-$AB88/12)*$AA88*$F85,0)+MAX((Expenses!FH$18-$AB89/12)*$AA89*$F85,0)))))</f>
        <v>0</v>
      </c>
      <c r="FK256" s="515">
        <f>IF(OR(FK$167&lt;=EOMONTH($E85,$R85*(1-$O85)),FK$167&gt;EOMONTH($E85,$P85*12*(1-$O85)+$Q85*12*$O85+$R85*(1-$O85))),0,IF($X85="NNN",SUM(Expenses!FI$14:FI$18)*$F85,IF($X85="FSG",0,IF($X85="MG",SUMPRODUCT(Expenses!FI$14:FI$18,$Z85:$Z89)*$F85,MAX((Expenses!FI$15-$AB85/12)*$AA85*$F85,0)+MAX((Expenses!FI$14-$AB86/12)*$AA86*$F85,0)+MAX((Expenses!FI$17-$AB87/12)*$AA87*$F85,0)+MAX((Expenses!FI$16-$AB88/12)*$AA88*$F85,0)+MAX((Expenses!FI$18-$AB89/12)*$AA89*$F85,0)))))</f>
        <v>0</v>
      </c>
      <c r="FL256" s="515">
        <f>IF(OR(FL$167&lt;=EOMONTH($E85,$R85*(1-$O85)),FL$167&gt;EOMONTH($E85,$P85*12*(1-$O85)+$Q85*12*$O85+$R85*(1-$O85))),0,IF($X85="NNN",SUM(Expenses!FJ$14:FJ$18)*$F85,IF($X85="FSG",0,IF($X85="MG",SUMPRODUCT(Expenses!FJ$14:FJ$18,$Z85:$Z89)*$F85,MAX((Expenses!FJ$15-$AB85/12)*$AA85*$F85,0)+MAX((Expenses!FJ$14-$AB86/12)*$AA86*$F85,0)+MAX((Expenses!FJ$17-$AB87/12)*$AA87*$F85,0)+MAX((Expenses!FJ$16-$AB88/12)*$AA88*$F85,0)+MAX((Expenses!FJ$18-$AB89/12)*$AA89*$F85,0)))))</f>
        <v>0</v>
      </c>
      <c r="FM256" s="515">
        <f>IF(OR(FM$167&lt;=EOMONTH($E85,$R85*(1-$O85)),FM$167&gt;EOMONTH($E85,$P85*12*(1-$O85)+$Q85*12*$O85+$R85*(1-$O85))),0,IF($X85="NNN",SUM(Expenses!FK$14:FK$18)*$F85,IF($X85="FSG",0,IF($X85="MG",SUMPRODUCT(Expenses!FK$14:FK$18,$Z85:$Z89)*$F85,MAX((Expenses!FK$15-$AB85/12)*$AA85*$F85,0)+MAX((Expenses!FK$14-$AB86/12)*$AA86*$F85,0)+MAX((Expenses!FK$17-$AB87/12)*$AA87*$F85,0)+MAX((Expenses!FK$16-$AB88/12)*$AA88*$F85,0)+MAX((Expenses!FK$18-$AB89/12)*$AA89*$F85,0)))))</f>
        <v>0</v>
      </c>
      <c r="FN256" s="515">
        <f>IF(OR(FN$167&lt;=EOMONTH($E85,$R85*(1-$O85)),FN$167&gt;EOMONTH($E85,$P85*12*(1-$O85)+$Q85*12*$O85+$R85*(1-$O85))),0,IF($X85="NNN",SUM(Expenses!FL$14:FL$18)*$F85,IF($X85="FSG",0,IF($X85="MG",SUMPRODUCT(Expenses!FL$14:FL$18,$Z85:$Z89)*$F85,MAX((Expenses!FL$15-$AB85/12)*$AA85*$F85,0)+MAX((Expenses!FL$14-$AB86/12)*$AA86*$F85,0)+MAX((Expenses!FL$17-$AB87/12)*$AA87*$F85,0)+MAX((Expenses!FL$16-$AB88/12)*$AA88*$F85,0)+MAX((Expenses!FL$18-$AB89/12)*$AA89*$F85,0)))))</f>
        <v>0</v>
      </c>
      <c r="FO256" s="515">
        <f>IF(OR(FO$167&lt;=EOMONTH($E85,$R85*(1-$O85)),FO$167&gt;EOMONTH($E85,$P85*12*(1-$O85)+$Q85*12*$O85+$R85*(1-$O85))),0,IF($X85="NNN",SUM(Expenses!FM$14:FM$18)*$F85,IF($X85="FSG",0,IF($X85="MG",SUMPRODUCT(Expenses!FM$14:FM$18,$Z85:$Z89)*$F85,MAX((Expenses!FM$15-$AB85/12)*$AA85*$F85,0)+MAX((Expenses!FM$14-$AB86/12)*$AA86*$F85,0)+MAX((Expenses!FM$17-$AB87/12)*$AA87*$F85,0)+MAX((Expenses!FM$16-$AB88/12)*$AA88*$F85,0)+MAX((Expenses!FM$18-$AB89/12)*$AA89*$F85,0)))))</f>
        <v>0</v>
      </c>
      <c r="FP256" s="515">
        <f>IF(OR(FP$167&lt;=EOMONTH($E85,$R85*(1-$O85)),FP$167&gt;EOMONTH($E85,$P85*12*(1-$O85)+$Q85*12*$O85+$R85*(1-$O85))),0,IF($X85="NNN",SUM(Expenses!FN$14:FN$18)*$F85,IF($X85="FSG",0,IF($X85="MG",SUMPRODUCT(Expenses!FN$14:FN$18,$Z85:$Z89)*$F85,MAX((Expenses!FN$15-$AB85/12)*$AA85*$F85,0)+MAX((Expenses!FN$14-$AB86/12)*$AA86*$F85,0)+MAX((Expenses!FN$17-$AB87/12)*$AA87*$F85,0)+MAX((Expenses!FN$16-$AB88/12)*$AA88*$F85,0)+MAX((Expenses!FN$18-$AB89/12)*$AA89*$F85,0)))))</f>
        <v>0</v>
      </c>
      <c r="FQ256" s="515">
        <f>IF(OR(FQ$167&lt;=EOMONTH($E85,$R85*(1-$O85)),FQ$167&gt;EOMONTH($E85,$P85*12*(1-$O85)+$Q85*12*$O85+$R85*(1-$O85))),0,IF($X85="NNN",SUM(Expenses!FO$14:FO$18)*$F85,IF($X85="FSG",0,IF($X85="MG",SUMPRODUCT(Expenses!FO$14:FO$18,$Z85:$Z89)*$F85,MAX((Expenses!FO$15-$AB85/12)*$AA85*$F85,0)+MAX((Expenses!FO$14-$AB86/12)*$AA86*$F85,0)+MAX((Expenses!FO$17-$AB87/12)*$AA87*$F85,0)+MAX((Expenses!FO$16-$AB88/12)*$AA88*$F85,0)+MAX((Expenses!FO$18-$AB89/12)*$AA89*$F85,0)))))</f>
        <v>0</v>
      </c>
      <c r="FR256" s="515">
        <f>IF(OR(FR$167&lt;=EOMONTH($E85,$R85*(1-$O85)),FR$167&gt;EOMONTH($E85,$P85*12*(1-$O85)+$Q85*12*$O85+$R85*(1-$O85))),0,IF($X85="NNN",SUM(Expenses!FP$14:FP$18)*$F85,IF($X85="FSG",0,IF($X85="MG",SUMPRODUCT(Expenses!FP$14:FP$18,$Z85:$Z89)*$F85,MAX((Expenses!FP$15-$AB85/12)*$AA85*$F85,0)+MAX((Expenses!FP$14-$AB86/12)*$AA86*$F85,0)+MAX((Expenses!FP$17-$AB87/12)*$AA87*$F85,0)+MAX((Expenses!FP$16-$AB88/12)*$AA88*$F85,0)+MAX((Expenses!FP$18-$AB89/12)*$AA89*$F85,0)))))</f>
        <v>0</v>
      </c>
      <c r="FS256" s="515">
        <f>IF(OR(FS$167&lt;=EOMONTH($E85,$R85*(1-$O85)),FS$167&gt;EOMONTH($E85,$P85*12*(1-$O85)+$Q85*12*$O85+$R85*(1-$O85))),0,IF($X85="NNN",SUM(Expenses!FQ$14:FQ$18)*$F85,IF($X85="FSG",0,IF($X85="MG",SUMPRODUCT(Expenses!FQ$14:FQ$18,$Z85:$Z89)*$F85,MAX((Expenses!FQ$15-$AB85/12)*$AA85*$F85,0)+MAX((Expenses!FQ$14-$AB86/12)*$AA86*$F85,0)+MAX((Expenses!FQ$17-$AB87/12)*$AA87*$F85,0)+MAX((Expenses!FQ$16-$AB88/12)*$AA88*$F85,0)+MAX((Expenses!FQ$18-$AB89/12)*$AA89*$F85,0)))))</f>
        <v>0</v>
      </c>
      <c r="FT256" s="515">
        <f>IF(OR(FT$167&lt;=EOMONTH($E85,$R85*(1-$O85)),FT$167&gt;EOMONTH($E85,$P85*12*(1-$O85)+$Q85*12*$O85+$R85*(1-$O85))),0,IF($X85="NNN",SUM(Expenses!FR$14:FR$18)*$F85,IF($X85="FSG",0,IF($X85="MG",SUMPRODUCT(Expenses!FR$14:FR$18,$Z85:$Z89)*$F85,MAX((Expenses!FR$15-$AB85/12)*$AA85*$F85,0)+MAX((Expenses!FR$14-$AB86/12)*$AA86*$F85,0)+MAX((Expenses!FR$17-$AB87/12)*$AA87*$F85,0)+MAX((Expenses!FR$16-$AB88/12)*$AA88*$F85,0)+MAX((Expenses!FR$18-$AB89/12)*$AA89*$F85,0)))))</f>
        <v>0</v>
      </c>
      <c r="FU256" s="515">
        <f>IF(OR(FU$167&lt;=EOMONTH($E85,$R85*(1-$O85)),FU$167&gt;EOMONTH($E85,$P85*12*(1-$O85)+$Q85*12*$O85+$R85*(1-$O85))),0,IF($X85="NNN",SUM(Expenses!FS$14:FS$18)*$F85,IF($X85="FSG",0,IF($X85="MG",SUMPRODUCT(Expenses!FS$14:FS$18,$Z85:$Z89)*$F85,MAX((Expenses!FS$15-$AB85/12)*$AA85*$F85,0)+MAX((Expenses!FS$14-$AB86/12)*$AA86*$F85,0)+MAX((Expenses!FS$17-$AB87/12)*$AA87*$F85,0)+MAX((Expenses!FS$16-$AB88/12)*$AA88*$F85,0)+MAX((Expenses!FS$18-$AB89/12)*$AA89*$F85,0)))))</f>
        <v>0</v>
      </c>
      <c r="FV256" s="515">
        <f>IF(OR(FV$167&lt;=EOMONTH($E85,$R85*(1-$O85)),FV$167&gt;EOMONTH($E85,$P85*12*(1-$O85)+$Q85*12*$O85+$R85*(1-$O85))),0,IF($X85="NNN",SUM(Expenses!FT$14:FT$18)*$F85,IF($X85="FSG",0,IF($X85="MG",SUMPRODUCT(Expenses!FT$14:FT$18,$Z85:$Z89)*$F85,MAX((Expenses!FT$15-$AB85/12)*$AA85*$F85,0)+MAX((Expenses!FT$14-$AB86/12)*$AA86*$F85,0)+MAX((Expenses!FT$17-$AB87/12)*$AA87*$F85,0)+MAX((Expenses!FT$16-$AB88/12)*$AA88*$F85,0)+MAX((Expenses!FT$18-$AB89/12)*$AA89*$F85,0)))))</f>
        <v>0</v>
      </c>
      <c r="FW256" s="515">
        <f>IF(OR(FW$167&lt;=EOMONTH($E85,$R85*(1-$O85)),FW$167&gt;EOMONTH($E85,$P85*12*(1-$O85)+$Q85*12*$O85+$R85*(1-$O85))),0,IF($X85="NNN",SUM(Expenses!FU$14:FU$18)*$F85,IF($X85="FSG",0,IF($X85="MG",SUMPRODUCT(Expenses!FU$14:FU$18,$Z85:$Z89)*$F85,MAX((Expenses!FU$15-$AB85/12)*$AA85*$F85,0)+MAX((Expenses!FU$14-$AB86/12)*$AA86*$F85,0)+MAX((Expenses!FU$17-$AB87/12)*$AA87*$F85,0)+MAX((Expenses!FU$16-$AB88/12)*$AA88*$F85,0)+MAX((Expenses!FU$18-$AB89/12)*$AA89*$F85,0)))))</f>
        <v>0</v>
      </c>
      <c r="FX256" s="515">
        <f>IF(OR(FX$167&lt;=EOMONTH($E85,$R85*(1-$O85)),FX$167&gt;EOMONTH($E85,$P85*12*(1-$O85)+$Q85*12*$O85+$R85*(1-$O85))),0,IF($X85="NNN",SUM(Expenses!FV$14:FV$18)*$F85,IF($X85="FSG",0,IF($X85="MG",SUMPRODUCT(Expenses!FV$14:FV$18,$Z85:$Z89)*$F85,MAX((Expenses!FV$15-$AB85/12)*$AA85*$F85,0)+MAX((Expenses!FV$14-$AB86/12)*$AA86*$F85,0)+MAX((Expenses!FV$17-$AB87/12)*$AA87*$F85,0)+MAX((Expenses!FV$16-$AB88/12)*$AA88*$F85,0)+MAX((Expenses!FV$18-$AB89/12)*$AA89*$F85,0)))))</f>
        <v>0</v>
      </c>
      <c r="FY256" s="515">
        <f>IF(OR(FY$167&lt;=EOMONTH($E85,$R85*(1-$O85)),FY$167&gt;EOMONTH($E85,$P85*12*(1-$O85)+$Q85*12*$O85+$R85*(1-$O85))),0,IF($X85="NNN",SUM(Expenses!FW$14:FW$18)*$F85,IF($X85="FSG",0,IF($X85="MG",SUMPRODUCT(Expenses!FW$14:FW$18,$Z85:$Z89)*$F85,MAX((Expenses!FW$15-$AB85/12)*$AA85*$F85,0)+MAX((Expenses!FW$14-$AB86/12)*$AA86*$F85,0)+MAX((Expenses!FW$17-$AB87/12)*$AA87*$F85,0)+MAX((Expenses!FW$16-$AB88/12)*$AA88*$F85,0)+MAX((Expenses!FW$18-$AB89/12)*$AA89*$F85,0)))))</f>
        <v>0</v>
      </c>
      <c r="FZ256" s="515">
        <f>IF(OR(FZ$167&lt;=EOMONTH($E85,$R85*(1-$O85)),FZ$167&gt;EOMONTH($E85,$P85*12*(1-$O85)+$Q85*12*$O85+$R85*(1-$O85))),0,IF($X85="NNN",SUM(Expenses!FX$14:FX$18)*$F85,IF($X85="FSG",0,IF($X85="MG",SUMPRODUCT(Expenses!FX$14:FX$18,$Z85:$Z89)*$F85,MAX((Expenses!FX$15-$AB85/12)*$AA85*$F85,0)+MAX((Expenses!FX$14-$AB86/12)*$AA86*$F85,0)+MAX((Expenses!FX$17-$AB87/12)*$AA87*$F85,0)+MAX((Expenses!FX$16-$AB88/12)*$AA88*$F85,0)+MAX((Expenses!FX$18-$AB89/12)*$AA89*$F85,0)))))</f>
        <v>0</v>
      </c>
      <c r="GA256" s="515">
        <f>IF(OR(GA$167&lt;=EOMONTH($E85,$R85*(1-$O85)),GA$167&gt;EOMONTH($E85,$P85*12*(1-$O85)+$Q85*12*$O85+$R85*(1-$O85))),0,IF($X85="NNN",SUM(Expenses!FY$14:FY$18)*$F85,IF($X85="FSG",0,IF($X85="MG",SUMPRODUCT(Expenses!FY$14:FY$18,$Z85:$Z89)*$F85,MAX((Expenses!FY$15-$AB85/12)*$AA85*$F85,0)+MAX((Expenses!FY$14-$AB86/12)*$AA86*$F85,0)+MAX((Expenses!FY$17-$AB87/12)*$AA87*$F85,0)+MAX((Expenses!FY$16-$AB88/12)*$AA88*$F85,0)+MAX((Expenses!FY$18-$AB89/12)*$AA89*$F85,0)))))</f>
        <v>0</v>
      </c>
      <c r="GB256" s="515">
        <f>IF(OR(GB$167&lt;=EOMONTH($E85,$R85*(1-$O85)),GB$167&gt;EOMONTH($E85,$P85*12*(1-$O85)+$Q85*12*$O85+$R85*(1-$O85))),0,IF($X85="NNN",SUM(Expenses!FZ$14:FZ$18)*$F85,IF($X85="FSG",0,IF($X85="MG",SUMPRODUCT(Expenses!FZ$14:FZ$18,$Z85:$Z89)*$F85,MAX((Expenses!FZ$15-$AB85/12)*$AA85*$F85,0)+MAX((Expenses!FZ$14-$AB86/12)*$AA86*$F85,0)+MAX((Expenses!FZ$17-$AB87/12)*$AA87*$F85,0)+MAX((Expenses!FZ$16-$AB88/12)*$AA88*$F85,0)+MAX((Expenses!FZ$18-$AB89/12)*$AA89*$F85,0)))))</f>
        <v>0</v>
      </c>
      <c r="GC256" s="515">
        <f>IF(OR(GC$167&lt;=EOMONTH($E85,$R85*(1-$O85)),GC$167&gt;EOMONTH($E85,$P85*12*(1-$O85)+$Q85*12*$O85+$R85*(1-$O85))),0,IF($X85="NNN",SUM(Expenses!GA$14:GA$18)*$F85,IF($X85="FSG",0,IF($X85="MG",SUMPRODUCT(Expenses!GA$14:GA$18,$Z85:$Z89)*$F85,MAX((Expenses!GA$15-$AB85/12)*$AA85*$F85,0)+MAX((Expenses!GA$14-$AB86/12)*$AA86*$F85,0)+MAX((Expenses!GA$17-$AB87/12)*$AA87*$F85,0)+MAX((Expenses!GA$16-$AB88/12)*$AA88*$F85,0)+MAX((Expenses!GA$18-$AB89/12)*$AA89*$F85,0)))))</f>
        <v>0</v>
      </c>
      <c r="GD256" s="515">
        <f>IF(OR(GD$167&lt;=EOMONTH($E85,$R85*(1-$O85)),GD$167&gt;EOMONTH($E85,$P85*12*(1-$O85)+$Q85*12*$O85+$R85*(1-$O85))),0,IF($X85="NNN",SUM(Expenses!GB$14:GB$18)*$F85,IF($X85="FSG",0,IF($X85="MG",SUMPRODUCT(Expenses!GB$14:GB$18,$Z85:$Z89)*$F85,MAX((Expenses!GB$15-$AB85/12)*$AA85*$F85,0)+MAX((Expenses!GB$14-$AB86/12)*$AA86*$F85,0)+MAX((Expenses!GB$17-$AB87/12)*$AA87*$F85,0)+MAX((Expenses!GB$16-$AB88/12)*$AA88*$F85,0)+MAX((Expenses!GB$18-$AB89/12)*$AA89*$F85,0)))))</f>
        <v>0</v>
      </c>
      <c r="GE256" s="515">
        <f>IF(OR(GE$167&lt;=EOMONTH($E85,$R85*(1-$O85)),GE$167&gt;EOMONTH($E85,$P85*12*(1-$O85)+$Q85*12*$O85+$R85*(1-$O85))),0,IF($X85="NNN",SUM(Expenses!GC$14:GC$18)*$F85,IF($X85="FSG",0,IF($X85="MG",SUMPRODUCT(Expenses!GC$14:GC$18,$Z85:$Z89)*$F85,MAX((Expenses!GC$15-$AB85/12)*$AA85*$F85,0)+MAX((Expenses!GC$14-$AB86/12)*$AA86*$F85,0)+MAX((Expenses!GC$17-$AB87/12)*$AA87*$F85,0)+MAX((Expenses!GC$16-$AB88/12)*$AA88*$F85,0)+MAX((Expenses!GC$18-$AB89/12)*$AA89*$F85,0)))))</f>
        <v>0</v>
      </c>
      <c r="GF256" s="515">
        <f>IF(OR(GF$167&lt;=EOMONTH($E85,$R85*(1-$O85)),GF$167&gt;EOMONTH($E85,$P85*12*(1-$O85)+$Q85*12*$O85+$R85*(1-$O85))),0,IF($X85="NNN",SUM(Expenses!GD$14:GD$18)*$F85,IF($X85="FSG",0,IF($X85="MG",SUMPRODUCT(Expenses!GD$14:GD$18,$Z85:$Z89)*$F85,MAX((Expenses!GD$15-$AB85/12)*$AA85*$F85,0)+MAX((Expenses!GD$14-$AB86/12)*$AA86*$F85,0)+MAX((Expenses!GD$17-$AB87/12)*$AA87*$F85,0)+MAX((Expenses!GD$16-$AB88/12)*$AA88*$F85,0)+MAX((Expenses!GD$18-$AB89/12)*$AA89*$F85,0)))))</f>
        <v>0</v>
      </c>
      <c r="GG256" s="515">
        <f>IF(OR(GG$167&lt;=EOMONTH($E85,$R85*(1-$O85)),GG$167&gt;EOMONTH($E85,$P85*12*(1-$O85)+$Q85*12*$O85+$R85*(1-$O85))),0,IF($X85="NNN",SUM(Expenses!GE$14:GE$18)*$F85,IF($X85="FSG",0,IF($X85="MG",SUMPRODUCT(Expenses!GE$14:GE$18,$Z85:$Z89)*$F85,MAX((Expenses!GE$15-$AB85/12)*$AA85*$F85,0)+MAX((Expenses!GE$14-$AB86/12)*$AA86*$F85,0)+MAX((Expenses!GE$17-$AB87/12)*$AA87*$F85,0)+MAX((Expenses!GE$16-$AB88/12)*$AA88*$F85,0)+MAX((Expenses!GE$18-$AB89/12)*$AA89*$F85,0)))))</f>
        <v>0</v>
      </c>
      <c r="GH256" s="515">
        <f>IF(OR(GH$167&lt;=EOMONTH($E85,$R85*(1-$O85)),GH$167&gt;EOMONTH($E85,$P85*12*(1-$O85)+$Q85*12*$O85+$R85*(1-$O85))),0,IF($X85="NNN",SUM(Expenses!GF$14:GF$18)*$F85,IF($X85="FSG",0,IF($X85="MG",SUMPRODUCT(Expenses!GF$14:GF$18,$Z85:$Z89)*$F85,MAX((Expenses!GF$15-$AB85/12)*$AA85*$F85,0)+MAX((Expenses!GF$14-$AB86/12)*$AA86*$F85,0)+MAX((Expenses!GF$17-$AB87/12)*$AA87*$F85,0)+MAX((Expenses!GF$16-$AB88/12)*$AA88*$F85,0)+MAX((Expenses!GF$18-$AB89/12)*$AA89*$F85,0)))))</f>
        <v>0</v>
      </c>
      <c r="GI256" s="515">
        <f>IF(OR(GI$167&lt;=EOMONTH($E85,$R85*(1-$O85)),GI$167&gt;EOMONTH($E85,$P85*12*(1-$O85)+$Q85*12*$O85+$R85*(1-$O85))),0,IF($X85="NNN",SUM(Expenses!GG$14:GG$18)*$F85,IF($X85="FSG",0,IF($X85="MG",SUMPRODUCT(Expenses!GG$14:GG$18,$Z85:$Z89)*$F85,MAX((Expenses!GG$15-$AB85/12)*$AA85*$F85,0)+MAX((Expenses!GG$14-$AB86/12)*$AA86*$F85,0)+MAX((Expenses!GG$17-$AB87/12)*$AA87*$F85,0)+MAX((Expenses!GG$16-$AB88/12)*$AA88*$F85,0)+MAX((Expenses!GG$18-$AB89/12)*$AA89*$F85,0)))))</f>
        <v>0</v>
      </c>
      <c r="GJ256" s="515">
        <f>IF(OR(GJ$167&lt;=EOMONTH($E85,$R85*(1-$O85)),GJ$167&gt;EOMONTH($E85,$P85*12*(1-$O85)+$Q85*12*$O85+$R85*(1-$O85))),0,IF($X85="NNN",SUM(Expenses!GH$14:GH$18)*$F85,IF($X85="FSG",0,IF($X85="MG",SUMPRODUCT(Expenses!GH$14:GH$18,$Z85:$Z89)*$F85,MAX((Expenses!GH$15-$AB85/12)*$AA85*$F85,0)+MAX((Expenses!GH$14-$AB86/12)*$AA86*$F85,0)+MAX((Expenses!GH$17-$AB87/12)*$AA87*$F85,0)+MAX((Expenses!GH$16-$AB88/12)*$AA88*$F85,0)+MAX((Expenses!GH$18-$AB89/12)*$AA89*$F85,0)))))</f>
        <v>0</v>
      </c>
      <c r="GK256" s="515">
        <f>IF(OR(GK$167&lt;=EOMONTH($E85,$R85*(1-$O85)),GK$167&gt;EOMONTH($E85,$P85*12*(1-$O85)+$Q85*12*$O85+$R85*(1-$O85))),0,IF($X85="NNN",SUM(Expenses!GI$14:GI$18)*$F85,IF($X85="FSG",0,IF($X85="MG",SUMPRODUCT(Expenses!GI$14:GI$18,$Z85:$Z89)*$F85,MAX((Expenses!GI$15-$AB85/12)*$AA85*$F85,0)+MAX((Expenses!GI$14-$AB86/12)*$AA86*$F85,0)+MAX((Expenses!GI$17-$AB87/12)*$AA87*$F85,0)+MAX((Expenses!GI$16-$AB88/12)*$AA88*$F85,0)+MAX((Expenses!GI$18-$AB89/12)*$AA89*$F85,0)))))</f>
        <v>0</v>
      </c>
      <c r="GL256" s="515">
        <f>IF(OR(GL$167&lt;=EOMONTH($E85,$R85*(1-$O85)),GL$167&gt;EOMONTH($E85,$P85*12*(1-$O85)+$Q85*12*$O85+$R85*(1-$O85))),0,IF($X85="NNN",SUM(Expenses!GJ$14:GJ$18)*$F85,IF($X85="FSG",0,IF($X85="MG",SUMPRODUCT(Expenses!GJ$14:GJ$18,$Z85:$Z89)*$F85,MAX((Expenses!GJ$15-$AB85/12)*$AA85*$F85,0)+MAX((Expenses!GJ$14-$AB86/12)*$AA86*$F85,0)+MAX((Expenses!GJ$17-$AB87/12)*$AA87*$F85,0)+MAX((Expenses!GJ$16-$AB88/12)*$AA88*$F85,0)+MAX((Expenses!GJ$18-$AB89/12)*$AA89*$F85,0)))))</f>
        <v>0</v>
      </c>
      <c r="GM256" s="515">
        <f>IF(OR(GM$167&lt;=EOMONTH($E85,$R85*(1-$O85)),GM$167&gt;EOMONTH($E85,$P85*12*(1-$O85)+$Q85*12*$O85+$R85*(1-$O85))),0,IF($X85="NNN",SUM(Expenses!GK$14:GK$18)*$F85,IF($X85="FSG",0,IF($X85="MG",SUMPRODUCT(Expenses!GK$14:GK$18,$Z85:$Z89)*$F85,MAX((Expenses!GK$15-$AB85/12)*$AA85*$F85,0)+MAX((Expenses!GK$14-$AB86/12)*$AA86*$F85,0)+MAX((Expenses!GK$17-$AB87/12)*$AA87*$F85,0)+MAX((Expenses!GK$16-$AB88/12)*$AA88*$F85,0)+MAX((Expenses!GK$18-$AB89/12)*$AA89*$F85,0)))))</f>
        <v>0</v>
      </c>
      <c r="GN256" s="515">
        <f>IF(OR(GN$167&lt;=EOMONTH($E85,$R85*(1-$O85)),GN$167&gt;EOMONTH($E85,$P85*12*(1-$O85)+$Q85*12*$O85+$R85*(1-$O85))),0,IF($X85="NNN",SUM(Expenses!GL$14:GL$18)*$F85,IF($X85="FSG",0,IF($X85="MG",SUMPRODUCT(Expenses!GL$14:GL$18,$Z85:$Z89)*$F85,MAX((Expenses!GL$15-$AB85/12)*$AA85*$F85,0)+MAX((Expenses!GL$14-$AB86/12)*$AA86*$F85,0)+MAX((Expenses!GL$17-$AB87/12)*$AA87*$F85,0)+MAX((Expenses!GL$16-$AB88/12)*$AA88*$F85,0)+MAX((Expenses!GL$18-$AB89/12)*$AA89*$F85,0)))))</f>
        <v>0</v>
      </c>
      <c r="GO256" s="515">
        <f>IF(OR(GO$167&lt;=EOMONTH($E85,$R85*(1-$O85)),GO$167&gt;EOMONTH($E85,$P85*12*(1-$O85)+$Q85*12*$O85+$R85*(1-$O85))),0,IF($X85="NNN",SUM(Expenses!GM$14:GM$18)*$F85,IF($X85="FSG",0,IF($X85="MG",SUMPRODUCT(Expenses!GM$14:GM$18,$Z85:$Z89)*$F85,MAX((Expenses!GM$15-$AB85/12)*$AA85*$F85,0)+MAX((Expenses!GM$14-$AB86/12)*$AA86*$F85,0)+MAX((Expenses!GM$17-$AB87/12)*$AA87*$F85,0)+MAX((Expenses!GM$16-$AB88/12)*$AA88*$F85,0)+MAX((Expenses!GM$18-$AB89/12)*$AA89*$F85,0)))))</f>
        <v>0</v>
      </c>
      <c r="GP256" s="515">
        <f>IF(OR(GP$167&lt;=EOMONTH($E85,$R85*(1-$O85)),GP$167&gt;EOMONTH($E85,$P85*12*(1-$O85)+$Q85*12*$O85+$R85*(1-$O85))),0,IF($X85="NNN",SUM(Expenses!GN$14:GN$18)*$F85,IF($X85="FSG",0,IF($X85="MG",SUMPRODUCT(Expenses!GN$14:GN$18,$Z85:$Z89)*$F85,MAX((Expenses!GN$15-$AB85/12)*$AA85*$F85,0)+MAX((Expenses!GN$14-$AB86/12)*$AA86*$F85,0)+MAX((Expenses!GN$17-$AB87/12)*$AA87*$F85,0)+MAX((Expenses!GN$16-$AB88/12)*$AA88*$F85,0)+MAX((Expenses!GN$18-$AB89/12)*$AA89*$F85,0)))))</f>
        <v>0</v>
      </c>
      <c r="GQ256" s="515">
        <f>IF(OR(GQ$167&lt;=EOMONTH($E85,$R85*(1-$O85)),GQ$167&gt;EOMONTH($E85,$P85*12*(1-$O85)+$Q85*12*$O85+$R85*(1-$O85))),0,IF($X85="NNN",SUM(Expenses!GO$14:GO$18)*$F85,IF($X85="FSG",0,IF($X85="MG",SUMPRODUCT(Expenses!GO$14:GO$18,$Z85:$Z89)*$F85,MAX((Expenses!GO$15-$AB85/12)*$AA85*$F85,0)+MAX((Expenses!GO$14-$AB86/12)*$AA86*$F85,0)+MAX((Expenses!GO$17-$AB87/12)*$AA87*$F85,0)+MAX((Expenses!GO$16-$AB88/12)*$AA88*$F85,0)+MAX((Expenses!GO$18-$AB89/12)*$AA89*$F85,0)))))</f>
        <v>0</v>
      </c>
      <c r="GR256" s="515">
        <f>IF(OR(GR$167&lt;=EOMONTH($E85,$R85*(1-$O85)),GR$167&gt;EOMONTH($E85,$P85*12*(1-$O85)+$Q85*12*$O85+$R85*(1-$O85))),0,IF($X85="NNN",SUM(Expenses!GP$14:GP$18)*$F85,IF($X85="FSG",0,IF($X85="MG",SUMPRODUCT(Expenses!GP$14:GP$18,$Z85:$Z89)*$F85,MAX((Expenses!GP$15-$AB85/12)*$AA85*$F85,0)+MAX((Expenses!GP$14-$AB86/12)*$AA86*$F85,0)+MAX((Expenses!GP$17-$AB87/12)*$AA87*$F85,0)+MAX((Expenses!GP$16-$AB88/12)*$AA88*$F85,0)+MAX((Expenses!GP$18-$AB89/12)*$AA89*$F85,0)))))</f>
        <v>0</v>
      </c>
      <c r="GS256" s="515">
        <f>IF(OR(GS$167&lt;=EOMONTH($E85,$R85*(1-$O85)),GS$167&gt;EOMONTH($E85,$P85*12*(1-$O85)+$Q85*12*$O85+$R85*(1-$O85))),0,IF($X85="NNN",SUM(Expenses!GQ$14:GQ$18)*$F85,IF($X85="FSG",0,IF($X85="MG",SUMPRODUCT(Expenses!GQ$14:GQ$18,$Z85:$Z89)*$F85,MAX((Expenses!GQ$15-$AB85/12)*$AA85*$F85,0)+MAX((Expenses!GQ$14-$AB86/12)*$AA86*$F85,0)+MAX((Expenses!GQ$17-$AB87/12)*$AA87*$F85,0)+MAX((Expenses!GQ$16-$AB88/12)*$AA88*$F85,0)+MAX((Expenses!GQ$18-$AB89/12)*$AA89*$F85,0)))))</f>
        <v>0</v>
      </c>
      <c r="GT256" s="515">
        <f>IF(OR(GT$167&lt;=EOMONTH($E85,$R85*(1-$O85)),GT$167&gt;EOMONTH($E85,$P85*12*(1-$O85)+$Q85*12*$O85+$R85*(1-$O85))),0,IF($X85="NNN",SUM(Expenses!GR$14:GR$18)*$F85,IF($X85="FSG",0,IF($X85="MG",SUMPRODUCT(Expenses!GR$14:GR$18,$Z85:$Z89)*$F85,MAX((Expenses!GR$15-$AB85/12)*$AA85*$F85,0)+MAX((Expenses!GR$14-$AB86/12)*$AA86*$F85,0)+MAX((Expenses!GR$17-$AB87/12)*$AA87*$F85,0)+MAX((Expenses!GR$16-$AB88/12)*$AA88*$F85,0)+MAX((Expenses!GR$18-$AB89/12)*$AA89*$F85,0)))))</f>
        <v>0</v>
      </c>
      <c r="GU256" s="515">
        <f>IF(OR(GU$167&lt;=EOMONTH($E85,$R85*(1-$O85)),GU$167&gt;EOMONTH($E85,$P85*12*(1-$O85)+$Q85*12*$O85+$R85*(1-$O85))),0,IF($X85="NNN",SUM(Expenses!GS$14:GS$18)*$F85,IF($X85="FSG",0,IF($X85="MG",SUMPRODUCT(Expenses!GS$14:GS$18,$Z85:$Z89)*$F85,MAX((Expenses!GS$15-$AB85/12)*$AA85*$F85,0)+MAX((Expenses!GS$14-$AB86/12)*$AA86*$F85,0)+MAX((Expenses!GS$17-$AB87/12)*$AA87*$F85,0)+MAX((Expenses!GS$16-$AB88/12)*$AA88*$F85,0)+MAX((Expenses!GS$18-$AB89/12)*$AA89*$F85,0)))))</f>
        <v>0</v>
      </c>
      <c r="GV256" s="515">
        <f>IF(OR(GV$167&lt;=EOMONTH($E85,$R85*(1-$O85)),GV$167&gt;EOMONTH($E85,$P85*12*(1-$O85)+$Q85*12*$O85+$R85*(1-$O85))),0,IF($X85="NNN",SUM(Expenses!GT$14:GT$18)*$F85,IF($X85="FSG",0,IF($X85="MG",SUMPRODUCT(Expenses!GT$14:GT$18,$Z85:$Z89)*$F85,MAX((Expenses!GT$15-$AB85/12)*$AA85*$F85,0)+MAX((Expenses!GT$14-$AB86/12)*$AA86*$F85,0)+MAX((Expenses!GT$17-$AB87/12)*$AA87*$F85,0)+MAX((Expenses!GT$16-$AB88/12)*$AA88*$F85,0)+MAX((Expenses!GT$18-$AB89/12)*$AA89*$F85,0)))))</f>
        <v>0</v>
      </c>
      <c r="GW256" s="515">
        <f>IF(OR(GW$167&lt;=EOMONTH($E85,$R85*(1-$O85)),GW$167&gt;EOMONTH($E85,$P85*12*(1-$O85)+$Q85*12*$O85+$R85*(1-$O85))),0,IF($X85="NNN",SUM(Expenses!GU$14:GU$18)*$F85,IF($X85="FSG",0,IF($X85="MG",SUMPRODUCT(Expenses!GU$14:GU$18,$Z85:$Z89)*$F85,MAX((Expenses!GU$15-$AB85/12)*$AA85*$F85,0)+MAX((Expenses!GU$14-$AB86/12)*$AA86*$F85,0)+MAX((Expenses!GU$17-$AB87/12)*$AA87*$F85,0)+MAX((Expenses!GU$16-$AB88/12)*$AA88*$F85,0)+MAX((Expenses!GU$18-$AB89/12)*$AA89*$F85,0)))))</f>
        <v>0</v>
      </c>
      <c r="GX256" s="515">
        <f>IF(OR(GX$167&lt;=EOMONTH($E85,$R85*(1-$O85)),GX$167&gt;EOMONTH($E85,$P85*12*(1-$O85)+$Q85*12*$O85+$R85*(1-$O85))),0,IF($X85="NNN",SUM(Expenses!GV$14:GV$18)*$F85,IF($X85="FSG",0,IF($X85="MG",SUMPRODUCT(Expenses!GV$14:GV$18,$Z85:$Z89)*$F85,MAX((Expenses!GV$15-$AB85/12)*$AA85*$F85,0)+MAX((Expenses!GV$14-$AB86/12)*$AA86*$F85,0)+MAX((Expenses!GV$17-$AB87/12)*$AA87*$F85,0)+MAX((Expenses!GV$16-$AB88/12)*$AA88*$F85,0)+MAX((Expenses!GV$18-$AB89/12)*$AA89*$F85,0)))))</f>
        <v>0</v>
      </c>
      <c r="GY256" s="515">
        <f>IF(OR(GY$167&lt;=EOMONTH($E85,$R85*(1-$O85)),GY$167&gt;EOMONTH($E85,$P85*12*(1-$O85)+$Q85*12*$O85+$R85*(1-$O85))),0,IF($X85="NNN",SUM(Expenses!GW$14:GW$18)*$F85,IF($X85="FSG",0,IF($X85="MG",SUMPRODUCT(Expenses!GW$14:GW$18,$Z85:$Z89)*$F85,MAX((Expenses!GW$15-$AB85/12)*$AA85*$F85,0)+MAX((Expenses!GW$14-$AB86/12)*$AA86*$F85,0)+MAX((Expenses!GW$17-$AB87/12)*$AA87*$F85,0)+MAX((Expenses!GW$16-$AB88/12)*$AA88*$F85,0)+MAX((Expenses!GW$18-$AB89/12)*$AA89*$F85,0)))))</f>
        <v>0</v>
      </c>
      <c r="GZ256" s="515">
        <f>IF(OR(GZ$167&lt;=EOMONTH($E85,$R85*(1-$O85)),GZ$167&gt;EOMONTH($E85,$P85*12*(1-$O85)+$Q85*12*$O85+$R85*(1-$O85))),0,IF($X85="NNN",SUM(Expenses!GX$14:GX$18)*$F85,IF($X85="FSG",0,IF($X85="MG",SUMPRODUCT(Expenses!GX$14:GX$18,$Z85:$Z89)*$F85,MAX((Expenses!GX$15-$AB85/12)*$AA85*$F85,0)+MAX((Expenses!GX$14-$AB86/12)*$AA86*$F85,0)+MAX((Expenses!GX$17-$AB87/12)*$AA87*$F85,0)+MAX((Expenses!GX$16-$AB88/12)*$AA88*$F85,0)+MAX((Expenses!GX$18-$AB89/12)*$AA89*$F85,0)))))</f>
        <v>0</v>
      </c>
      <c r="HA256" s="515">
        <f>IF(OR(HA$167&lt;=EOMONTH($E85,$R85*(1-$O85)),HA$167&gt;EOMONTH($E85,$P85*12*(1-$O85)+$Q85*12*$O85+$R85*(1-$O85))),0,IF($X85="NNN",SUM(Expenses!GY$14:GY$18)*$F85,IF($X85="FSG",0,IF($X85="MG",SUMPRODUCT(Expenses!GY$14:GY$18,$Z85:$Z89)*$F85,MAX((Expenses!GY$15-$AB85/12)*$AA85*$F85,0)+MAX((Expenses!GY$14-$AB86/12)*$AA86*$F85,0)+MAX((Expenses!GY$17-$AB87/12)*$AA87*$F85,0)+MAX((Expenses!GY$16-$AB88/12)*$AA88*$F85,0)+MAX((Expenses!GY$18-$AB89/12)*$AA89*$F85,0)))))</f>
        <v>0</v>
      </c>
      <c r="HB256" s="515">
        <f>IF(OR(HB$167&lt;=EOMONTH($E85,$R85*(1-$O85)),HB$167&gt;EOMONTH($E85,$P85*12*(1-$O85)+$Q85*12*$O85+$R85*(1-$O85))),0,IF($X85="NNN",SUM(Expenses!GZ$14:GZ$18)*$F85,IF($X85="FSG",0,IF($X85="MG",SUMPRODUCT(Expenses!GZ$14:GZ$18,$Z85:$Z89)*$F85,MAX((Expenses!GZ$15-$AB85/12)*$AA85*$F85,0)+MAX((Expenses!GZ$14-$AB86/12)*$AA86*$F85,0)+MAX((Expenses!GZ$17-$AB87/12)*$AA87*$F85,0)+MAX((Expenses!GZ$16-$AB88/12)*$AA88*$F85,0)+MAX((Expenses!GZ$18-$AB89/12)*$AA89*$F85,0)))))</f>
        <v>0</v>
      </c>
      <c r="HC256" s="515">
        <f>IF(OR(HC$167&lt;=EOMONTH($E85,$R85*(1-$O85)),HC$167&gt;EOMONTH($E85,$P85*12*(1-$O85)+$Q85*12*$O85+$R85*(1-$O85))),0,IF($X85="NNN",SUM(Expenses!HA$14:HA$18)*$F85,IF($X85="FSG",0,IF($X85="MG",SUMPRODUCT(Expenses!HA$14:HA$18,$Z85:$Z89)*$F85,MAX((Expenses!HA$15-$AB85/12)*$AA85*$F85,0)+MAX((Expenses!HA$14-$AB86/12)*$AA86*$F85,0)+MAX((Expenses!HA$17-$AB87/12)*$AA87*$F85,0)+MAX((Expenses!HA$16-$AB88/12)*$AA88*$F85,0)+MAX((Expenses!HA$18-$AB89/12)*$AA89*$F85,0)))))</f>
        <v>0</v>
      </c>
      <c r="HD256" s="515">
        <f>IF(OR(HD$167&lt;=EOMONTH($E85,$R85*(1-$O85)),HD$167&gt;EOMONTH($E85,$P85*12*(1-$O85)+$Q85*12*$O85+$R85*(1-$O85))),0,IF($X85="NNN",SUM(Expenses!HB$14:HB$18)*$F85,IF($X85="FSG",0,IF($X85="MG",SUMPRODUCT(Expenses!HB$14:HB$18,$Z85:$Z89)*$F85,MAX((Expenses!HB$15-$AB85/12)*$AA85*$F85,0)+MAX((Expenses!HB$14-$AB86/12)*$AA86*$F85,0)+MAX((Expenses!HB$17-$AB87/12)*$AA87*$F85,0)+MAX((Expenses!HB$16-$AB88/12)*$AA88*$F85,0)+MAX((Expenses!HB$18-$AB89/12)*$AA89*$F85,0)))))</f>
        <v>0</v>
      </c>
      <c r="HE256" s="515">
        <f>IF(OR(HE$167&lt;=EOMONTH($E85,$R85*(1-$O85)),HE$167&gt;EOMONTH($E85,$P85*12*(1-$O85)+$Q85*12*$O85+$R85*(1-$O85))),0,IF($X85="NNN",SUM(Expenses!HC$14:HC$18)*$F85,IF($X85="FSG",0,IF($X85="MG",SUMPRODUCT(Expenses!HC$14:HC$18,$Z85:$Z89)*$F85,MAX((Expenses!HC$15-$AB85/12)*$AA85*$F85,0)+MAX((Expenses!HC$14-$AB86/12)*$AA86*$F85,0)+MAX((Expenses!HC$17-$AB87/12)*$AA87*$F85,0)+MAX((Expenses!HC$16-$AB88/12)*$AA88*$F85,0)+MAX((Expenses!HC$18-$AB89/12)*$AA89*$F85,0)))))</f>
        <v>0</v>
      </c>
      <c r="HF256" s="515">
        <f>IF(OR(HF$167&lt;=EOMONTH($E85,$R85*(1-$O85)),HF$167&gt;EOMONTH($E85,$P85*12*(1-$O85)+$Q85*12*$O85+$R85*(1-$O85))),0,IF($X85="NNN",SUM(Expenses!HD$14:HD$18)*$F85,IF($X85="FSG",0,IF($X85="MG",SUMPRODUCT(Expenses!HD$14:HD$18,$Z85:$Z89)*$F85,MAX((Expenses!HD$15-$AB85/12)*$AA85*$F85,0)+MAX((Expenses!HD$14-$AB86/12)*$AA86*$F85,0)+MAX((Expenses!HD$17-$AB87/12)*$AA87*$F85,0)+MAX((Expenses!HD$16-$AB88/12)*$AA88*$F85,0)+MAX((Expenses!HD$18-$AB89/12)*$AA89*$F85,0)))))</f>
        <v>0</v>
      </c>
      <c r="HG256" s="515">
        <f>IF(OR(HG$167&lt;=EOMONTH($E85,$R85*(1-$O85)),HG$167&gt;EOMONTH($E85,$P85*12*(1-$O85)+$Q85*12*$O85+$R85*(1-$O85))),0,IF($X85="NNN",SUM(Expenses!HE$14:HE$18)*$F85,IF($X85="FSG",0,IF($X85="MG",SUMPRODUCT(Expenses!HE$14:HE$18,$Z85:$Z89)*$F85,MAX((Expenses!HE$15-$AB85/12)*$AA85*$F85,0)+MAX((Expenses!HE$14-$AB86/12)*$AA86*$F85,0)+MAX((Expenses!HE$17-$AB87/12)*$AA87*$F85,0)+MAX((Expenses!HE$16-$AB88/12)*$AA88*$F85,0)+MAX((Expenses!HE$18-$AB89/12)*$AA89*$F85,0)))))</f>
        <v>0</v>
      </c>
      <c r="HH256" s="515">
        <f>IF(OR(HH$167&lt;=EOMONTH($E85,$R85*(1-$O85)),HH$167&gt;EOMONTH($E85,$P85*12*(1-$O85)+$Q85*12*$O85+$R85*(1-$O85))),0,IF($X85="NNN",SUM(Expenses!HF$14:HF$18)*$F85,IF($X85="FSG",0,IF($X85="MG",SUMPRODUCT(Expenses!HF$14:HF$18,$Z85:$Z89)*$F85,MAX((Expenses!HF$15-$AB85/12)*$AA85*$F85,0)+MAX((Expenses!HF$14-$AB86/12)*$AA86*$F85,0)+MAX((Expenses!HF$17-$AB87/12)*$AA87*$F85,0)+MAX((Expenses!HF$16-$AB88/12)*$AA88*$F85,0)+MAX((Expenses!HF$18-$AB89/12)*$AA89*$F85,0)))))</f>
        <v>0</v>
      </c>
      <c r="HI256" s="515">
        <f>IF(OR(HI$167&lt;=EOMONTH($E85,$R85*(1-$O85)),HI$167&gt;EOMONTH($E85,$P85*12*(1-$O85)+$Q85*12*$O85+$R85*(1-$O85))),0,IF($X85="NNN",SUM(Expenses!HG$14:HG$18)*$F85,IF($X85="FSG",0,IF($X85="MG",SUMPRODUCT(Expenses!HG$14:HG$18,$Z85:$Z89)*$F85,MAX((Expenses!HG$15-$AB85/12)*$AA85*$F85,0)+MAX((Expenses!HG$14-$AB86/12)*$AA86*$F85,0)+MAX((Expenses!HG$17-$AB87/12)*$AA87*$F85,0)+MAX((Expenses!HG$16-$AB88/12)*$AA88*$F85,0)+MAX((Expenses!HG$18-$AB89/12)*$AA89*$F85,0)))))</f>
        <v>0</v>
      </c>
      <c r="HJ256" s="515">
        <f>IF(OR(HJ$167&lt;=EOMONTH($E85,$R85*(1-$O85)),HJ$167&gt;EOMONTH($E85,$P85*12*(1-$O85)+$Q85*12*$O85+$R85*(1-$O85))),0,IF($X85="NNN",SUM(Expenses!HH$14:HH$18)*$F85,IF($X85="FSG",0,IF($X85="MG",SUMPRODUCT(Expenses!HH$14:HH$18,$Z85:$Z89)*$F85,MAX((Expenses!HH$15-$AB85/12)*$AA85*$F85,0)+MAX((Expenses!HH$14-$AB86/12)*$AA86*$F85,0)+MAX((Expenses!HH$17-$AB87/12)*$AA87*$F85,0)+MAX((Expenses!HH$16-$AB88/12)*$AA88*$F85,0)+MAX((Expenses!HH$18-$AB89/12)*$AA89*$F85,0)))))</f>
        <v>0</v>
      </c>
      <c r="HK256" s="515">
        <f>IF(OR(HK$167&lt;=EOMONTH($E85,$R85*(1-$O85)),HK$167&gt;EOMONTH($E85,$P85*12*(1-$O85)+$Q85*12*$O85+$R85*(1-$O85))),0,IF($X85="NNN",SUM(Expenses!HI$14:HI$18)*$F85,IF($X85="FSG",0,IF($X85="MG",SUMPRODUCT(Expenses!HI$14:HI$18,$Z85:$Z89)*$F85,MAX((Expenses!HI$15-$AB85/12)*$AA85*$F85,0)+MAX((Expenses!HI$14-$AB86/12)*$AA86*$F85,0)+MAX((Expenses!HI$17-$AB87/12)*$AA87*$F85,0)+MAX((Expenses!HI$16-$AB88/12)*$AA88*$F85,0)+MAX((Expenses!HI$18-$AB89/12)*$AA89*$F85,0)))))</f>
        <v>0</v>
      </c>
      <c r="HL256" s="515">
        <f>IF(OR(HL$167&lt;=EOMONTH($E85,$R85*(1-$O85)),HL$167&gt;EOMONTH($E85,$P85*12*(1-$O85)+$Q85*12*$O85+$R85*(1-$O85))),0,IF($X85="NNN",SUM(Expenses!HJ$14:HJ$18)*$F85,IF($X85="FSG",0,IF($X85="MG",SUMPRODUCT(Expenses!HJ$14:HJ$18,$Z85:$Z89)*$F85,MAX((Expenses!HJ$15-$AB85/12)*$AA85*$F85,0)+MAX((Expenses!HJ$14-$AB86/12)*$AA86*$F85,0)+MAX((Expenses!HJ$17-$AB87/12)*$AA87*$F85,0)+MAX((Expenses!HJ$16-$AB88/12)*$AA88*$F85,0)+MAX((Expenses!HJ$18-$AB89/12)*$AA89*$F85,0)))))</f>
        <v>0</v>
      </c>
      <c r="HM256" s="515">
        <f>IF(OR(HM$167&lt;=EOMONTH($E85,$R85*(1-$O85)),HM$167&gt;EOMONTH($E85,$P85*12*(1-$O85)+$Q85*12*$O85+$R85*(1-$O85))),0,IF($X85="NNN",SUM(Expenses!HK$14:HK$18)*$F85,IF($X85="FSG",0,IF($X85="MG",SUMPRODUCT(Expenses!HK$14:HK$18,$Z85:$Z89)*$F85,MAX((Expenses!HK$15-$AB85/12)*$AA85*$F85,0)+MAX((Expenses!HK$14-$AB86/12)*$AA86*$F85,0)+MAX((Expenses!HK$17-$AB87/12)*$AA87*$F85,0)+MAX((Expenses!HK$16-$AB88/12)*$AA88*$F85,0)+MAX((Expenses!HK$18-$AB89/12)*$AA89*$F85,0)))))</f>
        <v>0</v>
      </c>
      <c r="HN256" s="515">
        <f>IF(OR(HN$167&lt;=EOMONTH($E85,$R85*(1-$O85)),HN$167&gt;EOMONTH($E85,$P85*12*(1-$O85)+$Q85*12*$O85+$R85*(1-$O85))),0,IF($X85="NNN",SUM(Expenses!HL$14:HL$18)*$F85,IF($X85="FSG",0,IF($X85="MG",SUMPRODUCT(Expenses!HL$14:HL$18,$Z85:$Z89)*$F85,MAX((Expenses!HL$15-$AB85/12)*$AA85*$F85,0)+MAX((Expenses!HL$14-$AB86/12)*$AA86*$F85,0)+MAX((Expenses!HL$17-$AB87/12)*$AA87*$F85,0)+MAX((Expenses!HL$16-$AB88/12)*$AA88*$F85,0)+MAX((Expenses!HL$18-$AB89/12)*$AA89*$F85,0)))))</f>
        <v>0</v>
      </c>
      <c r="HO256" s="515">
        <f>IF(OR(HO$167&lt;=EOMONTH($E85,$R85*(1-$O85)),HO$167&gt;EOMONTH($E85,$P85*12*(1-$O85)+$Q85*12*$O85+$R85*(1-$O85))),0,IF($X85="NNN",SUM(Expenses!HM$14:HM$18)*$F85,IF($X85="FSG",0,IF($X85="MG",SUMPRODUCT(Expenses!HM$14:HM$18,$Z85:$Z89)*$F85,MAX((Expenses!HM$15-$AB85/12)*$AA85*$F85,0)+MAX((Expenses!HM$14-$AB86/12)*$AA86*$F85,0)+MAX((Expenses!HM$17-$AB87/12)*$AA87*$F85,0)+MAX((Expenses!HM$16-$AB88/12)*$AA88*$F85,0)+MAX((Expenses!HM$18-$AB89/12)*$AA89*$F85,0)))))</f>
        <v>0</v>
      </c>
      <c r="HP256" s="515">
        <f>IF(OR(HP$167&lt;=EOMONTH($E85,$R85*(1-$O85)),HP$167&gt;EOMONTH($E85,$P85*12*(1-$O85)+$Q85*12*$O85+$R85*(1-$O85))),0,IF($X85="NNN",SUM(Expenses!HN$14:HN$18)*$F85,IF($X85="FSG",0,IF($X85="MG",SUMPRODUCT(Expenses!HN$14:HN$18,$Z85:$Z89)*$F85,MAX((Expenses!HN$15-$AB85/12)*$AA85*$F85,0)+MAX((Expenses!HN$14-$AB86/12)*$AA86*$F85,0)+MAX((Expenses!HN$17-$AB87/12)*$AA87*$F85,0)+MAX((Expenses!HN$16-$AB88/12)*$AA88*$F85,0)+MAX((Expenses!HN$18-$AB89/12)*$AA89*$F85,0)))))</f>
        <v>0</v>
      </c>
      <c r="HQ256" s="515">
        <f>IF(OR(HQ$167&lt;=EOMONTH($E85,$R85*(1-$O85)),HQ$167&gt;EOMONTH($E85,$P85*12*(1-$O85)+$Q85*12*$O85+$R85*(1-$O85))),0,IF($X85="NNN",SUM(Expenses!HO$14:HO$18)*$F85,IF($X85="FSG",0,IF($X85="MG",SUMPRODUCT(Expenses!HO$14:HO$18,$Z85:$Z89)*$F85,MAX((Expenses!HO$15-$AB85/12)*$AA85*$F85,0)+MAX((Expenses!HO$14-$AB86/12)*$AA86*$F85,0)+MAX((Expenses!HO$17-$AB87/12)*$AA87*$F85,0)+MAX((Expenses!HO$16-$AB88/12)*$AA88*$F85,0)+MAX((Expenses!HO$18-$AB89/12)*$AA89*$F85,0)))))</f>
        <v>0</v>
      </c>
      <c r="HR256" s="515">
        <f>IF(OR(HR$167&lt;=EOMONTH($E85,$R85*(1-$O85)),HR$167&gt;EOMONTH($E85,$P85*12*(1-$O85)+$Q85*12*$O85+$R85*(1-$O85))),0,IF($X85="NNN",SUM(Expenses!HP$14:HP$18)*$F85,IF($X85="FSG",0,IF($X85="MG",SUMPRODUCT(Expenses!HP$14:HP$18,$Z85:$Z89)*$F85,MAX((Expenses!HP$15-$AB85/12)*$AA85*$F85,0)+MAX((Expenses!HP$14-$AB86/12)*$AA86*$F85,0)+MAX((Expenses!HP$17-$AB87/12)*$AA87*$F85,0)+MAX((Expenses!HP$16-$AB88/12)*$AA88*$F85,0)+MAX((Expenses!HP$18-$AB89/12)*$AA89*$F85,0)))))</f>
        <v>0</v>
      </c>
      <c r="HS256" s="515">
        <f>IF(OR(HS$167&lt;=EOMONTH($E85,$R85*(1-$O85)),HS$167&gt;EOMONTH($E85,$P85*12*(1-$O85)+$Q85*12*$O85+$R85*(1-$O85))),0,IF($X85="NNN",SUM(Expenses!HQ$14:HQ$18)*$F85,IF($X85="FSG",0,IF($X85="MG",SUMPRODUCT(Expenses!HQ$14:HQ$18,$Z85:$Z89)*$F85,MAX((Expenses!HQ$15-$AB85/12)*$AA85*$F85,0)+MAX((Expenses!HQ$14-$AB86/12)*$AA86*$F85,0)+MAX((Expenses!HQ$17-$AB87/12)*$AA87*$F85,0)+MAX((Expenses!HQ$16-$AB88/12)*$AA88*$F85,0)+MAX((Expenses!HQ$18-$AB89/12)*$AA89*$F85,0)))))</f>
        <v>0</v>
      </c>
      <c r="HT256" s="515">
        <f>IF(OR(HT$167&lt;=EOMONTH($E85,$R85*(1-$O85)),HT$167&gt;EOMONTH($E85,$P85*12*(1-$O85)+$Q85*12*$O85+$R85*(1-$O85))),0,IF($X85="NNN",SUM(Expenses!HR$14:HR$18)*$F85,IF($X85="FSG",0,IF($X85="MG",SUMPRODUCT(Expenses!HR$14:HR$18,$Z85:$Z89)*$F85,MAX((Expenses!HR$15-$AB85/12)*$AA85*$F85,0)+MAX((Expenses!HR$14-$AB86/12)*$AA86*$F85,0)+MAX((Expenses!HR$17-$AB87/12)*$AA87*$F85,0)+MAX((Expenses!HR$16-$AB88/12)*$AA88*$F85,0)+MAX((Expenses!HR$18-$AB89/12)*$AA89*$F85,0)))))</f>
        <v>0</v>
      </c>
      <c r="HU256" s="515">
        <f>IF(OR(HU$167&lt;=EOMONTH($E85,$R85*(1-$O85)),HU$167&gt;EOMONTH($E85,$P85*12*(1-$O85)+$Q85*12*$O85+$R85*(1-$O85))),0,IF($X85="NNN",SUM(Expenses!HS$14:HS$18)*$F85,IF($X85="FSG",0,IF($X85="MG",SUMPRODUCT(Expenses!HS$14:HS$18,$Z85:$Z89)*$F85,MAX((Expenses!HS$15-$AB85/12)*$AA85*$F85,0)+MAX((Expenses!HS$14-$AB86/12)*$AA86*$F85,0)+MAX((Expenses!HS$17-$AB87/12)*$AA87*$F85,0)+MAX((Expenses!HS$16-$AB88/12)*$AA88*$F85,0)+MAX((Expenses!HS$18-$AB89/12)*$AA89*$F85,0)))))</f>
        <v>0</v>
      </c>
      <c r="HV256" s="515">
        <f>IF(OR(HV$167&lt;=EOMONTH($E85,$R85*(1-$O85)),HV$167&gt;EOMONTH($E85,$P85*12*(1-$O85)+$Q85*12*$O85+$R85*(1-$O85))),0,IF($X85="NNN",SUM(Expenses!HT$14:HT$18)*$F85,IF($X85="FSG",0,IF($X85="MG",SUMPRODUCT(Expenses!HT$14:HT$18,$Z85:$Z89)*$F85,MAX((Expenses!HT$15-$AB85/12)*$AA85*$F85,0)+MAX((Expenses!HT$14-$AB86/12)*$AA86*$F85,0)+MAX((Expenses!HT$17-$AB87/12)*$AA87*$F85,0)+MAX((Expenses!HT$16-$AB88/12)*$AA88*$F85,0)+MAX((Expenses!HT$18-$AB89/12)*$AA89*$F85,0)))))</f>
        <v>0</v>
      </c>
      <c r="HW256" s="515">
        <f>IF(OR(HW$167&lt;=EOMONTH($E85,$R85*(1-$O85)),HW$167&gt;EOMONTH($E85,$P85*12*(1-$O85)+$Q85*12*$O85+$R85*(1-$O85))),0,IF($X85="NNN",SUM(Expenses!HU$14:HU$18)*$F85,IF($X85="FSG",0,IF($X85="MG",SUMPRODUCT(Expenses!HU$14:HU$18,$Z85:$Z89)*$F85,MAX((Expenses!HU$15-$AB85/12)*$AA85*$F85,0)+MAX((Expenses!HU$14-$AB86/12)*$AA86*$F85,0)+MAX((Expenses!HU$17-$AB87/12)*$AA87*$F85,0)+MAX((Expenses!HU$16-$AB88/12)*$AA88*$F85,0)+MAX((Expenses!HU$18-$AB89/12)*$AA89*$F85,0)))))</f>
        <v>0</v>
      </c>
      <c r="HX256" s="515">
        <f>IF(OR(HX$167&lt;=EOMONTH($E85,$R85*(1-$O85)),HX$167&gt;EOMONTH($E85,$P85*12*(1-$O85)+$Q85*12*$O85+$R85*(1-$O85))),0,IF($X85="NNN",SUM(Expenses!HV$14:HV$18)*$F85,IF($X85="FSG",0,IF($X85="MG",SUMPRODUCT(Expenses!HV$14:HV$18,$Z85:$Z89)*$F85,MAX((Expenses!HV$15-$AB85/12)*$AA85*$F85,0)+MAX((Expenses!HV$14-$AB86/12)*$AA86*$F85,0)+MAX((Expenses!HV$17-$AB87/12)*$AA87*$F85,0)+MAX((Expenses!HV$16-$AB88/12)*$AA88*$F85,0)+MAX((Expenses!HV$18-$AB89/12)*$AA89*$F85,0)))))</f>
        <v>0</v>
      </c>
      <c r="HY256" s="515">
        <f>IF(OR(HY$167&lt;=EOMONTH($E85,$R85*(1-$O85)),HY$167&gt;EOMONTH($E85,$P85*12*(1-$O85)+$Q85*12*$O85+$R85*(1-$O85))),0,IF($X85="NNN",SUM(Expenses!HW$14:HW$18)*$F85,IF($X85="FSG",0,IF($X85="MG",SUMPRODUCT(Expenses!HW$14:HW$18,$Z85:$Z89)*$F85,MAX((Expenses!HW$15-$AB85/12)*$AA85*$F85,0)+MAX((Expenses!HW$14-$AB86/12)*$AA86*$F85,0)+MAX((Expenses!HW$17-$AB87/12)*$AA87*$F85,0)+MAX((Expenses!HW$16-$AB88/12)*$AA88*$F85,0)+MAX((Expenses!HW$18-$AB89/12)*$AA89*$F85,0)))))</f>
        <v>0</v>
      </c>
      <c r="HZ256" s="515">
        <f>IF(OR(HZ$167&lt;=EOMONTH($E85,$R85*(1-$O85)),HZ$167&gt;EOMONTH($E85,$P85*12*(1-$O85)+$Q85*12*$O85+$R85*(1-$O85))),0,IF($X85="NNN",SUM(Expenses!HX$14:HX$18)*$F85,IF($X85="FSG",0,IF($X85="MG",SUMPRODUCT(Expenses!HX$14:HX$18,$Z85:$Z89)*$F85,MAX((Expenses!HX$15-$AB85/12)*$AA85*$F85,0)+MAX((Expenses!HX$14-$AB86/12)*$AA86*$F85,0)+MAX((Expenses!HX$17-$AB87/12)*$AA87*$F85,0)+MAX((Expenses!HX$16-$AB88/12)*$AA88*$F85,0)+MAX((Expenses!HX$18-$AB89/12)*$AA89*$F85,0)))))</f>
        <v>0</v>
      </c>
      <c r="IA256" s="515">
        <f>IF(OR(IA$167&lt;=EOMONTH($E85,$R85*(1-$O85)),IA$167&gt;EOMONTH($E85,$P85*12*(1-$O85)+$Q85*12*$O85+$R85*(1-$O85))),0,IF($X85="NNN",SUM(Expenses!HY$14:HY$18)*$F85,IF($X85="FSG",0,IF($X85="MG",SUMPRODUCT(Expenses!HY$14:HY$18,$Z85:$Z89)*$F85,MAX((Expenses!HY$15-$AB85/12)*$AA85*$F85,0)+MAX((Expenses!HY$14-$AB86/12)*$AA86*$F85,0)+MAX((Expenses!HY$17-$AB87/12)*$AA87*$F85,0)+MAX((Expenses!HY$16-$AB88/12)*$AA88*$F85,0)+MAX((Expenses!HY$18-$AB89/12)*$AA89*$F85,0)))))</f>
        <v>0</v>
      </c>
      <c r="IB256" s="515">
        <f>IF(OR(IB$167&lt;=EOMONTH($E85,$R85*(1-$O85)),IB$167&gt;EOMONTH($E85,$P85*12*(1-$O85)+$Q85*12*$O85+$R85*(1-$O85))),0,IF($X85="NNN",SUM(Expenses!HZ$14:HZ$18)*$F85,IF($X85="FSG",0,IF($X85="MG",SUMPRODUCT(Expenses!HZ$14:HZ$18,$Z85:$Z89)*$F85,MAX((Expenses!HZ$15-$AB85/12)*$AA85*$F85,0)+MAX((Expenses!HZ$14-$AB86/12)*$AA86*$F85,0)+MAX((Expenses!HZ$17-$AB87/12)*$AA87*$F85,0)+MAX((Expenses!HZ$16-$AB88/12)*$AA88*$F85,0)+MAX((Expenses!HZ$18-$AB89/12)*$AA89*$F85,0)))))</f>
        <v>0</v>
      </c>
      <c r="IC256" s="515">
        <f>IF(OR(IC$167&lt;=EOMONTH($E85,$R85*(1-$O85)),IC$167&gt;EOMONTH($E85,$P85*12*(1-$O85)+$Q85*12*$O85+$R85*(1-$O85))),0,IF($X85="NNN",SUM(Expenses!IA$14:IA$18)*$F85,IF($X85="FSG",0,IF($X85="MG",SUMPRODUCT(Expenses!IA$14:IA$18,$Z85:$Z89)*$F85,MAX((Expenses!IA$15-$AB85/12)*$AA85*$F85,0)+MAX((Expenses!IA$14-$AB86/12)*$AA86*$F85,0)+MAX((Expenses!IA$17-$AB87/12)*$AA87*$F85,0)+MAX((Expenses!IA$16-$AB88/12)*$AA88*$F85,0)+MAX((Expenses!IA$18-$AB89/12)*$AA89*$F85,0)))))</f>
        <v>0</v>
      </c>
      <c r="ID256" s="515">
        <f>IF(OR(ID$167&lt;=EOMONTH($E85,$R85*(1-$O85)),ID$167&gt;EOMONTH($E85,$P85*12*(1-$O85)+$Q85*12*$O85+$R85*(1-$O85))),0,IF($X85="NNN",SUM(Expenses!IB$14:IB$18)*$F85,IF($X85="FSG",0,IF($X85="MG",SUMPRODUCT(Expenses!IB$14:IB$18,$Z85:$Z89)*$F85,MAX((Expenses!IB$15-$AB85/12)*$AA85*$F85,0)+MAX((Expenses!IB$14-$AB86/12)*$AA86*$F85,0)+MAX((Expenses!IB$17-$AB87/12)*$AA87*$F85,0)+MAX((Expenses!IB$16-$AB88/12)*$AA88*$F85,0)+MAX((Expenses!IB$18-$AB89/12)*$AA89*$F85,0)))))</f>
        <v>0</v>
      </c>
      <c r="IE256" s="515">
        <f>IF(OR(IE$167&lt;=EOMONTH($E85,$R85*(1-$O85)),IE$167&gt;EOMONTH($E85,$P85*12*(1-$O85)+$Q85*12*$O85+$R85*(1-$O85))),0,IF($X85="NNN",SUM(Expenses!IC$14:IC$18)*$F85,IF($X85="FSG",0,IF($X85="MG",SUMPRODUCT(Expenses!IC$14:IC$18,$Z85:$Z89)*$F85,MAX((Expenses!IC$15-$AB85/12)*$AA85*$F85,0)+MAX((Expenses!IC$14-$AB86/12)*$AA86*$F85,0)+MAX((Expenses!IC$17-$AB87/12)*$AA87*$F85,0)+MAX((Expenses!IC$16-$AB88/12)*$AA88*$F85,0)+MAX((Expenses!IC$18-$AB89/12)*$AA89*$F85,0)))))</f>
        <v>0</v>
      </c>
      <c r="IF256" s="515">
        <f>IF(OR(IF$167&lt;=EOMONTH($E85,$R85*(1-$O85)),IF$167&gt;EOMONTH($E85,$P85*12*(1-$O85)+$Q85*12*$O85+$R85*(1-$O85))),0,IF($X85="NNN",SUM(Expenses!ID$14:ID$18)*$F85,IF($X85="FSG",0,IF($X85="MG",SUMPRODUCT(Expenses!ID$14:ID$18,$Z85:$Z89)*$F85,MAX((Expenses!ID$15-$AB85/12)*$AA85*$F85,0)+MAX((Expenses!ID$14-$AB86/12)*$AA86*$F85,0)+MAX((Expenses!ID$17-$AB87/12)*$AA87*$F85,0)+MAX((Expenses!ID$16-$AB88/12)*$AA88*$F85,0)+MAX((Expenses!ID$18-$AB89/12)*$AA89*$F85,0)))))</f>
        <v>0</v>
      </c>
      <c r="IG256" s="515">
        <f>IF(OR(IG$167&lt;=EOMONTH($E85,$R85*(1-$O85)),IG$167&gt;EOMONTH($E85,$P85*12*(1-$O85)+$Q85*12*$O85+$R85*(1-$O85))),0,IF($X85="NNN",SUM(Expenses!IE$14:IE$18)*$F85,IF($X85="FSG",0,IF($X85="MG",SUMPRODUCT(Expenses!IE$14:IE$18,$Z85:$Z89)*$F85,MAX((Expenses!IE$15-$AB85/12)*$AA85*$F85,0)+MAX((Expenses!IE$14-$AB86/12)*$AA86*$F85,0)+MAX((Expenses!IE$17-$AB87/12)*$AA87*$F85,0)+MAX((Expenses!IE$16-$AB88/12)*$AA88*$F85,0)+MAX((Expenses!IE$18-$AB89/12)*$AA89*$F85,0)))))</f>
        <v>0</v>
      </c>
      <c r="IH256" s="515">
        <f>IF(OR(IH$167&lt;=EOMONTH($E85,$R85*(1-$O85)),IH$167&gt;EOMONTH($E85,$P85*12*(1-$O85)+$Q85*12*$O85+$R85*(1-$O85))),0,IF($X85="NNN",SUM(Expenses!IF$14:IF$18)*$F85,IF($X85="FSG",0,IF($X85="MG",SUMPRODUCT(Expenses!IF$14:IF$18,$Z85:$Z89)*$F85,MAX((Expenses!IF$15-$AB85/12)*$AA85*$F85,0)+MAX((Expenses!IF$14-$AB86/12)*$AA86*$F85,0)+MAX((Expenses!IF$17-$AB87/12)*$AA87*$F85,0)+MAX((Expenses!IF$16-$AB88/12)*$AA88*$F85,0)+MAX((Expenses!IF$18-$AB89/12)*$AA89*$F85,0)))))</f>
        <v>0</v>
      </c>
      <c r="II256" s="515">
        <f>IF(OR(II$167&lt;=EOMONTH($E85,$R85*(1-$O85)),II$167&gt;EOMONTH($E85,$P85*12*(1-$O85)+$Q85*12*$O85+$R85*(1-$O85))),0,IF($X85="NNN",SUM(Expenses!IG$14:IG$18)*$F85,IF($X85="FSG",0,IF($X85="MG",SUMPRODUCT(Expenses!IG$14:IG$18,$Z85:$Z89)*$F85,MAX((Expenses!IG$15-$AB85/12)*$AA85*$F85,0)+MAX((Expenses!IG$14-$AB86/12)*$AA86*$F85,0)+MAX((Expenses!IG$17-$AB87/12)*$AA87*$F85,0)+MAX((Expenses!IG$16-$AB88/12)*$AA88*$F85,0)+MAX((Expenses!IG$18-$AB89/12)*$AA89*$F85,0)))))</f>
        <v>0</v>
      </c>
      <c r="IJ256" s="515">
        <f>IF(OR(IJ$167&lt;=EOMONTH($E85,$R85*(1-$O85)),IJ$167&gt;EOMONTH($E85,$P85*12*(1-$O85)+$Q85*12*$O85+$R85*(1-$O85))),0,IF($X85="NNN",SUM(Expenses!IH$14:IH$18)*$F85,IF($X85="FSG",0,IF($X85="MG",SUMPRODUCT(Expenses!IH$14:IH$18,$Z85:$Z89)*$F85,MAX((Expenses!IH$15-$AB85/12)*$AA85*$F85,0)+MAX((Expenses!IH$14-$AB86/12)*$AA86*$F85,0)+MAX((Expenses!IH$17-$AB87/12)*$AA87*$F85,0)+MAX((Expenses!IH$16-$AB88/12)*$AA88*$F85,0)+MAX((Expenses!IH$18-$AB89/12)*$AA89*$F85,0)))))</f>
        <v>0</v>
      </c>
      <c r="IK256" s="515">
        <f>IF(OR(IK$167&lt;=EOMONTH($E85,$R85*(1-$O85)),IK$167&gt;EOMONTH($E85,$P85*12*(1-$O85)+$Q85*12*$O85+$R85*(1-$O85))),0,IF($X85="NNN",SUM(Expenses!II$14:II$18)*$F85,IF($X85="FSG",0,IF($X85="MG",SUMPRODUCT(Expenses!II$14:II$18,$Z85:$Z89)*$F85,MAX((Expenses!II$15-$AB85/12)*$AA85*$F85,0)+MAX((Expenses!II$14-$AB86/12)*$AA86*$F85,0)+MAX((Expenses!II$17-$AB87/12)*$AA87*$F85,0)+MAX((Expenses!II$16-$AB88/12)*$AA88*$F85,0)+MAX((Expenses!II$18-$AB89/12)*$AA89*$F85,0)))))</f>
        <v>0</v>
      </c>
      <c r="IL256" s="515">
        <f>IF(OR(IL$167&lt;=EOMONTH($E85,$R85*(1-$O85)),IL$167&gt;EOMONTH($E85,$P85*12*(1-$O85)+$Q85*12*$O85+$R85*(1-$O85))),0,IF($X85="NNN",SUM(Expenses!IJ$14:IJ$18)*$F85,IF($X85="FSG",0,IF($X85="MG",SUMPRODUCT(Expenses!IJ$14:IJ$18,$Z85:$Z89)*$F85,MAX((Expenses!IJ$15-$AB85/12)*$AA85*$F85,0)+MAX((Expenses!IJ$14-$AB86/12)*$AA86*$F85,0)+MAX((Expenses!IJ$17-$AB87/12)*$AA87*$F85,0)+MAX((Expenses!IJ$16-$AB88/12)*$AA88*$F85,0)+MAX((Expenses!IJ$18-$AB89/12)*$AA89*$F85,0)))))</f>
        <v>0</v>
      </c>
      <c r="IM256" s="515">
        <f>IF(OR(IM$167&lt;=EOMONTH($E85,$R85*(1-$O85)),IM$167&gt;EOMONTH($E85,$P85*12*(1-$O85)+$Q85*12*$O85+$R85*(1-$O85))),0,IF($X85="NNN",SUM(Expenses!IK$14:IK$18)*$F85,IF($X85="FSG",0,IF($X85="MG",SUMPRODUCT(Expenses!IK$14:IK$18,$Z85:$Z89)*$F85,MAX((Expenses!IK$15-$AB85/12)*$AA85*$F85,0)+MAX((Expenses!IK$14-$AB86/12)*$AA86*$F85,0)+MAX((Expenses!IK$17-$AB87/12)*$AA87*$F85,0)+MAX((Expenses!IK$16-$AB88/12)*$AA88*$F85,0)+MAX((Expenses!IK$18-$AB89/12)*$AA89*$F85,0)))))</f>
        <v>0</v>
      </c>
      <c r="IN256" s="515">
        <f>IF(OR(IN$167&lt;=EOMONTH($E85,$R85*(1-$O85)),IN$167&gt;EOMONTH($E85,$P85*12*(1-$O85)+$Q85*12*$O85+$R85*(1-$O85))),0,IF($X85="NNN",SUM(Expenses!IL$14:IL$18)*$F85,IF($X85="FSG",0,IF($X85="MG",SUMPRODUCT(Expenses!IL$14:IL$18,$Z85:$Z89)*$F85,MAX((Expenses!IL$15-$AB85/12)*$AA85*$F85,0)+MAX((Expenses!IL$14-$AB86/12)*$AA86*$F85,0)+MAX((Expenses!IL$17-$AB87/12)*$AA87*$F85,0)+MAX((Expenses!IL$16-$AB88/12)*$AA88*$F85,0)+MAX((Expenses!IL$18-$AB89/12)*$AA89*$F85,0)))))</f>
        <v>0</v>
      </c>
      <c r="IO256" s="515">
        <f>IF(OR(IO$167&lt;=EOMONTH($E85,$R85*(1-$O85)),IO$167&gt;EOMONTH($E85,$P85*12*(1-$O85)+$Q85*12*$O85+$R85*(1-$O85))),0,IF($X85="NNN",SUM(Expenses!IM$14:IM$18)*$F85,IF($X85="FSG",0,IF($X85="MG",SUMPRODUCT(Expenses!IM$14:IM$18,$Z85:$Z89)*$F85,MAX((Expenses!IM$15-$AB85/12)*$AA85*$F85,0)+MAX((Expenses!IM$14-$AB86/12)*$AA86*$F85,0)+MAX((Expenses!IM$17-$AB87/12)*$AA87*$F85,0)+MAX((Expenses!IM$16-$AB88/12)*$AA88*$F85,0)+MAX((Expenses!IM$18-$AB89/12)*$AA89*$F85,0)))))</f>
        <v>0</v>
      </c>
      <c r="IP256" s="515">
        <f>IF(OR(IP$167&lt;=EOMONTH($E85,$R85*(1-$O85)),IP$167&gt;EOMONTH($E85,$P85*12*(1-$O85)+$Q85*12*$O85+$R85*(1-$O85))),0,IF($X85="NNN",SUM(Expenses!IN$14:IN$18)*$F85,IF($X85="FSG",0,IF($X85="MG",SUMPRODUCT(Expenses!IN$14:IN$18,$Z85:$Z89)*$F85,MAX((Expenses!IN$15-$AB85/12)*$AA85*$F85,0)+MAX((Expenses!IN$14-$AB86/12)*$AA86*$F85,0)+MAX((Expenses!IN$17-$AB87/12)*$AA87*$F85,0)+MAX((Expenses!IN$16-$AB88/12)*$AA88*$F85,0)+MAX((Expenses!IN$18-$AB89/12)*$AA89*$F85,0)))))</f>
        <v>0</v>
      </c>
      <c r="IQ256" s="515">
        <f>IF(OR(IQ$167&lt;=EOMONTH($E85,$R85*(1-$O85)),IQ$167&gt;EOMONTH($E85,$P85*12*(1-$O85)+$Q85*12*$O85+$R85*(1-$O85))),0,IF($X85="NNN",SUM(Expenses!IO$14:IO$18)*$F85,IF($X85="FSG",0,IF($X85="MG",SUMPRODUCT(Expenses!IO$14:IO$18,$Z85:$Z89)*$F85,MAX((Expenses!IO$15-$AB85/12)*$AA85*$F85,0)+MAX((Expenses!IO$14-$AB86/12)*$AA86*$F85,0)+MAX((Expenses!IO$17-$AB87/12)*$AA87*$F85,0)+MAX((Expenses!IO$16-$AB88/12)*$AA88*$F85,0)+MAX((Expenses!IO$18-$AB89/12)*$AA89*$F85,0)))))</f>
        <v>0</v>
      </c>
      <c r="IR256" s="515">
        <f>IF(OR(IR$167&lt;=EOMONTH($E85,$R85*(1-$O85)),IR$167&gt;EOMONTH($E85,$P85*12*(1-$O85)+$Q85*12*$O85+$R85*(1-$O85))),0,IF($X85="NNN",SUM(Expenses!IP$14:IP$18)*$F85,IF($X85="FSG",0,IF($X85="MG",SUMPRODUCT(Expenses!IP$14:IP$18,$Z85:$Z89)*$F85,MAX((Expenses!IP$15-$AB85/12)*$AA85*$F85,0)+MAX((Expenses!IP$14-$AB86/12)*$AA86*$F85,0)+MAX((Expenses!IP$17-$AB87/12)*$AA87*$F85,0)+MAX((Expenses!IP$16-$AB88/12)*$AA88*$F85,0)+MAX((Expenses!IP$18-$AB89/12)*$AA89*$F85,0)))))</f>
        <v>0</v>
      </c>
      <c r="IS256" s="515">
        <f>IF(OR(IS$167&lt;=EOMONTH($E85,$R85*(1-$O85)),IS$167&gt;EOMONTH($E85,$P85*12*(1-$O85)+$Q85*12*$O85+$R85*(1-$O85))),0,IF($X85="NNN",SUM(Expenses!IQ$14:IQ$18)*$F85,IF($X85="FSG",0,IF($X85="MG",SUMPRODUCT(Expenses!IQ$14:IQ$18,$Z85:$Z89)*$F85,MAX((Expenses!IQ$15-$AB85/12)*$AA85*$F85,0)+MAX((Expenses!IQ$14-$AB86/12)*$AA86*$F85,0)+MAX((Expenses!IQ$17-$AB87/12)*$AA87*$F85,0)+MAX((Expenses!IQ$16-$AB88/12)*$AA88*$F85,0)+MAX((Expenses!IQ$18-$AB89/12)*$AA89*$F85,0)))))</f>
        <v>0</v>
      </c>
      <c r="IT256" s="515">
        <f>IF(OR(IT$167&lt;=EOMONTH($E85,$R85*(1-$O85)),IT$167&gt;EOMONTH($E85,$P85*12*(1-$O85)+$Q85*12*$O85+$R85*(1-$O85))),0,IF($X85="NNN",SUM(Expenses!IR$14:IR$18)*$F85,IF($X85="FSG",0,IF($X85="MG",SUMPRODUCT(Expenses!IR$14:IR$18,$Z85:$Z89)*$F85,MAX((Expenses!IR$15-$AB85/12)*$AA85*$F85,0)+MAX((Expenses!IR$14-$AB86/12)*$AA86*$F85,0)+MAX((Expenses!IR$17-$AB87/12)*$AA87*$F85,0)+MAX((Expenses!IR$16-$AB88/12)*$AA88*$F85,0)+MAX((Expenses!IR$18-$AB89/12)*$AA89*$F85,0)))))</f>
        <v>0</v>
      </c>
      <c r="IU256" s="515">
        <f>IF(OR(IU$167&lt;=EOMONTH($E85,$R85*(1-$O85)),IU$167&gt;EOMONTH($E85,$P85*12*(1-$O85)+$Q85*12*$O85+$R85*(1-$O85))),0,IF($X85="NNN",SUM(Expenses!IS$14:IS$18)*$F85,IF($X85="FSG",0,IF($X85="MG",SUMPRODUCT(Expenses!IS$14:IS$18,$Z85:$Z89)*$F85,MAX((Expenses!IS$15-$AB85/12)*$AA85*$F85,0)+MAX((Expenses!IS$14-$AB86/12)*$AA86*$F85,0)+MAX((Expenses!IS$17-$AB87/12)*$AA87*$F85,0)+MAX((Expenses!IS$16-$AB88/12)*$AA88*$F85,0)+MAX((Expenses!IS$18-$AB89/12)*$AA89*$F85,0)))))</f>
        <v>0</v>
      </c>
      <c r="IV256" s="515">
        <f>IF(OR(IV$167&lt;=EOMONTH($E85,$R85*(1-$O85)),IV$167&gt;EOMONTH($E85,$P85*12*(1-$O85)+$Q85*12*$O85+$R85*(1-$O85))),0,IF($X85="NNN",SUM(Expenses!IT$14:IT$18)*$F85,IF($X85="FSG",0,IF($X85="MG",SUMPRODUCT(Expenses!IT$14:IT$18,$Z85:$Z89)*$F85,MAX((Expenses!IT$15-$AB85/12)*$AA85*$F85,0)+MAX((Expenses!IT$14-$AB86/12)*$AA86*$F85,0)+MAX((Expenses!IT$17-$AB87/12)*$AA87*$F85,0)+MAX((Expenses!IT$16-$AB88/12)*$AA88*$F85,0)+MAX((Expenses!IT$18-$AB89/12)*$AA89*$F85,0)))))</f>
        <v>0</v>
      </c>
      <c r="IW256" s="515">
        <f>IF(OR(IW$167&lt;=EOMONTH($E85,$R85*(1-$O85)),IW$167&gt;EOMONTH($E85,$P85*12*(1-$O85)+$Q85*12*$O85+$R85*(1-$O85))),0,IF($X85="NNN",SUM(Expenses!IU$14:IU$18)*$F85,IF($X85="FSG",0,IF($X85="MG",SUMPRODUCT(Expenses!IU$14:IU$18,$Z85:$Z89)*$F85,MAX((Expenses!IU$15-$AB85/12)*$AA85*$F85,0)+MAX((Expenses!IU$14-$AB86/12)*$AA86*$F85,0)+MAX((Expenses!IU$17-$AB87/12)*$AA87*$F85,0)+MAX((Expenses!IU$16-$AB88/12)*$AA88*$F85,0)+MAX((Expenses!IU$18-$AB89/12)*$AA89*$F85,0)))))</f>
        <v>0</v>
      </c>
      <c r="IX256" s="515">
        <f>IF(OR(IX$167&lt;=EOMONTH($E85,$R85*(1-$O85)),IX$167&gt;EOMONTH($E85,$P85*12*(1-$O85)+$Q85*12*$O85+$R85*(1-$O85))),0,IF($X85="NNN",SUM(Expenses!IV$14:IV$18)*$F85,IF($X85="FSG",0,IF($X85="MG",SUMPRODUCT(Expenses!IV$14:IV$18,$Z85:$Z89)*$F85,MAX((Expenses!IV$15-$AB85/12)*$AA85*$F85,0)+MAX((Expenses!IV$14-$AB86/12)*$AA86*$F85,0)+MAX((Expenses!IV$17-$AB87/12)*$AA87*$F85,0)+MAX((Expenses!IV$16-$AB88/12)*$AA88*$F85,0)+MAX((Expenses!IV$18-$AB89/12)*$AA89*$F85,0)))))</f>
        <v>0</v>
      </c>
      <c r="IY256" s="515">
        <f>IF(OR(IY$167&lt;=EOMONTH($E85,$R85*(1-$O85)),IY$167&gt;EOMONTH($E85,$P85*12*(1-$O85)+$Q85*12*$O85+$R85*(1-$O85))),0,IF($X85="NNN",SUM(Expenses!IW$14:IW$18)*$F85,IF($X85="FSG",0,IF($X85="MG",SUMPRODUCT(Expenses!IW$14:IW$18,$Z85:$Z89)*$F85,MAX((Expenses!IW$15-$AB85/12)*$AA85*$F85,0)+MAX((Expenses!IW$14-$AB86/12)*$AA86*$F85,0)+MAX((Expenses!IW$17-$AB87/12)*$AA87*$F85,0)+MAX((Expenses!IW$16-$AB88/12)*$AA88*$F85,0)+MAX((Expenses!IW$18-$AB89/12)*$AA89*$F85,0)))))</f>
        <v>0</v>
      </c>
      <c r="IZ256" s="515">
        <f>IF(OR(IZ$167&lt;=EOMONTH($E85,$R85*(1-$O85)),IZ$167&gt;EOMONTH($E85,$P85*12*(1-$O85)+$Q85*12*$O85+$R85*(1-$O85))),0,IF($X85="NNN",SUM(Expenses!IX$14:IX$18)*$F85,IF($X85="FSG",0,IF($X85="MG",SUMPRODUCT(Expenses!IX$14:IX$18,$Z85:$Z89)*$F85,MAX((Expenses!IX$15-$AB85/12)*$AA85*$F85,0)+MAX((Expenses!IX$14-$AB86/12)*$AA86*$F85,0)+MAX((Expenses!IX$17-$AB87/12)*$AA87*$F85,0)+MAX((Expenses!IX$16-$AB88/12)*$AA88*$F85,0)+MAX((Expenses!IX$18-$AB89/12)*$AA89*$F85,0)))))</f>
        <v>0</v>
      </c>
      <c r="JA256" s="515">
        <f>IF(OR(JA$167&lt;=EOMONTH($E85,$R85*(1-$O85)),JA$167&gt;EOMONTH($E85,$P85*12*(1-$O85)+$Q85*12*$O85+$R85*(1-$O85))),0,IF($X85="NNN",SUM(Expenses!IY$14:IY$18)*$F85,IF($X85="FSG",0,IF($X85="MG",SUMPRODUCT(Expenses!IY$14:IY$18,$Z85:$Z89)*$F85,MAX((Expenses!IY$15-$AB85/12)*$AA85*$F85,0)+MAX((Expenses!IY$14-$AB86/12)*$AA86*$F85,0)+MAX((Expenses!IY$17-$AB87/12)*$AA87*$F85,0)+MAX((Expenses!IY$16-$AB88/12)*$AA88*$F85,0)+MAX((Expenses!IY$18-$AB89/12)*$AA89*$F85,0)))))</f>
        <v>0</v>
      </c>
      <c r="JB256" s="515">
        <f>IF(OR(JB$167&lt;=EOMONTH($E85,$R85*(1-$O85)),JB$167&gt;EOMONTH($E85,$P85*12*(1-$O85)+$Q85*12*$O85+$R85*(1-$O85))),0,IF($X85="NNN",SUM(Expenses!IZ$14:IZ$18)*$F85,IF($X85="FSG",0,IF($X85="MG",SUMPRODUCT(Expenses!IZ$14:IZ$18,$Z85:$Z89)*$F85,MAX((Expenses!IZ$15-$AB85/12)*$AA85*$F85,0)+MAX((Expenses!IZ$14-$AB86/12)*$AA86*$F85,0)+MAX((Expenses!IZ$17-$AB87/12)*$AA87*$F85,0)+MAX((Expenses!IZ$16-$AB88/12)*$AA88*$F85,0)+MAX((Expenses!IZ$18-$AB89/12)*$AA89*$F85,0)))))</f>
        <v>0</v>
      </c>
      <c r="JC256" s="515">
        <f>IF(OR(JC$167&lt;=EOMONTH($E85,$R85*(1-$O85)),JC$167&gt;EOMONTH($E85,$P85*12*(1-$O85)+$Q85*12*$O85+$R85*(1-$O85))),0,IF($X85="NNN",SUM(Expenses!JA$14:JA$18)*$F85,IF($X85="FSG",0,IF($X85="MG",SUMPRODUCT(Expenses!JA$14:JA$18,$Z85:$Z89)*$F85,MAX((Expenses!JA$15-$AB85/12)*$AA85*$F85,0)+MAX((Expenses!JA$14-$AB86/12)*$AA86*$F85,0)+MAX((Expenses!JA$17-$AB87/12)*$AA87*$F85,0)+MAX((Expenses!JA$16-$AB88/12)*$AA88*$F85,0)+MAX((Expenses!JA$18-$AB89/12)*$AA89*$F85,0)))))</f>
        <v>0</v>
      </c>
      <c r="JD256" s="515">
        <f>IF(OR(JD$167&lt;=EOMONTH($E85,$R85*(1-$O85)),JD$167&gt;EOMONTH($E85,$P85*12*(1-$O85)+$Q85*12*$O85+$R85*(1-$O85))),0,IF($X85="NNN",SUM(Expenses!JB$14:JB$18)*$F85,IF($X85="FSG",0,IF($X85="MG",SUMPRODUCT(Expenses!JB$14:JB$18,$Z85:$Z89)*$F85,MAX((Expenses!JB$15-$AB85/12)*$AA85*$F85,0)+MAX((Expenses!JB$14-$AB86/12)*$AA86*$F85,0)+MAX((Expenses!JB$17-$AB87/12)*$AA87*$F85,0)+MAX((Expenses!JB$16-$AB88/12)*$AA88*$F85,0)+MAX((Expenses!JB$18-$AB89/12)*$AA89*$F85,0)))))</f>
        <v>0</v>
      </c>
      <c r="JE256" s="515">
        <f>IF(OR(JE$167&lt;=EOMONTH($E85,$R85*(1-$O85)),JE$167&gt;EOMONTH($E85,$P85*12*(1-$O85)+$Q85*12*$O85+$R85*(1-$O85))),0,IF($X85="NNN",SUM(Expenses!JC$14:JC$18)*$F85,IF($X85="FSG",0,IF($X85="MG",SUMPRODUCT(Expenses!JC$14:JC$18,$Z85:$Z89)*$F85,MAX((Expenses!JC$15-$AB85/12)*$AA85*$F85,0)+MAX((Expenses!JC$14-$AB86/12)*$AA86*$F85,0)+MAX((Expenses!JC$17-$AB87/12)*$AA87*$F85,0)+MAX((Expenses!JC$16-$AB88/12)*$AA88*$F85,0)+MAX((Expenses!JC$18-$AB89/12)*$AA89*$F85,0)))))</f>
        <v>0</v>
      </c>
      <c r="JF256" s="515">
        <f>IF(OR(JF$167&lt;=EOMONTH($E85,$R85*(1-$O85)),JF$167&gt;EOMONTH($E85,$P85*12*(1-$O85)+$Q85*12*$O85+$R85*(1-$O85))),0,IF($X85="NNN",SUM(Expenses!JD$14:JD$18)*$F85,IF($X85="FSG",0,IF($X85="MG",SUMPRODUCT(Expenses!JD$14:JD$18,$Z85:$Z89)*$F85,MAX((Expenses!JD$15-$AB85/12)*$AA85*$F85,0)+MAX((Expenses!JD$14-$AB86/12)*$AA86*$F85,0)+MAX((Expenses!JD$17-$AB87/12)*$AA87*$F85,0)+MAX((Expenses!JD$16-$AB88/12)*$AA88*$F85,0)+MAX((Expenses!JD$18-$AB89/12)*$AA89*$F85,0)))))</f>
        <v>0</v>
      </c>
      <c r="JG256" s="515">
        <f>IF(OR(JG$167&lt;=EOMONTH($E85,$R85*(1-$O85)),JG$167&gt;EOMONTH($E85,$P85*12*(1-$O85)+$Q85*12*$O85+$R85*(1-$O85))),0,IF($X85="NNN",SUM(Expenses!JE$14:JE$18)*$F85,IF($X85="FSG",0,IF($X85="MG",SUMPRODUCT(Expenses!JE$14:JE$18,$Z85:$Z89)*$F85,MAX((Expenses!JE$15-$AB85/12)*$AA85*$F85,0)+MAX((Expenses!JE$14-$AB86/12)*$AA86*$F85,0)+MAX((Expenses!JE$17-$AB87/12)*$AA87*$F85,0)+MAX((Expenses!JE$16-$AB88/12)*$AA88*$F85,0)+MAX((Expenses!JE$18-$AB89/12)*$AA89*$F85,0)))))</f>
        <v>0</v>
      </c>
      <c r="JH256" s="515">
        <f>IF(OR(JH$167&lt;=EOMONTH($E85,$R85*(1-$O85)),JH$167&gt;EOMONTH($E85,$P85*12*(1-$O85)+$Q85*12*$O85+$R85*(1-$O85))),0,IF($X85="NNN",SUM(Expenses!JF$14:JF$18)*$F85,IF($X85="FSG",0,IF($X85="MG",SUMPRODUCT(Expenses!JF$14:JF$18,$Z85:$Z89)*$F85,MAX((Expenses!JF$15-$AB85/12)*$AA85*$F85,0)+MAX((Expenses!JF$14-$AB86/12)*$AA86*$F85,0)+MAX((Expenses!JF$17-$AB87/12)*$AA87*$F85,0)+MAX((Expenses!JF$16-$AB88/12)*$AA88*$F85,0)+MAX((Expenses!JF$18-$AB89/12)*$AA89*$F85,0)))))</f>
        <v>0</v>
      </c>
      <c r="JI256" s="515">
        <f>IF(OR(JI$167&lt;=EOMONTH($E85,$R85*(1-$O85)),JI$167&gt;EOMONTH($E85,$P85*12*(1-$O85)+$Q85*12*$O85+$R85*(1-$O85))),0,IF($X85="NNN",SUM(Expenses!JG$14:JG$18)*$F85,IF($X85="FSG",0,IF($X85="MG",SUMPRODUCT(Expenses!JG$14:JG$18,$Z85:$Z89)*$F85,MAX((Expenses!JG$15-$AB85/12)*$AA85*$F85,0)+MAX((Expenses!JG$14-$AB86/12)*$AA86*$F85,0)+MAX((Expenses!JG$17-$AB87/12)*$AA87*$F85,0)+MAX((Expenses!JG$16-$AB88/12)*$AA88*$F85,0)+MAX((Expenses!JG$18-$AB89/12)*$AA89*$F85,0)))))</f>
        <v>0</v>
      </c>
      <c r="JJ256" s="515">
        <f>IF(OR(JJ$167&lt;=EOMONTH($E85,$R85*(1-$O85)),JJ$167&gt;EOMONTH($E85,$P85*12*(1-$O85)+$Q85*12*$O85+$R85*(1-$O85))),0,IF($X85="NNN",SUM(Expenses!JH$14:JH$18)*$F85,IF($X85="FSG",0,IF($X85="MG",SUMPRODUCT(Expenses!JH$14:JH$18,$Z85:$Z89)*$F85,MAX((Expenses!JH$15-$AB85/12)*$AA85*$F85,0)+MAX((Expenses!JH$14-$AB86/12)*$AA86*$F85,0)+MAX((Expenses!JH$17-$AB87/12)*$AA87*$F85,0)+MAX((Expenses!JH$16-$AB88/12)*$AA88*$F85,0)+MAX((Expenses!JH$18-$AB89/12)*$AA89*$F85,0)))))</f>
        <v>0</v>
      </c>
      <c r="JK256" s="515">
        <f>IF(OR(JK$167&lt;=EOMONTH($E85,$R85*(1-$O85)),JK$167&gt;EOMONTH($E85,$P85*12*(1-$O85)+$Q85*12*$O85+$R85*(1-$O85))),0,IF($X85="NNN",SUM(Expenses!JI$14:JI$18)*$F85,IF($X85="FSG",0,IF($X85="MG",SUMPRODUCT(Expenses!JI$14:JI$18,$Z85:$Z89)*$F85,MAX((Expenses!JI$15-$AB85/12)*$AA85*$F85,0)+MAX((Expenses!JI$14-$AB86/12)*$AA86*$F85,0)+MAX((Expenses!JI$17-$AB87/12)*$AA87*$F85,0)+MAX((Expenses!JI$16-$AB88/12)*$AA88*$F85,0)+MAX((Expenses!JI$18-$AB89/12)*$AA89*$F85,0)))))</f>
        <v>0</v>
      </c>
      <c r="JL256" s="515">
        <f>IF(OR(JL$167&lt;=EOMONTH($E85,$R85*(1-$O85)),JL$167&gt;EOMONTH($E85,$P85*12*(1-$O85)+$Q85*12*$O85+$R85*(1-$O85))),0,IF($X85="NNN",SUM(Expenses!JJ$14:JJ$18)*$F85,IF($X85="FSG",0,IF($X85="MG",SUMPRODUCT(Expenses!JJ$14:JJ$18,$Z85:$Z89)*$F85,MAX((Expenses!JJ$15-$AB85/12)*$AA85*$F85,0)+MAX((Expenses!JJ$14-$AB86/12)*$AA86*$F85,0)+MAX((Expenses!JJ$17-$AB87/12)*$AA87*$F85,0)+MAX((Expenses!JJ$16-$AB88/12)*$AA88*$F85,0)+MAX((Expenses!JJ$18-$AB89/12)*$AA89*$F85,0)))))</f>
        <v>0</v>
      </c>
      <c r="JM256" s="515">
        <f>IF(OR(JM$167&lt;=EOMONTH($E85,$R85*(1-$O85)),JM$167&gt;EOMONTH($E85,$P85*12*(1-$O85)+$Q85*12*$O85+$R85*(1-$O85))),0,IF($X85="NNN",SUM(Expenses!JK$14:JK$18)*$F85,IF($X85="FSG",0,IF($X85="MG",SUMPRODUCT(Expenses!JK$14:JK$18,$Z85:$Z89)*$F85,MAX((Expenses!JK$15-$AB85/12)*$AA85*$F85,0)+MAX((Expenses!JK$14-$AB86/12)*$AA86*$F85,0)+MAX((Expenses!JK$17-$AB87/12)*$AA87*$F85,0)+MAX((Expenses!JK$16-$AB88/12)*$AA88*$F85,0)+MAX((Expenses!JK$18-$AB89/12)*$AA89*$F85,0)))))</f>
        <v>0</v>
      </c>
      <c r="JN256" s="515">
        <f>IF(OR(JN$167&lt;=EOMONTH($E85,$R85*(1-$O85)),JN$167&gt;EOMONTH($E85,$P85*12*(1-$O85)+$Q85*12*$O85+$R85*(1-$O85))),0,IF($X85="NNN",SUM(Expenses!JL$14:JL$18)*$F85,IF($X85="FSG",0,IF($X85="MG",SUMPRODUCT(Expenses!JL$14:JL$18,$Z85:$Z89)*$F85,MAX((Expenses!JL$15-$AB85/12)*$AA85*$F85,0)+MAX((Expenses!JL$14-$AB86/12)*$AA86*$F85,0)+MAX((Expenses!JL$17-$AB87/12)*$AA87*$F85,0)+MAX((Expenses!JL$16-$AB88/12)*$AA88*$F85,0)+MAX((Expenses!JL$18-$AB89/12)*$AA89*$F85,0)))))</f>
        <v>0</v>
      </c>
      <c r="JO256" s="515">
        <f>IF(OR(JO$167&lt;=EOMONTH($E85,$R85*(1-$O85)),JO$167&gt;EOMONTH($E85,$P85*12*(1-$O85)+$Q85*12*$O85+$R85*(1-$O85))),0,IF($X85="NNN",SUM(Expenses!JM$14:JM$18)*$F85,IF($X85="FSG",0,IF($X85="MG",SUMPRODUCT(Expenses!JM$14:JM$18,$Z85:$Z89)*$F85,MAX((Expenses!JM$15-$AB85/12)*$AA85*$F85,0)+MAX((Expenses!JM$14-$AB86/12)*$AA86*$F85,0)+MAX((Expenses!JM$17-$AB87/12)*$AA87*$F85,0)+MAX((Expenses!JM$16-$AB88/12)*$AA88*$F85,0)+MAX((Expenses!JM$18-$AB89/12)*$AA89*$F85,0)))))</f>
        <v>0</v>
      </c>
      <c r="JP256" s="515">
        <f>IF(OR(JP$167&lt;=EOMONTH($E85,$R85*(1-$O85)),JP$167&gt;EOMONTH($E85,$P85*12*(1-$O85)+$Q85*12*$O85+$R85*(1-$O85))),0,IF($X85="NNN",SUM(Expenses!JN$14:JN$18)*$F85,IF($X85="FSG",0,IF($X85="MG",SUMPRODUCT(Expenses!JN$14:JN$18,$Z85:$Z89)*$F85,MAX((Expenses!JN$15-$AB85/12)*$AA85*$F85,0)+MAX((Expenses!JN$14-$AB86/12)*$AA86*$F85,0)+MAX((Expenses!JN$17-$AB87/12)*$AA87*$F85,0)+MAX((Expenses!JN$16-$AB88/12)*$AA88*$F85,0)+MAX((Expenses!JN$18-$AB89/12)*$AA89*$F85,0)))))</f>
        <v>0</v>
      </c>
      <c r="JQ256" s="515">
        <f>IF(OR(JQ$167&lt;=EOMONTH($E85,$R85*(1-$O85)),JQ$167&gt;EOMONTH($E85,$P85*12*(1-$O85)+$Q85*12*$O85+$R85*(1-$O85))),0,IF($X85="NNN",SUM(Expenses!JO$14:JO$18)*$F85,IF($X85="FSG",0,IF($X85="MG",SUMPRODUCT(Expenses!JO$14:JO$18,$Z85:$Z89)*$F85,MAX((Expenses!JO$15-$AB85/12)*$AA85*$F85,0)+MAX((Expenses!JO$14-$AB86/12)*$AA86*$F85,0)+MAX((Expenses!JO$17-$AB87/12)*$AA87*$F85,0)+MAX((Expenses!JO$16-$AB88/12)*$AA88*$F85,0)+MAX((Expenses!JO$18-$AB89/12)*$AA89*$F85,0)))))</f>
        <v>0</v>
      </c>
      <c r="JR256" s="515">
        <f>IF(OR(JR$167&lt;=EOMONTH($E85,$R85*(1-$O85)),JR$167&gt;EOMONTH($E85,$P85*12*(1-$O85)+$Q85*12*$O85+$R85*(1-$O85))),0,IF($X85="NNN",SUM(Expenses!JP$14:JP$18)*$F85,IF($X85="FSG",0,IF($X85="MG",SUMPRODUCT(Expenses!JP$14:JP$18,$Z85:$Z89)*$F85,MAX((Expenses!JP$15-$AB85/12)*$AA85*$F85,0)+MAX((Expenses!JP$14-$AB86/12)*$AA86*$F85,0)+MAX((Expenses!JP$17-$AB87/12)*$AA87*$F85,0)+MAX((Expenses!JP$16-$AB88/12)*$AA88*$F85,0)+MAX((Expenses!JP$18-$AB89/12)*$AA89*$F85,0)))))</f>
        <v>0</v>
      </c>
      <c r="JS256" s="515">
        <f>IF(OR(JS$167&lt;=EOMONTH($E85,$R85*(1-$O85)),JS$167&gt;EOMONTH($E85,$P85*12*(1-$O85)+$Q85*12*$O85+$R85*(1-$O85))),0,IF($X85="NNN",SUM(Expenses!JQ$14:JQ$18)*$F85,IF($X85="FSG",0,IF($X85="MG",SUMPRODUCT(Expenses!JQ$14:JQ$18,$Z85:$Z89)*$F85,MAX((Expenses!JQ$15-$AB85/12)*$AA85*$F85,0)+MAX((Expenses!JQ$14-$AB86/12)*$AA86*$F85,0)+MAX((Expenses!JQ$17-$AB87/12)*$AA87*$F85,0)+MAX((Expenses!JQ$16-$AB88/12)*$AA88*$F85,0)+MAX((Expenses!JQ$18-$AB89/12)*$AA89*$F85,0)))))</f>
        <v>0</v>
      </c>
      <c r="JT256" s="515">
        <f>IF(OR(JT$167&lt;=EOMONTH($E85,$R85*(1-$O85)),JT$167&gt;EOMONTH($E85,$P85*12*(1-$O85)+$Q85*12*$O85+$R85*(1-$O85))),0,IF($X85="NNN",SUM(Expenses!JR$14:JR$18)*$F85,IF($X85="FSG",0,IF($X85="MG",SUMPRODUCT(Expenses!JR$14:JR$18,$Z85:$Z89)*$F85,MAX((Expenses!JR$15-$AB85/12)*$AA85*$F85,0)+MAX((Expenses!JR$14-$AB86/12)*$AA86*$F85,0)+MAX((Expenses!JR$17-$AB87/12)*$AA87*$F85,0)+MAX((Expenses!JR$16-$AB88/12)*$AA88*$F85,0)+MAX((Expenses!JR$18-$AB89/12)*$AA89*$F85,0)))))</f>
        <v>0</v>
      </c>
      <c r="JU256" s="515">
        <f>IF(OR(JU$167&lt;=EOMONTH($E85,$R85*(1-$O85)),JU$167&gt;EOMONTH($E85,$P85*12*(1-$O85)+$Q85*12*$O85+$R85*(1-$O85))),0,IF($X85="NNN",SUM(Expenses!JS$14:JS$18)*$F85,IF($X85="FSG",0,IF($X85="MG",SUMPRODUCT(Expenses!JS$14:JS$18,$Z85:$Z89)*$F85,MAX((Expenses!JS$15-$AB85/12)*$AA85*$F85,0)+MAX((Expenses!JS$14-$AB86/12)*$AA86*$F85,0)+MAX((Expenses!JS$17-$AB87/12)*$AA87*$F85,0)+MAX((Expenses!JS$16-$AB88/12)*$AA88*$F85,0)+MAX((Expenses!JS$18-$AB89/12)*$AA89*$F85,0)))))</f>
        <v>0</v>
      </c>
      <c r="JV256" s="515">
        <f>IF(OR(JV$167&lt;=EOMONTH($E85,$R85*(1-$O85)),JV$167&gt;EOMONTH($E85,$P85*12*(1-$O85)+$Q85*12*$O85+$R85*(1-$O85))),0,IF($X85="NNN",SUM(Expenses!JT$14:JT$18)*$F85,IF($X85="FSG",0,IF($X85="MG",SUMPRODUCT(Expenses!JT$14:JT$18,$Z85:$Z89)*$F85,MAX((Expenses!JT$15-$AB85/12)*$AA85*$F85,0)+MAX((Expenses!JT$14-$AB86/12)*$AA86*$F85,0)+MAX((Expenses!JT$17-$AB87/12)*$AA87*$F85,0)+MAX((Expenses!JT$16-$AB88/12)*$AA88*$F85,0)+MAX((Expenses!JT$18-$AB89/12)*$AA89*$F85,0)))))</f>
        <v>0</v>
      </c>
      <c r="JW256" s="515">
        <f>IF(OR(JW$167&lt;=EOMONTH($E85,$R85*(1-$O85)),JW$167&gt;EOMONTH($E85,$P85*12*(1-$O85)+$Q85*12*$O85+$R85*(1-$O85))),0,IF($X85="NNN",SUM(Expenses!JU$14:JU$18)*$F85,IF($X85="FSG",0,IF($X85="MG",SUMPRODUCT(Expenses!JU$14:JU$18,$Z85:$Z89)*$F85,MAX((Expenses!JU$15-$AB85/12)*$AA85*$F85,0)+MAX((Expenses!JU$14-$AB86/12)*$AA86*$F85,0)+MAX((Expenses!JU$17-$AB87/12)*$AA87*$F85,0)+MAX((Expenses!JU$16-$AB88/12)*$AA88*$F85,0)+MAX((Expenses!JU$18-$AB89/12)*$AA89*$F85,0)))))</f>
        <v>0</v>
      </c>
      <c r="JX256" s="515">
        <f>IF(OR(JX$167&lt;=EOMONTH($E85,$R85*(1-$O85)),JX$167&gt;EOMONTH($E85,$P85*12*(1-$O85)+$Q85*12*$O85+$R85*(1-$O85))),0,IF($X85="NNN",SUM(Expenses!JV$14:JV$18)*$F85,IF($X85="FSG",0,IF($X85="MG",SUMPRODUCT(Expenses!JV$14:JV$18,$Z85:$Z89)*$F85,MAX((Expenses!JV$15-$AB85/12)*$AA85*$F85,0)+MAX((Expenses!JV$14-$AB86/12)*$AA86*$F85,0)+MAX((Expenses!JV$17-$AB87/12)*$AA87*$F85,0)+MAX((Expenses!JV$16-$AB88/12)*$AA88*$F85,0)+MAX((Expenses!JV$18-$AB89/12)*$AA89*$F85,0)))))</f>
        <v>0</v>
      </c>
      <c r="JY256" s="515">
        <f>IF(OR(JY$167&lt;=EOMONTH($E85,$R85*(1-$O85)),JY$167&gt;EOMONTH($E85,$P85*12*(1-$O85)+$Q85*12*$O85+$R85*(1-$O85))),0,IF($X85="NNN",SUM(Expenses!JW$14:JW$18)*$F85,IF($X85="FSG",0,IF($X85="MG",SUMPRODUCT(Expenses!JW$14:JW$18,$Z85:$Z89)*$F85,MAX((Expenses!JW$15-$AB85/12)*$AA85*$F85,0)+MAX((Expenses!JW$14-$AB86/12)*$AA86*$F85,0)+MAX((Expenses!JW$17-$AB87/12)*$AA87*$F85,0)+MAX((Expenses!JW$16-$AB88/12)*$AA88*$F85,0)+MAX((Expenses!JW$18-$AB89/12)*$AA89*$F85,0)))))</f>
        <v>0</v>
      </c>
      <c r="JZ256" s="515">
        <f>IF(OR(JZ$167&lt;=EOMONTH($E85,$R85*(1-$O85)),JZ$167&gt;EOMONTH($E85,$P85*12*(1-$O85)+$Q85*12*$O85+$R85*(1-$O85))),0,IF($X85="NNN",SUM(Expenses!JX$14:JX$18)*$F85,IF($X85="FSG",0,IF($X85="MG",SUMPRODUCT(Expenses!JX$14:JX$18,$Z85:$Z89)*$F85,MAX((Expenses!JX$15-$AB85/12)*$AA85*$F85,0)+MAX((Expenses!JX$14-$AB86/12)*$AA86*$F85,0)+MAX((Expenses!JX$17-$AB87/12)*$AA87*$F85,0)+MAX((Expenses!JX$16-$AB88/12)*$AA88*$F85,0)+MAX((Expenses!JX$18-$AB89/12)*$AA89*$F85,0)))))</f>
        <v>0</v>
      </c>
      <c r="KA256" s="515">
        <f>IF(OR(KA$167&lt;=EOMONTH($E85,$R85*(1-$O85)),KA$167&gt;EOMONTH($E85,$P85*12*(1-$O85)+$Q85*12*$O85+$R85*(1-$O85))),0,IF($X85="NNN",SUM(Expenses!JY$14:JY$18)*$F85,IF($X85="FSG",0,IF($X85="MG",SUMPRODUCT(Expenses!JY$14:JY$18,$Z85:$Z89)*$F85,MAX((Expenses!JY$15-$AB85/12)*$AA85*$F85,0)+MAX((Expenses!JY$14-$AB86/12)*$AA86*$F85,0)+MAX((Expenses!JY$17-$AB87/12)*$AA87*$F85,0)+MAX((Expenses!JY$16-$AB88/12)*$AA88*$F85,0)+MAX((Expenses!JY$18-$AB89/12)*$AA89*$F85,0)))))</f>
        <v>0</v>
      </c>
      <c r="KB256" s="515">
        <f>IF(OR(KB$167&lt;=EOMONTH($E85,$R85*(1-$O85)),KB$167&gt;EOMONTH($E85,$P85*12*(1-$O85)+$Q85*12*$O85+$R85*(1-$O85))),0,IF($X85="NNN",SUM(Expenses!JZ$14:JZ$18)*$F85,IF($X85="FSG",0,IF($X85="MG",SUMPRODUCT(Expenses!JZ$14:JZ$18,$Z85:$Z89)*$F85,MAX((Expenses!JZ$15-$AB85/12)*$AA85*$F85,0)+MAX((Expenses!JZ$14-$AB86/12)*$AA86*$F85,0)+MAX((Expenses!JZ$17-$AB87/12)*$AA87*$F85,0)+MAX((Expenses!JZ$16-$AB88/12)*$AA88*$F85,0)+MAX((Expenses!JZ$18-$AB89/12)*$AA89*$F85,0)))))</f>
        <v>0</v>
      </c>
      <c r="KC256" s="515">
        <f>IF(OR(KC$167&lt;=EOMONTH($E85,$R85*(1-$O85)),KC$167&gt;EOMONTH($E85,$P85*12*(1-$O85)+$Q85*12*$O85+$R85*(1-$O85))),0,IF($X85="NNN",SUM(Expenses!KA$14:KA$18)*$F85,IF($X85="FSG",0,IF($X85="MG",SUMPRODUCT(Expenses!KA$14:KA$18,$Z85:$Z89)*$F85,MAX((Expenses!KA$15-$AB85/12)*$AA85*$F85,0)+MAX((Expenses!KA$14-$AB86/12)*$AA86*$F85,0)+MAX((Expenses!KA$17-$AB87/12)*$AA87*$F85,0)+MAX((Expenses!KA$16-$AB88/12)*$AA88*$F85,0)+MAX((Expenses!KA$18-$AB89/12)*$AA89*$F85,0)))))</f>
        <v>0</v>
      </c>
      <c r="KD256" s="515">
        <f>IF(OR(KD$167&lt;=EOMONTH($E85,$R85*(1-$O85)),KD$167&gt;EOMONTH($E85,$P85*12*(1-$O85)+$Q85*12*$O85+$R85*(1-$O85))),0,IF($X85="NNN",SUM(Expenses!KB$14:KB$18)*$F85,IF($X85="FSG",0,IF($X85="MG",SUMPRODUCT(Expenses!KB$14:KB$18,$Z85:$Z89)*$F85,MAX((Expenses!KB$15-$AB85/12)*$AA85*$F85,0)+MAX((Expenses!KB$14-$AB86/12)*$AA86*$F85,0)+MAX((Expenses!KB$17-$AB87/12)*$AA87*$F85,0)+MAX((Expenses!KB$16-$AB88/12)*$AA88*$F85,0)+MAX((Expenses!KB$18-$AB89/12)*$AA89*$F85,0)))))</f>
        <v>0</v>
      </c>
      <c r="KE256" s="515">
        <f>IF(OR(KE$167&lt;=EOMONTH($E85,$R85*(1-$O85)),KE$167&gt;EOMONTH($E85,$P85*12*(1-$O85)+$Q85*12*$O85+$R85*(1-$O85))),0,IF($X85="NNN",SUM(Expenses!KC$14:KC$18)*$F85,IF($X85="FSG",0,IF($X85="MG",SUMPRODUCT(Expenses!KC$14:KC$18,$Z85:$Z89)*$F85,MAX((Expenses!KC$15-$AB85/12)*$AA85*$F85,0)+MAX((Expenses!KC$14-$AB86/12)*$AA86*$F85,0)+MAX((Expenses!KC$17-$AB87/12)*$AA87*$F85,0)+MAX((Expenses!KC$16-$AB88/12)*$AA88*$F85,0)+MAX((Expenses!KC$18-$AB89/12)*$AA89*$F85,0)))))</f>
        <v>0</v>
      </c>
      <c r="KF256" s="515">
        <f>IF(OR(KF$167&lt;=EOMONTH($E85,$R85*(1-$O85)),KF$167&gt;EOMONTH($E85,$P85*12*(1-$O85)+$Q85*12*$O85+$R85*(1-$O85))),0,IF($X85="NNN",SUM(Expenses!KD$14:KD$18)*$F85,IF($X85="FSG",0,IF($X85="MG",SUMPRODUCT(Expenses!KD$14:KD$18,$Z85:$Z89)*$F85,MAX((Expenses!KD$15-$AB85/12)*$AA85*$F85,0)+MAX((Expenses!KD$14-$AB86/12)*$AA86*$F85,0)+MAX((Expenses!KD$17-$AB87/12)*$AA87*$F85,0)+MAX((Expenses!KD$16-$AB88/12)*$AA88*$F85,0)+MAX((Expenses!KD$18-$AB89/12)*$AA89*$F85,0)))))</f>
        <v>0</v>
      </c>
      <c r="KG256" s="515">
        <f>IF(OR(KG$167&lt;=EOMONTH($E85,$R85*(1-$O85)),KG$167&gt;EOMONTH($E85,$P85*12*(1-$O85)+$Q85*12*$O85+$R85*(1-$O85))),0,IF($X85="NNN",SUM(Expenses!KE$14:KE$18)*$F85,IF($X85="FSG",0,IF($X85="MG",SUMPRODUCT(Expenses!KE$14:KE$18,$Z85:$Z89)*$F85,MAX((Expenses!KE$15-$AB85/12)*$AA85*$F85,0)+MAX((Expenses!KE$14-$AB86/12)*$AA86*$F85,0)+MAX((Expenses!KE$17-$AB87/12)*$AA87*$F85,0)+MAX((Expenses!KE$16-$AB88/12)*$AA88*$F85,0)+MAX((Expenses!KE$18-$AB89/12)*$AA89*$F85,0)))))</f>
        <v>0</v>
      </c>
      <c r="KH256" s="515">
        <f>IF(OR(KH$167&lt;=EOMONTH($E85,$R85*(1-$O85)),KH$167&gt;EOMONTH($E85,$P85*12*(1-$O85)+$Q85*12*$O85+$R85*(1-$O85))),0,IF($X85="NNN",SUM(Expenses!KF$14:KF$18)*$F85,IF($X85="FSG",0,IF($X85="MG",SUMPRODUCT(Expenses!KF$14:KF$18,$Z85:$Z89)*$F85,MAX((Expenses!KF$15-$AB85/12)*$AA85*$F85,0)+MAX((Expenses!KF$14-$AB86/12)*$AA86*$F85,0)+MAX((Expenses!KF$17-$AB87/12)*$AA87*$F85,0)+MAX((Expenses!KF$16-$AB88/12)*$AA88*$F85,0)+MAX((Expenses!KF$18-$AB89/12)*$AA89*$F85,0)))))</f>
        <v>0</v>
      </c>
      <c r="KI256" s="515">
        <f>IF(OR(KI$167&lt;=EOMONTH($E85,$R85*(1-$O85)),KI$167&gt;EOMONTH($E85,$P85*12*(1-$O85)+$Q85*12*$O85+$R85*(1-$O85))),0,IF($X85="NNN",SUM(Expenses!KG$14:KG$18)*$F85,IF($X85="FSG",0,IF($X85="MG",SUMPRODUCT(Expenses!KG$14:KG$18,$Z85:$Z89)*$F85,MAX((Expenses!KG$15-$AB85/12)*$AA85*$F85,0)+MAX((Expenses!KG$14-$AB86/12)*$AA86*$F85,0)+MAX((Expenses!KG$17-$AB87/12)*$AA87*$F85,0)+MAX((Expenses!KG$16-$AB88/12)*$AA88*$F85,0)+MAX((Expenses!KG$18-$AB89/12)*$AA89*$F85,0)))))</f>
        <v>0</v>
      </c>
      <c r="KJ256" s="515">
        <f>IF(OR(KJ$167&lt;=EOMONTH($E85,$R85*(1-$O85)),KJ$167&gt;EOMONTH($E85,$P85*12*(1-$O85)+$Q85*12*$O85+$R85*(1-$O85))),0,IF($X85="NNN",SUM(Expenses!KH$14:KH$18)*$F85,IF($X85="FSG",0,IF($X85="MG",SUMPRODUCT(Expenses!KH$14:KH$18,$Z85:$Z89)*$F85,MAX((Expenses!KH$15-$AB85/12)*$AA85*$F85,0)+MAX((Expenses!KH$14-$AB86/12)*$AA86*$F85,0)+MAX((Expenses!KH$17-$AB87/12)*$AA87*$F85,0)+MAX((Expenses!KH$16-$AB88/12)*$AA88*$F85,0)+MAX((Expenses!KH$18-$AB89/12)*$AA89*$F85,0)))))</f>
        <v>0</v>
      </c>
      <c r="KK256" s="515">
        <f>IF(OR(KK$167&lt;=EOMONTH($E85,$R85*(1-$O85)),KK$167&gt;EOMONTH($E85,$P85*12*(1-$O85)+$Q85*12*$O85+$R85*(1-$O85))),0,IF($X85="NNN",SUM(Expenses!KI$14:KI$18)*$F85,IF($X85="FSG",0,IF($X85="MG",SUMPRODUCT(Expenses!KI$14:KI$18,$Z85:$Z89)*$F85,MAX((Expenses!KI$15-$AB85/12)*$AA85*$F85,0)+MAX((Expenses!KI$14-$AB86/12)*$AA86*$F85,0)+MAX((Expenses!KI$17-$AB87/12)*$AA87*$F85,0)+MAX((Expenses!KI$16-$AB88/12)*$AA88*$F85,0)+MAX((Expenses!KI$18-$AB89/12)*$AA89*$F85,0)))))</f>
        <v>0</v>
      </c>
      <c r="KL256" s="515">
        <f>IF(OR(KL$167&lt;=EOMONTH($E85,$R85*(1-$O85)),KL$167&gt;EOMONTH($E85,$P85*12*(1-$O85)+$Q85*12*$O85+$R85*(1-$O85))),0,IF($X85="NNN",SUM(Expenses!KJ$14:KJ$18)*$F85,IF($X85="FSG",0,IF($X85="MG",SUMPRODUCT(Expenses!KJ$14:KJ$18,$Z85:$Z89)*$F85,MAX((Expenses!KJ$15-$AB85/12)*$AA85*$F85,0)+MAX((Expenses!KJ$14-$AB86/12)*$AA86*$F85,0)+MAX((Expenses!KJ$17-$AB87/12)*$AA87*$F85,0)+MAX((Expenses!KJ$16-$AB88/12)*$AA88*$F85,0)+MAX((Expenses!KJ$18-$AB89/12)*$AA89*$F85,0)))))</f>
        <v>0</v>
      </c>
      <c r="KM256" s="515">
        <f>IF(OR(KM$167&lt;=EOMONTH($E85,$R85*(1-$O85)),KM$167&gt;EOMONTH($E85,$P85*12*(1-$O85)+$Q85*12*$O85+$R85*(1-$O85))),0,IF($X85="NNN",SUM(Expenses!KK$14:KK$18)*$F85,IF($X85="FSG",0,IF($X85="MG",SUMPRODUCT(Expenses!KK$14:KK$18,$Z85:$Z89)*$F85,MAX((Expenses!KK$15-$AB85/12)*$AA85*$F85,0)+MAX((Expenses!KK$14-$AB86/12)*$AA86*$F85,0)+MAX((Expenses!KK$17-$AB87/12)*$AA87*$F85,0)+MAX((Expenses!KK$16-$AB88/12)*$AA88*$F85,0)+MAX((Expenses!KK$18-$AB89/12)*$AA89*$F85,0)))))</f>
        <v>0</v>
      </c>
      <c r="KN256" s="515">
        <f>IF(OR(KN$167&lt;=EOMONTH($E85,$R85*(1-$O85)),KN$167&gt;EOMONTH($E85,$P85*12*(1-$O85)+$Q85*12*$O85+$R85*(1-$O85))),0,IF($X85="NNN",SUM(Expenses!KL$14:KL$18)*$F85,IF($X85="FSG",0,IF($X85="MG",SUMPRODUCT(Expenses!KL$14:KL$18,$Z85:$Z89)*$F85,MAX((Expenses!KL$15-$AB85/12)*$AA85*$F85,0)+MAX((Expenses!KL$14-$AB86/12)*$AA86*$F85,0)+MAX((Expenses!KL$17-$AB87/12)*$AA87*$F85,0)+MAX((Expenses!KL$16-$AB88/12)*$AA88*$F85,0)+MAX((Expenses!KL$18-$AB89/12)*$AA89*$F85,0)))))</f>
        <v>0</v>
      </c>
      <c r="KO256" s="515">
        <f>IF(OR(KO$167&lt;=EOMONTH($E85,$R85*(1-$O85)),KO$167&gt;EOMONTH($E85,$P85*12*(1-$O85)+$Q85*12*$O85+$R85*(1-$O85))),0,IF($X85="NNN",SUM(Expenses!KM$14:KM$18)*$F85,IF($X85="FSG",0,IF($X85="MG",SUMPRODUCT(Expenses!KM$14:KM$18,$Z85:$Z89)*$F85,MAX((Expenses!KM$15-$AB85/12)*$AA85*$F85,0)+MAX((Expenses!KM$14-$AB86/12)*$AA86*$F85,0)+MAX((Expenses!KM$17-$AB87/12)*$AA87*$F85,0)+MAX((Expenses!KM$16-$AB88/12)*$AA88*$F85,0)+MAX((Expenses!KM$18-$AB89/12)*$AA89*$F85,0)))))</f>
        <v>0</v>
      </c>
      <c r="KP256" s="515">
        <f>IF(OR(KP$167&lt;=EOMONTH($E85,$R85*(1-$O85)),KP$167&gt;EOMONTH($E85,$P85*12*(1-$O85)+$Q85*12*$O85+$R85*(1-$O85))),0,IF($X85="NNN",SUM(Expenses!KN$14:KN$18)*$F85,IF($X85="FSG",0,IF($X85="MG",SUMPRODUCT(Expenses!KN$14:KN$18,$Z85:$Z89)*$F85,MAX((Expenses!KN$15-$AB85/12)*$AA85*$F85,0)+MAX((Expenses!KN$14-$AB86/12)*$AA86*$F85,0)+MAX((Expenses!KN$17-$AB87/12)*$AA87*$F85,0)+MAX((Expenses!KN$16-$AB88/12)*$AA88*$F85,0)+MAX((Expenses!KN$18-$AB89/12)*$AA89*$F85,0)))))</f>
        <v>0</v>
      </c>
      <c r="KQ256" s="515">
        <f>IF(OR(KQ$167&lt;=EOMONTH($E85,$R85*(1-$O85)),KQ$167&gt;EOMONTH($E85,$P85*12*(1-$O85)+$Q85*12*$O85+$R85*(1-$O85))),0,IF($X85="NNN",SUM(Expenses!KO$14:KO$18)*$F85,IF($X85="FSG",0,IF($X85="MG",SUMPRODUCT(Expenses!KO$14:KO$18,$Z85:$Z89)*$F85,MAX((Expenses!KO$15-$AB85/12)*$AA85*$F85,0)+MAX((Expenses!KO$14-$AB86/12)*$AA86*$F85,0)+MAX((Expenses!KO$17-$AB87/12)*$AA87*$F85,0)+MAX((Expenses!KO$16-$AB88/12)*$AA88*$F85,0)+MAX((Expenses!KO$18-$AB89/12)*$AA89*$F85,0)))))</f>
        <v>0</v>
      </c>
      <c r="KR256" s="515">
        <f>IF(OR(KR$167&lt;=EOMONTH($E85,$R85*(1-$O85)),KR$167&gt;EOMONTH($E85,$P85*12*(1-$O85)+$Q85*12*$O85+$R85*(1-$O85))),0,IF($X85="NNN",SUM(Expenses!KP$14:KP$18)*$F85,IF($X85="FSG",0,IF($X85="MG",SUMPRODUCT(Expenses!KP$14:KP$18,$Z85:$Z89)*$F85,MAX((Expenses!KP$15-$AB85/12)*$AA85*$F85,0)+MAX((Expenses!KP$14-$AB86/12)*$AA86*$F85,0)+MAX((Expenses!KP$17-$AB87/12)*$AA87*$F85,0)+MAX((Expenses!KP$16-$AB88/12)*$AA88*$F85,0)+MAX((Expenses!KP$18-$AB89/12)*$AA89*$F85,0)))))</f>
        <v>0</v>
      </c>
      <c r="KS256" s="515">
        <f>IF(OR(KS$167&lt;=EOMONTH($E85,$R85*(1-$O85)),KS$167&gt;EOMONTH($E85,$P85*12*(1-$O85)+$Q85*12*$O85+$R85*(1-$O85))),0,IF($X85="NNN",SUM(Expenses!KQ$14:KQ$18)*$F85,IF($X85="FSG",0,IF($X85="MG",SUMPRODUCT(Expenses!KQ$14:KQ$18,$Z85:$Z89)*$F85,MAX((Expenses!KQ$15-$AB85/12)*$AA85*$F85,0)+MAX((Expenses!KQ$14-$AB86/12)*$AA86*$F85,0)+MAX((Expenses!KQ$17-$AB87/12)*$AA87*$F85,0)+MAX((Expenses!KQ$16-$AB88/12)*$AA88*$F85,0)+MAX((Expenses!KQ$18-$AB89/12)*$AA89*$F85,0)))))</f>
        <v>0</v>
      </c>
      <c r="KT256" s="515">
        <f>IF(OR(KT$167&lt;=EOMONTH($E85,$R85*(1-$O85)),KT$167&gt;EOMONTH($E85,$P85*12*(1-$O85)+$Q85*12*$O85+$R85*(1-$O85))),0,IF($X85="NNN",SUM(Expenses!KR$14:KR$18)*$F85,IF($X85="FSG",0,IF($X85="MG",SUMPRODUCT(Expenses!KR$14:KR$18,$Z85:$Z89)*$F85,MAX((Expenses!KR$15-$AB85/12)*$AA85*$F85,0)+MAX((Expenses!KR$14-$AB86/12)*$AA86*$F85,0)+MAX((Expenses!KR$17-$AB87/12)*$AA87*$F85,0)+MAX((Expenses!KR$16-$AB88/12)*$AA88*$F85,0)+MAX((Expenses!KR$18-$AB89/12)*$AA89*$F85,0)))))</f>
        <v>0</v>
      </c>
      <c r="KU256" s="515">
        <f>IF(OR(KU$167&lt;=EOMONTH($E85,$R85*(1-$O85)),KU$167&gt;EOMONTH($E85,$P85*12*(1-$O85)+$Q85*12*$O85+$R85*(1-$O85))),0,IF($X85="NNN",SUM(Expenses!KS$14:KS$18)*$F85,IF($X85="FSG",0,IF($X85="MG",SUMPRODUCT(Expenses!KS$14:KS$18,$Z85:$Z89)*$F85,MAX((Expenses!KS$15-$AB85/12)*$AA85*$F85,0)+MAX((Expenses!KS$14-$AB86/12)*$AA86*$F85,0)+MAX((Expenses!KS$17-$AB87/12)*$AA87*$F85,0)+MAX((Expenses!KS$16-$AB88/12)*$AA88*$F85,0)+MAX((Expenses!KS$18-$AB89/12)*$AA89*$F85,0)))))</f>
        <v>0</v>
      </c>
      <c r="KV256" s="515">
        <f>IF(OR(KV$167&lt;=EOMONTH($E85,$R85*(1-$O85)),KV$167&gt;EOMONTH($E85,$P85*12*(1-$O85)+$Q85*12*$O85+$R85*(1-$O85))),0,IF($X85="NNN",SUM(Expenses!KT$14:KT$18)*$F85,IF($X85="FSG",0,IF($X85="MG",SUMPRODUCT(Expenses!KT$14:KT$18,$Z85:$Z89)*$F85,MAX((Expenses!KT$15-$AB85/12)*$AA85*$F85,0)+MAX((Expenses!KT$14-$AB86/12)*$AA86*$F85,0)+MAX((Expenses!KT$17-$AB87/12)*$AA87*$F85,0)+MAX((Expenses!KT$16-$AB88/12)*$AA88*$F85,0)+MAX((Expenses!KT$18-$AB89/12)*$AA89*$F85,0)))))</f>
        <v>0</v>
      </c>
      <c r="KW256" s="515">
        <f>IF(OR(KW$167&lt;=EOMONTH($E85,$R85*(1-$O85)),KW$167&gt;EOMONTH($E85,$P85*12*(1-$O85)+$Q85*12*$O85+$R85*(1-$O85))),0,IF($X85="NNN",SUM(Expenses!KU$14:KU$18)*$F85,IF($X85="FSG",0,IF($X85="MG",SUMPRODUCT(Expenses!KU$14:KU$18,$Z85:$Z89)*$F85,MAX((Expenses!KU$15-$AB85/12)*$AA85*$F85,0)+MAX((Expenses!KU$14-$AB86/12)*$AA86*$F85,0)+MAX((Expenses!KU$17-$AB87/12)*$AA87*$F85,0)+MAX((Expenses!KU$16-$AB88/12)*$AA88*$F85,0)+MAX((Expenses!KU$18-$AB89/12)*$AA89*$F85,0)))))</f>
        <v>0</v>
      </c>
      <c r="KX256" s="515">
        <f>IF(OR(KX$167&lt;=EOMONTH($E85,$R85*(1-$O85)),KX$167&gt;EOMONTH($E85,$P85*12*(1-$O85)+$Q85*12*$O85+$R85*(1-$O85))),0,IF($X85="NNN",SUM(Expenses!KV$14:KV$18)*$F85,IF($X85="FSG",0,IF($X85="MG",SUMPRODUCT(Expenses!KV$14:KV$18,$Z85:$Z89)*$F85,MAX((Expenses!KV$15-$AB85/12)*$AA85*$F85,0)+MAX((Expenses!KV$14-$AB86/12)*$AA86*$F85,0)+MAX((Expenses!KV$17-$AB87/12)*$AA87*$F85,0)+MAX((Expenses!KV$16-$AB88/12)*$AA88*$F85,0)+MAX((Expenses!KV$18-$AB89/12)*$AA89*$F85,0)))))</f>
        <v>0</v>
      </c>
      <c r="KY256" s="515">
        <f>IF(OR(KY$167&lt;=EOMONTH($E85,$R85*(1-$O85)),KY$167&gt;EOMONTH($E85,$P85*12*(1-$O85)+$Q85*12*$O85+$R85*(1-$O85))),0,IF($X85="NNN",SUM(Expenses!KW$14:KW$18)*$F85,IF($X85="FSG",0,IF($X85="MG",SUMPRODUCT(Expenses!KW$14:KW$18,$Z85:$Z89)*$F85,MAX((Expenses!KW$15-$AB85/12)*$AA85*$F85,0)+MAX((Expenses!KW$14-$AB86/12)*$AA86*$F85,0)+MAX((Expenses!KW$17-$AB87/12)*$AA87*$F85,0)+MAX((Expenses!KW$16-$AB88/12)*$AA88*$F85,0)+MAX((Expenses!KW$18-$AB89/12)*$AA89*$F85,0)))))</f>
        <v>0</v>
      </c>
      <c r="KZ256" s="515">
        <f>IF(OR(KZ$167&lt;=EOMONTH($E85,$R85*(1-$O85)),KZ$167&gt;EOMONTH($E85,$P85*12*(1-$O85)+$Q85*12*$O85+$R85*(1-$O85))),0,IF($X85="NNN",SUM(Expenses!KX$14:KX$18)*$F85,IF($X85="FSG",0,IF($X85="MG",SUMPRODUCT(Expenses!KX$14:KX$18,$Z85:$Z89)*$F85,MAX((Expenses!KX$15-$AB85/12)*$AA85*$F85,0)+MAX((Expenses!KX$14-$AB86/12)*$AA86*$F85,0)+MAX((Expenses!KX$17-$AB87/12)*$AA87*$F85,0)+MAX((Expenses!KX$16-$AB88/12)*$AA88*$F85,0)+MAX((Expenses!KX$18-$AB89/12)*$AA89*$F85,0)))))</f>
        <v>0</v>
      </c>
      <c r="LA256" s="515">
        <f>IF(OR(LA$167&lt;=EOMONTH($E85,$R85*(1-$O85)),LA$167&gt;EOMONTH($E85,$P85*12*(1-$O85)+$Q85*12*$O85+$R85*(1-$O85))),0,IF($X85="NNN",SUM(Expenses!KY$14:KY$18)*$F85,IF($X85="FSG",0,IF($X85="MG",SUMPRODUCT(Expenses!KY$14:KY$18,$Z85:$Z89)*$F85,MAX((Expenses!KY$15-$AB85/12)*$AA85*$F85,0)+MAX((Expenses!KY$14-$AB86/12)*$AA86*$F85,0)+MAX((Expenses!KY$17-$AB87/12)*$AA87*$F85,0)+MAX((Expenses!KY$16-$AB88/12)*$AA88*$F85,0)+MAX((Expenses!KY$18-$AB89/12)*$AA89*$F85,0)))))</f>
        <v>0</v>
      </c>
      <c r="LB256" s="515">
        <f>IF(OR(LB$167&lt;=EOMONTH($E85,$R85*(1-$O85)),LB$167&gt;EOMONTH($E85,$P85*12*(1-$O85)+$Q85*12*$O85+$R85*(1-$O85))),0,IF($X85="NNN",SUM(Expenses!KZ$14:KZ$18)*$F85,IF($X85="FSG",0,IF($X85="MG",SUMPRODUCT(Expenses!KZ$14:KZ$18,$Z85:$Z89)*$F85,MAX((Expenses!KZ$15-$AB85/12)*$AA85*$F85,0)+MAX((Expenses!KZ$14-$AB86/12)*$AA86*$F85,0)+MAX((Expenses!KZ$17-$AB87/12)*$AA87*$F85,0)+MAX((Expenses!KZ$16-$AB88/12)*$AA88*$F85,0)+MAX((Expenses!KZ$18-$AB89/12)*$AA89*$F85,0)))))</f>
        <v>0</v>
      </c>
      <c r="LC256" s="515">
        <f>IF(OR(LC$167&lt;=EOMONTH($E85,$R85*(1-$O85)),LC$167&gt;EOMONTH($E85,$P85*12*(1-$O85)+$Q85*12*$O85+$R85*(1-$O85))),0,IF($X85="NNN",SUM(Expenses!LA$14:LA$18)*$F85,IF($X85="FSG",0,IF($X85="MG",SUMPRODUCT(Expenses!LA$14:LA$18,$Z85:$Z89)*$F85,MAX((Expenses!LA$15-$AB85/12)*$AA85*$F85,0)+MAX((Expenses!LA$14-$AB86/12)*$AA86*$F85,0)+MAX((Expenses!LA$17-$AB87/12)*$AA87*$F85,0)+MAX((Expenses!LA$16-$AB88/12)*$AA88*$F85,0)+MAX((Expenses!LA$18-$AB89/12)*$AA89*$F85,0)))))</f>
        <v>0</v>
      </c>
      <c r="LD256" s="515">
        <f>IF(OR(LD$167&lt;=EOMONTH($E85,$R85*(1-$O85)),LD$167&gt;EOMONTH($E85,$P85*12*(1-$O85)+$Q85*12*$O85+$R85*(1-$O85))),0,IF($X85="NNN",SUM(Expenses!LB$14:LB$18)*$F85,IF($X85="FSG",0,IF($X85="MG",SUMPRODUCT(Expenses!LB$14:LB$18,$Z85:$Z89)*$F85,MAX((Expenses!LB$15-$AB85/12)*$AA85*$F85,0)+MAX((Expenses!LB$14-$AB86/12)*$AA86*$F85,0)+MAX((Expenses!LB$17-$AB87/12)*$AA87*$F85,0)+MAX((Expenses!LB$16-$AB88/12)*$AA88*$F85,0)+MAX((Expenses!LB$18-$AB89/12)*$AA89*$F85,0)))))</f>
        <v>0</v>
      </c>
      <c r="LE256" s="515">
        <f>IF(OR(LE$167&lt;=EOMONTH($E85,$R85*(1-$O85)),LE$167&gt;EOMONTH($E85,$P85*12*(1-$O85)+$Q85*12*$O85+$R85*(1-$O85))),0,IF($X85="NNN",SUM(Expenses!LC$14:LC$18)*$F85,IF($X85="FSG",0,IF($X85="MG",SUMPRODUCT(Expenses!LC$14:LC$18,$Z85:$Z89)*$F85,MAX((Expenses!LC$15-$AB85/12)*$AA85*$F85,0)+MAX((Expenses!LC$14-$AB86/12)*$AA86*$F85,0)+MAX((Expenses!LC$17-$AB87/12)*$AA87*$F85,0)+MAX((Expenses!LC$16-$AB88/12)*$AA88*$F85,0)+MAX((Expenses!LC$18-$AB89/12)*$AA89*$F85,0)))))</f>
        <v>0</v>
      </c>
      <c r="LF256" s="515">
        <f>IF(OR(LF$167&lt;=EOMONTH($E85,$R85*(1-$O85)),LF$167&gt;EOMONTH($E85,$P85*12*(1-$O85)+$Q85*12*$O85+$R85*(1-$O85))),0,IF($X85="NNN",SUM(Expenses!LD$14:LD$18)*$F85,IF($X85="FSG",0,IF($X85="MG",SUMPRODUCT(Expenses!LD$14:LD$18,$Z85:$Z89)*$F85,MAX((Expenses!LD$15-$AB85/12)*$AA85*$F85,0)+MAX((Expenses!LD$14-$AB86/12)*$AA86*$F85,0)+MAX((Expenses!LD$17-$AB87/12)*$AA87*$F85,0)+MAX((Expenses!LD$16-$AB88/12)*$AA88*$F85,0)+MAX((Expenses!LD$18-$AB89/12)*$AA89*$F85,0)))))</f>
        <v>0</v>
      </c>
      <c r="LG256" s="515">
        <f>IF(OR(LG$167&lt;=EOMONTH($E85,$R85*(1-$O85)),LG$167&gt;EOMONTH($E85,$P85*12*(1-$O85)+$Q85*12*$O85+$R85*(1-$O85))),0,IF($X85="NNN",SUM(Expenses!LE$14:LE$18)*$F85,IF($X85="FSG",0,IF($X85="MG",SUMPRODUCT(Expenses!LE$14:LE$18,$Z85:$Z89)*$F85,MAX((Expenses!LE$15-$AB85/12)*$AA85*$F85,0)+MAX((Expenses!LE$14-$AB86/12)*$AA86*$F85,0)+MAX((Expenses!LE$17-$AB87/12)*$AA87*$F85,0)+MAX((Expenses!LE$16-$AB88/12)*$AA88*$F85,0)+MAX((Expenses!LE$18-$AB89/12)*$AA89*$F85,0)))))</f>
        <v>0</v>
      </c>
      <c r="LH256" s="515">
        <f>IF(OR(LH$167&lt;=EOMONTH($E85,$R85*(1-$O85)),LH$167&gt;EOMONTH($E85,$P85*12*(1-$O85)+$Q85*12*$O85+$R85*(1-$O85))),0,IF($X85="NNN",SUM(Expenses!LF$14:LF$18)*$F85,IF($X85="FSG",0,IF($X85="MG",SUMPRODUCT(Expenses!LF$14:LF$18,$Z85:$Z89)*$F85,MAX((Expenses!LF$15-$AB85/12)*$AA85*$F85,0)+MAX((Expenses!LF$14-$AB86/12)*$AA86*$F85,0)+MAX((Expenses!LF$17-$AB87/12)*$AA87*$F85,0)+MAX((Expenses!LF$16-$AB88/12)*$AA88*$F85,0)+MAX((Expenses!LF$18-$AB89/12)*$AA89*$F85,0)))))</f>
        <v>0</v>
      </c>
      <c r="LI256" s="515">
        <f>IF(OR(LI$167&lt;=EOMONTH($E85,$R85*(1-$O85)),LI$167&gt;EOMONTH($E85,$P85*12*(1-$O85)+$Q85*12*$O85+$R85*(1-$O85))),0,IF($X85="NNN",SUM(Expenses!LG$14:LG$18)*$F85,IF($X85="FSG",0,IF($X85="MG",SUMPRODUCT(Expenses!LG$14:LG$18,$Z85:$Z89)*$F85,MAX((Expenses!LG$15-$AB85/12)*$AA85*$F85,0)+MAX((Expenses!LG$14-$AB86/12)*$AA86*$F85,0)+MAX((Expenses!LG$17-$AB87/12)*$AA87*$F85,0)+MAX((Expenses!LG$16-$AB88/12)*$AA88*$F85,0)+MAX((Expenses!LG$18-$AB89/12)*$AA89*$F85,0)))))</f>
        <v>0</v>
      </c>
      <c r="LJ256" s="515">
        <f>IF(OR(LJ$167&lt;=EOMONTH($E85,$R85*(1-$O85)),LJ$167&gt;EOMONTH($E85,$P85*12*(1-$O85)+$Q85*12*$O85+$R85*(1-$O85))),0,IF($X85="NNN",SUM(Expenses!LH$14:LH$18)*$F85,IF($X85="FSG",0,IF($X85="MG",SUMPRODUCT(Expenses!LH$14:LH$18,$Z85:$Z89)*$F85,MAX((Expenses!LH$15-$AB85/12)*$AA85*$F85,0)+MAX((Expenses!LH$14-$AB86/12)*$AA86*$F85,0)+MAX((Expenses!LH$17-$AB87/12)*$AA87*$F85,0)+MAX((Expenses!LH$16-$AB88/12)*$AA88*$F85,0)+MAX((Expenses!LH$18-$AB89/12)*$AA89*$F85,0)))))</f>
        <v>0</v>
      </c>
      <c r="LK256" s="515">
        <f>IF(OR(LK$167&lt;=EOMONTH($E85,$R85*(1-$O85)),LK$167&gt;EOMONTH($E85,$P85*12*(1-$O85)+$Q85*12*$O85+$R85*(1-$O85))),0,IF($X85="NNN",SUM(Expenses!LI$14:LI$18)*$F85,IF($X85="FSG",0,IF($X85="MG",SUMPRODUCT(Expenses!LI$14:LI$18,$Z85:$Z89)*$F85,MAX((Expenses!LI$15-$AB85/12)*$AA85*$F85,0)+MAX((Expenses!LI$14-$AB86/12)*$AA86*$F85,0)+MAX((Expenses!LI$17-$AB87/12)*$AA87*$F85,0)+MAX((Expenses!LI$16-$AB88/12)*$AA88*$F85,0)+MAX((Expenses!LI$18-$AB89/12)*$AA89*$F85,0)))))</f>
        <v>0</v>
      </c>
      <c r="LL256" s="515">
        <f>IF(OR(LL$167&lt;=EOMONTH($E85,$R85*(1-$O85)),LL$167&gt;EOMONTH($E85,$P85*12*(1-$O85)+$Q85*12*$O85+$R85*(1-$O85))),0,IF($X85="NNN",SUM(Expenses!LJ$14:LJ$18)*$F85,IF($X85="FSG",0,IF($X85="MG",SUMPRODUCT(Expenses!LJ$14:LJ$18,$Z85:$Z89)*$F85,MAX((Expenses!LJ$15-$AB85/12)*$AA85*$F85,0)+MAX((Expenses!LJ$14-$AB86/12)*$AA86*$F85,0)+MAX((Expenses!LJ$17-$AB87/12)*$AA87*$F85,0)+MAX((Expenses!LJ$16-$AB88/12)*$AA88*$F85,0)+MAX((Expenses!LJ$18-$AB89/12)*$AA89*$F85,0)))))</f>
        <v>0</v>
      </c>
      <c r="LM256" s="515">
        <f>IF(OR(LM$167&lt;=EOMONTH($E85,$R85*(1-$O85)),LM$167&gt;EOMONTH($E85,$P85*12*(1-$O85)+$Q85*12*$O85+$R85*(1-$O85))),0,IF($X85="NNN",SUM(Expenses!LK$14:LK$18)*$F85,IF($X85="FSG",0,IF($X85="MG",SUMPRODUCT(Expenses!LK$14:LK$18,$Z85:$Z89)*$F85,MAX((Expenses!LK$15-$AB85/12)*$AA85*$F85,0)+MAX((Expenses!LK$14-$AB86/12)*$AA86*$F85,0)+MAX((Expenses!LK$17-$AB87/12)*$AA87*$F85,0)+MAX((Expenses!LK$16-$AB88/12)*$AA88*$F85,0)+MAX((Expenses!LK$18-$AB89/12)*$AA89*$F85,0)))))</f>
        <v>0</v>
      </c>
      <c r="LN256" s="515">
        <f>IF(OR(LN$167&lt;=EOMONTH($E85,$R85*(1-$O85)),LN$167&gt;EOMONTH($E85,$P85*12*(1-$O85)+$Q85*12*$O85+$R85*(1-$O85))),0,IF($X85="NNN",SUM(Expenses!LL$14:LL$18)*$F85,IF($X85="FSG",0,IF($X85="MG",SUMPRODUCT(Expenses!LL$14:LL$18,$Z85:$Z89)*$F85,MAX((Expenses!LL$15-$AB85/12)*$AA85*$F85,0)+MAX((Expenses!LL$14-$AB86/12)*$AA86*$F85,0)+MAX((Expenses!LL$17-$AB87/12)*$AA87*$F85,0)+MAX((Expenses!LL$16-$AB88/12)*$AA88*$F85,0)+MAX((Expenses!LL$18-$AB89/12)*$AA89*$F85,0)))))</f>
        <v>0</v>
      </c>
      <c r="LO256" s="515">
        <f>IF(OR(LO$167&lt;=EOMONTH($E85,$R85*(1-$O85)),LO$167&gt;EOMONTH($E85,$P85*12*(1-$O85)+$Q85*12*$O85+$R85*(1-$O85))),0,IF($X85="NNN",SUM(Expenses!LM$14:LM$18)*$F85,IF($X85="FSG",0,IF($X85="MG",SUMPRODUCT(Expenses!LM$14:LM$18,$Z85:$Z89)*$F85,MAX((Expenses!LM$15-$AB85/12)*$AA85*$F85,0)+MAX((Expenses!LM$14-$AB86/12)*$AA86*$F85,0)+MAX((Expenses!LM$17-$AB87/12)*$AA87*$F85,0)+MAX((Expenses!LM$16-$AB88/12)*$AA88*$F85,0)+MAX((Expenses!LM$18-$AB89/12)*$AA89*$F85,0)))))</f>
        <v>0</v>
      </c>
      <c r="LP256" s="515">
        <f>IF(OR(LP$167&lt;=EOMONTH($E85,$R85*(1-$O85)),LP$167&gt;EOMONTH($E85,$P85*12*(1-$O85)+$Q85*12*$O85+$R85*(1-$O85))),0,IF($X85="NNN",SUM(Expenses!LN$14:LN$18)*$F85,IF($X85="FSG",0,IF($X85="MG",SUMPRODUCT(Expenses!LN$14:LN$18,$Z85:$Z89)*$F85,MAX((Expenses!LN$15-$AB85/12)*$AA85*$F85,0)+MAX((Expenses!LN$14-$AB86/12)*$AA86*$F85,0)+MAX((Expenses!LN$17-$AB87/12)*$AA87*$F85,0)+MAX((Expenses!LN$16-$AB88/12)*$AA88*$F85,0)+MAX((Expenses!LN$18-$AB89/12)*$AA89*$F85,0)))))</f>
        <v>0</v>
      </c>
      <c r="LQ256" s="515">
        <f>IF(OR(LQ$167&lt;=EOMONTH($E85,$R85*(1-$O85)),LQ$167&gt;EOMONTH($E85,$P85*12*(1-$O85)+$Q85*12*$O85+$R85*(1-$O85))),0,IF($X85="NNN",SUM(Expenses!LO$14:LO$18)*$F85,IF($X85="FSG",0,IF($X85="MG",SUMPRODUCT(Expenses!LO$14:LO$18,$Z85:$Z89)*$F85,MAX((Expenses!LO$15-$AB85/12)*$AA85*$F85,0)+MAX((Expenses!LO$14-$AB86/12)*$AA86*$F85,0)+MAX((Expenses!LO$17-$AB87/12)*$AA87*$F85,0)+MAX((Expenses!LO$16-$AB88/12)*$AA88*$F85,0)+MAX((Expenses!LO$18-$AB89/12)*$AA89*$F85,0)))))</f>
        <v>0</v>
      </c>
      <c r="LR256" s="515">
        <f>IF(OR(LR$167&lt;=EOMONTH($E85,$R85*(1-$O85)),LR$167&gt;EOMONTH($E85,$P85*12*(1-$O85)+$Q85*12*$O85+$R85*(1-$O85))),0,IF($X85="NNN",SUM(Expenses!LP$14:LP$18)*$F85,IF($X85="FSG",0,IF($X85="MG",SUMPRODUCT(Expenses!LP$14:LP$18,$Z85:$Z89)*$F85,MAX((Expenses!LP$15-$AB85/12)*$AA85*$F85,0)+MAX((Expenses!LP$14-$AB86/12)*$AA86*$F85,0)+MAX((Expenses!LP$17-$AB87/12)*$AA87*$F85,0)+MAX((Expenses!LP$16-$AB88/12)*$AA88*$F85,0)+MAX((Expenses!LP$18-$AB89/12)*$AA89*$F85,0)))))</f>
        <v>0</v>
      </c>
      <c r="LS256" s="515">
        <f>IF(OR(LS$167&lt;=EOMONTH($E85,$R85*(1-$O85)),LS$167&gt;EOMONTH($E85,$P85*12*(1-$O85)+$Q85*12*$O85+$R85*(1-$O85))),0,IF($X85="NNN",SUM(Expenses!LQ$14:LQ$18)*$F85,IF($X85="FSG",0,IF($X85="MG",SUMPRODUCT(Expenses!LQ$14:LQ$18,$Z85:$Z89)*$F85,MAX((Expenses!LQ$15-$AB85/12)*$AA85*$F85,0)+MAX((Expenses!LQ$14-$AB86/12)*$AA86*$F85,0)+MAX((Expenses!LQ$17-$AB87/12)*$AA87*$F85,0)+MAX((Expenses!LQ$16-$AB88/12)*$AA88*$F85,0)+MAX((Expenses!LQ$18-$AB89/12)*$AA89*$F85,0)))))</f>
        <v>0</v>
      </c>
      <c r="LT256" s="515">
        <f>IF(OR(LT$167&lt;=EOMONTH($E85,$R85*(1-$O85)),LT$167&gt;EOMONTH($E85,$P85*12*(1-$O85)+$Q85*12*$O85+$R85*(1-$O85))),0,IF($X85="NNN",SUM(Expenses!LR$14:LR$18)*$F85,IF($X85="FSG",0,IF($X85="MG",SUMPRODUCT(Expenses!LR$14:LR$18,$Z85:$Z89)*$F85,MAX((Expenses!LR$15-$AB85/12)*$AA85*$F85,0)+MAX((Expenses!LR$14-$AB86/12)*$AA86*$F85,0)+MAX((Expenses!LR$17-$AB87/12)*$AA87*$F85,0)+MAX((Expenses!LR$16-$AB88/12)*$AA88*$F85,0)+MAX((Expenses!LR$18-$AB89/12)*$AA89*$F85,0)))))</f>
        <v>0</v>
      </c>
      <c r="LU256" s="515">
        <f>IF(OR(LU$167&lt;=EOMONTH($E85,$R85*(1-$O85)),LU$167&gt;EOMONTH($E85,$P85*12*(1-$O85)+$Q85*12*$O85+$R85*(1-$O85))),0,IF($X85="NNN",SUM(Expenses!LS$14:LS$18)*$F85,IF($X85="FSG",0,IF($X85="MG",SUMPRODUCT(Expenses!LS$14:LS$18,$Z85:$Z89)*$F85,MAX((Expenses!LS$15-$AB85/12)*$AA85*$F85,0)+MAX((Expenses!LS$14-$AB86/12)*$AA86*$F85,0)+MAX((Expenses!LS$17-$AB87/12)*$AA87*$F85,0)+MAX((Expenses!LS$16-$AB88/12)*$AA88*$F85,0)+MAX((Expenses!LS$18-$AB89/12)*$AA89*$F85,0)))))</f>
        <v>0</v>
      </c>
      <c r="LV256" s="515">
        <f>IF(OR(LV$167&lt;=EOMONTH($E85,$R85*(1-$O85)),LV$167&gt;EOMONTH($E85,$P85*12*(1-$O85)+$Q85*12*$O85+$R85*(1-$O85))),0,IF($X85="NNN",SUM(Expenses!LT$14:LT$18)*$F85,IF($X85="FSG",0,IF($X85="MG",SUMPRODUCT(Expenses!LT$14:LT$18,$Z85:$Z89)*$F85,MAX((Expenses!LT$15-$AB85/12)*$AA85*$F85,0)+MAX((Expenses!LT$14-$AB86/12)*$AA86*$F85,0)+MAX((Expenses!LT$17-$AB87/12)*$AA87*$F85,0)+MAX((Expenses!LT$16-$AB88/12)*$AA88*$F85,0)+MAX((Expenses!LT$18-$AB89/12)*$AA89*$F85,0)))))</f>
        <v>0</v>
      </c>
      <c r="LW256" s="515">
        <f>IF(OR(LW$167&lt;=EOMONTH($E85,$R85*(1-$O85)),LW$167&gt;EOMONTH($E85,$P85*12*(1-$O85)+$Q85*12*$O85+$R85*(1-$O85))),0,IF($X85="NNN",SUM(Expenses!LU$14:LU$18)*$F85,IF($X85="FSG",0,IF($X85="MG",SUMPRODUCT(Expenses!LU$14:LU$18,$Z85:$Z89)*$F85,MAX((Expenses!LU$15-$AB85/12)*$AA85*$F85,0)+MAX((Expenses!LU$14-$AB86/12)*$AA86*$F85,0)+MAX((Expenses!LU$17-$AB87/12)*$AA87*$F85,0)+MAX((Expenses!LU$16-$AB88/12)*$AA88*$F85,0)+MAX((Expenses!LU$18-$AB89/12)*$AA89*$F85,0)))))</f>
        <v>0</v>
      </c>
      <c r="LX256" s="515">
        <f>IF(OR(LX$167&lt;=EOMONTH($E85,$R85*(1-$O85)),LX$167&gt;EOMONTH($E85,$P85*12*(1-$O85)+$Q85*12*$O85+$R85*(1-$O85))),0,IF($X85="NNN",SUM(Expenses!LV$14:LV$18)*$F85,IF($X85="FSG",0,IF($X85="MG",SUMPRODUCT(Expenses!LV$14:LV$18,$Z85:$Z89)*$F85,MAX((Expenses!LV$15-$AB85/12)*$AA85*$F85,0)+MAX((Expenses!LV$14-$AB86/12)*$AA86*$F85,0)+MAX((Expenses!LV$17-$AB87/12)*$AA87*$F85,0)+MAX((Expenses!LV$16-$AB88/12)*$AA88*$F85,0)+MAX((Expenses!LV$18-$AB89/12)*$AA89*$F85,0)))))</f>
        <v>0</v>
      </c>
      <c r="LY256" s="515">
        <f>IF(OR(LY$167&lt;=EOMONTH($E85,$R85*(1-$O85)),LY$167&gt;EOMONTH($E85,$P85*12*(1-$O85)+$Q85*12*$O85+$R85*(1-$O85))),0,IF($X85="NNN",SUM(Expenses!LW$14:LW$18)*$F85,IF($X85="FSG",0,IF($X85="MG",SUMPRODUCT(Expenses!LW$14:LW$18,$Z85:$Z89)*$F85,MAX((Expenses!LW$15-$AB85/12)*$AA85*$F85,0)+MAX((Expenses!LW$14-$AB86/12)*$AA86*$F85,0)+MAX((Expenses!LW$17-$AB87/12)*$AA87*$F85,0)+MAX((Expenses!LW$16-$AB88/12)*$AA88*$F85,0)+MAX((Expenses!LW$18-$AB89/12)*$AA89*$F85,0)))))</f>
        <v>0</v>
      </c>
      <c r="LZ256" s="515">
        <f>IF(OR(LZ$167&lt;=EOMONTH($E85,$R85*(1-$O85)),LZ$167&gt;EOMONTH($E85,$P85*12*(1-$O85)+$Q85*12*$O85+$R85*(1-$O85))),0,IF($X85="NNN",SUM(Expenses!LX$14:LX$18)*$F85,IF($X85="FSG",0,IF($X85="MG",SUMPRODUCT(Expenses!LX$14:LX$18,$Z85:$Z89)*$F85,MAX((Expenses!LX$15-$AB85/12)*$AA85*$F85,0)+MAX((Expenses!LX$14-$AB86/12)*$AA86*$F85,0)+MAX((Expenses!LX$17-$AB87/12)*$AA87*$F85,0)+MAX((Expenses!LX$16-$AB88/12)*$AA88*$F85,0)+MAX((Expenses!LX$18-$AB89/12)*$AA89*$F85,0)))))</f>
        <v>0</v>
      </c>
      <c r="MA256" s="515">
        <f>IF(OR(MA$167&lt;=EOMONTH($E85,$R85*(1-$O85)),MA$167&gt;EOMONTH($E85,$P85*12*(1-$O85)+$Q85*12*$O85+$R85*(1-$O85))),0,IF($X85="NNN",SUM(Expenses!LY$14:LY$18)*$F85,IF($X85="FSG",0,IF($X85="MG",SUMPRODUCT(Expenses!LY$14:LY$18,$Z85:$Z89)*$F85,MAX((Expenses!LY$15-$AB85/12)*$AA85*$F85,0)+MAX((Expenses!LY$14-$AB86/12)*$AA86*$F85,0)+MAX((Expenses!LY$17-$AB87/12)*$AA87*$F85,0)+MAX((Expenses!LY$16-$AB88/12)*$AA88*$F85,0)+MAX((Expenses!LY$18-$AB89/12)*$AA89*$F85,0)))))</f>
        <v>0</v>
      </c>
      <c r="MB256" s="515">
        <f>IF(OR(MB$167&lt;=EOMONTH($E85,$R85*(1-$O85)),MB$167&gt;EOMONTH($E85,$P85*12*(1-$O85)+$Q85*12*$O85+$R85*(1-$O85))),0,IF($X85="NNN",SUM(Expenses!LZ$14:LZ$18)*$F85,IF($X85="FSG",0,IF($X85="MG",SUMPRODUCT(Expenses!LZ$14:LZ$18,$Z85:$Z89)*$F85,MAX((Expenses!LZ$15-$AB85/12)*$AA85*$F85,0)+MAX((Expenses!LZ$14-$AB86/12)*$AA86*$F85,0)+MAX((Expenses!LZ$17-$AB87/12)*$AA87*$F85,0)+MAX((Expenses!LZ$16-$AB88/12)*$AA88*$F85,0)+MAX((Expenses!LZ$18-$AB89/12)*$AA89*$F85,0)))))</f>
        <v>0</v>
      </c>
      <c r="MC256" s="515">
        <f>IF(OR(MC$167&lt;=EOMONTH($E85,$R85*(1-$O85)),MC$167&gt;EOMONTH($E85,$P85*12*(1-$O85)+$Q85*12*$O85+$R85*(1-$O85))),0,IF($X85="NNN",SUM(Expenses!MA$14:MA$18)*$F85,IF($X85="FSG",0,IF($X85="MG",SUMPRODUCT(Expenses!MA$14:MA$18,$Z85:$Z89)*$F85,MAX((Expenses!MA$15-$AB85/12)*$AA85*$F85,0)+MAX((Expenses!MA$14-$AB86/12)*$AA86*$F85,0)+MAX((Expenses!MA$17-$AB87/12)*$AA87*$F85,0)+MAX((Expenses!MA$16-$AB88/12)*$AA88*$F85,0)+MAX((Expenses!MA$18-$AB89/12)*$AA89*$F85,0)))))</f>
        <v>0</v>
      </c>
      <c r="MD256" s="515">
        <f>IF(OR(MD$167&lt;=EOMONTH($E85,$R85*(1-$O85)),MD$167&gt;EOMONTH($E85,$P85*12*(1-$O85)+$Q85*12*$O85+$R85*(1-$O85))),0,IF($X85="NNN",SUM(Expenses!MB$14:MB$18)*$F85,IF($X85="FSG",0,IF($X85="MG",SUMPRODUCT(Expenses!MB$14:MB$18,$Z85:$Z89)*$F85,MAX((Expenses!MB$15-$AB85/12)*$AA85*$F85,0)+MAX((Expenses!MB$14-$AB86/12)*$AA86*$F85,0)+MAX((Expenses!MB$17-$AB87/12)*$AA87*$F85,0)+MAX((Expenses!MB$16-$AB88/12)*$AA88*$F85,0)+MAX((Expenses!MB$18-$AB89/12)*$AA89*$F85,0)))))</f>
        <v>0</v>
      </c>
      <c r="ME256" s="515">
        <f>IF(OR(ME$167&lt;=EOMONTH($E85,$R85*(1-$O85)),ME$167&gt;EOMONTH($E85,$P85*12*(1-$O85)+$Q85*12*$O85+$R85*(1-$O85))),0,IF($X85="NNN",SUM(Expenses!MC$14:MC$18)*$F85,IF($X85="FSG",0,IF($X85="MG",SUMPRODUCT(Expenses!MC$14:MC$18,$Z85:$Z89)*$F85,MAX((Expenses!MC$15-$AB85/12)*$AA85*$F85,0)+MAX((Expenses!MC$14-$AB86/12)*$AA86*$F85,0)+MAX((Expenses!MC$17-$AB87/12)*$AA87*$F85,0)+MAX((Expenses!MC$16-$AB88/12)*$AA88*$F85,0)+MAX((Expenses!MC$18-$AB89/12)*$AA89*$F85,0)))))</f>
        <v>0</v>
      </c>
      <c r="MF256" s="515">
        <f>IF(OR(MF$167&lt;=EOMONTH($E85,$R85*(1-$O85)),MF$167&gt;EOMONTH($E85,$P85*12*(1-$O85)+$Q85*12*$O85+$R85*(1-$O85))),0,IF($X85="NNN",SUM(Expenses!MD$14:MD$18)*$F85,IF($X85="FSG",0,IF($X85="MG",SUMPRODUCT(Expenses!MD$14:MD$18,$Z85:$Z89)*$F85,MAX((Expenses!MD$15-$AB85/12)*$AA85*$F85,0)+MAX((Expenses!MD$14-$AB86/12)*$AA86*$F85,0)+MAX((Expenses!MD$17-$AB87/12)*$AA87*$F85,0)+MAX((Expenses!MD$16-$AB88/12)*$AA88*$F85,0)+MAX((Expenses!MD$18-$AB89/12)*$AA89*$F85,0)))))</f>
        <v>0</v>
      </c>
      <c r="MG256" s="515">
        <f>IF(OR(MG$167&lt;=EOMONTH($E85,$R85*(1-$O85)),MG$167&gt;EOMONTH($E85,$P85*12*(1-$O85)+$Q85*12*$O85+$R85*(1-$O85))),0,IF($X85="NNN",SUM(Expenses!ME$14:ME$18)*$F85,IF($X85="FSG",0,IF($X85="MG",SUMPRODUCT(Expenses!ME$14:ME$18,$Z85:$Z89)*$F85,MAX((Expenses!ME$15-$AB85/12)*$AA85*$F85,0)+MAX((Expenses!ME$14-$AB86/12)*$AA86*$F85,0)+MAX((Expenses!ME$17-$AB87/12)*$AA87*$F85,0)+MAX((Expenses!ME$16-$AB88/12)*$AA88*$F85,0)+MAX((Expenses!ME$18-$AB89/12)*$AA89*$F85,0)))))</f>
        <v>0</v>
      </c>
      <c r="MH256" s="515">
        <f>IF(OR(MH$167&lt;=EOMONTH($E85,$R85*(1-$O85)),MH$167&gt;EOMONTH($E85,$P85*12*(1-$O85)+$Q85*12*$O85+$R85*(1-$O85))),0,IF($X85="NNN",SUM(Expenses!MF$14:MF$18)*$F85,IF($X85="FSG",0,IF($X85="MG",SUMPRODUCT(Expenses!MF$14:MF$18,$Z85:$Z89)*$F85,MAX((Expenses!MF$15-$AB85/12)*$AA85*$F85,0)+MAX((Expenses!MF$14-$AB86/12)*$AA86*$F85,0)+MAX((Expenses!MF$17-$AB87/12)*$AA87*$F85,0)+MAX((Expenses!MF$16-$AB88/12)*$AA88*$F85,0)+MAX((Expenses!MF$18-$AB89/12)*$AA89*$F85,0)))))</f>
        <v>0</v>
      </c>
      <c r="MI256" s="515">
        <f>IF(OR(MI$167&lt;=EOMONTH($E85,$R85*(1-$O85)),MI$167&gt;EOMONTH($E85,$P85*12*(1-$O85)+$Q85*12*$O85+$R85*(1-$O85))),0,IF($X85="NNN",SUM(Expenses!MG$14:MG$18)*$F85,IF($X85="FSG",0,IF($X85="MG",SUMPRODUCT(Expenses!MG$14:MG$18,$Z85:$Z89)*$F85,MAX((Expenses!MG$15-$AB85/12)*$AA85*$F85,0)+MAX((Expenses!MG$14-$AB86/12)*$AA86*$F85,0)+MAX((Expenses!MG$17-$AB87/12)*$AA87*$F85,0)+MAX((Expenses!MG$16-$AB88/12)*$AA88*$F85,0)+MAX((Expenses!MG$18-$AB89/12)*$AA89*$F85,0)))))</f>
        <v>0</v>
      </c>
      <c r="MJ256" s="515">
        <f>IF(OR(MJ$167&lt;=EOMONTH($E85,$R85*(1-$O85)),MJ$167&gt;EOMONTH($E85,$P85*12*(1-$O85)+$Q85*12*$O85+$R85*(1-$O85))),0,IF($X85="NNN",SUM(Expenses!MH$14:MH$18)*$F85,IF($X85="FSG",0,IF($X85="MG",SUMPRODUCT(Expenses!MH$14:MH$18,$Z85:$Z89)*$F85,MAX((Expenses!MH$15-$AB85/12)*$AA85*$F85,0)+MAX((Expenses!MH$14-$AB86/12)*$AA86*$F85,0)+MAX((Expenses!MH$17-$AB87/12)*$AA87*$F85,0)+MAX((Expenses!MH$16-$AB88/12)*$AA88*$F85,0)+MAX((Expenses!MH$18-$AB89/12)*$AA89*$F85,0)))))</f>
        <v>0</v>
      </c>
      <c r="MK256" s="515">
        <f>IF(OR(MK$167&lt;=EOMONTH($E85,$R85*(1-$O85)),MK$167&gt;EOMONTH($E85,$P85*12*(1-$O85)+$Q85*12*$O85+$R85*(1-$O85))),0,IF($X85="NNN",SUM(Expenses!MI$14:MI$18)*$F85,IF($X85="FSG",0,IF($X85="MG",SUMPRODUCT(Expenses!MI$14:MI$18,$Z85:$Z89)*$F85,MAX((Expenses!MI$15-$AB85/12)*$AA85*$F85,0)+MAX((Expenses!MI$14-$AB86/12)*$AA86*$F85,0)+MAX((Expenses!MI$17-$AB87/12)*$AA87*$F85,0)+MAX((Expenses!MI$16-$AB88/12)*$AA88*$F85,0)+MAX((Expenses!MI$18-$AB89/12)*$AA89*$F85,0)))))</f>
        <v>0</v>
      </c>
      <c r="ML256" s="515">
        <f>IF(OR(ML$167&lt;=EOMONTH($E85,$R85*(1-$O85)),ML$167&gt;EOMONTH($E85,$P85*12*(1-$O85)+$Q85*12*$O85+$R85*(1-$O85))),0,IF($X85="NNN",SUM(Expenses!MJ$14:MJ$18)*$F85,IF($X85="FSG",0,IF($X85="MG",SUMPRODUCT(Expenses!MJ$14:MJ$18,$Z85:$Z89)*$F85,MAX((Expenses!MJ$15-$AB85/12)*$AA85*$F85,0)+MAX((Expenses!MJ$14-$AB86/12)*$AA86*$F85,0)+MAX((Expenses!MJ$17-$AB87/12)*$AA87*$F85,0)+MAX((Expenses!MJ$16-$AB88/12)*$AA88*$F85,0)+MAX((Expenses!MJ$18-$AB89/12)*$AA89*$F85,0)))))</f>
        <v>0</v>
      </c>
      <c r="MM256" s="515">
        <f>IF(OR(MM$167&lt;=EOMONTH($E85,$R85*(1-$O85)),MM$167&gt;EOMONTH($E85,$P85*12*(1-$O85)+$Q85*12*$O85+$R85*(1-$O85))),0,IF($X85="NNN",SUM(Expenses!MK$14:MK$18)*$F85,IF($X85="FSG",0,IF($X85="MG",SUMPRODUCT(Expenses!MK$14:MK$18,$Z85:$Z89)*$F85,MAX((Expenses!MK$15-$AB85/12)*$AA85*$F85,0)+MAX((Expenses!MK$14-$AB86/12)*$AA86*$F85,0)+MAX((Expenses!MK$17-$AB87/12)*$AA87*$F85,0)+MAX((Expenses!MK$16-$AB88/12)*$AA88*$F85,0)+MAX((Expenses!MK$18-$AB89/12)*$AA89*$F85,0)))))</f>
        <v>0</v>
      </c>
      <c r="MN256" s="515">
        <f>IF(OR(MN$167&lt;=EOMONTH($E85,$R85*(1-$O85)),MN$167&gt;EOMONTH($E85,$P85*12*(1-$O85)+$Q85*12*$O85+$R85*(1-$O85))),0,IF($X85="NNN",SUM(Expenses!ML$14:ML$18)*$F85,IF($X85="FSG",0,IF($X85="MG",SUMPRODUCT(Expenses!ML$14:ML$18,$Z85:$Z89)*$F85,MAX((Expenses!ML$15-$AB85/12)*$AA85*$F85,0)+MAX((Expenses!ML$14-$AB86/12)*$AA86*$F85,0)+MAX((Expenses!ML$17-$AB87/12)*$AA87*$F85,0)+MAX((Expenses!ML$16-$AB88/12)*$AA88*$F85,0)+MAX((Expenses!ML$18-$AB89/12)*$AA89*$F85,0)))))</f>
        <v>0</v>
      </c>
      <c r="MO256" s="515">
        <f>IF(OR(MO$167&lt;=EOMONTH($E85,$R85*(1-$O85)),MO$167&gt;EOMONTH($E85,$P85*12*(1-$O85)+$Q85*12*$O85+$R85*(1-$O85))),0,IF($X85="NNN",SUM(Expenses!MM$14:MM$18)*$F85,IF($X85="FSG",0,IF($X85="MG",SUMPRODUCT(Expenses!MM$14:MM$18,$Z85:$Z89)*$F85,MAX((Expenses!MM$15-$AB85/12)*$AA85*$F85,0)+MAX((Expenses!MM$14-$AB86/12)*$AA86*$F85,0)+MAX((Expenses!MM$17-$AB87/12)*$AA87*$F85,0)+MAX((Expenses!MM$16-$AB88/12)*$AA88*$F85,0)+MAX((Expenses!MM$18-$AB89/12)*$AA89*$F85,0)))))</f>
        <v>0</v>
      </c>
      <c r="MP256" s="515">
        <f>IF(OR(MP$167&lt;=EOMONTH($E85,$R85*(1-$O85)),MP$167&gt;EOMONTH($E85,$P85*12*(1-$O85)+$Q85*12*$O85+$R85*(1-$O85))),0,IF($X85="NNN",SUM(Expenses!MN$14:MN$18)*$F85,IF($X85="FSG",0,IF($X85="MG",SUMPRODUCT(Expenses!MN$14:MN$18,$Z85:$Z89)*$F85,MAX((Expenses!MN$15-$AB85/12)*$AA85*$F85,0)+MAX((Expenses!MN$14-$AB86/12)*$AA86*$F85,0)+MAX((Expenses!MN$17-$AB87/12)*$AA87*$F85,0)+MAX((Expenses!MN$16-$AB88/12)*$AA88*$F85,0)+MAX((Expenses!MN$18-$AB89/12)*$AA89*$F85,0)))))</f>
        <v>0</v>
      </c>
      <c r="MQ256" s="515">
        <f>IF(OR(MQ$167&lt;=EOMONTH($E85,$R85*(1-$O85)),MQ$167&gt;EOMONTH($E85,$P85*12*(1-$O85)+$Q85*12*$O85+$R85*(1-$O85))),0,IF($X85="NNN",SUM(Expenses!MO$14:MO$18)*$F85,IF($X85="FSG",0,IF($X85="MG",SUMPRODUCT(Expenses!MO$14:MO$18,$Z85:$Z89)*$F85,MAX((Expenses!MO$15-$AB85/12)*$AA85*$F85,0)+MAX((Expenses!MO$14-$AB86/12)*$AA86*$F85,0)+MAX((Expenses!MO$17-$AB87/12)*$AA87*$F85,0)+MAX((Expenses!MO$16-$AB88/12)*$AA88*$F85,0)+MAX((Expenses!MO$18-$AB89/12)*$AA89*$F85,0)))))</f>
        <v>0</v>
      </c>
      <c r="MR256" s="515">
        <f>IF(OR(MR$167&lt;=EOMONTH($E85,$R85*(1-$O85)),MR$167&gt;EOMONTH($E85,$P85*12*(1-$O85)+$Q85*12*$O85+$R85*(1-$O85))),0,IF($X85="NNN",SUM(Expenses!MP$14:MP$18)*$F85,IF($X85="FSG",0,IF($X85="MG",SUMPRODUCT(Expenses!MP$14:MP$18,$Z85:$Z89)*$F85,MAX((Expenses!MP$15-$AB85/12)*$AA85*$F85,0)+MAX((Expenses!MP$14-$AB86/12)*$AA86*$F85,0)+MAX((Expenses!MP$17-$AB87/12)*$AA87*$F85,0)+MAX((Expenses!MP$16-$AB88/12)*$AA88*$F85,0)+MAX((Expenses!MP$18-$AB89/12)*$AA89*$F85,0)))))</f>
        <v>0</v>
      </c>
      <c r="MS256" s="515">
        <f>IF(OR(MS$167&lt;=EOMONTH($E85,$R85*(1-$O85)),MS$167&gt;EOMONTH($E85,$P85*12*(1-$O85)+$Q85*12*$O85+$R85*(1-$O85))),0,IF($X85="NNN",SUM(Expenses!MQ$14:MQ$18)*$F85,IF($X85="FSG",0,IF($X85="MG",SUMPRODUCT(Expenses!MQ$14:MQ$18,$Z85:$Z89)*$F85,MAX((Expenses!MQ$15-$AB85/12)*$AA85*$F85,0)+MAX((Expenses!MQ$14-$AB86/12)*$AA86*$F85,0)+MAX((Expenses!MQ$17-$AB87/12)*$AA87*$F85,0)+MAX((Expenses!MQ$16-$AB88/12)*$AA88*$F85,0)+MAX((Expenses!MQ$18-$AB89/12)*$AA89*$F85,0)))))</f>
        <v>0</v>
      </c>
      <c r="MT256" s="515">
        <f>IF(OR(MT$167&lt;=EOMONTH($E85,$R85*(1-$O85)),MT$167&gt;EOMONTH($E85,$P85*12*(1-$O85)+$Q85*12*$O85+$R85*(1-$O85))),0,IF($X85="NNN",SUM(Expenses!MR$14:MR$18)*$F85,IF($X85="FSG",0,IF($X85="MG",SUMPRODUCT(Expenses!MR$14:MR$18,$Z85:$Z89)*$F85,MAX((Expenses!MR$15-$AB85/12)*$AA85*$F85,0)+MAX((Expenses!MR$14-$AB86/12)*$AA86*$F85,0)+MAX((Expenses!MR$17-$AB87/12)*$AA87*$F85,0)+MAX((Expenses!MR$16-$AB88/12)*$AA88*$F85,0)+MAX((Expenses!MR$18-$AB89/12)*$AA89*$F85,0)))))</f>
        <v>0</v>
      </c>
      <c r="MU256" s="515">
        <f>IF(OR(MU$167&lt;=EOMONTH($E85,$R85*(1-$O85)),MU$167&gt;EOMONTH($E85,$P85*12*(1-$O85)+$Q85*12*$O85+$R85*(1-$O85))),0,IF($X85="NNN",SUM(Expenses!MS$14:MS$18)*$F85,IF($X85="FSG",0,IF($X85="MG",SUMPRODUCT(Expenses!MS$14:MS$18,$Z85:$Z89)*$F85,MAX((Expenses!MS$15-$AB85/12)*$AA85*$F85,0)+MAX((Expenses!MS$14-$AB86/12)*$AA86*$F85,0)+MAX((Expenses!MS$17-$AB87/12)*$AA87*$F85,0)+MAX((Expenses!MS$16-$AB88/12)*$AA88*$F85,0)+MAX((Expenses!MS$18-$AB89/12)*$AA89*$F85,0)))))</f>
        <v>0</v>
      </c>
      <c r="MV256" s="515">
        <f>IF(OR(MV$167&lt;=EOMONTH($E85,$R85*(1-$O85)),MV$167&gt;EOMONTH($E85,$P85*12*(1-$O85)+$Q85*12*$O85+$R85*(1-$O85))),0,IF($X85="NNN",SUM(Expenses!MT$14:MT$18)*$F85,IF($X85="FSG",0,IF($X85="MG",SUMPRODUCT(Expenses!MT$14:MT$18,$Z85:$Z89)*$F85,MAX((Expenses!MT$15-$AB85/12)*$AA85*$F85,0)+MAX((Expenses!MT$14-$AB86/12)*$AA86*$F85,0)+MAX((Expenses!MT$17-$AB87/12)*$AA87*$F85,0)+MAX((Expenses!MT$16-$AB88/12)*$AA88*$F85,0)+MAX((Expenses!MT$18-$AB89/12)*$AA89*$F85,0)))))</f>
        <v>0</v>
      </c>
      <c r="MW256" s="515">
        <f>IF(OR(MW$167&lt;=EOMONTH($E85,$R85*(1-$O85)),MW$167&gt;EOMONTH($E85,$P85*12*(1-$O85)+$Q85*12*$O85+$R85*(1-$O85))),0,IF($X85="NNN",SUM(Expenses!MU$14:MU$18)*$F85,IF($X85="FSG",0,IF($X85="MG",SUMPRODUCT(Expenses!MU$14:MU$18,$Z85:$Z89)*$F85,MAX((Expenses!MU$15-$AB85/12)*$AA85*$F85,0)+MAX((Expenses!MU$14-$AB86/12)*$AA86*$F85,0)+MAX((Expenses!MU$17-$AB87/12)*$AA87*$F85,0)+MAX((Expenses!MU$16-$AB88/12)*$AA88*$F85,0)+MAX((Expenses!MU$18-$AB89/12)*$AA89*$F85,0)))))</f>
        <v>0</v>
      </c>
      <c r="MX256" s="515">
        <f>IF(OR(MX$167&lt;=EOMONTH($E85,$R85*(1-$O85)),MX$167&gt;EOMONTH($E85,$P85*12*(1-$O85)+$Q85*12*$O85+$R85*(1-$O85))),0,IF($X85="NNN",SUM(Expenses!MV$14:MV$18)*$F85,IF($X85="FSG",0,IF($X85="MG",SUMPRODUCT(Expenses!MV$14:MV$18,$Z85:$Z89)*$F85,MAX((Expenses!MV$15-$AB85/12)*$AA85*$F85,0)+MAX((Expenses!MV$14-$AB86/12)*$AA86*$F85,0)+MAX((Expenses!MV$17-$AB87/12)*$AA87*$F85,0)+MAX((Expenses!MV$16-$AB88/12)*$AA88*$F85,0)+MAX((Expenses!MV$18-$AB89/12)*$AA89*$F85,0)))))</f>
        <v>0</v>
      </c>
      <c r="MY256" s="515">
        <f>IF(OR(MY$167&lt;=EOMONTH($E85,$R85*(1-$O85)),MY$167&gt;EOMONTH($E85,$P85*12*(1-$O85)+$Q85*12*$O85+$R85*(1-$O85))),0,IF($X85="NNN",SUM(Expenses!MW$14:MW$18)*$F85,IF($X85="FSG",0,IF($X85="MG",SUMPRODUCT(Expenses!MW$14:MW$18,$Z85:$Z89)*$F85,MAX((Expenses!MW$15-$AB85/12)*$AA85*$F85,0)+MAX((Expenses!MW$14-$AB86/12)*$AA86*$F85,0)+MAX((Expenses!MW$17-$AB87/12)*$AA87*$F85,0)+MAX((Expenses!MW$16-$AB88/12)*$AA88*$F85,0)+MAX((Expenses!MW$18-$AB89/12)*$AA89*$F85,0)))))</f>
        <v>0</v>
      </c>
      <c r="MZ256" s="515">
        <f>IF(OR(MZ$167&lt;=EOMONTH($E85,$R85*(1-$O85)),MZ$167&gt;EOMONTH($E85,$P85*12*(1-$O85)+$Q85*12*$O85+$R85*(1-$O85))),0,IF($X85="NNN",SUM(Expenses!MX$14:MX$18)*$F85,IF($X85="FSG",0,IF($X85="MG",SUMPRODUCT(Expenses!MX$14:MX$18,$Z85:$Z89)*$F85,MAX((Expenses!MX$15-$AB85/12)*$AA85*$F85,0)+MAX((Expenses!MX$14-$AB86/12)*$AA86*$F85,0)+MAX((Expenses!MX$17-$AB87/12)*$AA87*$F85,0)+MAX((Expenses!MX$16-$AB88/12)*$AA88*$F85,0)+MAX((Expenses!MX$18-$AB89/12)*$AA89*$F85,0)))))</f>
        <v>0</v>
      </c>
      <c r="NA256" s="515">
        <f>IF(OR(NA$167&lt;=EOMONTH($E85,$R85*(1-$O85)),NA$167&gt;EOMONTH($E85,$P85*12*(1-$O85)+$Q85*12*$O85+$R85*(1-$O85))),0,IF($X85="NNN",SUM(Expenses!MY$14:MY$18)*$F85,IF($X85="FSG",0,IF($X85="MG",SUMPRODUCT(Expenses!MY$14:MY$18,$Z85:$Z89)*$F85,MAX((Expenses!MY$15-$AB85/12)*$AA85*$F85,0)+MAX((Expenses!MY$14-$AB86/12)*$AA86*$F85,0)+MAX((Expenses!MY$17-$AB87/12)*$AA87*$F85,0)+MAX((Expenses!MY$16-$AB88/12)*$AA88*$F85,0)+MAX((Expenses!MY$18-$AB89/12)*$AA89*$F85,0)))))</f>
        <v>0</v>
      </c>
      <c r="NB256" s="515">
        <f>IF(OR(NB$167&lt;=EOMONTH($E85,$R85*(1-$O85)),NB$167&gt;EOMONTH($E85,$P85*12*(1-$O85)+$Q85*12*$O85+$R85*(1-$O85))),0,IF($X85="NNN",SUM(Expenses!MZ$14:MZ$18)*$F85,IF($X85="FSG",0,IF($X85="MG",SUMPRODUCT(Expenses!MZ$14:MZ$18,$Z85:$Z89)*$F85,MAX((Expenses!MZ$15-$AB85/12)*$AA85*$F85,0)+MAX((Expenses!MZ$14-$AB86/12)*$AA86*$F85,0)+MAX((Expenses!MZ$17-$AB87/12)*$AA87*$F85,0)+MAX((Expenses!MZ$16-$AB88/12)*$AA88*$F85,0)+MAX((Expenses!MZ$18-$AB89/12)*$AA89*$F85,0)))))</f>
        <v>0</v>
      </c>
      <c r="NC256" s="515">
        <f>IF(OR(NC$167&lt;=EOMONTH($E85,$R85*(1-$O85)),NC$167&gt;EOMONTH($E85,$P85*12*(1-$O85)+$Q85*12*$O85+$R85*(1-$O85))),0,IF($X85="NNN",SUM(Expenses!NA$14:NA$18)*$F85,IF($X85="FSG",0,IF($X85="MG",SUMPRODUCT(Expenses!NA$14:NA$18,$Z85:$Z89)*$F85,MAX((Expenses!NA$15-$AB85/12)*$AA85*$F85,0)+MAX((Expenses!NA$14-$AB86/12)*$AA86*$F85,0)+MAX((Expenses!NA$17-$AB87/12)*$AA87*$F85,0)+MAX((Expenses!NA$16-$AB88/12)*$AA88*$F85,0)+MAX((Expenses!NA$18-$AB89/12)*$AA89*$F85,0)))))</f>
        <v>0</v>
      </c>
      <c r="ND256" s="515">
        <f>IF(OR(ND$167&lt;=EOMONTH($E85,$R85*(1-$O85)),ND$167&gt;EOMONTH($E85,$P85*12*(1-$O85)+$Q85*12*$O85+$R85*(1-$O85))),0,IF($X85="NNN",SUM(Expenses!NB$14:NB$18)*$F85,IF($X85="FSG",0,IF($X85="MG",SUMPRODUCT(Expenses!NB$14:NB$18,$Z85:$Z89)*$F85,MAX((Expenses!NB$15-$AB85/12)*$AA85*$F85,0)+MAX((Expenses!NB$14-$AB86/12)*$AA86*$F85,0)+MAX((Expenses!NB$17-$AB87/12)*$AA87*$F85,0)+MAX((Expenses!NB$16-$AB88/12)*$AA88*$F85,0)+MAX((Expenses!NB$18-$AB89/12)*$AA89*$F85,0)))))</f>
        <v>0</v>
      </c>
      <c r="NE256" s="515">
        <f>IF(OR(NE$167&lt;=EOMONTH($E85,$R85*(1-$O85)),NE$167&gt;EOMONTH($E85,$P85*12*(1-$O85)+$Q85*12*$O85+$R85*(1-$O85))),0,IF($X85="NNN",SUM(Expenses!NC$14:NC$18)*$F85,IF($X85="FSG",0,IF($X85="MG",SUMPRODUCT(Expenses!NC$14:NC$18,$Z85:$Z89)*$F85,MAX((Expenses!NC$15-$AB85/12)*$AA85*$F85,0)+MAX((Expenses!NC$14-$AB86/12)*$AA86*$F85,0)+MAX((Expenses!NC$17-$AB87/12)*$AA87*$F85,0)+MAX((Expenses!NC$16-$AB88/12)*$AA88*$F85,0)+MAX((Expenses!NC$18-$AB89/12)*$AA89*$F85,0)))))</f>
        <v>0</v>
      </c>
      <c r="NF256" s="515">
        <f>IF(OR(NF$167&lt;=EOMONTH($E85,$R85*(1-$O85)),NF$167&gt;EOMONTH($E85,$P85*12*(1-$O85)+$Q85*12*$O85+$R85*(1-$O85))),0,IF($X85="NNN",SUM(Expenses!ND$14:ND$18)*$F85,IF($X85="FSG",0,IF($X85="MG",SUMPRODUCT(Expenses!ND$14:ND$18,$Z85:$Z89)*$F85,MAX((Expenses!ND$15-$AB85/12)*$AA85*$F85,0)+MAX((Expenses!ND$14-$AB86/12)*$AA86*$F85,0)+MAX((Expenses!ND$17-$AB87/12)*$AA87*$F85,0)+MAX((Expenses!ND$16-$AB88/12)*$AA88*$F85,0)+MAX((Expenses!ND$18-$AB89/12)*$AA89*$F85,0)))))</f>
        <v>0</v>
      </c>
      <c r="NG256" s="515">
        <f>IF(OR(NG$167&lt;=EOMONTH($E85,$R85*(1-$O85)),NG$167&gt;EOMONTH($E85,$P85*12*(1-$O85)+$Q85*12*$O85+$R85*(1-$O85))),0,IF($X85="NNN",SUM(Expenses!NE$14:NE$18)*$F85,IF($X85="FSG",0,IF($X85="MG",SUMPRODUCT(Expenses!NE$14:NE$18,$Z85:$Z89)*$F85,MAX((Expenses!NE$15-$AB85/12)*$AA85*$F85,0)+MAX((Expenses!NE$14-$AB86/12)*$AA86*$F85,0)+MAX((Expenses!NE$17-$AB87/12)*$AA87*$F85,0)+MAX((Expenses!NE$16-$AB88/12)*$AA88*$F85,0)+MAX((Expenses!NE$18-$AB89/12)*$AA89*$F85,0)))))</f>
        <v>0</v>
      </c>
      <c r="NH256" s="515">
        <f>IF(OR(NH$167&lt;=EOMONTH($E85,$R85*(1-$O85)),NH$167&gt;EOMONTH($E85,$P85*12*(1-$O85)+$Q85*12*$O85+$R85*(1-$O85))),0,IF($X85="NNN",SUM(Expenses!NF$14:NF$18)*$F85,IF($X85="FSG",0,IF($X85="MG",SUMPRODUCT(Expenses!NF$14:NF$18,$Z85:$Z89)*$F85,MAX((Expenses!NF$15-$AB85/12)*$AA85*$F85,0)+MAX((Expenses!NF$14-$AB86/12)*$AA86*$F85,0)+MAX((Expenses!NF$17-$AB87/12)*$AA87*$F85,0)+MAX((Expenses!NF$16-$AB88/12)*$AA88*$F85,0)+MAX((Expenses!NF$18-$AB89/12)*$AA89*$F85,0)))))</f>
        <v>0</v>
      </c>
      <c r="NI256" s="515">
        <f>IF(OR(NI$167&lt;=EOMONTH($E85,$R85*(1-$O85)),NI$167&gt;EOMONTH($E85,$P85*12*(1-$O85)+$Q85*12*$O85+$R85*(1-$O85))),0,IF($X85="NNN",SUM(Expenses!NG$14:NG$18)*$F85,IF($X85="FSG",0,IF($X85="MG",SUMPRODUCT(Expenses!NG$14:NG$18,$Z85:$Z89)*$F85,MAX((Expenses!NG$15-$AB85/12)*$AA85*$F85,0)+MAX((Expenses!NG$14-$AB86/12)*$AA86*$F85,0)+MAX((Expenses!NG$17-$AB87/12)*$AA87*$F85,0)+MAX((Expenses!NG$16-$AB88/12)*$AA88*$F85,0)+MAX((Expenses!NG$18-$AB89/12)*$AA89*$F85,0)))))</f>
        <v>0</v>
      </c>
      <c r="NJ256" s="515">
        <f>IF(OR(NJ$167&lt;=EOMONTH($E85,$R85*(1-$O85)),NJ$167&gt;EOMONTH($E85,$P85*12*(1-$O85)+$Q85*12*$O85+$R85*(1-$O85))),0,IF($X85="NNN",SUM(Expenses!NH$14:NH$18)*$F85,IF($X85="FSG",0,IF($X85="MG",SUMPRODUCT(Expenses!NH$14:NH$18,$Z85:$Z89)*$F85,MAX((Expenses!NH$15-$AB85/12)*$AA85*$F85,0)+MAX((Expenses!NH$14-$AB86/12)*$AA86*$F85,0)+MAX((Expenses!NH$17-$AB87/12)*$AA87*$F85,0)+MAX((Expenses!NH$16-$AB88/12)*$AA88*$F85,0)+MAX((Expenses!NH$18-$AB89/12)*$AA89*$F85,0)))))</f>
        <v>0</v>
      </c>
      <c r="NK256" s="518">
        <f>IF(OR(NK$167&lt;=EOMONTH($E85,$R85*(1-$O85)),NK$167&gt;EOMONTH($E85,$P85*12*(1-$O85)+$Q85*12*$O85+$R85*(1-$O85))),0,IF($X85="NNN",SUM(Expenses!NI$14:NI$18)*$F85,IF($X85="FSG",0,IF($X85="MG",SUMPRODUCT(Expenses!NI$14:NI$18,$Z85:$Z89)*$F85,MAX((Expenses!NI$15-$AB85/12)*$AA85*$F85,0)+MAX((Expenses!NI$14-$AB86/12)*$AA86*$F85,0)+MAX((Expenses!NI$17-$AB87/12)*$AA87*$F85,0)+MAX((Expenses!NI$16-$AB88/12)*$AA88*$F85,0)+MAX((Expenses!NI$18-$AB89/12)*$AA89*$F85,0)))))</f>
        <v>0</v>
      </c>
    </row>
    <row r="257" spans="1:375" s="384" customFormat="1" ht="13.8" x14ac:dyDescent="0.3">
      <c r="A257" s="519">
        <f t="shared" si="330"/>
        <v>0</v>
      </c>
      <c r="B257" s="446"/>
      <c r="C257" s="520" t="s">
        <v>336</v>
      </c>
      <c r="D257" s="521">
        <f t="shared" ref="D257:BO257" si="355">SUM(D250:D256)</f>
        <v>0</v>
      </c>
      <c r="E257" s="521">
        <f t="shared" si="355"/>
        <v>0</v>
      </c>
      <c r="F257" s="521">
        <f t="shared" si="355"/>
        <v>0</v>
      </c>
      <c r="G257" s="521">
        <f t="shared" si="355"/>
        <v>0</v>
      </c>
      <c r="H257" s="521">
        <f t="shared" si="355"/>
        <v>0</v>
      </c>
      <c r="I257" s="521">
        <f t="shared" si="355"/>
        <v>0</v>
      </c>
      <c r="J257" s="521">
        <f t="shared" si="355"/>
        <v>0</v>
      </c>
      <c r="K257" s="521">
        <f t="shared" si="355"/>
        <v>0</v>
      </c>
      <c r="L257" s="521">
        <f t="shared" si="355"/>
        <v>0</v>
      </c>
      <c r="M257" s="521">
        <f t="shared" si="355"/>
        <v>0</v>
      </c>
      <c r="N257" s="521">
        <f t="shared" si="355"/>
        <v>0</v>
      </c>
      <c r="O257" s="521">
        <f t="shared" si="355"/>
        <v>0</v>
      </c>
      <c r="P257" s="521">
        <f t="shared" si="355"/>
        <v>0</v>
      </c>
      <c r="Q257" s="521">
        <f t="shared" si="355"/>
        <v>0</v>
      </c>
      <c r="R257" s="521">
        <f t="shared" si="355"/>
        <v>0</v>
      </c>
      <c r="S257" s="521">
        <f t="shared" si="355"/>
        <v>0</v>
      </c>
      <c r="T257" s="521">
        <f t="shared" si="355"/>
        <v>0</v>
      </c>
      <c r="U257" s="521">
        <f t="shared" si="355"/>
        <v>0</v>
      </c>
      <c r="V257" s="521">
        <f t="shared" si="355"/>
        <v>0</v>
      </c>
      <c r="W257" s="521">
        <f t="shared" si="355"/>
        <v>0</v>
      </c>
      <c r="X257" s="521">
        <f t="shared" si="355"/>
        <v>0</v>
      </c>
      <c r="Y257" s="521">
        <f t="shared" si="355"/>
        <v>0</v>
      </c>
      <c r="Z257" s="521">
        <f t="shared" si="355"/>
        <v>0</v>
      </c>
      <c r="AA257" s="521">
        <f t="shared" si="355"/>
        <v>0</v>
      </c>
      <c r="AB257" s="521">
        <f t="shared" si="355"/>
        <v>0</v>
      </c>
      <c r="AC257" s="521">
        <f t="shared" si="355"/>
        <v>0</v>
      </c>
      <c r="AD257" s="521">
        <f t="shared" si="355"/>
        <v>0</v>
      </c>
      <c r="AE257" s="521">
        <f t="shared" si="355"/>
        <v>0</v>
      </c>
      <c r="AF257" s="521">
        <f t="shared" si="355"/>
        <v>0</v>
      </c>
      <c r="AG257" s="521">
        <f t="shared" si="355"/>
        <v>0</v>
      </c>
      <c r="AH257" s="521">
        <f t="shared" si="355"/>
        <v>0</v>
      </c>
      <c r="AI257" s="521">
        <f t="shared" si="355"/>
        <v>0</v>
      </c>
      <c r="AJ257" s="521">
        <f t="shared" si="355"/>
        <v>0</v>
      </c>
      <c r="AK257" s="521">
        <f t="shared" si="355"/>
        <v>0</v>
      </c>
      <c r="AL257" s="521">
        <f t="shared" si="355"/>
        <v>0</v>
      </c>
      <c r="AM257" s="521">
        <f t="shared" si="355"/>
        <v>0</v>
      </c>
      <c r="AN257" s="521">
        <f t="shared" si="355"/>
        <v>0</v>
      </c>
      <c r="AO257" s="521">
        <f t="shared" si="355"/>
        <v>0</v>
      </c>
      <c r="AP257" s="521">
        <f t="shared" si="355"/>
        <v>0</v>
      </c>
      <c r="AQ257" s="521">
        <f t="shared" si="355"/>
        <v>0</v>
      </c>
      <c r="AR257" s="521">
        <f t="shared" si="355"/>
        <v>0</v>
      </c>
      <c r="AS257" s="521">
        <f t="shared" si="355"/>
        <v>0</v>
      </c>
      <c r="AT257" s="521">
        <f t="shared" si="355"/>
        <v>0</v>
      </c>
      <c r="AU257" s="521">
        <f t="shared" si="355"/>
        <v>0</v>
      </c>
      <c r="AV257" s="521">
        <f t="shared" si="355"/>
        <v>0</v>
      </c>
      <c r="AW257" s="521">
        <f t="shared" si="355"/>
        <v>0</v>
      </c>
      <c r="AX257" s="521">
        <f t="shared" si="355"/>
        <v>0</v>
      </c>
      <c r="AY257" s="521">
        <f t="shared" si="355"/>
        <v>0</v>
      </c>
      <c r="AZ257" s="521">
        <f t="shared" si="355"/>
        <v>0</v>
      </c>
      <c r="BA257" s="521">
        <f t="shared" si="355"/>
        <v>0</v>
      </c>
      <c r="BB257" s="521">
        <f t="shared" si="355"/>
        <v>0</v>
      </c>
      <c r="BC257" s="521">
        <f t="shared" si="355"/>
        <v>0</v>
      </c>
      <c r="BD257" s="521">
        <f t="shared" si="355"/>
        <v>0</v>
      </c>
      <c r="BE257" s="521">
        <f t="shared" si="355"/>
        <v>0</v>
      </c>
      <c r="BF257" s="521">
        <f t="shared" si="355"/>
        <v>0</v>
      </c>
      <c r="BG257" s="521">
        <f t="shared" si="355"/>
        <v>0</v>
      </c>
      <c r="BH257" s="521">
        <f t="shared" si="355"/>
        <v>0</v>
      </c>
      <c r="BI257" s="521">
        <f t="shared" si="355"/>
        <v>0</v>
      </c>
      <c r="BJ257" s="521">
        <f t="shared" si="355"/>
        <v>0</v>
      </c>
      <c r="BK257" s="521">
        <f t="shared" si="355"/>
        <v>0</v>
      </c>
      <c r="BL257" s="521">
        <f t="shared" si="355"/>
        <v>0</v>
      </c>
      <c r="BM257" s="521">
        <f t="shared" si="355"/>
        <v>0</v>
      </c>
      <c r="BN257" s="521">
        <f t="shared" si="355"/>
        <v>0</v>
      </c>
      <c r="BO257" s="521">
        <f t="shared" si="355"/>
        <v>0</v>
      </c>
      <c r="BP257" s="521">
        <f t="shared" ref="BP257:EA257" si="356">SUM(BP250:BP256)</f>
        <v>0</v>
      </c>
      <c r="BQ257" s="521">
        <f t="shared" si="356"/>
        <v>0</v>
      </c>
      <c r="BR257" s="521">
        <f t="shared" si="356"/>
        <v>0</v>
      </c>
      <c r="BS257" s="521">
        <f t="shared" si="356"/>
        <v>0</v>
      </c>
      <c r="BT257" s="521">
        <f t="shared" si="356"/>
        <v>0</v>
      </c>
      <c r="BU257" s="521">
        <f t="shared" si="356"/>
        <v>0</v>
      </c>
      <c r="BV257" s="521">
        <f t="shared" si="356"/>
        <v>0</v>
      </c>
      <c r="BW257" s="521">
        <f t="shared" si="356"/>
        <v>0</v>
      </c>
      <c r="BX257" s="521">
        <f t="shared" si="356"/>
        <v>0</v>
      </c>
      <c r="BY257" s="521">
        <f t="shared" si="356"/>
        <v>0</v>
      </c>
      <c r="BZ257" s="521">
        <f t="shared" si="356"/>
        <v>0</v>
      </c>
      <c r="CA257" s="521">
        <f t="shared" si="356"/>
        <v>0</v>
      </c>
      <c r="CB257" s="521">
        <f t="shared" si="356"/>
        <v>0</v>
      </c>
      <c r="CC257" s="521">
        <f t="shared" si="356"/>
        <v>0</v>
      </c>
      <c r="CD257" s="521">
        <f t="shared" si="356"/>
        <v>0</v>
      </c>
      <c r="CE257" s="521">
        <f t="shared" si="356"/>
        <v>0</v>
      </c>
      <c r="CF257" s="521">
        <f t="shared" si="356"/>
        <v>0</v>
      </c>
      <c r="CG257" s="521">
        <f t="shared" si="356"/>
        <v>0</v>
      </c>
      <c r="CH257" s="521">
        <f t="shared" si="356"/>
        <v>0</v>
      </c>
      <c r="CI257" s="521">
        <f t="shared" si="356"/>
        <v>0</v>
      </c>
      <c r="CJ257" s="521">
        <f t="shared" si="356"/>
        <v>0</v>
      </c>
      <c r="CK257" s="521">
        <f t="shared" si="356"/>
        <v>0</v>
      </c>
      <c r="CL257" s="521">
        <f t="shared" si="356"/>
        <v>0</v>
      </c>
      <c r="CM257" s="521">
        <f t="shared" si="356"/>
        <v>0</v>
      </c>
      <c r="CN257" s="521">
        <f t="shared" si="356"/>
        <v>0</v>
      </c>
      <c r="CO257" s="521">
        <f t="shared" si="356"/>
        <v>0</v>
      </c>
      <c r="CP257" s="521">
        <f t="shared" si="356"/>
        <v>0</v>
      </c>
      <c r="CQ257" s="521">
        <f t="shared" si="356"/>
        <v>0</v>
      </c>
      <c r="CR257" s="521">
        <f t="shared" si="356"/>
        <v>0</v>
      </c>
      <c r="CS257" s="521">
        <f t="shared" si="356"/>
        <v>0</v>
      </c>
      <c r="CT257" s="521">
        <f t="shared" si="356"/>
        <v>0</v>
      </c>
      <c r="CU257" s="521">
        <f t="shared" si="356"/>
        <v>0</v>
      </c>
      <c r="CV257" s="521">
        <f t="shared" si="356"/>
        <v>0</v>
      </c>
      <c r="CW257" s="521">
        <f t="shared" si="356"/>
        <v>0</v>
      </c>
      <c r="CX257" s="521">
        <f t="shared" si="356"/>
        <v>0</v>
      </c>
      <c r="CY257" s="521">
        <f t="shared" si="356"/>
        <v>0</v>
      </c>
      <c r="CZ257" s="521">
        <f t="shared" si="356"/>
        <v>0</v>
      </c>
      <c r="DA257" s="521">
        <f t="shared" si="356"/>
        <v>0</v>
      </c>
      <c r="DB257" s="521">
        <f t="shared" si="356"/>
        <v>0</v>
      </c>
      <c r="DC257" s="521">
        <f t="shared" si="356"/>
        <v>0</v>
      </c>
      <c r="DD257" s="521">
        <f t="shared" si="356"/>
        <v>0</v>
      </c>
      <c r="DE257" s="521">
        <f t="shared" si="356"/>
        <v>0</v>
      </c>
      <c r="DF257" s="521">
        <f t="shared" si="356"/>
        <v>0</v>
      </c>
      <c r="DG257" s="521">
        <f t="shared" si="356"/>
        <v>0</v>
      </c>
      <c r="DH257" s="521">
        <f t="shared" si="356"/>
        <v>0</v>
      </c>
      <c r="DI257" s="521">
        <f t="shared" si="356"/>
        <v>0</v>
      </c>
      <c r="DJ257" s="521">
        <f t="shared" si="356"/>
        <v>0</v>
      </c>
      <c r="DK257" s="521">
        <f t="shared" si="356"/>
        <v>0</v>
      </c>
      <c r="DL257" s="521">
        <f t="shared" si="356"/>
        <v>0</v>
      </c>
      <c r="DM257" s="521">
        <f t="shared" si="356"/>
        <v>0</v>
      </c>
      <c r="DN257" s="521">
        <f t="shared" si="356"/>
        <v>0</v>
      </c>
      <c r="DO257" s="521">
        <f t="shared" si="356"/>
        <v>0</v>
      </c>
      <c r="DP257" s="521">
        <f t="shared" si="356"/>
        <v>0</v>
      </c>
      <c r="DQ257" s="521">
        <f t="shared" si="356"/>
        <v>0</v>
      </c>
      <c r="DR257" s="521">
        <f t="shared" si="356"/>
        <v>0</v>
      </c>
      <c r="DS257" s="521">
        <f t="shared" si="356"/>
        <v>0</v>
      </c>
      <c r="DT257" s="521">
        <f t="shared" si="356"/>
        <v>0</v>
      </c>
      <c r="DU257" s="521">
        <f t="shared" si="356"/>
        <v>0</v>
      </c>
      <c r="DV257" s="521">
        <f t="shared" si="356"/>
        <v>0</v>
      </c>
      <c r="DW257" s="521">
        <f t="shared" si="356"/>
        <v>0</v>
      </c>
      <c r="DX257" s="521">
        <f t="shared" si="356"/>
        <v>0</v>
      </c>
      <c r="DY257" s="521">
        <f t="shared" si="356"/>
        <v>0</v>
      </c>
      <c r="DZ257" s="521">
        <f t="shared" si="356"/>
        <v>0</v>
      </c>
      <c r="EA257" s="521">
        <f t="shared" si="356"/>
        <v>0</v>
      </c>
      <c r="EB257" s="521">
        <f t="shared" ref="EB257:GM257" si="357">SUM(EB250:EB256)</f>
        <v>0</v>
      </c>
      <c r="EC257" s="521">
        <f t="shared" si="357"/>
        <v>0</v>
      </c>
      <c r="ED257" s="521">
        <f t="shared" si="357"/>
        <v>0</v>
      </c>
      <c r="EE257" s="521">
        <f t="shared" si="357"/>
        <v>0</v>
      </c>
      <c r="EF257" s="521">
        <f t="shared" si="357"/>
        <v>0</v>
      </c>
      <c r="EG257" s="521">
        <f t="shared" si="357"/>
        <v>0</v>
      </c>
      <c r="EH257" s="521">
        <f t="shared" si="357"/>
        <v>0</v>
      </c>
      <c r="EI257" s="521">
        <f t="shared" si="357"/>
        <v>0</v>
      </c>
      <c r="EJ257" s="521">
        <f t="shared" si="357"/>
        <v>0</v>
      </c>
      <c r="EK257" s="521">
        <f t="shared" si="357"/>
        <v>0</v>
      </c>
      <c r="EL257" s="521">
        <f t="shared" si="357"/>
        <v>0</v>
      </c>
      <c r="EM257" s="521">
        <f t="shared" si="357"/>
        <v>0</v>
      </c>
      <c r="EN257" s="521">
        <f t="shared" si="357"/>
        <v>0</v>
      </c>
      <c r="EO257" s="521">
        <f t="shared" si="357"/>
        <v>0</v>
      </c>
      <c r="EP257" s="521">
        <f t="shared" si="357"/>
        <v>0</v>
      </c>
      <c r="EQ257" s="521">
        <f t="shared" si="357"/>
        <v>0</v>
      </c>
      <c r="ER257" s="521">
        <f t="shared" si="357"/>
        <v>0</v>
      </c>
      <c r="ES257" s="521">
        <f t="shared" si="357"/>
        <v>0</v>
      </c>
      <c r="ET257" s="521">
        <f t="shared" si="357"/>
        <v>0</v>
      </c>
      <c r="EU257" s="521">
        <f t="shared" si="357"/>
        <v>0</v>
      </c>
      <c r="EV257" s="521">
        <f t="shared" si="357"/>
        <v>0</v>
      </c>
      <c r="EW257" s="521">
        <f t="shared" si="357"/>
        <v>0</v>
      </c>
      <c r="EX257" s="521">
        <f t="shared" si="357"/>
        <v>0</v>
      </c>
      <c r="EY257" s="521">
        <f t="shared" si="357"/>
        <v>0</v>
      </c>
      <c r="EZ257" s="521">
        <f t="shared" si="357"/>
        <v>0</v>
      </c>
      <c r="FA257" s="521">
        <f t="shared" si="357"/>
        <v>0</v>
      </c>
      <c r="FB257" s="521">
        <f t="shared" si="357"/>
        <v>0</v>
      </c>
      <c r="FC257" s="521">
        <f t="shared" si="357"/>
        <v>0</v>
      </c>
      <c r="FD257" s="521">
        <f t="shared" si="357"/>
        <v>0</v>
      </c>
      <c r="FE257" s="521">
        <f t="shared" si="357"/>
        <v>0</v>
      </c>
      <c r="FF257" s="521">
        <f t="shared" si="357"/>
        <v>0</v>
      </c>
      <c r="FG257" s="521">
        <f t="shared" si="357"/>
        <v>0</v>
      </c>
      <c r="FH257" s="521">
        <f t="shared" si="357"/>
        <v>0</v>
      </c>
      <c r="FI257" s="521">
        <f t="shared" si="357"/>
        <v>0</v>
      </c>
      <c r="FJ257" s="521">
        <f t="shared" si="357"/>
        <v>0</v>
      </c>
      <c r="FK257" s="521">
        <f t="shared" si="357"/>
        <v>0</v>
      </c>
      <c r="FL257" s="521">
        <f t="shared" si="357"/>
        <v>0</v>
      </c>
      <c r="FM257" s="521">
        <f t="shared" si="357"/>
        <v>0</v>
      </c>
      <c r="FN257" s="521">
        <f t="shared" si="357"/>
        <v>0</v>
      </c>
      <c r="FO257" s="521">
        <f t="shared" si="357"/>
        <v>0</v>
      </c>
      <c r="FP257" s="521">
        <f t="shared" si="357"/>
        <v>0</v>
      </c>
      <c r="FQ257" s="521">
        <f t="shared" si="357"/>
        <v>0</v>
      </c>
      <c r="FR257" s="521">
        <f t="shared" si="357"/>
        <v>0</v>
      </c>
      <c r="FS257" s="521">
        <f t="shared" si="357"/>
        <v>0</v>
      </c>
      <c r="FT257" s="521">
        <f t="shared" si="357"/>
        <v>0</v>
      </c>
      <c r="FU257" s="521">
        <f t="shared" si="357"/>
        <v>0</v>
      </c>
      <c r="FV257" s="521">
        <f t="shared" si="357"/>
        <v>0</v>
      </c>
      <c r="FW257" s="521">
        <f t="shared" si="357"/>
        <v>0</v>
      </c>
      <c r="FX257" s="521">
        <f t="shared" si="357"/>
        <v>0</v>
      </c>
      <c r="FY257" s="521">
        <f t="shared" si="357"/>
        <v>0</v>
      </c>
      <c r="FZ257" s="521">
        <f t="shared" si="357"/>
        <v>0</v>
      </c>
      <c r="GA257" s="521">
        <f t="shared" si="357"/>
        <v>0</v>
      </c>
      <c r="GB257" s="521">
        <f t="shared" si="357"/>
        <v>0</v>
      </c>
      <c r="GC257" s="521">
        <f t="shared" si="357"/>
        <v>0</v>
      </c>
      <c r="GD257" s="521">
        <f t="shared" si="357"/>
        <v>0</v>
      </c>
      <c r="GE257" s="521">
        <f t="shared" si="357"/>
        <v>0</v>
      </c>
      <c r="GF257" s="521">
        <f t="shared" si="357"/>
        <v>0</v>
      </c>
      <c r="GG257" s="521">
        <f t="shared" si="357"/>
        <v>0</v>
      </c>
      <c r="GH257" s="521">
        <f t="shared" si="357"/>
        <v>0</v>
      </c>
      <c r="GI257" s="521">
        <f t="shared" si="357"/>
        <v>0</v>
      </c>
      <c r="GJ257" s="521">
        <f t="shared" si="357"/>
        <v>0</v>
      </c>
      <c r="GK257" s="521">
        <f t="shared" si="357"/>
        <v>0</v>
      </c>
      <c r="GL257" s="521">
        <f t="shared" si="357"/>
        <v>0</v>
      </c>
      <c r="GM257" s="521">
        <f t="shared" si="357"/>
        <v>0</v>
      </c>
      <c r="GN257" s="521">
        <f t="shared" ref="GN257:IY257" si="358">SUM(GN250:GN256)</f>
        <v>0</v>
      </c>
      <c r="GO257" s="521">
        <f t="shared" si="358"/>
        <v>0</v>
      </c>
      <c r="GP257" s="521">
        <f t="shared" si="358"/>
        <v>0</v>
      </c>
      <c r="GQ257" s="521">
        <f t="shared" si="358"/>
        <v>0</v>
      </c>
      <c r="GR257" s="521">
        <f t="shared" si="358"/>
        <v>0</v>
      </c>
      <c r="GS257" s="521">
        <f t="shared" si="358"/>
        <v>0</v>
      </c>
      <c r="GT257" s="521">
        <f t="shared" si="358"/>
        <v>0</v>
      </c>
      <c r="GU257" s="521">
        <f t="shared" si="358"/>
        <v>0</v>
      </c>
      <c r="GV257" s="521">
        <f t="shared" si="358"/>
        <v>0</v>
      </c>
      <c r="GW257" s="521">
        <f t="shared" si="358"/>
        <v>0</v>
      </c>
      <c r="GX257" s="521">
        <f t="shared" si="358"/>
        <v>0</v>
      </c>
      <c r="GY257" s="521">
        <f t="shared" si="358"/>
        <v>0</v>
      </c>
      <c r="GZ257" s="521">
        <f t="shared" si="358"/>
        <v>0</v>
      </c>
      <c r="HA257" s="521">
        <f t="shared" si="358"/>
        <v>0</v>
      </c>
      <c r="HB257" s="521">
        <f t="shared" si="358"/>
        <v>0</v>
      </c>
      <c r="HC257" s="521">
        <f t="shared" si="358"/>
        <v>0</v>
      </c>
      <c r="HD257" s="521">
        <f t="shared" si="358"/>
        <v>0</v>
      </c>
      <c r="HE257" s="521">
        <f t="shared" si="358"/>
        <v>0</v>
      </c>
      <c r="HF257" s="521">
        <f t="shared" si="358"/>
        <v>0</v>
      </c>
      <c r="HG257" s="521">
        <f t="shared" si="358"/>
        <v>0</v>
      </c>
      <c r="HH257" s="521">
        <f t="shared" si="358"/>
        <v>0</v>
      </c>
      <c r="HI257" s="521">
        <f t="shared" si="358"/>
        <v>0</v>
      </c>
      <c r="HJ257" s="521">
        <f t="shared" si="358"/>
        <v>0</v>
      </c>
      <c r="HK257" s="521">
        <f t="shared" si="358"/>
        <v>0</v>
      </c>
      <c r="HL257" s="521">
        <f t="shared" si="358"/>
        <v>0</v>
      </c>
      <c r="HM257" s="521">
        <f t="shared" si="358"/>
        <v>0</v>
      </c>
      <c r="HN257" s="521">
        <f t="shared" si="358"/>
        <v>0</v>
      </c>
      <c r="HO257" s="521">
        <f t="shared" si="358"/>
        <v>0</v>
      </c>
      <c r="HP257" s="521">
        <f t="shared" si="358"/>
        <v>0</v>
      </c>
      <c r="HQ257" s="521">
        <f t="shared" si="358"/>
        <v>0</v>
      </c>
      <c r="HR257" s="521">
        <f t="shared" si="358"/>
        <v>0</v>
      </c>
      <c r="HS257" s="521">
        <f t="shared" si="358"/>
        <v>0</v>
      </c>
      <c r="HT257" s="521">
        <f t="shared" si="358"/>
        <v>0</v>
      </c>
      <c r="HU257" s="521">
        <f t="shared" si="358"/>
        <v>0</v>
      </c>
      <c r="HV257" s="521">
        <f t="shared" si="358"/>
        <v>0</v>
      </c>
      <c r="HW257" s="521">
        <f t="shared" si="358"/>
        <v>0</v>
      </c>
      <c r="HX257" s="521">
        <f t="shared" si="358"/>
        <v>0</v>
      </c>
      <c r="HY257" s="521">
        <f t="shared" si="358"/>
        <v>0</v>
      </c>
      <c r="HZ257" s="521">
        <f t="shared" si="358"/>
        <v>0</v>
      </c>
      <c r="IA257" s="521">
        <f t="shared" si="358"/>
        <v>0</v>
      </c>
      <c r="IB257" s="521">
        <f t="shared" si="358"/>
        <v>0</v>
      </c>
      <c r="IC257" s="521">
        <f t="shared" si="358"/>
        <v>0</v>
      </c>
      <c r="ID257" s="521">
        <f t="shared" si="358"/>
        <v>0</v>
      </c>
      <c r="IE257" s="521">
        <f t="shared" si="358"/>
        <v>0</v>
      </c>
      <c r="IF257" s="521">
        <f t="shared" si="358"/>
        <v>0</v>
      </c>
      <c r="IG257" s="521">
        <f t="shared" si="358"/>
        <v>0</v>
      </c>
      <c r="IH257" s="521">
        <f t="shared" si="358"/>
        <v>0</v>
      </c>
      <c r="II257" s="521">
        <f t="shared" si="358"/>
        <v>0</v>
      </c>
      <c r="IJ257" s="521">
        <f t="shared" si="358"/>
        <v>0</v>
      </c>
      <c r="IK257" s="521">
        <f t="shared" si="358"/>
        <v>0</v>
      </c>
      <c r="IL257" s="521">
        <f t="shared" si="358"/>
        <v>0</v>
      </c>
      <c r="IM257" s="521">
        <f t="shared" si="358"/>
        <v>0</v>
      </c>
      <c r="IN257" s="521">
        <f t="shared" si="358"/>
        <v>0</v>
      </c>
      <c r="IO257" s="521">
        <f t="shared" si="358"/>
        <v>0</v>
      </c>
      <c r="IP257" s="521">
        <f t="shared" si="358"/>
        <v>0</v>
      </c>
      <c r="IQ257" s="521">
        <f t="shared" si="358"/>
        <v>0</v>
      </c>
      <c r="IR257" s="521">
        <f t="shared" si="358"/>
        <v>0</v>
      </c>
      <c r="IS257" s="521">
        <f t="shared" si="358"/>
        <v>0</v>
      </c>
      <c r="IT257" s="521">
        <f t="shared" si="358"/>
        <v>0</v>
      </c>
      <c r="IU257" s="521">
        <f t="shared" si="358"/>
        <v>0</v>
      </c>
      <c r="IV257" s="521">
        <f t="shared" si="358"/>
        <v>0</v>
      </c>
      <c r="IW257" s="521">
        <f t="shared" si="358"/>
        <v>0</v>
      </c>
      <c r="IX257" s="521">
        <f t="shared" si="358"/>
        <v>0</v>
      </c>
      <c r="IY257" s="521">
        <f t="shared" si="358"/>
        <v>0</v>
      </c>
      <c r="IZ257" s="521">
        <f t="shared" ref="IZ257:LK257" si="359">SUM(IZ250:IZ256)</f>
        <v>0</v>
      </c>
      <c r="JA257" s="521">
        <f t="shared" si="359"/>
        <v>0</v>
      </c>
      <c r="JB257" s="521">
        <f t="shared" si="359"/>
        <v>0</v>
      </c>
      <c r="JC257" s="521">
        <f t="shared" si="359"/>
        <v>0</v>
      </c>
      <c r="JD257" s="521">
        <f t="shared" si="359"/>
        <v>0</v>
      </c>
      <c r="JE257" s="521">
        <f t="shared" si="359"/>
        <v>0</v>
      </c>
      <c r="JF257" s="521">
        <f t="shared" si="359"/>
        <v>0</v>
      </c>
      <c r="JG257" s="521">
        <f t="shared" si="359"/>
        <v>0</v>
      </c>
      <c r="JH257" s="521">
        <f t="shared" si="359"/>
        <v>0</v>
      </c>
      <c r="JI257" s="521">
        <f t="shared" si="359"/>
        <v>0</v>
      </c>
      <c r="JJ257" s="521">
        <f t="shared" si="359"/>
        <v>0</v>
      </c>
      <c r="JK257" s="521">
        <f t="shared" si="359"/>
        <v>0</v>
      </c>
      <c r="JL257" s="521">
        <f t="shared" si="359"/>
        <v>0</v>
      </c>
      <c r="JM257" s="521">
        <f t="shared" si="359"/>
        <v>0</v>
      </c>
      <c r="JN257" s="521">
        <f t="shared" si="359"/>
        <v>0</v>
      </c>
      <c r="JO257" s="521">
        <f t="shared" si="359"/>
        <v>0</v>
      </c>
      <c r="JP257" s="521">
        <f t="shared" si="359"/>
        <v>0</v>
      </c>
      <c r="JQ257" s="521">
        <f t="shared" si="359"/>
        <v>0</v>
      </c>
      <c r="JR257" s="521">
        <f t="shared" si="359"/>
        <v>0</v>
      </c>
      <c r="JS257" s="521">
        <f t="shared" si="359"/>
        <v>0</v>
      </c>
      <c r="JT257" s="521">
        <f t="shared" si="359"/>
        <v>0</v>
      </c>
      <c r="JU257" s="521">
        <f t="shared" si="359"/>
        <v>0</v>
      </c>
      <c r="JV257" s="521">
        <f t="shared" si="359"/>
        <v>0</v>
      </c>
      <c r="JW257" s="521">
        <f t="shared" si="359"/>
        <v>0</v>
      </c>
      <c r="JX257" s="521">
        <f t="shared" si="359"/>
        <v>0</v>
      </c>
      <c r="JY257" s="521">
        <f t="shared" si="359"/>
        <v>0</v>
      </c>
      <c r="JZ257" s="521">
        <f t="shared" si="359"/>
        <v>0</v>
      </c>
      <c r="KA257" s="521">
        <f t="shared" si="359"/>
        <v>0</v>
      </c>
      <c r="KB257" s="521">
        <f t="shared" si="359"/>
        <v>0</v>
      </c>
      <c r="KC257" s="521">
        <f t="shared" si="359"/>
        <v>0</v>
      </c>
      <c r="KD257" s="521">
        <f t="shared" si="359"/>
        <v>0</v>
      </c>
      <c r="KE257" s="521">
        <f t="shared" si="359"/>
        <v>0</v>
      </c>
      <c r="KF257" s="521">
        <f t="shared" si="359"/>
        <v>0</v>
      </c>
      <c r="KG257" s="521">
        <f t="shared" si="359"/>
        <v>0</v>
      </c>
      <c r="KH257" s="521">
        <f t="shared" si="359"/>
        <v>0</v>
      </c>
      <c r="KI257" s="521">
        <f t="shared" si="359"/>
        <v>0</v>
      </c>
      <c r="KJ257" s="521">
        <f t="shared" si="359"/>
        <v>0</v>
      </c>
      <c r="KK257" s="521">
        <f t="shared" si="359"/>
        <v>0</v>
      </c>
      <c r="KL257" s="521">
        <f t="shared" si="359"/>
        <v>0</v>
      </c>
      <c r="KM257" s="521">
        <f t="shared" si="359"/>
        <v>0</v>
      </c>
      <c r="KN257" s="521">
        <f t="shared" si="359"/>
        <v>0</v>
      </c>
      <c r="KO257" s="521">
        <f t="shared" si="359"/>
        <v>0</v>
      </c>
      <c r="KP257" s="521">
        <f t="shared" si="359"/>
        <v>0</v>
      </c>
      <c r="KQ257" s="521">
        <f t="shared" si="359"/>
        <v>0</v>
      </c>
      <c r="KR257" s="521">
        <f t="shared" si="359"/>
        <v>0</v>
      </c>
      <c r="KS257" s="521">
        <f t="shared" si="359"/>
        <v>0</v>
      </c>
      <c r="KT257" s="521">
        <f t="shared" si="359"/>
        <v>0</v>
      </c>
      <c r="KU257" s="521">
        <f t="shared" si="359"/>
        <v>0</v>
      </c>
      <c r="KV257" s="521">
        <f t="shared" si="359"/>
        <v>0</v>
      </c>
      <c r="KW257" s="521">
        <f t="shared" si="359"/>
        <v>0</v>
      </c>
      <c r="KX257" s="521">
        <f t="shared" si="359"/>
        <v>0</v>
      </c>
      <c r="KY257" s="521">
        <f t="shared" si="359"/>
        <v>0</v>
      </c>
      <c r="KZ257" s="521">
        <f t="shared" si="359"/>
        <v>0</v>
      </c>
      <c r="LA257" s="521">
        <f t="shared" si="359"/>
        <v>0</v>
      </c>
      <c r="LB257" s="521">
        <f t="shared" si="359"/>
        <v>0</v>
      </c>
      <c r="LC257" s="521">
        <f t="shared" si="359"/>
        <v>0</v>
      </c>
      <c r="LD257" s="521">
        <f t="shared" si="359"/>
        <v>0</v>
      </c>
      <c r="LE257" s="521">
        <f t="shared" si="359"/>
        <v>0</v>
      </c>
      <c r="LF257" s="521">
        <f t="shared" si="359"/>
        <v>0</v>
      </c>
      <c r="LG257" s="521">
        <f t="shared" si="359"/>
        <v>0</v>
      </c>
      <c r="LH257" s="521">
        <f t="shared" si="359"/>
        <v>0</v>
      </c>
      <c r="LI257" s="521">
        <f t="shared" si="359"/>
        <v>0</v>
      </c>
      <c r="LJ257" s="521">
        <f t="shared" si="359"/>
        <v>0</v>
      </c>
      <c r="LK257" s="521">
        <f t="shared" si="359"/>
        <v>0</v>
      </c>
      <c r="LL257" s="521">
        <f t="shared" ref="LL257:NK257" si="360">SUM(LL250:LL256)</f>
        <v>0</v>
      </c>
      <c r="LM257" s="521">
        <f t="shared" si="360"/>
        <v>0</v>
      </c>
      <c r="LN257" s="521">
        <f t="shared" si="360"/>
        <v>0</v>
      </c>
      <c r="LO257" s="521">
        <f t="shared" si="360"/>
        <v>0</v>
      </c>
      <c r="LP257" s="521">
        <f t="shared" si="360"/>
        <v>0</v>
      </c>
      <c r="LQ257" s="521">
        <f t="shared" si="360"/>
        <v>0</v>
      </c>
      <c r="LR257" s="521">
        <f t="shared" si="360"/>
        <v>0</v>
      </c>
      <c r="LS257" s="521">
        <f t="shared" si="360"/>
        <v>0</v>
      </c>
      <c r="LT257" s="521">
        <f t="shared" si="360"/>
        <v>0</v>
      </c>
      <c r="LU257" s="521">
        <f t="shared" si="360"/>
        <v>0</v>
      </c>
      <c r="LV257" s="521">
        <f t="shared" si="360"/>
        <v>0</v>
      </c>
      <c r="LW257" s="521">
        <f t="shared" si="360"/>
        <v>0</v>
      </c>
      <c r="LX257" s="521">
        <f t="shared" si="360"/>
        <v>0</v>
      </c>
      <c r="LY257" s="521">
        <f t="shared" si="360"/>
        <v>0</v>
      </c>
      <c r="LZ257" s="521">
        <f t="shared" si="360"/>
        <v>0</v>
      </c>
      <c r="MA257" s="521">
        <f t="shared" si="360"/>
        <v>0</v>
      </c>
      <c r="MB257" s="521">
        <f t="shared" si="360"/>
        <v>0</v>
      </c>
      <c r="MC257" s="521">
        <f t="shared" si="360"/>
        <v>0</v>
      </c>
      <c r="MD257" s="521">
        <f t="shared" si="360"/>
        <v>0</v>
      </c>
      <c r="ME257" s="521">
        <f t="shared" si="360"/>
        <v>0</v>
      </c>
      <c r="MF257" s="521">
        <f t="shared" si="360"/>
        <v>0</v>
      </c>
      <c r="MG257" s="521">
        <f t="shared" si="360"/>
        <v>0</v>
      </c>
      <c r="MH257" s="521">
        <f t="shared" si="360"/>
        <v>0</v>
      </c>
      <c r="MI257" s="521">
        <f t="shared" si="360"/>
        <v>0</v>
      </c>
      <c r="MJ257" s="521">
        <f t="shared" si="360"/>
        <v>0</v>
      </c>
      <c r="MK257" s="521">
        <f t="shared" si="360"/>
        <v>0</v>
      </c>
      <c r="ML257" s="521">
        <f t="shared" si="360"/>
        <v>0</v>
      </c>
      <c r="MM257" s="521">
        <f t="shared" si="360"/>
        <v>0</v>
      </c>
      <c r="MN257" s="521">
        <f t="shared" si="360"/>
        <v>0</v>
      </c>
      <c r="MO257" s="521">
        <f t="shared" si="360"/>
        <v>0</v>
      </c>
      <c r="MP257" s="521">
        <f t="shared" si="360"/>
        <v>0</v>
      </c>
      <c r="MQ257" s="521">
        <f t="shared" si="360"/>
        <v>0</v>
      </c>
      <c r="MR257" s="521">
        <f t="shared" si="360"/>
        <v>0</v>
      </c>
      <c r="MS257" s="521">
        <f t="shared" si="360"/>
        <v>0</v>
      </c>
      <c r="MT257" s="521">
        <f t="shared" si="360"/>
        <v>0</v>
      </c>
      <c r="MU257" s="521">
        <f t="shared" si="360"/>
        <v>0</v>
      </c>
      <c r="MV257" s="521">
        <f t="shared" si="360"/>
        <v>0</v>
      </c>
      <c r="MW257" s="521">
        <f t="shared" si="360"/>
        <v>0</v>
      </c>
      <c r="MX257" s="521">
        <f t="shared" si="360"/>
        <v>0</v>
      </c>
      <c r="MY257" s="521">
        <f t="shared" si="360"/>
        <v>0</v>
      </c>
      <c r="MZ257" s="521">
        <f t="shared" si="360"/>
        <v>0</v>
      </c>
      <c r="NA257" s="521">
        <f t="shared" si="360"/>
        <v>0</v>
      </c>
      <c r="NB257" s="521">
        <f t="shared" si="360"/>
        <v>0</v>
      </c>
      <c r="NC257" s="521">
        <f t="shared" si="360"/>
        <v>0</v>
      </c>
      <c r="ND257" s="521">
        <f t="shared" si="360"/>
        <v>0</v>
      </c>
      <c r="NE257" s="521">
        <f t="shared" si="360"/>
        <v>0</v>
      </c>
      <c r="NF257" s="521">
        <f t="shared" si="360"/>
        <v>0</v>
      </c>
      <c r="NG257" s="521">
        <f t="shared" si="360"/>
        <v>0</v>
      </c>
      <c r="NH257" s="521">
        <f t="shared" si="360"/>
        <v>0</v>
      </c>
      <c r="NI257" s="521">
        <f t="shared" si="360"/>
        <v>0</v>
      </c>
      <c r="NJ257" s="521">
        <f t="shared" si="360"/>
        <v>0</v>
      </c>
      <c r="NK257" s="522">
        <f t="shared" si="360"/>
        <v>0</v>
      </c>
    </row>
    <row r="258" spans="1:375" s="384" customFormat="1" ht="13.8" x14ac:dyDescent="0.3">
      <c r="A258" s="517">
        <f t="shared" si="330"/>
        <v>0</v>
      </c>
      <c r="B258" s="421" t="s">
        <v>337</v>
      </c>
      <c r="C258" s="514" t="s">
        <v>338</v>
      </c>
      <c r="D258" s="515">
        <f>IF(AND(D$166&gt;=$AC$87,D$166&lt;=$AD$87),-FV($AE85,ROUNDDOWN(YEARFRAC($D$167,D$167,1),0),,-$AC85*$B85,0)/($AD$87-$AC$87+1),0)</f>
        <v>0</v>
      </c>
      <c r="E258" s="515">
        <f t="shared" ref="E258:BP258" si="361">IF(AND(E$166&gt;=$AC$87,E$166&lt;=$AD$87),-FV($AE85,ROUNDDOWN(YEARFRAC($D$167,E$167,1),0),,-$AC85*$B85,0)/($AD$87-$AC$87+1),0)</f>
        <v>0</v>
      </c>
      <c r="F258" s="515">
        <f t="shared" si="361"/>
        <v>0</v>
      </c>
      <c r="G258" s="515">
        <f t="shared" si="361"/>
        <v>0</v>
      </c>
      <c r="H258" s="515">
        <f t="shared" si="361"/>
        <v>0</v>
      </c>
      <c r="I258" s="515">
        <f t="shared" si="361"/>
        <v>0</v>
      </c>
      <c r="J258" s="515">
        <f t="shared" si="361"/>
        <v>0</v>
      </c>
      <c r="K258" s="515">
        <f t="shared" si="361"/>
        <v>0</v>
      </c>
      <c r="L258" s="515">
        <f t="shared" si="361"/>
        <v>0</v>
      </c>
      <c r="M258" s="515">
        <f t="shared" si="361"/>
        <v>0</v>
      </c>
      <c r="N258" s="515">
        <f t="shared" si="361"/>
        <v>0</v>
      </c>
      <c r="O258" s="515">
        <f t="shared" si="361"/>
        <v>0</v>
      </c>
      <c r="P258" s="515">
        <f t="shared" si="361"/>
        <v>0</v>
      </c>
      <c r="Q258" s="515">
        <f t="shared" si="361"/>
        <v>0</v>
      </c>
      <c r="R258" s="515">
        <f t="shared" si="361"/>
        <v>0</v>
      </c>
      <c r="S258" s="515">
        <f t="shared" si="361"/>
        <v>0</v>
      </c>
      <c r="T258" s="515">
        <f t="shared" si="361"/>
        <v>0</v>
      </c>
      <c r="U258" s="515">
        <f t="shared" si="361"/>
        <v>0</v>
      </c>
      <c r="V258" s="515">
        <f t="shared" si="361"/>
        <v>0</v>
      </c>
      <c r="W258" s="515">
        <f t="shared" si="361"/>
        <v>0</v>
      </c>
      <c r="X258" s="515">
        <f t="shared" si="361"/>
        <v>0</v>
      </c>
      <c r="Y258" s="515">
        <f t="shared" si="361"/>
        <v>0</v>
      </c>
      <c r="Z258" s="515">
        <f t="shared" si="361"/>
        <v>0</v>
      </c>
      <c r="AA258" s="515">
        <f t="shared" si="361"/>
        <v>0</v>
      </c>
      <c r="AB258" s="515">
        <f t="shared" si="361"/>
        <v>0</v>
      </c>
      <c r="AC258" s="515">
        <f t="shared" si="361"/>
        <v>0</v>
      </c>
      <c r="AD258" s="515">
        <f t="shared" si="361"/>
        <v>0</v>
      </c>
      <c r="AE258" s="515">
        <f t="shared" si="361"/>
        <v>0</v>
      </c>
      <c r="AF258" s="515">
        <f t="shared" si="361"/>
        <v>0</v>
      </c>
      <c r="AG258" s="515">
        <f t="shared" si="361"/>
        <v>0</v>
      </c>
      <c r="AH258" s="515">
        <f t="shared" si="361"/>
        <v>0</v>
      </c>
      <c r="AI258" s="515">
        <f t="shared" si="361"/>
        <v>0</v>
      </c>
      <c r="AJ258" s="515">
        <f t="shared" si="361"/>
        <v>0</v>
      </c>
      <c r="AK258" s="515">
        <f t="shared" si="361"/>
        <v>0</v>
      </c>
      <c r="AL258" s="515">
        <f t="shared" si="361"/>
        <v>0</v>
      </c>
      <c r="AM258" s="515">
        <f t="shared" si="361"/>
        <v>0</v>
      </c>
      <c r="AN258" s="515">
        <f t="shared" si="361"/>
        <v>0</v>
      </c>
      <c r="AO258" s="515">
        <f t="shared" si="361"/>
        <v>0</v>
      </c>
      <c r="AP258" s="515">
        <f t="shared" si="361"/>
        <v>0</v>
      </c>
      <c r="AQ258" s="515">
        <f t="shared" si="361"/>
        <v>0</v>
      </c>
      <c r="AR258" s="515">
        <f t="shared" si="361"/>
        <v>0</v>
      </c>
      <c r="AS258" s="515">
        <f t="shared" si="361"/>
        <v>0</v>
      </c>
      <c r="AT258" s="515">
        <f t="shared" si="361"/>
        <v>0</v>
      </c>
      <c r="AU258" s="515">
        <f t="shared" si="361"/>
        <v>0</v>
      </c>
      <c r="AV258" s="515">
        <f t="shared" si="361"/>
        <v>0</v>
      </c>
      <c r="AW258" s="515">
        <f t="shared" si="361"/>
        <v>0</v>
      </c>
      <c r="AX258" s="515">
        <f t="shared" si="361"/>
        <v>0</v>
      </c>
      <c r="AY258" s="515">
        <f t="shared" si="361"/>
        <v>0</v>
      </c>
      <c r="AZ258" s="515">
        <f t="shared" si="361"/>
        <v>0</v>
      </c>
      <c r="BA258" s="515">
        <f t="shared" si="361"/>
        <v>0</v>
      </c>
      <c r="BB258" s="515">
        <f t="shared" si="361"/>
        <v>0</v>
      </c>
      <c r="BC258" s="515">
        <f t="shared" si="361"/>
        <v>0</v>
      </c>
      <c r="BD258" s="515">
        <f t="shared" si="361"/>
        <v>0</v>
      </c>
      <c r="BE258" s="515">
        <f t="shared" si="361"/>
        <v>0</v>
      </c>
      <c r="BF258" s="515">
        <f t="shared" si="361"/>
        <v>0</v>
      </c>
      <c r="BG258" s="515">
        <f t="shared" si="361"/>
        <v>0</v>
      </c>
      <c r="BH258" s="515">
        <f t="shared" si="361"/>
        <v>0</v>
      </c>
      <c r="BI258" s="515">
        <f t="shared" si="361"/>
        <v>0</v>
      </c>
      <c r="BJ258" s="515">
        <f t="shared" si="361"/>
        <v>0</v>
      </c>
      <c r="BK258" s="515">
        <f t="shared" si="361"/>
        <v>0</v>
      </c>
      <c r="BL258" s="515">
        <f t="shared" si="361"/>
        <v>0</v>
      </c>
      <c r="BM258" s="515">
        <f t="shared" si="361"/>
        <v>0</v>
      </c>
      <c r="BN258" s="515">
        <f t="shared" si="361"/>
        <v>0</v>
      </c>
      <c r="BO258" s="515">
        <f t="shared" si="361"/>
        <v>0</v>
      </c>
      <c r="BP258" s="515">
        <f t="shared" si="361"/>
        <v>0</v>
      </c>
      <c r="BQ258" s="515">
        <f t="shared" ref="BQ258:EB258" si="362">IF(AND(BQ$166&gt;=$AC$87,BQ$166&lt;=$AD$87),-FV($AE85,ROUNDDOWN(YEARFRAC($D$167,BQ$167,1),0),,-$AC85*$B85,0)/($AD$87-$AC$87+1),0)</f>
        <v>0</v>
      </c>
      <c r="BR258" s="515">
        <f t="shared" si="362"/>
        <v>0</v>
      </c>
      <c r="BS258" s="515">
        <f t="shared" si="362"/>
        <v>0</v>
      </c>
      <c r="BT258" s="515">
        <f t="shared" si="362"/>
        <v>0</v>
      </c>
      <c r="BU258" s="515">
        <f t="shared" si="362"/>
        <v>0</v>
      </c>
      <c r="BV258" s="515">
        <f t="shared" si="362"/>
        <v>0</v>
      </c>
      <c r="BW258" s="515">
        <f t="shared" si="362"/>
        <v>0</v>
      </c>
      <c r="BX258" s="515">
        <f t="shared" si="362"/>
        <v>0</v>
      </c>
      <c r="BY258" s="515">
        <f t="shared" si="362"/>
        <v>0</v>
      </c>
      <c r="BZ258" s="515">
        <f t="shared" si="362"/>
        <v>0</v>
      </c>
      <c r="CA258" s="515">
        <f t="shared" si="362"/>
        <v>0</v>
      </c>
      <c r="CB258" s="515">
        <f t="shared" si="362"/>
        <v>0</v>
      </c>
      <c r="CC258" s="515">
        <f t="shared" si="362"/>
        <v>0</v>
      </c>
      <c r="CD258" s="515">
        <f t="shared" si="362"/>
        <v>0</v>
      </c>
      <c r="CE258" s="515">
        <f t="shared" si="362"/>
        <v>0</v>
      </c>
      <c r="CF258" s="515">
        <f t="shared" si="362"/>
        <v>0</v>
      </c>
      <c r="CG258" s="515">
        <f t="shared" si="362"/>
        <v>0</v>
      </c>
      <c r="CH258" s="515">
        <f t="shared" si="362"/>
        <v>0</v>
      </c>
      <c r="CI258" s="515">
        <f t="shared" si="362"/>
        <v>0</v>
      </c>
      <c r="CJ258" s="515">
        <f t="shared" si="362"/>
        <v>0</v>
      </c>
      <c r="CK258" s="515">
        <f t="shared" si="362"/>
        <v>0</v>
      </c>
      <c r="CL258" s="515">
        <f t="shared" si="362"/>
        <v>0</v>
      </c>
      <c r="CM258" s="515">
        <f t="shared" si="362"/>
        <v>0</v>
      </c>
      <c r="CN258" s="515">
        <f t="shared" si="362"/>
        <v>0</v>
      </c>
      <c r="CO258" s="515">
        <f t="shared" si="362"/>
        <v>0</v>
      </c>
      <c r="CP258" s="515">
        <f t="shared" si="362"/>
        <v>0</v>
      </c>
      <c r="CQ258" s="515">
        <f t="shared" si="362"/>
        <v>0</v>
      </c>
      <c r="CR258" s="515">
        <f t="shared" si="362"/>
        <v>0</v>
      </c>
      <c r="CS258" s="515">
        <f t="shared" si="362"/>
        <v>0</v>
      </c>
      <c r="CT258" s="515">
        <f t="shared" si="362"/>
        <v>0</v>
      </c>
      <c r="CU258" s="515">
        <f t="shared" si="362"/>
        <v>0</v>
      </c>
      <c r="CV258" s="515">
        <f t="shared" si="362"/>
        <v>0</v>
      </c>
      <c r="CW258" s="515">
        <f t="shared" si="362"/>
        <v>0</v>
      </c>
      <c r="CX258" s="515">
        <f t="shared" si="362"/>
        <v>0</v>
      </c>
      <c r="CY258" s="515">
        <f t="shared" si="362"/>
        <v>0</v>
      </c>
      <c r="CZ258" s="515">
        <f t="shared" si="362"/>
        <v>0</v>
      </c>
      <c r="DA258" s="515">
        <f t="shared" si="362"/>
        <v>0</v>
      </c>
      <c r="DB258" s="515">
        <f t="shared" si="362"/>
        <v>0</v>
      </c>
      <c r="DC258" s="515">
        <f t="shared" si="362"/>
        <v>0</v>
      </c>
      <c r="DD258" s="515">
        <f t="shared" si="362"/>
        <v>0</v>
      </c>
      <c r="DE258" s="515">
        <f t="shared" si="362"/>
        <v>0</v>
      </c>
      <c r="DF258" s="515">
        <f t="shared" si="362"/>
        <v>0</v>
      </c>
      <c r="DG258" s="515">
        <f t="shared" si="362"/>
        <v>0</v>
      </c>
      <c r="DH258" s="515">
        <f t="shared" si="362"/>
        <v>0</v>
      </c>
      <c r="DI258" s="515">
        <f t="shared" si="362"/>
        <v>0</v>
      </c>
      <c r="DJ258" s="515">
        <f t="shared" si="362"/>
        <v>0</v>
      </c>
      <c r="DK258" s="515">
        <f t="shared" si="362"/>
        <v>0</v>
      </c>
      <c r="DL258" s="515">
        <f t="shared" si="362"/>
        <v>0</v>
      </c>
      <c r="DM258" s="515">
        <f t="shared" si="362"/>
        <v>0</v>
      </c>
      <c r="DN258" s="515">
        <f t="shared" si="362"/>
        <v>0</v>
      </c>
      <c r="DO258" s="515">
        <f t="shared" si="362"/>
        <v>0</v>
      </c>
      <c r="DP258" s="515">
        <f t="shared" si="362"/>
        <v>0</v>
      </c>
      <c r="DQ258" s="515">
        <f t="shared" si="362"/>
        <v>0</v>
      </c>
      <c r="DR258" s="515">
        <f t="shared" si="362"/>
        <v>0</v>
      </c>
      <c r="DS258" s="515">
        <f t="shared" si="362"/>
        <v>0</v>
      </c>
      <c r="DT258" s="515">
        <f t="shared" si="362"/>
        <v>0</v>
      </c>
      <c r="DU258" s="515">
        <f t="shared" si="362"/>
        <v>0</v>
      </c>
      <c r="DV258" s="515">
        <f t="shared" si="362"/>
        <v>0</v>
      </c>
      <c r="DW258" s="515">
        <f t="shared" si="362"/>
        <v>0</v>
      </c>
      <c r="DX258" s="515">
        <f t="shared" si="362"/>
        <v>0</v>
      </c>
      <c r="DY258" s="515">
        <f t="shared" si="362"/>
        <v>0</v>
      </c>
      <c r="DZ258" s="515">
        <f t="shared" si="362"/>
        <v>0</v>
      </c>
      <c r="EA258" s="515">
        <f t="shared" si="362"/>
        <v>0</v>
      </c>
      <c r="EB258" s="515">
        <f t="shared" si="362"/>
        <v>0</v>
      </c>
      <c r="EC258" s="515">
        <f t="shared" ref="EC258:GN258" si="363">IF(AND(EC$166&gt;=$AC$87,EC$166&lt;=$AD$87),-FV($AE85,ROUNDDOWN(YEARFRAC($D$167,EC$167,1),0),,-$AC85*$B85,0)/($AD$87-$AC$87+1),0)</f>
        <v>0</v>
      </c>
      <c r="ED258" s="515">
        <f t="shared" si="363"/>
        <v>0</v>
      </c>
      <c r="EE258" s="515">
        <f t="shared" si="363"/>
        <v>0</v>
      </c>
      <c r="EF258" s="515">
        <f t="shared" si="363"/>
        <v>0</v>
      </c>
      <c r="EG258" s="515">
        <f t="shared" si="363"/>
        <v>0</v>
      </c>
      <c r="EH258" s="515">
        <f t="shared" si="363"/>
        <v>0</v>
      </c>
      <c r="EI258" s="515">
        <f t="shared" si="363"/>
        <v>0</v>
      </c>
      <c r="EJ258" s="515">
        <f t="shared" si="363"/>
        <v>0</v>
      </c>
      <c r="EK258" s="515">
        <f t="shared" si="363"/>
        <v>0</v>
      </c>
      <c r="EL258" s="515">
        <f t="shared" si="363"/>
        <v>0</v>
      </c>
      <c r="EM258" s="515">
        <f t="shared" si="363"/>
        <v>0</v>
      </c>
      <c r="EN258" s="515">
        <f t="shared" si="363"/>
        <v>0</v>
      </c>
      <c r="EO258" s="515">
        <f t="shared" si="363"/>
        <v>0</v>
      </c>
      <c r="EP258" s="515">
        <f t="shared" si="363"/>
        <v>0</v>
      </c>
      <c r="EQ258" s="515">
        <f t="shared" si="363"/>
        <v>0</v>
      </c>
      <c r="ER258" s="515">
        <f t="shared" si="363"/>
        <v>0</v>
      </c>
      <c r="ES258" s="515">
        <f t="shared" si="363"/>
        <v>0</v>
      </c>
      <c r="ET258" s="515">
        <f t="shared" si="363"/>
        <v>0</v>
      </c>
      <c r="EU258" s="515">
        <f t="shared" si="363"/>
        <v>0</v>
      </c>
      <c r="EV258" s="515">
        <f t="shared" si="363"/>
        <v>0</v>
      </c>
      <c r="EW258" s="515">
        <f t="shared" si="363"/>
        <v>0</v>
      </c>
      <c r="EX258" s="515">
        <f t="shared" si="363"/>
        <v>0</v>
      </c>
      <c r="EY258" s="515">
        <f t="shared" si="363"/>
        <v>0</v>
      </c>
      <c r="EZ258" s="515">
        <f t="shared" si="363"/>
        <v>0</v>
      </c>
      <c r="FA258" s="515">
        <f t="shared" si="363"/>
        <v>0</v>
      </c>
      <c r="FB258" s="515">
        <f t="shared" si="363"/>
        <v>0</v>
      </c>
      <c r="FC258" s="515">
        <f t="shared" si="363"/>
        <v>0</v>
      </c>
      <c r="FD258" s="515">
        <f t="shared" si="363"/>
        <v>0</v>
      </c>
      <c r="FE258" s="515">
        <f t="shared" si="363"/>
        <v>0</v>
      </c>
      <c r="FF258" s="515">
        <f t="shared" si="363"/>
        <v>0</v>
      </c>
      <c r="FG258" s="515">
        <f t="shared" si="363"/>
        <v>0</v>
      </c>
      <c r="FH258" s="515">
        <f t="shared" si="363"/>
        <v>0</v>
      </c>
      <c r="FI258" s="515">
        <f t="shared" si="363"/>
        <v>0</v>
      </c>
      <c r="FJ258" s="515">
        <f t="shared" si="363"/>
        <v>0</v>
      </c>
      <c r="FK258" s="515">
        <f t="shared" si="363"/>
        <v>0</v>
      </c>
      <c r="FL258" s="515">
        <f t="shared" si="363"/>
        <v>0</v>
      </c>
      <c r="FM258" s="515">
        <f t="shared" si="363"/>
        <v>0</v>
      </c>
      <c r="FN258" s="515">
        <f t="shared" si="363"/>
        <v>0</v>
      </c>
      <c r="FO258" s="515">
        <f t="shared" si="363"/>
        <v>0</v>
      </c>
      <c r="FP258" s="515">
        <f t="shared" si="363"/>
        <v>0</v>
      </c>
      <c r="FQ258" s="515">
        <f t="shared" si="363"/>
        <v>0</v>
      </c>
      <c r="FR258" s="515">
        <f t="shared" si="363"/>
        <v>0</v>
      </c>
      <c r="FS258" s="515">
        <f t="shared" si="363"/>
        <v>0</v>
      </c>
      <c r="FT258" s="515">
        <f t="shared" si="363"/>
        <v>0</v>
      </c>
      <c r="FU258" s="515">
        <f t="shared" si="363"/>
        <v>0</v>
      </c>
      <c r="FV258" s="515">
        <f t="shared" si="363"/>
        <v>0</v>
      </c>
      <c r="FW258" s="515">
        <f t="shared" si="363"/>
        <v>0</v>
      </c>
      <c r="FX258" s="515">
        <f t="shared" si="363"/>
        <v>0</v>
      </c>
      <c r="FY258" s="515">
        <f t="shared" si="363"/>
        <v>0</v>
      </c>
      <c r="FZ258" s="515">
        <f t="shared" si="363"/>
        <v>0</v>
      </c>
      <c r="GA258" s="515">
        <f t="shared" si="363"/>
        <v>0</v>
      </c>
      <c r="GB258" s="515">
        <f t="shared" si="363"/>
        <v>0</v>
      </c>
      <c r="GC258" s="515">
        <f t="shared" si="363"/>
        <v>0</v>
      </c>
      <c r="GD258" s="515">
        <f t="shared" si="363"/>
        <v>0</v>
      </c>
      <c r="GE258" s="515">
        <f t="shared" si="363"/>
        <v>0</v>
      </c>
      <c r="GF258" s="515">
        <f t="shared" si="363"/>
        <v>0</v>
      </c>
      <c r="GG258" s="515">
        <f t="shared" si="363"/>
        <v>0</v>
      </c>
      <c r="GH258" s="515">
        <f t="shared" si="363"/>
        <v>0</v>
      </c>
      <c r="GI258" s="515">
        <f t="shared" si="363"/>
        <v>0</v>
      </c>
      <c r="GJ258" s="515">
        <f t="shared" si="363"/>
        <v>0</v>
      </c>
      <c r="GK258" s="515">
        <f t="shared" si="363"/>
        <v>0</v>
      </c>
      <c r="GL258" s="515">
        <f t="shared" si="363"/>
        <v>0</v>
      </c>
      <c r="GM258" s="515">
        <f t="shared" si="363"/>
        <v>0</v>
      </c>
      <c r="GN258" s="515">
        <f t="shared" si="363"/>
        <v>0</v>
      </c>
      <c r="GO258" s="515">
        <f t="shared" ref="GO258:IZ258" si="364">IF(AND(GO$166&gt;=$AC$87,GO$166&lt;=$AD$87),-FV($AE85,ROUNDDOWN(YEARFRAC($D$167,GO$167,1),0),,-$AC85*$B85,0)/($AD$87-$AC$87+1),0)</f>
        <v>0</v>
      </c>
      <c r="GP258" s="515">
        <f t="shared" si="364"/>
        <v>0</v>
      </c>
      <c r="GQ258" s="515">
        <f t="shared" si="364"/>
        <v>0</v>
      </c>
      <c r="GR258" s="515">
        <f t="shared" si="364"/>
        <v>0</v>
      </c>
      <c r="GS258" s="515">
        <f t="shared" si="364"/>
        <v>0</v>
      </c>
      <c r="GT258" s="515">
        <f t="shared" si="364"/>
        <v>0</v>
      </c>
      <c r="GU258" s="515">
        <f t="shared" si="364"/>
        <v>0</v>
      </c>
      <c r="GV258" s="515">
        <f t="shared" si="364"/>
        <v>0</v>
      </c>
      <c r="GW258" s="515">
        <f t="shared" si="364"/>
        <v>0</v>
      </c>
      <c r="GX258" s="515">
        <f t="shared" si="364"/>
        <v>0</v>
      </c>
      <c r="GY258" s="515">
        <f t="shared" si="364"/>
        <v>0</v>
      </c>
      <c r="GZ258" s="515">
        <f t="shared" si="364"/>
        <v>0</v>
      </c>
      <c r="HA258" s="515">
        <f t="shared" si="364"/>
        <v>0</v>
      </c>
      <c r="HB258" s="515">
        <f t="shared" si="364"/>
        <v>0</v>
      </c>
      <c r="HC258" s="515">
        <f t="shared" si="364"/>
        <v>0</v>
      </c>
      <c r="HD258" s="515">
        <f t="shared" si="364"/>
        <v>0</v>
      </c>
      <c r="HE258" s="515">
        <f t="shared" si="364"/>
        <v>0</v>
      </c>
      <c r="HF258" s="515">
        <f t="shared" si="364"/>
        <v>0</v>
      </c>
      <c r="HG258" s="515">
        <f t="shared" si="364"/>
        <v>0</v>
      </c>
      <c r="HH258" s="515">
        <f t="shared" si="364"/>
        <v>0</v>
      </c>
      <c r="HI258" s="515">
        <f t="shared" si="364"/>
        <v>0</v>
      </c>
      <c r="HJ258" s="515">
        <f t="shared" si="364"/>
        <v>0</v>
      </c>
      <c r="HK258" s="515">
        <f t="shared" si="364"/>
        <v>0</v>
      </c>
      <c r="HL258" s="515">
        <f t="shared" si="364"/>
        <v>0</v>
      </c>
      <c r="HM258" s="515">
        <f t="shared" si="364"/>
        <v>0</v>
      </c>
      <c r="HN258" s="515">
        <f t="shared" si="364"/>
        <v>0</v>
      </c>
      <c r="HO258" s="515">
        <f t="shared" si="364"/>
        <v>0</v>
      </c>
      <c r="HP258" s="515">
        <f t="shared" si="364"/>
        <v>0</v>
      </c>
      <c r="HQ258" s="515">
        <f t="shared" si="364"/>
        <v>0</v>
      </c>
      <c r="HR258" s="515">
        <f t="shared" si="364"/>
        <v>0</v>
      </c>
      <c r="HS258" s="515">
        <f t="shared" si="364"/>
        <v>0</v>
      </c>
      <c r="HT258" s="515">
        <f t="shared" si="364"/>
        <v>0</v>
      </c>
      <c r="HU258" s="515">
        <f t="shared" si="364"/>
        <v>0</v>
      </c>
      <c r="HV258" s="515">
        <f t="shared" si="364"/>
        <v>0</v>
      </c>
      <c r="HW258" s="515">
        <f t="shared" si="364"/>
        <v>0</v>
      </c>
      <c r="HX258" s="515">
        <f t="shared" si="364"/>
        <v>0</v>
      </c>
      <c r="HY258" s="515">
        <f t="shared" si="364"/>
        <v>0</v>
      </c>
      <c r="HZ258" s="515">
        <f t="shared" si="364"/>
        <v>0</v>
      </c>
      <c r="IA258" s="515">
        <f t="shared" si="364"/>
        <v>0</v>
      </c>
      <c r="IB258" s="515">
        <f t="shared" si="364"/>
        <v>0</v>
      </c>
      <c r="IC258" s="515">
        <f t="shared" si="364"/>
        <v>0</v>
      </c>
      <c r="ID258" s="515">
        <f t="shared" si="364"/>
        <v>0</v>
      </c>
      <c r="IE258" s="515">
        <f t="shared" si="364"/>
        <v>0</v>
      </c>
      <c r="IF258" s="515">
        <f t="shared" si="364"/>
        <v>0</v>
      </c>
      <c r="IG258" s="515">
        <f t="shared" si="364"/>
        <v>0</v>
      </c>
      <c r="IH258" s="515">
        <f t="shared" si="364"/>
        <v>0</v>
      </c>
      <c r="II258" s="515">
        <f t="shared" si="364"/>
        <v>0</v>
      </c>
      <c r="IJ258" s="515">
        <f t="shared" si="364"/>
        <v>0</v>
      </c>
      <c r="IK258" s="515">
        <f t="shared" si="364"/>
        <v>0</v>
      </c>
      <c r="IL258" s="515">
        <f t="shared" si="364"/>
        <v>0</v>
      </c>
      <c r="IM258" s="515">
        <f t="shared" si="364"/>
        <v>0</v>
      </c>
      <c r="IN258" s="515">
        <f t="shared" si="364"/>
        <v>0</v>
      </c>
      <c r="IO258" s="515">
        <f t="shared" si="364"/>
        <v>0</v>
      </c>
      <c r="IP258" s="515">
        <f t="shared" si="364"/>
        <v>0</v>
      </c>
      <c r="IQ258" s="515">
        <f t="shared" si="364"/>
        <v>0</v>
      </c>
      <c r="IR258" s="515">
        <f t="shared" si="364"/>
        <v>0</v>
      </c>
      <c r="IS258" s="515">
        <f t="shared" si="364"/>
        <v>0</v>
      </c>
      <c r="IT258" s="515">
        <f t="shared" si="364"/>
        <v>0</v>
      </c>
      <c r="IU258" s="515">
        <f t="shared" si="364"/>
        <v>0</v>
      </c>
      <c r="IV258" s="515">
        <f t="shared" si="364"/>
        <v>0</v>
      </c>
      <c r="IW258" s="515">
        <f t="shared" si="364"/>
        <v>0</v>
      </c>
      <c r="IX258" s="515">
        <f t="shared" si="364"/>
        <v>0</v>
      </c>
      <c r="IY258" s="515">
        <f t="shared" si="364"/>
        <v>0</v>
      </c>
      <c r="IZ258" s="515">
        <f t="shared" si="364"/>
        <v>0</v>
      </c>
      <c r="JA258" s="515">
        <f t="shared" ref="JA258:LL258" si="365">IF(AND(JA$166&gt;=$AC$87,JA$166&lt;=$AD$87),-FV($AE85,ROUNDDOWN(YEARFRAC($D$167,JA$167,1),0),,-$AC85*$B85,0)/($AD$87-$AC$87+1),0)</f>
        <v>0</v>
      </c>
      <c r="JB258" s="515">
        <f t="shared" si="365"/>
        <v>0</v>
      </c>
      <c r="JC258" s="515">
        <f t="shared" si="365"/>
        <v>0</v>
      </c>
      <c r="JD258" s="515">
        <f t="shared" si="365"/>
        <v>0</v>
      </c>
      <c r="JE258" s="515">
        <f t="shared" si="365"/>
        <v>0</v>
      </c>
      <c r="JF258" s="515">
        <f t="shared" si="365"/>
        <v>0</v>
      </c>
      <c r="JG258" s="515">
        <f t="shared" si="365"/>
        <v>0</v>
      </c>
      <c r="JH258" s="515">
        <f t="shared" si="365"/>
        <v>0</v>
      </c>
      <c r="JI258" s="515">
        <f t="shared" si="365"/>
        <v>0</v>
      </c>
      <c r="JJ258" s="515">
        <f t="shared" si="365"/>
        <v>0</v>
      </c>
      <c r="JK258" s="515">
        <f t="shared" si="365"/>
        <v>0</v>
      </c>
      <c r="JL258" s="515">
        <f t="shared" si="365"/>
        <v>0</v>
      </c>
      <c r="JM258" s="515">
        <f t="shared" si="365"/>
        <v>0</v>
      </c>
      <c r="JN258" s="515">
        <f t="shared" si="365"/>
        <v>0</v>
      </c>
      <c r="JO258" s="515">
        <f t="shared" si="365"/>
        <v>0</v>
      </c>
      <c r="JP258" s="515">
        <f t="shared" si="365"/>
        <v>0</v>
      </c>
      <c r="JQ258" s="515">
        <f t="shared" si="365"/>
        <v>0</v>
      </c>
      <c r="JR258" s="515">
        <f t="shared" si="365"/>
        <v>0</v>
      </c>
      <c r="JS258" s="515">
        <f t="shared" si="365"/>
        <v>0</v>
      </c>
      <c r="JT258" s="515">
        <f t="shared" si="365"/>
        <v>0</v>
      </c>
      <c r="JU258" s="515">
        <f t="shared" si="365"/>
        <v>0</v>
      </c>
      <c r="JV258" s="515">
        <f t="shared" si="365"/>
        <v>0</v>
      </c>
      <c r="JW258" s="515">
        <f t="shared" si="365"/>
        <v>0</v>
      </c>
      <c r="JX258" s="515">
        <f t="shared" si="365"/>
        <v>0</v>
      </c>
      <c r="JY258" s="515">
        <f t="shared" si="365"/>
        <v>0</v>
      </c>
      <c r="JZ258" s="515">
        <f t="shared" si="365"/>
        <v>0</v>
      </c>
      <c r="KA258" s="515">
        <f t="shared" si="365"/>
        <v>0</v>
      </c>
      <c r="KB258" s="515">
        <f t="shared" si="365"/>
        <v>0</v>
      </c>
      <c r="KC258" s="515">
        <f t="shared" si="365"/>
        <v>0</v>
      </c>
      <c r="KD258" s="515">
        <f t="shared" si="365"/>
        <v>0</v>
      </c>
      <c r="KE258" s="515">
        <f t="shared" si="365"/>
        <v>0</v>
      </c>
      <c r="KF258" s="515">
        <f t="shared" si="365"/>
        <v>0</v>
      </c>
      <c r="KG258" s="515">
        <f t="shared" si="365"/>
        <v>0</v>
      </c>
      <c r="KH258" s="515">
        <f t="shared" si="365"/>
        <v>0</v>
      </c>
      <c r="KI258" s="515">
        <f t="shared" si="365"/>
        <v>0</v>
      </c>
      <c r="KJ258" s="515">
        <f t="shared" si="365"/>
        <v>0</v>
      </c>
      <c r="KK258" s="515">
        <f t="shared" si="365"/>
        <v>0</v>
      </c>
      <c r="KL258" s="515">
        <f t="shared" si="365"/>
        <v>0</v>
      </c>
      <c r="KM258" s="515">
        <f t="shared" si="365"/>
        <v>0</v>
      </c>
      <c r="KN258" s="515">
        <f t="shared" si="365"/>
        <v>0</v>
      </c>
      <c r="KO258" s="515">
        <f t="shared" si="365"/>
        <v>0</v>
      </c>
      <c r="KP258" s="515">
        <f t="shared" si="365"/>
        <v>0</v>
      </c>
      <c r="KQ258" s="515">
        <f t="shared" si="365"/>
        <v>0</v>
      </c>
      <c r="KR258" s="515">
        <f t="shared" si="365"/>
        <v>0</v>
      </c>
      <c r="KS258" s="515">
        <f t="shared" si="365"/>
        <v>0</v>
      </c>
      <c r="KT258" s="515">
        <f t="shared" si="365"/>
        <v>0</v>
      </c>
      <c r="KU258" s="515">
        <f t="shared" si="365"/>
        <v>0</v>
      </c>
      <c r="KV258" s="515">
        <f t="shared" si="365"/>
        <v>0</v>
      </c>
      <c r="KW258" s="515">
        <f t="shared" si="365"/>
        <v>0</v>
      </c>
      <c r="KX258" s="515">
        <f t="shared" si="365"/>
        <v>0</v>
      </c>
      <c r="KY258" s="515">
        <f t="shared" si="365"/>
        <v>0</v>
      </c>
      <c r="KZ258" s="515">
        <f t="shared" si="365"/>
        <v>0</v>
      </c>
      <c r="LA258" s="515">
        <f t="shared" si="365"/>
        <v>0</v>
      </c>
      <c r="LB258" s="515">
        <f t="shared" si="365"/>
        <v>0</v>
      </c>
      <c r="LC258" s="515">
        <f t="shared" si="365"/>
        <v>0</v>
      </c>
      <c r="LD258" s="515">
        <f t="shared" si="365"/>
        <v>0</v>
      </c>
      <c r="LE258" s="515">
        <f t="shared" si="365"/>
        <v>0</v>
      </c>
      <c r="LF258" s="515">
        <f t="shared" si="365"/>
        <v>0</v>
      </c>
      <c r="LG258" s="515">
        <f t="shared" si="365"/>
        <v>0</v>
      </c>
      <c r="LH258" s="515">
        <f t="shared" si="365"/>
        <v>0</v>
      </c>
      <c r="LI258" s="515">
        <f t="shared" si="365"/>
        <v>0</v>
      </c>
      <c r="LJ258" s="515">
        <f t="shared" si="365"/>
        <v>0</v>
      </c>
      <c r="LK258" s="515">
        <f t="shared" si="365"/>
        <v>0</v>
      </c>
      <c r="LL258" s="515">
        <f t="shared" si="365"/>
        <v>0</v>
      </c>
      <c r="LM258" s="515">
        <f t="shared" ref="LM258:NK258" si="366">IF(AND(LM$166&gt;=$AC$87,LM$166&lt;=$AD$87),-FV($AE85,ROUNDDOWN(YEARFRAC($D$167,LM$167,1),0),,-$AC85*$B85,0)/($AD$87-$AC$87+1),0)</f>
        <v>0</v>
      </c>
      <c r="LN258" s="515">
        <f t="shared" si="366"/>
        <v>0</v>
      </c>
      <c r="LO258" s="515">
        <f t="shared" si="366"/>
        <v>0</v>
      </c>
      <c r="LP258" s="515">
        <f t="shared" si="366"/>
        <v>0</v>
      </c>
      <c r="LQ258" s="515">
        <f t="shared" si="366"/>
        <v>0</v>
      </c>
      <c r="LR258" s="515">
        <f t="shared" si="366"/>
        <v>0</v>
      </c>
      <c r="LS258" s="515">
        <f t="shared" si="366"/>
        <v>0</v>
      </c>
      <c r="LT258" s="515">
        <f t="shared" si="366"/>
        <v>0</v>
      </c>
      <c r="LU258" s="515">
        <f t="shared" si="366"/>
        <v>0</v>
      </c>
      <c r="LV258" s="515">
        <f t="shared" si="366"/>
        <v>0</v>
      </c>
      <c r="LW258" s="515">
        <f t="shared" si="366"/>
        <v>0</v>
      </c>
      <c r="LX258" s="515">
        <f t="shared" si="366"/>
        <v>0</v>
      </c>
      <c r="LY258" s="515">
        <f t="shared" si="366"/>
        <v>0</v>
      </c>
      <c r="LZ258" s="515">
        <f t="shared" si="366"/>
        <v>0</v>
      </c>
      <c r="MA258" s="515">
        <f t="shared" si="366"/>
        <v>0</v>
      </c>
      <c r="MB258" s="515">
        <f t="shared" si="366"/>
        <v>0</v>
      </c>
      <c r="MC258" s="515">
        <f t="shared" si="366"/>
        <v>0</v>
      </c>
      <c r="MD258" s="515">
        <f t="shared" si="366"/>
        <v>0</v>
      </c>
      <c r="ME258" s="515">
        <f t="shared" si="366"/>
        <v>0</v>
      </c>
      <c r="MF258" s="515">
        <f t="shared" si="366"/>
        <v>0</v>
      </c>
      <c r="MG258" s="515">
        <f t="shared" si="366"/>
        <v>0</v>
      </c>
      <c r="MH258" s="515">
        <f t="shared" si="366"/>
        <v>0</v>
      </c>
      <c r="MI258" s="515">
        <f t="shared" si="366"/>
        <v>0</v>
      </c>
      <c r="MJ258" s="515">
        <f t="shared" si="366"/>
        <v>0</v>
      </c>
      <c r="MK258" s="515">
        <f t="shared" si="366"/>
        <v>0</v>
      </c>
      <c r="ML258" s="515">
        <f t="shared" si="366"/>
        <v>0</v>
      </c>
      <c r="MM258" s="515">
        <f t="shared" si="366"/>
        <v>0</v>
      </c>
      <c r="MN258" s="515">
        <f t="shared" si="366"/>
        <v>0</v>
      </c>
      <c r="MO258" s="515">
        <f t="shared" si="366"/>
        <v>0</v>
      </c>
      <c r="MP258" s="515">
        <f t="shared" si="366"/>
        <v>0</v>
      </c>
      <c r="MQ258" s="515">
        <f t="shared" si="366"/>
        <v>0</v>
      </c>
      <c r="MR258" s="515">
        <f t="shared" si="366"/>
        <v>0</v>
      </c>
      <c r="MS258" s="515">
        <f t="shared" si="366"/>
        <v>0</v>
      </c>
      <c r="MT258" s="515">
        <f t="shared" si="366"/>
        <v>0</v>
      </c>
      <c r="MU258" s="515">
        <f t="shared" si="366"/>
        <v>0</v>
      </c>
      <c r="MV258" s="515">
        <f t="shared" si="366"/>
        <v>0</v>
      </c>
      <c r="MW258" s="515">
        <f t="shared" si="366"/>
        <v>0</v>
      </c>
      <c r="MX258" s="515">
        <f t="shared" si="366"/>
        <v>0</v>
      </c>
      <c r="MY258" s="515">
        <f t="shared" si="366"/>
        <v>0</v>
      </c>
      <c r="MZ258" s="515">
        <f t="shared" si="366"/>
        <v>0</v>
      </c>
      <c r="NA258" s="515">
        <f t="shared" si="366"/>
        <v>0</v>
      </c>
      <c r="NB258" s="515">
        <f t="shared" si="366"/>
        <v>0</v>
      </c>
      <c r="NC258" s="515">
        <f t="shared" si="366"/>
        <v>0</v>
      </c>
      <c r="ND258" s="515">
        <f t="shared" si="366"/>
        <v>0</v>
      </c>
      <c r="NE258" s="515">
        <f t="shared" si="366"/>
        <v>0</v>
      </c>
      <c r="NF258" s="515">
        <f t="shared" si="366"/>
        <v>0</v>
      </c>
      <c r="NG258" s="515">
        <f t="shared" si="366"/>
        <v>0</v>
      </c>
      <c r="NH258" s="515">
        <f t="shared" si="366"/>
        <v>0</v>
      </c>
      <c r="NI258" s="515">
        <f t="shared" si="366"/>
        <v>0</v>
      </c>
      <c r="NJ258" s="515">
        <f t="shared" si="366"/>
        <v>0</v>
      </c>
      <c r="NK258" s="518">
        <f t="shared" si="366"/>
        <v>0</v>
      </c>
    </row>
    <row r="259" spans="1:375" s="384" customFormat="1" ht="13.8" x14ac:dyDescent="0.3">
      <c r="A259" s="517">
        <f t="shared" si="330"/>
        <v>0</v>
      </c>
      <c r="B259" s="421" t="s">
        <v>339</v>
      </c>
      <c r="C259" s="514" t="s">
        <v>340</v>
      </c>
      <c r="D259" s="515">
        <f t="shared" ref="D259:BO259" si="367">IF(D$167=EOMONTH($D85,-1),SUMIFS($D250:$NK250,$D$167:$NK$167,"&gt;="&amp;EOMONTH($D85,$S85),$D$167:$NK$167,"&lt;"&amp;EOMONTH($D85,60))*-$AF85+SUMIFS($D250:$NK250,$D$167:$NK$167,"&gt;="&amp;EOMONTH($D85,60),$D$167:$NK$167,"&lt;"&amp;EOMONTH($D85,300))*-$AG85,0)</f>
        <v>0</v>
      </c>
      <c r="E259" s="515">
        <f t="shared" si="367"/>
        <v>0</v>
      </c>
      <c r="F259" s="515">
        <f t="shared" si="367"/>
        <v>0</v>
      </c>
      <c r="G259" s="515">
        <f t="shared" si="367"/>
        <v>0</v>
      </c>
      <c r="H259" s="515">
        <f t="shared" si="367"/>
        <v>0</v>
      </c>
      <c r="I259" s="515">
        <f t="shared" si="367"/>
        <v>0</v>
      </c>
      <c r="J259" s="515">
        <f t="shared" si="367"/>
        <v>0</v>
      </c>
      <c r="K259" s="515">
        <f t="shared" si="367"/>
        <v>0</v>
      </c>
      <c r="L259" s="515">
        <f t="shared" si="367"/>
        <v>0</v>
      </c>
      <c r="M259" s="515">
        <f t="shared" si="367"/>
        <v>0</v>
      </c>
      <c r="N259" s="515">
        <f t="shared" si="367"/>
        <v>0</v>
      </c>
      <c r="O259" s="515">
        <f t="shared" si="367"/>
        <v>0</v>
      </c>
      <c r="P259" s="515">
        <f t="shared" si="367"/>
        <v>0</v>
      </c>
      <c r="Q259" s="515">
        <f t="shared" si="367"/>
        <v>0</v>
      </c>
      <c r="R259" s="515">
        <f t="shared" si="367"/>
        <v>0</v>
      </c>
      <c r="S259" s="515">
        <f t="shared" si="367"/>
        <v>0</v>
      </c>
      <c r="T259" s="515">
        <f t="shared" si="367"/>
        <v>0</v>
      </c>
      <c r="U259" s="515">
        <f t="shared" si="367"/>
        <v>0</v>
      </c>
      <c r="V259" s="515">
        <f t="shared" si="367"/>
        <v>0</v>
      </c>
      <c r="W259" s="515">
        <f t="shared" si="367"/>
        <v>0</v>
      </c>
      <c r="X259" s="515">
        <f t="shared" si="367"/>
        <v>0</v>
      </c>
      <c r="Y259" s="515">
        <f t="shared" si="367"/>
        <v>0</v>
      </c>
      <c r="Z259" s="515">
        <f t="shared" si="367"/>
        <v>0</v>
      </c>
      <c r="AA259" s="515">
        <f t="shared" si="367"/>
        <v>0</v>
      </c>
      <c r="AB259" s="515">
        <f t="shared" si="367"/>
        <v>0</v>
      </c>
      <c r="AC259" s="515">
        <f t="shared" si="367"/>
        <v>0</v>
      </c>
      <c r="AD259" s="515">
        <f t="shared" si="367"/>
        <v>0</v>
      </c>
      <c r="AE259" s="515">
        <f t="shared" si="367"/>
        <v>0</v>
      </c>
      <c r="AF259" s="515">
        <f t="shared" si="367"/>
        <v>0</v>
      </c>
      <c r="AG259" s="515">
        <f t="shared" si="367"/>
        <v>0</v>
      </c>
      <c r="AH259" s="515">
        <f t="shared" si="367"/>
        <v>0</v>
      </c>
      <c r="AI259" s="515">
        <f t="shared" si="367"/>
        <v>0</v>
      </c>
      <c r="AJ259" s="515">
        <f t="shared" si="367"/>
        <v>0</v>
      </c>
      <c r="AK259" s="515">
        <f t="shared" si="367"/>
        <v>0</v>
      </c>
      <c r="AL259" s="515">
        <f t="shared" si="367"/>
        <v>0</v>
      </c>
      <c r="AM259" s="515">
        <f t="shared" si="367"/>
        <v>0</v>
      </c>
      <c r="AN259" s="515">
        <f t="shared" si="367"/>
        <v>0</v>
      </c>
      <c r="AO259" s="515">
        <f t="shared" si="367"/>
        <v>0</v>
      </c>
      <c r="AP259" s="515">
        <f t="shared" si="367"/>
        <v>0</v>
      </c>
      <c r="AQ259" s="515">
        <f t="shared" si="367"/>
        <v>0</v>
      </c>
      <c r="AR259" s="515">
        <f t="shared" si="367"/>
        <v>0</v>
      </c>
      <c r="AS259" s="515">
        <f t="shared" si="367"/>
        <v>0</v>
      </c>
      <c r="AT259" s="515">
        <f t="shared" si="367"/>
        <v>0</v>
      </c>
      <c r="AU259" s="515">
        <f t="shared" si="367"/>
        <v>0</v>
      </c>
      <c r="AV259" s="515">
        <f t="shared" si="367"/>
        <v>0</v>
      </c>
      <c r="AW259" s="515">
        <f t="shared" si="367"/>
        <v>0</v>
      </c>
      <c r="AX259" s="515">
        <f t="shared" si="367"/>
        <v>0</v>
      </c>
      <c r="AY259" s="515">
        <f t="shared" si="367"/>
        <v>0</v>
      </c>
      <c r="AZ259" s="515">
        <f t="shared" si="367"/>
        <v>0</v>
      </c>
      <c r="BA259" s="515">
        <f t="shared" si="367"/>
        <v>0</v>
      </c>
      <c r="BB259" s="515">
        <f t="shared" si="367"/>
        <v>0</v>
      </c>
      <c r="BC259" s="515">
        <f t="shared" si="367"/>
        <v>0</v>
      </c>
      <c r="BD259" s="515">
        <f t="shared" si="367"/>
        <v>0</v>
      </c>
      <c r="BE259" s="515">
        <f t="shared" si="367"/>
        <v>0</v>
      </c>
      <c r="BF259" s="515">
        <f t="shared" si="367"/>
        <v>0</v>
      </c>
      <c r="BG259" s="515">
        <f t="shared" si="367"/>
        <v>0</v>
      </c>
      <c r="BH259" s="515">
        <f t="shared" si="367"/>
        <v>0</v>
      </c>
      <c r="BI259" s="515">
        <f t="shared" si="367"/>
        <v>0</v>
      </c>
      <c r="BJ259" s="515">
        <f t="shared" si="367"/>
        <v>0</v>
      </c>
      <c r="BK259" s="515">
        <f t="shared" si="367"/>
        <v>0</v>
      </c>
      <c r="BL259" s="515">
        <f t="shared" si="367"/>
        <v>0</v>
      </c>
      <c r="BM259" s="515">
        <f t="shared" si="367"/>
        <v>0</v>
      </c>
      <c r="BN259" s="515">
        <f t="shared" si="367"/>
        <v>0</v>
      </c>
      <c r="BO259" s="515">
        <f t="shared" si="367"/>
        <v>0</v>
      </c>
      <c r="BP259" s="515">
        <f t="shared" ref="BP259:EA259" si="368">IF(BP$167=EOMONTH($D85,-1),SUMIFS($D250:$NK250,$D$167:$NK$167,"&gt;="&amp;EOMONTH($D85,$S85),$D$167:$NK$167,"&lt;"&amp;EOMONTH($D85,60))*-$AF85+SUMIFS($D250:$NK250,$D$167:$NK$167,"&gt;="&amp;EOMONTH($D85,60),$D$167:$NK$167,"&lt;"&amp;EOMONTH($D85,300))*-$AG85,0)</f>
        <v>0</v>
      </c>
      <c r="BQ259" s="515">
        <f t="shared" si="368"/>
        <v>0</v>
      </c>
      <c r="BR259" s="515">
        <f t="shared" si="368"/>
        <v>0</v>
      </c>
      <c r="BS259" s="515">
        <f t="shared" si="368"/>
        <v>0</v>
      </c>
      <c r="BT259" s="515">
        <f t="shared" si="368"/>
        <v>0</v>
      </c>
      <c r="BU259" s="515">
        <f t="shared" si="368"/>
        <v>0</v>
      </c>
      <c r="BV259" s="515">
        <f t="shared" si="368"/>
        <v>0</v>
      </c>
      <c r="BW259" s="515">
        <f t="shared" si="368"/>
        <v>0</v>
      </c>
      <c r="BX259" s="515">
        <f t="shared" si="368"/>
        <v>0</v>
      </c>
      <c r="BY259" s="515">
        <f t="shared" si="368"/>
        <v>0</v>
      </c>
      <c r="BZ259" s="515">
        <f t="shared" si="368"/>
        <v>0</v>
      </c>
      <c r="CA259" s="515">
        <f t="shared" si="368"/>
        <v>0</v>
      </c>
      <c r="CB259" s="515">
        <f t="shared" si="368"/>
        <v>0</v>
      </c>
      <c r="CC259" s="515">
        <f t="shared" si="368"/>
        <v>0</v>
      </c>
      <c r="CD259" s="515">
        <f t="shared" si="368"/>
        <v>0</v>
      </c>
      <c r="CE259" s="515">
        <f t="shared" si="368"/>
        <v>0</v>
      </c>
      <c r="CF259" s="515">
        <f t="shared" si="368"/>
        <v>0</v>
      </c>
      <c r="CG259" s="515">
        <f t="shared" si="368"/>
        <v>0</v>
      </c>
      <c r="CH259" s="515">
        <f t="shared" si="368"/>
        <v>0</v>
      </c>
      <c r="CI259" s="515">
        <f t="shared" si="368"/>
        <v>0</v>
      </c>
      <c r="CJ259" s="515">
        <f t="shared" si="368"/>
        <v>0</v>
      </c>
      <c r="CK259" s="515">
        <f t="shared" si="368"/>
        <v>0</v>
      </c>
      <c r="CL259" s="515">
        <f t="shared" si="368"/>
        <v>0</v>
      </c>
      <c r="CM259" s="515">
        <f t="shared" si="368"/>
        <v>0</v>
      </c>
      <c r="CN259" s="515">
        <f t="shared" si="368"/>
        <v>0</v>
      </c>
      <c r="CO259" s="515">
        <f t="shared" si="368"/>
        <v>0</v>
      </c>
      <c r="CP259" s="515">
        <f t="shared" si="368"/>
        <v>0</v>
      </c>
      <c r="CQ259" s="515">
        <f t="shared" si="368"/>
        <v>0</v>
      </c>
      <c r="CR259" s="515">
        <f t="shared" si="368"/>
        <v>0</v>
      </c>
      <c r="CS259" s="515">
        <f t="shared" si="368"/>
        <v>0</v>
      </c>
      <c r="CT259" s="515">
        <f t="shared" si="368"/>
        <v>0</v>
      </c>
      <c r="CU259" s="515">
        <f t="shared" si="368"/>
        <v>0</v>
      </c>
      <c r="CV259" s="515">
        <f t="shared" si="368"/>
        <v>0</v>
      </c>
      <c r="CW259" s="515">
        <f t="shared" si="368"/>
        <v>0</v>
      </c>
      <c r="CX259" s="515">
        <f t="shared" si="368"/>
        <v>0</v>
      </c>
      <c r="CY259" s="515">
        <f t="shared" si="368"/>
        <v>0</v>
      </c>
      <c r="CZ259" s="515">
        <f t="shared" si="368"/>
        <v>0</v>
      </c>
      <c r="DA259" s="515">
        <f t="shared" si="368"/>
        <v>0</v>
      </c>
      <c r="DB259" s="515">
        <f t="shared" si="368"/>
        <v>0</v>
      </c>
      <c r="DC259" s="515">
        <f t="shared" si="368"/>
        <v>0</v>
      </c>
      <c r="DD259" s="515">
        <f t="shared" si="368"/>
        <v>0</v>
      </c>
      <c r="DE259" s="515">
        <f t="shared" si="368"/>
        <v>0</v>
      </c>
      <c r="DF259" s="515">
        <f t="shared" si="368"/>
        <v>0</v>
      </c>
      <c r="DG259" s="515">
        <f t="shared" si="368"/>
        <v>0</v>
      </c>
      <c r="DH259" s="515">
        <f t="shared" si="368"/>
        <v>0</v>
      </c>
      <c r="DI259" s="515">
        <f t="shared" si="368"/>
        <v>0</v>
      </c>
      <c r="DJ259" s="515">
        <f t="shared" si="368"/>
        <v>0</v>
      </c>
      <c r="DK259" s="515">
        <f t="shared" si="368"/>
        <v>0</v>
      </c>
      <c r="DL259" s="515">
        <f t="shared" si="368"/>
        <v>0</v>
      </c>
      <c r="DM259" s="515">
        <f t="shared" si="368"/>
        <v>0</v>
      </c>
      <c r="DN259" s="515">
        <f t="shared" si="368"/>
        <v>0</v>
      </c>
      <c r="DO259" s="515">
        <f t="shared" si="368"/>
        <v>0</v>
      </c>
      <c r="DP259" s="515">
        <f t="shared" si="368"/>
        <v>0</v>
      </c>
      <c r="DQ259" s="515">
        <f t="shared" si="368"/>
        <v>0</v>
      </c>
      <c r="DR259" s="515">
        <f t="shared" si="368"/>
        <v>0</v>
      </c>
      <c r="DS259" s="515">
        <f t="shared" si="368"/>
        <v>0</v>
      </c>
      <c r="DT259" s="515">
        <f t="shared" si="368"/>
        <v>0</v>
      </c>
      <c r="DU259" s="515">
        <f t="shared" si="368"/>
        <v>0</v>
      </c>
      <c r="DV259" s="515">
        <f t="shared" si="368"/>
        <v>0</v>
      </c>
      <c r="DW259" s="515">
        <f t="shared" si="368"/>
        <v>0</v>
      </c>
      <c r="DX259" s="515">
        <f t="shared" si="368"/>
        <v>0</v>
      </c>
      <c r="DY259" s="515">
        <f t="shared" si="368"/>
        <v>0</v>
      </c>
      <c r="DZ259" s="515">
        <f t="shared" si="368"/>
        <v>0</v>
      </c>
      <c r="EA259" s="515">
        <f t="shared" si="368"/>
        <v>0</v>
      </c>
      <c r="EB259" s="515">
        <f t="shared" ref="EB259:GM259" si="369">IF(EB$167=EOMONTH($D85,-1),SUMIFS($D250:$NK250,$D$167:$NK$167,"&gt;="&amp;EOMONTH($D85,$S85),$D$167:$NK$167,"&lt;"&amp;EOMONTH($D85,60))*-$AF85+SUMIFS($D250:$NK250,$D$167:$NK$167,"&gt;="&amp;EOMONTH($D85,60),$D$167:$NK$167,"&lt;"&amp;EOMONTH($D85,300))*-$AG85,0)</f>
        <v>0</v>
      </c>
      <c r="EC259" s="515">
        <f t="shared" si="369"/>
        <v>0</v>
      </c>
      <c r="ED259" s="515">
        <f t="shared" si="369"/>
        <v>0</v>
      </c>
      <c r="EE259" s="515">
        <f t="shared" si="369"/>
        <v>0</v>
      </c>
      <c r="EF259" s="515">
        <f t="shared" si="369"/>
        <v>0</v>
      </c>
      <c r="EG259" s="515">
        <f t="shared" si="369"/>
        <v>0</v>
      </c>
      <c r="EH259" s="515">
        <f t="shared" si="369"/>
        <v>0</v>
      </c>
      <c r="EI259" s="515">
        <f t="shared" si="369"/>
        <v>0</v>
      </c>
      <c r="EJ259" s="515">
        <f t="shared" si="369"/>
        <v>0</v>
      </c>
      <c r="EK259" s="515">
        <f t="shared" si="369"/>
        <v>0</v>
      </c>
      <c r="EL259" s="515">
        <f t="shared" si="369"/>
        <v>0</v>
      </c>
      <c r="EM259" s="515">
        <f t="shared" si="369"/>
        <v>0</v>
      </c>
      <c r="EN259" s="515">
        <f t="shared" si="369"/>
        <v>0</v>
      </c>
      <c r="EO259" s="515">
        <f t="shared" si="369"/>
        <v>0</v>
      </c>
      <c r="EP259" s="515">
        <f t="shared" si="369"/>
        <v>0</v>
      </c>
      <c r="EQ259" s="515">
        <f t="shared" si="369"/>
        <v>0</v>
      </c>
      <c r="ER259" s="515">
        <f t="shared" si="369"/>
        <v>0</v>
      </c>
      <c r="ES259" s="515">
        <f t="shared" si="369"/>
        <v>0</v>
      </c>
      <c r="ET259" s="515">
        <f t="shared" si="369"/>
        <v>0</v>
      </c>
      <c r="EU259" s="515">
        <f t="shared" si="369"/>
        <v>0</v>
      </c>
      <c r="EV259" s="515">
        <f t="shared" si="369"/>
        <v>0</v>
      </c>
      <c r="EW259" s="515">
        <f t="shared" si="369"/>
        <v>0</v>
      </c>
      <c r="EX259" s="515">
        <f t="shared" si="369"/>
        <v>0</v>
      </c>
      <c r="EY259" s="515">
        <f t="shared" si="369"/>
        <v>0</v>
      </c>
      <c r="EZ259" s="515">
        <f t="shared" si="369"/>
        <v>0</v>
      </c>
      <c r="FA259" s="515">
        <f t="shared" si="369"/>
        <v>0</v>
      </c>
      <c r="FB259" s="515">
        <f t="shared" si="369"/>
        <v>0</v>
      </c>
      <c r="FC259" s="515">
        <f t="shared" si="369"/>
        <v>0</v>
      </c>
      <c r="FD259" s="515">
        <f t="shared" si="369"/>
        <v>0</v>
      </c>
      <c r="FE259" s="515">
        <f t="shared" si="369"/>
        <v>0</v>
      </c>
      <c r="FF259" s="515">
        <f t="shared" si="369"/>
        <v>0</v>
      </c>
      <c r="FG259" s="515">
        <f t="shared" si="369"/>
        <v>0</v>
      </c>
      <c r="FH259" s="515">
        <f t="shared" si="369"/>
        <v>0</v>
      </c>
      <c r="FI259" s="515">
        <f t="shared" si="369"/>
        <v>0</v>
      </c>
      <c r="FJ259" s="515">
        <f t="shared" si="369"/>
        <v>0</v>
      </c>
      <c r="FK259" s="515">
        <f t="shared" si="369"/>
        <v>0</v>
      </c>
      <c r="FL259" s="515">
        <f t="shared" si="369"/>
        <v>0</v>
      </c>
      <c r="FM259" s="515">
        <f t="shared" si="369"/>
        <v>0</v>
      </c>
      <c r="FN259" s="515">
        <f t="shared" si="369"/>
        <v>0</v>
      </c>
      <c r="FO259" s="515">
        <f t="shared" si="369"/>
        <v>0</v>
      </c>
      <c r="FP259" s="515">
        <f t="shared" si="369"/>
        <v>0</v>
      </c>
      <c r="FQ259" s="515">
        <f t="shared" si="369"/>
        <v>0</v>
      </c>
      <c r="FR259" s="515">
        <f t="shared" si="369"/>
        <v>0</v>
      </c>
      <c r="FS259" s="515">
        <f t="shared" si="369"/>
        <v>0</v>
      </c>
      <c r="FT259" s="515">
        <f t="shared" si="369"/>
        <v>0</v>
      </c>
      <c r="FU259" s="515">
        <f t="shared" si="369"/>
        <v>0</v>
      </c>
      <c r="FV259" s="515">
        <f t="shared" si="369"/>
        <v>0</v>
      </c>
      <c r="FW259" s="515">
        <f t="shared" si="369"/>
        <v>0</v>
      </c>
      <c r="FX259" s="515">
        <f t="shared" si="369"/>
        <v>0</v>
      </c>
      <c r="FY259" s="515">
        <f t="shared" si="369"/>
        <v>0</v>
      </c>
      <c r="FZ259" s="515">
        <f t="shared" si="369"/>
        <v>0</v>
      </c>
      <c r="GA259" s="515">
        <f t="shared" si="369"/>
        <v>0</v>
      </c>
      <c r="GB259" s="515">
        <f t="shared" si="369"/>
        <v>0</v>
      </c>
      <c r="GC259" s="515">
        <f t="shared" si="369"/>
        <v>0</v>
      </c>
      <c r="GD259" s="515">
        <f t="shared" si="369"/>
        <v>0</v>
      </c>
      <c r="GE259" s="515">
        <f t="shared" si="369"/>
        <v>0</v>
      </c>
      <c r="GF259" s="515">
        <f t="shared" si="369"/>
        <v>0</v>
      </c>
      <c r="GG259" s="515">
        <f t="shared" si="369"/>
        <v>0</v>
      </c>
      <c r="GH259" s="515">
        <f t="shared" si="369"/>
        <v>0</v>
      </c>
      <c r="GI259" s="515">
        <f t="shared" si="369"/>
        <v>0</v>
      </c>
      <c r="GJ259" s="515">
        <f t="shared" si="369"/>
        <v>0</v>
      </c>
      <c r="GK259" s="515">
        <f t="shared" si="369"/>
        <v>0</v>
      </c>
      <c r="GL259" s="515">
        <f t="shared" si="369"/>
        <v>0</v>
      </c>
      <c r="GM259" s="515">
        <f t="shared" si="369"/>
        <v>0</v>
      </c>
      <c r="GN259" s="515">
        <f t="shared" ref="GN259:IY259" si="370">IF(GN$167=EOMONTH($D85,-1),SUMIFS($D250:$NK250,$D$167:$NK$167,"&gt;="&amp;EOMONTH($D85,$S85),$D$167:$NK$167,"&lt;"&amp;EOMONTH($D85,60))*-$AF85+SUMIFS($D250:$NK250,$D$167:$NK$167,"&gt;="&amp;EOMONTH($D85,60),$D$167:$NK$167,"&lt;"&amp;EOMONTH($D85,300))*-$AG85,0)</f>
        <v>0</v>
      </c>
      <c r="GO259" s="515">
        <f t="shared" si="370"/>
        <v>0</v>
      </c>
      <c r="GP259" s="515">
        <f t="shared" si="370"/>
        <v>0</v>
      </c>
      <c r="GQ259" s="515">
        <f t="shared" si="370"/>
        <v>0</v>
      </c>
      <c r="GR259" s="515">
        <f t="shared" si="370"/>
        <v>0</v>
      </c>
      <c r="GS259" s="515">
        <f t="shared" si="370"/>
        <v>0</v>
      </c>
      <c r="GT259" s="515">
        <f t="shared" si="370"/>
        <v>0</v>
      </c>
      <c r="GU259" s="515">
        <f t="shared" si="370"/>
        <v>0</v>
      </c>
      <c r="GV259" s="515">
        <f t="shared" si="370"/>
        <v>0</v>
      </c>
      <c r="GW259" s="515">
        <f t="shared" si="370"/>
        <v>0</v>
      </c>
      <c r="GX259" s="515">
        <f t="shared" si="370"/>
        <v>0</v>
      </c>
      <c r="GY259" s="515">
        <f t="shared" si="370"/>
        <v>0</v>
      </c>
      <c r="GZ259" s="515">
        <f t="shared" si="370"/>
        <v>0</v>
      </c>
      <c r="HA259" s="515">
        <f t="shared" si="370"/>
        <v>0</v>
      </c>
      <c r="HB259" s="515">
        <f t="shared" si="370"/>
        <v>0</v>
      </c>
      <c r="HC259" s="515">
        <f t="shared" si="370"/>
        <v>0</v>
      </c>
      <c r="HD259" s="515">
        <f t="shared" si="370"/>
        <v>0</v>
      </c>
      <c r="HE259" s="515">
        <f t="shared" si="370"/>
        <v>0</v>
      </c>
      <c r="HF259" s="515">
        <f t="shared" si="370"/>
        <v>0</v>
      </c>
      <c r="HG259" s="515">
        <f t="shared" si="370"/>
        <v>0</v>
      </c>
      <c r="HH259" s="515">
        <f t="shared" si="370"/>
        <v>0</v>
      </c>
      <c r="HI259" s="515">
        <f t="shared" si="370"/>
        <v>0</v>
      </c>
      <c r="HJ259" s="515">
        <f t="shared" si="370"/>
        <v>0</v>
      </c>
      <c r="HK259" s="515">
        <f t="shared" si="370"/>
        <v>0</v>
      </c>
      <c r="HL259" s="515">
        <f t="shared" si="370"/>
        <v>0</v>
      </c>
      <c r="HM259" s="515">
        <f t="shared" si="370"/>
        <v>0</v>
      </c>
      <c r="HN259" s="515">
        <f t="shared" si="370"/>
        <v>0</v>
      </c>
      <c r="HO259" s="515">
        <f t="shared" si="370"/>
        <v>0</v>
      </c>
      <c r="HP259" s="515">
        <f t="shared" si="370"/>
        <v>0</v>
      </c>
      <c r="HQ259" s="515">
        <f t="shared" si="370"/>
        <v>0</v>
      </c>
      <c r="HR259" s="515">
        <f t="shared" si="370"/>
        <v>0</v>
      </c>
      <c r="HS259" s="515">
        <f t="shared" si="370"/>
        <v>0</v>
      </c>
      <c r="HT259" s="515">
        <f t="shared" si="370"/>
        <v>0</v>
      </c>
      <c r="HU259" s="515">
        <f t="shared" si="370"/>
        <v>0</v>
      </c>
      <c r="HV259" s="515">
        <f t="shared" si="370"/>
        <v>0</v>
      </c>
      <c r="HW259" s="515">
        <f t="shared" si="370"/>
        <v>0</v>
      </c>
      <c r="HX259" s="515">
        <f t="shared" si="370"/>
        <v>0</v>
      </c>
      <c r="HY259" s="515">
        <f t="shared" si="370"/>
        <v>0</v>
      </c>
      <c r="HZ259" s="515">
        <f t="shared" si="370"/>
        <v>0</v>
      </c>
      <c r="IA259" s="515">
        <f t="shared" si="370"/>
        <v>0</v>
      </c>
      <c r="IB259" s="515">
        <f t="shared" si="370"/>
        <v>0</v>
      </c>
      <c r="IC259" s="515">
        <f t="shared" si="370"/>
        <v>0</v>
      </c>
      <c r="ID259" s="515">
        <f t="shared" si="370"/>
        <v>0</v>
      </c>
      <c r="IE259" s="515">
        <f t="shared" si="370"/>
        <v>0</v>
      </c>
      <c r="IF259" s="515">
        <f t="shared" si="370"/>
        <v>0</v>
      </c>
      <c r="IG259" s="515">
        <f t="shared" si="370"/>
        <v>0</v>
      </c>
      <c r="IH259" s="515">
        <f t="shared" si="370"/>
        <v>0</v>
      </c>
      <c r="II259" s="515">
        <f t="shared" si="370"/>
        <v>0</v>
      </c>
      <c r="IJ259" s="515">
        <f t="shared" si="370"/>
        <v>0</v>
      </c>
      <c r="IK259" s="515">
        <f t="shared" si="370"/>
        <v>0</v>
      </c>
      <c r="IL259" s="515">
        <f t="shared" si="370"/>
        <v>0</v>
      </c>
      <c r="IM259" s="515">
        <f t="shared" si="370"/>
        <v>0</v>
      </c>
      <c r="IN259" s="515">
        <f t="shared" si="370"/>
        <v>0</v>
      </c>
      <c r="IO259" s="515">
        <f t="shared" si="370"/>
        <v>0</v>
      </c>
      <c r="IP259" s="515">
        <f t="shared" si="370"/>
        <v>0</v>
      </c>
      <c r="IQ259" s="515">
        <f t="shared" si="370"/>
        <v>0</v>
      </c>
      <c r="IR259" s="515">
        <f t="shared" si="370"/>
        <v>0</v>
      </c>
      <c r="IS259" s="515">
        <f t="shared" si="370"/>
        <v>0</v>
      </c>
      <c r="IT259" s="515">
        <f t="shared" si="370"/>
        <v>0</v>
      </c>
      <c r="IU259" s="515">
        <f t="shared" si="370"/>
        <v>0</v>
      </c>
      <c r="IV259" s="515">
        <f t="shared" si="370"/>
        <v>0</v>
      </c>
      <c r="IW259" s="515">
        <f t="shared" si="370"/>
        <v>0</v>
      </c>
      <c r="IX259" s="515">
        <f t="shared" si="370"/>
        <v>0</v>
      </c>
      <c r="IY259" s="515">
        <f t="shared" si="370"/>
        <v>0</v>
      </c>
      <c r="IZ259" s="515">
        <f t="shared" ref="IZ259:LK259" si="371">IF(IZ$167=EOMONTH($D85,-1),SUMIFS($D250:$NK250,$D$167:$NK$167,"&gt;="&amp;EOMONTH($D85,$S85),$D$167:$NK$167,"&lt;"&amp;EOMONTH($D85,60))*-$AF85+SUMIFS($D250:$NK250,$D$167:$NK$167,"&gt;="&amp;EOMONTH($D85,60),$D$167:$NK$167,"&lt;"&amp;EOMONTH($D85,300))*-$AG85,0)</f>
        <v>0</v>
      </c>
      <c r="JA259" s="515">
        <f t="shared" si="371"/>
        <v>0</v>
      </c>
      <c r="JB259" s="515">
        <f t="shared" si="371"/>
        <v>0</v>
      </c>
      <c r="JC259" s="515">
        <f t="shared" si="371"/>
        <v>0</v>
      </c>
      <c r="JD259" s="515">
        <f t="shared" si="371"/>
        <v>0</v>
      </c>
      <c r="JE259" s="515">
        <f t="shared" si="371"/>
        <v>0</v>
      </c>
      <c r="JF259" s="515">
        <f t="shared" si="371"/>
        <v>0</v>
      </c>
      <c r="JG259" s="515">
        <f t="shared" si="371"/>
        <v>0</v>
      </c>
      <c r="JH259" s="515">
        <f t="shared" si="371"/>
        <v>0</v>
      </c>
      <c r="JI259" s="515">
        <f t="shared" si="371"/>
        <v>0</v>
      </c>
      <c r="JJ259" s="515">
        <f t="shared" si="371"/>
        <v>0</v>
      </c>
      <c r="JK259" s="515">
        <f t="shared" si="371"/>
        <v>0</v>
      </c>
      <c r="JL259" s="515">
        <f t="shared" si="371"/>
        <v>0</v>
      </c>
      <c r="JM259" s="515">
        <f t="shared" si="371"/>
        <v>0</v>
      </c>
      <c r="JN259" s="515">
        <f t="shared" si="371"/>
        <v>0</v>
      </c>
      <c r="JO259" s="515">
        <f t="shared" si="371"/>
        <v>0</v>
      </c>
      <c r="JP259" s="515">
        <f t="shared" si="371"/>
        <v>0</v>
      </c>
      <c r="JQ259" s="515">
        <f t="shared" si="371"/>
        <v>0</v>
      </c>
      <c r="JR259" s="515">
        <f t="shared" si="371"/>
        <v>0</v>
      </c>
      <c r="JS259" s="515">
        <f t="shared" si="371"/>
        <v>0</v>
      </c>
      <c r="JT259" s="515">
        <f t="shared" si="371"/>
        <v>0</v>
      </c>
      <c r="JU259" s="515">
        <f t="shared" si="371"/>
        <v>0</v>
      </c>
      <c r="JV259" s="515">
        <f t="shared" si="371"/>
        <v>0</v>
      </c>
      <c r="JW259" s="515">
        <f t="shared" si="371"/>
        <v>0</v>
      </c>
      <c r="JX259" s="515">
        <f t="shared" si="371"/>
        <v>0</v>
      </c>
      <c r="JY259" s="515">
        <f t="shared" si="371"/>
        <v>0</v>
      </c>
      <c r="JZ259" s="515">
        <f t="shared" si="371"/>
        <v>0</v>
      </c>
      <c r="KA259" s="515">
        <f t="shared" si="371"/>
        <v>0</v>
      </c>
      <c r="KB259" s="515">
        <f t="shared" si="371"/>
        <v>0</v>
      </c>
      <c r="KC259" s="515">
        <f t="shared" si="371"/>
        <v>0</v>
      </c>
      <c r="KD259" s="515">
        <f t="shared" si="371"/>
        <v>0</v>
      </c>
      <c r="KE259" s="515">
        <f t="shared" si="371"/>
        <v>0</v>
      </c>
      <c r="KF259" s="515">
        <f t="shared" si="371"/>
        <v>0</v>
      </c>
      <c r="KG259" s="515">
        <f t="shared" si="371"/>
        <v>0</v>
      </c>
      <c r="KH259" s="515">
        <f t="shared" si="371"/>
        <v>0</v>
      </c>
      <c r="KI259" s="515">
        <f t="shared" si="371"/>
        <v>0</v>
      </c>
      <c r="KJ259" s="515">
        <f t="shared" si="371"/>
        <v>0</v>
      </c>
      <c r="KK259" s="515">
        <f t="shared" si="371"/>
        <v>0</v>
      </c>
      <c r="KL259" s="515">
        <f t="shared" si="371"/>
        <v>0</v>
      </c>
      <c r="KM259" s="515">
        <f t="shared" si="371"/>
        <v>0</v>
      </c>
      <c r="KN259" s="515">
        <f t="shared" si="371"/>
        <v>0</v>
      </c>
      <c r="KO259" s="515">
        <f t="shared" si="371"/>
        <v>0</v>
      </c>
      <c r="KP259" s="515">
        <f t="shared" si="371"/>
        <v>0</v>
      </c>
      <c r="KQ259" s="515">
        <f t="shared" si="371"/>
        <v>0</v>
      </c>
      <c r="KR259" s="515">
        <f t="shared" si="371"/>
        <v>0</v>
      </c>
      <c r="KS259" s="515">
        <f t="shared" si="371"/>
        <v>0</v>
      </c>
      <c r="KT259" s="515">
        <f t="shared" si="371"/>
        <v>0</v>
      </c>
      <c r="KU259" s="515">
        <f t="shared" si="371"/>
        <v>0</v>
      </c>
      <c r="KV259" s="515">
        <f t="shared" si="371"/>
        <v>0</v>
      </c>
      <c r="KW259" s="515">
        <f t="shared" si="371"/>
        <v>0</v>
      </c>
      <c r="KX259" s="515">
        <f t="shared" si="371"/>
        <v>0</v>
      </c>
      <c r="KY259" s="515">
        <f t="shared" si="371"/>
        <v>0</v>
      </c>
      <c r="KZ259" s="515">
        <f t="shared" si="371"/>
        <v>0</v>
      </c>
      <c r="LA259" s="515">
        <f t="shared" si="371"/>
        <v>0</v>
      </c>
      <c r="LB259" s="515">
        <f t="shared" si="371"/>
        <v>0</v>
      </c>
      <c r="LC259" s="515">
        <f t="shared" si="371"/>
        <v>0</v>
      </c>
      <c r="LD259" s="515">
        <f t="shared" si="371"/>
        <v>0</v>
      </c>
      <c r="LE259" s="515">
        <f t="shared" si="371"/>
        <v>0</v>
      </c>
      <c r="LF259" s="515">
        <f t="shared" si="371"/>
        <v>0</v>
      </c>
      <c r="LG259" s="515">
        <f t="shared" si="371"/>
        <v>0</v>
      </c>
      <c r="LH259" s="515">
        <f t="shared" si="371"/>
        <v>0</v>
      </c>
      <c r="LI259" s="515">
        <f t="shared" si="371"/>
        <v>0</v>
      </c>
      <c r="LJ259" s="515">
        <f t="shared" si="371"/>
        <v>0</v>
      </c>
      <c r="LK259" s="515">
        <f t="shared" si="371"/>
        <v>0</v>
      </c>
      <c r="LL259" s="515">
        <f t="shared" ref="LL259:NK259" si="372">IF(LL$167=EOMONTH($D85,-1),SUMIFS($D250:$NK250,$D$167:$NK$167,"&gt;="&amp;EOMONTH($D85,$S85),$D$167:$NK$167,"&lt;"&amp;EOMONTH($D85,60))*-$AF85+SUMIFS($D250:$NK250,$D$167:$NK$167,"&gt;="&amp;EOMONTH($D85,60),$D$167:$NK$167,"&lt;"&amp;EOMONTH($D85,300))*-$AG85,0)</f>
        <v>0</v>
      </c>
      <c r="LM259" s="515">
        <f t="shared" si="372"/>
        <v>0</v>
      </c>
      <c r="LN259" s="515">
        <f t="shared" si="372"/>
        <v>0</v>
      </c>
      <c r="LO259" s="515">
        <f t="shared" si="372"/>
        <v>0</v>
      </c>
      <c r="LP259" s="515">
        <f t="shared" si="372"/>
        <v>0</v>
      </c>
      <c r="LQ259" s="515">
        <f t="shared" si="372"/>
        <v>0</v>
      </c>
      <c r="LR259" s="515">
        <f t="shared" si="372"/>
        <v>0</v>
      </c>
      <c r="LS259" s="515">
        <f t="shared" si="372"/>
        <v>0</v>
      </c>
      <c r="LT259" s="515">
        <f t="shared" si="372"/>
        <v>0</v>
      </c>
      <c r="LU259" s="515">
        <f t="shared" si="372"/>
        <v>0</v>
      </c>
      <c r="LV259" s="515">
        <f t="shared" si="372"/>
        <v>0</v>
      </c>
      <c r="LW259" s="515">
        <f t="shared" si="372"/>
        <v>0</v>
      </c>
      <c r="LX259" s="515">
        <f t="shared" si="372"/>
        <v>0</v>
      </c>
      <c r="LY259" s="515">
        <f t="shared" si="372"/>
        <v>0</v>
      </c>
      <c r="LZ259" s="515">
        <f t="shared" si="372"/>
        <v>0</v>
      </c>
      <c r="MA259" s="515">
        <f t="shared" si="372"/>
        <v>0</v>
      </c>
      <c r="MB259" s="515">
        <f t="shared" si="372"/>
        <v>0</v>
      </c>
      <c r="MC259" s="515">
        <f t="shared" si="372"/>
        <v>0</v>
      </c>
      <c r="MD259" s="515">
        <f t="shared" si="372"/>
        <v>0</v>
      </c>
      <c r="ME259" s="515">
        <f t="shared" si="372"/>
        <v>0</v>
      </c>
      <c r="MF259" s="515">
        <f t="shared" si="372"/>
        <v>0</v>
      </c>
      <c r="MG259" s="515">
        <f t="shared" si="372"/>
        <v>0</v>
      </c>
      <c r="MH259" s="515">
        <f t="shared" si="372"/>
        <v>0</v>
      </c>
      <c r="MI259" s="515">
        <f t="shared" si="372"/>
        <v>0</v>
      </c>
      <c r="MJ259" s="515">
        <f t="shared" si="372"/>
        <v>0</v>
      </c>
      <c r="MK259" s="515">
        <f t="shared" si="372"/>
        <v>0</v>
      </c>
      <c r="ML259" s="515">
        <f t="shared" si="372"/>
        <v>0</v>
      </c>
      <c r="MM259" s="515">
        <f t="shared" si="372"/>
        <v>0</v>
      </c>
      <c r="MN259" s="515">
        <f t="shared" si="372"/>
        <v>0</v>
      </c>
      <c r="MO259" s="515">
        <f t="shared" si="372"/>
        <v>0</v>
      </c>
      <c r="MP259" s="515">
        <f t="shared" si="372"/>
        <v>0</v>
      </c>
      <c r="MQ259" s="515">
        <f t="shared" si="372"/>
        <v>0</v>
      </c>
      <c r="MR259" s="515">
        <f t="shared" si="372"/>
        <v>0</v>
      </c>
      <c r="MS259" s="515">
        <f t="shared" si="372"/>
        <v>0</v>
      </c>
      <c r="MT259" s="515">
        <f t="shared" si="372"/>
        <v>0</v>
      </c>
      <c r="MU259" s="515">
        <f t="shared" si="372"/>
        <v>0</v>
      </c>
      <c r="MV259" s="515">
        <f t="shared" si="372"/>
        <v>0</v>
      </c>
      <c r="MW259" s="515">
        <f t="shared" si="372"/>
        <v>0</v>
      </c>
      <c r="MX259" s="515">
        <f t="shared" si="372"/>
        <v>0</v>
      </c>
      <c r="MY259" s="515">
        <f t="shared" si="372"/>
        <v>0</v>
      </c>
      <c r="MZ259" s="515">
        <f t="shared" si="372"/>
        <v>0</v>
      </c>
      <c r="NA259" s="515">
        <f t="shared" si="372"/>
        <v>0</v>
      </c>
      <c r="NB259" s="515">
        <f t="shared" si="372"/>
        <v>0</v>
      </c>
      <c r="NC259" s="515">
        <f t="shared" si="372"/>
        <v>0</v>
      </c>
      <c r="ND259" s="515">
        <f t="shared" si="372"/>
        <v>0</v>
      </c>
      <c r="NE259" s="515">
        <f t="shared" si="372"/>
        <v>0</v>
      </c>
      <c r="NF259" s="515">
        <f t="shared" si="372"/>
        <v>0</v>
      </c>
      <c r="NG259" s="515">
        <f t="shared" si="372"/>
        <v>0</v>
      </c>
      <c r="NH259" s="515">
        <f t="shared" si="372"/>
        <v>0</v>
      </c>
      <c r="NI259" s="515">
        <f t="shared" si="372"/>
        <v>0</v>
      </c>
      <c r="NJ259" s="515">
        <f t="shared" si="372"/>
        <v>0</v>
      </c>
      <c r="NK259" s="518">
        <f t="shared" si="372"/>
        <v>0</v>
      </c>
    </row>
    <row r="260" spans="1:375" s="384" customFormat="1" ht="13.8" x14ac:dyDescent="0.3">
      <c r="A260" s="517">
        <f t="shared" si="330"/>
        <v>0</v>
      </c>
      <c r="B260" s="421" t="s">
        <v>337</v>
      </c>
      <c r="C260" s="514" t="s">
        <v>341</v>
      </c>
      <c r="D260" s="515">
        <f t="shared" ref="D260:BO260" si="373">IF(D$167=EOMONTH($E85,$R85*(1-$O85)),-FV($AE85,ROUNDDOWN(YEARFRAC($D$167,D$167,1),0),,-($AC85*(1-$O85)+$AD85*$O85)*$B85,0),0)</f>
        <v>0</v>
      </c>
      <c r="E260" s="515">
        <f t="shared" si="373"/>
        <v>0</v>
      </c>
      <c r="F260" s="515">
        <f t="shared" si="373"/>
        <v>0</v>
      </c>
      <c r="G260" s="515">
        <f t="shared" si="373"/>
        <v>0</v>
      </c>
      <c r="H260" s="515">
        <f t="shared" si="373"/>
        <v>0</v>
      </c>
      <c r="I260" s="515">
        <f t="shared" si="373"/>
        <v>0</v>
      </c>
      <c r="J260" s="515">
        <f t="shared" si="373"/>
        <v>0</v>
      </c>
      <c r="K260" s="515">
        <f t="shared" si="373"/>
        <v>0</v>
      </c>
      <c r="L260" s="515">
        <f t="shared" si="373"/>
        <v>0</v>
      </c>
      <c r="M260" s="515">
        <f t="shared" si="373"/>
        <v>0</v>
      </c>
      <c r="N260" s="515">
        <f t="shared" si="373"/>
        <v>0</v>
      </c>
      <c r="O260" s="515">
        <f t="shared" si="373"/>
        <v>0</v>
      </c>
      <c r="P260" s="515">
        <f t="shared" si="373"/>
        <v>0</v>
      </c>
      <c r="Q260" s="515">
        <f t="shared" si="373"/>
        <v>0</v>
      </c>
      <c r="R260" s="515">
        <f t="shared" si="373"/>
        <v>0</v>
      </c>
      <c r="S260" s="515">
        <f t="shared" si="373"/>
        <v>0</v>
      </c>
      <c r="T260" s="515">
        <f t="shared" si="373"/>
        <v>0</v>
      </c>
      <c r="U260" s="515">
        <f t="shared" si="373"/>
        <v>0</v>
      </c>
      <c r="V260" s="515">
        <f t="shared" si="373"/>
        <v>0</v>
      </c>
      <c r="W260" s="515">
        <f t="shared" si="373"/>
        <v>0</v>
      </c>
      <c r="X260" s="515">
        <f t="shared" si="373"/>
        <v>0</v>
      </c>
      <c r="Y260" s="515">
        <f t="shared" si="373"/>
        <v>0</v>
      </c>
      <c r="Z260" s="515">
        <f t="shared" si="373"/>
        <v>0</v>
      </c>
      <c r="AA260" s="515">
        <f t="shared" si="373"/>
        <v>0</v>
      </c>
      <c r="AB260" s="515">
        <f t="shared" si="373"/>
        <v>0</v>
      </c>
      <c r="AC260" s="515">
        <f t="shared" si="373"/>
        <v>0</v>
      </c>
      <c r="AD260" s="515">
        <f t="shared" si="373"/>
        <v>0</v>
      </c>
      <c r="AE260" s="515">
        <f t="shared" si="373"/>
        <v>0</v>
      </c>
      <c r="AF260" s="515">
        <f t="shared" si="373"/>
        <v>0</v>
      </c>
      <c r="AG260" s="515">
        <f t="shared" si="373"/>
        <v>0</v>
      </c>
      <c r="AH260" s="515">
        <f t="shared" si="373"/>
        <v>0</v>
      </c>
      <c r="AI260" s="515">
        <f t="shared" si="373"/>
        <v>0</v>
      </c>
      <c r="AJ260" s="515">
        <f t="shared" si="373"/>
        <v>0</v>
      </c>
      <c r="AK260" s="515">
        <f t="shared" si="373"/>
        <v>0</v>
      </c>
      <c r="AL260" s="515">
        <f t="shared" si="373"/>
        <v>0</v>
      </c>
      <c r="AM260" s="515">
        <f t="shared" si="373"/>
        <v>0</v>
      </c>
      <c r="AN260" s="515">
        <f t="shared" si="373"/>
        <v>0</v>
      </c>
      <c r="AO260" s="515">
        <f t="shared" si="373"/>
        <v>0</v>
      </c>
      <c r="AP260" s="515">
        <f t="shared" si="373"/>
        <v>0</v>
      </c>
      <c r="AQ260" s="515">
        <f t="shared" si="373"/>
        <v>0</v>
      </c>
      <c r="AR260" s="515">
        <f t="shared" si="373"/>
        <v>0</v>
      </c>
      <c r="AS260" s="515">
        <f t="shared" si="373"/>
        <v>0</v>
      </c>
      <c r="AT260" s="515">
        <f t="shared" si="373"/>
        <v>0</v>
      </c>
      <c r="AU260" s="515">
        <f t="shared" si="373"/>
        <v>0</v>
      </c>
      <c r="AV260" s="515">
        <f t="shared" si="373"/>
        <v>0</v>
      </c>
      <c r="AW260" s="515">
        <f t="shared" si="373"/>
        <v>0</v>
      </c>
      <c r="AX260" s="515">
        <f t="shared" si="373"/>
        <v>0</v>
      </c>
      <c r="AY260" s="515">
        <f t="shared" si="373"/>
        <v>0</v>
      </c>
      <c r="AZ260" s="515">
        <f t="shared" si="373"/>
        <v>0</v>
      </c>
      <c r="BA260" s="515">
        <f t="shared" si="373"/>
        <v>0</v>
      </c>
      <c r="BB260" s="515">
        <f t="shared" si="373"/>
        <v>0</v>
      </c>
      <c r="BC260" s="515">
        <f t="shared" si="373"/>
        <v>0</v>
      </c>
      <c r="BD260" s="515">
        <f t="shared" si="373"/>
        <v>0</v>
      </c>
      <c r="BE260" s="515">
        <f t="shared" si="373"/>
        <v>0</v>
      </c>
      <c r="BF260" s="515">
        <f t="shared" si="373"/>
        <v>0</v>
      </c>
      <c r="BG260" s="515">
        <f t="shared" si="373"/>
        <v>0</v>
      </c>
      <c r="BH260" s="515">
        <f t="shared" si="373"/>
        <v>0</v>
      </c>
      <c r="BI260" s="515">
        <f t="shared" si="373"/>
        <v>0</v>
      </c>
      <c r="BJ260" s="515">
        <f t="shared" si="373"/>
        <v>0</v>
      </c>
      <c r="BK260" s="515">
        <f t="shared" si="373"/>
        <v>0</v>
      </c>
      <c r="BL260" s="515">
        <f t="shared" si="373"/>
        <v>0</v>
      </c>
      <c r="BM260" s="515">
        <f t="shared" si="373"/>
        <v>0</v>
      </c>
      <c r="BN260" s="515">
        <f t="shared" si="373"/>
        <v>0</v>
      </c>
      <c r="BO260" s="515">
        <f t="shared" si="373"/>
        <v>0</v>
      </c>
      <c r="BP260" s="515">
        <f t="shared" ref="BP260:EA260" si="374">IF(BP$167=EOMONTH($E85,$R85*(1-$O85)),-FV($AE85,ROUNDDOWN(YEARFRAC($D$167,BP$167,1),0),,-($AC85*(1-$O85)+$AD85*$O85)*$B85,0),0)</f>
        <v>0</v>
      </c>
      <c r="BQ260" s="515">
        <f t="shared" si="374"/>
        <v>0</v>
      </c>
      <c r="BR260" s="515">
        <f t="shared" si="374"/>
        <v>0</v>
      </c>
      <c r="BS260" s="515">
        <f t="shared" si="374"/>
        <v>0</v>
      </c>
      <c r="BT260" s="515">
        <f t="shared" si="374"/>
        <v>0</v>
      </c>
      <c r="BU260" s="515">
        <f t="shared" si="374"/>
        <v>0</v>
      </c>
      <c r="BV260" s="515">
        <f t="shared" si="374"/>
        <v>0</v>
      </c>
      <c r="BW260" s="515">
        <f t="shared" si="374"/>
        <v>0</v>
      </c>
      <c r="BX260" s="515">
        <f t="shared" si="374"/>
        <v>0</v>
      </c>
      <c r="BY260" s="515">
        <f t="shared" si="374"/>
        <v>0</v>
      </c>
      <c r="BZ260" s="515">
        <f t="shared" si="374"/>
        <v>0</v>
      </c>
      <c r="CA260" s="515">
        <f t="shared" si="374"/>
        <v>0</v>
      </c>
      <c r="CB260" s="515">
        <f t="shared" si="374"/>
        <v>0</v>
      </c>
      <c r="CC260" s="515">
        <f t="shared" si="374"/>
        <v>0</v>
      </c>
      <c r="CD260" s="515">
        <f t="shared" si="374"/>
        <v>0</v>
      </c>
      <c r="CE260" s="515">
        <f t="shared" si="374"/>
        <v>0</v>
      </c>
      <c r="CF260" s="515">
        <f t="shared" si="374"/>
        <v>0</v>
      </c>
      <c r="CG260" s="515">
        <f t="shared" si="374"/>
        <v>0</v>
      </c>
      <c r="CH260" s="515">
        <f t="shared" si="374"/>
        <v>0</v>
      </c>
      <c r="CI260" s="515">
        <f t="shared" si="374"/>
        <v>0</v>
      </c>
      <c r="CJ260" s="515">
        <f t="shared" si="374"/>
        <v>0</v>
      </c>
      <c r="CK260" s="515">
        <f t="shared" si="374"/>
        <v>0</v>
      </c>
      <c r="CL260" s="515">
        <f t="shared" si="374"/>
        <v>0</v>
      </c>
      <c r="CM260" s="515">
        <f t="shared" si="374"/>
        <v>0</v>
      </c>
      <c r="CN260" s="515">
        <f t="shared" si="374"/>
        <v>0</v>
      </c>
      <c r="CO260" s="515">
        <f t="shared" si="374"/>
        <v>0</v>
      </c>
      <c r="CP260" s="515">
        <f t="shared" si="374"/>
        <v>0</v>
      </c>
      <c r="CQ260" s="515">
        <f t="shared" si="374"/>
        <v>0</v>
      </c>
      <c r="CR260" s="515">
        <f t="shared" si="374"/>
        <v>0</v>
      </c>
      <c r="CS260" s="515">
        <f t="shared" si="374"/>
        <v>0</v>
      </c>
      <c r="CT260" s="515">
        <f t="shared" si="374"/>
        <v>0</v>
      </c>
      <c r="CU260" s="515">
        <f t="shared" si="374"/>
        <v>0</v>
      </c>
      <c r="CV260" s="515">
        <f t="shared" si="374"/>
        <v>0</v>
      </c>
      <c r="CW260" s="515">
        <f t="shared" si="374"/>
        <v>0</v>
      </c>
      <c r="CX260" s="515">
        <f t="shared" si="374"/>
        <v>0</v>
      </c>
      <c r="CY260" s="515">
        <f t="shared" si="374"/>
        <v>0</v>
      </c>
      <c r="CZ260" s="515">
        <f t="shared" si="374"/>
        <v>0</v>
      </c>
      <c r="DA260" s="515">
        <f t="shared" si="374"/>
        <v>0</v>
      </c>
      <c r="DB260" s="515">
        <f t="shared" si="374"/>
        <v>0</v>
      </c>
      <c r="DC260" s="515">
        <f t="shared" si="374"/>
        <v>0</v>
      </c>
      <c r="DD260" s="515">
        <f t="shared" si="374"/>
        <v>0</v>
      </c>
      <c r="DE260" s="515">
        <f t="shared" si="374"/>
        <v>0</v>
      </c>
      <c r="DF260" s="515">
        <f t="shared" si="374"/>
        <v>0</v>
      </c>
      <c r="DG260" s="515">
        <f t="shared" si="374"/>
        <v>0</v>
      </c>
      <c r="DH260" s="515">
        <f t="shared" si="374"/>
        <v>0</v>
      </c>
      <c r="DI260" s="515">
        <f t="shared" si="374"/>
        <v>0</v>
      </c>
      <c r="DJ260" s="515">
        <f t="shared" si="374"/>
        <v>0</v>
      </c>
      <c r="DK260" s="515">
        <f t="shared" si="374"/>
        <v>0</v>
      </c>
      <c r="DL260" s="515">
        <f t="shared" si="374"/>
        <v>0</v>
      </c>
      <c r="DM260" s="515">
        <f t="shared" si="374"/>
        <v>0</v>
      </c>
      <c r="DN260" s="515">
        <f t="shared" si="374"/>
        <v>0</v>
      </c>
      <c r="DO260" s="515">
        <f t="shared" si="374"/>
        <v>0</v>
      </c>
      <c r="DP260" s="515">
        <f t="shared" si="374"/>
        <v>0</v>
      </c>
      <c r="DQ260" s="515">
        <f t="shared" si="374"/>
        <v>0</v>
      </c>
      <c r="DR260" s="515">
        <f t="shared" si="374"/>
        <v>0</v>
      </c>
      <c r="DS260" s="515">
        <f t="shared" si="374"/>
        <v>0</v>
      </c>
      <c r="DT260" s="515">
        <f t="shared" si="374"/>
        <v>0</v>
      </c>
      <c r="DU260" s="515">
        <f t="shared" si="374"/>
        <v>0</v>
      </c>
      <c r="DV260" s="515">
        <f t="shared" si="374"/>
        <v>0</v>
      </c>
      <c r="DW260" s="515">
        <f t="shared" si="374"/>
        <v>0</v>
      </c>
      <c r="DX260" s="515">
        <f t="shared" si="374"/>
        <v>0</v>
      </c>
      <c r="DY260" s="515">
        <f t="shared" si="374"/>
        <v>0</v>
      </c>
      <c r="DZ260" s="515">
        <f t="shared" si="374"/>
        <v>0</v>
      </c>
      <c r="EA260" s="515">
        <f t="shared" si="374"/>
        <v>0</v>
      </c>
      <c r="EB260" s="515">
        <f t="shared" ref="EB260:GM260" si="375">IF(EB$167=EOMONTH($E85,$R85*(1-$O85)),-FV($AE85,ROUNDDOWN(YEARFRAC($D$167,EB$167,1),0),,-($AC85*(1-$O85)+$AD85*$O85)*$B85,0),0)</f>
        <v>0</v>
      </c>
      <c r="EC260" s="515">
        <f t="shared" si="375"/>
        <v>0</v>
      </c>
      <c r="ED260" s="515">
        <f t="shared" si="375"/>
        <v>0</v>
      </c>
      <c r="EE260" s="515">
        <f t="shared" si="375"/>
        <v>0</v>
      </c>
      <c r="EF260" s="515">
        <f t="shared" si="375"/>
        <v>0</v>
      </c>
      <c r="EG260" s="515">
        <f t="shared" si="375"/>
        <v>0</v>
      </c>
      <c r="EH260" s="515">
        <f t="shared" si="375"/>
        <v>0</v>
      </c>
      <c r="EI260" s="515">
        <f t="shared" si="375"/>
        <v>0</v>
      </c>
      <c r="EJ260" s="515">
        <f t="shared" si="375"/>
        <v>0</v>
      </c>
      <c r="EK260" s="515">
        <f t="shared" si="375"/>
        <v>0</v>
      </c>
      <c r="EL260" s="515">
        <f t="shared" si="375"/>
        <v>0</v>
      </c>
      <c r="EM260" s="515">
        <f t="shared" si="375"/>
        <v>0</v>
      </c>
      <c r="EN260" s="515">
        <f t="shared" si="375"/>
        <v>0</v>
      </c>
      <c r="EO260" s="515">
        <f t="shared" si="375"/>
        <v>0</v>
      </c>
      <c r="EP260" s="515">
        <f t="shared" si="375"/>
        <v>0</v>
      </c>
      <c r="EQ260" s="515">
        <f t="shared" si="375"/>
        <v>0</v>
      </c>
      <c r="ER260" s="515">
        <f t="shared" si="375"/>
        <v>0</v>
      </c>
      <c r="ES260" s="515">
        <f t="shared" si="375"/>
        <v>0</v>
      </c>
      <c r="ET260" s="515">
        <f t="shared" si="375"/>
        <v>0</v>
      </c>
      <c r="EU260" s="515">
        <f t="shared" si="375"/>
        <v>0</v>
      </c>
      <c r="EV260" s="515">
        <f t="shared" si="375"/>
        <v>0</v>
      </c>
      <c r="EW260" s="515">
        <f t="shared" si="375"/>
        <v>0</v>
      </c>
      <c r="EX260" s="515">
        <f t="shared" si="375"/>
        <v>0</v>
      </c>
      <c r="EY260" s="515">
        <f t="shared" si="375"/>
        <v>0</v>
      </c>
      <c r="EZ260" s="515">
        <f t="shared" si="375"/>
        <v>0</v>
      </c>
      <c r="FA260" s="515">
        <f t="shared" si="375"/>
        <v>0</v>
      </c>
      <c r="FB260" s="515">
        <f t="shared" si="375"/>
        <v>0</v>
      </c>
      <c r="FC260" s="515">
        <f t="shared" si="375"/>
        <v>0</v>
      </c>
      <c r="FD260" s="515">
        <f t="shared" si="375"/>
        <v>0</v>
      </c>
      <c r="FE260" s="515">
        <f t="shared" si="375"/>
        <v>0</v>
      </c>
      <c r="FF260" s="515">
        <f t="shared" si="375"/>
        <v>0</v>
      </c>
      <c r="FG260" s="515">
        <f t="shared" si="375"/>
        <v>0</v>
      </c>
      <c r="FH260" s="515">
        <f t="shared" si="375"/>
        <v>0</v>
      </c>
      <c r="FI260" s="515">
        <f t="shared" si="375"/>
        <v>0</v>
      </c>
      <c r="FJ260" s="515">
        <f t="shared" si="375"/>
        <v>0</v>
      </c>
      <c r="FK260" s="515">
        <f t="shared" si="375"/>
        <v>0</v>
      </c>
      <c r="FL260" s="515">
        <f t="shared" si="375"/>
        <v>0</v>
      </c>
      <c r="FM260" s="515">
        <f t="shared" si="375"/>
        <v>0</v>
      </c>
      <c r="FN260" s="515">
        <f t="shared" si="375"/>
        <v>0</v>
      </c>
      <c r="FO260" s="515">
        <f t="shared" si="375"/>
        <v>0</v>
      </c>
      <c r="FP260" s="515">
        <f t="shared" si="375"/>
        <v>0</v>
      </c>
      <c r="FQ260" s="515">
        <f t="shared" si="375"/>
        <v>0</v>
      </c>
      <c r="FR260" s="515">
        <f t="shared" si="375"/>
        <v>0</v>
      </c>
      <c r="FS260" s="515">
        <f t="shared" si="375"/>
        <v>0</v>
      </c>
      <c r="FT260" s="515">
        <f t="shared" si="375"/>
        <v>0</v>
      </c>
      <c r="FU260" s="515">
        <f t="shared" si="375"/>
        <v>0</v>
      </c>
      <c r="FV260" s="515">
        <f t="shared" si="375"/>
        <v>0</v>
      </c>
      <c r="FW260" s="515">
        <f t="shared" si="375"/>
        <v>0</v>
      </c>
      <c r="FX260" s="515">
        <f t="shared" si="375"/>
        <v>0</v>
      </c>
      <c r="FY260" s="515">
        <f t="shared" si="375"/>
        <v>0</v>
      </c>
      <c r="FZ260" s="515">
        <f t="shared" si="375"/>
        <v>0</v>
      </c>
      <c r="GA260" s="515">
        <f t="shared" si="375"/>
        <v>0</v>
      </c>
      <c r="GB260" s="515">
        <f t="shared" si="375"/>
        <v>0</v>
      </c>
      <c r="GC260" s="515">
        <f t="shared" si="375"/>
        <v>0</v>
      </c>
      <c r="GD260" s="515">
        <f t="shared" si="375"/>
        <v>0</v>
      </c>
      <c r="GE260" s="515">
        <f t="shared" si="375"/>
        <v>0</v>
      </c>
      <c r="GF260" s="515">
        <f t="shared" si="375"/>
        <v>0</v>
      </c>
      <c r="GG260" s="515">
        <f t="shared" si="375"/>
        <v>0</v>
      </c>
      <c r="GH260" s="515">
        <f t="shared" si="375"/>
        <v>0</v>
      </c>
      <c r="GI260" s="515">
        <f t="shared" si="375"/>
        <v>0</v>
      </c>
      <c r="GJ260" s="515">
        <f t="shared" si="375"/>
        <v>0</v>
      </c>
      <c r="GK260" s="515">
        <f t="shared" si="375"/>
        <v>0</v>
      </c>
      <c r="GL260" s="515">
        <f t="shared" si="375"/>
        <v>0</v>
      </c>
      <c r="GM260" s="515">
        <f t="shared" si="375"/>
        <v>0</v>
      </c>
      <c r="GN260" s="515">
        <f t="shared" ref="GN260:IY260" si="376">IF(GN$167=EOMONTH($E85,$R85*(1-$O85)),-FV($AE85,ROUNDDOWN(YEARFRAC($D$167,GN$167,1),0),,-($AC85*(1-$O85)+$AD85*$O85)*$B85,0),0)</f>
        <v>0</v>
      </c>
      <c r="GO260" s="515">
        <f t="shared" si="376"/>
        <v>0</v>
      </c>
      <c r="GP260" s="515">
        <f t="shared" si="376"/>
        <v>0</v>
      </c>
      <c r="GQ260" s="515">
        <f t="shared" si="376"/>
        <v>0</v>
      </c>
      <c r="GR260" s="515">
        <f t="shared" si="376"/>
        <v>0</v>
      </c>
      <c r="GS260" s="515">
        <f t="shared" si="376"/>
        <v>0</v>
      </c>
      <c r="GT260" s="515">
        <f t="shared" si="376"/>
        <v>0</v>
      </c>
      <c r="GU260" s="515">
        <f t="shared" si="376"/>
        <v>0</v>
      </c>
      <c r="GV260" s="515">
        <f t="shared" si="376"/>
        <v>0</v>
      </c>
      <c r="GW260" s="515">
        <f t="shared" si="376"/>
        <v>0</v>
      </c>
      <c r="GX260" s="515">
        <f t="shared" si="376"/>
        <v>0</v>
      </c>
      <c r="GY260" s="515">
        <f t="shared" si="376"/>
        <v>0</v>
      </c>
      <c r="GZ260" s="515">
        <f t="shared" si="376"/>
        <v>0</v>
      </c>
      <c r="HA260" s="515">
        <f t="shared" si="376"/>
        <v>0</v>
      </c>
      <c r="HB260" s="515">
        <f t="shared" si="376"/>
        <v>0</v>
      </c>
      <c r="HC260" s="515">
        <f t="shared" si="376"/>
        <v>0</v>
      </c>
      <c r="HD260" s="515">
        <f t="shared" si="376"/>
        <v>0</v>
      </c>
      <c r="HE260" s="515">
        <f t="shared" si="376"/>
        <v>0</v>
      </c>
      <c r="HF260" s="515">
        <f t="shared" si="376"/>
        <v>0</v>
      </c>
      <c r="HG260" s="515">
        <f t="shared" si="376"/>
        <v>0</v>
      </c>
      <c r="HH260" s="515">
        <f t="shared" si="376"/>
        <v>0</v>
      </c>
      <c r="HI260" s="515">
        <f t="shared" si="376"/>
        <v>0</v>
      </c>
      <c r="HJ260" s="515">
        <f t="shared" si="376"/>
        <v>0</v>
      </c>
      <c r="HK260" s="515">
        <f t="shared" si="376"/>
        <v>0</v>
      </c>
      <c r="HL260" s="515">
        <f t="shared" si="376"/>
        <v>0</v>
      </c>
      <c r="HM260" s="515">
        <f t="shared" si="376"/>
        <v>0</v>
      </c>
      <c r="HN260" s="515">
        <f t="shared" si="376"/>
        <v>0</v>
      </c>
      <c r="HO260" s="515">
        <f t="shared" si="376"/>
        <v>0</v>
      </c>
      <c r="HP260" s="515">
        <f t="shared" si="376"/>
        <v>0</v>
      </c>
      <c r="HQ260" s="515">
        <f t="shared" si="376"/>
        <v>0</v>
      </c>
      <c r="HR260" s="515">
        <f t="shared" si="376"/>
        <v>0</v>
      </c>
      <c r="HS260" s="515">
        <f t="shared" si="376"/>
        <v>0</v>
      </c>
      <c r="HT260" s="515">
        <f t="shared" si="376"/>
        <v>0</v>
      </c>
      <c r="HU260" s="515">
        <f t="shared" si="376"/>
        <v>0</v>
      </c>
      <c r="HV260" s="515">
        <f t="shared" si="376"/>
        <v>0</v>
      </c>
      <c r="HW260" s="515">
        <f t="shared" si="376"/>
        <v>0</v>
      </c>
      <c r="HX260" s="515">
        <f t="shared" si="376"/>
        <v>0</v>
      </c>
      <c r="HY260" s="515">
        <f t="shared" si="376"/>
        <v>0</v>
      </c>
      <c r="HZ260" s="515">
        <f t="shared" si="376"/>
        <v>0</v>
      </c>
      <c r="IA260" s="515">
        <f t="shared" si="376"/>
        <v>0</v>
      </c>
      <c r="IB260" s="515">
        <f t="shared" si="376"/>
        <v>0</v>
      </c>
      <c r="IC260" s="515">
        <f t="shared" si="376"/>
        <v>0</v>
      </c>
      <c r="ID260" s="515">
        <f t="shared" si="376"/>
        <v>0</v>
      </c>
      <c r="IE260" s="515">
        <f t="shared" si="376"/>
        <v>0</v>
      </c>
      <c r="IF260" s="515">
        <f t="shared" si="376"/>
        <v>0</v>
      </c>
      <c r="IG260" s="515">
        <f t="shared" si="376"/>
        <v>0</v>
      </c>
      <c r="IH260" s="515">
        <f t="shared" si="376"/>
        <v>0</v>
      </c>
      <c r="II260" s="515">
        <f t="shared" si="376"/>
        <v>0</v>
      </c>
      <c r="IJ260" s="515">
        <f t="shared" si="376"/>
        <v>0</v>
      </c>
      <c r="IK260" s="515">
        <f t="shared" si="376"/>
        <v>0</v>
      </c>
      <c r="IL260" s="515">
        <f t="shared" si="376"/>
        <v>0</v>
      </c>
      <c r="IM260" s="515">
        <f t="shared" si="376"/>
        <v>0</v>
      </c>
      <c r="IN260" s="515">
        <f t="shared" si="376"/>
        <v>0</v>
      </c>
      <c r="IO260" s="515">
        <f t="shared" si="376"/>
        <v>0</v>
      </c>
      <c r="IP260" s="515">
        <f t="shared" si="376"/>
        <v>0</v>
      </c>
      <c r="IQ260" s="515">
        <f t="shared" si="376"/>
        <v>0</v>
      </c>
      <c r="IR260" s="515">
        <f t="shared" si="376"/>
        <v>0</v>
      </c>
      <c r="IS260" s="515">
        <f t="shared" si="376"/>
        <v>0</v>
      </c>
      <c r="IT260" s="515">
        <f t="shared" si="376"/>
        <v>0</v>
      </c>
      <c r="IU260" s="515">
        <f t="shared" si="376"/>
        <v>0</v>
      </c>
      <c r="IV260" s="515">
        <f t="shared" si="376"/>
        <v>0</v>
      </c>
      <c r="IW260" s="515">
        <f t="shared" si="376"/>
        <v>0</v>
      </c>
      <c r="IX260" s="515">
        <f t="shared" si="376"/>
        <v>0</v>
      </c>
      <c r="IY260" s="515">
        <f t="shared" si="376"/>
        <v>0</v>
      </c>
      <c r="IZ260" s="515">
        <f t="shared" ref="IZ260:LK260" si="377">IF(IZ$167=EOMONTH($E85,$R85*(1-$O85)),-FV($AE85,ROUNDDOWN(YEARFRAC($D$167,IZ$167,1),0),,-($AC85*(1-$O85)+$AD85*$O85)*$B85,0),0)</f>
        <v>0</v>
      </c>
      <c r="JA260" s="515">
        <f t="shared" si="377"/>
        <v>0</v>
      </c>
      <c r="JB260" s="515">
        <f t="shared" si="377"/>
        <v>0</v>
      </c>
      <c r="JC260" s="515">
        <f t="shared" si="377"/>
        <v>0</v>
      </c>
      <c r="JD260" s="515">
        <f t="shared" si="377"/>
        <v>0</v>
      </c>
      <c r="JE260" s="515">
        <f t="shared" si="377"/>
        <v>0</v>
      </c>
      <c r="JF260" s="515">
        <f t="shared" si="377"/>
        <v>0</v>
      </c>
      <c r="JG260" s="515">
        <f t="shared" si="377"/>
        <v>0</v>
      </c>
      <c r="JH260" s="515">
        <f t="shared" si="377"/>
        <v>0</v>
      </c>
      <c r="JI260" s="515">
        <f t="shared" si="377"/>
        <v>0</v>
      </c>
      <c r="JJ260" s="515">
        <f t="shared" si="377"/>
        <v>0</v>
      </c>
      <c r="JK260" s="515">
        <f t="shared" si="377"/>
        <v>0</v>
      </c>
      <c r="JL260" s="515">
        <f t="shared" si="377"/>
        <v>0</v>
      </c>
      <c r="JM260" s="515">
        <f t="shared" si="377"/>
        <v>0</v>
      </c>
      <c r="JN260" s="515">
        <f t="shared" si="377"/>
        <v>0</v>
      </c>
      <c r="JO260" s="515">
        <f t="shared" si="377"/>
        <v>0</v>
      </c>
      <c r="JP260" s="515">
        <f t="shared" si="377"/>
        <v>0</v>
      </c>
      <c r="JQ260" s="515">
        <f t="shared" si="377"/>
        <v>0</v>
      </c>
      <c r="JR260" s="515">
        <f t="shared" si="377"/>
        <v>0</v>
      </c>
      <c r="JS260" s="515">
        <f t="shared" si="377"/>
        <v>0</v>
      </c>
      <c r="JT260" s="515">
        <f t="shared" si="377"/>
        <v>0</v>
      </c>
      <c r="JU260" s="515">
        <f t="shared" si="377"/>
        <v>0</v>
      </c>
      <c r="JV260" s="515">
        <f t="shared" si="377"/>
        <v>0</v>
      </c>
      <c r="JW260" s="515">
        <f t="shared" si="377"/>
        <v>0</v>
      </c>
      <c r="JX260" s="515">
        <f t="shared" si="377"/>
        <v>0</v>
      </c>
      <c r="JY260" s="515">
        <f t="shared" si="377"/>
        <v>0</v>
      </c>
      <c r="JZ260" s="515">
        <f t="shared" si="377"/>
        <v>0</v>
      </c>
      <c r="KA260" s="515">
        <f t="shared" si="377"/>
        <v>0</v>
      </c>
      <c r="KB260" s="515">
        <f t="shared" si="377"/>
        <v>0</v>
      </c>
      <c r="KC260" s="515">
        <f t="shared" si="377"/>
        <v>0</v>
      </c>
      <c r="KD260" s="515">
        <f t="shared" si="377"/>
        <v>0</v>
      </c>
      <c r="KE260" s="515">
        <f t="shared" si="377"/>
        <v>0</v>
      </c>
      <c r="KF260" s="515">
        <f t="shared" si="377"/>
        <v>0</v>
      </c>
      <c r="KG260" s="515">
        <f t="shared" si="377"/>
        <v>0</v>
      </c>
      <c r="KH260" s="515">
        <f t="shared" si="377"/>
        <v>0</v>
      </c>
      <c r="KI260" s="515">
        <f t="shared" si="377"/>
        <v>0</v>
      </c>
      <c r="KJ260" s="515">
        <f t="shared" si="377"/>
        <v>0</v>
      </c>
      <c r="KK260" s="515">
        <f t="shared" si="377"/>
        <v>0</v>
      </c>
      <c r="KL260" s="515">
        <f t="shared" si="377"/>
        <v>0</v>
      </c>
      <c r="KM260" s="515">
        <f t="shared" si="377"/>
        <v>0</v>
      </c>
      <c r="KN260" s="515">
        <f t="shared" si="377"/>
        <v>0</v>
      </c>
      <c r="KO260" s="515">
        <f t="shared" si="377"/>
        <v>0</v>
      </c>
      <c r="KP260" s="515">
        <f t="shared" si="377"/>
        <v>0</v>
      </c>
      <c r="KQ260" s="515">
        <f t="shared" si="377"/>
        <v>0</v>
      </c>
      <c r="KR260" s="515">
        <f t="shared" si="377"/>
        <v>0</v>
      </c>
      <c r="KS260" s="515">
        <f t="shared" si="377"/>
        <v>0</v>
      </c>
      <c r="KT260" s="515">
        <f t="shared" si="377"/>
        <v>0</v>
      </c>
      <c r="KU260" s="515">
        <f t="shared" si="377"/>
        <v>0</v>
      </c>
      <c r="KV260" s="515">
        <f t="shared" si="377"/>
        <v>0</v>
      </c>
      <c r="KW260" s="515">
        <f t="shared" si="377"/>
        <v>0</v>
      </c>
      <c r="KX260" s="515">
        <f t="shared" si="377"/>
        <v>0</v>
      </c>
      <c r="KY260" s="515">
        <f t="shared" si="377"/>
        <v>0</v>
      </c>
      <c r="KZ260" s="515">
        <f t="shared" si="377"/>
        <v>0</v>
      </c>
      <c r="LA260" s="515">
        <f t="shared" si="377"/>
        <v>0</v>
      </c>
      <c r="LB260" s="515">
        <f t="shared" si="377"/>
        <v>0</v>
      </c>
      <c r="LC260" s="515">
        <f t="shared" si="377"/>
        <v>0</v>
      </c>
      <c r="LD260" s="515">
        <f t="shared" si="377"/>
        <v>0</v>
      </c>
      <c r="LE260" s="515">
        <f t="shared" si="377"/>
        <v>0</v>
      </c>
      <c r="LF260" s="515">
        <f t="shared" si="377"/>
        <v>0</v>
      </c>
      <c r="LG260" s="515">
        <f t="shared" si="377"/>
        <v>0</v>
      </c>
      <c r="LH260" s="515">
        <f t="shared" si="377"/>
        <v>0</v>
      </c>
      <c r="LI260" s="515">
        <f t="shared" si="377"/>
        <v>0</v>
      </c>
      <c r="LJ260" s="515">
        <f t="shared" si="377"/>
        <v>0</v>
      </c>
      <c r="LK260" s="515">
        <f t="shared" si="377"/>
        <v>0</v>
      </c>
      <c r="LL260" s="515">
        <f t="shared" ref="LL260:NK260" si="378">IF(LL$167=EOMONTH($E85,$R85*(1-$O85)),-FV($AE85,ROUNDDOWN(YEARFRAC($D$167,LL$167,1),0),,-($AC85*(1-$O85)+$AD85*$O85)*$B85,0),0)</f>
        <v>0</v>
      </c>
      <c r="LM260" s="515">
        <f t="shared" si="378"/>
        <v>0</v>
      </c>
      <c r="LN260" s="515">
        <f t="shared" si="378"/>
        <v>0</v>
      </c>
      <c r="LO260" s="515">
        <f t="shared" si="378"/>
        <v>0</v>
      </c>
      <c r="LP260" s="515">
        <f t="shared" si="378"/>
        <v>0</v>
      </c>
      <c r="LQ260" s="515">
        <f t="shared" si="378"/>
        <v>0</v>
      </c>
      <c r="LR260" s="515">
        <f t="shared" si="378"/>
        <v>0</v>
      </c>
      <c r="LS260" s="515">
        <f t="shared" si="378"/>
        <v>0</v>
      </c>
      <c r="LT260" s="515">
        <f t="shared" si="378"/>
        <v>0</v>
      </c>
      <c r="LU260" s="515">
        <f t="shared" si="378"/>
        <v>0</v>
      </c>
      <c r="LV260" s="515">
        <f t="shared" si="378"/>
        <v>0</v>
      </c>
      <c r="LW260" s="515">
        <f t="shared" si="378"/>
        <v>0</v>
      </c>
      <c r="LX260" s="515">
        <f t="shared" si="378"/>
        <v>0</v>
      </c>
      <c r="LY260" s="515">
        <f t="shared" si="378"/>
        <v>0</v>
      </c>
      <c r="LZ260" s="515">
        <f t="shared" si="378"/>
        <v>0</v>
      </c>
      <c r="MA260" s="515">
        <f t="shared" si="378"/>
        <v>0</v>
      </c>
      <c r="MB260" s="515">
        <f t="shared" si="378"/>
        <v>0</v>
      </c>
      <c r="MC260" s="515">
        <f t="shared" si="378"/>
        <v>0</v>
      </c>
      <c r="MD260" s="515">
        <f t="shared" si="378"/>
        <v>0</v>
      </c>
      <c r="ME260" s="515">
        <f t="shared" si="378"/>
        <v>0</v>
      </c>
      <c r="MF260" s="515">
        <f t="shared" si="378"/>
        <v>0</v>
      </c>
      <c r="MG260" s="515">
        <f t="shared" si="378"/>
        <v>0</v>
      </c>
      <c r="MH260" s="515">
        <f t="shared" si="378"/>
        <v>0</v>
      </c>
      <c r="MI260" s="515">
        <f t="shared" si="378"/>
        <v>0</v>
      </c>
      <c r="MJ260" s="515">
        <f t="shared" si="378"/>
        <v>0</v>
      </c>
      <c r="MK260" s="515">
        <f t="shared" si="378"/>
        <v>0</v>
      </c>
      <c r="ML260" s="515">
        <f t="shared" si="378"/>
        <v>0</v>
      </c>
      <c r="MM260" s="515">
        <f t="shared" si="378"/>
        <v>0</v>
      </c>
      <c r="MN260" s="515">
        <f t="shared" si="378"/>
        <v>0</v>
      </c>
      <c r="MO260" s="515">
        <f t="shared" si="378"/>
        <v>0</v>
      </c>
      <c r="MP260" s="515">
        <f t="shared" si="378"/>
        <v>0</v>
      </c>
      <c r="MQ260" s="515">
        <f t="shared" si="378"/>
        <v>0</v>
      </c>
      <c r="MR260" s="515">
        <f t="shared" si="378"/>
        <v>0</v>
      </c>
      <c r="MS260" s="515">
        <f t="shared" si="378"/>
        <v>0</v>
      </c>
      <c r="MT260" s="515">
        <f t="shared" si="378"/>
        <v>0</v>
      </c>
      <c r="MU260" s="515">
        <f t="shared" si="378"/>
        <v>0</v>
      </c>
      <c r="MV260" s="515">
        <f t="shared" si="378"/>
        <v>0</v>
      </c>
      <c r="MW260" s="515">
        <f t="shared" si="378"/>
        <v>0</v>
      </c>
      <c r="MX260" s="515">
        <f t="shared" si="378"/>
        <v>0</v>
      </c>
      <c r="MY260" s="515">
        <f t="shared" si="378"/>
        <v>0</v>
      </c>
      <c r="MZ260" s="515">
        <f t="shared" si="378"/>
        <v>0</v>
      </c>
      <c r="NA260" s="515">
        <f t="shared" si="378"/>
        <v>0</v>
      </c>
      <c r="NB260" s="515">
        <f t="shared" si="378"/>
        <v>0</v>
      </c>
      <c r="NC260" s="515">
        <f t="shared" si="378"/>
        <v>0</v>
      </c>
      <c r="ND260" s="515">
        <f t="shared" si="378"/>
        <v>0</v>
      </c>
      <c r="NE260" s="515">
        <f t="shared" si="378"/>
        <v>0</v>
      </c>
      <c r="NF260" s="515">
        <f t="shared" si="378"/>
        <v>0</v>
      </c>
      <c r="NG260" s="515">
        <f t="shared" si="378"/>
        <v>0</v>
      </c>
      <c r="NH260" s="515">
        <f t="shared" si="378"/>
        <v>0</v>
      </c>
      <c r="NI260" s="515">
        <f t="shared" si="378"/>
        <v>0</v>
      </c>
      <c r="NJ260" s="515">
        <f t="shared" si="378"/>
        <v>0</v>
      </c>
      <c r="NK260" s="518">
        <f t="shared" si="378"/>
        <v>0</v>
      </c>
    </row>
    <row r="261" spans="1:375" s="384" customFormat="1" ht="13.8" x14ac:dyDescent="0.3">
      <c r="A261" s="517">
        <f t="shared" si="330"/>
        <v>0</v>
      </c>
      <c r="B261" s="421" t="s">
        <v>339</v>
      </c>
      <c r="C261" s="514" t="s">
        <v>342</v>
      </c>
      <c r="D261" s="515">
        <f t="shared" ref="D261:BO261" si="379">IF(D$167=EOMONTH($E85,$R85*(1-$O85)),SUMIFS($D254:$NK254,$D$167:$NK$167,"&gt;"&amp;EOMONTH($E85,$R85*(1-$O85)+$S85*(1-$O85)+$T85*$O85),$D$167:$NK$167,"&lt;="&amp;EOMONTH($E85,$R85*(1-$O85)+60))*-($AF85*(1-$O85)+$AH85*$O85)+SUMIFS($D254:$NK254,$D$167:$NK$167,"&gt;"&amp;EOMONTH($E85,$R85*(1-$O85)+60),$D$167:$NK$167,"&lt;="&amp;EOMONTH($E85,$R85*(1-$O85)+300))*-($AG85*(1-$O85)+$AI85*$O85),0)</f>
        <v>0</v>
      </c>
      <c r="E261" s="515">
        <f t="shared" si="379"/>
        <v>0</v>
      </c>
      <c r="F261" s="515">
        <f t="shared" si="379"/>
        <v>0</v>
      </c>
      <c r="G261" s="515">
        <f t="shared" si="379"/>
        <v>0</v>
      </c>
      <c r="H261" s="515">
        <f t="shared" si="379"/>
        <v>0</v>
      </c>
      <c r="I261" s="515">
        <f t="shared" si="379"/>
        <v>0</v>
      </c>
      <c r="J261" s="515">
        <f t="shared" si="379"/>
        <v>0</v>
      </c>
      <c r="K261" s="515">
        <f t="shared" si="379"/>
        <v>0</v>
      </c>
      <c r="L261" s="515">
        <f t="shared" si="379"/>
        <v>0</v>
      </c>
      <c r="M261" s="515">
        <f t="shared" si="379"/>
        <v>0</v>
      </c>
      <c r="N261" s="515">
        <f t="shared" si="379"/>
        <v>0</v>
      </c>
      <c r="O261" s="515">
        <f t="shared" si="379"/>
        <v>0</v>
      </c>
      <c r="P261" s="515">
        <f t="shared" si="379"/>
        <v>0</v>
      </c>
      <c r="Q261" s="515">
        <f t="shared" si="379"/>
        <v>0</v>
      </c>
      <c r="R261" s="515">
        <f t="shared" si="379"/>
        <v>0</v>
      </c>
      <c r="S261" s="515">
        <f t="shared" si="379"/>
        <v>0</v>
      </c>
      <c r="T261" s="515">
        <f t="shared" si="379"/>
        <v>0</v>
      </c>
      <c r="U261" s="515">
        <f t="shared" si="379"/>
        <v>0</v>
      </c>
      <c r="V261" s="515">
        <f t="shared" si="379"/>
        <v>0</v>
      </c>
      <c r="W261" s="515">
        <f t="shared" si="379"/>
        <v>0</v>
      </c>
      <c r="X261" s="515">
        <f t="shared" si="379"/>
        <v>0</v>
      </c>
      <c r="Y261" s="515">
        <f t="shared" si="379"/>
        <v>0</v>
      </c>
      <c r="Z261" s="515">
        <f t="shared" si="379"/>
        <v>0</v>
      </c>
      <c r="AA261" s="515">
        <f t="shared" si="379"/>
        <v>0</v>
      </c>
      <c r="AB261" s="515">
        <f t="shared" si="379"/>
        <v>0</v>
      </c>
      <c r="AC261" s="515">
        <f t="shared" si="379"/>
        <v>0</v>
      </c>
      <c r="AD261" s="515">
        <f t="shared" si="379"/>
        <v>0</v>
      </c>
      <c r="AE261" s="515">
        <f t="shared" si="379"/>
        <v>0</v>
      </c>
      <c r="AF261" s="515">
        <f t="shared" si="379"/>
        <v>0</v>
      </c>
      <c r="AG261" s="515">
        <f t="shared" si="379"/>
        <v>0</v>
      </c>
      <c r="AH261" s="515">
        <f t="shared" si="379"/>
        <v>0</v>
      </c>
      <c r="AI261" s="515">
        <f t="shared" si="379"/>
        <v>0</v>
      </c>
      <c r="AJ261" s="515">
        <f t="shared" si="379"/>
        <v>0</v>
      </c>
      <c r="AK261" s="515">
        <f t="shared" si="379"/>
        <v>0</v>
      </c>
      <c r="AL261" s="515">
        <f t="shared" si="379"/>
        <v>0</v>
      </c>
      <c r="AM261" s="515">
        <f t="shared" si="379"/>
        <v>0</v>
      </c>
      <c r="AN261" s="515">
        <f t="shared" si="379"/>
        <v>0</v>
      </c>
      <c r="AO261" s="515">
        <f t="shared" si="379"/>
        <v>0</v>
      </c>
      <c r="AP261" s="515">
        <f t="shared" si="379"/>
        <v>0</v>
      </c>
      <c r="AQ261" s="515">
        <f t="shared" si="379"/>
        <v>0</v>
      </c>
      <c r="AR261" s="515">
        <f t="shared" si="379"/>
        <v>0</v>
      </c>
      <c r="AS261" s="515">
        <f t="shared" si="379"/>
        <v>0</v>
      </c>
      <c r="AT261" s="515">
        <f t="shared" si="379"/>
        <v>0</v>
      </c>
      <c r="AU261" s="515">
        <f t="shared" si="379"/>
        <v>0</v>
      </c>
      <c r="AV261" s="515">
        <f t="shared" si="379"/>
        <v>0</v>
      </c>
      <c r="AW261" s="515">
        <f t="shared" si="379"/>
        <v>0</v>
      </c>
      <c r="AX261" s="515">
        <f t="shared" si="379"/>
        <v>0</v>
      </c>
      <c r="AY261" s="515">
        <f t="shared" si="379"/>
        <v>0</v>
      </c>
      <c r="AZ261" s="515">
        <f t="shared" si="379"/>
        <v>0</v>
      </c>
      <c r="BA261" s="515">
        <f t="shared" si="379"/>
        <v>0</v>
      </c>
      <c r="BB261" s="515">
        <f t="shared" si="379"/>
        <v>0</v>
      </c>
      <c r="BC261" s="515">
        <f t="shared" si="379"/>
        <v>0</v>
      </c>
      <c r="BD261" s="515">
        <f t="shared" si="379"/>
        <v>0</v>
      </c>
      <c r="BE261" s="515">
        <f t="shared" si="379"/>
        <v>0</v>
      </c>
      <c r="BF261" s="515">
        <f t="shared" si="379"/>
        <v>0</v>
      </c>
      <c r="BG261" s="515">
        <f t="shared" si="379"/>
        <v>0</v>
      </c>
      <c r="BH261" s="515">
        <f t="shared" si="379"/>
        <v>0</v>
      </c>
      <c r="BI261" s="515">
        <f t="shared" si="379"/>
        <v>0</v>
      </c>
      <c r="BJ261" s="515">
        <f t="shared" si="379"/>
        <v>0</v>
      </c>
      <c r="BK261" s="515">
        <f t="shared" si="379"/>
        <v>0</v>
      </c>
      <c r="BL261" s="515">
        <f t="shared" si="379"/>
        <v>0</v>
      </c>
      <c r="BM261" s="515">
        <f t="shared" si="379"/>
        <v>0</v>
      </c>
      <c r="BN261" s="515">
        <f t="shared" si="379"/>
        <v>0</v>
      </c>
      <c r="BO261" s="515">
        <f t="shared" si="379"/>
        <v>0</v>
      </c>
      <c r="BP261" s="515">
        <f t="shared" ref="BP261:EA261" si="380">IF(BP$167=EOMONTH($E85,$R85*(1-$O85)),SUMIFS($D254:$NK254,$D$167:$NK$167,"&gt;"&amp;EOMONTH($E85,$R85*(1-$O85)+$S85*(1-$O85)+$T85*$O85),$D$167:$NK$167,"&lt;="&amp;EOMONTH($E85,$R85*(1-$O85)+60))*-($AF85*(1-$O85)+$AH85*$O85)+SUMIFS($D254:$NK254,$D$167:$NK$167,"&gt;"&amp;EOMONTH($E85,$R85*(1-$O85)+60),$D$167:$NK$167,"&lt;="&amp;EOMONTH($E85,$R85*(1-$O85)+300))*-($AG85*(1-$O85)+$AI85*$O85),0)</f>
        <v>0</v>
      </c>
      <c r="BQ261" s="515">
        <f t="shared" si="380"/>
        <v>0</v>
      </c>
      <c r="BR261" s="515">
        <f t="shared" si="380"/>
        <v>0</v>
      </c>
      <c r="BS261" s="515">
        <f t="shared" si="380"/>
        <v>0</v>
      </c>
      <c r="BT261" s="515">
        <f t="shared" si="380"/>
        <v>0</v>
      </c>
      <c r="BU261" s="515">
        <f t="shared" si="380"/>
        <v>0</v>
      </c>
      <c r="BV261" s="515">
        <f t="shared" si="380"/>
        <v>0</v>
      </c>
      <c r="BW261" s="515">
        <f t="shared" si="380"/>
        <v>0</v>
      </c>
      <c r="BX261" s="515">
        <f t="shared" si="380"/>
        <v>0</v>
      </c>
      <c r="BY261" s="515">
        <f t="shared" si="380"/>
        <v>0</v>
      </c>
      <c r="BZ261" s="515">
        <f t="shared" si="380"/>
        <v>0</v>
      </c>
      <c r="CA261" s="515">
        <f t="shared" si="380"/>
        <v>0</v>
      </c>
      <c r="CB261" s="515">
        <f t="shared" si="380"/>
        <v>0</v>
      </c>
      <c r="CC261" s="515">
        <f t="shared" si="380"/>
        <v>0</v>
      </c>
      <c r="CD261" s="515">
        <f t="shared" si="380"/>
        <v>0</v>
      </c>
      <c r="CE261" s="515">
        <f t="shared" si="380"/>
        <v>0</v>
      </c>
      <c r="CF261" s="515">
        <f t="shared" si="380"/>
        <v>0</v>
      </c>
      <c r="CG261" s="515">
        <f t="shared" si="380"/>
        <v>0</v>
      </c>
      <c r="CH261" s="515">
        <f t="shared" si="380"/>
        <v>0</v>
      </c>
      <c r="CI261" s="515">
        <f t="shared" si="380"/>
        <v>0</v>
      </c>
      <c r="CJ261" s="515">
        <f t="shared" si="380"/>
        <v>0</v>
      </c>
      <c r="CK261" s="515">
        <f t="shared" si="380"/>
        <v>0</v>
      </c>
      <c r="CL261" s="515">
        <f t="shared" si="380"/>
        <v>0</v>
      </c>
      <c r="CM261" s="515">
        <f t="shared" si="380"/>
        <v>0</v>
      </c>
      <c r="CN261" s="515">
        <f t="shared" si="380"/>
        <v>0</v>
      </c>
      <c r="CO261" s="515">
        <f t="shared" si="380"/>
        <v>0</v>
      </c>
      <c r="CP261" s="515">
        <f t="shared" si="380"/>
        <v>0</v>
      </c>
      <c r="CQ261" s="515">
        <f t="shared" si="380"/>
        <v>0</v>
      </c>
      <c r="CR261" s="515">
        <f t="shared" si="380"/>
        <v>0</v>
      </c>
      <c r="CS261" s="515">
        <f t="shared" si="380"/>
        <v>0</v>
      </c>
      <c r="CT261" s="515">
        <f t="shared" si="380"/>
        <v>0</v>
      </c>
      <c r="CU261" s="515">
        <f t="shared" si="380"/>
        <v>0</v>
      </c>
      <c r="CV261" s="515">
        <f t="shared" si="380"/>
        <v>0</v>
      </c>
      <c r="CW261" s="515">
        <f t="shared" si="380"/>
        <v>0</v>
      </c>
      <c r="CX261" s="515">
        <f t="shared" si="380"/>
        <v>0</v>
      </c>
      <c r="CY261" s="515">
        <f t="shared" si="380"/>
        <v>0</v>
      </c>
      <c r="CZ261" s="515">
        <f t="shared" si="380"/>
        <v>0</v>
      </c>
      <c r="DA261" s="515">
        <f t="shared" si="380"/>
        <v>0</v>
      </c>
      <c r="DB261" s="515">
        <f t="shared" si="380"/>
        <v>0</v>
      </c>
      <c r="DC261" s="515">
        <f t="shared" si="380"/>
        <v>0</v>
      </c>
      <c r="DD261" s="515">
        <f t="shared" si="380"/>
        <v>0</v>
      </c>
      <c r="DE261" s="515">
        <f t="shared" si="380"/>
        <v>0</v>
      </c>
      <c r="DF261" s="515">
        <f t="shared" si="380"/>
        <v>0</v>
      </c>
      <c r="DG261" s="515">
        <f t="shared" si="380"/>
        <v>0</v>
      </c>
      <c r="DH261" s="515">
        <f t="shared" si="380"/>
        <v>0</v>
      </c>
      <c r="DI261" s="515">
        <f t="shared" si="380"/>
        <v>0</v>
      </c>
      <c r="DJ261" s="515">
        <f t="shared" si="380"/>
        <v>0</v>
      </c>
      <c r="DK261" s="515">
        <f t="shared" si="380"/>
        <v>0</v>
      </c>
      <c r="DL261" s="515">
        <f t="shared" si="380"/>
        <v>0</v>
      </c>
      <c r="DM261" s="515">
        <f t="shared" si="380"/>
        <v>0</v>
      </c>
      <c r="DN261" s="515">
        <f t="shared" si="380"/>
        <v>0</v>
      </c>
      <c r="DO261" s="515">
        <f t="shared" si="380"/>
        <v>0</v>
      </c>
      <c r="DP261" s="515">
        <f t="shared" si="380"/>
        <v>0</v>
      </c>
      <c r="DQ261" s="515">
        <f t="shared" si="380"/>
        <v>0</v>
      </c>
      <c r="DR261" s="515">
        <f t="shared" si="380"/>
        <v>0</v>
      </c>
      <c r="DS261" s="515">
        <f t="shared" si="380"/>
        <v>0</v>
      </c>
      <c r="DT261" s="515">
        <f t="shared" si="380"/>
        <v>0</v>
      </c>
      <c r="DU261" s="515">
        <f t="shared" si="380"/>
        <v>0</v>
      </c>
      <c r="DV261" s="515">
        <f t="shared" si="380"/>
        <v>0</v>
      </c>
      <c r="DW261" s="515">
        <f t="shared" si="380"/>
        <v>0</v>
      </c>
      <c r="DX261" s="515">
        <f t="shared" si="380"/>
        <v>0</v>
      </c>
      <c r="DY261" s="515">
        <f t="shared" si="380"/>
        <v>0</v>
      </c>
      <c r="DZ261" s="515">
        <f t="shared" si="380"/>
        <v>0</v>
      </c>
      <c r="EA261" s="515">
        <f t="shared" si="380"/>
        <v>0</v>
      </c>
      <c r="EB261" s="515">
        <f t="shared" ref="EB261:GM261" si="381">IF(EB$167=EOMONTH($E85,$R85*(1-$O85)),SUMIFS($D254:$NK254,$D$167:$NK$167,"&gt;"&amp;EOMONTH($E85,$R85*(1-$O85)+$S85*(1-$O85)+$T85*$O85),$D$167:$NK$167,"&lt;="&amp;EOMONTH($E85,$R85*(1-$O85)+60))*-($AF85*(1-$O85)+$AH85*$O85)+SUMIFS($D254:$NK254,$D$167:$NK$167,"&gt;"&amp;EOMONTH($E85,$R85*(1-$O85)+60),$D$167:$NK$167,"&lt;="&amp;EOMONTH($E85,$R85*(1-$O85)+300))*-($AG85*(1-$O85)+$AI85*$O85),0)</f>
        <v>0</v>
      </c>
      <c r="EC261" s="515">
        <f t="shared" si="381"/>
        <v>0</v>
      </c>
      <c r="ED261" s="515">
        <f t="shared" si="381"/>
        <v>0</v>
      </c>
      <c r="EE261" s="515">
        <f t="shared" si="381"/>
        <v>0</v>
      </c>
      <c r="EF261" s="515">
        <f t="shared" si="381"/>
        <v>0</v>
      </c>
      <c r="EG261" s="515">
        <f t="shared" si="381"/>
        <v>0</v>
      </c>
      <c r="EH261" s="515">
        <f t="shared" si="381"/>
        <v>0</v>
      </c>
      <c r="EI261" s="515">
        <f t="shared" si="381"/>
        <v>0</v>
      </c>
      <c r="EJ261" s="515">
        <f t="shared" si="381"/>
        <v>0</v>
      </c>
      <c r="EK261" s="515">
        <f t="shared" si="381"/>
        <v>0</v>
      </c>
      <c r="EL261" s="515">
        <f t="shared" si="381"/>
        <v>0</v>
      </c>
      <c r="EM261" s="515">
        <f t="shared" si="381"/>
        <v>0</v>
      </c>
      <c r="EN261" s="515">
        <f t="shared" si="381"/>
        <v>0</v>
      </c>
      <c r="EO261" s="515">
        <f t="shared" si="381"/>
        <v>0</v>
      </c>
      <c r="EP261" s="515">
        <f t="shared" si="381"/>
        <v>0</v>
      </c>
      <c r="EQ261" s="515">
        <f t="shared" si="381"/>
        <v>0</v>
      </c>
      <c r="ER261" s="515">
        <f t="shared" si="381"/>
        <v>0</v>
      </c>
      <c r="ES261" s="515">
        <f t="shared" si="381"/>
        <v>0</v>
      </c>
      <c r="ET261" s="515">
        <f t="shared" si="381"/>
        <v>0</v>
      </c>
      <c r="EU261" s="515">
        <f t="shared" si="381"/>
        <v>0</v>
      </c>
      <c r="EV261" s="515">
        <f t="shared" si="381"/>
        <v>0</v>
      </c>
      <c r="EW261" s="515">
        <f t="shared" si="381"/>
        <v>0</v>
      </c>
      <c r="EX261" s="515">
        <f t="shared" si="381"/>
        <v>0</v>
      </c>
      <c r="EY261" s="515">
        <f t="shared" si="381"/>
        <v>0</v>
      </c>
      <c r="EZ261" s="515">
        <f t="shared" si="381"/>
        <v>0</v>
      </c>
      <c r="FA261" s="515">
        <f t="shared" si="381"/>
        <v>0</v>
      </c>
      <c r="FB261" s="515">
        <f t="shared" si="381"/>
        <v>0</v>
      </c>
      <c r="FC261" s="515">
        <f t="shared" si="381"/>
        <v>0</v>
      </c>
      <c r="FD261" s="515">
        <f t="shared" si="381"/>
        <v>0</v>
      </c>
      <c r="FE261" s="515">
        <f t="shared" si="381"/>
        <v>0</v>
      </c>
      <c r="FF261" s="515">
        <f t="shared" si="381"/>
        <v>0</v>
      </c>
      <c r="FG261" s="515">
        <f t="shared" si="381"/>
        <v>0</v>
      </c>
      <c r="FH261" s="515">
        <f t="shared" si="381"/>
        <v>0</v>
      </c>
      <c r="FI261" s="515">
        <f t="shared" si="381"/>
        <v>0</v>
      </c>
      <c r="FJ261" s="515">
        <f t="shared" si="381"/>
        <v>0</v>
      </c>
      <c r="FK261" s="515">
        <f t="shared" si="381"/>
        <v>0</v>
      </c>
      <c r="FL261" s="515">
        <f t="shared" si="381"/>
        <v>0</v>
      </c>
      <c r="FM261" s="515">
        <f t="shared" si="381"/>
        <v>0</v>
      </c>
      <c r="FN261" s="515">
        <f t="shared" si="381"/>
        <v>0</v>
      </c>
      <c r="FO261" s="515">
        <f t="shared" si="381"/>
        <v>0</v>
      </c>
      <c r="FP261" s="515">
        <f t="shared" si="381"/>
        <v>0</v>
      </c>
      <c r="FQ261" s="515">
        <f t="shared" si="381"/>
        <v>0</v>
      </c>
      <c r="FR261" s="515">
        <f t="shared" si="381"/>
        <v>0</v>
      </c>
      <c r="FS261" s="515">
        <f t="shared" si="381"/>
        <v>0</v>
      </c>
      <c r="FT261" s="515">
        <f t="shared" si="381"/>
        <v>0</v>
      </c>
      <c r="FU261" s="515">
        <f t="shared" si="381"/>
        <v>0</v>
      </c>
      <c r="FV261" s="515">
        <f t="shared" si="381"/>
        <v>0</v>
      </c>
      <c r="FW261" s="515">
        <f t="shared" si="381"/>
        <v>0</v>
      </c>
      <c r="FX261" s="515">
        <f t="shared" si="381"/>
        <v>0</v>
      </c>
      <c r="FY261" s="515">
        <f t="shared" si="381"/>
        <v>0</v>
      </c>
      <c r="FZ261" s="515">
        <f t="shared" si="381"/>
        <v>0</v>
      </c>
      <c r="GA261" s="515">
        <f t="shared" si="381"/>
        <v>0</v>
      </c>
      <c r="GB261" s="515">
        <f t="shared" si="381"/>
        <v>0</v>
      </c>
      <c r="GC261" s="515">
        <f t="shared" si="381"/>
        <v>0</v>
      </c>
      <c r="GD261" s="515">
        <f t="shared" si="381"/>
        <v>0</v>
      </c>
      <c r="GE261" s="515">
        <f t="shared" si="381"/>
        <v>0</v>
      </c>
      <c r="GF261" s="515">
        <f t="shared" si="381"/>
        <v>0</v>
      </c>
      <c r="GG261" s="515">
        <f t="shared" si="381"/>
        <v>0</v>
      </c>
      <c r="GH261" s="515">
        <f t="shared" si="381"/>
        <v>0</v>
      </c>
      <c r="GI261" s="515">
        <f t="shared" si="381"/>
        <v>0</v>
      </c>
      <c r="GJ261" s="515">
        <f t="shared" si="381"/>
        <v>0</v>
      </c>
      <c r="GK261" s="515">
        <f t="shared" si="381"/>
        <v>0</v>
      </c>
      <c r="GL261" s="515">
        <f t="shared" si="381"/>
        <v>0</v>
      </c>
      <c r="GM261" s="515">
        <f t="shared" si="381"/>
        <v>0</v>
      </c>
      <c r="GN261" s="515">
        <f t="shared" ref="GN261:IY261" si="382">IF(GN$167=EOMONTH($E85,$R85*(1-$O85)),SUMIFS($D254:$NK254,$D$167:$NK$167,"&gt;"&amp;EOMONTH($E85,$R85*(1-$O85)+$S85*(1-$O85)+$T85*$O85),$D$167:$NK$167,"&lt;="&amp;EOMONTH($E85,$R85*(1-$O85)+60))*-($AF85*(1-$O85)+$AH85*$O85)+SUMIFS($D254:$NK254,$D$167:$NK$167,"&gt;"&amp;EOMONTH($E85,$R85*(1-$O85)+60),$D$167:$NK$167,"&lt;="&amp;EOMONTH($E85,$R85*(1-$O85)+300))*-($AG85*(1-$O85)+$AI85*$O85),0)</f>
        <v>0</v>
      </c>
      <c r="GO261" s="515">
        <f t="shared" si="382"/>
        <v>0</v>
      </c>
      <c r="GP261" s="515">
        <f t="shared" si="382"/>
        <v>0</v>
      </c>
      <c r="GQ261" s="515">
        <f t="shared" si="382"/>
        <v>0</v>
      </c>
      <c r="GR261" s="515">
        <f t="shared" si="382"/>
        <v>0</v>
      </c>
      <c r="GS261" s="515">
        <f t="shared" si="382"/>
        <v>0</v>
      </c>
      <c r="GT261" s="515">
        <f t="shared" si="382"/>
        <v>0</v>
      </c>
      <c r="GU261" s="515">
        <f t="shared" si="382"/>
        <v>0</v>
      </c>
      <c r="GV261" s="515">
        <f t="shared" si="382"/>
        <v>0</v>
      </c>
      <c r="GW261" s="515">
        <f t="shared" si="382"/>
        <v>0</v>
      </c>
      <c r="GX261" s="515">
        <f t="shared" si="382"/>
        <v>0</v>
      </c>
      <c r="GY261" s="515">
        <f t="shared" si="382"/>
        <v>0</v>
      </c>
      <c r="GZ261" s="515">
        <f t="shared" si="382"/>
        <v>0</v>
      </c>
      <c r="HA261" s="515">
        <f t="shared" si="382"/>
        <v>0</v>
      </c>
      <c r="HB261" s="515">
        <f t="shared" si="382"/>
        <v>0</v>
      </c>
      <c r="HC261" s="515">
        <f t="shared" si="382"/>
        <v>0</v>
      </c>
      <c r="HD261" s="515">
        <f t="shared" si="382"/>
        <v>0</v>
      </c>
      <c r="HE261" s="515">
        <f t="shared" si="382"/>
        <v>0</v>
      </c>
      <c r="HF261" s="515">
        <f t="shared" si="382"/>
        <v>0</v>
      </c>
      <c r="HG261" s="515">
        <f t="shared" si="382"/>
        <v>0</v>
      </c>
      <c r="HH261" s="515">
        <f t="shared" si="382"/>
        <v>0</v>
      </c>
      <c r="HI261" s="515">
        <f t="shared" si="382"/>
        <v>0</v>
      </c>
      <c r="HJ261" s="515">
        <f t="shared" si="382"/>
        <v>0</v>
      </c>
      <c r="HK261" s="515">
        <f t="shared" si="382"/>
        <v>0</v>
      </c>
      <c r="HL261" s="515">
        <f t="shared" si="382"/>
        <v>0</v>
      </c>
      <c r="HM261" s="515">
        <f t="shared" si="382"/>
        <v>0</v>
      </c>
      <c r="HN261" s="515">
        <f t="shared" si="382"/>
        <v>0</v>
      </c>
      <c r="HO261" s="515">
        <f t="shared" si="382"/>
        <v>0</v>
      </c>
      <c r="HP261" s="515">
        <f t="shared" si="382"/>
        <v>0</v>
      </c>
      <c r="HQ261" s="515">
        <f t="shared" si="382"/>
        <v>0</v>
      </c>
      <c r="HR261" s="515">
        <f t="shared" si="382"/>
        <v>0</v>
      </c>
      <c r="HS261" s="515">
        <f t="shared" si="382"/>
        <v>0</v>
      </c>
      <c r="HT261" s="515">
        <f t="shared" si="382"/>
        <v>0</v>
      </c>
      <c r="HU261" s="515">
        <f t="shared" si="382"/>
        <v>0</v>
      </c>
      <c r="HV261" s="515">
        <f t="shared" si="382"/>
        <v>0</v>
      </c>
      <c r="HW261" s="515">
        <f t="shared" si="382"/>
        <v>0</v>
      </c>
      <c r="HX261" s="515">
        <f t="shared" si="382"/>
        <v>0</v>
      </c>
      <c r="HY261" s="515">
        <f t="shared" si="382"/>
        <v>0</v>
      </c>
      <c r="HZ261" s="515">
        <f t="shared" si="382"/>
        <v>0</v>
      </c>
      <c r="IA261" s="515">
        <f t="shared" si="382"/>
        <v>0</v>
      </c>
      <c r="IB261" s="515">
        <f t="shared" si="382"/>
        <v>0</v>
      </c>
      <c r="IC261" s="515">
        <f t="shared" si="382"/>
        <v>0</v>
      </c>
      <c r="ID261" s="515">
        <f t="shared" si="382"/>
        <v>0</v>
      </c>
      <c r="IE261" s="515">
        <f t="shared" si="382"/>
        <v>0</v>
      </c>
      <c r="IF261" s="515">
        <f t="shared" si="382"/>
        <v>0</v>
      </c>
      <c r="IG261" s="515">
        <f t="shared" si="382"/>
        <v>0</v>
      </c>
      <c r="IH261" s="515">
        <f t="shared" si="382"/>
        <v>0</v>
      </c>
      <c r="II261" s="515">
        <f t="shared" si="382"/>
        <v>0</v>
      </c>
      <c r="IJ261" s="515">
        <f t="shared" si="382"/>
        <v>0</v>
      </c>
      <c r="IK261" s="515">
        <f t="shared" si="382"/>
        <v>0</v>
      </c>
      <c r="IL261" s="515">
        <f t="shared" si="382"/>
        <v>0</v>
      </c>
      <c r="IM261" s="515">
        <f t="shared" si="382"/>
        <v>0</v>
      </c>
      <c r="IN261" s="515">
        <f t="shared" si="382"/>
        <v>0</v>
      </c>
      <c r="IO261" s="515">
        <f t="shared" si="382"/>
        <v>0</v>
      </c>
      <c r="IP261" s="515">
        <f t="shared" si="382"/>
        <v>0</v>
      </c>
      <c r="IQ261" s="515">
        <f t="shared" si="382"/>
        <v>0</v>
      </c>
      <c r="IR261" s="515">
        <f t="shared" si="382"/>
        <v>0</v>
      </c>
      <c r="IS261" s="515">
        <f t="shared" si="382"/>
        <v>0</v>
      </c>
      <c r="IT261" s="515">
        <f t="shared" si="382"/>
        <v>0</v>
      </c>
      <c r="IU261" s="515">
        <f t="shared" si="382"/>
        <v>0</v>
      </c>
      <c r="IV261" s="515">
        <f t="shared" si="382"/>
        <v>0</v>
      </c>
      <c r="IW261" s="515">
        <f t="shared" si="382"/>
        <v>0</v>
      </c>
      <c r="IX261" s="515">
        <f t="shared" si="382"/>
        <v>0</v>
      </c>
      <c r="IY261" s="515">
        <f t="shared" si="382"/>
        <v>0</v>
      </c>
      <c r="IZ261" s="515">
        <f t="shared" ref="IZ261:LK261" si="383">IF(IZ$167=EOMONTH($E85,$R85*(1-$O85)),SUMIFS($D254:$NK254,$D$167:$NK$167,"&gt;"&amp;EOMONTH($E85,$R85*(1-$O85)+$S85*(1-$O85)+$T85*$O85),$D$167:$NK$167,"&lt;="&amp;EOMONTH($E85,$R85*(1-$O85)+60))*-($AF85*(1-$O85)+$AH85*$O85)+SUMIFS($D254:$NK254,$D$167:$NK$167,"&gt;"&amp;EOMONTH($E85,$R85*(1-$O85)+60),$D$167:$NK$167,"&lt;="&amp;EOMONTH($E85,$R85*(1-$O85)+300))*-($AG85*(1-$O85)+$AI85*$O85),0)</f>
        <v>0</v>
      </c>
      <c r="JA261" s="515">
        <f t="shared" si="383"/>
        <v>0</v>
      </c>
      <c r="JB261" s="515">
        <f t="shared" si="383"/>
        <v>0</v>
      </c>
      <c r="JC261" s="515">
        <f t="shared" si="383"/>
        <v>0</v>
      </c>
      <c r="JD261" s="515">
        <f t="shared" si="383"/>
        <v>0</v>
      </c>
      <c r="JE261" s="515">
        <f t="shared" si="383"/>
        <v>0</v>
      </c>
      <c r="JF261" s="515">
        <f t="shared" si="383"/>
        <v>0</v>
      </c>
      <c r="JG261" s="515">
        <f t="shared" si="383"/>
        <v>0</v>
      </c>
      <c r="JH261" s="515">
        <f t="shared" si="383"/>
        <v>0</v>
      </c>
      <c r="JI261" s="515">
        <f t="shared" si="383"/>
        <v>0</v>
      </c>
      <c r="JJ261" s="515">
        <f t="shared" si="383"/>
        <v>0</v>
      </c>
      <c r="JK261" s="515">
        <f t="shared" si="383"/>
        <v>0</v>
      </c>
      <c r="JL261" s="515">
        <f t="shared" si="383"/>
        <v>0</v>
      </c>
      <c r="JM261" s="515">
        <f t="shared" si="383"/>
        <v>0</v>
      </c>
      <c r="JN261" s="515">
        <f t="shared" si="383"/>
        <v>0</v>
      </c>
      <c r="JO261" s="515">
        <f t="shared" si="383"/>
        <v>0</v>
      </c>
      <c r="JP261" s="515">
        <f t="shared" si="383"/>
        <v>0</v>
      </c>
      <c r="JQ261" s="515">
        <f t="shared" si="383"/>
        <v>0</v>
      </c>
      <c r="JR261" s="515">
        <f t="shared" si="383"/>
        <v>0</v>
      </c>
      <c r="JS261" s="515">
        <f t="shared" si="383"/>
        <v>0</v>
      </c>
      <c r="JT261" s="515">
        <f t="shared" si="383"/>
        <v>0</v>
      </c>
      <c r="JU261" s="515">
        <f t="shared" si="383"/>
        <v>0</v>
      </c>
      <c r="JV261" s="515">
        <f t="shared" si="383"/>
        <v>0</v>
      </c>
      <c r="JW261" s="515">
        <f t="shared" si="383"/>
        <v>0</v>
      </c>
      <c r="JX261" s="515">
        <f t="shared" si="383"/>
        <v>0</v>
      </c>
      <c r="JY261" s="515">
        <f t="shared" si="383"/>
        <v>0</v>
      </c>
      <c r="JZ261" s="515">
        <f t="shared" si="383"/>
        <v>0</v>
      </c>
      <c r="KA261" s="515">
        <f t="shared" si="383"/>
        <v>0</v>
      </c>
      <c r="KB261" s="515">
        <f t="shared" si="383"/>
        <v>0</v>
      </c>
      <c r="KC261" s="515">
        <f t="shared" si="383"/>
        <v>0</v>
      </c>
      <c r="KD261" s="515">
        <f t="shared" si="383"/>
        <v>0</v>
      </c>
      <c r="KE261" s="515">
        <f t="shared" si="383"/>
        <v>0</v>
      </c>
      <c r="KF261" s="515">
        <f t="shared" si="383"/>
        <v>0</v>
      </c>
      <c r="KG261" s="515">
        <f t="shared" si="383"/>
        <v>0</v>
      </c>
      <c r="KH261" s="515">
        <f t="shared" si="383"/>
        <v>0</v>
      </c>
      <c r="KI261" s="515">
        <f t="shared" si="383"/>
        <v>0</v>
      </c>
      <c r="KJ261" s="515">
        <f t="shared" si="383"/>
        <v>0</v>
      </c>
      <c r="KK261" s="515">
        <f t="shared" si="383"/>
        <v>0</v>
      </c>
      <c r="KL261" s="515">
        <f t="shared" si="383"/>
        <v>0</v>
      </c>
      <c r="KM261" s="515">
        <f t="shared" si="383"/>
        <v>0</v>
      </c>
      <c r="KN261" s="515">
        <f t="shared" si="383"/>
        <v>0</v>
      </c>
      <c r="KO261" s="515">
        <f t="shared" si="383"/>
        <v>0</v>
      </c>
      <c r="KP261" s="515">
        <f t="shared" si="383"/>
        <v>0</v>
      </c>
      <c r="KQ261" s="515">
        <f t="shared" si="383"/>
        <v>0</v>
      </c>
      <c r="KR261" s="515">
        <f t="shared" si="383"/>
        <v>0</v>
      </c>
      <c r="KS261" s="515">
        <f t="shared" si="383"/>
        <v>0</v>
      </c>
      <c r="KT261" s="515">
        <f t="shared" si="383"/>
        <v>0</v>
      </c>
      <c r="KU261" s="515">
        <f t="shared" si="383"/>
        <v>0</v>
      </c>
      <c r="KV261" s="515">
        <f t="shared" si="383"/>
        <v>0</v>
      </c>
      <c r="KW261" s="515">
        <f t="shared" si="383"/>
        <v>0</v>
      </c>
      <c r="KX261" s="515">
        <f t="shared" si="383"/>
        <v>0</v>
      </c>
      <c r="KY261" s="515">
        <f t="shared" si="383"/>
        <v>0</v>
      </c>
      <c r="KZ261" s="515">
        <f t="shared" si="383"/>
        <v>0</v>
      </c>
      <c r="LA261" s="515">
        <f t="shared" si="383"/>
        <v>0</v>
      </c>
      <c r="LB261" s="515">
        <f t="shared" si="383"/>
        <v>0</v>
      </c>
      <c r="LC261" s="515">
        <f t="shared" si="383"/>
        <v>0</v>
      </c>
      <c r="LD261" s="515">
        <f t="shared" si="383"/>
        <v>0</v>
      </c>
      <c r="LE261" s="515">
        <f t="shared" si="383"/>
        <v>0</v>
      </c>
      <c r="LF261" s="515">
        <f t="shared" si="383"/>
        <v>0</v>
      </c>
      <c r="LG261" s="515">
        <f t="shared" si="383"/>
        <v>0</v>
      </c>
      <c r="LH261" s="515">
        <f t="shared" si="383"/>
        <v>0</v>
      </c>
      <c r="LI261" s="515">
        <f t="shared" si="383"/>
        <v>0</v>
      </c>
      <c r="LJ261" s="515">
        <f t="shared" si="383"/>
        <v>0</v>
      </c>
      <c r="LK261" s="515">
        <f t="shared" si="383"/>
        <v>0</v>
      </c>
      <c r="LL261" s="515">
        <f t="shared" ref="LL261:NK261" si="384">IF(LL$167=EOMONTH($E85,$R85*(1-$O85)),SUMIFS($D254:$NK254,$D$167:$NK$167,"&gt;"&amp;EOMONTH($E85,$R85*(1-$O85)+$S85*(1-$O85)+$T85*$O85),$D$167:$NK$167,"&lt;="&amp;EOMONTH($E85,$R85*(1-$O85)+60))*-($AF85*(1-$O85)+$AH85*$O85)+SUMIFS($D254:$NK254,$D$167:$NK$167,"&gt;"&amp;EOMONTH($E85,$R85*(1-$O85)+60),$D$167:$NK$167,"&lt;="&amp;EOMONTH($E85,$R85*(1-$O85)+300))*-($AG85*(1-$O85)+$AI85*$O85),0)</f>
        <v>0</v>
      </c>
      <c r="LM261" s="515">
        <f t="shared" si="384"/>
        <v>0</v>
      </c>
      <c r="LN261" s="515">
        <f t="shared" si="384"/>
        <v>0</v>
      </c>
      <c r="LO261" s="515">
        <f t="shared" si="384"/>
        <v>0</v>
      </c>
      <c r="LP261" s="515">
        <f t="shared" si="384"/>
        <v>0</v>
      </c>
      <c r="LQ261" s="515">
        <f t="shared" si="384"/>
        <v>0</v>
      </c>
      <c r="LR261" s="515">
        <f t="shared" si="384"/>
        <v>0</v>
      </c>
      <c r="LS261" s="515">
        <f t="shared" si="384"/>
        <v>0</v>
      </c>
      <c r="LT261" s="515">
        <f t="shared" si="384"/>
        <v>0</v>
      </c>
      <c r="LU261" s="515">
        <f t="shared" si="384"/>
        <v>0</v>
      </c>
      <c r="LV261" s="515">
        <f t="shared" si="384"/>
        <v>0</v>
      </c>
      <c r="LW261" s="515">
        <f t="shared" si="384"/>
        <v>0</v>
      </c>
      <c r="LX261" s="515">
        <f t="shared" si="384"/>
        <v>0</v>
      </c>
      <c r="LY261" s="515">
        <f t="shared" si="384"/>
        <v>0</v>
      </c>
      <c r="LZ261" s="515">
        <f t="shared" si="384"/>
        <v>0</v>
      </c>
      <c r="MA261" s="515">
        <f t="shared" si="384"/>
        <v>0</v>
      </c>
      <c r="MB261" s="515">
        <f t="shared" si="384"/>
        <v>0</v>
      </c>
      <c r="MC261" s="515">
        <f t="shared" si="384"/>
        <v>0</v>
      </c>
      <c r="MD261" s="515">
        <f t="shared" si="384"/>
        <v>0</v>
      </c>
      <c r="ME261" s="515">
        <f t="shared" si="384"/>
        <v>0</v>
      </c>
      <c r="MF261" s="515">
        <f t="shared" si="384"/>
        <v>0</v>
      </c>
      <c r="MG261" s="515">
        <f t="shared" si="384"/>
        <v>0</v>
      </c>
      <c r="MH261" s="515">
        <f t="shared" si="384"/>
        <v>0</v>
      </c>
      <c r="MI261" s="515">
        <f t="shared" si="384"/>
        <v>0</v>
      </c>
      <c r="MJ261" s="515">
        <f t="shared" si="384"/>
        <v>0</v>
      </c>
      <c r="MK261" s="515">
        <f t="shared" si="384"/>
        <v>0</v>
      </c>
      <c r="ML261" s="515">
        <f t="shared" si="384"/>
        <v>0</v>
      </c>
      <c r="MM261" s="515">
        <f t="shared" si="384"/>
        <v>0</v>
      </c>
      <c r="MN261" s="515">
        <f t="shared" si="384"/>
        <v>0</v>
      </c>
      <c r="MO261" s="515">
        <f t="shared" si="384"/>
        <v>0</v>
      </c>
      <c r="MP261" s="515">
        <f t="shared" si="384"/>
        <v>0</v>
      </c>
      <c r="MQ261" s="515">
        <f t="shared" si="384"/>
        <v>0</v>
      </c>
      <c r="MR261" s="515">
        <f t="shared" si="384"/>
        <v>0</v>
      </c>
      <c r="MS261" s="515">
        <f t="shared" si="384"/>
        <v>0</v>
      </c>
      <c r="MT261" s="515">
        <f t="shared" si="384"/>
        <v>0</v>
      </c>
      <c r="MU261" s="515">
        <f t="shared" si="384"/>
        <v>0</v>
      </c>
      <c r="MV261" s="515">
        <f t="shared" si="384"/>
        <v>0</v>
      </c>
      <c r="MW261" s="515">
        <f t="shared" si="384"/>
        <v>0</v>
      </c>
      <c r="MX261" s="515">
        <f t="shared" si="384"/>
        <v>0</v>
      </c>
      <c r="MY261" s="515">
        <f t="shared" si="384"/>
        <v>0</v>
      </c>
      <c r="MZ261" s="515">
        <f t="shared" si="384"/>
        <v>0</v>
      </c>
      <c r="NA261" s="515">
        <f t="shared" si="384"/>
        <v>0</v>
      </c>
      <c r="NB261" s="515">
        <f t="shared" si="384"/>
        <v>0</v>
      </c>
      <c r="NC261" s="515">
        <f t="shared" si="384"/>
        <v>0</v>
      </c>
      <c r="ND261" s="515">
        <f t="shared" si="384"/>
        <v>0</v>
      </c>
      <c r="NE261" s="515">
        <f t="shared" si="384"/>
        <v>0</v>
      </c>
      <c r="NF261" s="515">
        <f t="shared" si="384"/>
        <v>0</v>
      </c>
      <c r="NG261" s="515">
        <f t="shared" si="384"/>
        <v>0</v>
      </c>
      <c r="NH261" s="515">
        <f t="shared" si="384"/>
        <v>0</v>
      </c>
      <c r="NI261" s="515">
        <f t="shared" si="384"/>
        <v>0</v>
      </c>
      <c r="NJ261" s="515">
        <f t="shared" si="384"/>
        <v>0</v>
      </c>
      <c r="NK261" s="518">
        <f t="shared" si="384"/>
        <v>0</v>
      </c>
    </row>
    <row r="262" spans="1:375" s="384" customFormat="1" ht="13.8" x14ac:dyDescent="0.3">
      <c r="A262" s="519">
        <f t="shared" si="330"/>
        <v>0</v>
      </c>
      <c r="B262" s="523"/>
      <c r="C262" s="520" t="s">
        <v>343</v>
      </c>
      <c r="D262" s="521">
        <f t="shared" ref="D262:BO262" si="385">SUM(D257:D261)</f>
        <v>0</v>
      </c>
      <c r="E262" s="521">
        <f t="shared" si="385"/>
        <v>0</v>
      </c>
      <c r="F262" s="521">
        <f t="shared" si="385"/>
        <v>0</v>
      </c>
      <c r="G262" s="521">
        <f t="shared" si="385"/>
        <v>0</v>
      </c>
      <c r="H262" s="521">
        <f t="shared" si="385"/>
        <v>0</v>
      </c>
      <c r="I262" s="521">
        <f t="shared" si="385"/>
        <v>0</v>
      </c>
      <c r="J262" s="521">
        <f t="shared" si="385"/>
        <v>0</v>
      </c>
      <c r="K262" s="521">
        <f t="shared" si="385"/>
        <v>0</v>
      </c>
      <c r="L262" s="521">
        <f t="shared" si="385"/>
        <v>0</v>
      </c>
      <c r="M262" s="521">
        <f t="shared" si="385"/>
        <v>0</v>
      </c>
      <c r="N262" s="521">
        <f t="shared" si="385"/>
        <v>0</v>
      </c>
      <c r="O262" s="521">
        <f t="shared" si="385"/>
        <v>0</v>
      </c>
      <c r="P262" s="521">
        <f t="shared" si="385"/>
        <v>0</v>
      </c>
      <c r="Q262" s="521">
        <f t="shared" si="385"/>
        <v>0</v>
      </c>
      <c r="R262" s="521">
        <f t="shared" si="385"/>
        <v>0</v>
      </c>
      <c r="S262" s="521">
        <f t="shared" si="385"/>
        <v>0</v>
      </c>
      <c r="T262" s="521">
        <f t="shared" si="385"/>
        <v>0</v>
      </c>
      <c r="U262" s="521">
        <f t="shared" si="385"/>
        <v>0</v>
      </c>
      <c r="V262" s="521">
        <f t="shared" si="385"/>
        <v>0</v>
      </c>
      <c r="W262" s="521">
        <f t="shared" si="385"/>
        <v>0</v>
      </c>
      <c r="X262" s="521">
        <f t="shared" si="385"/>
        <v>0</v>
      </c>
      <c r="Y262" s="521">
        <f t="shared" si="385"/>
        <v>0</v>
      </c>
      <c r="Z262" s="521">
        <f t="shared" si="385"/>
        <v>0</v>
      </c>
      <c r="AA262" s="521">
        <f t="shared" si="385"/>
        <v>0</v>
      </c>
      <c r="AB262" s="521">
        <f t="shared" si="385"/>
        <v>0</v>
      </c>
      <c r="AC262" s="521">
        <f t="shared" si="385"/>
        <v>0</v>
      </c>
      <c r="AD262" s="521">
        <f t="shared" si="385"/>
        <v>0</v>
      </c>
      <c r="AE262" s="521">
        <f t="shared" si="385"/>
        <v>0</v>
      </c>
      <c r="AF262" s="521">
        <f t="shared" si="385"/>
        <v>0</v>
      </c>
      <c r="AG262" s="521">
        <f t="shared" si="385"/>
        <v>0</v>
      </c>
      <c r="AH262" s="521">
        <f t="shared" si="385"/>
        <v>0</v>
      </c>
      <c r="AI262" s="521">
        <f t="shared" si="385"/>
        <v>0</v>
      </c>
      <c r="AJ262" s="521">
        <f t="shared" si="385"/>
        <v>0</v>
      </c>
      <c r="AK262" s="521">
        <f t="shared" si="385"/>
        <v>0</v>
      </c>
      <c r="AL262" s="521">
        <f t="shared" si="385"/>
        <v>0</v>
      </c>
      <c r="AM262" s="521">
        <f t="shared" si="385"/>
        <v>0</v>
      </c>
      <c r="AN262" s="521">
        <f t="shared" si="385"/>
        <v>0</v>
      </c>
      <c r="AO262" s="521">
        <f t="shared" si="385"/>
        <v>0</v>
      </c>
      <c r="AP262" s="521">
        <f t="shared" si="385"/>
        <v>0</v>
      </c>
      <c r="AQ262" s="521">
        <f t="shared" si="385"/>
        <v>0</v>
      </c>
      <c r="AR262" s="521">
        <f t="shared" si="385"/>
        <v>0</v>
      </c>
      <c r="AS262" s="521">
        <f t="shared" si="385"/>
        <v>0</v>
      </c>
      <c r="AT262" s="521">
        <f t="shared" si="385"/>
        <v>0</v>
      </c>
      <c r="AU262" s="521">
        <f t="shared" si="385"/>
        <v>0</v>
      </c>
      <c r="AV262" s="521">
        <f t="shared" si="385"/>
        <v>0</v>
      </c>
      <c r="AW262" s="521">
        <f t="shared" si="385"/>
        <v>0</v>
      </c>
      <c r="AX262" s="521">
        <f t="shared" si="385"/>
        <v>0</v>
      </c>
      <c r="AY262" s="521">
        <f t="shared" si="385"/>
        <v>0</v>
      </c>
      <c r="AZ262" s="521">
        <f t="shared" si="385"/>
        <v>0</v>
      </c>
      <c r="BA262" s="521">
        <f t="shared" si="385"/>
        <v>0</v>
      </c>
      <c r="BB262" s="521">
        <f t="shared" si="385"/>
        <v>0</v>
      </c>
      <c r="BC262" s="521">
        <f t="shared" si="385"/>
        <v>0</v>
      </c>
      <c r="BD262" s="521">
        <f t="shared" si="385"/>
        <v>0</v>
      </c>
      <c r="BE262" s="521">
        <f t="shared" si="385"/>
        <v>0</v>
      </c>
      <c r="BF262" s="521">
        <f t="shared" si="385"/>
        <v>0</v>
      </c>
      <c r="BG262" s="521">
        <f t="shared" si="385"/>
        <v>0</v>
      </c>
      <c r="BH262" s="521">
        <f t="shared" si="385"/>
        <v>0</v>
      </c>
      <c r="BI262" s="521">
        <f t="shared" si="385"/>
        <v>0</v>
      </c>
      <c r="BJ262" s="521">
        <f t="shared" si="385"/>
        <v>0</v>
      </c>
      <c r="BK262" s="521">
        <f t="shared" si="385"/>
        <v>0</v>
      </c>
      <c r="BL262" s="521">
        <f t="shared" si="385"/>
        <v>0</v>
      </c>
      <c r="BM262" s="521">
        <f t="shared" si="385"/>
        <v>0</v>
      </c>
      <c r="BN262" s="521">
        <f t="shared" si="385"/>
        <v>0</v>
      </c>
      <c r="BO262" s="521">
        <f t="shared" si="385"/>
        <v>0</v>
      </c>
      <c r="BP262" s="521">
        <f t="shared" ref="BP262:EA262" si="386">SUM(BP257:BP261)</f>
        <v>0</v>
      </c>
      <c r="BQ262" s="521">
        <f t="shared" si="386"/>
        <v>0</v>
      </c>
      <c r="BR262" s="521">
        <f t="shared" si="386"/>
        <v>0</v>
      </c>
      <c r="BS262" s="521">
        <f t="shared" si="386"/>
        <v>0</v>
      </c>
      <c r="BT262" s="521">
        <f t="shared" si="386"/>
        <v>0</v>
      </c>
      <c r="BU262" s="521">
        <f t="shared" si="386"/>
        <v>0</v>
      </c>
      <c r="BV262" s="521">
        <f t="shared" si="386"/>
        <v>0</v>
      </c>
      <c r="BW262" s="521">
        <f t="shared" si="386"/>
        <v>0</v>
      </c>
      <c r="BX262" s="521">
        <f t="shared" si="386"/>
        <v>0</v>
      </c>
      <c r="BY262" s="521">
        <f t="shared" si="386"/>
        <v>0</v>
      </c>
      <c r="BZ262" s="521">
        <f t="shared" si="386"/>
        <v>0</v>
      </c>
      <c r="CA262" s="521">
        <f t="shared" si="386"/>
        <v>0</v>
      </c>
      <c r="CB262" s="521">
        <f t="shared" si="386"/>
        <v>0</v>
      </c>
      <c r="CC262" s="521">
        <f t="shared" si="386"/>
        <v>0</v>
      </c>
      <c r="CD262" s="521">
        <f t="shared" si="386"/>
        <v>0</v>
      </c>
      <c r="CE262" s="521">
        <f t="shared" si="386"/>
        <v>0</v>
      </c>
      <c r="CF262" s="521">
        <f t="shared" si="386"/>
        <v>0</v>
      </c>
      <c r="CG262" s="521">
        <f t="shared" si="386"/>
        <v>0</v>
      </c>
      <c r="CH262" s="521">
        <f t="shared" si="386"/>
        <v>0</v>
      </c>
      <c r="CI262" s="521">
        <f t="shared" si="386"/>
        <v>0</v>
      </c>
      <c r="CJ262" s="521">
        <f t="shared" si="386"/>
        <v>0</v>
      </c>
      <c r="CK262" s="521">
        <f t="shared" si="386"/>
        <v>0</v>
      </c>
      <c r="CL262" s="521">
        <f t="shared" si="386"/>
        <v>0</v>
      </c>
      <c r="CM262" s="521">
        <f t="shared" si="386"/>
        <v>0</v>
      </c>
      <c r="CN262" s="521">
        <f t="shared" si="386"/>
        <v>0</v>
      </c>
      <c r="CO262" s="521">
        <f t="shared" si="386"/>
        <v>0</v>
      </c>
      <c r="CP262" s="521">
        <f t="shared" si="386"/>
        <v>0</v>
      </c>
      <c r="CQ262" s="521">
        <f t="shared" si="386"/>
        <v>0</v>
      </c>
      <c r="CR262" s="521">
        <f t="shared" si="386"/>
        <v>0</v>
      </c>
      <c r="CS262" s="521">
        <f t="shared" si="386"/>
        <v>0</v>
      </c>
      <c r="CT262" s="521">
        <f t="shared" si="386"/>
        <v>0</v>
      </c>
      <c r="CU262" s="521">
        <f t="shared" si="386"/>
        <v>0</v>
      </c>
      <c r="CV262" s="521">
        <f t="shared" si="386"/>
        <v>0</v>
      </c>
      <c r="CW262" s="521">
        <f t="shared" si="386"/>
        <v>0</v>
      </c>
      <c r="CX262" s="521">
        <f t="shared" si="386"/>
        <v>0</v>
      </c>
      <c r="CY262" s="521">
        <f t="shared" si="386"/>
        <v>0</v>
      </c>
      <c r="CZ262" s="521">
        <f t="shared" si="386"/>
        <v>0</v>
      </c>
      <c r="DA262" s="521">
        <f t="shared" si="386"/>
        <v>0</v>
      </c>
      <c r="DB262" s="521">
        <f t="shared" si="386"/>
        <v>0</v>
      </c>
      <c r="DC262" s="521">
        <f t="shared" si="386"/>
        <v>0</v>
      </c>
      <c r="DD262" s="521">
        <f t="shared" si="386"/>
        <v>0</v>
      </c>
      <c r="DE262" s="521">
        <f t="shared" si="386"/>
        <v>0</v>
      </c>
      <c r="DF262" s="521">
        <f t="shared" si="386"/>
        <v>0</v>
      </c>
      <c r="DG262" s="521">
        <f t="shared" si="386"/>
        <v>0</v>
      </c>
      <c r="DH262" s="521">
        <f t="shared" si="386"/>
        <v>0</v>
      </c>
      <c r="DI262" s="521">
        <f t="shared" si="386"/>
        <v>0</v>
      </c>
      <c r="DJ262" s="521">
        <f t="shared" si="386"/>
        <v>0</v>
      </c>
      <c r="DK262" s="521">
        <f t="shared" si="386"/>
        <v>0</v>
      </c>
      <c r="DL262" s="521">
        <f t="shared" si="386"/>
        <v>0</v>
      </c>
      <c r="DM262" s="521">
        <f t="shared" si="386"/>
        <v>0</v>
      </c>
      <c r="DN262" s="521">
        <f t="shared" si="386"/>
        <v>0</v>
      </c>
      <c r="DO262" s="521">
        <f t="shared" si="386"/>
        <v>0</v>
      </c>
      <c r="DP262" s="521">
        <f t="shared" si="386"/>
        <v>0</v>
      </c>
      <c r="DQ262" s="521">
        <f t="shared" si="386"/>
        <v>0</v>
      </c>
      <c r="DR262" s="521">
        <f t="shared" si="386"/>
        <v>0</v>
      </c>
      <c r="DS262" s="521">
        <f t="shared" si="386"/>
        <v>0</v>
      </c>
      <c r="DT262" s="521">
        <f t="shared" si="386"/>
        <v>0</v>
      </c>
      <c r="DU262" s="521">
        <f t="shared" si="386"/>
        <v>0</v>
      </c>
      <c r="DV262" s="521">
        <f t="shared" si="386"/>
        <v>0</v>
      </c>
      <c r="DW262" s="521">
        <f t="shared" si="386"/>
        <v>0</v>
      </c>
      <c r="DX262" s="521">
        <f t="shared" si="386"/>
        <v>0</v>
      </c>
      <c r="DY262" s="521">
        <f t="shared" si="386"/>
        <v>0</v>
      </c>
      <c r="DZ262" s="521">
        <f t="shared" si="386"/>
        <v>0</v>
      </c>
      <c r="EA262" s="521">
        <f t="shared" si="386"/>
        <v>0</v>
      </c>
      <c r="EB262" s="521">
        <f t="shared" ref="EB262:GM262" si="387">SUM(EB257:EB261)</f>
        <v>0</v>
      </c>
      <c r="EC262" s="521">
        <f t="shared" si="387"/>
        <v>0</v>
      </c>
      <c r="ED262" s="521">
        <f t="shared" si="387"/>
        <v>0</v>
      </c>
      <c r="EE262" s="521">
        <f t="shared" si="387"/>
        <v>0</v>
      </c>
      <c r="EF262" s="521">
        <f t="shared" si="387"/>
        <v>0</v>
      </c>
      <c r="EG262" s="521">
        <f t="shared" si="387"/>
        <v>0</v>
      </c>
      <c r="EH262" s="521">
        <f t="shared" si="387"/>
        <v>0</v>
      </c>
      <c r="EI262" s="521">
        <f t="shared" si="387"/>
        <v>0</v>
      </c>
      <c r="EJ262" s="521">
        <f t="shared" si="387"/>
        <v>0</v>
      </c>
      <c r="EK262" s="521">
        <f t="shared" si="387"/>
        <v>0</v>
      </c>
      <c r="EL262" s="521">
        <f t="shared" si="387"/>
        <v>0</v>
      </c>
      <c r="EM262" s="521">
        <f t="shared" si="387"/>
        <v>0</v>
      </c>
      <c r="EN262" s="521">
        <f t="shared" si="387"/>
        <v>0</v>
      </c>
      <c r="EO262" s="521">
        <f t="shared" si="387"/>
        <v>0</v>
      </c>
      <c r="EP262" s="521">
        <f t="shared" si="387"/>
        <v>0</v>
      </c>
      <c r="EQ262" s="521">
        <f t="shared" si="387"/>
        <v>0</v>
      </c>
      <c r="ER262" s="521">
        <f t="shared" si="387"/>
        <v>0</v>
      </c>
      <c r="ES262" s="521">
        <f t="shared" si="387"/>
        <v>0</v>
      </c>
      <c r="ET262" s="521">
        <f t="shared" si="387"/>
        <v>0</v>
      </c>
      <c r="EU262" s="521">
        <f t="shared" si="387"/>
        <v>0</v>
      </c>
      <c r="EV262" s="521">
        <f t="shared" si="387"/>
        <v>0</v>
      </c>
      <c r="EW262" s="521">
        <f t="shared" si="387"/>
        <v>0</v>
      </c>
      <c r="EX262" s="521">
        <f t="shared" si="387"/>
        <v>0</v>
      </c>
      <c r="EY262" s="521">
        <f t="shared" si="387"/>
        <v>0</v>
      </c>
      <c r="EZ262" s="521">
        <f t="shared" si="387"/>
        <v>0</v>
      </c>
      <c r="FA262" s="521">
        <f t="shared" si="387"/>
        <v>0</v>
      </c>
      <c r="FB262" s="521">
        <f t="shared" si="387"/>
        <v>0</v>
      </c>
      <c r="FC262" s="521">
        <f t="shared" si="387"/>
        <v>0</v>
      </c>
      <c r="FD262" s="521">
        <f t="shared" si="387"/>
        <v>0</v>
      </c>
      <c r="FE262" s="521">
        <f t="shared" si="387"/>
        <v>0</v>
      </c>
      <c r="FF262" s="521">
        <f t="shared" si="387"/>
        <v>0</v>
      </c>
      <c r="FG262" s="521">
        <f t="shared" si="387"/>
        <v>0</v>
      </c>
      <c r="FH262" s="521">
        <f t="shared" si="387"/>
        <v>0</v>
      </c>
      <c r="FI262" s="521">
        <f t="shared" si="387"/>
        <v>0</v>
      </c>
      <c r="FJ262" s="521">
        <f t="shared" si="387"/>
        <v>0</v>
      </c>
      <c r="FK262" s="521">
        <f t="shared" si="387"/>
        <v>0</v>
      </c>
      <c r="FL262" s="521">
        <f t="shared" si="387"/>
        <v>0</v>
      </c>
      <c r="FM262" s="521">
        <f t="shared" si="387"/>
        <v>0</v>
      </c>
      <c r="FN262" s="521">
        <f t="shared" si="387"/>
        <v>0</v>
      </c>
      <c r="FO262" s="521">
        <f t="shared" si="387"/>
        <v>0</v>
      </c>
      <c r="FP262" s="521">
        <f t="shared" si="387"/>
        <v>0</v>
      </c>
      <c r="FQ262" s="521">
        <f t="shared" si="387"/>
        <v>0</v>
      </c>
      <c r="FR262" s="521">
        <f t="shared" si="387"/>
        <v>0</v>
      </c>
      <c r="FS262" s="521">
        <f t="shared" si="387"/>
        <v>0</v>
      </c>
      <c r="FT262" s="521">
        <f t="shared" si="387"/>
        <v>0</v>
      </c>
      <c r="FU262" s="521">
        <f t="shared" si="387"/>
        <v>0</v>
      </c>
      <c r="FV262" s="521">
        <f t="shared" si="387"/>
        <v>0</v>
      </c>
      <c r="FW262" s="521">
        <f t="shared" si="387"/>
        <v>0</v>
      </c>
      <c r="FX262" s="521">
        <f t="shared" si="387"/>
        <v>0</v>
      </c>
      <c r="FY262" s="521">
        <f t="shared" si="387"/>
        <v>0</v>
      </c>
      <c r="FZ262" s="521">
        <f t="shared" si="387"/>
        <v>0</v>
      </c>
      <c r="GA262" s="521">
        <f t="shared" si="387"/>
        <v>0</v>
      </c>
      <c r="GB262" s="521">
        <f t="shared" si="387"/>
        <v>0</v>
      </c>
      <c r="GC262" s="521">
        <f t="shared" si="387"/>
        <v>0</v>
      </c>
      <c r="GD262" s="521">
        <f t="shared" si="387"/>
        <v>0</v>
      </c>
      <c r="GE262" s="521">
        <f t="shared" si="387"/>
        <v>0</v>
      </c>
      <c r="GF262" s="521">
        <f t="shared" si="387"/>
        <v>0</v>
      </c>
      <c r="GG262" s="521">
        <f t="shared" si="387"/>
        <v>0</v>
      </c>
      <c r="GH262" s="521">
        <f t="shared" si="387"/>
        <v>0</v>
      </c>
      <c r="GI262" s="521">
        <f t="shared" si="387"/>
        <v>0</v>
      </c>
      <c r="GJ262" s="521">
        <f t="shared" si="387"/>
        <v>0</v>
      </c>
      <c r="GK262" s="521">
        <f t="shared" si="387"/>
        <v>0</v>
      </c>
      <c r="GL262" s="521">
        <f t="shared" si="387"/>
        <v>0</v>
      </c>
      <c r="GM262" s="521">
        <f t="shared" si="387"/>
        <v>0</v>
      </c>
      <c r="GN262" s="521">
        <f t="shared" ref="GN262:IY262" si="388">SUM(GN257:GN261)</f>
        <v>0</v>
      </c>
      <c r="GO262" s="521">
        <f t="shared" si="388"/>
        <v>0</v>
      </c>
      <c r="GP262" s="521">
        <f t="shared" si="388"/>
        <v>0</v>
      </c>
      <c r="GQ262" s="521">
        <f t="shared" si="388"/>
        <v>0</v>
      </c>
      <c r="GR262" s="521">
        <f t="shared" si="388"/>
        <v>0</v>
      </c>
      <c r="GS262" s="521">
        <f t="shared" si="388"/>
        <v>0</v>
      </c>
      <c r="GT262" s="521">
        <f t="shared" si="388"/>
        <v>0</v>
      </c>
      <c r="GU262" s="521">
        <f t="shared" si="388"/>
        <v>0</v>
      </c>
      <c r="GV262" s="521">
        <f t="shared" si="388"/>
        <v>0</v>
      </c>
      <c r="GW262" s="521">
        <f t="shared" si="388"/>
        <v>0</v>
      </c>
      <c r="GX262" s="521">
        <f t="shared" si="388"/>
        <v>0</v>
      </c>
      <c r="GY262" s="521">
        <f t="shared" si="388"/>
        <v>0</v>
      </c>
      <c r="GZ262" s="521">
        <f t="shared" si="388"/>
        <v>0</v>
      </c>
      <c r="HA262" s="521">
        <f t="shared" si="388"/>
        <v>0</v>
      </c>
      <c r="HB262" s="521">
        <f t="shared" si="388"/>
        <v>0</v>
      </c>
      <c r="HC262" s="521">
        <f t="shared" si="388"/>
        <v>0</v>
      </c>
      <c r="HD262" s="521">
        <f t="shared" si="388"/>
        <v>0</v>
      </c>
      <c r="HE262" s="521">
        <f t="shared" si="388"/>
        <v>0</v>
      </c>
      <c r="HF262" s="521">
        <f t="shared" si="388"/>
        <v>0</v>
      </c>
      <c r="HG262" s="521">
        <f t="shared" si="388"/>
        <v>0</v>
      </c>
      <c r="HH262" s="521">
        <f t="shared" si="388"/>
        <v>0</v>
      </c>
      <c r="HI262" s="521">
        <f t="shared" si="388"/>
        <v>0</v>
      </c>
      <c r="HJ262" s="521">
        <f t="shared" si="388"/>
        <v>0</v>
      </c>
      <c r="HK262" s="521">
        <f t="shared" si="388"/>
        <v>0</v>
      </c>
      <c r="HL262" s="521">
        <f t="shared" si="388"/>
        <v>0</v>
      </c>
      <c r="HM262" s="521">
        <f t="shared" si="388"/>
        <v>0</v>
      </c>
      <c r="HN262" s="521">
        <f t="shared" si="388"/>
        <v>0</v>
      </c>
      <c r="HO262" s="521">
        <f t="shared" si="388"/>
        <v>0</v>
      </c>
      <c r="HP262" s="521">
        <f t="shared" si="388"/>
        <v>0</v>
      </c>
      <c r="HQ262" s="521">
        <f t="shared" si="388"/>
        <v>0</v>
      </c>
      <c r="HR262" s="521">
        <f t="shared" si="388"/>
        <v>0</v>
      </c>
      <c r="HS262" s="521">
        <f t="shared" si="388"/>
        <v>0</v>
      </c>
      <c r="HT262" s="521">
        <f t="shared" si="388"/>
        <v>0</v>
      </c>
      <c r="HU262" s="521">
        <f t="shared" si="388"/>
        <v>0</v>
      </c>
      <c r="HV262" s="521">
        <f t="shared" si="388"/>
        <v>0</v>
      </c>
      <c r="HW262" s="521">
        <f t="shared" si="388"/>
        <v>0</v>
      </c>
      <c r="HX262" s="521">
        <f t="shared" si="388"/>
        <v>0</v>
      </c>
      <c r="HY262" s="521">
        <f t="shared" si="388"/>
        <v>0</v>
      </c>
      <c r="HZ262" s="521">
        <f t="shared" si="388"/>
        <v>0</v>
      </c>
      <c r="IA262" s="521">
        <f t="shared" si="388"/>
        <v>0</v>
      </c>
      <c r="IB262" s="521">
        <f t="shared" si="388"/>
        <v>0</v>
      </c>
      <c r="IC262" s="521">
        <f t="shared" si="388"/>
        <v>0</v>
      </c>
      <c r="ID262" s="521">
        <f t="shared" si="388"/>
        <v>0</v>
      </c>
      <c r="IE262" s="521">
        <f t="shared" si="388"/>
        <v>0</v>
      </c>
      <c r="IF262" s="521">
        <f t="shared" si="388"/>
        <v>0</v>
      </c>
      <c r="IG262" s="521">
        <f t="shared" si="388"/>
        <v>0</v>
      </c>
      <c r="IH262" s="521">
        <f t="shared" si="388"/>
        <v>0</v>
      </c>
      <c r="II262" s="521">
        <f t="shared" si="388"/>
        <v>0</v>
      </c>
      <c r="IJ262" s="521">
        <f t="shared" si="388"/>
        <v>0</v>
      </c>
      <c r="IK262" s="521">
        <f t="shared" si="388"/>
        <v>0</v>
      </c>
      <c r="IL262" s="521">
        <f t="shared" si="388"/>
        <v>0</v>
      </c>
      <c r="IM262" s="521">
        <f t="shared" si="388"/>
        <v>0</v>
      </c>
      <c r="IN262" s="521">
        <f t="shared" si="388"/>
        <v>0</v>
      </c>
      <c r="IO262" s="521">
        <f t="shared" si="388"/>
        <v>0</v>
      </c>
      <c r="IP262" s="521">
        <f t="shared" si="388"/>
        <v>0</v>
      </c>
      <c r="IQ262" s="521">
        <f t="shared" si="388"/>
        <v>0</v>
      </c>
      <c r="IR262" s="521">
        <f t="shared" si="388"/>
        <v>0</v>
      </c>
      <c r="IS262" s="521">
        <f t="shared" si="388"/>
        <v>0</v>
      </c>
      <c r="IT262" s="521">
        <f t="shared" si="388"/>
        <v>0</v>
      </c>
      <c r="IU262" s="521">
        <f t="shared" si="388"/>
        <v>0</v>
      </c>
      <c r="IV262" s="521">
        <f t="shared" si="388"/>
        <v>0</v>
      </c>
      <c r="IW262" s="521">
        <f t="shared" si="388"/>
        <v>0</v>
      </c>
      <c r="IX262" s="521">
        <f t="shared" si="388"/>
        <v>0</v>
      </c>
      <c r="IY262" s="521">
        <f t="shared" si="388"/>
        <v>0</v>
      </c>
      <c r="IZ262" s="521">
        <f t="shared" ref="IZ262:LK262" si="389">SUM(IZ257:IZ261)</f>
        <v>0</v>
      </c>
      <c r="JA262" s="521">
        <f t="shared" si="389"/>
        <v>0</v>
      </c>
      <c r="JB262" s="521">
        <f t="shared" si="389"/>
        <v>0</v>
      </c>
      <c r="JC262" s="521">
        <f t="shared" si="389"/>
        <v>0</v>
      </c>
      <c r="JD262" s="521">
        <f t="shared" si="389"/>
        <v>0</v>
      </c>
      <c r="JE262" s="521">
        <f t="shared" si="389"/>
        <v>0</v>
      </c>
      <c r="JF262" s="521">
        <f t="shared" si="389"/>
        <v>0</v>
      </c>
      <c r="JG262" s="521">
        <f t="shared" si="389"/>
        <v>0</v>
      </c>
      <c r="JH262" s="521">
        <f t="shared" si="389"/>
        <v>0</v>
      </c>
      <c r="JI262" s="521">
        <f t="shared" si="389"/>
        <v>0</v>
      </c>
      <c r="JJ262" s="521">
        <f t="shared" si="389"/>
        <v>0</v>
      </c>
      <c r="JK262" s="521">
        <f t="shared" si="389"/>
        <v>0</v>
      </c>
      <c r="JL262" s="521">
        <f t="shared" si="389"/>
        <v>0</v>
      </c>
      <c r="JM262" s="521">
        <f t="shared" si="389"/>
        <v>0</v>
      </c>
      <c r="JN262" s="521">
        <f t="shared" si="389"/>
        <v>0</v>
      </c>
      <c r="JO262" s="521">
        <f t="shared" si="389"/>
        <v>0</v>
      </c>
      <c r="JP262" s="521">
        <f t="shared" si="389"/>
        <v>0</v>
      </c>
      <c r="JQ262" s="521">
        <f t="shared" si="389"/>
        <v>0</v>
      </c>
      <c r="JR262" s="521">
        <f t="shared" si="389"/>
        <v>0</v>
      </c>
      <c r="JS262" s="521">
        <f t="shared" si="389"/>
        <v>0</v>
      </c>
      <c r="JT262" s="521">
        <f t="shared" si="389"/>
        <v>0</v>
      </c>
      <c r="JU262" s="521">
        <f t="shared" si="389"/>
        <v>0</v>
      </c>
      <c r="JV262" s="521">
        <f t="shared" si="389"/>
        <v>0</v>
      </c>
      <c r="JW262" s="521">
        <f t="shared" si="389"/>
        <v>0</v>
      </c>
      <c r="JX262" s="521">
        <f t="shared" si="389"/>
        <v>0</v>
      </c>
      <c r="JY262" s="521">
        <f t="shared" si="389"/>
        <v>0</v>
      </c>
      <c r="JZ262" s="521">
        <f t="shared" si="389"/>
        <v>0</v>
      </c>
      <c r="KA262" s="521">
        <f t="shared" si="389"/>
        <v>0</v>
      </c>
      <c r="KB262" s="521">
        <f t="shared" si="389"/>
        <v>0</v>
      </c>
      <c r="KC262" s="521">
        <f t="shared" si="389"/>
        <v>0</v>
      </c>
      <c r="KD262" s="521">
        <f t="shared" si="389"/>
        <v>0</v>
      </c>
      <c r="KE262" s="521">
        <f t="shared" si="389"/>
        <v>0</v>
      </c>
      <c r="KF262" s="521">
        <f t="shared" si="389"/>
        <v>0</v>
      </c>
      <c r="KG262" s="521">
        <f t="shared" si="389"/>
        <v>0</v>
      </c>
      <c r="KH262" s="521">
        <f t="shared" si="389"/>
        <v>0</v>
      </c>
      <c r="KI262" s="521">
        <f t="shared" si="389"/>
        <v>0</v>
      </c>
      <c r="KJ262" s="521">
        <f t="shared" si="389"/>
        <v>0</v>
      </c>
      <c r="KK262" s="521">
        <f t="shared" si="389"/>
        <v>0</v>
      </c>
      <c r="KL262" s="521">
        <f t="shared" si="389"/>
        <v>0</v>
      </c>
      <c r="KM262" s="521">
        <f t="shared" si="389"/>
        <v>0</v>
      </c>
      <c r="KN262" s="521">
        <f t="shared" si="389"/>
        <v>0</v>
      </c>
      <c r="KO262" s="521">
        <f t="shared" si="389"/>
        <v>0</v>
      </c>
      <c r="KP262" s="521">
        <f t="shared" si="389"/>
        <v>0</v>
      </c>
      <c r="KQ262" s="521">
        <f t="shared" si="389"/>
        <v>0</v>
      </c>
      <c r="KR262" s="521">
        <f t="shared" si="389"/>
        <v>0</v>
      </c>
      <c r="KS262" s="521">
        <f t="shared" si="389"/>
        <v>0</v>
      </c>
      <c r="KT262" s="521">
        <f t="shared" si="389"/>
        <v>0</v>
      </c>
      <c r="KU262" s="521">
        <f t="shared" si="389"/>
        <v>0</v>
      </c>
      <c r="KV262" s="521">
        <f t="shared" si="389"/>
        <v>0</v>
      </c>
      <c r="KW262" s="521">
        <f t="shared" si="389"/>
        <v>0</v>
      </c>
      <c r="KX262" s="521">
        <f t="shared" si="389"/>
        <v>0</v>
      </c>
      <c r="KY262" s="521">
        <f t="shared" si="389"/>
        <v>0</v>
      </c>
      <c r="KZ262" s="521">
        <f t="shared" si="389"/>
        <v>0</v>
      </c>
      <c r="LA262" s="521">
        <f t="shared" si="389"/>
        <v>0</v>
      </c>
      <c r="LB262" s="521">
        <f t="shared" si="389"/>
        <v>0</v>
      </c>
      <c r="LC262" s="521">
        <f t="shared" si="389"/>
        <v>0</v>
      </c>
      <c r="LD262" s="521">
        <f t="shared" si="389"/>
        <v>0</v>
      </c>
      <c r="LE262" s="521">
        <f t="shared" si="389"/>
        <v>0</v>
      </c>
      <c r="LF262" s="521">
        <f t="shared" si="389"/>
        <v>0</v>
      </c>
      <c r="LG262" s="521">
        <f t="shared" si="389"/>
        <v>0</v>
      </c>
      <c r="LH262" s="521">
        <f t="shared" si="389"/>
        <v>0</v>
      </c>
      <c r="LI262" s="521">
        <f t="shared" si="389"/>
        <v>0</v>
      </c>
      <c r="LJ262" s="521">
        <f t="shared" si="389"/>
        <v>0</v>
      </c>
      <c r="LK262" s="521">
        <f t="shared" si="389"/>
        <v>0</v>
      </c>
      <c r="LL262" s="521">
        <f t="shared" ref="LL262:NK262" si="390">SUM(LL257:LL261)</f>
        <v>0</v>
      </c>
      <c r="LM262" s="521">
        <f t="shared" si="390"/>
        <v>0</v>
      </c>
      <c r="LN262" s="521">
        <f t="shared" si="390"/>
        <v>0</v>
      </c>
      <c r="LO262" s="521">
        <f t="shared" si="390"/>
        <v>0</v>
      </c>
      <c r="LP262" s="521">
        <f t="shared" si="390"/>
        <v>0</v>
      </c>
      <c r="LQ262" s="521">
        <f t="shared" si="390"/>
        <v>0</v>
      </c>
      <c r="LR262" s="521">
        <f t="shared" si="390"/>
        <v>0</v>
      </c>
      <c r="LS262" s="521">
        <f t="shared" si="390"/>
        <v>0</v>
      </c>
      <c r="LT262" s="521">
        <f t="shared" si="390"/>
        <v>0</v>
      </c>
      <c r="LU262" s="521">
        <f t="shared" si="390"/>
        <v>0</v>
      </c>
      <c r="LV262" s="521">
        <f t="shared" si="390"/>
        <v>0</v>
      </c>
      <c r="LW262" s="521">
        <f t="shared" si="390"/>
        <v>0</v>
      </c>
      <c r="LX262" s="521">
        <f t="shared" si="390"/>
        <v>0</v>
      </c>
      <c r="LY262" s="521">
        <f t="shared" si="390"/>
        <v>0</v>
      </c>
      <c r="LZ262" s="521">
        <f t="shared" si="390"/>
        <v>0</v>
      </c>
      <c r="MA262" s="521">
        <f t="shared" si="390"/>
        <v>0</v>
      </c>
      <c r="MB262" s="521">
        <f t="shared" si="390"/>
        <v>0</v>
      </c>
      <c r="MC262" s="521">
        <f t="shared" si="390"/>
        <v>0</v>
      </c>
      <c r="MD262" s="521">
        <f t="shared" si="390"/>
        <v>0</v>
      </c>
      <c r="ME262" s="521">
        <f t="shared" si="390"/>
        <v>0</v>
      </c>
      <c r="MF262" s="521">
        <f t="shared" si="390"/>
        <v>0</v>
      </c>
      <c r="MG262" s="521">
        <f t="shared" si="390"/>
        <v>0</v>
      </c>
      <c r="MH262" s="521">
        <f t="shared" si="390"/>
        <v>0</v>
      </c>
      <c r="MI262" s="521">
        <f t="shared" si="390"/>
        <v>0</v>
      </c>
      <c r="MJ262" s="521">
        <f t="shared" si="390"/>
        <v>0</v>
      </c>
      <c r="MK262" s="521">
        <f t="shared" si="390"/>
        <v>0</v>
      </c>
      <c r="ML262" s="521">
        <f t="shared" si="390"/>
        <v>0</v>
      </c>
      <c r="MM262" s="521">
        <f t="shared" si="390"/>
        <v>0</v>
      </c>
      <c r="MN262" s="521">
        <f t="shared" si="390"/>
        <v>0</v>
      </c>
      <c r="MO262" s="521">
        <f t="shared" si="390"/>
        <v>0</v>
      </c>
      <c r="MP262" s="521">
        <f t="shared" si="390"/>
        <v>0</v>
      </c>
      <c r="MQ262" s="521">
        <f t="shared" si="390"/>
        <v>0</v>
      </c>
      <c r="MR262" s="521">
        <f t="shared" si="390"/>
        <v>0</v>
      </c>
      <c r="MS262" s="521">
        <f t="shared" si="390"/>
        <v>0</v>
      </c>
      <c r="MT262" s="521">
        <f t="shared" si="390"/>
        <v>0</v>
      </c>
      <c r="MU262" s="521">
        <f t="shared" si="390"/>
        <v>0</v>
      </c>
      <c r="MV262" s="521">
        <f t="shared" si="390"/>
        <v>0</v>
      </c>
      <c r="MW262" s="521">
        <f t="shared" si="390"/>
        <v>0</v>
      </c>
      <c r="MX262" s="521">
        <f t="shared" si="390"/>
        <v>0</v>
      </c>
      <c r="MY262" s="521">
        <f t="shared" si="390"/>
        <v>0</v>
      </c>
      <c r="MZ262" s="521">
        <f t="shared" si="390"/>
        <v>0</v>
      </c>
      <c r="NA262" s="521">
        <f t="shared" si="390"/>
        <v>0</v>
      </c>
      <c r="NB262" s="521">
        <f t="shared" si="390"/>
        <v>0</v>
      </c>
      <c r="NC262" s="521">
        <f t="shared" si="390"/>
        <v>0</v>
      </c>
      <c r="ND262" s="521">
        <f t="shared" si="390"/>
        <v>0</v>
      </c>
      <c r="NE262" s="521">
        <f t="shared" si="390"/>
        <v>0</v>
      </c>
      <c r="NF262" s="521">
        <f t="shared" si="390"/>
        <v>0</v>
      </c>
      <c r="NG262" s="521">
        <f t="shared" si="390"/>
        <v>0</v>
      </c>
      <c r="NH262" s="521">
        <f t="shared" si="390"/>
        <v>0</v>
      </c>
      <c r="NI262" s="521">
        <f t="shared" si="390"/>
        <v>0</v>
      </c>
      <c r="NJ262" s="521">
        <f t="shared" si="390"/>
        <v>0</v>
      </c>
      <c r="NK262" s="522">
        <f t="shared" si="390"/>
        <v>0</v>
      </c>
    </row>
    <row r="263" spans="1:375" s="384" customFormat="1" ht="13.8" x14ac:dyDescent="0.3">
      <c r="C263" s="514"/>
      <c r="D263" s="515"/>
      <c r="E263" s="515"/>
      <c r="F263" s="515"/>
      <c r="G263" s="515"/>
      <c r="H263" s="515"/>
      <c r="I263" s="515"/>
      <c r="J263" s="515"/>
      <c r="K263" s="515"/>
      <c r="L263" s="515"/>
      <c r="M263" s="515"/>
      <c r="N263" s="515"/>
      <c r="O263" s="515"/>
      <c r="P263" s="515"/>
      <c r="Q263" s="515"/>
      <c r="R263" s="515"/>
      <c r="S263" s="515"/>
      <c r="T263" s="515"/>
      <c r="U263" s="515"/>
      <c r="V263" s="515"/>
      <c r="W263" s="515"/>
      <c r="X263" s="515"/>
      <c r="Y263" s="515"/>
      <c r="Z263" s="515"/>
      <c r="AA263" s="515"/>
      <c r="AB263" s="515"/>
      <c r="AC263" s="515"/>
      <c r="AD263" s="515"/>
      <c r="AE263" s="515"/>
      <c r="AF263" s="515"/>
      <c r="AG263" s="515"/>
      <c r="AH263" s="515"/>
      <c r="AI263" s="515"/>
      <c r="AJ263" s="515"/>
      <c r="AK263" s="515"/>
      <c r="AL263" s="515"/>
      <c r="AM263" s="515"/>
      <c r="AN263" s="515"/>
      <c r="AO263" s="515"/>
      <c r="AP263" s="515"/>
      <c r="AQ263" s="515"/>
      <c r="AR263" s="515"/>
      <c r="AS263" s="515"/>
      <c r="AT263" s="515"/>
      <c r="AU263" s="515"/>
      <c r="AV263" s="515"/>
      <c r="AW263" s="515"/>
      <c r="AX263" s="515"/>
      <c r="AY263" s="515"/>
      <c r="AZ263" s="515"/>
      <c r="BA263" s="515"/>
      <c r="BB263" s="515"/>
      <c r="BC263" s="515"/>
      <c r="BD263" s="515"/>
      <c r="BE263" s="515"/>
      <c r="BF263" s="515"/>
      <c r="BG263" s="515"/>
      <c r="BH263" s="515"/>
      <c r="BI263" s="515"/>
      <c r="BJ263" s="515"/>
      <c r="BK263" s="515"/>
      <c r="BL263" s="515"/>
      <c r="BM263" s="515"/>
      <c r="BN263" s="515"/>
      <c r="BO263" s="515"/>
      <c r="BP263" s="515"/>
      <c r="BQ263" s="515"/>
      <c r="BR263" s="515"/>
      <c r="BS263" s="515"/>
      <c r="BT263" s="515"/>
      <c r="BU263" s="515"/>
      <c r="BV263" s="515"/>
      <c r="BW263" s="515"/>
      <c r="BX263" s="515"/>
      <c r="BY263" s="515"/>
      <c r="BZ263" s="515"/>
      <c r="CA263" s="515"/>
      <c r="CB263" s="515"/>
      <c r="CC263" s="515"/>
      <c r="CD263" s="515"/>
      <c r="CE263" s="515"/>
      <c r="CF263" s="515"/>
      <c r="CG263" s="515"/>
      <c r="CH263" s="515"/>
      <c r="CI263" s="515"/>
      <c r="CJ263" s="515"/>
      <c r="CK263" s="515"/>
      <c r="CL263" s="515"/>
      <c r="CM263" s="515"/>
      <c r="CN263" s="515"/>
      <c r="CO263" s="515"/>
      <c r="CP263" s="515"/>
      <c r="CQ263" s="515"/>
      <c r="CR263" s="515"/>
      <c r="CS263" s="515"/>
      <c r="CT263" s="515"/>
      <c r="CU263" s="515"/>
      <c r="CV263" s="515"/>
      <c r="CW263" s="515"/>
      <c r="CX263" s="515"/>
      <c r="CY263" s="515"/>
      <c r="CZ263" s="515"/>
      <c r="DA263" s="515"/>
      <c r="DB263" s="515"/>
      <c r="DC263" s="515"/>
      <c r="DD263" s="515"/>
      <c r="DE263" s="515"/>
      <c r="DF263" s="515"/>
      <c r="DG263" s="515"/>
      <c r="DH263" s="515"/>
      <c r="DI263" s="515"/>
      <c r="DJ263" s="515"/>
      <c r="DK263" s="515"/>
      <c r="DL263" s="515"/>
      <c r="DM263" s="515"/>
      <c r="DN263" s="515"/>
      <c r="DO263" s="515"/>
      <c r="DP263" s="515"/>
      <c r="DQ263" s="515"/>
      <c r="DR263" s="515"/>
      <c r="DS263" s="515"/>
      <c r="DT263" s="515"/>
      <c r="DU263" s="515"/>
      <c r="DV263" s="515"/>
      <c r="DW263" s="515"/>
      <c r="DX263" s="515"/>
      <c r="DY263" s="515"/>
      <c r="DZ263" s="515"/>
      <c r="EA263" s="515"/>
      <c r="EB263" s="515"/>
      <c r="EC263" s="515"/>
      <c r="ED263" s="515"/>
      <c r="EE263" s="515"/>
      <c r="EF263" s="515"/>
      <c r="EG263" s="515"/>
      <c r="EH263" s="515"/>
      <c r="EI263" s="515"/>
      <c r="EJ263" s="515"/>
      <c r="EK263" s="515"/>
      <c r="EL263" s="515"/>
      <c r="EM263" s="515"/>
      <c r="EN263" s="515"/>
      <c r="EO263" s="515"/>
      <c r="EP263" s="515"/>
      <c r="EQ263" s="515"/>
      <c r="ER263" s="515"/>
      <c r="ES263" s="515"/>
      <c r="ET263" s="515"/>
      <c r="EU263" s="515"/>
      <c r="EV263" s="515"/>
      <c r="EW263" s="515"/>
      <c r="EX263" s="515"/>
      <c r="EY263" s="515"/>
      <c r="EZ263" s="515"/>
      <c r="FA263" s="515"/>
      <c r="FB263" s="515"/>
      <c r="FC263" s="515"/>
      <c r="FD263" s="515"/>
      <c r="FE263" s="515"/>
      <c r="FF263" s="515"/>
      <c r="FG263" s="515"/>
      <c r="FH263" s="515"/>
      <c r="FI263" s="515"/>
      <c r="FJ263" s="515"/>
      <c r="FK263" s="515"/>
      <c r="FL263" s="515"/>
      <c r="FM263" s="515"/>
      <c r="FN263" s="515"/>
      <c r="FO263" s="515"/>
      <c r="FP263" s="515"/>
      <c r="FQ263" s="515"/>
      <c r="FR263" s="515"/>
      <c r="FS263" s="515"/>
      <c r="FT263" s="515"/>
      <c r="FU263" s="515"/>
      <c r="FV263" s="515"/>
      <c r="FW263" s="515"/>
      <c r="FX263" s="515"/>
      <c r="FY263" s="515"/>
      <c r="FZ263" s="515"/>
      <c r="GA263" s="515"/>
      <c r="GB263" s="515"/>
      <c r="GC263" s="515"/>
      <c r="GD263" s="515"/>
      <c r="GE263" s="515"/>
      <c r="GF263" s="515"/>
      <c r="GG263" s="515"/>
      <c r="GH263" s="515"/>
      <c r="GI263" s="515"/>
      <c r="GJ263" s="515"/>
      <c r="GK263" s="515"/>
      <c r="GL263" s="515"/>
      <c r="GM263" s="515"/>
      <c r="GN263" s="515"/>
      <c r="GO263" s="515"/>
      <c r="GP263" s="515"/>
      <c r="GQ263" s="515"/>
      <c r="GR263" s="515"/>
      <c r="GS263" s="515"/>
      <c r="GT263" s="515"/>
      <c r="GU263" s="515"/>
      <c r="GV263" s="515"/>
      <c r="GW263" s="515"/>
      <c r="GX263" s="515"/>
      <c r="GY263" s="515"/>
      <c r="GZ263" s="515"/>
      <c r="HA263" s="515"/>
      <c r="HB263" s="515"/>
      <c r="HC263" s="515"/>
      <c r="HD263" s="515"/>
      <c r="HE263" s="515"/>
      <c r="HF263" s="515"/>
      <c r="HG263" s="515"/>
      <c r="HH263" s="515"/>
      <c r="HI263" s="515"/>
      <c r="HJ263" s="515"/>
      <c r="HK263" s="515"/>
      <c r="HL263" s="515"/>
      <c r="HM263" s="515"/>
      <c r="HN263" s="515"/>
      <c r="HO263" s="515"/>
      <c r="HP263" s="515"/>
      <c r="HQ263" s="515"/>
      <c r="HR263" s="515"/>
      <c r="HS263" s="515"/>
      <c r="HT263" s="515"/>
      <c r="HU263" s="515"/>
      <c r="HV263" s="515"/>
      <c r="HW263" s="515"/>
      <c r="HX263" s="515"/>
      <c r="HY263" s="515"/>
      <c r="HZ263" s="515"/>
      <c r="IA263" s="515"/>
      <c r="IB263" s="515"/>
      <c r="IC263" s="515"/>
      <c r="ID263" s="515"/>
      <c r="IE263" s="515"/>
      <c r="IF263" s="515"/>
      <c r="IG263" s="515"/>
      <c r="IH263" s="515"/>
      <c r="II263" s="515"/>
      <c r="IJ263" s="515"/>
      <c r="IK263" s="515"/>
      <c r="IL263" s="515"/>
      <c r="IM263" s="515"/>
      <c r="IN263" s="515"/>
      <c r="IO263" s="515"/>
      <c r="IP263" s="515"/>
      <c r="IQ263" s="515"/>
      <c r="IR263" s="515"/>
      <c r="IS263" s="515"/>
      <c r="IT263" s="515"/>
      <c r="IU263" s="515"/>
      <c r="IV263" s="515"/>
      <c r="IW263" s="515"/>
      <c r="IX263" s="515"/>
      <c r="IY263" s="515"/>
      <c r="IZ263" s="515"/>
      <c r="JA263" s="515"/>
      <c r="JB263" s="515"/>
      <c r="JC263" s="515"/>
      <c r="JD263" s="515"/>
      <c r="JE263" s="515"/>
      <c r="JF263" s="515"/>
      <c r="JG263" s="515"/>
      <c r="JH263" s="515"/>
      <c r="JI263" s="515"/>
      <c r="JJ263" s="515"/>
      <c r="JK263" s="515"/>
      <c r="JL263" s="515"/>
      <c r="JM263" s="515"/>
      <c r="JN263" s="515"/>
      <c r="JO263" s="515"/>
      <c r="JP263" s="515"/>
      <c r="JQ263" s="515"/>
      <c r="JR263" s="515"/>
      <c r="JS263" s="515"/>
      <c r="JT263" s="515"/>
      <c r="JU263" s="515"/>
      <c r="JV263" s="515"/>
      <c r="JW263" s="515"/>
      <c r="JX263" s="515"/>
      <c r="JY263" s="515"/>
      <c r="JZ263" s="515"/>
      <c r="KA263" s="515"/>
      <c r="KB263" s="515"/>
      <c r="KC263" s="515"/>
      <c r="KD263" s="515"/>
      <c r="KE263" s="515"/>
      <c r="KF263" s="515"/>
      <c r="KG263" s="515"/>
      <c r="KH263" s="515"/>
      <c r="KI263" s="515"/>
      <c r="KJ263" s="515"/>
      <c r="KK263" s="515"/>
      <c r="KL263" s="515"/>
      <c r="KM263" s="515"/>
      <c r="KN263" s="515"/>
      <c r="KO263" s="515"/>
      <c r="KP263" s="515"/>
      <c r="KQ263" s="515"/>
      <c r="KR263" s="515"/>
      <c r="KS263" s="515"/>
      <c r="KT263" s="515"/>
      <c r="KU263" s="515"/>
      <c r="KV263" s="515"/>
      <c r="KW263" s="515"/>
      <c r="KX263" s="515"/>
      <c r="KY263" s="515"/>
      <c r="KZ263" s="515"/>
      <c r="LA263" s="515"/>
      <c r="LB263" s="515"/>
      <c r="LC263" s="515"/>
      <c r="LD263" s="515"/>
      <c r="LE263" s="515"/>
      <c r="LF263" s="515"/>
      <c r="LG263" s="515"/>
      <c r="LH263" s="515"/>
      <c r="LI263" s="515"/>
      <c r="LJ263" s="515"/>
      <c r="LK263" s="515"/>
      <c r="LL263" s="515"/>
      <c r="LM263" s="515"/>
      <c r="LN263" s="515"/>
      <c r="LO263" s="515"/>
      <c r="LP263" s="515"/>
      <c r="LQ263" s="515"/>
      <c r="LR263" s="515"/>
      <c r="LS263" s="515"/>
      <c r="LT263" s="515"/>
      <c r="LU263" s="515"/>
      <c r="LV263" s="515"/>
      <c r="LW263" s="515"/>
      <c r="LX263" s="515"/>
      <c r="LY263" s="515"/>
      <c r="LZ263" s="515"/>
      <c r="MA263" s="515"/>
      <c r="MB263" s="515"/>
      <c r="MC263" s="515"/>
      <c r="MD263" s="515"/>
      <c r="ME263" s="515"/>
      <c r="MF263" s="515"/>
      <c r="MG263" s="515"/>
      <c r="MH263" s="515"/>
      <c r="MI263" s="515"/>
      <c r="MJ263" s="515"/>
      <c r="MK263" s="515"/>
      <c r="ML263" s="515"/>
      <c r="MM263" s="515"/>
      <c r="MN263" s="515"/>
      <c r="MO263" s="515"/>
      <c r="MP263" s="515"/>
      <c r="MQ263" s="515"/>
      <c r="MR263" s="515"/>
      <c r="MS263" s="515"/>
      <c r="MT263" s="515"/>
      <c r="MU263" s="515"/>
      <c r="MV263" s="515"/>
      <c r="MW263" s="515"/>
      <c r="MX263" s="515"/>
      <c r="MY263" s="515"/>
      <c r="MZ263" s="515"/>
      <c r="NA263" s="515"/>
      <c r="NB263" s="515"/>
      <c r="NC263" s="515"/>
      <c r="ND263" s="515"/>
      <c r="NE263" s="515"/>
      <c r="NF263" s="515"/>
      <c r="NG263" s="515"/>
      <c r="NH263" s="515"/>
      <c r="NI263" s="515"/>
      <c r="NJ263" s="515"/>
      <c r="NK263" s="515"/>
    </row>
    <row r="264" spans="1:375" s="384" customFormat="1" ht="13.8" x14ac:dyDescent="0.3">
      <c r="A264" s="394"/>
      <c r="B264" s="395"/>
      <c r="C264" s="507" t="s">
        <v>325</v>
      </c>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c r="AA264" s="395"/>
      <c r="AB264" s="395"/>
      <c r="AC264" s="395"/>
      <c r="AD264" s="395"/>
      <c r="AE264" s="395"/>
      <c r="AF264" s="395"/>
      <c r="AG264" s="395"/>
      <c r="AH264" s="395"/>
      <c r="AI264" s="395"/>
      <c r="AJ264" s="395"/>
      <c r="AK264" s="395"/>
      <c r="AL264" s="395"/>
      <c r="AM264" s="395"/>
      <c r="AN264" s="395"/>
      <c r="AO264" s="395"/>
      <c r="AP264" s="395"/>
      <c r="AQ264" s="395"/>
      <c r="AR264" s="395"/>
      <c r="AS264" s="395"/>
      <c r="AT264" s="395"/>
      <c r="AU264" s="395"/>
      <c r="AV264" s="395"/>
      <c r="AW264" s="395"/>
      <c r="AX264" s="395"/>
      <c r="AY264" s="395"/>
      <c r="AZ264" s="395"/>
      <c r="BA264" s="395"/>
      <c r="BB264" s="395"/>
      <c r="BC264" s="395"/>
      <c r="BD264" s="395"/>
      <c r="BE264" s="395"/>
      <c r="BF264" s="395"/>
      <c r="BG264" s="395"/>
      <c r="BH264" s="395"/>
      <c r="BI264" s="395"/>
      <c r="BJ264" s="395"/>
      <c r="BK264" s="395"/>
      <c r="BL264" s="395"/>
      <c r="BM264" s="395"/>
      <c r="BN264" s="395"/>
      <c r="BO264" s="395"/>
      <c r="BP264" s="395"/>
      <c r="BQ264" s="395"/>
      <c r="BR264" s="395"/>
      <c r="BS264" s="395"/>
      <c r="BT264" s="395"/>
      <c r="BU264" s="395"/>
      <c r="BV264" s="395"/>
      <c r="BW264" s="395"/>
      <c r="BX264" s="395"/>
      <c r="BY264" s="395"/>
      <c r="BZ264" s="395"/>
      <c r="CA264" s="395"/>
      <c r="CB264" s="395"/>
      <c r="CC264" s="395"/>
      <c r="CD264" s="395"/>
      <c r="CE264" s="395"/>
      <c r="CF264" s="395"/>
      <c r="CG264" s="395"/>
      <c r="CH264" s="395"/>
      <c r="CI264" s="395"/>
      <c r="CJ264" s="395"/>
      <c r="CK264" s="395"/>
      <c r="CL264" s="395"/>
      <c r="CM264" s="395"/>
      <c r="CN264" s="395"/>
      <c r="CO264" s="395"/>
      <c r="CP264" s="395"/>
      <c r="CQ264" s="395"/>
      <c r="CR264" s="395"/>
      <c r="CS264" s="395"/>
      <c r="CT264" s="395"/>
      <c r="CU264" s="395"/>
      <c r="CV264" s="395"/>
      <c r="CW264" s="395"/>
      <c r="CX264" s="395"/>
      <c r="CY264" s="395"/>
      <c r="CZ264" s="395"/>
      <c r="DA264" s="395"/>
      <c r="DB264" s="395"/>
      <c r="DC264" s="395"/>
      <c r="DD264" s="395"/>
      <c r="DE264" s="395"/>
      <c r="DF264" s="395"/>
      <c r="DG264" s="395"/>
      <c r="DH264" s="395"/>
      <c r="DI264" s="395"/>
      <c r="DJ264" s="395"/>
      <c r="DK264" s="395"/>
      <c r="DL264" s="395"/>
      <c r="DM264" s="395"/>
      <c r="DN264" s="395"/>
      <c r="DO264" s="395"/>
      <c r="DP264" s="395"/>
      <c r="DQ264" s="395"/>
      <c r="DR264" s="395"/>
      <c r="DS264" s="395"/>
      <c r="DT264" s="395"/>
      <c r="DU264" s="395"/>
      <c r="DV264" s="395"/>
      <c r="DW264" s="395"/>
      <c r="DX264" s="395"/>
      <c r="DY264" s="395"/>
      <c r="DZ264" s="395"/>
      <c r="EA264" s="395"/>
      <c r="EB264" s="395"/>
      <c r="EC264" s="395"/>
      <c r="ED264" s="395"/>
      <c r="EE264" s="395"/>
      <c r="EF264" s="395"/>
      <c r="EG264" s="395"/>
      <c r="EH264" s="395"/>
      <c r="EI264" s="395"/>
      <c r="EJ264" s="395"/>
      <c r="EK264" s="395"/>
      <c r="EL264" s="395"/>
      <c r="EM264" s="395"/>
      <c r="EN264" s="395"/>
      <c r="EO264" s="395"/>
      <c r="EP264" s="395"/>
      <c r="EQ264" s="395"/>
      <c r="ER264" s="395"/>
      <c r="ES264" s="395"/>
      <c r="ET264" s="395"/>
      <c r="EU264" s="395"/>
      <c r="EV264" s="395"/>
      <c r="EW264" s="395"/>
      <c r="EX264" s="395"/>
      <c r="EY264" s="395"/>
      <c r="EZ264" s="395"/>
      <c r="FA264" s="395"/>
      <c r="FB264" s="395"/>
      <c r="FC264" s="395"/>
      <c r="FD264" s="395"/>
      <c r="FE264" s="395"/>
      <c r="FF264" s="395"/>
      <c r="FG264" s="395"/>
      <c r="FH264" s="395"/>
      <c r="FI264" s="395"/>
      <c r="FJ264" s="395"/>
      <c r="FK264" s="395"/>
      <c r="FL264" s="395"/>
      <c r="FM264" s="395"/>
      <c r="FN264" s="395"/>
      <c r="FO264" s="395"/>
      <c r="FP264" s="395"/>
      <c r="FQ264" s="395"/>
      <c r="FR264" s="395"/>
      <c r="FS264" s="395"/>
      <c r="FT264" s="395"/>
      <c r="FU264" s="395"/>
      <c r="FV264" s="395"/>
      <c r="FW264" s="395"/>
      <c r="FX264" s="395"/>
      <c r="FY264" s="395"/>
      <c r="FZ264" s="395"/>
      <c r="GA264" s="395"/>
      <c r="GB264" s="395"/>
      <c r="GC264" s="395"/>
      <c r="GD264" s="395"/>
      <c r="GE264" s="395"/>
      <c r="GF264" s="395"/>
      <c r="GG264" s="395"/>
      <c r="GH264" s="395"/>
      <c r="GI264" s="395"/>
      <c r="GJ264" s="395"/>
      <c r="GK264" s="395"/>
      <c r="GL264" s="395"/>
      <c r="GM264" s="395"/>
      <c r="GN264" s="395"/>
      <c r="GO264" s="395"/>
      <c r="GP264" s="395"/>
      <c r="GQ264" s="395"/>
      <c r="GR264" s="395"/>
      <c r="GS264" s="395"/>
      <c r="GT264" s="395"/>
      <c r="GU264" s="395"/>
      <c r="GV264" s="395"/>
      <c r="GW264" s="395"/>
      <c r="GX264" s="395"/>
      <c r="GY264" s="395"/>
      <c r="GZ264" s="395"/>
      <c r="HA264" s="395"/>
      <c r="HB264" s="395"/>
      <c r="HC264" s="395"/>
      <c r="HD264" s="395"/>
      <c r="HE264" s="395"/>
      <c r="HF264" s="395"/>
      <c r="HG264" s="395"/>
      <c r="HH264" s="395"/>
      <c r="HI264" s="395"/>
      <c r="HJ264" s="395"/>
      <c r="HK264" s="395"/>
      <c r="HL264" s="395"/>
      <c r="HM264" s="395"/>
      <c r="HN264" s="395"/>
      <c r="HO264" s="395"/>
      <c r="HP264" s="395"/>
      <c r="HQ264" s="395"/>
      <c r="HR264" s="395"/>
      <c r="HS264" s="395"/>
      <c r="HT264" s="395"/>
      <c r="HU264" s="395"/>
      <c r="HV264" s="395"/>
      <c r="HW264" s="395"/>
      <c r="HX264" s="395"/>
      <c r="HY264" s="395"/>
      <c r="HZ264" s="395"/>
      <c r="IA264" s="395"/>
      <c r="IB264" s="395"/>
      <c r="IC264" s="395"/>
      <c r="ID264" s="395"/>
      <c r="IE264" s="395"/>
      <c r="IF264" s="395"/>
      <c r="IG264" s="395"/>
      <c r="IH264" s="395"/>
      <c r="II264" s="395"/>
      <c r="IJ264" s="395"/>
      <c r="IK264" s="395"/>
      <c r="IL264" s="395"/>
      <c r="IM264" s="395"/>
      <c r="IN264" s="395"/>
      <c r="IO264" s="395"/>
      <c r="IP264" s="395"/>
      <c r="IQ264" s="395"/>
      <c r="IR264" s="395"/>
      <c r="IS264" s="395"/>
      <c r="IT264" s="395"/>
      <c r="IU264" s="395"/>
      <c r="IV264" s="395"/>
      <c r="IW264" s="395"/>
      <c r="IX264" s="395"/>
      <c r="IY264" s="395"/>
      <c r="IZ264" s="395"/>
      <c r="JA264" s="395"/>
      <c r="JB264" s="395"/>
      <c r="JC264" s="395"/>
      <c r="JD264" s="395"/>
      <c r="JE264" s="395"/>
      <c r="JF264" s="395"/>
      <c r="JG264" s="395"/>
      <c r="JH264" s="395"/>
      <c r="JI264" s="395"/>
      <c r="JJ264" s="395"/>
      <c r="JK264" s="395"/>
      <c r="JL264" s="395"/>
      <c r="JM264" s="395"/>
      <c r="JN264" s="395"/>
      <c r="JO264" s="395"/>
      <c r="JP264" s="395"/>
      <c r="JQ264" s="395"/>
      <c r="JR264" s="395"/>
      <c r="JS264" s="395"/>
      <c r="JT264" s="395"/>
      <c r="JU264" s="395"/>
      <c r="JV264" s="395"/>
      <c r="JW264" s="395"/>
      <c r="JX264" s="395"/>
      <c r="JY264" s="395"/>
      <c r="JZ264" s="395"/>
      <c r="KA264" s="395"/>
      <c r="KB264" s="395"/>
      <c r="KC264" s="395"/>
      <c r="KD264" s="395"/>
      <c r="KE264" s="395"/>
      <c r="KF264" s="395"/>
      <c r="KG264" s="395"/>
      <c r="KH264" s="395"/>
      <c r="KI264" s="395"/>
      <c r="KJ264" s="395"/>
      <c r="KK264" s="395"/>
      <c r="KL264" s="395"/>
      <c r="KM264" s="395"/>
      <c r="KN264" s="395"/>
      <c r="KO264" s="395"/>
      <c r="KP264" s="395"/>
      <c r="KQ264" s="395"/>
      <c r="KR264" s="395"/>
      <c r="KS264" s="395"/>
      <c r="KT264" s="395"/>
      <c r="KU264" s="395"/>
      <c r="KV264" s="395"/>
      <c r="KW264" s="395"/>
      <c r="KX264" s="395"/>
      <c r="KY264" s="395"/>
      <c r="KZ264" s="395"/>
      <c r="LA264" s="395"/>
      <c r="LB264" s="395"/>
      <c r="LC264" s="395"/>
      <c r="LD264" s="395"/>
      <c r="LE264" s="395"/>
      <c r="LF264" s="395"/>
      <c r="LG264" s="395"/>
      <c r="LH264" s="395"/>
      <c r="LI264" s="395"/>
      <c r="LJ264" s="395"/>
      <c r="LK264" s="395"/>
      <c r="LL264" s="395"/>
      <c r="LM264" s="395"/>
      <c r="LN264" s="395"/>
      <c r="LO264" s="395"/>
      <c r="LP264" s="395"/>
      <c r="LQ264" s="395"/>
      <c r="LR264" s="395"/>
      <c r="LS264" s="395"/>
      <c r="LT264" s="395"/>
      <c r="LU264" s="395"/>
      <c r="LV264" s="395"/>
      <c r="LW264" s="395"/>
      <c r="LX264" s="395"/>
      <c r="LY264" s="395"/>
      <c r="LZ264" s="395"/>
      <c r="MA264" s="395"/>
      <c r="MB264" s="395"/>
      <c r="MC264" s="395"/>
      <c r="MD264" s="395"/>
      <c r="ME264" s="395"/>
      <c r="MF264" s="395"/>
      <c r="MG264" s="395"/>
      <c r="MH264" s="395"/>
      <c r="MI264" s="395"/>
      <c r="MJ264" s="395"/>
      <c r="MK264" s="395"/>
      <c r="ML264" s="395"/>
      <c r="MM264" s="395"/>
      <c r="MN264" s="395"/>
      <c r="MO264" s="395"/>
      <c r="MP264" s="395"/>
      <c r="MQ264" s="395"/>
      <c r="MR264" s="395"/>
      <c r="MS264" s="395"/>
      <c r="MT264" s="395"/>
      <c r="MU264" s="395"/>
      <c r="MV264" s="395"/>
      <c r="MW264" s="395"/>
      <c r="MX264" s="395"/>
      <c r="MY264" s="395"/>
      <c r="MZ264" s="395"/>
      <c r="NA264" s="395"/>
      <c r="NB264" s="395"/>
      <c r="NC264" s="395"/>
      <c r="ND264" s="395"/>
      <c r="NE264" s="395"/>
      <c r="NF264" s="395"/>
      <c r="NG264" s="395"/>
      <c r="NH264" s="395"/>
      <c r="NI264" s="395"/>
      <c r="NJ264" s="395"/>
      <c r="NK264" s="508"/>
    </row>
    <row r="265" spans="1:375" s="384" customFormat="1" ht="13.8" x14ac:dyDescent="0.3">
      <c r="A265" s="432"/>
      <c r="B265" s="509"/>
      <c r="C265" s="510" t="str">
        <f>A101&amp;" / "&amp;C101</f>
        <v xml:space="preserve"> / </v>
      </c>
      <c r="D265" s="511"/>
      <c r="E265" s="511"/>
      <c r="F265" s="511"/>
      <c r="G265" s="511"/>
      <c r="H265" s="511"/>
      <c r="I265" s="511"/>
      <c r="J265" s="511"/>
      <c r="K265" s="511"/>
      <c r="L265" s="511"/>
      <c r="M265" s="511"/>
      <c r="N265" s="511"/>
      <c r="O265" s="511"/>
      <c r="P265" s="511"/>
      <c r="Q265" s="511"/>
      <c r="R265" s="511"/>
      <c r="S265" s="511"/>
      <c r="T265" s="511"/>
      <c r="U265" s="511"/>
      <c r="V265" s="511"/>
      <c r="W265" s="511"/>
      <c r="X265" s="511"/>
      <c r="Y265" s="511"/>
      <c r="Z265" s="511"/>
      <c r="AA265" s="511"/>
      <c r="AB265" s="511"/>
      <c r="AC265" s="511"/>
      <c r="AD265" s="511"/>
      <c r="AE265" s="511"/>
      <c r="AF265" s="511"/>
      <c r="AG265" s="511"/>
      <c r="AH265" s="511"/>
      <c r="AI265" s="511"/>
      <c r="AJ265" s="511"/>
      <c r="AK265" s="511"/>
      <c r="AL265" s="511"/>
      <c r="AM265" s="511"/>
      <c r="AN265" s="511"/>
      <c r="AO265" s="511"/>
      <c r="AP265" s="511"/>
      <c r="AQ265" s="511"/>
      <c r="AR265" s="511"/>
      <c r="AS265" s="511"/>
      <c r="AT265" s="511"/>
      <c r="AU265" s="511"/>
      <c r="AV265" s="511"/>
      <c r="AW265" s="511"/>
      <c r="AX265" s="511"/>
      <c r="AY265" s="511"/>
      <c r="AZ265" s="511"/>
      <c r="BA265" s="511"/>
      <c r="BB265" s="511"/>
      <c r="BC265" s="511"/>
      <c r="BD265" s="511"/>
      <c r="BE265" s="511"/>
      <c r="BF265" s="511"/>
      <c r="BG265" s="511"/>
      <c r="BH265" s="511"/>
      <c r="BI265" s="511"/>
      <c r="BJ265" s="511"/>
      <c r="BK265" s="511"/>
      <c r="BL265" s="511"/>
      <c r="BM265" s="511"/>
      <c r="BN265" s="511"/>
      <c r="BO265" s="511"/>
      <c r="BP265" s="511"/>
      <c r="BQ265" s="511"/>
      <c r="BR265" s="511"/>
      <c r="BS265" s="511"/>
      <c r="BT265" s="511"/>
      <c r="BU265" s="511"/>
      <c r="BV265" s="511"/>
      <c r="BW265" s="511"/>
      <c r="BX265" s="511"/>
      <c r="BY265" s="511"/>
      <c r="BZ265" s="511"/>
      <c r="CA265" s="511"/>
      <c r="CB265" s="511"/>
      <c r="CC265" s="511"/>
      <c r="CD265" s="511"/>
      <c r="CE265" s="511"/>
      <c r="CF265" s="511"/>
      <c r="CG265" s="511"/>
      <c r="CH265" s="511"/>
      <c r="CI265" s="511"/>
      <c r="CJ265" s="511"/>
      <c r="CK265" s="511"/>
      <c r="CL265" s="511"/>
      <c r="CM265" s="511"/>
      <c r="CN265" s="511"/>
      <c r="CO265" s="511"/>
      <c r="CP265" s="511"/>
      <c r="CQ265" s="511"/>
      <c r="CR265" s="511"/>
      <c r="CS265" s="511"/>
      <c r="CT265" s="511"/>
      <c r="CU265" s="511"/>
      <c r="CV265" s="511"/>
      <c r="CW265" s="511"/>
      <c r="CX265" s="511"/>
      <c r="CY265" s="511"/>
      <c r="CZ265" s="511"/>
      <c r="DA265" s="511"/>
      <c r="DB265" s="511"/>
      <c r="DC265" s="511"/>
      <c r="DD265" s="511"/>
      <c r="DE265" s="511"/>
      <c r="DF265" s="511"/>
      <c r="DG265" s="511"/>
      <c r="DH265" s="511"/>
      <c r="DI265" s="511"/>
      <c r="DJ265" s="511"/>
      <c r="DK265" s="511"/>
      <c r="DL265" s="511"/>
      <c r="DM265" s="511"/>
      <c r="DN265" s="511"/>
      <c r="DO265" s="511"/>
      <c r="DP265" s="511"/>
      <c r="DQ265" s="511"/>
      <c r="DR265" s="511"/>
      <c r="DS265" s="511"/>
      <c r="DT265" s="511"/>
      <c r="DU265" s="511"/>
      <c r="DV265" s="511"/>
      <c r="DW265" s="511"/>
      <c r="DX265" s="511"/>
      <c r="DY265" s="511"/>
      <c r="DZ265" s="511"/>
      <c r="EA265" s="511"/>
      <c r="EB265" s="511"/>
      <c r="EC265" s="511"/>
      <c r="ED265" s="511"/>
      <c r="EE265" s="511"/>
      <c r="EF265" s="511"/>
      <c r="EG265" s="511"/>
      <c r="EH265" s="511"/>
      <c r="EI265" s="511"/>
      <c r="EJ265" s="511"/>
      <c r="EK265" s="511"/>
      <c r="EL265" s="511"/>
      <c r="EM265" s="511"/>
      <c r="EN265" s="511"/>
      <c r="EO265" s="511"/>
      <c r="EP265" s="511"/>
      <c r="EQ265" s="511"/>
      <c r="ER265" s="511"/>
      <c r="ES265" s="511"/>
      <c r="ET265" s="511"/>
      <c r="EU265" s="511"/>
      <c r="EV265" s="511"/>
      <c r="EW265" s="511"/>
      <c r="EX265" s="511"/>
      <c r="EY265" s="511"/>
      <c r="EZ265" s="511"/>
      <c r="FA265" s="511"/>
      <c r="FB265" s="511"/>
      <c r="FC265" s="511"/>
      <c r="FD265" s="511"/>
      <c r="FE265" s="511"/>
      <c r="FF265" s="511"/>
      <c r="FG265" s="511"/>
      <c r="FH265" s="511"/>
      <c r="FI265" s="511"/>
      <c r="FJ265" s="511"/>
      <c r="FK265" s="511"/>
      <c r="FL265" s="511"/>
      <c r="FM265" s="511"/>
      <c r="FN265" s="511"/>
      <c r="FO265" s="511"/>
      <c r="FP265" s="511"/>
      <c r="FQ265" s="511"/>
      <c r="FR265" s="511"/>
      <c r="FS265" s="511"/>
      <c r="FT265" s="511"/>
      <c r="FU265" s="511"/>
      <c r="FV265" s="511"/>
      <c r="FW265" s="511"/>
      <c r="FX265" s="511"/>
      <c r="FY265" s="511"/>
      <c r="FZ265" s="511"/>
      <c r="GA265" s="511"/>
      <c r="GB265" s="511"/>
      <c r="GC265" s="511"/>
      <c r="GD265" s="511"/>
      <c r="GE265" s="511"/>
      <c r="GF265" s="511"/>
      <c r="GG265" s="511"/>
      <c r="GH265" s="511"/>
      <c r="GI265" s="511"/>
      <c r="GJ265" s="511"/>
      <c r="GK265" s="511"/>
      <c r="GL265" s="511"/>
      <c r="GM265" s="511"/>
      <c r="GN265" s="511"/>
      <c r="GO265" s="511"/>
      <c r="GP265" s="511"/>
      <c r="GQ265" s="511"/>
      <c r="GR265" s="511"/>
      <c r="GS265" s="511"/>
      <c r="GT265" s="511"/>
      <c r="GU265" s="511"/>
      <c r="GV265" s="511"/>
      <c r="GW265" s="511"/>
      <c r="GX265" s="511"/>
      <c r="GY265" s="511"/>
      <c r="GZ265" s="511"/>
      <c r="HA265" s="511"/>
      <c r="HB265" s="511"/>
      <c r="HC265" s="511"/>
      <c r="HD265" s="511"/>
      <c r="HE265" s="511"/>
      <c r="HF265" s="511"/>
      <c r="HG265" s="511"/>
      <c r="HH265" s="511"/>
      <c r="HI265" s="511"/>
      <c r="HJ265" s="511"/>
      <c r="HK265" s="511"/>
      <c r="HL265" s="511"/>
      <c r="HM265" s="511"/>
      <c r="HN265" s="511"/>
      <c r="HO265" s="511"/>
      <c r="HP265" s="511"/>
      <c r="HQ265" s="511"/>
      <c r="HR265" s="511"/>
      <c r="HS265" s="511"/>
      <c r="HT265" s="511"/>
      <c r="HU265" s="511"/>
      <c r="HV265" s="511"/>
      <c r="HW265" s="511"/>
      <c r="HX265" s="511"/>
      <c r="HY265" s="511"/>
      <c r="HZ265" s="511"/>
      <c r="IA265" s="511"/>
      <c r="IB265" s="511"/>
      <c r="IC265" s="511"/>
      <c r="ID265" s="511"/>
      <c r="IE265" s="511"/>
      <c r="IF265" s="511"/>
      <c r="IG265" s="511"/>
      <c r="IH265" s="511"/>
      <c r="II265" s="511"/>
      <c r="IJ265" s="511"/>
      <c r="IK265" s="511"/>
      <c r="IL265" s="511"/>
      <c r="IM265" s="511"/>
      <c r="IN265" s="511"/>
      <c r="IO265" s="511"/>
      <c r="IP265" s="511"/>
      <c r="IQ265" s="511"/>
      <c r="IR265" s="511"/>
      <c r="IS265" s="511"/>
      <c r="IT265" s="511"/>
      <c r="IU265" s="511"/>
      <c r="IV265" s="511"/>
      <c r="IW265" s="511"/>
      <c r="IX265" s="511"/>
      <c r="IY265" s="511"/>
      <c r="IZ265" s="511"/>
      <c r="JA265" s="511"/>
      <c r="JB265" s="511"/>
      <c r="JC265" s="511"/>
      <c r="JD265" s="511"/>
      <c r="JE265" s="511"/>
      <c r="JF265" s="511"/>
      <c r="JG265" s="511"/>
      <c r="JH265" s="511"/>
      <c r="JI265" s="511"/>
      <c r="JJ265" s="511"/>
      <c r="JK265" s="511"/>
      <c r="JL265" s="511"/>
      <c r="JM265" s="511"/>
      <c r="JN265" s="511"/>
      <c r="JO265" s="511"/>
      <c r="JP265" s="511"/>
      <c r="JQ265" s="511"/>
      <c r="JR265" s="511"/>
      <c r="JS265" s="511"/>
      <c r="JT265" s="511"/>
      <c r="JU265" s="511"/>
      <c r="JV265" s="511"/>
      <c r="JW265" s="511"/>
      <c r="JX265" s="511"/>
      <c r="JY265" s="511"/>
      <c r="JZ265" s="511"/>
      <c r="KA265" s="511"/>
      <c r="KB265" s="511"/>
      <c r="KC265" s="511"/>
      <c r="KD265" s="511"/>
      <c r="KE265" s="511"/>
      <c r="KF265" s="511"/>
      <c r="KG265" s="511"/>
      <c r="KH265" s="511"/>
      <c r="KI265" s="511"/>
      <c r="KJ265" s="511"/>
      <c r="KK265" s="511"/>
      <c r="KL265" s="511"/>
      <c r="KM265" s="511"/>
      <c r="KN265" s="511"/>
      <c r="KO265" s="511"/>
      <c r="KP265" s="511"/>
      <c r="KQ265" s="511"/>
      <c r="KR265" s="511"/>
      <c r="KS265" s="511"/>
      <c r="KT265" s="511"/>
      <c r="KU265" s="511"/>
      <c r="KV265" s="511"/>
      <c r="KW265" s="511"/>
      <c r="KX265" s="511"/>
      <c r="KY265" s="511"/>
      <c r="KZ265" s="511"/>
      <c r="LA265" s="511"/>
      <c r="LB265" s="511"/>
      <c r="LC265" s="511"/>
      <c r="LD265" s="511"/>
      <c r="LE265" s="511"/>
      <c r="LF265" s="511"/>
      <c r="LG265" s="511"/>
      <c r="LH265" s="511"/>
      <c r="LI265" s="511"/>
      <c r="LJ265" s="511"/>
      <c r="LK265" s="511"/>
      <c r="LL265" s="511"/>
      <c r="LM265" s="511"/>
      <c r="LN265" s="511"/>
      <c r="LO265" s="511"/>
      <c r="LP265" s="511"/>
      <c r="LQ265" s="511"/>
      <c r="LR265" s="511"/>
      <c r="LS265" s="511"/>
      <c r="LT265" s="511"/>
      <c r="LU265" s="511"/>
      <c r="LV265" s="511"/>
      <c r="LW265" s="511"/>
      <c r="LX265" s="511"/>
      <c r="LY265" s="511"/>
      <c r="LZ265" s="511"/>
      <c r="MA265" s="511"/>
      <c r="MB265" s="511"/>
      <c r="MC265" s="511"/>
      <c r="MD265" s="511"/>
      <c r="ME265" s="511"/>
      <c r="MF265" s="511"/>
      <c r="MG265" s="511"/>
      <c r="MH265" s="511"/>
      <c r="MI265" s="511"/>
      <c r="MJ265" s="511"/>
      <c r="MK265" s="511"/>
      <c r="ML265" s="511"/>
      <c r="MM265" s="511"/>
      <c r="MN265" s="511"/>
      <c r="MO265" s="511"/>
      <c r="MP265" s="511"/>
      <c r="MQ265" s="511"/>
      <c r="MR265" s="511"/>
      <c r="MS265" s="511"/>
      <c r="MT265" s="511"/>
      <c r="MU265" s="511"/>
      <c r="MV265" s="511"/>
      <c r="MW265" s="511"/>
      <c r="MX265" s="511"/>
      <c r="MY265" s="511"/>
      <c r="MZ265" s="511"/>
      <c r="NA265" s="511"/>
      <c r="NB265" s="511"/>
      <c r="NC265" s="511"/>
      <c r="ND265" s="511"/>
      <c r="NE265" s="511"/>
      <c r="NF265" s="511"/>
      <c r="NG265" s="511"/>
      <c r="NH265" s="511"/>
      <c r="NI265" s="511"/>
      <c r="NJ265" s="511"/>
      <c r="NK265" s="512"/>
    </row>
    <row r="266" spans="1:375" s="384" customFormat="1" ht="13.8" x14ac:dyDescent="0.3">
      <c r="A266" s="513">
        <f t="shared" ref="A266:A278" si="391">SUM(D266:NK266)</f>
        <v>0</v>
      </c>
      <c r="B266" s="421" t="s">
        <v>326</v>
      </c>
      <c r="C266" s="514" t="s">
        <v>327</v>
      </c>
      <c r="D266" s="515">
        <f t="array" ref="D266">IFERROR(INDEX($N101:$N115,MATCH(1,IF($L101:$L115&lt;=D$167,IF($M101:$M115&gt;=D$167,1)),0))*$B101/12,0)</f>
        <v>0</v>
      </c>
      <c r="E266" s="515">
        <f t="array" ref="E266">IFERROR(INDEX($N101:$N115,MATCH(1,IF($L101:$L115&lt;=E$167,IF($M101:$M115&gt;=E$167,1)),0))*$B101/12,0)</f>
        <v>0</v>
      </c>
      <c r="F266" s="515">
        <f t="array" ref="F266">IFERROR(INDEX($N101:$N115,MATCH(1,IF($L101:$L115&lt;=F$167,IF($M101:$M115&gt;=F$167,1)),0))*$B101/12,0)</f>
        <v>0</v>
      </c>
      <c r="G266" s="515">
        <f t="array" ref="G266">IFERROR(INDEX($N101:$N115,MATCH(1,IF($L101:$L115&lt;=G$167,IF($M101:$M115&gt;=G$167,1)),0))*$B101/12,0)</f>
        <v>0</v>
      </c>
      <c r="H266" s="515">
        <f t="array" ref="H266">IFERROR(INDEX($N101:$N115,MATCH(1,IF($L101:$L115&lt;=H$167,IF($M101:$M115&gt;=H$167,1)),0))*$B101/12,0)</f>
        <v>0</v>
      </c>
      <c r="I266" s="515">
        <f t="array" ref="I266">IFERROR(INDEX($N101:$N115,MATCH(1,IF($L101:$L115&lt;=I$167,IF($M101:$M115&gt;=I$167,1)),0))*$B101/12,0)</f>
        <v>0</v>
      </c>
      <c r="J266" s="515">
        <f t="array" ref="J266">IFERROR(INDEX($N101:$N115,MATCH(1,IF($L101:$L115&lt;=J$167,IF($M101:$M115&gt;=J$167,1)),0))*$B101/12,0)</f>
        <v>0</v>
      </c>
      <c r="K266" s="515">
        <f t="array" ref="K266">IFERROR(INDEX($N101:$N115,MATCH(1,IF($L101:$L115&lt;=K$167,IF($M101:$M115&gt;=K$167,1)),0))*$B101/12,0)</f>
        <v>0</v>
      </c>
      <c r="L266" s="515">
        <f t="array" ref="L266">IFERROR(INDEX($N101:$N115,MATCH(1,IF($L101:$L115&lt;=L$167,IF($M101:$M115&gt;=L$167,1)),0))*$B101/12,0)</f>
        <v>0</v>
      </c>
      <c r="M266" s="515">
        <f t="array" ref="M266">IFERROR(INDEX($N101:$N115,MATCH(1,IF($L101:$L115&lt;=M$167,IF($M101:$M115&gt;=M$167,1)),0))*$B101/12,0)</f>
        <v>0</v>
      </c>
      <c r="N266" s="515">
        <f t="array" ref="N266">IFERROR(INDEX($N101:$N115,MATCH(1,IF($L101:$L115&lt;=N$167,IF($M101:$M115&gt;=N$167,1)),0))*$B101/12,0)</f>
        <v>0</v>
      </c>
      <c r="O266" s="515">
        <f t="array" ref="O266">IFERROR(INDEX($N101:$N115,MATCH(1,IF($L101:$L115&lt;=O$167,IF($M101:$M115&gt;=O$167,1)),0))*$B101/12,0)</f>
        <v>0</v>
      </c>
      <c r="P266" s="515">
        <f t="array" ref="P266">IFERROR(INDEX($N101:$N115,MATCH(1,IF($L101:$L115&lt;=P$167,IF($M101:$M115&gt;=P$167,1)),0))*$B101/12,0)</f>
        <v>0</v>
      </c>
      <c r="Q266" s="515">
        <f t="array" ref="Q266">IFERROR(INDEX($N101:$N115,MATCH(1,IF($L101:$L115&lt;=Q$167,IF($M101:$M115&gt;=Q$167,1)),0))*$B101/12,0)</f>
        <v>0</v>
      </c>
      <c r="R266" s="515">
        <f t="array" ref="R266">IFERROR(INDEX($N101:$N115,MATCH(1,IF($L101:$L115&lt;=R$167,IF($M101:$M115&gt;=R$167,1)),0))*$B101/12,0)</f>
        <v>0</v>
      </c>
      <c r="S266" s="515">
        <f t="array" ref="S266">IFERROR(INDEX($N101:$N115,MATCH(1,IF($L101:$L115&lt;=S$167,IF($M101:$M115&gt;=S$167,1)),0))*$B101/12,0)</f>
        <v>0</v>
      </c>
      <c r="T266" s="515">
        <f t="array" ref="T266">IFERROR(INDEX($N101:$N115,MATCH(1,IF($L101:$L115&lt;=T$167,IF($M101:$M115&gt;=T$167,1)),0))*$B101/12,0)</f>
        <v>0</v>
      </c>
      <c r="U266" s="515">
        <f t="array" ref="U266">IFERROR(INDEX($N101:$N115,MATCH(1,IF($L101:$L115&lt;=U$167,IF($M101:$M115&gt;=U$167,1)),0))*$B101/12,0)</f>
        <v>0</v>
      </c>
      <c r="V266" s="515">
        <f t="array" ref="V266">IFERROR(INDEX($N101:$N115,MATCH(1,IF($L101:$L115&lt;=V$167,IF($M101:$M115&gt;=V$167,1)),0))*$B101/12,0)</f>
        <v>0</v>
      </c>
      <c r="W266" s="515">
        <f t="array" ref="W266">IFERROR(INDEX($N101:$N115,MATCH(1,IF($L101:$L115&lt;=W$167,IF($M101:$M115&gt;=W$167,1)),0))*$B101/12,0)</f>
        <v>0</v>
      </c>
      <c r="X266" s="515">
        <f t="array" ref="X266">IFERROR(INDEX($N101:$N115,MATCH(1,IF($L101:$L115&lt;=X$167,IF($M101:$M115&gt;=X$167,1)),0))*$B101/12,0)</f>
        <v>0</v>
      </c>
      <c r="Y266" s="515">
        <f t="array" ref="Y266">IFERROR(INDEX($N101:$N115,MATCH(1,IF($L101:$L115&lt;=Y$167,IF($M101:$M115&gt;=Y$167,1)),0))*$B101/12,0)</f>
        <v>0</v>
      </c>
      <c r="Z266" s="515">
        <f t="array" ref="Z266">IFERROR(INDEX($N101:$N115,MATCH(1,IF($L101:$L115&lt;=Z$167,IF($M101:$M115&gt;=Z$167,1)),0))*$B101/12,0)</f>
        <v>0</v>
      </c>
      <c r="AA266" s="515">
        <f t="array" ref="AA266">IFERROR(INDEX($N101:$N115,MATCH(1,IF($L101:$L115&lt;=AA$167,IF($M101:$M115&gt;=AA$167,1)),0))*$B101/12,0)</f>
        <v>0</v>
      </c>
      <c r="AB266" s="515">
        <f t="array" ref="AB266">IFERROR(INDEX($N101:$N115,MATCH(1,IF($L101:$L115&lt;=AB$167,IF($M101:$M115&gt;=AB$167,1)),0))*$B101/12,0)</f>
        <v>0</v>
      </c>
      <c r="AC266" s="515">
        <f t="array" ref="AC266">IFERROR(INDEX($N101:$N115,MATCH(1,IF($L101:$L115&lt;=AC$167,IF($M101:$M115&gt;=AC$167,1)),0))*$B101/12,0)</f>
        <v>0</v>
      </c>
      <c r="AD266" s="515">
        <f t="array" ref="AD266">IFERROR(INDEX($N101:$N115,MATCH(1,IF($L101:$L115&lt;=AD$167,IF($M101:$M115&gt;=AD$167,1)),0))*$B101/12,0)</f>
        <v>0</v>
      </c>
      <c r="AE266" s="515">
        <f t="array" ref="AE266">IFERROR(INDEX($N101:$N115,MATCH(1,IF($L101:$L115&lt;=AE$167,IF($M101:$M115&gt;=AE$167,1)),0))*$B101/12,0)</f>
        <v>0</v>
      </c>
      <c r="AF266" s="515">
        <f t="array" ref="AF266">IFERROR(INDEX($N101:$N115,MATCH(1,IF($L101:$L115&lt;=AF$167,IF($M101:$M115&gt;=AF$167,1)),0))*$B101/12,0)</f>
        <v>0</v>
      </c>
      <c r="AG266" s="515">
        <f t="array" ref="AG266">IFERROR(INDEX($N101:$N115,MATCH(1,IF($L101:$L115&lt;=AG$167,IF($M101:$M115&gt;=AG$167,1)),0))*$B101/12,0)</f>
        <v>0</v>
      </c>
      <c r="AH266" s="515">
        <f t="array" ref="AH266">IFERROR(INDEX($N101:$N115,MATCH(1,IF($L101:$L115&lt;=AH$167,IF($M101:$M115&gt;=AH$167,1)),0))*$B101/12,0)</f>
        <v>0</v>
      </c>
      <c r="AI266" s="515">
        <f t="array" ref="AI266">IFERROR(INDEX($N101:$N115,MATCH(1,IF($L101:$L115&lt;=AI$167,IF($M101:$M115&gt;=AI$167,1)),0))*$B101/12,0)</f>
        <v>0</v>
      </c>
      <c r="AJ266" s="515">
        <f t="array" ref="AJ266">IFERROR(INDEX($N101:$N115,MATCH(1,IF($L101:$L115&lt;=AJ$167,IF($M101:$M115&gt;=AJ$167,1)),0))*$B101/12,0)</f>
        <v>0</v>
      </c>
      <c r="AK266" s="515">
        <f t="array" ref="AK266">IFERROR(INDEX($N101:$N115,MATCH(1,IF($L101:$L115&lt;=AK$167,IF($M101:$M115&gt;=AK$167,1)),0))*$B101/12,0)</f>
        <v>0</v>
      </c>
      <c r="AL266" s="515">
        <f t="array" ref="AL266">IFERROR(INDEX($N101:$N115,MATCH(1,IF($L101:$L115&lt;=AL$167,IF($M101:$M115&gt;=AL$167,1)),0))*$B101/12,0)</f>
        <v>0</v>
      </c>
      <c r="AM266" s="515">
        <f t="array" ref="AM266">IFERROR(INDEX($N101:$N115,MATCH(1,IF($L101:$L115&lt;=AM$167,IF($M101:$M115&gt;=AM$167,1)),0))*$B101/12,0)</f>
        <v>0</v>
      </c>
      <c r="AN266" s="515">
        <f t="array" ref="AN266">IFERROR(INDEX($N101:$N115,MATCH(1,IF($L101:$L115&lt;=AN$167,IF($M101:$M115&gt;=AN$167,1)),0))*$B101/12,0)</f>
        <v>0</v>
      </c>
      <c r="AO266" s="515">
        <f t="array" ref="AO266">IFERROR(INDEX($N101:$N115,MATCH(1,IF($L101:$L115&lt;=AO$167,IF($M101:$M115&gt;=AO$167,1)),0))*$B101/12,0)</f>
        <v>0</v>
      </c>
      <c r="AP266" s="515">
        <f t="array" ref="AP266">IFERROR(INDEX($N101:$N115,MATCH(1,IF($L101:$L115&lt;=AP$167,IF($M101:$M115&gt;=AP$167,1)),0))*$B101/12,0)</f>
        <v>0</v>
      </c>
      <c r="AQ266" s="515">
        <f t="array" ref="AQ266">IFERROR(INDEX($N101:$N115,MATCH(1,IF($L101:$L115&lt;=AQ$167,IF($M101:$M115&gt;=AQ$167,1)),0))*$B101/12,0)</f>
        <v>0</v>
      </c>
      <c r="AR266" s="515">
        <f t="array" ref="AR266">IFERROR(INDEX($N101:$N115,MATCH(1,IF($L101:$L115&lt;=AR$167,IF($M101:$M115&gt;=AR$167,1)),0))*$B101/12,0)</f>
        <v>0</v>
      </c>
      <c r="AS266" s="515">
        <f t="array" ref="AS266">IFERROR(INDEX($N101:$N115,MATCH(1,IF($L101:$L115&lt;=AS$167,IF($M101:$M115&gt;=AS$167,1)),0))*$B101/12,0)</f>
        <v>0</v>
      </c>
      <c r="AT266" s="515">
        <f t="array" ref="AT266">IFERROR(INDEX($N101:$N115,MATCH(1,IF($L101:$L115&lt;=AT$167,IF($M101:$M115&gt;=AT$167,1)),0))*$B101/12,0)</f>
        <v>0</v>
      </c>
      <c r="AU266" s="515">
        <f t="array" ref="AU266">IFERROR(INDEX($N101:$N115,MATCH(1,IF($L101:$L115&lt;=AU$167,IF($M101:$M115&gt;=AU$167,1)),0))*$B101/12,0)</f>
        <v>0</v>
      </c>
      <c r="AV266" s="515">
        <f t="array" ref="AV266">IFERROR(INDEX($N101:$N115,MATCH(1,IF($L101:$L115&lt;=AV$167,IF($M101:$M115&gt;=AV$167,1)),0))*$B101/12,0)</f>
        <v>0</v>
      </c>
      <c r="AW266" s="515">
        <f t="array" ref="AW266">IFERROR(INDEX($N101:$N115,MATCH(1,IF($L101:$L115&lt;=AW$167,IF($M101:$M115&gt;=AW$167,1)),0))*$B101/12,0)</f>
        <v>0</v>
      </c>
      <c r="AX266" s="515">
        <f t="array" ref="AX266">IFERROR(INDEX($N101:$N115,MATCH(1,IF($L101:$L115&lt;=AX$167,IF($M101:$M115&gt;=AX$167,1)),0))*$B101/12,0)</f>
        <v>0</v>
      </c>
      <c r="AY266" s="515">
        <f t="array" ref="AY266">IFERROR(INDEX($N101:$N115,MATCH(1,IF($L101:$L115&lt;=AY$167,IF($M101:$M115&gt;=AY$167,1)),0))*$B101/12,0)</f>
        <v>0</v>
      </c>
      <c r="AZ266" s="515">
        <f t="array" ref="AZ266">IFERROR(INDEX($N101:$N115,MATCH(1,IF($L101:$L115&lt;=AZ$167,IF($M101:$M115&gt;=AZ$167,1)),0))*$B101/12,0)</f>
        <v>0</v>
      </c>
      <c r="BA266" s="515">
        <f t="array" ref="BA266">IFERROR(INDEX($N101:$N115,MATCH(1,IF($L101:$L115&lt;=BA$167,IF($M101:$M115&gt;=BA$167,1)),0))*$B101/12,0)</f>
        <v>0</v>
      </c>
      <c r="BB266" s="515">
        <f t="array" ref="BB266">IFERROR(INDEX($N101:$N115,MATCH(1,IF($L101:$L115&lt;=BB$167,IF($M101:$M115&gt;=BB$167,1)),0))*$B101/12,0)</f>
        <v>0</v>
      </c>
      <c r="BC266" s="515">
        <f t="array" ref="BC266">IFERROR(INDEX($N101:$N115,MATCH(1,IF($L101:$L115&lt;=BC$167,IF($M101:$M115&gt;=BC$167,1)),0))*$B101/12,0)</f>
        <v>0</v>
      </c>
      <c r="BD266" s="515">
        <f t="array" ref="BD266">IFERROR(INDEX($N101:$N115,MATCH(1,IF($L101:$L115&lt;=BD$167,IF($M101:$M115&gt;=BD$167,1)),0))*$B101/12,0)</f>
        <v>0</v>
      </c>
      <c r="BE266" s="515">
        <f t="array" ref="BE266">IFERROR(INDEX($N101:$N115,MATCH(1,IF($L101:$L115&lt;=BE$167,IF($M101:$M115&gt;=BE$167,1)),0))*$B101/12,0)</f>
        <v>0</v>
      </c>
      <c r="BF266" s="515">
        <f t="array" ref="BF266">IFERROR(INDEX($N101:$N115,MATCH(1,IF($L101:$L115&lt;=BF$167,IF($M101:$M115&gt;=BF$167,1)),0))*$B101/12,0)</f>
        <v>0</v>
      </c>
      <c r="BG266" s="515">
        <f t="array" ref="BG266">IFERROR(INDEX($N101:$N115,MATCH(1,IF($L101:$L115&lt;=BG$167,IF($M101:$M115&gt;=BG$167,1)),0))*$B101/12,0)</f>
        <v>0</v>
      </c>
      <c r="BH266" s="515">
        <f t="array" ref="BH266">IFERROR(INDEX($N101:$N115,MATCH(1,IF($L101:$L115&lt;=BH$167,IF($M101:$M115&gt;=BH$167,1)),0))*$B101/12,0)</f>
        <v>0</v>
      </c>
      <c r="BI266" s="515">
        <f t="array" ref="BI266">IFERROR(INDEX($N101:$N115,MATCH(1,IF($L101:$L115&lt;=BI$167,IF($M101:$M115&gt;=BI$167,1)),0))*$B101/12,0)</f>
        <v>0</v>
      </c>
      <c r="BJ266" s="515">
        <f t="array" ref="BJ266">IFERROR(INDEX($N101:$N115,MATCH(1,IF($L101:$L115&lt;=BJ$167,IF($M101:$M115&gt;=BJ$167,1)),0))*$B101/12,0)</f>
        <v>0</v>
      </c>
      <c r="BK266" s="515">
        <f t="array" ref="BK266">IFERROR(INDEX($N101:$N115,MATCH(1,IF($L101:$L115&lt;=BK$167,IF($M101:$M115&gt;=BK$167,1)),0))*$B101/12,0)</f>
        <v>0</v>
      </c>
      <c r="BL266" s="515">
        <f t="array" ref="BL266">IFERROR(INDEX($N101:$N115,MATCH(1,IF($L101:$L115&lt;=BL$167,IF($M101:$M115&gt;=BL$167,1)),0))*$B101/12,0)</f>
        <v>0</v>
      </c>
      <c r="BM266" s="515">
        <f t="array" ref="BM266">IFERROR(INDEX($N101:$N115,MATCH(1,IF($L101:$L115&lt;=BM$167,IF($M101:$M115&gt;=BM$167,1)),0))*$B101/12,0)</f>
        <v>0</v>
      </c>
      <c r="BN266" s="515">
        <f t="array" ref="BN266">IFERROR(INDEX($N101:$N115,MATCH(1,IF($L101:$L115&lt;=BN$167,IF($M101:$M115&gt;=BN$167,1)),0))*$B101/12,0)</f>
        <v>0</v>
      </c>
      <c r="BO266" s="515">
        <f t="array" ref="BO266">IFERROR(INDEX($N101:$N115,MATCH(1,IF($L101:$L115&lt;=BO$167,IF($M101:$M115&gt;=BO$167,1)),0))*$B101/12,0)</f>
        <v>0</v>
      </c>
      <c r="BP266" s="515">
        <f t="array" ref="BP266">IFERROR(INDEX($N101:$N115,MATCH(1,IF($L101:$L115&lt;=BP$167,IF($M101:$M115&gt;=BP$167,1)),0))*$B101/12,0)</f>
        <v>0</v>
      </c>
      <c r="BQ266" s="515">
        <f t="array" ref="BQ266">IFERROR(INDEX($N101:$N115,MATCH(1,IF($L101:$L115&lt;=BQ$167,IF($M101:$M115&gt;=BQ$167,1)),0))*$B101/12,0)</f>
        <v>0</v>
      </c>
      <c r="BR266" s="515">
        <f t="array" ref="BR266">IFERROR(INDEX($N101:$N115,MATCH(1,IF($L101:$L115&lt;=BR$167,IF($M101:$M115&gt;=BR$167,1)),0))*$B101/12,0)</f>
        <v>0</v>
      </c>
      <c r="BS266" s="515">
        <f t="array" ref="BS266">IFERROR(INDEX($N101:$N115,MATCH(1,IF($L101:$L115&lt;=BS$167,IF($M101:$M115&gt;=BS$167,1)),0))*$B101/12,0)</f>
        <v>0</v>
      </c>
      <c r="BT266" s="515">
        <f t="array" ref="BT266">IFERROR(INDEX($N101:$N115,MATCH(1,IF($L101:$L115&lt;=BT$167,IF($M101:$M115&gt;=BT$167,1)),0))*$B101/12,0)</f>
        <v>0</v>
      </c>
      <c r="BU266" s="515">
        <f t="array" ref="BU266">IFERROR(INDEX($N101:$N115,MATCH(1,IF($L101:$L115&lt;=BU$167,IF($M101:$M115&gt;=BU$167,1)),0))*$B101/12,0)</f>
        <v>0</v>
      </c>
      <c r="BV266" s="515">
        <f t="array" ref="BV266">IFERROR(INDEX($N101:$N115,MATCH(1,IF($L101:$L115&lt;=BV$167,IF($M101:$M115&gt;=BV$167,1)),0))*$B101/12,0)</f>
        <v>0</v>
      </c>
      <c r="BW266" s="515">
        <f t="array" ref="BW266">IFERROR(INDEX($N101:$N115,MATCH(1,IF($L101:$L115&lt;=BW$167,IF($M101:$M115&gt;=BW$167,1)),0))*$B101/12,0)</f>
        <v>0</v>
      </c>
      <c r="BX266" s="515">
        <f t="array" ref="BX266">IFERROR(INDEX($N101:$N115,MATCH(1,IF($L101:$L115&lt;=BX$167,IF($M101:$M115&gt;=BX$167,1)),0))*$B101/12,0)</f>
        <v>0</v>
      </c>
      <c r="BY266" s="515">
        <f t="array" ref="BY266">IFERROR(INDEX($N101:$N115,MATCH(1,IF($L101:$L115&lt;=BY$167,IF($M101:$M115&gt;=BY$167,1)),0))*$B101/12,0)</f>
        <v>0</v>
      </c>
      <c r="BZ266" s="515">
        <f t="array" ref="BZ266">IFERROR(INDEX($N101:$N115,MATCH(1,IF($L101:$L115&lt;=BZ$167,IF($M101:$M115&gt;=BZ$167,1)),0))*$B101/12,0)</f>
        <v>0</v>
      </c>
      <c r="CA266" s="515">
        <f t="array" ref="CA266">IFERROR(INDEX($N101:$N115,MATCH(1,IF($L101:$L115&lt;=CA$167,IF($M101:$M115&gt;=CA$167,1)),0))*$B101/12,0)</f>
        <v>0</v>
      </c>
      <c r="CB266" s="515">
        <f t="array" ref="CB266">IFERROR(INDEX($N101:$N115,MATCH(1,IF($L101:$L115&lt;=CB$167,IF($M101:$M115&gt;=CB$167,1)),0))*$B101/12,0)</f>
        <v>0</v>
      </c>
      <c r="CC266" s="515">
        <f t="array" ref="CC266">IFERROR(INDEX($N101:$N115,MATCH(1,IF($L101:$L115&lt;=CC$167,IF($M101:$M115&gt;=CC$167,1)),0))*$B101/12,0)</f>
        <v>0</v>
      </c>
      <c r="CD266" s="515">
        <f t="array" ref="CD266">IFERROR(INDEX($N101:$N115,MATCH(1,IF($L101:$L115&lt;=CD$167,IF($M101:$M115&gt;=CD$167,1)),0))*$B101/12,0)</f>
        <v>0</v>
      </c>
      <c r="CE266" s="515">
        <f t="array" ref="CE266">IFERROR(INDEX($N101:$N115,MATCH(1,IF($L101:$L115&lt;=CE$167,IF($M101:$M115&gt;=CE$167,1)),0))*$B101/12,0)</f>
        <v>0</v>
      </c>
      <c r="CF266" s="515">
        <f t="array" ref="CF266">IFERROR(INDEX($N101:$N115,MATCH(1,IF($L101:$L115&lt;=CF$167,IF($M101:$M115&gt;=CF$167,1)),0))*$B101/12,0)</f>
        <v>0</v>
      </c>
      <c r="CG266" s="515">
        <f t="array" ref="CG266">IFERROR(INDEX($N101:$N115,MATCH(1,IF($L101:$L115&lt;=CG$167,IF($M101:$M115&gt;=CG$167,1)),0))*$B101/12,0)</f>
        <v>0</v>
      </c>
      <c r="CH266" s="515">
        <f t="array" ref="CH266">IFERROR(INDEX($N101:$N115,MATCH(1,IF($L101:$L115&lt;=CH$167,IF($M101:$M115&gt;=CH$167,1)),0))*$B101/12,0)</f>
        <v>0</v>
      </c>
      <c r="CI266" s="515">
        <f t="array" ref="CI266">IFERROR(INDEX($N101:$N115,MATCH(1,IF($L101:$L115&lt;=CI$167,IF($M101:$M115&gt;=CI$167,1)),0))*$B101/12,0)</f>
        <v>0</v>
      </c>
      <c r="CJ266" s="515">
        <f t="array" ref="CJ266">IFERROR(INDEX($N101:$N115,MATCH(1,IF($L101:$L115&lt;=CJ$167,IF($M101:$M115&gt;=CJ$167,1)),0))*$B101/12,0)</f>
        <v>0</v>
      </c>
      <c r="CK266" s="515">
        <f t="array" ref="CK266">IFERROR(INDEX($N101:$N115,MATCH(1,IF($L101:$L115&lt;=CK$167,IF($M101:$M115&gt;=CK$167,1)),0))*$B101/12,0)</f>
        <v>0</v>
      </c>
      <c r="CL266" s="515">
        <f t="array" ref="CL266">IFERROR(INDEX($N101:$N115,MATCH(1,IF($L101:$L115&lt;=CL$167,IF($M101:$M115&gt;=CL$167,1)),0))*$B101/12,0)</f>
        <v>0</v>
      </c>
      <c r="CM266" s="515">
        <f t="array" ref="CM266">IFERROR(INDEX($N101:$N115,MATCH(1,IF($L101:$L115&lt;=CM$167,IF($M101:$M115&gt;=CM$167,1)),0))*$B101/12,0)</f>
        <v>0</v>
      </c>
      <c r="CN266" s="515">
        <f t="array" ref="CN266">IFERROR(INDEX($N101:$N115,MATCH(1,IF($L101:$L115&lt;=CN$167,IF($M101:$M115&gt;=CN$167,1)),0))*$B101/12,0)</f>
        <v>0</v>
      </c>
      <c r="CO266" s="515">
        <f t="array" ref="CO266">IFERROR(INDEX($N101:$N115,MATCH(1,IF($L101:$L115&lt;=CO$167,IF($M101:$M115&gt;=CO$167,1)),0))*$B101/12,0)</f>
        <v>0</v>
      </c>
      <c r="CP266" s="515">
        <f t="array" ref="CP266">IFERROR(INDEX($N101:$N115,MATCH(1,IF($L101:$L115&lt;=CP$167,IF($M101:$M115&gt;=CP$167,1)),0))*$B101/12,0)</f>
        <v>0</v>
      </c>
      <c r="CQ266" s="515">
        <f t="array" ref="CQ266">IFERROR(INDEX($N101:$N115,MATCH(1,IF($L101:$L115&lt;=CQ$167,IF($M101:$M115&gt;=CQ$167,1)),0))*$B101/12,0)</f>
        <v>0</v>
      </c>
      <c r="CR266" s="515">
        <f t="array" ref="CR266">IFERROR(INDEX($N101:$N115,MATCH(1,IF($L101:$L115&lt;=CR$167,IF($M101:$M115&gt;=CR$167,1)),0))*$B101/12,0)</f>
        <v>0</v>
      </c>
      <c r="CS266" s="515">
        <f t="array" ref="CS266">IFERROR(INDEX($N101:$N115,MATCH(1,IF($L101:$L115&lt;=CS$167,IF($M101:$M115&gt;=CS$167,1)),0))*$B101/12,0)</f>
        <v>0</v>
      </c>
      <c r="CT266" s="515">
        <f t="array" ref="CT266">IFERROR(INDEX($N101:$N115,MATCH(1,IF($L101:$L115&lt;=CT$167,IF($M101:$M115&gt;=CT$167,1)),0))*$B101/12,0)</f>
        <v>0</v>
      </c>
      <c r="CU266" s="515">
        <f t="array" ref="CU266">IFERROR(INDEX($N101:$N115,MATCH(1,IF($L101:$L115&lt;=CU$167,IF($M101:$M115&gt;=CU$167,1)),0))*$B101/12,0)</f>
        <v>0</v>
      </c>
      <c r="CV266" s="515">
        <f t="array" ref="CV266">IFERROR(INDEX($N101:$N115,MATCH(1,IF($L101:$L115&lt;=CV$167,IF($M101:$M115&gt;=CV$167,1)),0))*$B101/12,0)</f>
        <v>0</v>
      </c>
      <c r="CW266" s="515">
        <f t="array" ref="CW266">IFERROR(INDEX($N101:$N115,MATCH(1,IF($L101:$L115&lt;=CW$167,IF($M101:$M115&gt;=CW$167,1)),0))*$B101/12,0)</f>
        <v>0</v>
      </c>
      <c r="CX266" s="515">
        <f t="array" ref="CX266">IFERROR(INDEX($N101:$N115,MATCH(1,IF($L101:$L115&lt;=CX$167,IF($M101:$M115&gt;=CX$167,1)),0))*$B101/12,0)</f>
        <v>0</v>
      </c>
      <c r="CY266" s="515">
        <f t="array" ref="CY266">IFERROR(INDEX($N101:$N115,MATCH(1,IF($L101:$L115&lt;=CY$167,IF($M101:$M115&gt;=CY$167,1)),0))*$B101/12,0)</f>
        <v>0</v>
      </c>
      <c r="CZ266" s="515">
        <f t="array" ref="CZ266">IFERROR(INDEX($N101:$N115,MATCH(1,IF($L101:$L115&lt;=CZ$167,IF($M101:$M115&gt;=CZ$167,1)),0))*$B101/12,0)</f>
        <v>0</v>
      </c>
      <c r="DA266" s="515">
        <f t="array" ref="DA266">IFERROR(INDEX($N101:$N115,MATCH(1,IF($L101:$L115&lt;=DA$167,IF($M101:$M115&gt;=DA$167,1)),0))*$B101/12,0)</f>
        <v>0</v>
      </c>
      <c r="DB266" s="515">
        <f t="array" ref="DB266">IFERROR(INDEX($N101:$N115,MATCH(1,IF($L101:$L115&lt;=DB$167,IF($M101:$M115&gt;=DB$167,1)),0))*$B101/12,0)</f>
        <v>0</v>
      </c>
      <c r="DC266" s="515">
        <f t="array" ref="DC266">IFERROR(INDEX($N101:$N115,MATCH(1,IF($L101:$L115&lt;=DC$167,IF($M101:$M115&gt;=DC$167,1)),0))*$B101/12,0)</f>
        <v>0</v>
      </c>
      <c r="DD266" s="515">
        <f t="array" ref="DD266">IFERROR(INDEX($N101:$N115,MATCH(1,IF($L101:$L115&lt;=DD$167,IF($M101:$M115&gt;=DD$167,1)),0))*$B101/12,0)</f>
        <v>0</v>
      </c>
      <c r="DE266" s="515">
        <f t="array" ref="DE266">IFERROR(INDEX($N101:$N115,MATCH(1,IF($L101:$L115&lt;=DE$167,IF($M101:$M115&gt;=DE$167,1)),0))*$B101/12,0)</f>
        <v>0</v>
      </c>
      <c r="DF266" s="515">
        <f t="array" ref="DF266">IFERROR(INDEX($N101:$N115,MATCH(1,IF($L101:$L115&lt;=DF$167,IF($M101:$M115&gt;=DF$167,1)),0))*$B101/12,0)</f>
        <v>0</v>
      </c>
      <c r="DG266" s="515">
        <f t="array" ref="DG266">IFERROR(INDEX($N101:$N115,MATCH(1,IF($L101:$L115&lt;=DG$167,IF($M101:$M115&gt;=DG$167,1)),0))*$B101/12,0)</f>
        <v>0</v>
      </c>
      <c r="DH266" s="515">
        <f t="array" ref="DH266">IFERROR(INDEX($N101:$N115,MATCH(1,IF($L101:$L115&lt;=DH$167,IF($M101:$M115&gt;=DH$167,1)),0))*$B101/12,0)</f>
        <v>0</v>
      </c>
      <c r="DI266" s="515">
        <f t="array" ref="DI266">IFERROR(INDEX($N101:$N115,MATCH(1,IF($L101:$L115&lt;=DI$167,IF($M101:$M115&gt;=DI$167,1)),0))*$B101/12,0)</f>
        <v>0</v>
      </c>
      <c r="DJ266" s="515">
        <f t="array" ref="DJ266">IFERROR(INDEX($N101:$N115,MATCH(1,IF($L101:$L115&lt;=DJ$167,IF($M101:$M115&gt;=DJ$167,1)),0))*$B101/12,0)</f>
        <v>0</v>
      </c>
      <c r="DK266" s="515">
        <f t="array" ref="DK266">IFERROR(INDEX($N101:$N115,MATCH(1,IF($L101:$L115&lt;=DK$167,IF($M101:$M115&gt;=DK$167,1)),0))*$B101/12,0)</f>
        <v>0</v>
      </c>
      <c r="DL266" s="515">
        <f t="array" ref="DL266">IFERROR(INDEX($N101:$N115,MATCH(1,IF($L101:$L115&lt;=DL$167,IF($M101:$M115&gt;=DL$167,1)),0))*$B101/12,0)</f>
        <v>0</v>
      </c>
      <c r="DM266" s="515">
        <f t="array" ref="DM266">IFERROR(INDEX($N101:$N115,MATCH(1,IF($L101:$L115&lt;=DM$167,IF($M101:$M115&gt;=DM$167,1)),0))*$B101/12,0)</f>
        <v>0</v>
      </c>
      <c r="DN266" s="515">
        <f t="array" ref="DN266">IFERROR(INDEX($N101:$N115,MATCH(1,IF($L101:$L115&lt;=DN$167,IF($M101:$M115&gt;=DN$167,1)),0))*$B101/12,0)</f>
        <v>0</v>
      </c>
      <c r="DO266" s="515">
        <f t="array" ref="DO266">IFERROR(INDEX($N101:$N115,MATCH(1,IF($L101:$L115&lt;=DO$167,IF($M101:$M115&gt;=DO$167,1)),0))*$B101/12,0)</f>
        <v>0</v>
      </c>
      <c r="DP266" s="515">
        <f t="array" ref="DP266">IFERROR(INDEX($N101:$N115,MATCH(1,IF($L101:$L115&lt;=DP$167,IF($M101:$M115&gt;=DP$167,1)),0))*$B101/12,0)</f>
        <v>0</v>
      </c>
      <c r="DQ266" s="515">
        <f t="array" ref="DQ266">IFERROR(INDEX($N101:$N115,MATCH(1,IF($L101:$L115&lt;=DQ$167,IF($M101:$M115&gt;=DQ$167,1)),0))*$B101/12,0)</f>
        <v>0</v>
      </c>
      <c r="DR266" s="515">
        <f t="array" ref="DR266">IFERROR(INDEX($N101:$N115,MATCH(1,IF($L101:$L115&lt;=DR$167,IF($M101:$M115&gt;=DR$167,1)),0))*$B101/12,0)</f>
        <v>0</v>
      </c>
      <c r="DS266" s="515">
        <f t="array" ref="DS266">IFERROR(INDEX($N101:$N115,MATCH(1,IF($L101:$L115&lt;=DS$167,IF($M101:$M115&gt;=DS$167,1)),0))*$B101/12,0)</f>
        <v>0</v>
      </c>
      <c r="DT266" s="515">
        <f t="array" ref="DT266">IFERROR(INDEX($N101:$N115,MATCH(1,IF($L101:$L115&lt;=DT$167,IF($M101:$M115&gt;=DT$167,1)),0))*$B101/12,0)</f>
        <v>0</v>
      </c>
      <c r="DU266" s="515">
        <f t="array" ref="DU266">IFERROR(INDEX($N101:$N115,MATCH(1,IF($L101:$L115&lt;=DU$167,IF($M101:$M115&gt;=DU$167,1)),0))*$B101/12,0)</f>
        <v>0</v>
      </c>
      <c r="DV266" s="515">
        <f t="array" ref="DV266">IFERROR(INDEX($N101:$N115,MATCH(1,IF($L101:$L115&lt;=DV$167,IF($M101:$M115&gt;=DV$167,1)),0))*$B101/12,0)</f>
        <v>0</v>
      </c>
      <c r="DW266" s="515">
        <f t="array" ref="DW266">IFERROR(INDEX($N101:$N115,MATCH(1,IF($L101:$L115&lt;=DW$167,IF($M101:$M115&gt;=DW$167,1)),0))*$B101/12,0)</f>
        <v>0</v>
      </c>
      <c r="DX266" s="515">
        <f t="array" ref="DX266">IFERROR(INDEX($N101:$N115,MATCH(1,IF($L101:$L115&lt;=DX$167,IF($M101:$M115&gt;=DX$167,1)),0))*$B101/12,0)</f>
        <v>0</v>
      </c>
      <c r="DY266" s="515">
        <f t="array" ref="DY266">IFERROR(INDEX($N101:$N115,MATCH(1,IF($L101:$L115&lt;=DY$167,IF($M101:$M115&gt;=DY$167,1)),0))*$B101/12,0)</f>
        <v>0</v>
      </c>
      <c r="DZ266" s="515">
        <f t="array" ref="DZ266">IFERROR(INDEX($N101:$N115,MATCH(1,IF($L101:$L115&lt;=DZ$167,IF($M101:$M115&gt;=DZ$167,1)),0))*$B101/12,0)</f>
        <v>0</v>
      </c>
      <c r="EA266" s="515">
        <f t="array" ref="EA266">IFERROR(INDEX($N101:$N115,MATCH(1,IF($L101:$L115&lt;=EA$167,IF($M101:$M115&gt;=EA$167,1)),0))*$B101/12,0)</f>
        <v>0</v>
      </c>
      <c r="EB266" s="515">
        <f t="array" ref="EB266">IFERROR(INDEX($N101:$N115,MATCH(1,IF($L101:$L115&lt;=EB$167,IF($M101:$M115&gt;=EB$167,1)),0))*$B101/12,0)</f>
        <v>0</v>
      </c>
      <c r="EC266" s="515">
        <f t="array" ref="EC266">IFERROR(INDEX($N101:$N115,MATCH(1,IF($L101:$L115&lt;=EC$167,IF($M101:$M115&gt;=EC$167,1)),0))*$B101/12,0)</f>
        <v>0</v>
      </c>
      <c r="ED266" s="515">
        <f t="array" ref="ED266">IFERROR(INDEX($N101:$N115,MATCH(1,IF($L101:$L115&lt;=ED$167,IF($M101:$M115&gt;=ED$167,1)),0))*$B101/12,0)</f>
        <v>0</v>
      </c>
      <c r="EE266" s="515">
        <f t="array" ref="EE266">IFERROR(INDEX($N101:$N115,MATCH(1,IF($L101:$L115&lt;=EE$167,IF($M101:$M115&gt;=EE$167,1)),0))*$B101/12,0)</f>
        <v>0</v>
      </c>
      <c r="EF266" s="515">
        <f t="array" ref="EF266">IFERROR(INDEX($N101:$N115,MATCH(1,IF($L101:$L115&lt;=EF$167,IF($M101:$M115&gt;=EF$167,1)),0))*$B101/12,0)</f>
        <v>0</v>
      </c>
      <c r="EG266" s="515">
        <f t="array" ref="EG266">IFERROR(INDEX($N101:$N115,MATCH(1,IF($L101:$L115&lt;=EG$167,IF($M101:$M115&gt;=EG$167,1)),0))*$B101/12,0)</f>
        <v>0</v>
      </c>
      <c r="EH266" s="515">
        <f t="array" ref="EH266">IFERROR(INDEX($N101:$N115,MATCH(1,IF($L101:$L115&lt;=EH$167,IF($M101:$M115&gt;=EH$167,1)),0))*$B101/12,0)</f>
        <v>0</v>
      </c>
      <c r="EI266" s="515">
        <f t="array" ref="EI266">IFERROR(INDEX($N101:$N115,MATCH(1,IF($L101:$L115&lt;=EI$167,IF($M101:$M115&gt;=EI$167,1)),0))*$B101/12,0)</f>
        <v>0</v>
      </c>
      <c r="EJ266" s="515">
        <f t="array" ref="EJ266">IFERROR(INDEX($N101:$N115,MATCH(1,IF($L101:$L115&lt;=EJ$167,IF($M101:$M115&gt;=EJ$167,1)),0))*$B101/12,0)</f>
        <v>0</v>
      </c>
      <c r="EK266" s="515">
        <f t="array" ref="EK266">IFERROR(INDEX($N101:$N115,MATCH(1,IF($L101:$L115&lt;=EK$167,IF($M101:$M115&gt;=EK$167,1)),0))*$B101/12,0)</f>
        <v>0</v>
      </c>
      <c r="EL266" s="515">
        <f t="array" ref="EL266">IFERROR(INDEX($N101:$N115,MATCH(1,IF($L101:$L115&lt;=EL$167,IF($M101:$M115&gt;=EL$167,1)),0))*$B101/12,0)</f>
        <v>0</v>
      </c>
      <c r="EM266" s="515">
        <f t="array" ref="EM266">IFERROR(INDEX($N101:$N115,MATCH(1,IF($L101:$L115&lt;=EM$167,IF($M101:$M115&gt;=EM$167,1)),0))*$B101/12,0)</f>
        <v>0</v>
      </c>
      <c r="EN266" s="515">
        <f t="array" ref="EN266">IFERROR(INDEX($N101:$N115,MATCH(1,IF($L101:$L115&lt;=EN$167,IF($M101:$M115&gt;=EN$167,1)),0))*$B101/12,0)</f>
        <v>0</v>
      </c>
      <c r="EO266" s="515">
        <f t="array" ref="EO266">IFERROR(INDEX($N101:$N115,MATCH(1,IF($L101:$L115&lt;=EO$167,IF($M101:$M115&gt;=EO$167,1)),0))*$B101/12,0)</f>
        <v>0</v>
      </c>
      <c r="EP266" s="515">
        <f t="array" ref="EP266">IFERROR(INDEX($N101:$N115,MATCH(1,IF($L101:$L115&lt;=EP$167,IF($M101:$M115&gt;=EP$167,1)),0))*$B101/12,0)</f>
        <v>0</v>
      </c>
      <c r="EQ266" s="515">
        <f t="array" ref="EQ266">IFERROR(INDEX($N101:$N115,MATCH(1,IF($L101:$L115&lt;=EQ$167,IF($M101:$M115&gt;=EQ$167,1)),0))*$B101/12,0)</f>
        <v>0</v>
      </c>
      <c r="ER266" s="515">
        <f t="array" ref="ER266">IFERROR(INDEX($N101:$N115,MATCH(1,IF($L101:$L115&lt;=ER$167,IF($M101:$M115&gt;=ER$167,1)),0))*$B101/12,0)</f>
        <v>0</v>
      </c>
      <c r="ES266" s="515">
        <f t="array" ref="ES266">IFERROR(INDEX($N101:$N115,MATCH(1,IF($L101:$L115&lt;=ES$167,IF($M101:$M115&gt;=ES$167,1)),0))*$B101/12,0)</f>
        <v>0</v>
      </c>
      <c r="ET266" s="515">
        <f t="array" ref="ET266">IFERROR(INDEX($N101:$N115,MATCH(1,IF($L101:$L115&lt;=ET$167,IF($M101:$M115&gt;=ET$167,1)),0))*$B101/12,0)</f>
        <v>0</v>
      </c>
      <c r="EU266" s="515">
        <f t="array" ref="EU266">IFERROR(INDEX($N101:$N115,MATCH(1,IF($L101:$L115&lt;=EU$167,IF($M101:$M115&gt;=EU$167,1)),0))*$B101/12,0)</f>
        <v>0</v>
      </c>
      <c r="EV266" s="515">
        <f t="array" ref="EV266">IFERROR(INDEX($N101:$N115,MATCH(1,IF($L101:$L115&lt;=EV$167,IF($M101:$M115&gt;=EV$167,1)),0))*$B101/12,0)</f>
        <v>0</v>
      </c>
      <c r="EW266" s="515">
        <f t="array" ref="EW266">IFERROR(INDEX($N101:$N115,MATCH(1,IF($L101:$L115&lt;=EW$167,IF($M101:$M115&gt;=EW$167,1)),0))*$B101/12,0)</f>
        <v>0</v>
      </c>
      <c r="EX266" s="515">
        <f t="array" ref="EX266">IFERROR(INDEX($N101:$N115,MATCH(1,IF($L101:$L115&lt;=EX$167,IF($M101:$M115&gt;=EX$167,1)),0))*$B101/12,0)</f>
        <v>0</v>
      </c>
      <c r="EY266" s="515">
        <f t="array" ref="EY266">IFERROR(INDEX($N101:$N115,MATCH(1,IF($L101:$L115&lt;=EY$167,IF($M101:$M115&gt;=EY$167,1)),0))*$B101/12,0)</f>
        <v>0</v>
      </c>
      <c r="EZ266" s="515">
        <f t="array" ref="EZ266">IFERROR(INDEX($N101:$N115,MATCH(1,IF($L101:$L115&lt;=EZ$167,IF($M101:$M115&gt;=EZ$167,1)),0))*$B101/12,0)</f>
        <v>0</v>
      </c>
      <c r="FA266" s="515">
        <f t="array" ref="FA266">IFERROR(INDEX($N101:$N115,MATCH(1,IF($L101:$L115&lt;=FA$167,IF($M101:$M115&gt;=FA$167,1)),0))*$B101/12,0)</f>
        <v>0</v>
      </c>
      <c r="FB266" s="515">
        <f t="array" ref="FB266">IFERROR(INDEX($N101:$N115,MATCH(1,IF($L101:$L115&lt;=FB$167,IF($M101:$M115&gt;=FB$167,1)),0))*$B101/12,0)</f>
        <v>0</v>
      </c>
      <c r="FC266" s="515">
        <f t="array" ref="FC266">IFERROR(INDEX($N101:$N115,MATCH(1,IF($L101:$L115&lt;=FC$167,IF($M101:$M115&gt;=FC$167,1)),0))*$B101/12,0)</f>
        <v>0</v>
      </c>
      <c r="FD266" s="515">
        <f t="array" ref="FD266">IFERROR(INDEX($N101:$N115,MATCH(1,IF($L101:$L115&lt;=FD$167,IF($M101:$M115&gt;=FD$167,1)),0))*$B101/12,0)</f>
        <v>0</v>
      </c>
      <c r="FE266" s="515">
        <f t="array" ref="FE266">IFERROR(INDEX($N101:$N115,MATCH(1,IF($L101:$L115&lt;=FE$167,IF($M101:$M115&gt;=FE$167,1)),0))*$B101/12,0)</f>
        <v>0</v>
      </c>
      <c r="FF266" s="515">
        <f t="array" ref="FF266">IFERROR(INDEX($N101:$N115,MATCH(1,IF($L101:$L115&lt;=FF$167,IF($M101:$M115&gt;=FF$167,1)),0))*$B101/12,0)</f>
        <v>0</v>
      </c>
      <c r="FG266" s="515">
        <f t="array" ref="FG266">IFERROR(INDEX($N101:$N115,MATCH(1,IF($L101:$L115&lt;=FG$167,IF($M101:$M115&gt;=FG$167,1)),0))*$B101/12,0)</f>
        <v>0</v>
      </c>
      <c r="FH266" s="515">
        <f t="array" ref="FH266">IFERROR(INDEX($N101:$N115,MATCH(1,IF($L101:$L115&lt;=FH$167,IF($M101:$M115&gt;=FH$167,1)),0))*$B101/12,0)</f>
        <v>0</v>
      </c>
      <c r="FI266" s="515">
        <f t="array" ref="FI266">IFERROR(INDEX($N101:$N115,MATCH(1,IF($L101:$L115&lt;=FI$167,IF($M101:$M115&gt;=FI$167,1)),0))*$B101/12,0)</f>
        <v>0</v>
      </c>
      <c r="FJ266" s="515">
        <f t="array" ref="FJ266">IFERROR(INDEX($N101:$N115,MATCH(1,IF($L101:$L115&lt;=FJ$167,IF($M101:$M115&gt;=FJ$167,1)),0))*$B101/12,0)</f>
        <v>0</v>
      </c>
      <c r="FK266" s="515">
        <f t="array" ref="FK266">IFERROR(INDEX($N101:$N115,MATCH(1,IF($L101:$L115&lt;=FK$167,IF($M101:$M115&gt;=FK$167,1)),0))*$B101/12,0)</f>
        <v>0</v>
      </c>
      <c r="FL266" s="515">
        <f t="array" ref="FL266">IFERROR(INDEX($N101:$N115,MATCH(1,IF($L101:$L115&lt;=FL$167,IF($M101:$M115&gt;=FL$167,1)),0))*$B101/12,0)</f>
        <v>0</v>
      </c>
      <c r="FM266" s="515">
        <f t="array" ref="FM266">IFERROR(INDEX($N101:$N115,MATCH(1,IF($L101:$L115&lt;=FM$167,IF($M101:$M115&gt;=FM$167,1)),0))*$B101/12,0)</f>
        <v>0</v>
      </c>
      <c r="FN266" s="515">
        <f t="array" ref="FN266">IFERROR(INDEX($N101:$N115,MATCH(1,IF($L101:$L115&lt;=FN$167,IF($M101:$M115&gt;=FN$167,1)),0))*$B101/12,0)</f>
        <v>0</v>
      </c>
      <c r="FO266" s="515">
        <f t="array" ref="FO266">IFERROR(INDEX($N101:$N115,MATCH(1,IF($L101:$L115&lt;=FO$167,IF($M101:$M115&gt;=FO$167,1)),0))*$B101/12,0)</f>
        <v>0</v>
      </c>
      <c r="FP266" s="515">
        <f t="array" ref="FP266">IFERROR(INDEX($N101:$N115,MATCH(1,IF($L101:$L115&lt;=FP$167,IF($M101:$M115&gt;=FP$167,1)),0))*$B101/12,0)</f>
        <v>0</v>
      </c>
      <c r="FQ266" s="515">
        <f t="array" ref="FQ266">IFERROR(INDEX($N101:$N115,MATCH(1,IF($L101:$L115&lt;=FQ$167,IF($M101:$M115&gt;=FQ$167,1)),0))*$B101/12,0)</f>
        <v>0</v>
      </c>
      <c r="FR266" s="515">
        <f t="array" ref="FR266">IFERROR(INDEX($N101:$N115,MATCH(1,IF($L101:$L115&lt;=FR$167,IF($M101:$M115&gt;=FR$167,1)),0))*$B101/12,0)</f>
        <v>0</v>
      </c>
      <c r="FS266" s="515">
        <f t="array" ref="FS266">IFERROR(INDEX($N101:$N115,MATCH(1,IF($L101:$L115&lt;=FS$167,IF($M101:$M115&gt;=FS$167,1)),0))*$B101/12,0)</f>
        <v>0</v>
      </c>
      <c r="FT266" s="515">
        <f t="array" ref="FT266">IFERROR(INDEX($N101:$N115,MATCH(1,IF($L101:$L115&lt;=FT$167,IF($M101:$M115&gt;=FT$167,1)),0))*$B101/12,0)</f>
        <v>0</v>
      </c>
      <c r="FU266" s="515">
        <f t="array" ref="FU266">IFERROR(INDEX($N101:$N115,MATCH(1,IF($L101:$L115&lt;=FU$167,IF($M101:$M115&gt;=FU$167,1)),0))*$B101/12,0)</f>
        <v>0</v>
      </c>
      <c r="FV266" s="515">
        <f t="array" ref="FV266">IFERROR(INDEX($N101:$N115,MATCH(1,IF($L101:$L115&lt;=FV$167,IF($M101:$M115&gt;=FV$167,1)),0))*$B101/12,0)</f>
        <v>0</v>
      </c>
      <c r="FW266" s="515">
        <f t="array" ref="FW266">IFERROR(INDEX($N101:$N115,MATCH(1,IF($L101:$L115&lt;=FW$167,IF($M101:$M115&gt;=FW$167,1)),0))*$B101/12,0)</f>
        <v>0</v>
      </c>
      <c r="FX266" s="515">
        <f t="array" ref="FX266">IFERROR(INDEX($N101:$N115,MATCH(1,IF($L101:$L115&lt;=FX$167,IF($M101:$M115&gt;=FX$167,1)),0))*$B101/12,0)</f>
        <v>0</v>
      </c>
      <c r="FY266" s="515">
        <f t="array" ref="FY266">IFERROR(INDEX($N101:$N115,MATCH(1,IF($L101:$L115&lt;=FY$167,IF($M101:$M115&gt;=FY$167,1)),0))*$B101/12,0)</f>
        <v>0</v>
      </c>
      <c r="FZ266" s="515">
        <f t="array" ref="FZ266">IFERROR(INDEX($N101:$N115,MATCH(1,IF($L101:$L115&lt;=FZ$167,IF($M101:$M115&gt;=FZ$167,1)),0))*$B101/12,0)</f>
        <v>0</v>
      </c>
      <c r="GA266" s="515">
        <f t="array" ref="GA266">IFERROR(INDEX($N101:$N115,MATCH(1,IF($L101:$L115&lt;=GA$167,IF($M101:$M115&gt;=GA$167,1)),0))*$B101/12,0)</f>
        <v>0</v>
      </c>
      <c r="GB266" s="515">
        <f t="array" ref="GB266">IFERROR(INDEX($N101:$N115,MATCH(1,IF($L101:$L115&lt;=GB$167,IF($M101:$M115&gt;=GB$167,1)),0))*$B101/12,0)</f>
        <v>0</v>
      </c>
      <c r="GC266" s="515">
        <f t="array" ref="GC266">IFERROR(INDEX($N101:$N115,MATCH(1,IF($L101:$L115&lt;=GC$167,IF($M101:$M115&gt;=GC$167,1)),0))*$B101/12,0)</f>
        <v>0</v>
      </c>
      <c r="GD266" s="515">
        <f t="array" ref="GD266">IFERROR(INDEX($N101:$N115,MATCH(1,IF($L101:$L115&lt;=GD$167,IF($M101:$M115&gt;=GD$167,1)),0))*$B101/12,0)</f>
        <v>0</v>
      </c>
      <c r="GE266" s="515">
        <f t="array" ref="GE266">IFERROR(INDEX($N101:$N115,MATCH(1,IF($L101:$L115&lt;=GE$167,IF($M101:$M115&gt;=GE$167,1)),0))*$B101/12,0)</f>
        <v>0</v>
      </c>
      <c r="GF266" s="515">
        <f t="array" ref="GF266">IFERROR(INDEX($N101:$N115,MATCH(1,IF($L101:$L115&lt;=GF$167,IF($M101:$M115&gt;=GF$167,1)),0))*$B101/12,0)</f>
        <v>0</v>
      </c>
      <c r="GG266" s="515">
        <f t="array" ref="GG266">IFERROR(INDEX($N101:$N115,MATCH(1,IF($L101:$L115&lt;=GG$167,IF($M101:$M115&gt;=GG$167,1)),0))*$B101/12,0)</f>
        <v>0</v>
      </c>
      <c r="GH266" s="515">
        <f t="array" ref="GH266">IFERROR(INDEX($N101:$N115,MATCH(1,IF($L101:$L115&lt;=GH$167,IF($M101:$M115&gt;=GH$167,1)),0))*$B101/12,0)</f>
        <v>0</v>
      </c>
      <c r="GI266" s="515">
        <f t="array" ref="GI266">IFERROR(INDEX($N101:$N115,MATCH(1,IF($L101:$L115&lt;=GI$167,IF($M101:$M115&gt;=GI$167,1)),0))*$B101/12,0)</f>
        <v>0</v>
      </c>
      <c r="GJ266" s="515">
        <f t="array" ref="GJ266">IFERROR(INDEX($N101:$N115,MATCH(1,IF($L101:$L115&lt;=GJ$167,IF($M101:$M115&gt;=GJ$167,1)),0))*$B101/12,0)</f>
        <v>0</v>
      </c>
      <c r="GK266" s="515">
        <f t="array" ref="GK266">IFERROR(INDEX($N101:$N115,MATCH(1,IF($L101:$L115&lt;=GK$167,IF($M101:$M115&gt;=GK$167,1)),0))*$B101/12,0)</f>
        <v>0</v>
      </c>
      <c r="GL266" s="515">
        <f t="array" ref="GL266">IFERROR(INDEX($N101:$N115,MATCH(1,IF($L101:$L115&lt;=GL$167,IF($M101:$M115&gt;=GL$167,1)),0))*$B101/12,0)</f>
        <v>0</v>
      </c>
      <c r="GM266" s="515">
        <f t="array" ref="GM266">IFERROR(INDEX($N101:$N115,MATCH(1,IF($L101:$L115&lt;=GM$167,IF($M101:$M115&gt;=GM$167,1)),0))*$B101/12,0)</f>
        <v>0</v>
      </c>
      <c r="GN266" s="515">
        <f t="array" ref="GN266">IFERROR(INDEX($N101:$N115,MATCH(1,IF($L101:$L115&lt;=GN$167,IF($M101:$M115&gt;=GN$167,1)),0))*$B101/12,0)</f>
        <v>0</v>
      </c>
      <c r="GO266" s="515">
        <f t="array" ref="GO266">IFERROR(INDEX($N101:$N115,MATCH(1,IF($L101:$L115&lt;=GO$167,IF($M101:$M115&gt;=GO$167,1)),0))*$B101/12,0)</f>
        <v>0</v>
      </c>
      <c r="GP266" s="515">
        <f t="array" ref="GP266">IFERROR(INDEX($N101:$N115,MATCH(1,IF($L101:$L115&lt;=GP$167,IF($M101:$M115&gt;=GP$167,1)),0))*$B101/12,0)</f>
        <v>0</v>
      </c>
      <c r="GQ266" s="515">
        <f t="array" ref="GQ266">IFERROR(INDEX($N101:$N115,MATCH(1,IF($L101:$L115&lt;=GQ$167,IF($M101:$M115&gt;=GQ$167,1)),0))*$B101/12,0)</f>
        <v>0</v>
      </c>
      <c r="GR266" s="515">
        <f t="array" ref="GR266">IFERROR(INDEX($N101:$N115,MATCH(1,IF($L101:$L115&lt;=GR$167,IF($M101:$M115&gt;=GR$167,1)),0))*$B101/12,0)</f>
        <v>0</v>
      </c>
      <c r="GS266" s="515">
        <f t="array" ref="GS266">IFERROR(INDEX($N101:$N115,MATCH(1,IF($L101:$L115&lt;=GS$167,IF($M101:$M115&gt;=GS$167,1)),0))*$B101/12,0)</f>
        <v>0</v>
      </c>
      <c r="GT266" s="515">
        <f t="array" ref="GT266">IFERROR(INDEX($N101:$N115,MATCH(1,IF($L101:$L115&lt;=GT$167,IF($M101:$M115&gt;=GT$167,1)),0))*$B101/12,0)</f>
        <v>0</v>
      </c>
      <c r="GU266" s="515">
        <f t="array" ref="GU266">IFERROR(INDEX($N101:$N115,MATCH(1,IF($L101:$L115&lt;=GU$167,IF($M101:$M115&gt;=GU$167,1)),0))*$B101/12,0)</f>
        <v>0</v>
      </c>
      <c r="GV266" s="515">
        <f t="array" ref="GV266">IFERROR(INDEX($N101:$N115,MATCH(1,IF($L101:$L115&lt;=GV$167,IF($M101:$M115&gt;=GV$167,1)),0))*$B101/12,0)</f>
        <v>0</v>
      </c>
      <c r="GW266" s="515">
        <f t="array" ref="GW266">IFERROR(INDEX($N101:$N115,MATCH(1,IF($L101:$L115&lt;=GW$167,IF($M101:$M115&gt;=GW$167,1)),0))*$B101/12,0)</f>
        <v>0</v>
      </c>
      <c r="GX266" s="515">
        <f t="array" ref="GX266">IFERROR(INDEX($N101:$N115,MATCH(1,IF($L101:$L115&lt;=GX$167,IF($M101:$M115&gt;=GX$167,1)),0))*$B101/12,0)</f>
        <v>0</v>
      </c>
      <c r="GY266" s="515">
        <f t="array" ref="GY266">IFERROR(INDEX($N101:$N115,MATCH(1,IF($L101:$L115&lt;=GY$167,IF($M101:$M115&gt;=GY$167,1)),0))*$B101/12,0)</f>
        <v>0</v>
      </c>
      <c r="GZ266" s="515">
        <f t="array" ref="GZ266">IFERROR(INDEX($N101:$N115,MATCH(1,IF($L101:$L115&lt;=GZ$167,IF($M101:$M115&gt;=GZ$167,1)),0))*$B101/12,0)</f>
        <v>0</v>
      </c>
      <c r="HA266" s="515">
        <f t="array" ref="HA266">IFERROR(INDEX($N101:$N115,MATCH(1,IF($L101:$L115&lt;=HA$167,IF($M101:$M115&gt;=HA$167,1)),0))*$B101/12,0)</f>
        <v>0</v>
      </c>
      <c r="HB266" s="515">
        <f t="array" ref="HB266">IFERROR(INDEX($N101:$N115,MATCH(1,IF($L101:$L115&lt;=HB$167,IF($M101:$M115&gt;=HB$167,1)),0))*$B101/12,0)</f>
        <v>0</v>
      </c>
      <c r="HC266" s="515">
        <f t="array" ref="HC266">IFERROR(INDEX($N101:$N115,MATCH(1,IF($L101:$L115&lt;=HC$167,IF($M101:$M115&gt;=HC$167,1)),0))*$B101/12,0)</f>
        <v>0</v>
      </c>
      <c r="HD266" s="515">
        <f t="array" ref="HD266">IFERROR(INDEX($N101:$N115,MATCH(1,IF($L101:$L115&lt;=HD$167,IF($M101:$M115&gt;=HD$167,1)),0))*$B101/12,0)</f>
        <v>0</v>
      </c>
      <c r="HE266" s="515">
        <f t="array" ref="HE266">IFERROR(INDEX($N101:$N115,MATCH(1,IF($L101:$L115&lt;=HE$167,IF($M101:$M115&gt;=HE$167,1)),0))*$B101/12,0)</f>
        <v>0</v>
      </c>
      <c r="HF266" s="515">
        <f t="array" ref="HF266">IFERROR(INDEX($N101:$N115,MATCH(1,IF($L101:$L115&lt;=HF$167,IF($M101:$M115&gt;=HF$167,1)),0))*$B101/12,0)</f>
        <v>0</v>
      </c>
      <c r="HG266" s="515">
        <f t="array" ref="HG266">IFERROR(INDEX($N101:$N115,MATCH(1,IF($L101:$L115&lt;=HG$167,IF($M101:$M115&gt;=HG$167,1)),0))*$B101/12,0)</f>
        <v>0</v>
      </c>
      <c r="HH266" s="515">
        <f t="array" ref="HH266">IFERROR(INDEX($N101:$N115,MATCH(1,IF($L101:$L115&lt;=HH$167,IF($M101:$M115&gt;=HH$167,1)),0))*$B101/12,0)</f>
        <v>0</v>
      </c>
      <c r="HI266" s="515">
        <f t="array" ref="HI266">IFERROR(INDEX($N101:$N115,MATCH(1,IF($L101:$L115&lt;=HI$167,IF($M101:$M115&gt;=HI$167,1)),0))*$B101/12,0)</f>
        <v>0</v>
      </c>
      <c r="HJ266" s="515">
        <f t="array" ref="HJ266">IFERROR(INDEX($N101:$N115,MATCH(1,IF($L101:$L115&lt;=HJ$167,IF($M101:$M115&gt;=HJ$167,1)),0))*$B101/12,0)</f>
        <v>0</v>
      </c>
      <c r="HK266" s="515">
        <f t="array" ref="HK266">IFERROR(INDEX($N101:$N115,MATCH(1,IF($L101:$L115&lt;=HK$167,IF($M101:$M115&gt;=HK$167,1)),0))*$B101/12,0)</f>
        <v>0</v>
      </c>
      <c r="HL266" s="515">
        <f t="array" ref="HL266">IFERROR(INDEX($N101:$N115,MATCH(1,IF($L101:$L115&lt;=HL$167,IF($M101:$M115&gt;=HL$167,1)),0))*$B101/12,0)</f>
        <v>0</v>
      </c>
      <c r="HM266" s="515">
        <f t="array" ref="HM266">IFERROR(INDEX($N101:$N115,MATCH(1,IF($L101:$L115&lt;=HM$167,IF($M101:$M115&gt;=HM$167,1)),0))*$B101/12,0)</f>
        <v>0</v>
      </c>
      <c r="HN266" s="515">
        <f t="array" ref="HN266">IFERROR(INDEX($N101:$N115,MATCH(1,IF($L101:$L115&lt;=HN$167,IF($M101:$M115&gt;=HN$167,1)),0))*$B101/12,0)</f>
        <v>0</v>
      </c>
      <c r="HO266" s="515">
        <f t="array" ref="HO266">IFERROR(INDEX($N101:$N115,MATCH(1,IF($L101:$L115&lt;=HO$167,IF($M101:$M115&gt;=HO$167,1)),0))*$B101/12,0)</f>
        <v>0</v>
      </c>
      <c r="HP266" s="515">
        <f t="array" ref="HP266">IFERROR(INDEX($N101:$N115,MATCH(1,IF($L101:$L115&lt;=HP$167,IF($M101:$M115&gt;=HP$167,1)),0))*$B101/12,0)</f>
        <v>0</v>
      </c>
      <c r="HQ266" s="515">
        <f t="array" ref="HQ266">IFERROR(INDEX($N101:$N115,MATCH(1,IF($L101:$L115&lt;=HQ$167,IF($M101:$M115&gt;=HQ$167,1)),0))*$B101/12,0)</f>
        <v>0</v>
      </c>
      <c r="HR266" s="515">
        <f t="array" ref="HR266">IFERROR(INDEX($N101:$N115,MATCH(1,IF($L101:$L115&lt;=HR$167,IF($M101:$M115&gt;=HR$167,1)),0))*$B101/12,0)</f>
        <v>0</v>
      </c>
      <c r="HS266" s="515">
        <f t="array" ref="HS266">IFERROR(INDEX($N101:$N115,MATCH(1,IF($L101:$L115&lt;=HS$167,IF($M101:$M115&gt;=HS$167,1)),0))*$B101/12,0)</f>
        <v>0</v>
      </c>
      <c r="HT266" s="515">
        <f t="array" ref="HT266">IFERROR(INDEX($N101:$N115,MATCH(1,IF($L101:$L115&lt;=HT$167,IF($M101:$M115&gt;=HT$167,1)),0))*$B101/12,0)</f>
        <v>0</v>
      </c>
      <c r="HU266" s="515">
        <f t="array" ref="HU266">IFERROR(INDEX($N101:$N115,MATCH(1,IF($L101:$L115&lt;=HU$167,IF($M101:$M115&gt;=HU$167,1)),0))*$B101/12,0)</f>
        <v>0</v>
      </c>
      <c r="HV266" s="515">
        <f t="array" ref="HV266">IFERROR(INDEX($N101:$N115,MATCH(1,IF($L101:$L115&lt;=HV$167,IF($M101:$M115&gt;=HV$167,1)),0))*$B101/12,0)</f>
        <v>0</v>
      </c>
      <c r="HW266" s="515">
        <f t="array" ref="HW266">IFERROR(INDEX($N101:$N115,MATCH(1,IF($L101:$L115&lt;=HW$167,IF($M101:$M115&gt;=HW$167,1)),0))*$B101/12,0)</f>
        <v>0</v>
      </c>
      <c r="HX266" s="515">
        <f t="array" ref="HX266">IFERROR(INDEX($N101:$N115,MATCH(1,IF($L101:$L115&lt;=HX$167,IF($M101:$M115&gt;=HX$167,1)),0))*$B101/12,0)</f>
        <v>0</v>
      </c>
      <c r="HY266" s="515">
        <f t="array" ref="HY266">IFERROR(INDEX($N101:$N115,MATCH(1,IF($L101:$L115&lt;=HY$167,IF($M101:$M115&gt;=HY$167,1)),0))*$B101/12,0)</f>
        <v>0</v>
      </c>
      <c r="HZ266" s="515">
        <f t="array" ref="HZ266">IFERROR(INDEX($N101:$N115,MATCH(1,IF($L101:$L115&lt;=HZ$167,IF($M101:$M115&gt;=HZ$167,1)),0))*$B101/12,0)</f>
        <v>0</v>
      </c>
      <c r="IA266" s="515">
        <f t="array" ref="IA266">IFERROR(INDEX($N101:$N115,MATCH(1,IF($L101:$L115&lt;=IA$167,IF($M101:$M115&gt;=IA$167,1)),0))*$B101/12,0)</f>
        <v>0</v>
      </c>
      <c r="IB266" s="515">
        <f t="array" ref="IB266">IFERROR(INDEX($N101:$N115,MATCH(1,IF($L101:$L115&lt;=IB$167,IF($M101:$M115&gt;=IB$167,1)),0))*$B101/12,0)</f>
        <v>0</v>
      </c>
      <c r="IC266" s="515">
        <f t="array" ref="IC266">IFERROR(INDEX($N101:$N115,MATCH(1,IF($L101:$L115&lt;=IC$167,IF($M101:$M115&gt;=IC$167,1)),0))*$B101/12,0)</f>
        <v>0</v>
      </c>
      <c r="ID266" s="515">
        <f t="array" ref="ID266">IFERROR(INDEX($N101:$N115,MATCH(1,IF($L101:$L115&lt;=ID$167,IF($M101:$M115&gt;=ID$167,1)),0))*$B101/12,0)</f>
        <v>0</v>
      </c>
      <c r="IE266" s="515">
        <f t="array" ref="IE266">IFERROR(INDEX($N101:$N115,MATCH(1,IF($L101:$L115&lt;=IE$167,IF($M101:$M115&gt;=IE$167,1)),0))*$B101/12,0)</f>
        <v>0</v>
      </c>
      <c r="IF266" s="515">
        <f t="array" ref="IF266">IFERROR(INDEX($N101:$N115,MATCH(1,IF($L101:$L115&lt;=IF$167,IF($M101:$M115&gt;=IF$167,1)),0))*$B101/12,0)</f>
        <v>0</v>
      </c>
      <c r="IG266" s="515">
        <f t="array" ref="IG266">IFERROR(INDEX($N101:$N115,MATCH(1,IF($L101:$L115&lt;=IG$167,IF($M101:$M115&gt;=IG$167,1)),0))*$B101/12,0)</f>
        <v>0</v>
      </c>
      <c r="IH266" s="515">
        <f t="array" ref="IH266">IFERROR(INDEX($N101:$N115,MATCH(1,IF($L101:$L115&lt;=IH$167,IF($M101:$M115&gt;=IH$167,1)),0))*$B101/12,0)</f>
        <v>0</v>
      </c>
      <c r="II266" s="515">
        <f t="array" ref="II266">IFERROR(INDEX($N101:$N115,MATCH(1,IF($L101:$L115&lt;=II$167,IF($M101:$M115&gt;=II$167,1)),0))*$B101/12,0)</f>
        <v>0</v>
      </c>
      <c r="IJ266" s="515">
        <f t="array" ref="IJ266">IFERROR(INDEX($N101:$N115,MATCH(1,IF($L101:$L115&lt;=IJ$167,IF($M101:$M115&gt;=IJ$167,1)),0))*$B101/12,0)</f>
        <v>0</v>
      </c>
      <c r="IK266" s="515">
        <f t="array" ref="IK266">IFERROR(INDEX($N101:$N115,MATCH(1,IF($L101:$L115&lt;=IK$167,IF($M101:$M115&gt;=IK$167,1)),0))*$B101/12,0)</f>
        <v>0</v>
      </c>
      <c r="IL266" s="515">
        <f t="array" ref="IL266">IFERROR(INDEX($N101:$N115,MATCH(1,IF($L101:$L115&lt;=IL$167,IF($M101:$M115&gt;=IL$167,1)),0))*$B101/12,0)</f>
        <v>0</v>
      </c>
      <c r="IM266" s="515">
        <f t="array" ref="IM266">IFERROR(INDEX($N101:$N115,MATCH(1,IF($L101:$L115&lt;=IM$167,IF($M101:$M115&gt;=IM$167,1)),0))*$B101/12,0)</f>
        <v>0</v>
      </c>
      <c r="IN266" s="515">
        <f t="array" ref="IN266">IFERROR(INDEX($N101:$N115,MATCH(1,IF($L101:$L115&lt;=IN$167,IF($M101:$M115&gt;=IN$167,1)),0))*$B101/12,0)</f>
        <v>0</v>
      </c>
      <c r="IO266" s="515">
        <f t="array" ref="IO266">IFERROR(INDEX($N101:$N115,MATCH(1,IF($L101:$L115&lt;=IO$167,IF($M101:$M115&gt;=IO$167,1)),0))*$B101/12,0)</f>
        <v>0</v>
      </c>
      <c r="IP266" s="515">
        <f t="array" ref="IP266">IFERROR(INDEX($N101:$N115,MATCH(1,IF($L101:$L115&lt;=IP$167,IF($M101:$M115&gt;=IP$167,1)),0))*$B101/12,0)</f>
        <v>0</v>
      </c>
      <c r="IQ266" s="515">
        <f t="array" ref="IQ266">IFERROR(INDEX($N101:$N115,MATCH(1,IF($L101:$L115&lt;=IQ$167,IF($M101:$M115&gt;=IQ$167,1)),0))*$B101/12,0)</f>
        <v>0</v>
      </c>
      <c r="IR266" s="515">
        <f t="array" ref="IR266">IFERROR(INDEX($N101:$N115,MATCH(1,IF($L101:$L115&lt;=IR$167,IF($M101:$M115&gt;=IR$167,1)),0))*$B101/12,0)</f>
        <v>0</v>
      </c>
      <c r="IS266" s="515">
        <f t="array" ref="IS266">IFERROR(INDEX($N101:$N115,MATCH(1,IF($L101:$L115&lt;=IS$167,IF($M101:$M115&gt;=IS$167,1)),0))*$B101/12,0)</f>
        <v>0</v>
      </c>
      <c r="IT266" s="515">
        <f t="array" ref="IT266">IFERROR(INDEX($N101:$N115,MATCH(1,IF($L101:$L115&lt;=IT$167,IF($M101:$M115&gt;=IT$167,1)),0))*$B101/12,0)</f>
        <v>0</v>
      </c>
      <c r="IU266" s="515">
        <f t="array" ref="IU266">IFERROR(INDEX($N101:$N115,MATCH(1,IF($L101:$L115&lt;=IU$167,IF($M101:$M115&gt;=IU$167,1)),0))*$B101/12,0)</f>
        <v>0</v>
      </c>
      <c r="IV266" s="515">
        <f t="array" ref="IV266">IFERROR(INDEX($N101:$N115,MATCH(1,IF($L101:$L115&lt;=IV$167,IF($M101:$M115&gt;=IV$167,1)),0))*$B101/12,0)</f>
        <v>0</v>
      </c>
      <c r="IW266" s="515">
        <f t="array" ref="IW266">IFERROR(INDEX($N101:$N115,MATCH(1,IF($L101:$L115&lt;=IW$167,IF($M101:$M115&gt;=IW$167,1)),0))*$B101/12,0)</f>
        <v>0</v>
      </c>
      <c r="IX266" s="515">
        <f t="array" ref="IX266">IFERROR(INDEX($N101:$N115,MATCH(1,IF($L101:$L115&lt;=IX$167,IF($M101:$M115&gt;=IX$167,1)),0))*$B101/12,0)</f>
        <v>0</v>
      </c>
      <c r="IY266" s="515">
        <f t="array" ref="IY266">IFERROR(INDEX($N101:$N115,MATCH(1,IF($L101:$L115&lt;=IY$167,IF($M101:$M115&gt;=IY$167,1)),0))*$B101/12,0)</f>
        <v>0</v>
      </c>
      <c r="IZ266" s="515">
        <f t="array" ref="IZ266">IFERROR(INDEX($N101:$N115,MATCH(1,IF($L101:$L115&lt;=IZ$167,IF($M101:$M115&gt;=IZ$167,1)),0))*$B101/12,0)</f>
        <v>0</v>
      </c>
      <c r="JA266" s="515">
        <f t="array" ref="JA266">IFERROR(INDEX($N101:$N115,MATCH(1,IF($L101:$L115&lt;=JA$167,IF($M101:$M115&gt;=JA$167,1)),0))*$B101/12,0)</f>
        <v>0</v>
      </c>
      <c r="JB266" s="515">
        <f t="array" ref="JB266">IFERROR(INDEX($N101:$N115,MATCH(1,IF($L101:$L115&lt;=JB$167,IF($M101:$M115&gt;=JB$167,1)),0))*$B101/12,0)</f>
        <v>0</v>
      </c>
      <c r="JC266" s="515">
        <f t="array" ref="JC266">IFERROR(INDEX($N101:$N115,MATCH(1,IF($L101:$L115&lt;=JC$167,IF($M101:$M115&gt;=JC$167,1)),0))*$B101/12,0)</f>
        <v>0</v>
      </c>
      <c r="JD266" s="515">
        <f t="array" ref="JD266">IFERROR(INDEX($N101:$N115,MATCH(1,IF($L101:$L115&lt;=JD$167,IF($M101:$M115&gt;=JD$167,1)),0))*$B101/12,0)</f>
        <v>0</v>
      </c>
      <c r="JE266" s="515">
        <f t="array" ref="JE266">IFERROR(INDEX($N101:$N115,MATCH(1,IF($L101:$L115&lt;=JE$167,IF($M101:$M115&gt;=JE$167,1)),0))*$B101/12,0)</f>
        <v>0</v>
      </c>
      <c r="JF266" s="515">
        <f t="array" ref="JF266">IFERROR(INDEX($N101:$N115,MATCH(1,IF($L101:$L115&lt;=JF$167,IF($M101:$M115&gt;=JF$167,1)),0))*$B101/12,0)</f>
        <v>0</v>
      </c>
      <c r="JG266" s="515">
        <f t="array" ref="JG266">IFERROR(INDEX($N101:$N115,MATCH(1,IF($L101:$L115&lt;=JG$167,IF($M101:$M115&gt;=JG$167,1)),0))*$B101/12,0)</f>
        <v>0</v>
      </c>
      <c r="JH266" s="515">
        <f t="array" ref="JH266">IFERROR(INDEX($N101:$N115,MATCH(1,IF($L101:$L115&lt;=JH$167,IF($M101:$M115&gt;=JH$167,1)),0))*$B101/12,0)</f>
        <v>0</v>
      </c>
      <c r="JI266" s="515">
        <f t="array" ref="JI266">IFERROR(INDEX($N101:$N115,MATCH(1,IF($L101:$L115&lt;=JI$167,IF($M101:$M115&gt;=JI$167,1)),0))*$B101/12,0)</f>
        <v>0</v>
      </c>
      <c r="JJ266" s="515">
        <f t="array" ref="JJ266">IFERROR(INDEX($N101:$N115,MATCH(1,IF($L101:$L115&lt;=JJ$167,IF($M101:$M115&gt;=JJ$167,1)),0))*$B101/12,0)</f>
        <v>0</v>
      </c>
      <c r="JK266" s="515">
        <f t="array" ref="JK266">IFERROR(INDEX($N101:$N115,MATCH(1,IF($L101:$L115&lt;=JK$167,IF($M101:$M115&gt;=JK$167,1)),0))*$B101/12,0)</f>
        <v>0</v>
      </c>
      <c r="JL266" s="515">
        <f t="array" ref="JL266">IFERROR(INDEX($N101:$N115,MATCH(1,IF($L101:$L115&lt;=JL$167,IF($M101:$M115&gt;=JL$167,1)),0))*$B101/12,0)</f>
        <v>0</v>
      </c>
      <c r="JM266" s="515">
        <f t="array" ref="JM266">IFERROR(INDEX($N101:$N115,MATCH(1,IF($L101:$L115&lt;=JM$167,IF($M101:$M115&gt;=JM$167,1)),0))*$B101/12,0)</f>
        <v>0</v>
      </c>
      <c r="JN266" s="515">
        <f t="array" ref="JN266">IFERROR(INDEX($N101:$N115,MATCH(1,IF($L101:$L115&lt;=JN$167,IF($M101:$M115&gt;=JN$167,1)),0))*$B101/12,0)</f>
        <v>0</v>
      </c>
      <c r="JO266" s="515">
        <f t="array" ref="JO266">IFERROR(INDEX($N101:$N115,MATCH(1,IF($L101:$L115&lt;=JO$167,IF($M101:$M115&gt;=JO$167,1)),0))*$B101/12,0)</f>
        <v>0</v>
      </c>
      <c r="JP266" s="515">
        <f t="array" ref="JP266">IFERROR(INDEX($N101:$N115,MATCH(1,IF($L101:$L115&lt;=JP$167,IF($M101:$M115&gt;=JP$167,1)),0))*$B101/12,0)</f>
        <v>0</v>
      </c>
      <c r="JQ266" s="515">
        <f t="array" ref="JQ266">IFERROR(INDEX($N101:$N115,MATCH(1,IF($L101:$L115&lt;=JQ$167,IF($M101:$M115&gt;=JQ$167,1)),0))*$B101/12,0)</f>
        <v>0</v>
      </c>
      <c r="JR266" s="515">
        <f t="array" ref="JR266">IFERROR(INDEX($N101:$N115,MATCH(1,IF($L101:$L115&lt;=JR$167,IF($M101:$M115&gt;=JR$167,1)),0))*$B101/12,0)</f>
        <v>0</v>
      </c>
      <c r="JS266" s="515">
        <f t="array" ref="JS266">IFERROR(INDEX($N101:$N115,MATCH(1,IF($L101:$L115&lt;=JS$167,IF($M101:$M115&gt;=JS$167,1)),0))*$B101/12,0)</f>
        <v>0</v>
      </c>
      <c r="JT266" s="515">
        <f t="array" ref="JT266">IFERROR(INDEX($N101:$N115,MATCH(1,IF($L101:$L115&lt;=JT$167,IF($M101:$M115&gt;=JT$167,1)),0))*$B101/12,0)</f>
        <v>0</v>
      </c>
      <c r="JU266" s="515">
        <f t="array" ref="JU266">IFERROR(INDEX($N101:$N115,MATCH(1,IF($L101:$L115&lt;=JU$167,IF($M101:$M115&gt;=JU$167,1)),0))*$B101/12,0)</f>
        <v>0</v>
      </c>
      <c r="JV266" s="515">
        <f t="array" ref="JV266">IFERROR(INDEX($N101:$N115,MATCH(1,IF($L101:$L115&lt;=JV$167,IF($M101:$M115&gt;=JV$167,1)),0))*$B101/12,0)</f>
        <v>0</v>
      </c>
      <c r="JW266" s="515">
        <f t="array" ref="JW266">IFERROR(INDEX($N101:$N115,MATCH(1,IF($L101:$L115&lt;=JW$167,IF($M101:$M115&gt;=JW$167,1)),0))*$B101/12,0)</f>
        <v>0</v>
      </c>
      <c r="JX266" s="515">
        <f t="array" ref="JX266">IFERROR(INDEX($N101:$N115,MATCH(1,IF($L101:$L115&lt;=JX$167,IF($M101:$M115&gt;=JX$167,1)),0))*$B101/12,0)</f>
        <v>0</v>
      </c>
      <c r="JY266" s="515">
        <f t="array" ref="JY266">IFERROR(INDEX($N101:$N115,MATCH(1,IF($L101:$L115&lt;=JY$167,IF($M101:$M115&gt;=JY$167,1)),0))*$B101/12,0)</f>
        <v>0</v>
      </c>
      <c r="JZ266" s="515">
        <f t="array" ref="JZ266">IFERROR(INDEX($N101:$N115,MATCH(1,IF($L101:$L115&lt;=JZ$167,IF($M101:$M115&gt;=JZ$167,1)),0))*$B101/12,0)</f>
        <v>0</v>
      </c>
      <c r="KA266" s="515">
        <f t="array" ref="KA266">IFERROR(INDEX($N101:$N115,MATCH(1,IF($L101:$L115&lt;=KA$167,IF($M101:$M115&gt;=KA$167,1)),0))*$B101/12,0)</f>
        <v>0</v>
      </c>
      <c r="KB266" s="515">
        <f t="array" ref="KB266">IFERROR(INDEX($N101:$N115,MATCH(1,IF($L101:$L115&lt;=KB$167,IF($M101:$M115&gt;=KB$167,1)),0))*$B101/12,0)</f>
        <v>0</v>
      </c>
      <c r="KC266" s="515">
        <f t="array" ref="KC266">IFERROR(INDEX($N101:$N115,MATCH(1,IF($L101:$L115&lt;=KC$167,IF($M101:$M115&gt;=KC$167,1)),0))*$B101/12,0)</f>
        <v>0</v>
      </c>
      <c r="KD266" s="515">
        <f t="array" ref="KD266">IFERROR(INDEX($N101:$N115,MATCH(1,IF($L101:$L115&lt;=KD$167,IF($M101:$M115&gt;=KD$167,1)),0))*$B101/12,0)</f>
        <v>0</v>
      </c>
      <c r="KE266" s="515">
        <f t="array" ref="KE266">IFERROR(INDEX($N101:$N115,MATCH(1,IF($L101:$L115&lt;=KE$167,IF($M101:$M115&gt;=KE$167,1)),0))*$B101/12,0)</f>
        <v>0</v>
      </c>
      <c r="KF266" s="515">
        <f t="array" ref="KF266">IFERROR(INDEX($N101:$N115,MATCH(1,IF($L101:$L115&lt;=KF$167,IF($M101:$M115&gt;=KF$167,1)),0))*$B101/12,0)</f>
        <v>0</v>
      </c>
      <c r="KG266" s="515">
        <f t="array" ref="KG266">IFERROR(INDEX($N101:$N115,MATCH(1,IF($L101:$L115&lt;=KG$167,IF($M101:$M115&gt;=KG$167,1)),0))*$B101/12,0)</f>
        <v>0</v>
      </c>
      <c r="KH266" s="515">
        <f t="array" ref="KH266">IFERROR(INDEX($N101:$N115,MATCH(1,IF($L101:$L115&lt;=KH$167,IF($M101:$M115&gt;=KH$167,1)),0))*$B101/12,0)</f>
        <v>0</v>
      </c>
      <c r="KI266" s="515">
        <f t="array" ref="KI266">IFERROR(INDEX($N101:$N115,MATCH(1,IF($L101:$L115&lt;=KI$167,IF($M101:$M115&gt;=KI$167,1)),0))*$B101/12,0)</f>
        <v>0</v>
      </c>
      <c r="KJ266" s="515">
        <f t="array" ref="KJ266">IFERROR(INDEX($N101:$N115,MATCH(1,IF($L101:$L115&lt;=KJ$167,IF($M101:$M115&gt;=KJ$167,1)),0))*$B101/12,0)</f>
        <v>0</v>
      </c>
      <c r="KK266" s="515">
        <f t="array" ref="KK266">IFERROR(INDEX($N101:$N115,MATCH(1,IF($L101:$L115&lt;=KK$167,IF($M101:$M115&gt;=KK$167,1)),0))*$B101/12,0)</f>
        <v>0</v>
      </c>
      <c r="KL266" s="515">
        <f t="array" ref="KL266">IFERROR(INDEX($N101:$N115,MATCH(1,IF($L101:$L115&lt;=KL$167,IF($M101:$M115&gt;=KL$167,1)),0))*$B101/12,0)</f>
        <v>0</v>
      </c>
      <c r="KM266" s="515">
        <f t="array" ref="KM266">IFERROR(INDEX($N101:$N115,MATCH(1,IF($L101:$L115&lt;=KM$167,IF($M101:$M115&gt;=KM$167,1)),0))*$B101/12,0)</f>
        <v>0</v>
      </c>
      <c r="KN266" s="515">
        <f t="array" ref="KN266">IFERROR(INDEX($N101:$N115,MATCH(1,IF($L101:$L115&lt;=KN$167,IF($M101:$M115&gt;=KN$167,1)),0))*$B101/12,0)</f>
        <v>0</v>
      </c>
      <c r="KO266" s="515">
        <f t="array" ref="KO266">IFERROR(INDEX($N101:$N115,MATCH(1,IF($L101:$L115&lt;=KO$167,IF($M101:$M115&gt;=KO$167,1)),0))*$B101/12,0)</f>
        <v>0</v>
      </c>
      <c r="KP266" s="515">
        <f t="array" ref="KP266">IFERROR(INDEX($N101:$N115,MATCH(1,IF($L101:$L115&lt;=KP$167,IF($M101:$M115&gt;=KP$167,1)),0))*$B101/12,0)</f>
        <v>0</v>
      </c>
      <c r="KQ266" s="515">
        <f t="array" ref="KQ266">IFERROR(INDEX($N101:$N115,MATCH(1,IF($L101:$L115&lt;=KQ$167,IF($M101:$M115&gt;=KQ$167,1)),0))*$B101/12,0)</f>
        <v>0</v>
      </c>
      <c r="KR266" s="515">
        <f t="array" ref="KR266">IFERROR(INDEX($N101:$N115,MATCH(1,IF($L101:$L115&lt;=KR$167,IF($M101:$M115&gt;=KR$167,1)),0))*$B101/12,0)</f>
        <v>0</v>
      </c>
      <c r="KS266" s="515">
        <f t="array" ref="KS266">IFERROR(INDEX($N101:$N115,MATCH(1,IF($L101:$L115&lt;=KS$167,IF($M101:$M115&gt;=KS$167,1)),0))*$B101/12,0)</f>
        <v>0</v>
      </c>
      <c r="KT266" s="515">
        <f t="array" ref="KT266">IFERROR(INDEX($N101:$N115,MATCH(1,IF($L101:$L115&lt;=KT$167,IF($M101:$M115&gt;=KT$167,1)),0))*$B101/12,0)</f>
        <v>0</v>
      </c>
      <c r="KU266" s="515">
        <f t="array" ref="KU266">IFERROR(INDEX($N101:$N115,MATCH(1,IF($L101:$L115&lt;=KU$167,IF($M101:$M115&gt;=KU$167,1)),0))*$B101/12,0)</f>
        <v>0</v>
      </c>
      <c r="KV266" s="515">
        <f t="array" ref="KV266">IFERROR(INDEX($N101:$N115,MATCH(1,IF($L101:$L115&lt;=KV$167,IF($M101:$M115&gt;=KV$167,1)),0))*$B101/12,0)</f>
        <v>0</v>
      </c>
      <c r="KW266" s="515">
        <f t="array" ref="KW266">IFERROR(INDEX($N101:$N115,MATCH(1,IF($L101:$L115&lt;=KW$167,IF($M101:$M115&gt;=KW$167,1)),0))*$B101/12,0)</f>
        <v>0</v>
      </c>
      <c r="KX266" s="515">
        <f t="array" ref="KX266">IFERROR(INDEX($N101:$N115,MATCH(1,IF($L101:$L115&lt;=KX$167,IF($M101:$M115&gt;=KX$167,1)),0))*$B101/12,0)</f>
        <v>0</v>
      </c>
      <c r="KY266" s="515">
        <f t="array" ref="KY266">IFERROR(INDEX($N101:$N115,MATCH(1,IF($L101:$L115&lt;=KY$167,IF($M101:$M115&gt;=KY$167,1)),0))*$B101/12,0)</f>
        <v>0</v>
      </c>
      <c r="KZ266" s="515">
        <f t="array" ref="KZ266">IFERROR(INDEX($N101:$N115,MATCH(1,IF($L101:$L115&lt;=KZ$167,IF($M101:$M115&gt;=KZ$167,1)),0))*$B101/12,0)</f>
        <v>0</v>
      </c>
      <c r="LA266" s="515">
        <f t="array" ref="LA266">IFERROR(INDEX($N101:$N115,MATCH(1,IF($L101:$L115&lt;=LA$167,IF($M101:$M115&gt;=LA$167,1)),0))*$B101/12,0)</f>
        <v>0</v>
      </c>
      <c r="LB266" s="515">
        <f t="array" ref="LB266">IFERROR(INDEX($N101:$N115,MATCH(1,IF($L101:$L115&lt;=LB$167,IF($M101:$M115&gt;=LB$167,1)),0))*$B101/12,0)</f>
        <v>0</v>
      </c>
      <c r="LC266" s="515">
        <f t="array" ref="LC266">IFERROR(INDEX($N101:$N115,MATCH(1,IF($L101:$L115&lt;=LC$167,IF($M101:$M115&gt;=LC$167,1)),0))*$B101/12,0)</f>
        <v>0</v>
      </c>
      <c r="LD266" s="515">
        <f t="array" ref="LD266">IFERROR(INDEX($N101:$N115,MATCH(1,IF($L101:$L115&lt;=LD$167,IF($M101:$M115&gt;=LD$167,1)),0))*$B101/12,0)</f>
        <v>0</v>
      </c>
      <c r="LE266" s="515">
        <f t="array" ref="LE266">IFERROR(INDEX($N101:$N115,MATCH(1,IF($L101:$L115&lt;=LE$167,IF($M101:$M115&gt;=LE$167,1)),0))*$B101/12,0)</f>
        <v>0</v>
      </c>
      <c r="LF266" s="515">
        <f t="array" ref="LF266">IFERROR(INDEX($N101:$N115,MATCH(1,IF($L101:$L115&lt;=LF$167,IF($M101:$M115&gt;=LF$167,1)),0))*$B101/12,0)</f>
        <v>0</v>
      </c>
      <c r="LG266" s="515">
        <f t="array" ref="LG266">IFERROR(INDEX($N101:$N115,MATCH(1,IF($L101:$L115&lt;=LG$167,IF($M101:$M115&gt;=LG$167,1)),0))*$B101/12,0)</f>
        <v>0</v>
      </c>
      <c r="LH266" s="515">
        <f t="array" ref="LH266">IFERROR(INDEX($N101:$N115,MATCH(1,IF($L101:$L115&lt;=LH$167,IF($M101:$M115&gt;=LH$167,1)),0))*$B101/12,0)</f>
        <v>0</v>
      </c>
      <c r="LI266" s="515">
        <f t="array" ref="LI266">IFERROR(INDEX($N101:$N115,MATCH(1,IF($L101:$L115&lt;=LI$167,IF($M101:$M115&gt;=LI$167,1)),0))*$B101/12,0)</f>
        <v>0</v>
      </c>
      <c r="LJ266" s="515">
        <f t="array" ref="LJ266">IFERROR(INDEX($N101:$N115,MATCH(1,IF($L101:$L115&lt;=LJ$167,IF($M101:$M115&gt;=LJ$167,1)),0))*$B101/12,0)</f>
        <v>0</v>
      </c>
      <c r="LK266" s="515">
        <f t="array" ref="LK266">IFERROR(INDEX($N101:$N115,MATCH(1,IF($L101:$L115&lt;=LK$167,IF($M101:$M115&gt;=LK$167,1)),0))*$B101/12,0)</f>
        <v>0</v>
      </c>
      <c r="LL266" s="515">
        <f t="array" ref="LL266">IFERROR(INDEX($N101:$N115,MATCH(1,IF($L101:$L115&lt;=LL$167,IF($M101:$M115&gt;=LL$167,1)),0))*$B101/12,0)</f>
        <v>0</v>
      </c>
      <c r="LM266" s="515">
        <f t="array" ref="LM266">IFERROR(INDEX($N101:$N115,MATCH(1,IF($L101:$L115&lt;=LM$167,IF($M101:$M115&gt;=LM$167,1)),0))*$B101/12,0)</f>
        <v>0</v>
      </c>
      <c r="LN266" s="515">
        <f t="array" ref="LN266">IFERROR(INDEX($N101:$N115,MATCH(1,IF($L101:$L115&lt;=LN$167,IF($M101:$M115&gt;=LN$167,1)),0))*$B101/12,0)</f>
        <v>0</v>
      </c>
      <c r="LO266" s="515">
        <f t="array" ref="LO266">IFERROR(INDEX($N101:$N115,MATCH(1,IF($L101:$L115&lt;=LO$167,IF($M101:$M115&gt;=LO$167,1)),0))*$B101/12,0)</f>
        <v>0</v>
      </c>
      <c r="LP266" s="515">
        <f t="array" ref="LP266">IFERROR(INDEX($N101:$N115,MATCH(1,IF($L101:$L115&lt;=LP$167,IF($M101:$M115&gt;=LP$167,1)),0))*$B101/12,0)</f>
        <v>0</v>
      </c>
      <c r="LQ266" s="515">
        <f t="array" ref="LQ266">IFERROR(INDEX($N101:$N115,MATCH(1,IF($L101:$L115&lt;=LQ$167,IF($M101:$M115&gt;=LQ$167,1)),0))*$B101/12,0)</f>
        <v>0</v>
      </c>
      <c r="LR266" s="515">
        <f t="array" ref="LR266">IFERROR(INDEX($N101:$N115,MATCH(1,IF($L101:$L115&lt;=LR$167,IF($M101:$M115&gt;=LR$167,1)),0))*$B101/12,0)</f>
        <v>0</v>
      </c>
      <c r="LS266" s="515">
        <f t="array" ref="LS266">IFERROR(INDEX($N101:$N115,MATCH(1,IF($L101:$L115&lt;=LS$167,IF($M101:$M115&gt;=LS$167,1)),0))*$B101/12,0)</f>
        <v>0</v>
      </c>
      <c r="LT266" s="515">
        <f t="array" ref="LT266">IFERROR(INDEX($N101:$N115,MATCH(1,IF($L101:$L115&lt;=LT$167,IF($M101:$M115&gt;=LT$167,1)),0))*$B101/12,0)</f>
        <v>0</v>
      </c>
      <c r="LU266" s="515">
        <f t="array" ref="LU266">IFERROR(INDEX($N101:$N115,MATCH(1,IF($L101:$L115&lt;=LU$167,IF($M101:$M115&gt;=LU$167,1)),0))*$B101/12,0)</f>
        <v>0</v>
      </c>
      <c r="LV266" s="515">
        <f t="array" ref="LV266">IFERROR(INDEX($N101:$N115,MATCH(1,IF($L101:$L115&lt;=LV$167,IF($M101:$M115&gt;=LV$167,1)),0))*$B101/12,0)</f>
        <v>0</v>
      </c>
      <c r="LW266" s="515">
        <f t="array" ref="LW266">IFERROR(INDEX($N101:$N115,MATCH(1,IF($L101:$L115&lt;=LW$167,IF($M101:$M115&gt;=LW$167,1)),0))*$B101/12,0)</f>
        <v>0</v>
      </c>
      <c r="LX266" s="515">
        <f t="array" ref="LX266">IFERROR(INDEX($N101:$N115,MATCH(1,IF($L101:$L115&lt;=LX$167,IF($M101:$M115&gt;=LX$167,1)),0))*$B101/12,0)</f>
        <v>0</v>
      </c>
      <c r="LY266" s="515">
        <f t="array" ref="LY266">IFERROR(INDEX($N101:$N115,MATCH(1,IF($L101:$L115&lt;=LY$167,IF($M101:$M115&gt;=LY$167,1)),0))*$B101/12,0)</f>
        <v>0</v>
      </c>
      <c r="LZ266" s="515">
        <f t="array" ref="LZ266">IFERROR(INDEX($N101:$N115,MATCH(1,IF($L101:$L115&lt;=LZ$167,IF($M101:$M115&gt;=LZ$167,1)),0))*$B101/12,0)</f>
        <v>0</v>
      </c>
      <c r="MA266" s="515">
        <f t="array" ref="MA266">IFERROR(INDEX($N101:$N115,MATCH(1,IF($L101:$L115&lt;=MA$167,IF($M101:$M115&gt;=MA$167,1)),0))*$B101/12,0)</f>
        <v>0</v>
      </c>
      <c r="MB266" s="515">
        <f t="array" ref="MB266">IFERROR(INDEX($N101:$N115,MATCH(1,IF($L101:$L115&lt;=MB$167,IF($M101:$M115&gt;=MB$167,1)),0))*$B101/12,0)</f>
        <v>0</v>
      </c>
      <c r="MC266" s="515">
        <f t="array" ref="MC266">IFERROR(INDEX($N101:$N115,MATCH(1,IF($L101:$L115&lt;=MC$167,IF($M101:$M115&gt;=MC$167,1)),0))*$B101/12,0)</f>
        <v>0</v>
      </c>
      <c r="MD266" s="515">
        <f t="array" ref="MD266">IFERROR(INDEX($N101:$N115,MATCH(1,IF($L101:$L115&lt;=MD$167,IF($M101:$M115&gt;=MD$167,1)),0))*$B101/12,0)</f>
        <v>0</v>
      </c>
      <c r="ME266" s="515">
        <f t="array" ref="ME266">IFERROR(INDEX($N101:$N115,MATCH(1,IF($L101:$L115&lt;=ME$167,IF($M101:$M115&gt;=ME$167,1)),0))*$B101/12,0)</f>
        <v>0</v>
      </c>
      <c r="MF266" s="515">
        <f t="array" ref="MF266">IFERROR(INDEX($N101:$N115,MATCH(1,IF($L101:$L115&lt;=MF$167,IF($M101:$M115&gt;=MF$167,1)),0))*$B101/12,0)</f>
        <v>0</v>
      </c>
      <c r="MG266" s="515">
        <f t="array" ref="MG266">IFERROR(INDEX($N101:$N115,MATCH(1,IF($L101:$L115&lt;=MG$167,IF($M101:$M115&gt;=MG$167,1)),0))*$B101/12,0)</f>
        <v>0</v>
      </c>
      <c r="MH266" s="515">
        <f t="array" ref="MH266">IFERROR(INDEX($N101:$N115,MATCH(1,IF($L101:$L115&lt;=MH$167,IF($M101:$M115&gt;=MH$167,1)),0))*$B101/12,0)</f>
        <v>0</v>
      </c>
      <c r="MI266" s="515">
        <f t="array" ref="MI266">IFERROR(INDEX($N101:$N115,MATCH(1,IF($L101:$L115&lt;=MI$167,IF($M101:$M115&gt;=MI$167,1)),0))*$B101/12,0)</f>
        <v>0</v>
      </c>
      <c r="MJ266" s="515">
        <f t="array" ref="MJ266">IFERROR(INDEX($N101:$N115,MATCH(1,IF($L101:$L115&lt;=MJ$167,IF($M101:$M115&gt;=MJ$167,1)),0))*$B101/12,0)</f>
        <v>0</v>
      </c>
      <c r="MK266" s="515">
        <f t="array" ref="MK266">IFERROR(INDEX($N101:$N115,MATCH(1,IF($L101:$L115&lt;=MK$167,IF($M101:$M115&gt;=MK$167,1)),0))*$B101/12,0)</f>
        <v>0</v>
      </c>
      <c r="ML266" s="515">
        <f t="array" ref="ML266">IFERROR(INDEX($N101:$N115,MATCH(1,IF($L101:$L115&lt;=ML$167,IF($M101:$M115&gt;=ML$167,1)),0))*$B101/12,0)</f>
        <v>0</v>
      </c>
      <c r="MM266" s="515">
        <f t="array" ref="MM266">IFERROR(INDEX($N101:$N115,MATCH(1,IF($L101:$L115&lt;=MM$167,IF($M101:$M115&gt;=MM$167,1)),0))*$B101/12,0)</f>
        <v>0</v>
      </c>
      <c r="MN266" s="515">
        <f t="array" ref="MN266">IFERROR(INDEX($N101:$N115,MATCH(1,IF($L101:$L115&lt;=MN$167,IF($M101:$M115&gt;=MN$167,1)),0))*$B101/12,0)</f>
        <v>0</v>
      </c>
      <c r="MO266" s="515">
        <f t="array" ref="MO266">IFERROR(INDEX($N101:$N115,MATCH(1,IF($L101:$L115&lt;=MO$167,IF($M101:$M115&gt;=MO$167,1)),0))*$B101/12,0)</f>
        <v>0</v>
      </c>
      <c r="MP266" s="515">
        <f t="array" ref="MP266">IFERROR(INDEX($N101:$N115,MATCH(1,IF($L101:$L115&lt;=MP$167,IF($M101:$M115&gt;=MP$167,1)),0))*$B101/12,0)</f>
        <v>0</v>
      </c>
      <c r="MQ266" s="515">
        <f t="array" ref="MQ266">IFERROR(INDEX($N101:$N115,MATCH(1,IF($L101:$L115&lt;=MQ$167,IF($M101:$M115&gt;=MQ$167,1)),0))*$B101/12,0)</f>
        <v>0</v>
      </c>
      <c r="MR266" s="515">
        <f t="array" ref="MR266">IFERROR(INDEX($N101:$N115,MATCH(1,IF($L101:$L115&lt;=MR$167,IF($M101:$M115&gt;=MR$167,1)),0))*$B101/12,0)</f>
        <v>0</v>
      </c>
      <c r="MS266" s="515">
        <f t="array" ref="MS266">IFERROR(INDEX($N101:$N115,MATCH(1,IF($L101:$L115&lt;=MS$167,IF($M101:$M115&gt;=MS$167,1)),0))*$B101/12,0)</f>
        <v>0</v>
      </c>
      <c r="MT266" s="515">
        <f t="array" ref="MT266">IFERROR(INDEX($N101:$N115,MATCH(1,IF($L101:$L115&lt;=MT$167,IF($M101:$M115&gt;=MT$167,1)),0))*$B101/12,0)</f>
        <v>0</v>
      </c>
      <c r="MU266" s="515">
        <f t="array" ref="MU266">IFERROR(INDEX($N101:$N115,MATCH(1,IF($L101:$L115&lt;=MU$167,IF($M101:$M115&gt;=MU$167,1)),0))*$B101/12,0)</f>
        <v>0</v>
      </c>
      <c r="MV266" s="515">
        <f t="array" ref="MV266">IFERROR(INDEX($N101:$N115,MATCH(1,IF($L101:$L115&lt;=MV$167,IF($M101:$M115&gt;=MV$167,1)),0))*$B101/12,0)</f>
        <v>0</v>
      </c>
      <c r="MW266" s="515">
        <f t="array" ref="MW266">IFERROR(INDEX($N101:$N115,MATCH(1,IF($L101:$L115&lt;=MW$167,IF($M101:$M115&gt;=MW$167,1)),0))*$B101/12,0)</f>
        <v>0</v>
      </c>
      <c r="MX266" s="515">
        <f t="array" ref="MX266">IFERROR(INDEX($N101:$N115,MATCH(1,IF($L101:$L115&lt;=MX$167,IF($M101:$M115&gt;=MX$167,1)),0))*$B101/12,0)</f>
        <v>0</v>
      </c>
      <c r="MY266" s="515">
        <f t="array" ref="MY266">IFERROR(INDEX($N101:$N115,MATCH(1,IF($L101:$L115&lt;=MY$167,IF($M101:$M115&gt;=MY$167,1)),0))*$B101/12,0)</f>
        <v>0</v>
      </c>
      <c r="MZ266" s="515">
        <f t="array" ref="MZ266">IFERROR(INDEX($N101:$N115,MATCH(1,IF($L101:$L115&lt;=MZ$167,IF($M101:$M115&gt;=MZ$167,1)),0))*$B101/12,0)</f>
        <v>0</v>
      </c>
      <c r="NA266" s="515">
        <f t="array" ref="NA266">IFERROR(INDEX($N101:$N115,MATCH(1,IF($L101:$L115&lt;=NA$167,IF($M101:$M115&gt;=NA$167,1)),0))*$B101/12,0)</f>
        <v>0</v>
      </c>
      <c r="NB266" s="515">
        <f t="array" ref="NB266">IFERROR(INDEX($N101:$N115,MATCH(1,IF($L101:$L115&lt;=NB$167,IF($M101:$M115&gt;=NB$167,1)),0))*$B101/12,0)</f>
        <v>0</v>
      </c>
      <c r="NC266" s="515">
        <f t="array" ref="NC266">IFERROR(INDEX($N101:$N115,MATCH(1,IF($L101:$L115&lt;=NC$167,IF($M101:$M115&gt;=NC$167,1)),0))*$B101/12,0)</f>
        <v>0</v>
      </c>
      <c r="ND266" s="515">
        <f t="array" ref="ND266">IFERROR(INDEX($N101:$N115,MATCH(1,IF($L101:$L115&lt;=ND$167,IF($M101:$M115&gt;=ND$167,1)),0))*$B101/12,0)</f>
        <v>0</v>
      </c>
      <c r="NE266" s="515">
        <f t="array" ref="NE266">IFERROR(INDEX($N101:$N115,MATCH(1,IF($L101:$L115&lt;=NE$167,IF($M101:$M115&gt;=NE$167,1)),0))*$B101/12,0)</f>
        <v>0</v>
      </c>
      <c r="NF266" s="515">
        <f t="array" ref="NF266">IFERROR(INDEX($N101:$N115,MATCH(1,IF($L101:$L115&lt;=NF$167,IF($M101:$M115&gt;=NF$167,1)),0))*$B101/12,0)</f>
        <v>0</v>
      </c>
      <c r="NG266" s="515">
        <f t="array" ref="NG266">IFERROR(INDEX($N101:$N115,MATCH(1,IF($L101:$L115&lt;=NG$167,IF($M101:$M115&gt;=NG$167,1)),0))*$B101/12,0)</f>
        <v>0</v>
      </c>
      <c r="NH266" s="515">
        <f t="array" ref="NH266">IFERROR(INDEX($N101:$N115,MATCH(1,IF($L101:$L115&lt;=NH$167,IF($M101:$M115&gt;=NH$167,1)),0))*$B101/12,0)</f>
        <v>0</v>
      </c>
      <c r="NI266" s="515">
        <f t="array" ref="NI266">IFERROR(INDEX($N101:$N115,MATCH(1,IF($L101:$L115&lt;=NI$167,IF($M101:$M115&gt;=NI$167,1)),0))*$B101/12,0)</f>
        <v>0</v>
      </c>
      <c r="NJ266" s="515">
        <f t="array" ref="NJ266">IFERROR(INDEX($N101:$N115,MATCH(1,IF($L101:$L115&lt;=NJ$167,IF($M101:$M115&gt;=NJ$167,1)),0))*$B101/12,0)</f>
        <v>0</v>
      </c>
      <c r="NK266" s="516">
        <f t="array" ref="NK266">IFERROR(INDEX($N101:$N115,MATCH(1,IF($L101:$L115&lt;=NK$167,IF($M101:$M115&gt;=NK$167,1)),0))*$B101/12,0)</f>
        <v>0</v>
      </c>
    </row>
    <row r="267" spans="1:375" s="384" customFormat="1" ht="13.8" x14ac:dyDescent="0.3">
      <c r="A267" s="517">
        <f t="shared" si="391"/>
        <v>0</v>
      </c>
      <c r="B267" s="421" t="s">
        <v>315</v>
      </c>
      <c r="C267" s="514" t="s">
        <v>328</v>
      </c>
      <c r="D267" s="515">
        <f>IF(AND(D$167&lt;=$E101,D$167&gt;=EOMONTH($D101,0)),IF($G101="NNN",SUM(Expenses!B$14:B$18)*$F101,IF($G101="FSG",0,IF($G101="MG",SUMPRODUCT(Expenses!B$14:B$18,$I101:$I105)*$F101,MAX((Expenses!B$15-$K101/12)*$J101*$F101,0)+MAX((Expenses!B$14-$K102/12)*$J102*$F101,0)+MAX((Expenses!B$17-$K103/12)*$J103*$F101,0)+MAX((Expenses!B$16-$K104/12)*$J104*$F101,0)+MAX((Expenses!B$18-$K105/12)*$J105*$F101,0)))),0)</f>
        <v>0</v>
      </c>
      <c r="E267" s="515">
        <f>IF(AND(E$167&lt;=$E101,E$167&gt;=EOMONTH($D101,0)),IF($G101="NNN",SUM(Expenses!C$14:C$18)*$F101,IF($G101="FSG",0,IF($G101="MG",SUMPRODUCT(Expenses!C$14:C$18,$I101:$I105)*$F101,MAX((Expenses!C$15-$K101/12)*$J101*$F101,0)+MAX((Expenses!C$14-$K102/12)*$J102*$F101,0)+MAX((Expenses!C$17-$K103/12)*$J103*$F101,0)+MAX((Expenses!C$16-$K104/12)*$J104*$F101,0)+MAX((Expenses!C$18-$K105/12)*$J105*$F101,0)))),0)</f>
        <v>0</v>
      </c>
      <c r="F267" s="515">
        <f>IF(AND(F$167&lt;=$E101,F$167&gt;=EOMONTH($D101,0)),IF($G101="NNN",SUM(Expenses!D$14:D$18)*$F101,IF($G101="FSG",0,IF($G101="MG",SUMPRODUCT(Expenses!D$14:D$18,$I101:$I105)*$F101,MAX((Expenses!D$15-$K101/12)*$J101*$F101,0)+MAX((Expenses!D$14-$K102/12)*$J102*$F101,0)+MAX((Expenses!D$17-$K103/12)*$J103*$F101,0)+MAX((Expenses!D$16-$K104/12)*$J104*$F101,0)+MAX((Expenses!D$18-$K105/12)*$J105*$F101,0)))),0)</f>
        <v>0</v>
      </c>
      <c r="G267" s="515">
        <f>IF(AND(G$167&lt;=$E101,G$167&gt;=EOMONTH($D101,0)),IF($G101="NNN",SUM(Expenses!E$14:E$18)*$F101,IF($G101="FSG",0,IF($G101="MG",SUMPRODUCT(Expenses!E$14:E$18,$I101:$I105)*$F101,MAX((Expenses!E$15-$K101/12)*$J101*$F101,0)+MAX((Expenses!E$14-$K102/12)*$J102*$F101,0)+MAX((Expenses!E$17-$K103/12)*$J103*$F101,0)+MAX((Expenses!E$16-$K104/12)*$J104*$F101,0)+MAX((Expenses!E$18-$K105/12)*$J105*$F101,0)))),0)</f>
        <v>0</v>
      </c>
      <c r="H267" s="515">
        <f>IF(AND(H$167&lt;=$E101,H$167&gt;=EOMONTH($D101,0)),IF($G101="NNN",SUM(Expenses!F$14:F$18)*$F101,IF($G101="FSG",0,IF($G101="MG",SUMPRODUCT(Expenses!F$14:F$18,$I101:$I105)*$F101,MAX((Expenses!F$15-$K101/12)*$J101*$F101,0)+MAX((Expenses!F$14-$K102/12)*$J102*$F101,0)+MAX((Expenses!F$17-$K103/12)*$J103*$F101,0)+MAX((Expenses!F$16-$K104/12)*$J104*$F101,0)+MAX((Expenses!F$18-$K105/12)*$J105*$F101,0)))),0)</f>
        <v>0</v>
      </c>
      <c r="I267" s="515">
        <f>IF(AND(I$167&lt;=$E101,I$167&gt;=EOMONTH($D101,0)),IF($G101="NNN",SUM(Expenses!G$14:G$18)*$F101,IF($G101="FSG",0,IF($G101="MG",SUMPRODUCT(Expenses!G$14:G$18,$I101:$I105)*$F101,MAX((Expenses!G$15-$K101/12)*$J101*$F101,0)+MAX((Expenses!G$14-$K102/12)*$J102*$F101,0)+MAX((Expenses!G$17-$K103/12)*$J103*$F101,0)+MAX((Expenses!G$16-$K104/12)*$J104*$F101,0)+MAX((Expenses!G$18-$K105/12)*$J105*$F101,0)))),0)</f>
        <v>0</v>
      </c>
      <c r="J267" s="515">
        <f>IF(AND(J$167&lt;=$E101,J$167&gt;=EOMONTH($D101,0)),IF($G101="NNN",SUM(Expenses!H$14:H$18)*$F101,IF($G101="FSG",0,IF($G101="MG",SUMPRODUCT(Expenses!H$14:H$18,$I101:$I105)*$F101,MAX((Expenses!H$15-$K101/12)*$J101*$F101,0)+MAX((Expenses!H$14-$K102/12)*$J102*$F101,0)+MAX((Expenses!H$17-$K103/12)*$J103*$F101,0)+MAX((Expenses!H$16-$K104/12)*$J104*$F101,0)+MAX((Expenses!H$18-$K105/12)*$J105*$F101,0)))),0)</f>
        <v>0</v>
      </c>
      <c r="K267" s="515">
        <f>IF(AND(K$167&lt;=$E101,K$167&gt;=EOMONTH($D101,0)),IF($G101="NNN",SUM(Expenses!I$14:I$18)*$F101,IF($G101="FSG",0,IF($G101="MG",SUMPRODUCT(Expenses!I$14:I$18,$I101:$I105)*$F101,MAX((Expenses!I$15-$K101/12)*$J101*$F101,0)+MAX((Expenses!I$14-$K102/12)*$J102*$F101,0)+MAX((Expenses!I$17-$K103/12)*$J103*$F101,0)+MAX((Expenses!I$16-$K104/12)*$J104*$F101,0)+MAX((Expenses!I$18-$K105/12)*$J105*$F101,0)))),0)</f>
        <v>0</v>
      </c>
      <c r="L267" s="515">
        <f>IF(AND(L$167&lt;=$E101,L$167&gt;=EOMONTH($D101,0)),IF($G101="NNN",SUM(Expenses!J$14:J$18)*$F101,IF($G101="FSG",0,IF($G101="MG",SUMPRODUCT(Expenses!J$14:J$18,$I101:$I105)*$F101,MAX((Expenses!J$15-$K101/12)*$J101*$F101,0)+MAX((Expenses!J$14-$K102/12)*$J102*$F101,0)+MAX((Expenses!J$17-$K103/12)*$J103*$F101,0)+MAX((Expenses!J$16-$K104/12)*$J104*$F101,0)+MAX((Expenses!J$18-$K105/12)*$J105*$F101,0)))),0)</f>
        <v>0</v>
      </c>
      <c r="M267" s="515">
        <f>IF(AND(M$167&lt;=$E101,M$167&gt;=EOMONTH($D101,0)),IF($G101="NNN",SUM(Expenses!K$14:K$18)*$F101,IF($G101="FSG",0,IF($G101="MG",SUMPRODUCT(Expenses!K$14:K$18,$I101:$I105)*$F101,MAX((Expenses!K$15-$K101/12)*$J101*$F101,0)+MAX((Expenses!K$14-$K102/12)*$J102*$F101,0)+MAX((Expenses!K$17-$K103/12)*$J103*$F101,0)+MAX((Expenses!K$16-$K104/12)*$J104*$F101,0)+MAX((Expenses!K$18-$K105/12)*$J105*$F101,0)))),0)</f>
        <v>0</v>
      </c>
      <c r="N267" s="515">
        <f>IF(AND(N$167&lt;=$E101,N$167&gt;=EOMONTH($D101,0)),IF($G101="NNN",SUM(Expenses!L$14:L$18)*$F101,IF($G101="FSG",0,IF($G101="MG",SUMPRODUCT(Expenses!L$14:L$18,$I101:$I105)*$F101,MAX((Expenses!L$15-$K101/12)*$J101*$F101,0)+MAX((Expenses!L$14-$K102/12)*$J102*$F101,0)+MAX((Expenses!L$17-$K103/12)*$J103*$F101,0)+MAX((Expenses!L$16-$K104/12)*$J104*$F101,0)+MAX((Expenses!L$18-$K105/12)*$J105*$F101,0)))),0)</f>
        <v>0</v>
      </c>
      <c r="O267" s="515">
        <f>IF(AND(O$167&lt;=$E101,O$167&gt;=EOMONTH($D101,0)),IF($G101="NNN",SUM(Expenses!M$14:M$18)*$F101,IF($G101="FSG",0,IF($G101="MG",SUMPRODUCT(Expenses!M$14:M$18,$I101:$I105)*$F101,MAX((Expenses!M$15-$K101/12)*$J101*$F101,0)+MAX((Expenses!M$14-$K102/12)*$J102*$F101,0)+MAX((Expenses!M$17-$K103/12)*$J103*$F101,0)+MAX((Expenses!M$16-$K104/12)*$J104*$F101,0)+MAX((Expenses!M$18-$K105/12)*$J105*$F101,0)))),0)</f>
        <v>0</v>
      </c>
      <c r="P267" s="515">
        <f>IF(AND(P$167&lt;=$E101,P$167&gt;=EOMONTH($D101,0)),IF($G101="NNN",SUM(Expenses!N$14:N$18)*$F101,IF($G101="FSG",0,IF($G101="MG",SUMPRODUCT(Expenses!N$14:N$18,$I101:$I105)*$F101,MAX((Expenses!N$15-$K101/12)*$J101*$F101,0)+MAX((Expenses!N$14-$K102/12)*$J102*$F101,0)+MAX((Expenses!N$17-$K103/12)*$J103*$F101,0)+MAX((Expenses!N$16-$K104/12)*$J104*$F101,0)+MAX((Expenses!N$18-$K105/12)*$J105*$F101,0)))),0)</f>
        <v>0</v>
      </c>
      <c r="Q267" s="515">
        <f>IF(AND(Q$167&lt;=$E101,Q$167&gt;=EOMONTH($D101,0)),IF($G101="NNN",SUM(Expenses!O$14:O$18)*$F101,IF($G101="FSG",0,IF($G101="MG",SUMPRODUCT(Expenses!O$14:O$18,$I101:$I105)*$F101,MAX((Expenses!O$15-$K101/12)*$J101*$F101,0)+MAX((Expenses!O$14-$K102/12)*$J102*$F101,0)+MAX((Expenses!O$17-$K103/12)*$J103*$F101,0)+MAX((Expenses!O$16-$K104/12)*$J104*$F101,0)+MAX((Expenses!O$18-$K105/12)*$J105*$F101,0)))),0)</f>
        <v>0</v>
      </c>
      <c r="R267" s="515">
        <f>IF(AND(R$167&lt;=$E101,R$167&gt;=EOMONTH($D101,0)),IF($G101="NNN",SUM(Expenses!P$14:P$18)*$F101,IF($G101="FSG",0,IF($G101="MG",SUMPRODUCT(Expenses!P$14:P$18,$I101:$I105)*$F101,MAX((Expenses!P$15-$K101/12)*$J101*$F101,0)+MAX((Expenses!P$14-$K102/12)*$J102*$F101,0)+MAX((Expenses!P$17-$K103/12)*$J103*$F101,0)+MAX((Expenses!P$16-$K104/12)*$J104*$F101,0)+MAX((Expenses!P$18-$K105/12)*$J105*$F101,0)))),0)</f>
        <v>0</v>
      </c>
      <c r="S267" s="515">
        <f>IF(AND(S$167&lt;=$E101,S$167&gt;=EOMONTH($D101,0)),IF($G101="NNN",SUM(Expenses!Q$14:Q$18)*$F101,IF($G101="FSG",0,IF($G101="MG",SUMPRODUCT(Expenses!Q$14:Q$18,$I101:$I105)*$F101,MAX((Expenses!Q$15-$K101/12)*$J101*$F101,0)+MAX((Expenses!Q$14-$K102/12)*$J102*$F101,0)+MAX((Expenses!Q$17-$K103/12)*$J103*$F101,0)+MAX((Expenses!Q$16-$K104/12)*$J104*$F101,0)+MAX((Expenses!Q$18-$K105/12)*$J105*$F101,0)))),0)</f>
        <v>0</v>
      </c>
      <c r="T267" s="515">
        <f>IF(AND(T$167&lt;=$E101,T$167&gt;=EOMONTH($D101,0)),IF($G101="NNN",SUM(Expenses!R$14:R$18)*$F101,IF($G101="FSG",0,IF($G101="MG",SUMPRODUCT(Expenses!R$14:R$18,$I101:$I105)*$F101,MAX((Expenses!R$15-$K101/12)*$J101*$F101,0)+MAX((Expenses!R$14-$K102/12)*$J102*$F101,0)+MAX((Expenses!R$17-$K103/12)*$J103*$F101,0)+MAX((Expenses!R$16-$K104/12)*$J104*$F101,0)+MAX((Expenses!R$18-$K105/12)*$J105*$F101,0)))),0)</f>
        <v>0</v>
      </c>
      <c r="U267" s="515">
        <f>IF(AND(U$167&lt;=$E101,U$167&gt;=EOMONTH($D101,0)),IF($G101="NNN",SUM(Expenses!S$14:S$18)*$F101,IF($G101="FSG",0,IF($G101="MG",SUMPRODUCT(Expenses!S$14:S$18,$I101:$I105)*$F101,MAX((Expenses!S$15-$K101/12)*$J101*$F101,0)+MAX((Expenses!S$14-$K102/12)*$J102*$F101,0)+MAX((Expenses!S$17-$K103/12)*$J103*$F101,0)+MAX((Expenses!S$16-$K104/12)*$J104*$F101,0)+MAX((Expenses!S$18-$K105/12)*$J105*$F101,0)))),0)</f>
        <v>0</v>
      </c>
      <c r="V267" s="515">
        <f>IF(AND(V$167&lt;=$E101,V$167&gt;=EOMONTH($D101,0)),IF($G101="NNN",SUM(Expenses!T$14:T$18)*$F101,IF($G101="FSG",0,IF($G101="MG",SUMPRODUCT(Expenses!T$14:T$18,$I101:$I105)*$F101,MAX((Expenses!T$15-$K101/12)*$J101*$F101,0)+MAX((Expenses!T$14-$K102/12)*$J102*$F101,0)+MAX((Expenses!T$17-$K103/12)*$J103*$F101,0)+MAX((Expenses!T$16-$K104/12)*$J104*$F101,0)+MAX((Expenses!T$18-$K105/12)*$J105*$F101,0)))),0)</f>
        <v>0</v>
      </c>
      <c r="W267" s="515">
        <f>IF(AND(W$167&lt;=$E101,W$167&gt;=EOMONTH($D101,0)),IF($G101="NNN",SUM(Expenses!U$14:U$18)*$F101,IF($G101="FSG",0,IF($G101="MG",SUMPRODUCT(Expenses!U$14:U$18,$I101:$I105)*$F101,MAX((Expenses!U$15-$K101/12)*$J101*$F101,0)+MAX((Expenses!U$14-$K102/12)*$J102*$F101,0)+MAX((Expenses!U$17-$K103/12)*$J103*$F101,0)+MAX((Expenses!U$16-$K104/12)*$J104*$F101,0)+MAX((Expenses!U$18-$K105/12)*$J105*$F101,0)))),0)</f>
        <v>0</v>
      </c>
      <c r="X267" s="515">
        <f>IF(AND(X$167&lt;=$E101,X$167&gt;=EOMONTH($D101,0)),IF($G101="NNN",SUM(Expenses!V$14:V$18)*$F101,IF($G101="FSG",0,IF($G101="MG",SUMPRODUCT(Expenses!V$14:V$18,$I101:$I105)*$F101,MAX((Expenses!V$15-$K101/12)*$J101*$F101,0)+MAX((Expenses!V$14-$K102/12)*$J102*$F101,0)+MAX((Expenses!V$17-$K103/12)*$J103*$F101,0)+MAX((Expenses!V$16-$K104/12)*$J104*$F101,0)+MAX((Expenses!V$18-$K105/12)*$J105*$F101,0)))),0)</f>
        <v>0</v>
      </c>
      <c r="Y267" s="515">
        <f>IF(AND(Y$167&lt;=$E101,Y$167&gt;=EOMONTH($D101,0)),IF($G101="NNN",SUM(Expenses!W$14:W$18)*$F101,IF($G101="FSG",0,IF($G101="MG",SUMPRODUCT(Expenses!W$14:W$18,$I101:$I105)*$F101,MAX((Expenses!W$15-$K101/12)*$J101*$F101,0)+MAX((Expenses!W$14-$K102/12)*$J102*$F101,0)+MAX((Expenses!W$17-$K103/12)*$J103*$F101,0)+MAX((Expenses!W$16-$K104/12)*$J104*$F101,0)+MAX((Expenses!W$18-$K105/12)*$J105*$F101,0)))),0)</f>
        <v>0</v>
      </c>
      <c r="Z267" s="515">
        <f>IF(AND(Z$167&lt;=$E101,Z$167&gt;=EOMONTH($D101,0)),IF($G101="NNN",SUM(Expenses!X$14:X$18)*$F101,IF($G101="FSG",0,IF($G101="MG",SUMPRODUCT(Expenses!X$14:X$18,$I101:$I105)*$F101,MAX((Expenses!X$15-$K101/12)*$J101*$F101,0)+MAX((Expenses!X$14-$K102/12)*$J102*$F101,0)+MAX((Expenses!X$17-$K103/12)*$J103*$F101,0)+MAX((Expenses!X$16-$K104/12)*$J104*$F101,0)+MAX((Expenses!X$18-$K105/12)*$J105*$F101,0)))),0)</f>
        <v>0</v>
      </c>
      <c r="AA267" s="515">
        <f>IF(AND(AA$167&lt;=$E101,AA$167&gt;=EOMONTH($D101,0)),IF($G101="NNN",SUM(Expenses!Y$14:Y$18)*$F101,IF($G101="FSG",0,IF($G101="MG",SUMPRODUCT(Expenses!Y$14:Y$18,$I101:$I105)*$F101,MAX((Expenses!Y$15-$K101/12)*$J101*$F101,0)+MAX((Expenses!Y$14-$K102/12)*$J102*$F101,0)+MAX((Expenses!Y$17-$K103/12)*$J103*$F101,0)+MAX((Expenses!Y$16-$K104/12)*$J104*$F101,0)+MAX((Expenses!Y$18-$K105/12)*$J105*$F101,0)))),0)</f>
        <v>0</v>
      </c>
      <c r="AB267" s="515">
        <f>IF(AND(AB$167&lt;=$E101,AB$167&gt;=EOMONTH($D101,0)),IF($G101="NNN",SUM(Expenses!Z$14:Z$18)*$F101,IF($G101="FSG",0,IF($G101="MG",SUMPRODUCT(Expenses!Z$14:Z$18,$I101:$I105)*$F101,MAX((Expenses!Z$15-$K101/12)*$J101*$F101,0)+MAX((Expenses!Z$14-$K102/12)*$J102*$F101,0)+MAX((Expenses!Z$17-$K103/12)*$J103*$F101,0)+MAX((Expenses!Z$16-$K104/12)*$J104*$F101,0)+MAX((Expenses!Z$18-$K105/12)*$J105*$F101,0)))),0)</f>
        <v>0</v>
      </c>
      <c r="AC267" s="515">
        <f>IF(AND(AC$167&lt;=$E101,AC$167&gt;=EOMONTH($D101,0)),IF($G101="NNN",SUM(Expenses!AA$14:AA$18)*$F101,IF($G101="FSG",0,IF($G101="MG",SUMPRODUCT(Expenses!AA$14:AA$18,$I101:$I105)*$F101,MAX((Expenses!AA$15-$K101/12)*$J101*$F101,0)+MAX((Expenses!AA$14-$K102/12)*$J102*$F101,0)+MAX((Expenses!AA$17-$K103/12)*$J103*$F101,0)+MAX((Expenses!AA$16-$K104/12)*$J104*$F101,0)+MAX((Expenses!AA$18-$K105/12)*$J105*$F101,0)))),0)</f>
        <v>0</v>
      </c>
      <c r="AD267" s="515">
        <f>IF(AND(AD$167&lt;=$E101,AD$167&gt;=EOMONTH($D101,0)),IF($G101="NNN",SUM(Expenses!AB$14:AB$18)*$F101,IF($G101="FSG",0,IF($G101="MG",SUMPRODUCT(Expenses!AB$14:AB$18,$I101:$I105)*$F101,MAX((Expenses!AB$15-$K101/12)*$J101*$F101,0)+MAX((Expenses!AB$14-$K102/12)*$J102*$F101,0)+MAX((Expenses!AB$17-$K103/12)*$J103*$F101,0)+MAX((Expenses!AB$16-$K104/12)*$J104*$F101,0)+MAX((Expenses!AB$18-$K105/12)*$J105*$F101,0)))),0)</f>
        <v>0</v>
      </c>
      <c r="AE267" s="515">
        <f>IF(AND(AE$167&lt;=$E101,AE$167&gt;=EOMONTH($D101,0)),IF($G101="NNN",SUM(Expenses!AC$14:AC$18)*$F101,IF($G101="FSG",0,IF($G101="MG",SUMPRODUCT(Expenses!AC$14:AC$18,$I101:$I105)*$F101,MAX((Expenses!AC$15-$K101/12)*$J101*$F101,0)+MAX((Expenses!AC$14-$K102/12)*$J102*$F101,0)+MAX((Expenses!AC$17-$K103/12)*$J103*$F101,0)+MAX((Expenses!AC$16-$K104/12)*$J104*$F101,0)+MAX((Expenses!AC$18-$K105/12)*$J105*$F101,0)))),0)</f>
        <v>0</v>
      </c>
      <c r="AF267" s="515">
        <f>IF(AND(AF$167&lt;=$E101,AF$167&gt;=EOMONTH($D101,0)),IF($G101="NNN",SUM(Expenses!AD$14:AD$18)*$F101,IF($G101="FSG",0,IF($G101="MG",SUMPRODUCT(Expenses!AD$14:AD$18,$I101:$I105)*$F101,MAX((Expenses!AD$15-$K101/12)*$J101*$F101,0)+MAX((Expenses!AD$14-$K102/12)*$J102*$F101,0)+MAX((Expenses!AD$17-$K103/12)*$J103*$F101,0)+MAX((Expenses!AD$16-$K104/12)*$J104*$F101,0)+MAX((Expenses!AD$18-$K105/12)*$J105*$F101,0)))),0)</f>
        <v>0</v>
      </c>
      <c r="AG267" s="515">
        <f>IF(AND(AG$167&lt;=$E101,AG$167&gt;=EOMONTH($D101,0)),IF($G101="NNN",SUM(Expenses!AE$14:AE$18)*$F101,IF($G101="FSG",0,IF($G101="MG",SUMPRODUCT(Expenses!AE$14:AE$18,$I101:$I105)*$F101,MAX((Expenses!AE$15-$K101/12)*$J101*$F101,0)+MAX((Expenses!AE$14-$K102/12)*$J102*$F101,0)+MAX((Expenses!AE$17-$K103/12)*$J103*$F101,0)+MAX((Expenses!AE$16-$K104/12)*$J104*$F101,0)+MAX((Expenses!AE$18-$K105/12)*$J105*$F101,0)))),0)</f>
        <v>0</v>
      </c>
      <c r="AH267" s="515">
        <f>IF(AND(AH$167&lt;=$E101,AH$167&gt;=EOMONTH($D101,0)),IF($G101="NNN",SUM(Expenses!AF$14:AF$18)*$F101,IF($G101="FSG",0,IF($G101="MG",SUMPRODUCT(Expenses!AF$14:AF$18,$I101:$I105)*$F101,MAX((Expenses!AF$15-$K101/12)*$J101*$F101,0)+MAX((Expenses!AF$14-$K102/12)*$J102*$F101,0)+MAX((Expenses!AF$17-$K103/12)*$J103*$F101,0)+MAX((Expenses!AF$16-$K104/12)*$J104*$F101,0)+MAX((Expenses!AF$18-$K105/12)*$J105*$F101,0)))),0)</f>
        <v>0</v>
      </c>
      <c r="AI267" s="515">
        <f>IF(AND(AI$167&lt;=$E101,AI$167&gt;=EOMONTH($D101,0)),IF($G101="NNN",SUM(Expenses!AG$14:AG$18)*$F101,IF($G101="FSG",0,IF($G101="MG",SUMPRODUCT(Expenses!AG$14:AG$18,$I101:$I105)*$F101,MAX((Expenses!AG$15-$K101/12)*$J101*$F101,0)+MAX((Expenses!AG$14-$K102/12)*$J102*$F101,0)+MAX((Expenses!AG$17-$K103/12)*$J103*$F101,0)+MAX((Expenses!AG$16-$K104/12)*$J104*$F101,0)+MAX((Expenses!AG$18-$K105/12)*$J105*$F101,0)))),0)</f>
        <v>0</v>
      </c>
      <c r="AJ267" s="515">
        <f>IF(AND(AJ$167&lt;=$E101,AJ$167&gt;=EOMONTH($D101,0)),IF($G101="NNN",SUM(Expenses!AH$14:AH$18)*$F101,IF($G101="FSG",0,IF($G101="MG",SUMPRODUCT(Expenses!AH$14:AH$18,$I101:$I105)*$F101,MAX((Expenses!AH$15-$K101/12)*$J101*$F101,0)+MAX((Expenses!AH$14-$K102/12)*$J102*$F101,0)+MAX((Expenses!AH$17-$K103/12)*$J103*$F101,0)+MAX((Expenses!AH$16-$K104/12)*$J104*$F101,0)+MAX((Expenses!AH$18-$K105/12)*$J105*$F101,0)))),0)</f>
        <v>0</v>
      </c>
      <c r="AK267" s="515">
        <f>IF(AND(AK$167&lt;=$E101,AK$167&gt;=EOMONTH($D101,0)),IF($G101="NNN",SUM(Expenses!AI$14:AI$18)*$F101,IF($G101="FSG",0,IF($G101="MG",SUMPRODUCT(Expenses!AI$14:AI$18,$I101:$I105)*$F101,MAX((Expenses!AI$15-$K101/12)*$J101*$F101,0)+MAX((Expenses!AI$14-$K102/12)*$J102*$F101,0)+MAX((Expenses!AI$17-$K103/12)*$J103*$F101,0)+MAX((Expenses!AI$16-$K104/12)*$J104*$F101,0)+MAX((Expenses!AI$18-$K105/12)*$J105*$F101,0)))),0)</f>
        <v>0</v>
      </c>
      <c r="AL267" s="515">
        <f>IF(AND(AL$167&lt;=$E101,AL$167&gt;=EOMONTH($D101,0)),IF($G101="NNN",SUM(Expenses!AJ$14:AJ$18)*$F101,IF($G101="FSG",0,IF($G101="MG",SUMPRODUCT(Expenses!AJ$14:AJ$18,$I101:$I105)*$F101,MAX((Expenses!AJ$15-$K101/12)*$J101*$F101,0)+MAX((Expenses!AJ$14-$K102/12)*$J102*$F101,0)+MAX((Expenses!AJ$17-$K103/12)*$J103*$F101,0)+MAX((Expenses!AJ$16-$K104/12)*$J104*$F101,0)+MAX((Expenses!AJ$18-$K105/12)*$J105*$F101,0)))),0)</f>
        <v>0</v>
      </c>
      <c r="AM267" s="515">
        <f>IF(AND(AM$167&lt;=$E101,AM$167&gt;=EOMONTH($D101,0)),IF($G101="NNN",SUM(Expenses!AK$14:AK$18)*$F101,IF($G101="FSG",0,IF($G101="MG",SUMPRODUCT(Expenses!AK$14:AK$18,$I101:$I105)*$F101,MAX((Expenses!AK$15-$K101/12)*$J101*$F101,0)+MAX((Expenses!AK$14-$K102/12)*$J102*$F101,0)+MAX((Expenses!AK$17-$K103/12)*$J103*$F101,0)+MAX((Expenses!AK$16-$K104/12)*$J104*$F101,0)+MAX((Expenses!AK$18-$K105/12)*$J105*$F101,0)))),0)</f>
        <v>0</v>
      </c>
      <c r="AN267" s="515">
        <f>IF(AND(AN$167&lt;=$E101,AN$167&gt;=EOMONTH($D101,0)),IF($G101="NNN",SUM(Expenses!AL$14:AL$18)*$F101,IF($G101="FSG",0,IF($G101="MG",SUMPRODUCT(Expenses!AL$14:AL$18,$I101:$I105)*$F101,MAX((Expenses!AL$15-$K101/12)*$J101*$F101,0)+MAX((Expenses!AL$14-$K102/12)*$J102*$F101,0)+MAX((Expenses!AL$17-$K103/12)*$J103*$F101,0)+MAX((Expenses!AL$16-$K104/12)*$J104*$F101,0)+MAX((Expenses!AL$18-$K105/12)*$J105*$F101,0)))),0)</f>
        <v>0</v>
      </c>
      <c r="AO267" s="515">
        <f>IF(AND(AO$167&lt;=$E101,AO$167&gt;=EOMONTH($D101,0)),IF($G101="NNN",SUM(Expenses!AM$14:AM$18)*$F101,IF($G101="FSG",0,IF($G101="MG",SUMPRODUCT(Expenses!AM$14:AM$18,$I101:$I105)*$F101,MAX((Expenses!AM$15-$K101/12)*$J101*$F101,0)+MAX((Expenses!AM$14-$K102/12)*$J102*$F101,0)+MAX((Expenses!AM$17-$K103/12)*$J103*$F101,0)+MAX((Expenses!AM$16-$K104/12)*$J104*$F101,0)+MAX((Expenses!AM$18-$K105/12)*$J105*$F101,0)))),0)</f>
        <v>0</v>
      </c>
      <c r="AP267" s="515">
        <f>IF(AND(AP$167&lt;=$E101,AP$167&gt;=EOMONTH($D101,0)),IF($G101="NNN",SUM(Expenses!AN$14:AN$18)*$F101,IF($G101="FSG",0,IF($G101="MG",SUMPRODUCT(Expenses!AN$14:AN$18,$I101:$I105)*$F101,MAX((Expenses!AN$15-$K101/12)*$J101*$F101,0)+MAX((Expenses!AN$14-$K102/12)*$J102*$F101,0)+MAX((Expenses!AN$17-$K103/12)*$J103*$F101,0)+MAX((Expenses!AN$16-$K104/12)*$J104*$F101,0)+MAX((Expenses!AN$18-$K105/12)*$J105*$F101,0)))),0)</f>
        <v>0</v>
      </c>
      <c r="AQ267" s="515">
        <f>IF(AND(AQ$167&lt;=$E101,AQ$167&gt;=EOMONTH($D101,0)),IF($G101="NNN",SUM(Expenses!AO$14:AO$18)*$F101,IF($G101="FSG",0,IF($G101="MG",SUMPRODUCT(Expenses!AO$14:AO$18,$I101:$I105)*$F101,MAX((Expenses!AO$15-$K101/12)*$J101*$F101,0)+MAX((Expenses!AO$14-$K102/12)*$J102*$F101,0)+MAX((Expenses!AO$17-$K103/12)*$J103*$F101,0)+MAX((Expenses!AO$16-$K104/12)*$J104*$F101,0)+MAX((Expenses!AO$18-$K105/12)*$J105*$F101,0)))),0)</f>
        <v>0</v>
      </c>
      <c r="AR267" s="515">
        <f>IF(AND(AR$167&lt;=$E101,AR$167&gt;=EOMONTH($D101,0)),IF($G101="NNN",SUM(Expenses!AP$14:AP$18)*$F101,IF($G101="FSG",0,IF($G101="MG",SUMPRODUCT(Expenses!AP$14:AP$18,$I101:$I105)*$F101,MAX((Expenses!AP$15-$K101/12)*$J101*$F101,0)+MAX((Expenses!AP$14-$K102/12)*$J102*$F101,0)+MAX((Expenses!AP$17-$K103/12)*$J103*$F101,0)+MAX((Expenses!AP$16-$K104/12)*$J104*$F101,0)+MAX((Expenses!AP$18-$K105/12)*$J105*$F101,0)))),0)</f>
        <v>0</v>
      </c>
      <c r="AS267" s="515">
        <f>IF(AND(AS$167&lt;=$E101,AS$167&gt;=EOMONTH($D101,0)),IF($G101="NNN",SUM(Expenses!AQ$14:AQ$18)*$F101,IF($G101="FSG",0,IF($G101="MG",SUMPRODUCT(Expenses!AQ$14:AQ$18,$I101:$I105)*$F101,MAX((Expenses!AQ$15-$K101/12)*$J101*$F101,0)+MAX((Expenses!AQ$14-$K102/12)*$J102*$F101,0)+MAX((Expenses!AQ$17-$K103/12)*$J103*$F101,0)+MAX((Expenses!AQ$16-$K104/12)*$J104*$F101,0)+MAX((Expenses!AQ$18-$K105/12)*$J105*$F101,0)))),0)</f>
        <v>0</v>
      </c>
      <c r="AT267" s="515">
        <f>IF(AND(AT$167&lt;=$E101,AT$167&gt;=EOMONTH($D101,0)),IF($G101="NNN",SUM(Expenses!AR$14:AR$18)*$F101,IF($G101="FSG",0,IF($G101="MG",SUMPRODUCT(Expenses!AR$14:AR$18,$I101:$I105)*$F101,MAX((Expenses!AR$15-$K101/12)*$J101*$F101,0)+MAX((Expenses!AR$14-$K102/12)*$J102*$F101,0)+MAX((Expenses!AR$17-$K103/12)*$J103*$F101,0)+MAX((Expenses!AR$16-$K104/12)*$J104*$F101,0)+MAX((Expenses!AR$18-$K105/12)*$J105*$F101,0)))),0)</f>
        <v>0</v>
      </c>
      <c r="AU267" s="515">
        <f>IF(AND(AU$167&lt;=$E101,AU$167&gt;=EOMONTH($D101,0)),IF($G101="NNN",SUM(Expenses!AS$14:AS$18)*$F101,IF($G101="FSG",0,IF($G101="MG",SUMPRODUCT(Expenses!AS$14:AS$18,$I101:$I105)*$F101,MAX((Expenses!AS$15-$K101/12)*$J101*$F101,0)+MAX((Expenses!AS$14-$K102/12)*$J102*$F101,0)+MAX((Expenses!AS$17-$K103/12)*$J103*$F101,0)+MAX((Expenses!AS$16-$K104/12)*$J104*$F101,0)+MAX((Expenses!AS$18-$K105/12)*$J105*$F101,0)))),0)</f>
        <v>0</v>
      </c>
      <c r="AV267" s="515">
        <f>IF(AND(AV$167&lt;=$E101,AV$167&gt;=EOMONTH($D101,0)),IF($G101="NNN",SUM(Expenses!AT$14:AT$18)*$F101,IF($G101="FSG",0,IF($G101="MG",SUMPRODUCT(Expenses!AT$14:AT$18,$I101:$I105)*$F101,MAX((Expenses!AT$15-$K101/12)*$J101*$F101,0)+MAX((Expenses!AT$14-$K102/12)*$J102*$F101,0)+MAX((Expenses!AT$17-$K103/12)*$J103*$F101,0)+MAX((Expenses!AT$16-$K104/12)*$J104*$F101,0)+MAX((Expenses!AT$18-$K105/12)*$J105*$F101,0)))),0)</f>
        <v>0</v>
      </c>
      <c r="AW267" s="515">
        <f>IF(AND(AW$167&lt;=$E101,AW$167&gt;=EOMONTH($D101,0)),IF($G101="NNN",SUM(Expenses!AU$14:AU$18)*$F101,IF($G101="FSG",0,IF($G101="MG",SUMPRODUCT(Expenses!AU$14:AU$18,$I101:$I105)*$F101,MAX((Expenses!AU$15-$K101/12)*$J101*$F101,0)+MAX((Expenses!AU$14-$K102/12)*$J102*$F101,0)+MAX((Expenses!AU$17-$K103/12)*$J103*$F101,0)+MAX((Expenses!AU$16-$K104/12)*$J104*$F101,0)+MAX((Expenses!AU$18-$K105/12)*$J105*$F101,0)))),0)</f>
        <v>0</v>
      </c>
      <c r="AX267" s="515">
        <f>IF(AND(AX$167&lt;=$E101,AX$167&gt;=EOMONTH($D101,0)),IF($G101="NNN",SUM(Expenses!AV$14:AV$18)*$F101,IF($G101="FSG",0,IF($G101="MG",SUMPRODUCT(Expenses!AV$14:AV$18,$I101:$I105)*$F101,MAX((Expenses!AV$15-$K101/12)*$J101*$F101,0)+MAX((Expenses!AV$14-$K102/12)*$J102*$F101,0)+MAX((Expenses!AV$17-$K103/12)*$J103*$F101,0)+MAX((Expenses!AV$16-$K104/12)*$J104*$F101,0)+MAX((Expenses!AV$18-$K105/12)*$J105*$F101,0)))),0)</f>
        <v>0</v>
      </c>
      <c r="AY267" s="515">
        <f>IF(AND(AY$167&lt;=$E101,AY$167&gt;=EOMONTH($D101,0)),IF($G101="NNN",SUM(Expenses!AW$14:AW$18)*$F101,IF($G101="FSG",0,IF($G101="MG",SUMPRODUCT(Expenses!AW$14:AW$18,$I101:$I105)*$F101,MAX((Expenses!AW$15-$K101/12)*$J101*$F101,0)+MAX((Expenses!AW$14-$K102/12)*$J102*$F101,0)+MAX((Expenses!AW$17-$K103/12)*$J103*$F101,0)+MAX((Expenses!AW$16-$K104/12)*$J104*$F101,0)+MAX((Expenses!AW$18-$K105/12)*$J105*$F101,0)))),0)</f>
        <v>0</v>
      </c>
      <c r="AZ267" s="515">
        <f>IF(AND(AZ$167&lt;=$E101,AZ$167&gt;=EOMONTH($D101,0)),IF($G101="NNN",SUM(Expenses!AX$14:AX$18)*$F101,IF($G101="FSG",0,IF($G101="MG",SUMPRODUCT(Expenses!AX$14:AX$18,$I101:$I105)*$F101,MAX((Expenses!AX$15-$K101/12)*$J101*$F101,0)+MAX((Expenses!AX$14-$K102/12)*$J102*$F101,0)+MAX((Expenses!AX$17-$K103/12)*$J103*$F101,0)+MAX((Expenses!AX$16-$K104/12)*$J104*$F101,0)+MAX((Expenses!AX$18-$K105/12)*$J105*$F101,0)))),0)</f>
        <v>0</v>
      </c>
      <c r="BA267" s="515">
        <f>IF(AND(BA$167&lt;=$E101,BA$167&gt;=EOMONTH($D101,0)),IF($G101="NNN",SUM(Expenses!AY$14:AY$18)*$F101,IF($G101="FSG",0,IF($G101="MG",SUMPRODUCT(Expenses!AY$14:AY$18,$I101:$I105)*$F101,MAX((Expenses!AY$15-$K101/12)*$J101*$F101,0)+MAX((Expenses!AY$14-$K102/12)*$J102*$F101,0)+MAX((Expenses!AY$17-$K103/12)*$J103*$F101,0)+MAX((Expenses!AY$16-$K104/12)*$J104*$F101,0)+MAX((Expenses!AY$18-$K105/12)*$J105*$F101,0)))),0)</f>
        <v>0</v>
      </c>
      <c r="BB267" s="515">
        <f>IF(AND(BB$167&lt;=$E101,BB$167&gt;=EOMONTH($D101,0)),IF($G101="NNN",SUM(Expenses!AZ$14:AZ$18)*$F101,IF($G101="FSG",0,IF($G101="MG",SUMPRODUCT(Expenses!AZ$14:AZ$18,$I101:$I105)*$F101,MAX((Expenses!AZ$15-$K101/12)*$J101*$F101,0)+MAX((Expenses!AZ$14-$K102/12)*$J102*$F101,0)+MAX((Expenses!AZ$17-$K103/12)*$J103*$F101,0)+MAX((Expenses!AZ$16-$K104/12)*$J104*$F101,0)+MAX((Expenses!AZ$18-$K105/12)*$J105*$F101,0)))),0)</f>
        <v>0</v>
      </c>
      <c r="BC267" s="515">
        <f>IF(AND(BC$167&lt;=$E101,BC$167&gt;=EOMONTH($D101,0)),IF($G101="NNN",SUM(Expenses!BA$14:BA$18)*$F101,IF($G101="FSG",0,IF($G101="MG",SUMPRODUCT(Expenses!BA$14:BA$18,$I101:$I105)*$F101,MAX((Expenses!BA$15-$K101/12)*$J101*$F101,0)+MAX((Expenses!BA$14-$K102/12)*$J102*$F101,0)+MAX((Expenses!BA$17-$K103/12)*$J103*$F101,0)+MAX((Expenses!BA$16-$K104/12)*$J104*$F101,0)+MAX((Expenses!BA$18-$K105/12)*$J105*$F101,0)))),0)</f>
        <v>0</v>
      </c>
      <c r="BD267" s="515">
        <f>IF(AND(BD$167&lt;=$E101,BD$167&gt;=EOMONTH($D101,0)),IF($G101="NNN",SUM(Expenses!BB$14:BB$18)*$F101,IF($G101="FSG",0,IF($G101="MG",SUMPRODUCT(Expenses!BB$14:BB$18,$I101:$I105)*$F101,MAX((Expenses!BB$15-$K101/12)*$J101*$F101,0)+MAX((Expenses!BB$14-$K102/12)*$J102*$F101,0)+MAX((Expenses!BB$17-$K103/12)*$J103*$F101,0)+MAX((Expenses!BB$16-$K104/12)*$J104*$F101,0)+MAX((Expenses!BB$18-$K105/12)*$J105*$F101,0)))),0)</f>
        <v>0</v>
      </c>
      <c r="BE267" s="515">
        <f>IF(AND(BE$167&lt;=$E101,BE$167&gt;=EOMONTH($D101,0)),IF($G101="NNN",SUM(Expenses!BC$14:BC$18)*$F101,IF($G101="FSG",0,IF($G101="MG",SUMPRODUCT(Expenses!BC$14:BC$18,$I101:$I105)*$F101,MAX((Expenses!BC$15-$K101/12)*$J101*$F101,0)+MAX((Expenses!BC$14-$K102/12)*$J102*$F101,0)+MAX((Expenses!BC$17-$K103/12)*$J103*$F101,0)+MAX((Expenses!BC$16-$K104/12)*$J104*$F101,0)+MAX((Expenses!BC$18-$K105/12)*$J105*$F101,0)))),0)</f>
        <v>0</v>
      </c>
      <c r="BF267" s="515">
        <f>IF(AND(BF$167&lt;=$E101,BF$167&gt;=EOMONTH($D101,0)),IF($G101="NNN",SUM(Expenses!BD$14:BD$18)*$F101,IF($G101="FSG",0,IF($G101="MG",SUMPRODUCT(Expenses!BD$14:BD$18,$I101:$I105)*$F101,MAX((Expenses!BD$15-$K101/12)*$J101*$F101,0)+MAX((Expenses!BD$14-$K102/12)*$J102*$F101,0)+MAX((Expenses!BD$17-$K103/12)*$J103*$F101,0)+MAX((Expenses!BD$16-$K104/12)*$J104*$F101,0)+MAX((Expenses!BD$18-$K105/12)*$J105*$F101,0)))),0)</f>
        <v>0</v>
      </c>
      <c r="BG267" s="515">
        <f>IF(AND(BG$167&lt;=$E101,BG$167&gt;=EOMONTH($D101,0)),IF($G101="NNN",SUM(Expenses!BE$14:BE$18)*$F101,IF($G101="FSG",0,IF($G101="MG",SUMPRODUCT(Expenses!BE$14:BE$18,$I101:$I105)*$F101,MAX((Expenses!BE$15-$K101/12)*$J101*$F101,0)+MAX((Expenses!BE$14-$K102/12)*$J102*$F101,0)+MAX((Expenses!BE$17-$K103/12)*$J103*$F101,0)+MAX((Expenses!BE$16-$K104/12)*$J104*$F101,0)+MAX((Expenses!BE$18-$K105/12)*$J105*$F101,0)))),0)</f>
        <v>0</v>
      </c>
      <c r="BH267" s="515">
        <f>IF(AND(BH$167&lt;=$E101,BH$167&gt;=EOMONTH($D101,0)),IF($G101="NNN",SUM(Expenses!BF$14:BF$18)*$F101,IF($G101="FSG",0,IF($G101="MG",SUMPRODUCT(Expenses!BF$14:BF$18,$I101:$I105)*$F101,MAX((Expenses!BF$15-$K101/12)*$J101*$F101,0)+MAX((Expenses!BF$14-$K102/12)*$J102*$F101,0)+MAX((Expenses!BF$17-$K103/12)*$J103*$F101,0)+MAX((Expenses!BF$16-$K104/12)*$J104*$F101,0)+MAX((Expenses!BF$18-$K105/12)*$J105*$F101,0)))),0)</f>
        <v>0</v>
      </c>
      <c r="BI267" s="515">
        <f>IF(AND(BI$167&lt;=$E101,BI$167&gt;=EOMONTH($D101,0)),IF($G101="NNN",SUM(Expenses!BG$14:BG$18)*$F101,IF($G101="FSG",0,IF($G101="MG",SUMPRODUCT(Expenses!BG$14:BG$18,$I101:$I105)*$F101,MAX((Expenses!BG$15-$K101/12)*$J101*$F101,0)+MAX((Expenses!BG$14-$K102/12)*$J102*$F101,0)+MAX((Expenses!BG$17-$K103/12)*$J103*$F101,0)+MAX((Expenses!BG$16-$K104/12)*$J104*$F101,0)+MAX((Expenses!BG$18-$K105/12)*$J105*$F101,0)))),0)</f>
        <v>0</v>
      </c>
      <c r="BJ267" s="515">
        <f>IF(AND(BJ$167&lt;=$E101,BJ$167&gt;=EOMONTH($D101,0)),IF($G101="NNN",SUM(Expenses!BH$14:BH$18)*$F101,IF($G101="FSG",0,IF($G101="MG",SUMPRODUCT(Expenses!BH$14:BH$18,$I101:$I105)*$F101,MAX((Expenses!BH$15-$K101/12)*$J101*$F101,0)+MAX((Expenses!BH$14-$K102/12)*$J102*$F101,0)+MAX((Expenses!BH$17-$K103/12)*$J103*$F101,0)+MAX((Expenses!BH$16-$K104/12)*$J104*$F101,0)+MAX((Expenses!BH$18-$K105/12)*$J105*$F101,0)))),0)</f>
        <v>0</v>
      </c>
      <c r="BK267" s="515">
        <f>IF(AND(BK$167&lt;=$E101,BK$167&gt;=EOMONTH($D101,0)),IF($G101="NNN",SUM(Expenses!BI$14:BI$18)*$F101,IF($G101="FSG",0,IF($G101="MG",SUMPRODUCT(Expenses!BI$14:BI$18,$I101:$I105)*$F101,MAX((Expenses!BI$15-$K101/12)*$J101*$F101,0)+MAX((Expenses!BI$14-$K102/12)*$J102*$F101,0)+MAX((Expenses!BI$17-$K103/12)*$J103*$F101,0)+MAX((Expenses!BI$16-$K104/12)*$J104*$F101,0)+MAX((Expenses!BI$18-$K105/12)*$J105*$F101,0)))),0)</f>
        <v>0</v>
      </c>
      <c r="BL267" s="515">
        <f>IF(AND(BL$167&lt;=$E101,BL$167&gt;=EOMONTH($D101,0)),IF($G101="NNN",SUM(Expenses!BJ$14:BJ$18)*$F101,IF($G101="FSG",0,IF($G101="MG",SUMPRODUCT(Expenses!BJ$14:BJ$18,$I101:$I105)*$F101,MAX((Expenses!BJ$15-$K101/12)*$J101*$F101,0)+MAX((Expenses!BJ$14-$K102/12)*$J102*$F101,0)+MAX((Expenses!BJ$17-$K103/12)*$J103*$F101,0)+MAX((Expenses!BJ$16-$K104/12)*$J104*$F101,0)+MAX((Expenses!BJ$18-$K105/12)*$J105*$F101,0)))),0)</f>
        <v>0</v>
      </c>
      <c r="BM267" s="515">
        <f>IF(AND(BM$167&lt;=$E101,BM$167&gt;=EOMONTH($D101,0)),IF($G101="NNN",SUM(Expenses!BK$14:BK$18)*$F101,IF($G101="FSG",0,IF($G101="MG",SUMPRODUCT(Expenses!BK$14:BK$18,$I101:$I105)*$F101,MAX((Expenses!BK$15-$K101/12)*$J101*$F101,0)+MAX((Expenses!BK$14-$K102/12)*$J102*$F101,0)+MAX((Expenses!BK$17-$K103/12)*$J103*$F101,0)+MAX((Expenses!BK$16-$K104/12)*$J104*$F101,0)+MAX((Expenses!BK$18-$K105/12)*$J105*$F101,0)))),0)</f>
        <v>0</v>
      </c>
      <c r="BN267" s="515">
        <f>IF(AND(BN$167&lt;=$E101,BN$167&gt;=EOMONTH($D101,0)),IF($G101="NNN",SUM(Expenses!BL$14:BL$18)*$F101,IF($G101="FSG",0,IF($G101="MG",SUMPRODUCT(Expenses!BL$14:BL$18,$I101:$I105)*$F101,MAX((Expenses!BL$15-$K101/12)*$J101*$F101,0)+MAX((Expenses!BL$14-$K102/12)*$J102*$F101,0)+MAX((Expenses!BL$17-$K103/12)*$J103*$F101,0)+MAX((Expenses!BL$16-$K104/12)*$J104*$F101,0)+MAX((Expenses!BL$18-$K105/12)*$J105*$F101,0)))),0)</f>
        <v>0</v>
      </c>
      <c r="BO267" s="515">
        <f>IF(AND(BO$167&lt;=$E101,BO$167&gt;=EOMONTH($D101,0)),IF($G101="NNN",SUM(Expenses!BM$14:BM$18)*$F101,IF($G101="FSG",0,IF($G101="MG",SUMPRODUCT(Expenses!BM$14:BM$18,$I101:$I105)*$F101,MAX((Expenses!BM$15-$K101/12)*$J101*$F101,0)+MAX((Expenses!BM$14-$K102/12)*$J102*$F101,0)+MAX((Expenses!BM$17-$K103/12)*$J103*$F101,0)+MAX((Expenses!BM$16-$K104/12)*$J104*$F101,0)+MAX((Expenses!BM$18-$K105/12)*$J105*$F101,0)))),0)</f>
        <v>0</v>
      </c>
      <c r="BP267" s="515">
        <f>IF(AND(BP$167&lt;=$E101,BP$167&gt;=EOMONTH($D101,0)),IF($G101="NNN",SUM(Expenses!BN$14:BN$18)*$F101,IF($G101="FSG",0,IF($G101="MG",SUMPRODUCT(Expenses!BN$14:BN$18,$I101:$I105)*$F101,MAX((Expenses!BN$15-$K101/12)*$J101*$F101,0)+MAX((Expenses!BN$14-$K102/12)*$J102*$F101,0)+MAX((Expenses!BN$17-$K103/12)*$J103*$F101,0)+MAX((Expenses!BN$16-$K104/12)*$J104*$F101,0)+MAX((Expenses!BN$18-$K105/12)*$J105*$F101,0)))),0)</f>
        <v>0</v>
      </c>
      <c r="BQ267" s="515">
        <f>IF(AND(BQ$167&lt;=$E101,BQ$167&gt;=EOMONTH($D101,0)),IF($G101="NNN",SUM(Expenses!BO$14:BO$18)*$F101,IF($G101="FSG",0,IF($G101="MG",SUMPRODUCT(Expenses!BO$14:BO$18,$I101:$I105)*$F101,MAX((Expenses!BO$15-$K101/12)*$J101*$F101,0)+MAX((Expenses!BO$14-$K102/12)*$J102*$F101,0)+MAX((Expenses!BO$17-$K103/12)*$J103*$F101,0)+MAX((Expenses!BO$16-$K104/12)*$J104*$F101,0)+MAX((Expenses!BO$18-$K105/12)*$J105*$F101,0)))),0)</f>
        <v>0</v>
      </c>
      <c r="BR267" s="515">
        <f>IF(AND(BR$167&lt;=$E101,BR$167&gt;=EOMONTH($D101,0)),IF($G101="NNN",SUM(Expenses!BP$14:BP$18)*$F101,IF($G101="FSG",0,IF($G101="MG",SUMPRODUCT(Expenses!BP$14:BP$18,$I101:$I105)*$F101,MAX((Expenses!BP$15-$K101/12)*$J101*$F101,0)+MAX((Expenses!BP$14-$K102/12)*$J102*$F101,0)+MAX((Expenses!BP$17-$K103/12)*$J103*$F101,0)+MAX((Expenses!BP$16-$K104/12)*$J104*$F101,0)+MAX((Expenses!BP$18-$K105/12)*$J105*$F101,0)))),0)</f>
        <v>0</v>
      </c>
      <c r="BS267" s="515">
        <f>IF(AND(BS$167&lt;=$E101,BS$167&gt;=EOMONTH($D101,0)),IF($G101="NNN",SUM(Expenses!BQ$14:BQ$18)*$F101,IF($G101="FSG",0,IF($G101="MG",SUMPRODUCT(Expenses!BQ$14:BQ$18,$I101:$I105)*$F101,MAX((Expenses!BQ$15-$K101/12)*$J101*$F101,0)+MAX((Expenses!BQ$14-$K102/12)*$J102*$F101,0)+MAX((Expenses!BQ$17-$K103/12)*$J103*$F101,0)+MAX((Expenses!BQ$16-$K104/12)*$J104*$F101,0)+MAX((Expenses!BQ$18-$K105/12)*$J105*$F101,0)))),0)</f>
        <v>0</v>
      </c>
      <c r="BT267" s="515">
        <f>IF(AND(BT$167&lt;=$E101,BT$167&gt;=EOMONTH($D101,0)),IF($G101="NNN",SUM(Expenses!BR$14:BR$18)*$F101,IF($G101="FSG",0,IF($G101="MG",SUMPRODUCT(Expenses!BR$14:BR$18,$I101:$I105)*$F101,MAX((Expenses!BR$15-$K101/12)*$J101*$F101,0)+MAX((Expenses!BR$14-$K102/12)*$J102*$F101,0)+MAX((Expenses!BR$17-$K103/12)*$J103*$F101,0)+MAX((Expenses!BR$16-$K104/12)*$J104*$F101,0)+MAX((Expenses!BR$18-$K105/12)*$J105*$F101,0)))),0)</f>
        <v>0</v>
      </c>
      <c r="BU267" s="515">
        <f>IF(AND(BU$167&lt;=$E101,BU$167&gt;=EOMONTH($D101,0)),IF($G101="NNN",SUM(Expenses!BS$14:BS$18)*$F101,IF($G101="FSG",0,IF($G101="MG",SUMPRODUCT(Expenses!BS$14:BS$18,$I101:$I105)*$F101,MAX((Expenses!BS$15-$K101/12)*$J101*$F101,0)+MAX((Expenses!BS$14-$K102/12)*$J102*$F101,0)+MAX((Expenses!BS$17-$K103/12)*$J103*$F101,0)+MAX((Expenses!BS$16-$K104/12)*$J104*$F101,0)+MAX((Expenses!BS$18-$K105/12)*$J105*$F101,0)))),0)</f>
        <v>0</v>
      </c>
      <c r="BV267" s="515">
        <f>IF(AND(BV$167&lt;=$E101,BV$167&gt;=EOMONTH($D101,0)),IF($G101="NNN",SUM(Expenses!BT$14:BT$18)*$F101,IF($G101="FSG",0,IF($G101="MG",SUMPRODUCT(Expenses!BT$14:BT$18,$I101:$I105)*$F101,MAX((Expenses!BT$15-$K101/12)*$J101*$F101,0)+MAX((Expenses!BT$14-$K102/12)*$J102*$F101,0)+MAX((Expenses!BT$17-$K103/12)*$J103*$F101,0)+MAX((Expenses!BT$16-$K104/12)*$J104*$F101,0)+MAX((Expenses!BT$18-$K105/12)*$J105*$F101,0)))),0)</f>
        <v>0</v>
      </c>
      <c r="BW267" s="515">
        <f>IF(AND(BW$167&lt;=$E101,BW$167&gt;=EOMONTH($D101,0)),IF($G101="NNN",SUM(Expenses!BU$14:BU$18)*$F101,IF($G101="FSG",0,IF($G101="MG",SUMPRODUCT(Expenses!BU$14:BU$18,$I101:$I105)*$F101,MAX((Expenses!BU$15-$K101/12)*$J101*$F101,0)+MAX((Expenses!BU$14-$K102/12)*$J102*$F101,0)+MAX((Expenses!BU$17-$K103/12)*$J103*$F101,0)+MAX((Expenses!BU$16-$K104/12)*$J104*$F101,0)+MAX((Expenses!BU$18-$K105/12)*$J105*$F101,0)))),0)</f>
        <v>0</v>
      </c>
      <c r="BX267" s="515">
        <f>IF(AND(BX$167&lt;=$E101,BX$167&gt;=EOMONTH($D101,0)),IF($G101="NNN",SUM(Expenses!BV$14:BV$18)*$F101,IF($G101="FSG",0,IF($G101="MG",SUMPRODUCT(Expenses!BV$14:BV$18,$I101:$I105)*$F101,MAX((Expenses!BV$15-$K101/12)*$J101*$F101,0)+MAX((Expenses!BV$14-$K102/12)*$J102*$F101,0)+MAX((Expenses!BV$17-$K103/12)*$J103*$F101,0)+MAX((Expenses!BV$16-$K104/12)*$J104*$F101,0)+MAX((Expenses!BV$18-$K105/12)*$J105*$F101,0)))),0)</f>
        <v>0</v>
      </c>
      <c r="BY267" s="515">
        <f>IF(AND(BY$167&lt;=$E101,BY$167&gt;=EOMONTH($D101,0)),IF($G101="NNN",SUM(Expenses!BW$14:BW$18)*$F101,IF($G101="FSG",0,IF($G101="MG",SUMPRODUCT(Expenses!BW$14:BW$18,$I101:$I105)*$F101,MAX((Expenses!BW$15-$K101/12)*$J101*$F101,0)+MAX((Expenses!BW$14-$K102/12)*$J102*$F101,0)+MAX((Expenses!BW$17-$K103/12)*$J103*$F101,0)+MAX((Expenses!BW$16-$K104/12)*$J104*$F101,0)+MAX((Expenses!BW$18-$K105/12)*$J105*$F101,0)))),0)</f>
        <v>0</v>
      </c>
      <c r="BZ267" s="515">
        <f>IF(AND(BZ$167&lt;=$E101,BZ$167&gt;=EOMONTH($D101,0)),IF($G101="NNN",SUM(Expenses!BX$14:BX$18)*$F101,IF($G101="FSG",0,IF($G101="MG",SUMPRODUCT(Expenses!BX$14:BX$18,$I101:$I105)*$F101,MAX((Expenses!BX$15-$K101/12)*$J101*$F101,0)+MAX((Expenses!BX$14-$K102/12)*$J102*$F101,0)+MAX((Expenses!BX$17-$K103/12)*$J103*$F101,0)+MAX((Expenses!BX$16-$K104/12)*$J104*$F101,0)+MAX((Expenses!BX$18-$K105/12)*$J105*$F101,0)))),0)</f>
        <v>0</v>
      </c>
      <c r="CA267" s="515">
        <f>IF(AND(CA$167&lt;=$E101,CA$167&gt;=EOMONTH($D101,0)),IF($G101="NNN",SUM(Expenses!BY$14:BY$18)*$F101,IF($G101="FSG",0,IF($G101="MG",SUMPRODUCT(Expenses!BY$14:BY$18,$I101:$I105)*$F101,MAX((Expenses!BY$15-$K101/12)*$J101*$F101,0)+MAX((Expenses!BY$14-$K102/12)*$J102*$F101,0)+MAX((Expenses!BY$17-$K103/12)*$J103*$F101,0)+MAX((Expenses!BY$16-$K104/12)*$J104*$F101,0)+MAX((Expenses!BY$18-$K105/12)*$J105*$F101,0)))),0)</f>
        <v>0</v>
      </c>
      <c r="CB267" s="515">
        <f>IF(AND(CB$167&lt;=$E101,CB$167&gt;=EOMONTH($D101,0)),IF($G101="NNN",SUM(Expenses!BZ$14:BZ$18)*$F101,IF($G101="FSG",0,IF($G101="MG",SUMPRODUCT(Expenses!BZ$14:BZ$18,$I101:$I105)*$F101,MAX((Expenses!BZ$15-$K101/12)*$J101*$F101,0)+MAX((Expenses!BZ$14-$K102/12)*$J102*$F101,0)+MAX((Expenses!BZ$17-$K103/12)*$J103*$F101,0)+MAX((Expenses!BZ$16-$K104/12)*$J104*$F101,0)+MAX((Expenses!BZ$18-$K105/12)*$J105*$F101,0)))),0)</f>
        <v>0</v>
      </c>
      <c r="CC267" s="515">
        <f>IF(AND(CC$167&lt;=$E101,CC$167&gt;=EOMONTH($D101,0)),IF($G101="NNN",SUM(Expenses!CA$14:CA$18)*$F101,IF($G101="FSG",0,IF($G101="MG",SUMPRODUCT(Expenses!CA$14:CA$18,$I101:$I105)*$F101,MAX((Expenses!CA$15-$K101/12)*$J101*$F101,0)+MAX((Expenses!CA$14-$K102/12)*$J102*$F101,0)+MAX((Expenses!CA$17-$K103/12)*$J103*$F101,0)+MAX((Expenses!CA$16-$K104/12)*$J104*$F101,0)+MAX((Expenses!CA$18-$K105/12)*$J105*$F101,0)))),0)</f>
        <v>0</v>
      </c>
      <c r="CD267" s="515">
        <f>IF(AND(CD$167&lt;=$E101,CD$167&gt;=EOMONTH($D101,0)),IF($G101="NNN",SUM(Expenses!CB$14:CB$18)*$F101,IF($G101="FSG",0,IF($G101="MG",SUMPRODUCT(Expenses!CB$14:CB$18,$I101:$I105)*$F101,MAX((Expenses!CB$15-$K101/12)*$J101*$F101,0)+MAX((Expenses!CB$14-$K102/12)*$J102*$F101,0)+MAX((Expenses!CB$17-$K103/12)*$J103*$F101,0)+MAX((Expenses!CB$16-$K104/12)*$J104*$F101,0)+MAX((Expenses!CB$18-$K105/12)*$J105*$F101,0)))),0)</f>
        <v>0</v>
      </c>
      <c r="CE267" s="515">
        <f>IF(AND(CE$167&lt;=$E101,CE$167&gt;=EOMONTH($D101,0)),IF($G101="NNN",SUM(Expenses!CC$14:CC$18)*$F101,IF($G101="FSG",0,IF($G101="MG",SUMPRODUCT(Expenses!CC$14:CC$18,$I101:$I105)*$F101,MAX((Expenses!CC$15-$K101/12)*$J101*$F101,0)+MAX((Expenses!CC$14-$K102/12)*$J102*$F101,0)+MAX((Expenses!CC$17-$K103/12)*$J103*$F101,0)+MAX((Expenses!CC$16-$K104/12)*$J104*$F101,0)+MAX((Expenses!CC$18-$K105/12)*$J105*$F101,0)))),0)</f>
        <v>0</v>
      </c>
      <c r="CF267" s="515">
        <f>IF(AND(CF$167&lt;=$E101,CF$167&gt;=EOMONTH($D101,0)),IF($G101="NNN",SUM(Expenses!CD$14:CD$18)*$F101,IF($G101="FSG",0,IF($G101="MG",SUMPRODUCT(Expenses!CD$14:CD$18,$I101:$I105)*$F101,MAX((Expenses!CD$15-$K101/12)*$J101*$F101,0)+MAX((Expenses!CD$14-$K102/12)*$J102*$F101,0)+MAX((Expenses!CD$17-$K103/12)*$J103*$F101,0)+MAX((Expenses!CD$16-$K104/12)*$J104*$F101,0)+MAX((Expenses!CD$18-$K105/12)*$J105*$F101,0)))),0)</f>
        <v>0</v>
      </c>
      <c r="CG267" s="515">
        <f>IF(AND(CG$167&lt;=$E101,CG$167&gt;=EOMONTH($D101,0)),IF($G101="NNN",SUM(Expenses!CE$14:CE$18)*$F101,IF($G101="FSG",0,IF($G101="MG",SUMPRODUCT(Expenses!CE$14:CE$18,$I101:$I105)*$F101,MAX((Expenses!CE$15-$K101/12)*$J101*$F101,0)+MAX((Expenses!CE$14-$K102/12)*$J102*$F101,0)+MAX((Expenses!CE$17-$K103/12)*$J103*$F101,0)+MAX((Expenses!CE$16-$K104/12)*$J104*$F101,0)+MAX((Expenses!CE$18-$K105/12)*$J105*$F101,0)))),0)</f>
        <v>0</v>
      </c>
      <c r="CH267" s="515">
        <f>IF(AND(CH$167&lt;=$E101,CH$167&gt;=EOMONTH($D101,0)),IF($G101="NNN",SUM(Expenses!CF$14:CF$18)*$F101,IF($G101="FSG",0,IF($G101="MG",SUMPRODUCT(Expenses!CF$14:CF$18,$I101:$I105)*$F101,MAX((Expenses!CF$15-$K101/12)*$J101*$F101,0)+MAX((Expenses!CF$14-$K102/12)*$J102*$F101,0)+MAX((Expenses!CF$17-$K103/12)*$J103*$F101,0)+MAX((Expenses!CF$16-$K104/12)*$J104*$F101,0)+MAX((Expenses!CF$18-$K105/12)*$J105*$F101,0)))),0)</f>
        <v>0</v>
      </c>
      <c r="CI267" s="515">
        <f>IF(AND(CI$167&lt;=$E101,CI$167&gt;=EOMONTH($D101,0)),IF($G101="NNN",SUM(Expenses!CG$14:CG$18)*$F101,IF($G101="FSG",0,IF($G101="MG",SUMPRODUCT(Expenses!CG$14:CG$18,$I101:$I105)*$F101,MAX((Expenses!CG$15-$K101/12)*$J101*$F101,0)+MAX((Expenses!CG$14-$K102/12)*$J102*$F101,0)+MAX((Expenses!CG$17-$K103/12)*$J103*$F101,0)+MAX((Expenses!CG$16-$K104/12)*$J104*$F101,0)+MAX((Expenses!CG$18-$K105/12)*$J105*$F101,0)))),0)</f>
        <v>0</v>
      </c>
      <c r="CJ267" s="515">
        <f>IF(AND(CJ$167&lt;=$E101,CJ$167&gt;=EOMONTH($D101,0)),IF($G101="NNN",SUM(Expenses!CH$14:CH$18)*$F101,IF($G101="FSG",0,IF($G101="MG",SUMPRODUCT(Expenses!CH$14:CH$18,$I101:$I105)*$F101,MAX((Expenses!CH$15-$K101/12)*$J101*$F101,0)+MAX((Expenses!CH$14-$K102/12)*$J102*$F101,0)+MAX((Expenses!CH$17-$K103/12)*$J103*$F101,0)+MAX((Expenses!CH$16-$K104/12)*$J104*$F101,0)+MAX((Expenses!CH$18-$K105/12)*$J105*$F101,0)))),0)</f>
        <v>0</v>
      </c>
      <c r="CK267" s="515">
        <f>IF(AND(CK$167&lt;=$E101,CK$167&gt;=EOMONTH($D101,0)),IF($G101="NNN",SUM(Expenses!CI$14:CI$18)*$F101,IF($G101="FSG",0,IF($G101="MG",SUMPRODUCT(Expenses!CI$14:CI$18,$I101:$I105)*$F101,MAX((Expenses!CI$15-$K101/12)*$J101*$F101,0)+MAX((Expenses!CI$14-$K102/12)*$J102*$F101,0)+MAX((Expenses!CI$17-$K103/12)*$J103*$F101,0)+MAX((Expenses!CI$16-$K104/12)*$J104*$F101,0)+MAX((Expenses!CI$18-$K105/12)*$J105*$F101,0)))),0)</f>
        <v>0</v>
      </c>
      <c r="CL267" s="515">
        <f>IF(AND(CL$167&lt;=$E101,CL$167&gt;=EOMONTH($D101,0)),IF($G101="NNN",SUM(Expenses!CJ$14:CJ$18)*$F101,IF($G101="FSG",0,IF($G101="MG",SUMPRODUCT(Expenses!CJ$14:CJ$18,$I101:$I105)*$F101,MAX((Expenses!CJ$15-$K101/12)*$J101*$F101,0)+MAX((Expenses!CJ$14-$K102/12)*$J102*$F101,0)+MAX((Expenses!CJ$17-$K103/12)*$J103*$F101,0)+MAX((Expenses!CJ$16-$K104/12)*$J104*$F101,0)+MAX((Expenses!CJ$18-$K105/12)*$J105*$F101,0)))),0)</f>
        <v>0</v>
      </c>
      <c r="CM267" s="515">
        <f>IF(AND(CM$167&lt;=$E101,CM$167&gt;=EOMONTH($D101,0)),IF($G101="NNN",SUM(Expenses!CK$14:CK$18)*$F101,IF($G101="FSG",0,IF($G101="MG",SUMPRODUCT(Expenses!CK$14:CK$18,$I101:$I105)*$F101,MAX((Expenses!CK$15-$K101/12)*$J101*$F101,0)+MAX((Expenses!CK$14-$K102/12)*$J102*$F101,0)+MAX((Expenses!CK$17-$K103/12)*$J103*$F101,0)+MAX((Expenses!CK$16-$K104/12)*$J104*$F101,0)+MAX((Expenses!CK$18-$K105/12)*$J105*$F101,0)))),0)</f>
        <v>0</v>
      </c>
      <c r="CN267" s="515">
        <f>IF(AND(CN$167&lt;=$E101,CN$167&gt;=EOMONTH($D101,0)),IF($G101="NNN",SUM(Expenses!CL$14:CL$18)*$F101,IF($G101="FSG",0,IF($G101="MG",SUMPRODUCT(Expenses!CL$14:CL$18,$I101:$I105)*$F101,MAX((Expenses!CL$15-$K101/12)*$J101*$F101,0)+MAX((Expenses!CL$14-$K102/12)*$J102*$F101,0)+MAX((Expenses!CL$17-$K103/12)*$J103*$F101,0)+MAX((Expenses!CL$16-$K104/12)*$J104*$F101,0)+MAX((Expenses!CL$18-$K105/12)*$J105*$F101,0)))),0)</f>
        <v>0</v>
      </c>
      <c r="CO267" s="515">
        <f>IF(AND(CO$167&lt;=$E101,CO$167&gt;=EOMONTH($D101,0)),IF($G101="NNN",SUM(Expenses!CM$14:CM$18)*$F101,IF($G101="FSG",0,IF($G101="MG",SUMPRODUCT(Expenses!CM$14:CM$18,$I101:$I105)*$F101,MAX((Expenses!CM$15-$K101/12)*$J101*$F101,0)+MAX((Expenses!CM$14-$K102/12)*$J102*$F101,0)+MAX((Expenses!CM$17-$K103/12)*$J103*$F101,0)+MAX((Expenses!CM$16-$K104/12)*$J104*$F101,0)+MAX((Expenses!CM$18-$K105/12)*$J105*$F101,0)))),0)</f>
        <v>0</v>
      </c>
      <c r="CP267" s="515">
        <f>IF(AND(CP$167&lt;=$E101,CP$167&gt;=EOMONTH($D101,0)),IF($G101="NNN",SUM(Expenses!CN$14:CN$18)*$F101,IF($G101="FSG",0,IF($G101="MG",SUMPRODUCT(Expenses!CN$14:CN$18,$I101:$I105)*$F101,MAX((Expenses!CN$15-$K101/12)*$J101*$F101,0)+MAX((Expenses!CN$14-$K102/12)*$J102*$F101,0)+MAX((Expenses!CN$17-$K103/12)*$J103*$F101,0)+MAX((Expenses!CN$16-$K104/12)*$J104*$F101,0)+MAX((Expenses!CN$18-$K105/12)*$J105*$F101,0)))),0)</f>
        <v>0</v>
      </c>
      <c r="CQ267" s="515">
        <f>IF(AND(CQ$167&lt;=$E101,CQ$167&gt;=EOMONTH($D101,0)),IF($G101="NNN",SUM(Expenses!CO$14:CO$18)*$F101,IF($G101="FSG",0,IF($G101="MG",SUMPRODUCT(Expenses!CO$14:CO$18,$I101:$I105)*$F101,MAX((Expenses!CO$15-$K101/12)*$J101*$F101,0)+MAX((Expenses!CO$14-$K102/12)*$J102*$F101,0)+MAX((Expenses!CO$17-$K103/12)*$J103*$F101,0)+MAX((Expenses!CO$16-$K104/12)*$J104*$F101,0)+MAX((Expenses!CO$18-$K105/12)*$J105*$F101,0)))),0)</f>
        <v>0</v>
      </c>
      <c r="CR267" s="515">
        <f>IF(AND(CR$167&lt;=$E101,CR$167&gt;=EOMONTH($D101,0)),IF($G101="NNN",SUM(Expenses!CP$14:CP$18)*$F101,IF($G101="FSG",0,IF($G101="MG",SUMPRODUCT(Expenses!CP$14:CP$18,$I101:$I105)*$F101,MAX((Expenses!CP$15-$K101/12)*$J101*$F101,0)+MAX((Expenses!CP$14-$K102/12)*$J102*$F101,0)+MAX((Expenses!CP$17-$K103/12)*$J103*$F101,0)+MAX((Expenses!CP$16-$K104/12)*$J104*$F101,0)+MAX((Expenses!CP$18-$K105/12)*$J105*$F101,0)))),0)</f>
        <v>0</v>
      </c>
      <c r="CS267" s="515">
        <f>IF(AND(CS$167&lt;=$E101,CS$167&gt;=EOMONTH($D101,0)),IF($G101="NNN",SUM(Expenses!CQ$14:CQ$18)*$F101,IF($G101="FSG",0,IF($G101="MG",SUMPRODUCT(Expenses!CQ$14:CQ$18,$I101:$I105)*$F101,MAX((Expenses!CQ$15-$K101/12)*$J101*$F101,0)+MAX((Expenses!CQ$14-$K102/12)*$J102*$F101,0)+MAX((Expenses!CQ$17-$K103/12)*$J103*$F101,0)+MAX((Expenses!CQ$16-$K104/12)*$J104*$F101,0)+MAX((Expenses!CQ$18-$K105/12)*$J105*$F101,0)))),0)</f>
        <v>0</v>
      </c>
      <c r="CT267" s="515">
        <f>IF(AND(CT$167&lt;=$E101,CT$167&gt;=EOMONTH($D101,0)),IF($G101="NNN",SUM(Expenses!CR$14:CR$18)*$F101,IF($G101="FSG",0,IF($G101="MG",SUMPRODUCT(Expenses!CR$14:CR$18,$I101:$I105)*$F101,MAX((Expenses!CR$15-$K101/12)*$J101*$F101,0)+MAX((Expenses!CR$14-$K102/12)*$J102*$F101,0)+MAX((Expenses!CR$17-$K103/12)*$J103*$F101,0)+MAX((Expenses!CR$16-$K104/12)*$J104*$F101,0)+MAX((Expenses!CR$18-$K105/12)*$J105*$F101,0)))),0)</f>
        <v>0</v>
      </c>
      <c r="CU267" s="515">
        <f>IF(AND(CU$167&lt;=$E101,CU$167&gt;=EOMONTH($D101,0)),IF($G101="NNN",SUM(Expenses!CS$14:CS$18)*$F101,IF($G101="FSG",0,IF($G101="MG",SUMPRODUCT(Expenses!CS$14:CS$18,$I101:$I105)*$F101,MAX((Expenses!CS$15-$K101/12)*$J101*$F101,0)+MAX((Expenses!CS$14-$K102/12)*$J102*$F101,0)+MAX((Expenses!CS$17-$K103/12)*$J103*$F101,0)+MAX((Expenses!CS$16-$K104/12)*$J104*$F101,0)+MAX((Expenses!CS$18-$K105/12)*$J105*$F101,0)))),0)</f>
        <v>0</v>
      </c>
      <c r="CV267" s="515">
        <f>IF(AND(CV$167&lt;=$E101,CV$167&gt;=EOMONTH($D101,0)),IF($G101="NNN",SUM(Expenses!CT$14:CT$18)*$F101,IF($G101="FSG",0,IF($G101="MG",SUMPRODUCT(Expenses!CT$14:CT$18,$I101:$I105)*$F101,MAX((Expenses!CT$15-$K101/12)*$J101*$F101,0)+MAX((Expenses!CT$14-$K102/12)*$J102*$F101,0)+MAX((Expenses!CT$17-$K103/12)*$J103*$F101,0)+MAX((Expenses!CT$16-$K104/12)*$J104*$F101,0)+MAX((Expenses!CT$18-$K105/12)*$J105*$F101,0)))),0)</f>
        <v>0</v>
      </c>
      <c r="CW267" s="515">
        <f>IF(AND(CW$167&lt;=$E101,CW$167&gt;=EOMONTH($D101,0)),IF($G101="NNN",SUM(Expenses!CU$14:CU$18)*$F101,IF($G101="FSG",0,IF($G101="MG",SUMPRODUCT(Expenses!CU$14:CU$18,$I101:$I105)*$F101,MAX((Expenses!CU$15-$K101/12)*$J101*$F101,0)+MAX((Expenses!CU$14-$K102/12)*$J102*$F101,0)+MAX((Expenses!CU$17-$K103/12)*$J103*$F101,0)+MAX((Expenses!CU$16-$K104/12)*$J104*$F101,0)+MAX((Expenses!CU$18-$K105/12)*$J105*$F101,0)))),0)</f>
        <v>0</v>
      </c>
      <c r="CX267" s="515">
        <f>IF(AND(CX$167&lt;=$E101,CX$167&gt;=EOMONTH($D101,0)),IF($G101="NNN",SUM(Expenses!CV$14:CV$18)*$F101,IF($G101="FSG",0,IF($G101="MG",SUMPRODUCT(Expenses!CV$14:CV$18,$I101:$I105)*$F101,MAX((Expenses!CV$15-$K101/12)*$J101*$F101,0)+MAX((Expenses!CV$14-$K102/12)*$J102*$F101,0)+MAX((Expenses!CV$17-$K103/12)*$J103*$F101,0)+MAX((Expenses!CV$16-$K104/12)*$J104*$F101,0)+MAX((Expenses!CV$18-$K105/12)*$J105*$F101,0)))),0)</f>
        <v>0</v>
      </c>
      <c r="CY267" s="515">
        <f>IF(AND(CY$167&lt;=$E101,CY$167&gt;=EOMONTH($D101,0)),IF($G101="NNN",SUM(Expenses!CW$14:CW$18)*$F101,IF($G101="FSG",0,IF($G101="MG",SUMPRODUCT(Expenses!CW$14:CW$18,$I101:$I105)*$F101,MAX((Expenses!CW$15-$K101/12)*$J101*$F101,0)+MAX((Expenses!CW$14-$K102/12)*$J102*$F101,0)+MAX((Expenses!CW$17-$K103/12)*$J103*$F101,0)+MAX((Expenses!CW$16-$K104/12)*$J104*$F101,0)+MAX((Expenses!CW$18-$K105/12)*$J105*$F101,0)))),0)</f>
        <v>0</v>
      </c>
      <c r="CZ267" s="515">
        <f>IF(AND(CZ$167&lt;=$E101,CZ$167&gt;=EOMONTH($D101,0)),IF($G101="NNN",SUM(Expenses!CX$14:CX$18)*$F101,IF($G101="FSG",0,IF($G101="MG",SUMPRODUCT(Expenses!CX$14:CX$18,$I101:$I105)*$F101,MAX((Expenses!CX$15-$K101/12)*$J101*$F101,0)+MAX((Expenses!CX$14-$K102/12)*$J102*$F101,0)+MAX((Expenses!CX$17-$K103/12)*$J103*$F101,0)+MAX((Expenses!CX$16-$K104/12)*$J104*$F101,0)+MAX((Expenses!CX$18-$K105/12)*$J105*$F101,0)))),0)</f>
        <v>0</v>
      </c>
      <c r="DA267" s="515">
        <f>IF(AND(DA$167&lt;=$E101,DA$167&gt;=EOMONTH($D101,0)),IF($G101="NNN",SUM(Expenses!CY$14:CY$18)*$F101,IF($G101="FSG",0,IF($G101="MG",SUMPRODUCT(Expenses!CY$14:CY$18,$I101:$I105)*$F101,MAX((Expenses!CY$15-$K101/12)*$J101*$F101,0)+MAX((Expenses!CY$14-$K102/12)*$J102*$F101,0)+MAX((Expenses!CY$17-$K103/12)*$J103*$F101,0)+MAX((Expenses!CY$16-$K104/12)*$J104*$F101,0)+MAX((Expenses!CY$18-$K105/12)*$J105*$F101,0)))),0)</f>
        <v>0</v>
      </c>
      <c r="DB267" s="515">
        <f>IF(AND(DB$167&lt;=$E101,DB$167&gt;=EOMONTH($D101,0)),IF($G101="NNN",SUM(Expenses!CZ$14:CZ$18)*$F101,IF($G101="FSG",0,IF($G101="MG",SUMPRODUCT(Expenses!CZ$14:CZ$18,$I101:$I105)*$F101,MAX((Expenses!CZ$15-$K101/12)*$J101*$F101,0)+MAX((Expenses!CZ$14-$K102/12)*$J102*$F101,0)+MAX((Expenses!CZ$17-$K103/12)*$J103*$F101,0)+MAX((Expenses!CZ$16-$K104/12)*$J104*$F101,0)+MAX((Expenses!CZ$18-$K105/12)*$J105*$F101,0)))),0)</f>
        <v>0</v>
      </c>
      <c r="DC267" s="515">
        <f>IF(AND(DC$167&lt;=$E101,DC$167&gt;=EOMONTH($D101,0)),IF($G101="NNN",SUM(Expenses!DA$14:DA$18)*$F101,IF($G101="FSG",0,IF($G101="MG",SUMPRODUCT(Expenses!DA$14:DA$18,$I101:$I105)*$F101,MAX((Expenses!DA$15-$K101/12)*$J101*$F101,0)+MAX((Expenses!DA$14-$K102/12)*$J102*$F101,0)+MAX((Expenses!DA$17-$K103/12)*$J103*$F101,0)+MAX((Expenses!DA$16-$K104/12)*$J104*$F101,0)+MAX((Expenses!DA$18-$K105/12)*$J105*$F101,0)))),0)</f>
        <v>0</v>
      </c>
      <c r="DD267" s="515">
        <f>IF(AND(DD$167&lt;=$E101,DD$167&gt;=EOMONTH($D101,0)),IF($G101="NNN",SUM(Expenses!DB$14:DB$18)*$F101,IF($G101="FSG",0,IF($G101="MG",SUMPRODUCT(Expenses!DB$14:DB$18,$I101:$I105)*$F101,MAX((Expenses!DB$15-$K101/12)*$J101*$F101,0)+MAX((Expenses!DB$14-$K102/12)*$J102*$F101,0)+MAX((Expenses!DB$17-$K103/12)*$J103*$F101,0)+MAX((Expenses!DB$16-$K104/12)*$J104*$F101,0)+MAX((Expenses!DB$18-$K105/12)*$J105*$F101,0)))),0)</f>
        <v>0</v>
      </c>
      <c r="DE267" s="515">
        <f>IF(AND(DE$167&lt;=$E101,DE$167&gt;=EOMONTH($D101,0)),IF($G101="NNN",SUM(Expenses!DC$14:DC$18)*$F101,IF($G101="FSG",0,IF($G101="MG",SUMPRODUCT(Expenses!DC$14:DC$18,$I101:$I105)*$F101,MAX((Expenses!DC$15-$K101/12)*$J101*$F101,0)+MAX((Expenses!DC$14-$K102/12)*$J102*$F101,0)+MAX((Expenses!DC$17-$K103/12)*$J103*$F101,0)+MAX((Expenses!DC$16-$K104/12)*$J104*$F101,0)+MAX((Expenses!DC$18-$K105/12)*$J105*$F101,0)))),0)</f>
        <v>0</v>
      </c>
      <c r="DF267" s="515">
        <f>IF(AND(DF$167&lt;=$E101,DF$167&gt;=EOMONTH($D101,0)),IF($G101="NNN",SUM(Expenses!DD$14:DD$18)*$F101,IF($G101="FSG",0,IF($G101="MG",SUMPRODUCT(Expenses!DD$14:DD$18,$I101:$I105)*$F101,MAX((Expenses!DD$15-$K101/12)*$J101*$F101,0)+MAX((Expenses!DD$14-$K102/12)*$J102*$F101,0)+MAX((Expenses!DD$17-$K103/12)*$J103*$F101,0)+MAX((Expenses!DD$16-$K104/12)*$J104*$F101,0)+MAX((Expenses!DD$18-$K105/12)*$J105*$F101,0)))),0)</f>
        <v>0</v>
      </c>
      <c r="DG267" s="515">
        <f>IF(AND(DG$167&lt;=$E101,DG$167&gt;=EOMONTH($D101,0)),IF($G101="NNN",SUM(Expenses!DE$14:DE$18)*$F101,IF($G101="FSG",0,IF($G101="MG",SUMPRODUCT(Expenses!DE$14:DE$18,$I101:$I105)*$F101,MAX((Expenses!DE$15-$K101/12)*$J101*$F101,0)+MAX((Expenses!DE$14-$K102/12)*$J102*$F101,0)+MAX((Expenses!DE$17-$K103/12)*$J103*$F101,0)+MAX((Expenses!DE$16-$K104/12)*$J104*$F101,0)+MAX((Expenses!DE$18-$K105/12)*$J105*$F101,0)))),0)</f>
        <v>0</v>
      </c>
      <c r="DH267" s="515">
        <f>IF(AND(DH$167&lt;=$E101,DH$167&gt;=EOMONTH($D101,0)),IF($G101="NNN",SUM(Expenses!DF$14:DF$18)*$F101,IF($G101="FSG",0,IF($G101="MG",SUMPRODUCT(Expenses!DF$14:DF$18,$I101:$I105)*$F101,MAX((Expenses!DF$15-$K101/12)*$J101*$F101,0)+MAX((Expenses!DF$14-$K102/12)*$J102*$F101,0)+MAX((Expenses!DF$17-$K103/12)*$J103*$F101,0)+MAX((Expenses!DF$16-$K104/12)*$J104*$F101,0)+MAX((Expenses!DF$18-$K105/12)*$J105*$F101,0)))),0)</f>
        <v>0</v>
      </c>
      <c r="DI267" s="515">
        <f>IF(AND(DI$167&lt;=$E101,DI$167&gt;=EOMONTH($D101,0)),IF($G101="NNN",SUM(Expenses!DG$14:DG$18)*$F101,IF($G101="FSG",0,IF($G101="MG",SUMPRODUCT(Expenses!DG$14:DG$18,$I101:$I105)*$F101,MAX((Expenses!DG$15-$K101/12)*$J101*$F101,0)+MAX((Expenses!DG$14-$K102/12)*$J102*$F101,0)+MAX((Expenses!DG$17-$K103/12)*$J103*$F101,0)+MAX((Expenses!DG$16-$K104/12)*$J104*$F101,0)+MAX((Expenses!DG$18-$K105/12)*$J105*$F101,0)))),0)</f>
        <v>0</v>
      </c>
      <c r="DJ267" s="515">
        <f>IF(AND(DJ$167&lt;=$E101,DJ$167&gt;=EOMONTH($D101,0)),IF($G101="NNN",SUM(Expenses!DH$14:DH$18)*$F101,IF($G101="FSG",0,IF($G101="MG",SUMPRODUCT(Expenses!DH$14:DH$18,$I101:$I105)*$F101,MAX((Expenses!DH$15-$K101/12)*$J101*$F101,0)+MAX((Expenses!DH$14-$K102/12)*$J102*$F101,0)+MAX((Expenses!DH$17-$K103/12)*$J103*$F101,0)+MAX((Expenses!DH$16-$K104/12)*$J104*$F101,0)+MAX((Expenses!DH$18-$K105/12)*$J105*$F101,0)))),0)</f>
        <v>0</v>
      </c>
      <c r="DK267" s="515">
        <f>IF(AND(DK$167&lt;=$E101,DK$167&gt;=EOMONTH($D101,0)),IF($G101="NNN",SUM(Expenses!DI$14:DI$18)*$F101,IF($G101="FSG",0,IF($G101="MG",SUMPRODUCT(Expenses!DI$14:DI$18,$I101:$I105)*$F101,MAX((Expenses!DI$15-$K101/12)*$J101*$F101,0)+MAX((Expenses!DI$14-$K102/12)*$J102*$F101,0)+MAX((Expenses!DI$17-$K103/12)*$J103*$F101,0)+MAX((Expenses!DI$16-$K104/12)*$J104*$F101,0)+MAX((Expenses!DI$18-$K105/12)*$J105*$F101,0)))),0)</f>
        <v>0</v>
      </c>
      <c r="DL267" s="515">
        <f>IF(AND(DL$167&lt;=$E101,DL$167&gt;=EOMONTH($D101,0)),IF($G101="NNN",SUM(Expenses!DJ$14:DJ$18)*$F101,IF($G101="FSG",0,IF($G101="MG",SUMPRODUCT(Expenses!DJ$14:DJ$18,$I101:$I105)*$F101,MAX((Expenses!DJ$15-$K101/12)*$J101*$F101,0)+MAX((Expenses!DJ$14-$K102/12)*$J102*$F101,0)+MAX((Expenses!DJ$17-$K103/12)*$J103*$F101,0)+MAX((Expenses!DJ$16-$K104/12)*$J104*$F101,0)+MAX((Expenses!DJ$18-$K105/12)*$J105*$F101,0)))),0)</f>
        <v>0</v>
      </c>
      <c r="DM267" s="515">
        <f>IF(AND(DM$167&lt;=$E101,DM$167&gt;=EOMONTH($D101,0)),IF($G101="NNN",SUM(Expenses!DK$14:DK$18)*$F101,IF($G101="FSG",0,IF($G101="MG",SUMPRODUCT(Expenses!DK$14:DK$18,$I101:$I105)*$F101,MAX((Expenses!DK$15-$K101/12)*$J101*$F101,0)+MAX((Expenses!DK$14-$K102/12)*$J102*$F101,0)+MAX((Expenses!DK$17-$K103/12)*$J103*$F101,0)+MAX((Expenses!DK$16-$K104/12)*$J104*$F101,0)+MAX((Expenses!DK$18-$K105/12)*$J105*$F101,0)))),0)</f>
        <v>0</v>
      </c>
      <c r="DN267" s="515">
        <f>IF(AND(DN$167&lt;=$E101,DN$167&gt;=EOMONTH($D101,0)),IF($G101="NNN",SUM(Expenses!DL$14:DL$18)*$F101,IF($G101="FSG",0,IF($G101="MG",SUMPRODUCT(Expenses!DL$14:DL$18,$I101:$I105)*$F101,MAX((Expenses!DL$15-$K101/12)*$J101*$F101,0)+MAX((Expenses!DL$14-$K102/12)*$J102*$F101,0)+MAX((Expenses!DL$17-$K103/12)*$J103*$F101,0)+MAX((Expenses!DL$16-$K104/12)*$J104*$F101,0)+MAX((Expenses!DL$18-$K105/12)*$J105*$F101,0)))),0)</f>
        <v>0</v>
      </c>
      <c r="DO267" s="515">
        <f>IF(AND(DO$167&lt;=$E101,DO$167&gt;=EOMONTH($D101,0)),IF($G101="NNN",SUM(Expenses!DM$14:DM$18)*$F101,IF($G101="FSG",0,IF($G101="MG",SUMPRODUCT(Expenses!DM$14:DM$18,$I101:$I105)*$F101,MAX((Expenses!DM$15-$K101/12)*$J101*$F101,0)+MAX((Expenses!DM$14-$K102/12)*$J102*$F101,0)+MAX((Expenses!DM$17-$K103/12)*$J103*$F101,0)+MAX((Expenses!DM$16-$K104/12)*$J104*$F101,0)+MAX((Expenses!DM$18-$K105/12)*$J105*$F101,0)))),0)</f>
        <v>0</v>
      </c>
      <c r="DP267" s="515">
        <f>IF(AND(DP$167&lt;=$E101,DP$167&gt;=EOMONTH($D101,0)),IF($G101="NNN",SUM(Expenses!DN$14:DN$18)*$F101,IF($G101="FSG",0,IF($G101="MG",SUMPRODUCT(Expenses!DN$14:DN$18,$I101:$I105)*$F101,MAX((Expenses!DN$15-$K101/12)*$J101*$F101,0)+MAX((Expenses!DN$14-$K102/12)*$J102*$F101,0)+MAX((Expenses!DN$17-$K103/12)*$J103*$F101,0)+MAX((Expenses!DN$16-$K104/12)*$J104*$F101,0)+MAX((Expenses!DN$18-$K105/12)*$J105*$F101,0)))),0)</f>
        <v>0</v>
      </c>
      <c r="DQ267" s="515">
        <f>IF(AND(DQ$167&lt;=$E101,DQ$167&gt;=EOMONTH($D101,0)),IF($G101="NNN",SUM(Expenses!DO$14:DO$18)*$F101,IF($G101="FSG",0,IF($G101="MG",SUMPRODUCT(Expenses!DO$14:DO$18,$I101:$I105)*$F101,MAX((Expenses!DO$15-$K101/12)*$J101*$F101,0)+MAX((Expenses!DO$14-$K102/12)*$J102*$F101,0)+MAX((Expenses!DO$17-$K103/12)*$J103*$F101,0)+MAX((Expenses!DO$16-$K104/12)*$J104*$F101,0)+MAX((Expenses!DO$18-$K105/12)*$J105*$F101,0)))),0)</f>
        <v>0</v>
      </c>
      <c r="DR267" s="515">
        <f>IF(AND(DR$167&lt;=$E101,DR$167&gt;=EOMONTH($D101,0)),IF($G101="NNN",SUM(Expenses!DP$14:DP$18)*$F101,IF($G101="FSG",0,IF($G101="MG",SUMPRODUCT(Expenses!DP$14:DP$18,$I101:$I105)*$F101,MAX((Expenses!DP$15-$K101/12)*$J101*$F101,0)+MAX((Expenses!DP$14-$K102/12)*$J102*$F101,0)+MAX((Expenses!DP$17-$K103/12)*$J103*$F101,0)+MAX((Expenses!DP$16-$K104/12)*$J104*$F101,0)+MAX((Expenses!DP$18-$K105/12)*$J105*$F101,0)))),0)</f>
        <v>0</v>
      </c>
      <c r="DS267" s="515">
        <f>IF(AND(DS$167&lt;=$E101,DS$167&gt;=EOMONTH($D101,0)),IF($G101="NNN",SUM(Expenses!DQ$14:DQ$18)*$F101,IF($G101="FSG",0,IF($G101="MG",SUMPRODUCT(Expenses!DQ$14:DQ$18,$I101:$I105)*$F101,MAX((Expenses!DQ$15-$K101/12)*$J101*$F101,0)+MAX((Expenses!DQ$14-$K102/12)*$J102*$F101,0)+MAX((Expenses!DQ$17-$K103/12)*$J103*$F101,0)+MAX((Expenses!DQ$16-$K104/12)*$J104*$F101,0)+MAX((Expenses!DQ$18-$K105/12)*$J105*$F101,0)))),0)</f>
        <v>0</v>
      </c>
      <c r="DT267" s="515">
        <f>IF(AND(DT$167&lt;=$E101,DT$167&gt;=EOMONTH($D101,0)),IF($G101="NNN",SUM(Expenses!DR$14:DR$18)*$F101,IF($G101="FSG",0,IF($G101="MG",SUMPRODUCT(Expenses!DR$14:DR$18,$I101:$I105)*$F101,MAX((Expenses!DR$15-$K101/12)*$J101*$F101,0)+MAX((Expenses!DR$14-$K102/12)*$J102*$F101,0)+MAX((Expenses!DR$17-$K103/12)*$J103*$F101,0)+MAX((Expenses!DR$16-$K104/12)*$J104*$F101,0)+MAX((Expenses!DR$18-$K105/12)*$J105*$F101,0)))),0)</f>
        <v>0</v>
      </c>
      <c r="DU267" s="515">
        <f>IF(AND(DU$167&lt;=$E101,DU$167&gt;=EOMONTH($D101,0)),IF($G101="NNN",SUM(Expenses!DS$14:DS$18)*$F101,IF($G101="FSG",0,IF($G101="MG",SUMPRODUCT(Expenses!DS$14:DS$18,$I101:$I105)*$F101,MAX((Expenses!DS$15-$K101/12)*$J101*$F101,0)+MAX((Expenses!DS$14-$K102/12)*$J102*$F101,0)+MAX((Expenses!DS$17-$K103/12)*$J103*$F101,0)+MAX((Expenses!DS$16-$K104/12)*$J104*$F101,0)+MAX((Expenses!DS$18-$K105/12)*$J105*$F101,0)))),0)</f>
        <v>0</v>
      </c>
      <c r="DV267" s="515">
        <f>IF(AND(DV$167&lt;=$E101,DV$167&gt;=EOMONTH($D101,0)),IF($G101="NNN",SUM(Expenses!DT$14:DT$18)*$F101,IF($G101="FSG",0,IF($G101="MG",SUMPRODUCT(Expenses!DT$14:DT$18,$I101:$I105)*$F101,MAX((Expenses!DT$15-$K101/12)*$J101*$F101,0)+MAX((Expenses!DT$14-$K102/12)*$J102*$F101,0)+MAX((Expenses!DT$17-$K103/12)*$J103*$F101,0)+MAX((Expenses!DT$16-$K104/12)*$J104*$F101,0)+MAX((Expenses!DT$18-$K105/12)*$J105*$F101,0)))),0)</f>
        <v>0</v>
      </c>
      <c r="DW267" s="515">
        <f>IF(AND(DW$167&lt;=$E101,DW$167&gt;=EOMONTH($D101,0)),IF($G101="NNN",SUM(Expenses!DU$14:DU$18)*$F101,IF($G101="FSG",0,IF($G101="MG",SUMPRODUCT(Expenses!DU$14:DU$18,$I101:$I105)*$F101,MAX((Expenses!DU$15-$K101/12)*$J101*$F101,0)+MAX((Expenses!DU$14-$K102/12)*$J102*$F101,0)+MAX((Expenses!DU$17-$K103/12)*$J103*$F101,0)+MAX((Expenses!DU$16-$K104/12)*$J104*$F101,0)+MAX((Expenses!DU$18-$K105/12)*$J105*$F101,0)))),0)</f>
        <v>0</v>
      </c>
      <c r="DX267" s="515">
        <f>IF(AND(DX$167&lt;=$E101,DX$167&gt;=EOMONTH($D101,0)),IF($G101="NNN",SUM(Expenses!DV$14:DV$18)*$F101,IF($G101="FSG",0,IF($G101="MG",SUMPRODUCT(Expenses!DV$14:DV$18,$I101:$I105)*$F101,MAX((Expenses!DV$15-$K101/12)*$J101*$F101,0)+MAX((Expenses!DV$14-$K102/12)*$J102*$F101,0)+MAX((Expenses!DV$17-$K103/12)*$J103*$F101,0)+MAX((Expenses!DV$16-$K104/12)*$J104*$F101,0)+MAX((Expenses!DV$18-$K105/12)*$J105*$F101,0)))),0)</f>
        <v>0</v>
      </c>
      <c r="DY267" s="515">
        <f>IF(AND(DY$167&lt;=$E101,DY$167&gt;=EOMONTH($D101,0)),IF($G101="NNN",SUM(Expenses!DW$14:DW$18)*$F101,IF($G101="FSG",0,IF($G101="MG",SUMPRODUCT(Expenses!DW$14:DW$18,$I101:$I105)*$F101,MAX((Expenses!DW$15-$K101/12)*$J101*$F101,0)+MAX((Expenses!DW$14-$K102/12)*$J102*$F101,0)+MAX((Expenses!DW$17-$K103/12)*$J103*$F101,0)+MAX((Expenses!DW$16-$K104/12)*$J104*$F101,0)+MAX((Expenses!DW$18-$K105/12)*$J105*$F101,0)))),0)</f>
        <v>0</v>
      </c>
      <c r="DZ267" s="515">
        <f>IF(AND(DZ$167&lt;=$E101,DZ$167&gt;=EOMONTH($D101,0)),IF($G101="NNN",SUM(Expenses!DX$14:DX$18)*$F101,IF($G101="FSG",0,IF($G101="MG",SUMPRODUCT(Expenses!DX$14:DX$18,$I101:$I105)*$F101,MAX((Expenses!DX$15-$K101/12)*$J101*$F101,0)+MAX((Expenses!DX$14-$K102/12)*$J102*$F101,0)+MAX((Expenses!DX$17-$K103/12)*$J103*$F101,0)+MAX((Expenses!DX$16-$K104/12)*$J104*$F101,0)+MAX((Expenses!DX$18-$K105/12)*$J105*$F101,0)))),0)</f>
        <v>0</v>
      </c>
      <c r="EA267" s="515">
        <f>IF(AND(EA$167&lt;=$E101,EA$167&gt;=EOMONTH($D101,0)),IF($G101="NNN",SUM(Expenses!DY$14:DY$18)*$F101,IF($G101="FSG",0,IF($G101="MG",SUMPRODUCT(Expenses!DY$14:DY$18,$I101:$I105)*$F101,MAX((Expenses!DY$15-$K101/12)*$J101*$F101,0)+MAX((Expenses!DY$14-$K102/12)*$J102*$F101,0)+MAX((Expenses!DY$17-$K103/12)*$J103*$F101,0)+MAX((Expenses!DY$16-$K104/12)*$J104*$F101,0)+MAX((Expenses!DY$18-$K105/12)*$J105*$F101,0)))),0)</f>
        <v>0</v>
      </c>
      <c r="EB267" s="515">
        <f>IF(AND(EB$167&lt;=$E101,EB$167&gt;=EOMONTH($D101,0)),IF($G101="NNN",SUM(Expenses!DZ$14:DZ$18)*$F101,IF($G101="FSG",0,IF($G101="MG",SUMPRODUCT(Expenses!DZ$14:DZ$18,$I101:$I105)*$F101,MAX((Expenses!DZ$15-$K101/12)*$J101*$F101,0)+MAX((Expenses!DZ$14-$K102/12)*$J102*$F101,0)+MAX((Expenses!DZ$17-$K103/12)*$J103*$F101,0)+MAX((Expenses!DZ$16-$K104/12)*$J104*$F101,0)+MAX((Expenses!DZ$18-$K105/12)*$J105*$F101,0)))),0)</f>
        <v>0</v>
      </c>
      <c r="EC267" s="515">
        <f>IF(AND(EC$167&lt;=$E101,EC$167&gt;=EOMONTH($D101,0)),IF($G101="NNN",SUM(Expenses!EA$14:EA$18)*$F101,IF($G101="FSG",0,IF($G101="MG",SUMPRODUCT(Expenses!EA$14:EA$18,$I101:$I105)*$F101,MAX((Expenses!EA$15-$K101/12)*$J101*$F101,0)+MAX((Expenses!EA$14-$K102/12)*$J102*$F101,0)+MAX((Expenses!EA$17-$K103/12)*$J103*$F101,0)+MAX((Expenses!EA$16-$K104/12)*$J104*$F101,0)+MAX((Expenses!EA$18-$K105/12)*$J105*$F101,0)))),0)</f>
        <v>0</v>
      </c>
      <c r="ED267" s="515">
        <f>IF(AND(ED$167&lt;=$E101,ED$167&gt;=EOMONTH($D101,0)),IF($G101="NNN",SUM(Expenses!EB$14:EB$18)*$F101,IF($G101="FSG",0,IF($G101="MG",SUMPRODUCT(Expenses!EB$14:EB$18,$I101:$I105)*$F101,MAX((Expenses!EB$15-$K101/12)*$J101*$F101,0)+MAX((Expenses!EB$14-$K102/12)*$J102*$F101,0)+MAX((Expenses!EB$17-$K103/12)*$J103*$F101,0)+MAX((Expenses!EB$16-$K104/12)*$J104*$F101,0)+MAX((Expenses!EB$18-$K105/12)*$J105*$F101,0)))),0)</f>
        <v>0</v>
      </c>
      <c r="EE267" s="515">
        <f>IF(AND(EE$167&lt;=$E101,EE$167&gt;=EOMONTH($D101,0)),IF($G101="NNN",SUM(Expenses!EC$14:EC$18)*$F101,IF($G101="FSG",0,IF($G101="MG",SUMPRODUCT(Expenses!EC$14:EC$18,$I101:$I105)*$F101,MAX((Expenses!EC$15-$K101/12)*$J101*$F101,0)+MAX((Expenses!EC$14-$K102/12)*$J102*$F101,0)+MAX((Expenses!EC$17-$K103/12)*$J103*$F101,0)+MAX((Expenses!EC$16-$K104/12)*$J104*$F101,0)+MAX((Expenses!EC$18-$K105/12)*$J105*$F101,0)))),0)</f>
        <v>0</v>
      </c>
      <c r="EF267" s="515">
        <f>IF(AND(EF$167&lt;=$E101,EF$167&gt;=EOMONTH($D101,0)),IF($G101="NNN",SUM(Expenses!ED$14:ED$18)*$F101,IF($G101="FSG",0,IF($G101="MG",SUMPRODUCT(Expenses!ED$14:ED$18,$I101:$I105)*$F101,MAX((Expenses!ED$15-$K101/12)*$J101*$F101,0)+MAX((Expenses!ED$14-$K102/12)*$J102*$F101,0)+MAX((Expenses!ED$17-$K103/12)*$J103*$F101,0)+MAX((Expenses!ED$16-$K104/12)*$J104*$F101,0)+MAX((Expenses!ED$18-$K105/12)*$J105*$F101,0)))),0)</f>
        <v>0</v>
      </c>
      <c r="EG267" s="515">
        <f>IF(AND(EG$167&lt;=$E101,EG$167&gt;=EOMONTH($D101,0)),IF($G101="NNN",SUM(Expenses!EE$14:EE$18)*$F101,IF($G101="FSG",0,IF($G101="MG",SUMPRODUCT(Expenses!EE$14:EE$18,$I101:$I105)*$F101,MAX((Expenses!EE$15-$K101/12)*$J101*$F101,0)+MAX((Expenses!EE$14-$K102/12)*$J102*$F101,0)+MAX((Expenses!EE$17-$K103/12)*$J103*$F101,0)+MAX((Expenses!EE$16-$K104/12)*$J104*$F101,0)+MAX((Expenses!EE$18-$K105/12)*$J105*$F101,0)))),0)</f>
        <v>0</v>
      </c>
      <c r="EH267" s="515">
        <f>IF(AND(EH$167&lt;=$E101,EH$167&gt;=EOMONTH($D101,0)),IF($G101="NNN",SUM(Expenses!EF$14:EF$18)*$F101,IF($G101="FSG",0,IF($G101="MG",SUMPRODUCT(Expenses!EF$14:EF$18,$I101:$I105)*$F101,MAX((Expenses!EF$15-$K101/12)*$J101*$F101,0)+MAX((Expenses!EF$14-$K102/12)*$J102*$F101,0)+MAX((Expenses!EF$17-$K103/12)*$J103*$F101,0)+MAX((Expenses!EF$16-$K104/12)*$J104*$F101,0)+MAX((Expenses!EF$18-$K105/12)*$J105*$F101,0)))),0)</f>
        <v>0</v>
      </c>
      <c r="EI267" s="515">
        <f>IF(AND(EI$167&lt;=$E101,EI$167&gt;=EOMONTH($D101,0)),IF($G101="NNN",SUM(Expenses!EG$14:EG$18)*$F101,IF($G101="FSG",0,IF($G101="MG",SUMPRODUCT(Expenses!EG$14:EG$18,$I101:$I105)*$F101,MAX((Expenses!EG$15-$K101/12)*$J101*$F101,0)+MAX((Expenses!EG$14-$K102/12)*$J102*$F101,0)+MAX((Expenses!EG$17-$K103/12)*$J103*$F101,0)+MAX((Expenses!EG$16-$K104/12)*$J104*$F101,0)+MAX((Expenses!EG$18-$K105/12)*$J105*$F101,0)))),0)</f>
        <v>0</v>
      </c>
      <c r="EJ267" s="515">
        <f>IF(AND(EJ$167&lt;=$E101,EJ$167&gt;=EOMONTH($D101,0)),IF($G101="NNN",SUM(Expenses!EH$14:EH$18)*$F101,IF($G101="FSG",0,IF($G101="MG",SUMPRODUCT(Expenses!EH$14:EH$18,$I101:$I105)*$F101,MAX((Expenses!EH$15-$K101/12)*$J101*$F101,0)+MAX((Expenses!EH$14-$K102/12)*$J102*$F101,0)+MAX((Expenses!EH$17-$K103/12)*$J103*$F101,0)+MAX((Expenses!EH$16-$K104/12)*$J104*$F101,0)+MAX((Expenses!EH$18-$K105/12)*$J105*$F101,0)))),0)</f>
        <v>0</v>
      </c>
      <c r="EK267" s="515">
        <f>IF(AND(EK$167&lt;=$E101,EK$167&gt;=EOMONTH($D101,0)),IF($G101="NNN",SUM(Expenses!EI$14:EI$18)*$F101,IF($G101="FSG",0,IF($G101="MG",SUMPRODUCT(Expenses!EI$14:EI$18,$I101:$I105)*$F101,MAX((Expenses!EI$15-$K101/12)*$J101*$F101,0)+MAX((Expenses!EI$14-$K102/12)*$J102*$F101,0)+MAX((Expenses!EI$17-$K103/12)*$J103*$F101,0)+MAX((Expenses!EI$16-$K104/12)*$J104*$F101,0)+MAX((Expenses!EI$18-$K105/12)*$J105*$F101,0)))),0)</f>
        <v>0</v>
      </c>
      <c r="EL267" s="515">
        <f>IF(AND(EL$167&lt;=$E101,EL$167&gt;=EOMONTH($D101,0)),IF($G101="NNN",SUM(Expenses!EJ$14:EJ$18)*$F101,IF($G101="FSG",0,IF($G101="MG",SUMPRODUCT(Expenses!EJ$14:EJ$18,$I101:$I105)*$F101,MAX((Expenses!EJ$15-$K101/12)*$J101*$F101,0)+MAX((Expenses!EJ$14-$K102/12)*$J102*$F101,0)+MAX((Expenses!EJ$17-$K103/12)*$J103*$F101,0)+MAX((Expenses!EJ$16-$K104/12)*$J104*$F101,0)+MAX((Expenses!EJ$18-$K105/12)*$J105*$F101,0)))),0)</f>
        <v>0</v>
      </c>
      <c r="EM267" s="515">
        <f>IF(AND(EM$167&lt;=$E101,EM$167&gt;=EOMONTH($D101,0)),IF($G101="NNN",SUM(Expenses!EK$14:EK$18)*$F101,IF($G101="FSG",0,IF($G101="MG",SUMPRODUCT(Expenses!EK$14:EK$18,$I101:$I105)*$F101,MAX((Expenses!EK$15-$K101/12)*$J101*$F101,0)+MAX((Expenses!EK$14-$K102/12)*$J102*$F101,0)+MAX((Expenses!EK$17-$K103/12)*$J103*$F101,0)+MAX((Expenses!EK$16-$K104/12)*$J104*$F101,0)+MAX((Expenses!EK$18-$K105/12)*$J105*$F101,0)))),0)</f>
        <v>0</v>
      </c>
      <c r="EN267" s="515">
        <f>IF(AND(EN$167&lt;=$E101,EN$167&gt;=EOMONTH($D101,0)),IF($G101="NNN",SUM(Expenses!EL$14:EL$18)*$F101,IF($G101="FSG",0,IF($G101="MG",SUMPRODUCT(Expenses!EL$14:EL$18,$I101:$I105)*$F101,MAX((Expenses!EL$15-$K101/12)*$J101*$F101,0)+MAX((Expenses!EL$14-$K102/12)*$J102*$F101,0)+MAX((Expenses!EL$17-$K103/12)*$J103*$F101,0)+MAX((Expenses!EL$16-$K104/12)*$J104*$F101,0)+MAX((Expenses!EL$18-$K105/12)*$J105*$F101,0)))),0)</f>
        <v>0</v>
      </c>
      <c r="EO267" s="515">
        <f>IF(AND(EO$167&lt;=$E101,EO$167&gt;=EOMONTH($D101,0)),IF($G101="NNN",SUM(Expenses!EM$14:EM$18)*$F101,IF($G101="FSG",0,IF($G101="MG",SUMPRODUCT(Expenses!EM$14:EM$18,$I101:$I105)*$F101,MAX((Expenses!EM$15-$K101/12)*$J101*$F101,0)+MAX((Expenses!EM$14-$K102/12)*$J102*$F101,0)+MAX((Expenses!EM$17-$K103/12)*$J103*$F101,0)+MAX((Expenses!EM$16-$K104/12)*$J104*$F101,0)+MAX((Expenses!EM$18-$K105/12)*$J105*$F101,0)))),0)</f>
        <v>0</v>
      </c>
      <c r="EP267" s="515">
        <f>IF(AND(EP$167&lt;=$E101,EP$167&gt;=EOMONTH($D101,0)),IF($G101="NNN",SUM(Expenses!EN$14:EN$18)*$F101,IF($G101="FSG",0,IF($G101="MG",SUMPRODUCT(Expenses!EN$14:EN$18,$I101:$I105)*$F101,MAX((Expenses!EN$15-$K101/12)*$J101*$F101,0)+MAX((Expenses!EN$14-$K102/12)*$J102*$F101,0)+MAX((Expenses!EN$17-$K103/12)*$J103*$F101,0)+MAX((Expenses!EN$16-$K104/12)*$J104*$F101,0)+MAX((Expenses!EN$18-$K105/12)*$J105*$F101,0)))),0)</f>
        <v>0</v>
      </c>
      <c r="EQ267" s="515">
        <f>IF(AND(EQ$167&lt;=$E101,EQ$167&gt;=EOMONTH($D101,0)),IF($G101="NNN",SUM(Expenses!EO$14:EO$18)*$F101,IF($G101="FSG",0,IF($G101="MG",SUMPRODUCT(Expenses!EO$14:EO$18,$I101:$I105)*$F101,MAX((Expenses!EO$15-$K101/12)*$J101*$F101,0)+MAX((Expenses!EO$14-$K102/12)*$J102*$F101,0)+MAX((Expenses!EO$17-$K103/12)*$J103*$F101,0)+MAX((Expenses!EO$16-$K104/12)*$J104*$F101,0)+MAX((Expenses!EO$18-$K105/12)*$J105*$F101,0)))),0)</f>
        <v>0</v>
      </c>
      <c r="ER267" s="515">
        <f>IF(AND(ER$167&lt;=$E101,ER$167&gt;=EOMONTH($D101,0)),IF($G101="NNN",SUM(Expenses!EP$14:EP$18)*$F101,IF($G101="FSG",0,IF($G101="MG",SUMPRODUCT(Expenses!EP$14:EP$18,$I101:$I105)*$F101,MAX((Expenses!EP$15-$K101/12)*$J101*$F101,0)+MAX((Expenses!EP$14-$K102/12)*$J102*$F101,0)+MAX((Expenses!EP$17-$K103/12)*$J103*$F101,0)+MAX((Expenses!EP$16-$K104/12)*$J104*$F101,0)+MAX((Expenses!EP$18-$K105/12)*$J105*$F101,0)))),0)</f>
        <v>0</v>
      </c>
      <c r="ES267" s="515">
        <f>IF(AND(ES$167&lt;=$E101,ES$167&gt;=EOMONTH($D101,0)),IF($G101="NNN",SUM(Expenses!EQ$14:EQ$18)*$F101,IF($G101="FSG",0,IF($G101="MG",SUMPRODUCT(Expenses!EQ$14:EQ$18,$I101:$I105)*$F101,MAX((Expenses!EQ$15-$K101/12)*$J101*$F101,0)+MAX((Expenses!EQ$14-$K102/12)*$J102*$F101,0)+MAX((Expenses!EQ$17-$K103/12)*$J103*$F101,0)+MAX((Expenses!EQ$16-$K104/12)*$J104*$F101,0)+MAX((Expenses!EQ$18-$K105/12)*$J105*$F101,0)))),0)</f>
        <v>0</v>
      </c>
      <c r="ET267" s="515">
        <f>IF(AND(ET$167&lt;=$E101,ET$167&gt;=EOMONTH($D101,0)),IF($G101="NNN",SUM(Expenses!ER$14:ER$18)*$F101,IF($G101="FSG",0,IF($G101="MG",SUMPRODUCT(Expenses!ER$14:ER$18,$I101:$I105)*$F101,MAX((Expenses!ER$15-$K101/12)*$J101*$F101,0)+MAX((Expenses!ER$14-$K102/12)*$J102*$F101,0)+MAX((Expenses!ER$17-$K103/12)*$J103*$F101,0)+MAX((Expenses!ER$16-$K104/12)*$J104*$F101,0)+MAX((Expenses!ER$18-$K105/12)*$J105*$F101,0)))),0)</f>
        <v>0</v>
      </c>
      <c r="EU267" s="515">
        <f>IF(AND(EU$167&lt;=$E101,EU$167&gt;=EOMONTH($D101,0)),IF($G101="NNN",SUM(Expenses!ES$14:ES$18)*$F101,IF($G101="FSG",0,IF($G101="MG",SUMPRODUCT(Expenses!ES$14:ES$18,$I101:$I105)*$F101,MAX((Expenses!ES$15-$K101/12)*$J101*$F101,0)+MAX((Expenses!ES$14-$K102/12)*$J102*$F101,0)+MAX((Expenses!ES$17-$K103/12)*$J103*$F101,0)+MAX((Expenses!ES$16-$K104/12)*$J104*$F101,0)+MAX((Expenses!ES$18-$K105/12)*$J105*$F101,0)))),0)</f>
        <v>0</v>
      </c>
      <c r="EV267" s="515">
        <f>IF(AND(EV$167&lt;=$E101,EV$167&gt;=EOMONTH($D101,0)),IF($G101="NNN",SUM(Expenses!ET$14:ET$18)*$F101,IF($G101="FSG",0,IF($G101="MG",SUMPRODUCT(Expenses!ET$14:ET$18,$I101:$I105)*$F101,MAX((Expenses!ET$15-$K101/12)*$J101*$F101,0)+MAX((Expenses!ET$14-$K102/12)*$J102*$F101,0)+MAX((Expenses!ET$17-$K103/12)*$J103*$F101,0)+MAX((Expenses!ET$16-$K104/12)*$J104*$F101,0)+MAX((Expenses!ET$18-$K105/12)*$J105*$F101,0)))),0)</f>
        <v>0</v>
      </c>
      <c r="EW267" s="515">
        <f>IF(AND(EW$167&lt;=$E101,EW$167&gt;=EOMONTH($D101,0)),IF($G101="NNN",SUM(Expenses!EU$14:EU$18)*$F101,IF($G101="FSG",0,IF($G101="MG",SUMPRODUCT(Expenses!EU$14:EU$18,$I101:$I105)*$F101,MAX((Expenses!EU$15-$K101/12)*$J101*$F101,0)+MAX((Expenses!EU$14-$K102/12)*$J102*$F101,0)+MAX((Expenses!EU$17-$K103/12)*$J103*$F101,0)+MAX((Expenses!EU$16-$K104/12)*$J104*$F101,0)+MAX((Expenses!EU$18-$K105/12)*$J105*$F101,0)))),0)</f>
        <v>0</v>
      </c>
      <c r="EX267" s="515">
        <f>IF(AND(EX$167&lt;=$E101,EX$167&gt;=EOMONTH($D101,0)),IF($G101="NNN",SUM(Expenses!EV$14:EV$18)*$F101,IF($G101="FSG",0,IF($G101="MG",SUMPRODUCT(Expenses!EV$14:EV$18,$I101:$I105)*$F101,MAX((Expenses!EV$15-$K101/12)*$J101*$F101,0)+MAX((Expenses!EV$14-$K102/12)*$J102*$F101,0)+MAX((Expenses!EV$17-$K103/12)*$J103*$F101,0)+MAX((Expenses!EV$16-$K104/12)*$J104*$F101,0)+MAX((Expenses!EV$18-$K105/12)*$J105*$F101,0)))),0)</f>
        <v>0</v>
      </c>
      <c r="EY267" s="515">
        <f>IF(AND(EY$167&lt;=$E101,EY$167&gt;=EOMONTH($D101,0)),IF($G101="NNN",SUM(Expenses!EW$14:EW$18)*$F101,IF($G101="FSG",0,IF($G101="MG",SUMPRODUCT(Expenses!EW$14:EW$18,$I101:$I105)*$F101,MAX((Expenses!EW$15-$K101/12)*$J101*$F101,0)+MAX((Expenses!EW$14-$K102/12)*$J102*$F101,0)+MAX((Expenses!EW$17-$K103/12)*$J103*$F101,0)+MAX((Expenses!EW$16-$K104/12)*$J104*$F101,0)+MAX((Expenses!EW$18-$K105/12)*$J105*$F101,0)))),0)</f>
        <v>0</v>
      </c>
      <c r="EZ267" s="515">
        <f>IF(AND(EZ$167&lt;=$E101,EZ$167&gt;=EOMONTH($D101,0)),IF($G101="NNN",SUM(Expenses!EX$14:EX$18)*$F101,IF($G101="FSG",0,IF($G101="MG",SUMPRODUCT(Expenses!EX$14:EX$18,$I101:$I105)*$F101,MAX((Expenses!EX$15-$K101/12)*$J101*$F101,0)+MAX((Expenses!EX$14-$K102/12)*$J102*$F101,0)+MAX((Expenses!EX$17-$K103/12)*$J103*$F101,0)+MAX((Expenses!EX$16-$K104/12)*$J104*$F101,0)+MAX((Expenses!EX$18-$K105/12)*$J105*$F101,0)))),0)</f>
        <v>0</v>
      </c>
      <c r="FA267" s="515">
        <f>IF(AND(FA$167&lt;=$E101,FA$167&gt;=EOMONTH($D101,0)),IF($G101="NNN",SUM(Expenses!EY$14:EY$18)*$F101,IF($G101="FSG",0,IF($G101="MG",SUMPRODUCT(Expenses!EY$14:EY$18,$I101:$I105)*$F101,MAX((Expenses!EY$15-$K101/12)*$J101*$F101,0)+MAX((Expenses!EY$14-$K102/12)*$J102*$F101,0)+MAX((Expenses!EY$17-$K103/12)*$J103*$F101,0)+MAX((Expenses!EY$16-$K104/12)*$J104*$F101,0)+MAX((Expenses!EY$18-$K105/12)*$J105*$F101,0)))),0)</f>
        <v>0</v>
      </c>
      <c r="FB267" s="515">
        <f>IF(AND(FB$167&lt;=$E101,FB$167&gt;=EOMONTH($D101,0)),IF($G101="NNN",SUM(Expenses!EZ$14:EZ$18)*$F101,IF($G101="FSG",0,IF($G101="MG",SUMPRODUCT(Expenses!EZ$14:EZ$18,$I101:$I105)*$F101,MAX((Expenses!EZ$15-$K101/12)*$J101*$F101,0)+MAX((Expenses!EZ$14-$K102/12)*$J102*$F101,0)+MAX((Expenses!EZ$17-$K103/12)*$J103*$F101,0)+MAX((Expenses!EZ$16-$K104/12)*$J104*$F101,0)+MAX((Expenses!EZ$18-$K105/12)*$J105*$F101,0)))),0)</f>
        <v>0</v>
      </c>
      <c r="FC267" s="515">
        <f>IF(AND(FC$167&lt;=$E101,FC$167&gt;=EOMONTH($D101,0)),IF($G101="NNN",SUM(Expenses!FA$14:FA$18)*$F101,IF($G101="FSG",0,IF($G101="MG",SUMPRODUCT(Expenses!FA$14:FA$18,$I101:$I105)*$F101,MAX((Expenses!FA$15-$K101/12)*$J101*$F101,0)+MAX((Expenses!FA$14-$K102/12)*$J102*$F101,0)+MAX((Expenses!FA$17-$K103/12)*$J103*$F101,0)+MAX((Expenses!FA$16-$K104/12)*$J104*$F101,0)+MAX((Expenses!FA$18-$K105/12)*$J105*$F101,0)))),0)</f>
        <v>0</v>
      </c>
      <c r="FD267" s="515">
        <f>IF(AND(FD$167&lt;=$E101,FD$167&gt;=EOMONTH($D101,0)),IF($G101="NNN",SUM(Expenses!FB$14:FB$18)*$F101,IF($G101="FSG",0,IF($G101="MG",SUMPRODUCT(Expenses!FB$14:FB$18,$I101:$I105)*$F101,MAX((Expenses!FB$15-$K101/12)*$J101*$F101,0)+MAX((Expenses!FB$14-$K102/12)*$J102*$F101,0)+MAX((Expenses!FB$17-$K103/12)*$J103*$F101,0)+MAX((Expenses!FB$16-$K104/12)*$J104*$F101,0)+MAX((Expenses!FB$18-$K105/12)*$J105*$F101,0)))),0)</f>
        <v>0</v>
      </c>
      <c r="FE267" s="515">
        <f>IF(AND(FE$167&lt;=$E101,FE$167&gt;=EOMONTH($D101,0)),IF($G101="NNN",SUM(Expenses!FC$14:FC$18)*$F101,IF($G101="FSG",0,IF($G101="MG",SUMPRODUCT(Expenses!FC$14:FC$18,$I101:$I105)*$F101,MAX((Expenses!FC$15-$K101/12)*$J101*$F101,0)+MAX((Expenses!FC$14-$K102/12)*$J102*$F101,0)+MAX((Expenses!FC$17-$K103/12)*$J103*$F101,0)+MAX((Expenses!FC$16-$K104/12)*$J104*$F101,0)+MAX((Expenses!FC$18-$K105/12)*$J105*$F101,0)))),0)</f>
        <v>0</v>
      </c>
      <c r="FF267" s="515">
        <f>IF(AND(FF$167&lt;=$E101,FF$167&gt;=EOMONTH($D101,0)),IF($G101="NNN",SUM(Expenses!FD$14:FD$18)*$F101,IF($G101="FSG",0,IF($G101="MG",SUMPRODUCT(Expenses!FD$14:FD$18,$I101:$I105)*$F101,MAX((Expenses!FD$15-$K101/12)*$J101*$F101,0)+MAX((Expenses!FD$14-$K102/12)*$J102*$F101,0)+MAX((Expenses!FD$17-$K103/12)*$J103*$F101,0)+MAX((Expenses!FD$16-$K104/12)*$J104*$F101,0)+MAX((Expenses!FD$18-$K105/12)*$J105*$F101,0)))),0)</f>
        <v>0</v>
      </c>
      <c r="FG267" s="515">
        <f>IF(AND(FG$167&lt;=$E101,FG$167&gt;=EOMONTH($D101,0)),IF($G101="NNN",SUM(Expenses!FE$14:FE$18)*$F101,IF($G101="FSG",0,IF($G101="MG",SUMPRODUCT(Expenses!FE$14:FE$18,$I101:$I105)*$F101,MAX((Expenses!FE$15-$K101/12)*$J101*$F101,0)+MAX((Expenses!FE$14-$K102/12)*$J102*$F101,0)+MAX((Expenses!FE$17-$K103/12)*$J103*$F101,0)+MAX((Expenses!FE$16-$K104/12)*$J104*$F101,0)+MAX((Expenses!FE$18-$K105/12)*$J105*$F101,0)))),0)</f>
        <v>0</v>
      </c>
      <c r="FH267" s="515">
        <f>IF(AND(FH$167&lt;=$E101,FH$167&gt;=EOMONTH($D101,0)),IF($G101="NNN",SUM(Expenses!FF$14:FF$18)*$F101,IF($G101="FSG",0,IF($G101="MG",SUMPRODUCT(Expenses!FF$14:FF$18,$I101:$I105)*$F101,MAX((Expenses!FF$15-$K101/12)*$J101*$F101,0)+MAX((Expenses!FF$14-$K102/12)*$J102*$F101,0)+MAX((Expenses!FF$17-$K103/12)*$J103*$F101,0)+MAX((Expenses!FF$16-$K104/12)*$J104*$F101,0)+MAX((Expenses!FF$18-$K105/12)*$J105*$F101,0)))),0)</f>
        <v>0</v>
      </c>
      <c r="FI267" s="515">
        <f>IF(AND(FI$167&lt;=$E101,FI$167&gt;=EOMONTH($D101,0)),IF($G101="NNN",SUM(Expenses!FG$14:FG$18)*$F101,IF($G101="FSG",0,IF($G101="MG",SUMPRODUCT(Expenses!FG$14:FG$18,$I101:$I105)*$F101,MAX((Expenses!FG$15-$K101/12)*$J101*$F101,0)+MAX((Expenses!FG$14-$K102/12)*$J102*$F101,0)+MAX((Expenses!FG$17-$K103/12)*$J103*$F101,0)+MAX((Expenses!FG$16-$K104/12)*$J104*$F101,0)+MAX((Expenses!FG$18-$K105/12)*$J105*$F101,0)))),0)</f>
        <v>0</v>
      </c>
      <c r="FJ267" s="515">
        <f>IF(AND(FJ$167&lt;=$E101,FJ$167&gt;=EOMONTH($D101,0)),IF($G101="NNN",SUM(Expenses!FH$14:FH$18)*$F101,IF($G101="FSG",0,IF($G101="MG",SUMPRODUCT(Expenses!FH$14:FH$18,$I101:$I105)*$F101,MAX((Expenses!FH$15-$K101/12)*$J101*$F101,0)+MAX((Expenses!FH$14-$K102/12)*$J102*$F101,0)+MAX((Expenses!FH$17-$K103/12)*$J103*$F101,0)+MAX((Expenses!FH$16-$K104/12)*$J104*$F101,0)+MAX((Expenses!FH$18-$K105/12)*$J105*$F101,0)))),0)</f>
        <v>0</v>
      </c>
      <c r="FK267" s="515">
        <f>IF(AND(FK$167&lt;=$E101,FK$167&gt;=EOMONTH($D101,0)),IF($G101="NNN",SUM(Expenses!FI$14:FI$18)*$F101,IF($G101="FSG",0,IF($G101="MG",SUMPRODUCT(Expenses!FI$14:FI$18,$I101:$I105)*$F101,MAX((Expenses!FI$15-$K101/12)*$J101*$F101,0)+MAX((Expenses!FI$14-$K102/12)*$J102*$F101,0)+MAX((Expenses!FI$17-$K103/12)*$J103*$F101,0)+MAX((Expenses!FI$16-$K104/12)*$J104*$F101,0)+MAX((Expenses!FI$18-$K105/12)*$J105*$F101,0)))),0)</f>
        <v>0</v>
      </c>
      <c r="FL267" s="515">
        <f>IF(AND(FL$167&lt;=$E101,FL$167&gt;=EOMONTH($D101,0)),IF($G101="NNN",SUM(Expenses!FJ$14:FJ$18)*$F101,IF($G101="FSG",0,IF($G101="MG",SUMPRODUCT(Expenses!FJ$14:FJ$18,$I101:$I105)*$F101,MAX((Expenses!FJ$15-$K101/12)*$J101*$F101,0)+MAX((Expenses!FJ$14-$K102/12)*$J102*$F101,0)+MAX((Expenses!FJ$17-$K103/12)*$J103*$F101,0)+MAX((Expenses!FJ$16-$K104/12)*$J104*$F101,0)+MAX((Expenses!FJ$18-$K105/12)*$J105*$F101,0)))),0)</f>
        <v>0</v>
      </c>
      <c r="FM267" s="515">
        <f>IF(AND(FM$167&lt;=$E101,FM$167&gt;=EOMONTH($D101,0)),IF($G101="NNN",SUM(Expenses!FK$14:FK$18)*$F101,IF($G101="FSG",0,IF($G101="MG",SUMPRODUCT(Expenses!FK$14:FK$18,$I101:$I105)*$F101,MAX((Expenses!FK$15-$K101/12)*$J101*$F101,0)+MAX((Expenses!FK$14-$K102/12)*$J102*$F101,0)+MAX((Expenses!FK$17-$K103/12)*$J103*$F101,0)+MAX((Expenses!FK$16-$K104/12)*$J104*$F101,0)+MAX((Expenses!FK$18-$K105/12)*$J105*$F101,0)))),0)</f>
        <v>0</v>
      </c>
      <c r="FN267" s="515">
        <f>IF(AND(FN$167&lt;=$E101,FN$167&gt;=EOMONTH($D101,0)),IF($G101="NNN",SUM(Expenses!FL$14:FL$18)*$F101,IF($G101="FSG",0,IF($G101="MG",SUMPRODUCT(Expenses!FL$14:FL$18,$I101:$I105)*$F101,MAX((Expenses!FL$15-$K101/12)*$J101*$F101,0)+MAX((Expenses!FL$14-$K102/12)*$J102*$F101,0)+MAX((Expenses!FL$17-$K103/12)*$J103*$F101,0)+MAX((Expenses!FL$16-$K104/12)*$J104*$F101,0)+MAX((Expenses!FL$18-$K105/12)*$J105*$F101,0)))),0)</f>
        <v>0</v>
      </c>
      <c r="FO267" s="515">
        <f>IF(AND(FO$167&lt;=$E101,FO$167&gt;=EOMONTH($D101,0)),IF($G101="NNN",SUM(Expenses!FM$14:FM$18)*$F101,IF($G101="FSG",0,IF($G101="MG",SUMPRODUCT(Expenses!FM$14:FM$18,$I101:$I105)*$F101,MAX((Expenses!FM$15-$K101/12)*$J101*$F101,0)+MAX((Expenses!FM$14-$K102/12)*$J102*$F101,0)+MAX((Expenses!FM$17-$K103/12)*$J103*$F101,0)+MAX((Expenses!FM$16-$K104/12)*$J104*$F101,0)+MAX((Expenses!FM$18-$K105/12)*$J105*$F101,0)))),0)</f>
        <v>0</v>
      </c>
      <c r="FP267" s="515">
        <f>IF(AND(FP$167&lt;=$E101,FP$167&gt;=EOMONTH($D101,0)),IF($G101="NNN",SUM(Expenses!FN$14:FN$18)*$F101,IF($G101="FSG",0,IF($G101="MG",SUMPRODUCT(Expenses!FN$14:FN$18,$I101:$I105)*$F101,MAX((Expenses!FN$15-$K101/12)*$J101*$F101,0)+MAX((Expenses!FN$14-$K102/12)*$J102*$F101,0)+MAX((Expenses!FN$17-$K103/12)*$J103*$F101,0)+MAX((Expenses!FN$16-$K104/12)*$J104*$F101,0)+MAX((Expenses!FN$18-$K105/12)*$J105*$F101,0)))),0)</f>
        <v>0</v>
      </c>
      <c r="FQ267" s="515">
        <f>IF(AND(FQ$167&lt;=$E101,FQ$167&gt;=EOMONTH($D101,0)),IF($G101="NNN",SUM(Expenses!FO$14:FO$18)*$F101,IF($G101="FSG",0,IF($G101="MG",SUMPRODUCT(Expenses!FO$14:FO$18,$I101:$I105)*$F101,MAX((Expenses!FO$15-$K101/12)*$J101*$F101,0)+MAX((Expenses!FO$14-$K102/12)*$J102*$F101,0)+MAX((Expenses!FO$17-$K103/12)*$J103*$F101,0)+MAX((Expenses!FO$16-$K104/12)*$J104*$F101,0)+MAX((Expenses!FO$18-$K105/12)*$J105*$F101,0)))),0)</f>
        <v>0</v>
      </c>
      <c r="FR267" s="515">
        <f>IF(AND(FR$167&lt;=$E101,FR$167&gt;=EOMONTH($D101,0)),IF($G101="NNN",SUM(Expenses!FP$14:FP$18)*$F101,IF($G101="FSG",0,IF($G101="MG",SUMPRODUCT(Expenses!FP$14:FP$18,$I101:$I105)*$F101,MAX((Expenses!FP$15-$K101/12)*$J101*$F101,0)+MAX((Expenses!FP$14-$K102/12)*$J102*$F101,0)+MAX((Expenses!FP$17-$K103/12)*$J103*$F101,0)+MAX((Expenses!FP$16-$K104/12)*$J104*$F101,0)+MAX((Expenses!FP$18-$K105/12)*$J105*$F101,0)))),0)</f>
        <v>0</v>
      </c>
      <c r="FS267" s="515">
        <f>IF(AND(FS$167&lt;=$E101,FS$167&gt;=EOMONTH($D101,0)),IF($G101="NNN",SUM(Expenses!FQ$14:FQ$18)*$F101,IF($G101="FSG",0,IF($G101="MG",SUMPRODUCT(Expenses!FQ$14:FQ$18,$I101:$I105)*$F101,MAX((Expenses!FQ$15-$K101/12)*$J101*$F101,0)+MAX((Expenses!FQ$14-$K102/12)*$J102*$F101,0)+MAX((Expenses!FQ$17-$K103/12)*$J103*$F101,0)+MAX((Expenses!FQ$16-$K104/12)*$J104*$F101,0)+MAX((Expenses!FQ$18-$K105/12)*$J105*$F101,0)))),0)</f>
        <v>0</v>
      </c>
      <c r="FT267" s="515">
        <f>IF(AND(FT$167&lt;=$E101,FT$167&gt;=EOMONTH($D101,0)),IF($G101="NNN",SUM(Expenses!FR$14:FR$18)*$F101,IF($G101="FSG",0,IF($G101="MG",SUMPRODUCT(Expenses!FR$14:FR$18,$I101:$I105)*$F101,MAX((Expenses!FR$15-$K101/12)*$J101*$F101,0)+MAX((Expenses!FR$14-$K102/12)*$J102*$F101,0)+MAX((Expenses!FR$17-$K103/12)*$J103*$F101,0)+MAX((Expenses!FR$16-$K104/12)*$J104*$F101,0)+MAX((Expenses!FR$18-$K105/12)*$J105*$F101,0)))),0)</f>
        <v>0</v>
      </c>
      <c r="FU267" s="515">
        <f>IF(AND(FU$167&lt;=$E101,FU$167&gt;=EOMONTH($D101,0)),IF($G101="NNN",SUM(Expenses!FS$14:FS$18)*$F101,IF($G101="FSG",0,IF($G101="MG",SUMPRODUCT(Expenses!FS$14:FS$18,$I101:$I105)*$F101,MAX((Expenses!FS$15-$K101/12)*$J101*$F101,0)+MAX((Expenses!FS$14-$K102/12)*$J102*$F101,0)+MAX((Expenses!FS$17-$K103/12)*$J103*$F101,0)+MAX((Expenses!FS$16-$K104/12)*$J104*$F101,0)+MAX((Expenses!FS$18-$K105/12)*$J105*$F101,0)))),0)</f>
        <v>0</v>
      </c>
      <c r="FV267" s="515">
        <f>IF(AND(FV$167&lt;=$E101,FV$167&gt;=EOMONTH($D101,0)),IF($G101="NNN",SUM(Expenses!FT$14:FT$18)*$F101,IF($G101="FSG",0,IF($G101="MG",SUMPRODUCT(Expenses!FT$14:FT$18,$I101:$I105)*$F101,MAX((Expenses!FT$15-$K101/12)*$J101*$F101,0)+MAX((Expenses!FT$14-$K102/12)*$J102*$F101,0)+MAX((Expenses!FT$17-$K103/12)*$J103*$F101,0)+MAX((Expenses!FT$16-$K104/12)*$J104*$F101,0)+MAX((Expenses!FT$18-$K105/12)*$J105*$F101,0)))),0)</f>
        <v>0</v>
      </c>
      <c r="FW267" s="515">
        <f>IF(AND(FW$167&lt;=$E101,FW$167&gt;=EOMONTH($D101,0)),IF($G101="NNN",SUM(Expenses!FU$14:FU$18)*$F101,IF($G101="FSG",0,IF($G101="MG",SUMPRODUCT(Expenses!FU$14:FU$18,$I101:$I105)*$F101,MAX((Expenses!FU$15-$K101/12)*$J101*$F101,0)+MAX((Expenses!FU$14-$K102/12)*$J102*$F101,0)+MAX((Expenses!FU$17-$K103/12)*$J103*$F101,0)+MAX((Expenses!FU$16-$K104/12)*$J104*$F101,0)+MAX((Expenses!FU$18-$K105/12)*$J105*$F101,0)))),0)</f>
        <v>0</v>
      </c>
      <c r="FX267" s="515">
        <f>IF(AND(FX$167&lt;=$E101,FX$167&gt;=EOMONTH($D101,0)),IF($G101="NNN",SUM(Expenses!FV$14:FV$18)*$F101,IF($G101="FSG",0,IF($G101="MG",SUMPRODUCT(Expenses!FV$14:FV$18,$I101:$I105)*$F101,MAX((Expenses!FV$15-$K101/12)*$J101*$F101,0)+MAX((Expenses!FV$14-$K102/12)*$J102*$F101,0)+MAX((Expenses!FV$17-$K103/12)*$J103*$F101,0)+MAX((Expenses!FV$16-$K104/12)*$J104*$F101,0)+MAX((Expenses!FV$18-$K105/12)*$J105*$F101,0)))),0)</f>
        <v>0</v>
      </c>
      <c r="FY267" s="515">
        <f>IF(AND(FY$167&lt;=$E101,FY$167&gt;=EOMONTH($D101,0)),IF($G101="NNN",SUM(Expenses!FW$14:FW$18)*$F101,IF($G101="FSG",0,IF($G101="MG",SUMPRODUCT(Expenses!FW$14:FW$18,$I101:$I105)*$F101,MAX((Expenses!FW$15-$K101/12)*$J101*$F101,0)+MAX((Expenses!FW$14-$K102/12)*$J102*$F101,0)+MAX((Expenses!FW$17-$K103/12)*$J103*$F101,0)+MAX((Expenses!FW$16-$K104/12)*$J104*$F101,0)+MAX((Expenses!FW$18-$K105/12)*$J105*$F101,0)))),0)</f>
        <v>0</v>
      </c>
      <c r="FZ267" s="515">
        <f>IF(AND(FZ$167&lt;=$E101,FZ$167&gt;=EOMONTH($D101,0)),IF($G101="NNN",SUM(Expenses!FX$14:FX$18)*$F101,IF($G101="FSG",0,IF($G101="MG",SUMPRODUCT(Expenses!FX$14:FX$18,$I101:$I105)*$F101,MAX((Expenses!FX$15-$K101/12)*$J101*$F101,0)+MAX((Expenses!FX$14-$K102/12)*$J102*$F101,0)+MAX((Expenses!FX$17-$K103/12)*$J103*$F101,0)+MAX((Expenses!FX$16-$K104/12)*$J104*$F101,0)+MAX((Expenses!FX$18-$K105/12)*$J105*$F101,0)))),0)</f>
        <v>0</v>
      </c>
      <c r="GA267" s="515">
        <f>IF(AND(GA$167&lt;=$E101,GA$167&gt;=EOMONTH($D101,0)),IF($G101="NNN",SUM(Expenses!FY$14:FY$18)*$F101,IF($G101="FSG",0,IF($G101="MG",SUMPRODUCT(Expenses!FY$14:FY$18,$I101:$I105)*$F101,MAX((Expenses!FY$15-$K101/12)*$J101*$F101,0)+MAX((Expenses!FY$14-$K102/12)*$J102*$F101,0)+MAX((Expenses!FY$17-$K103/12)*$J103*$F101,0)+MAX((Expenses!FY$16-$K104/12)*$J104*$F101,0)+MAX((Expenses!FY$18-$K105/12)*$J105*$F101,0)))),0)</f>
        <v>0</v>
      </c>
      <c r="GB267" s="515">
        <f>IF(AND(GB$167&lt;=$E101,GB$167&gt;=EOMONTH($D101,0)),IF($G101="NNN",SUM(Expenses!FZ$14:FZ$18)*$F101,IF($G101="FSG",0,IF($G101="MG",SUMPRODUCT(Expenses!FZ$14:FZ$18,$I101:$I105)*$F101,MAX((Expenses!FZ$15-$K101/12)*$J101*$F101,0)+MAX((Expenses!FZ$14-$K102/12)*$J102*$F101,0)+MAX((Expenses!FZ$17-$K103/12)*$J103*$F101,0)+MAX((Expenses!FZ$16-$K104/12)*$J104*$F101,0)+MAX((Expenses!FZ$18-$K105/12)*$J105*$F101,0)))),0)</f>
        <v>0</v>
      </c>
      <c r="GC267" s="515">
        <f>IF(AND(GC$167&lt;=$E101,GC$167&gt;=EOMONTH($D101,0)),IF($G101="NNN",SUM(Expenses!GA$14:GA$18)*$F101,IF($G101="FSG",0,IF($G101="MG",SUMPRODUCT(Expenses!GA$14:GA$18,$I101:$I105)*$F101,MAX((Expenses!GA$15-$K101/12)*$J101*$F101,0)+MAX((Expenses!GA$14-$K102/12)*$J102*$F101,0)+MAX((Expenses!GA$17-$K103/12)*$J103*$F101,0)+MAX((Expenses!GA$16-$K104/12)*$J104*$F101,0)+MAX((Expenses!GA$18-$K105/12)*$J105*$F101,0)))),0)</f>
        <v>0</v>
      </c>
      <c r="GD267" s="515">
        <f>IF(AND(GD$167&lt;=$E101,GD$167&gt;=EOMONTH($D101,0)),IF($G101="NNN",SUM(Expenses!GB$14:GB$18)*$F101,IF($G101="FSG",0,IF($G101="MG",SUMPRODUCT(Expenses!GB$14:GB$18,$I101:$I105)*$F101,MAX((Expenses!GB$15-$K101/12)*$J101*$F101,0)+MAX((Expenses!GB$14-$K102/12)*$J102*$F101,0)+MAX((Expenses!GB$17-$K103/12)*$J103*$F101,0)+MAX((Expenses!GB$16-$K104/12)*$J104*$F101,0)+MAX((Expenses!GB$18-$K105/12)*$J105*$F101,0)))),0)</f>
        <v>0</v>
      </c>
      <c r="GE267" s="515">
        <f>IF(AND(GE$167&lt;=$E101,GE$167&gt;=EOMONTH($D101,0)),IF($G101="NNN",SUM(Expenses!GC$14:GC$18)*$F101,IF($G101="FSG",0,IF($G101="MG",SUMPRODUCT(Expenses!GC$14:GC$18,$I101:$I105)*$F101,MAX((Expenses!GC$15-$K101/12)*$J101*$F101,0)+MAX((Expenses!GC$14-$K102/12)*$J102*$F101,0)+MAX((Expenses!GC$17-$K103/12)*$J103*$F101,0)+MAX((Expenses!GC$16-$K104/12)*$J104*$F101,0)+MAX((Expenses!GC$18-$K105/12)*$J105*$F101,0)))),0)</f>
        <v>0</v>
      </c>
      <c r="GF267" s="515">
        <f>IF(AND(GF$167&lt;=$E101,GF$167&gt;=EOMONTH($D101,0)),IF($G101="NNN",SUM(Expenses!GD$14:GD$18)*$F101,IF($G101="FSG",0,IF($G101="MG",SUMPRODUCT(Expenses!GD$14:GD$18,$I101:$I105)*$F101,MAX((Expenses!GD$15-$K101/12)*$J101*$F101,0)+MAX((Expenses!GD$14-$K102/12)*$J102*$F101,0)+MAX((Expenses!GD$17-$K103/12)*$J103*$F101,0)+MAX((Expenses!GD$16-$K104/12)*$J104*$F101,0)+MAX((Expenses!GD$18-$K105/12)*$J105*$F101,0)))),0)</f>
        <v>0</v>
      </c>
      <c r="GG267" s="515">
        <f>IF(AND(GG$167&lt;=$E101,GG$167&gt;=EOMONTH($D101,0)),IF($G101="NNN",SUM(Expenses!GE$14:GE$18)*$F101,IF($G101="FSG",0,IF($G101="MG",SUMPRODUCT(Expenses!GE$14:GE$18,$I101:$I105)*$F101,MAX((Expenses!GE$15-$K101/12)*$J101*$F101,0)+MAX((Expenses!GE$14-$K102/12)*$J102*$F101,0)+MAX((Expenses!GE$17-$K103/12)*$J103*$F101,0)+MAX((Expenses!GE$16-$K104/12)*$J104*$F101,0)+MAX((Expenses!GE$18-$K105/12)*$J105*$F101,0)))),0)</f>
        <v>0</v>
      </c>
      <c r="GH267" s="515">
        <f>IF(AND(GH$167&lt;=$E101,GH$167&gt;=EOMONTH($D101,0)),IF($G101="NNN",SUM(Expenses!GF$14:GF$18)*$F101,IF($G101="FSG",0,IF($G101="MG",SUMPRODUCT(Expenses!GF$14:GF$18,$I101:$I105)*$F101,MAX((Expenses!GF$15-$K101/12)*$J101*$F101,0)+MAX((Expenses!GF$14-$K102/12)*$J102*$F101,0)+MAX((Expenses!GF$17-$K103/12)*$J103*$F101,0)+MAX((Expenses!GF$16-$K104/12)*$J104*$F101,0)+MAX((Expenses!GF$18-$K105/12)*$J105*$F101,0)))),0)</f>
        <v>0</v>
      </c>
      <c r="GI267" s="515">
        <f>IF(AND(GI$167&lt;=$E101,GI$167&gt;=EOMONTH($D101,0)),IF($G101="NNN",SUM(Expenses!GG$14:GG$18)*$F101,IF($G101="FSG",0,IF($G101="MG",SUMPRODUCT(Expenses!GG$14:GG$18,$I101:$I105)*$F101,MAX((Expenses!GG$15-$K101/12)*$J101*$F101,0)+MAX((Expenses!GG$14-$K102/12)*$J102*$F101,0)+MAX((Expenses!GG$17-$K103/12)*$J103*$F101,0)+MAX((Expenses!GG$16-$K104/12)*$J104*$F101,0)+MAX((Expenses!GG$18-$K105/12)*$J105*$F101,0)))),0)</f>
        <v>0</v>
      </c>
      <c r="GJ267" s="515">
        <f>IF(AND(GJ$167&lt;=$E101,GJ$167&gt;=EOMONTH($D101,0)),IF($G101="NNN",SUM(Expenses!GH$14:GH$18)*$F101,IF($G101="FSG",0,IF($G101="MG",SUMPRODUCT(Expenses!GH$14:GH$18,$I101:$I105)*$F101,MAX((Expenses!GH$15-$K101/12)*$J101*$F101,0)+MAX((Expenses!GH$14-$K102/12)*$J102*$F101,0)+MAX((Expenses!GH$17-$K103/12)*$J103*$F101,0)+MAX((Expenses!GH$16-$K104/12)*$J104*$F101,0)+MAX((Expenses!GH$18-$K105/12)*$J105*$F101,0)))),0)</f>
        <v>0</v>
      </c>
      <c r="GK267" s="515">
        <f>IF(AND(GK$167&lt;=$E101,GK$167&gt;=EOMONTH($D101,0)),IF($G101="NNN",SUM(Expenses!GI$14:GI$18)*$F101,IF($G101="FSG",0,IF($G101="MG",SUMPRODUCT(Expenses!GI$14:GI$18,$I101:$I105)*$F101,MAX((Expenses!GI$15-$K101/12)*$J101*$F101,0)+MAX((Expenses!GI$14-$K102/12)*$J102*$F101,0)+MAX((Expenses!GI$17-$K103/12)*$J103*$F101,0)+MAX((Expenses!GI$16-$K104/12)*$J104*$F101,0)+MAX((Expenses!GI$18-$K105/12)*$J105*$F101,0)))),0)</f>
        <v>0</v>
      </c>
      <c r="GL267" s="515">
        <f>IF(AND(GL$167&lt;=$E101,GL$167&gt;=EOMONTH($D101,0)),IF($G101="NNN",SUM(Expenses!GJ$14:GJ$18)*$F101,IF($G101="FSG",0,IF($G101="MG",SUMPRODUCT(Expenses!GJ$14:GJ$18,$I101:$I105)*$F101,MAX((Expenses!GJ$15-$K101/12)*$J101*$F101,0)+MAX((Expenses!GJ$14-$K102/12)*$J102*$F101,0)+MAX((Expenses!GJ$17-$K103/12)*$J103*$F101,0)+MAX((Expenses!GJ$16-$K104/12)*$J104*$F101,0)+MAX((Expenses!GJ$18-$K105/12)*$J105*$F101,0)))),0)</f>
        <v>0</v>
      </c>
      <c r="GM267" s="515">
        <f>IF(AND(GM$167&lt;=$E101,GM$167&gt;=EOMONTH($D101,0)),IF($G101="NNN",SUM(Expenses!GK$14:GK$18)*$F101,IF($G101="FSG",0,IF($G101="MG",SUMPRODUCT(Expenses!GK$14:GK$18,$I101:$I105)*$F101,MAX((Expenses!GK$15-$K101/12)*$J101*$F101,0)+MAX((Expenses!GK$14-$K102/12)*$J102*$F101,0)+MAX((Expenses!GK$17-$K103/12)*$J103*$F101,0)+MAX((Expenses!GK$16-$K104/12)*$J104*$F101,0)+MAX((Expenses!GK$18-$K105/12)*$J105*$F101,0)))),0)</f>
        <v>0</v>
      </c>
      <c r="GN267" s="515">
        <f>IF(AND(GN$167&lt;=$E101,GN$167&gt;=EOMONTH($D101,0)),IF($G101="NNN",SUM(Expenses!GL$14:GL$18)*$F101,IF($G101="FSG",0,IF($G101="MG",SUMPRODUCT(Expenses!GL$14:GL$18,$I101:$I105)*$F101,MAX((Expenses!GL$15-$K101/12)*$J101*$F101,0)+MAX((Expenses!GL$14-$K102/12)*$J102*$F101,0)+MAX((Expenses!GL$17-$K103/12)*$J103*$F101,0)+MAX((Expenses!GL$16-$K104/12)*$J104*$F101,0)+MAX((Expenses!GL$18-$K105/12)*$J105*$F101,0)))),0)</f>
        <v>0</v>
      </c>
      <c r="GO267" s="515">
        <f>IF(AND(GO$167&lt;=$E101,GO$167&gt;=EOMONTH($D101,0)),IF($G101="NNN",SUM(Expenses!GM$14:GM$18)*$F101,IF($G101="FSG",0,IF($G101="MG",SUMPRODUCT(Expenses!GM$14:GM$18,$I101:$I105)*$F101,MAX((Expenses!GM$15-$K101/12)*$J101*$F101,0)+MAX((Expenses!GM$14-$K102/12)*$J102*$F101,0)+MAX((Expenses!GM$17-$K103/12)*$J103*$F101,0)+MAX((Expenses!GM$16-$K104/12)*$J104*$F101,0)+MAX((Expenses!GM$18-$K105/12)*$J105*$F101,0)))),0)</f>
        <v>0</v>
      </c>
      <c r="GP267" s="515">
        <f>IF(AND(GP$167&lt;=$E101,GP$167&gt;=EOMONTH($D101,0)),IF($G101="NNN",SUM(Expenses!GN$14:GN$18)*$F101,IF($G101="FSG",0,IF($G101="MG",SUMPRODUCT(Expenses!GN$14:GN$18,$I101:$I105)*$F101,MAX((Expenses!GN$15-$K101/12)*$J101*$F101,0)+MAX((Expenses!GN$14-$K102/12)*$J102*$F101,0)+MAX((Expenses!GN$17-$K103/12)*$J103*$F101,0)+MAX((Expenses!GN$16-$K104/12)*$J104*$F101,0)+MAX((Expenses!GN$18-$K105/12)*$J105*$F101,0)))),0)</f>
        <v>0</v>
      </c>
      <c r="GQ267" s="515">
        <f>IF(AND(GQ$167&lt;=$E101,GQ$167&gt;=EOMONTH($D101,0)),IF($G101="NNN",SUM(Expenses!GO$14:GO$18)*$F101,IF($G101="FSG",0,IF($G101="MG",SUMPRODUCT(Expenses!GO$14:GO$18,$I101:$I105)*$F101,MAX((Expenses!GO$15-$K101/12)*$J101*$F101,0)+MAX((Expenses!GO$14-$K102/12)*$J102*$F101,0)+MAX((Expenses!GO$17-$K103/12)*$J103*$F101,0)+MAX((Expenses!GO$16-$K104/12)*$J104*$F101,0)+MAX((Expenses!GO$18-$K105/12)*$J105*$F101,0)))),0)</f>
        <v>0</v>
      </c>
      <c r="GR267" s="515">
        <f>IF(AND(GR$167&lt;=$E101,GR$167&gt;=EOMONTH($D101,0)),IF($G101="NNN",SUM(Expenses!GP$14:GP$18)*$F101,IF($G101="FSG",0,IF($G101="MG",SUMPRODUCT(Expenses!GP$14:GP$18,$I101:$I105)*$F101,MAX((Expenses!GP$15-$K101/12)*$J101*$F101,0)+MAX((Expenses!GP$14-$K102/12)*$J102*$F101,0)+MAX((Expenses!GP$17-$K103/12)*$J103*$F101,0)+MAX((Expenses!GP$16-$K104/12)*$J104*$F101,0)+MAX((Expenses!GP$18-$K105/12)*$J105*$F101,0)))),0)</f>
        <v>0</v>
      </c>
      <c r="GS267" s="515">
        <f>IF(AND(GS$167&lt;=$E101,GS$167&gt;=EOMONTH($D101,0)),IF($G101="NNN",SUM(Expenses!GQ$14:GQ$18)*$F101,IF($G101="FSG",0,IF($G101="MG",SUMPRODUCT(Expenses!GQ$14:GQ$18,$I101:$I105)*$F101,MAX((Expenses!GQ$15-$K101/12)*$J101*$F101,0)+MAX((Expenses!GQ$14-$K102/12)*$J102*$F101,0)+MAX((Expenses!GQ$17-$K103/12)*$J103*$F101,0)+MAX((Expenses!GQ$16-$K104/12)*$J104*$F101,0)+MAX((Expenses!GQ$18-$K105/12)*$J105*$F101,0)))),0)</f>
        <v>0</v>
      </c>
      <c r="GT267" s="515">
        <f>IF(AND(GT$167&lt;=$E101,GT$167&gt;=EOMONTH($D101,0)),IF($G101="NNN",SUM(Expenses!GR$14:GR$18)*$F101,IF($G101="FSG",0,IF($G101="MG",SUMPRODUCT(Expenses!GR$14:GR$18,$I101:$I105)*$F101,MAX((Expenses!GR$15-$K101/12)*$J101*$F101,0)+MAX((Expenses!GR$14-$K102/12)*$J102*$F101,0)+MAX((Expenses!GR$17-$K103/12)*$J103*$F101,0)+MAX((Expenses!GR$16-$K104/12)*$J104*$F101,0)+MAX((Expenses!GR$18-$K105/12)*$J105*$F101,0)))),0)</f>
        <v>0</v>
      </c>
      <c r="GU267" s="515">
        <f>IF(AND(GU$167&lt;=$E101,GU$167&gt;=EOMONTH($D101,0)),IF($G101="NNN",SUM(Expenses!GS$14:GS$18)*$F101,IF($G101="FSG",0,IF($G101="MG",SUMPRODUCT(Expenses!GS$14:GS$18,$I101:$I105)*$F101,MAX((Expenses!GS$15-$K101/12)*$J101*$F101,0)+MAX((Expenses!GS$14-$K102/12)*$J102*$F101,0)+MAX((Expenses!GS$17-$K103/12)*$J103*$F101,0)+MAX((Expenses!GS$16-$K104/12)*$J104*$F101,0)+MAX((Expenses!GS$18-$K105/12)*$J105*$F101,0)))),0)</f>
        <v>0</v>
      </c>
      <c r="GV267" s="515">
        <f>IF(AND(GV$167&lt;=$E101,GV$167&gt;=EOMONTH($D101,0)),IF($G101="NNN",SUM(Expenses!GT$14:GT$18)*$F101,IF($G101="FSG",0,IF($G101="MG",SUMPRODUCT(Expenses!GT$14:GT$18,$I101:$I105)*$F101,MAX((Expenses!GT$15-$K101/12)*$J101*$F101,0)+MAX((Expenses!GT$14-$K102/12)*$J102*$F101,0)+MAX((Expenses!GT$17-$K103/12)*$J103*$F101,0)+MAX((Expenses!GT$16-$K104/12)*$J104*$F101,0)+MAX((Expenses!GT$18-$K105/12)*$J105*$F101,0)))),0)</f>
        <v>0</v>
      </c>
      <c r="GW267" s="515">
        <f>IF(AND(GW$167&lt;=$E101,GW$167&gt;=EOMONTH($D101,0)),IF($G101="NNN",SUM(Expenses!GU$14:GU$18)*$F101,IF($G101="FSG",0,IF($G101="MG",SUMPRODUCT(Expenses!GU$14:GU$18,$I101:$I105)*$F101,MAX((Expenses!GU$15-$K101/12)*$J101*$F101,0)+MAX((Expenses!GU$14-$K102/12)*$J102*$F101,0)+MAX((Expenses!GU$17-$K103/12)*$J103*$F101,0)+MAX((Expenses!GU$16-$K104/12)*$J104*$F101,0)+MAX((Expenses!GU$18-$K105/12)*$J105*$F101,0)))),0)</f>
        <v>0</v>
      </c>
      <c r="GX267" s="515">
        <f>IF(AND(GX$167&lt;=$E101,GX$167&gt;=EOMONTH($D101,0)),IF($G101="NNN",SUM(Expenses!GV$14:GV$18)*$F101,IF($G101="FSG",0,IF($G101="MG",SUMPRODUCT(Expenses!GV$14:GV$18,$I101:$I105)*$F101,MAX((Expenses!GV$15-$K101/12)*$J101*$F101,0)+MAX((Expenses!GV$14-$K102/12)*$J102*$F101,0)+MAX((Expenses!GV$17-$K103/12)*$J103*$F101,0)+MAX((Expenses!GV$16-$K104/12)*$J104*$F101,0)+MAX((Expenses!GV$18-$K105/12)*$J105*$F101,0)))),0)</f>
        <v>0</v>
      </c>
      <c r="GY267" s="515">
        <f>IF(AND(GY$167&lt;=$E101,GY$167&gt;=EOMONTH($D101,0)),IF($G101="NNN",SUM(Expenses!GW$14:GW$18)*$F101,IF($G101="FSG",0,IF($G101="MG",SUMPRODUCT(Expenses!GW$14:GW$18,$I101:$I105)*$F101,MAX((Expenses!GW$15-$K101/12)*$J101*$F101,0)+MAX((Expenses!GW$14-$K102/12)*$J102*$F101,0)+MAX((Expenses!GW$17-$K103/12)*$J103*$F101,0)+MAX((Expenses!GW$16-$K104/12)*$J104*$F101,0)+MAX((Expenses!GW$18-$K105/12)*$J105*$F101,0)))),0)</f>
        <v>0</v>
      </c>
      <c r="GZ267" s="515">
        <f>IF(AND(GZ$167&lt;=$E101,GZ$167&gt;=EOMONTH($D101,0)),IF($G101="NNN",SUM(Expenses!GX$14:GX$18)*$F101,IF($G101="FSG",0,IF($G101="MG",SUMPRODUCT(Expenses!GX$14:GX$18,$I101:$I105)*$F101,MAX((Expenses!GX$15-$K101/12)*$J101*$F101,0)+MAX((Expenses!GX$14-$K102/12)*$J102*$F101,0)+MAX((Expenses!GX$17-$K103/12)*$J103*$F101,0)+MAX((Expenses!GX$16-$K104/12)*$J104*$F101,0)+MAX((Expenses!GX$18-$K105/12)*$J105*$F101,0)))),0)</f>
        <v>0</v>
      </c>
      <c r="HA267" s="515">
        <f>IF(AND(HA$167&lt;=$E101,HA$167&gt;=EOMONTH($D101,0)),IF($G101="NNN",SUM(Expenses!GY$14:GY$18)*$F101,IF($G101="FSG",0,IF($G101="MG",SUMPRODUCT(Expenses!GY$14:GY$18,$I101:$I105)*$F101,MAX((Expenses!GY$15-$K101/12)*$J101*$F101,0)+MAX((Expenses!GY$14-$K102/12)*$J102*$F101,0)+MAX((Expenses!GY$17-$K103/12)*$J103*$F101,0)+MAX((Expenses!GY$16-$K104/12)*$J104*$F101,0)+MAX((Expenses!GY$18-$K105/12)*$J105*$F101,0)))),0)</f>
        <v>0</v>
      </c>
      <c r="HB267" s="515">
        <f>IF(AND(HB$167&lt;=$E101,HB$167&gt;=EOMONTH($D101,0)),IF($G101="NNN",SUM(Expenses!GZ$14:GZ$18)*$F101,IF($G101="FSG",0,IF($G101="MG",SUMPRODUCT(Expenses!GZ$14:GZ$18,$I101:$I105)*$F101,MAX((Expenses!GZ$15-$K101/12)*$J101*$F101,0)+MAX((Expenses!GZ$14-$K102/12)*$J102*$F101,0)+MAX((Expenses!GZ$17-$K103/12)*$J103*$F101,0)+MAX((Expenses!GZ$16-$K104/12)*$J104*$F101,0)+MAX((Expenses!GZ$18-$K105/12)*$J105*$F101,0)))),0)</f>
        <v>0</v>
      </c>
      <c r="HC267" s="515">
        <f>IF(AND(HC$167&lt;=$E101,HC$167&gt;=EOMONTH($D101,0)),IF($G101="NNN",SUM(Expenses!HA$14:HA$18)*$F101,IF($G101="FSG",0,IF($G101="MG",SUMPRODUCT(Expenses!HA$14:HA$18,$I101:$I105)*$F101,MAX((Expenses!HA$15-$K101/12)*$J101*$F101,0)+MAX((Expenses!HA$14-$K102/12)*$J102*$F101,0)+MAX((Expenses!HA$17-$K103/12)*$J103*$F101,0)+MAX((Expenses!HA$16-$K104/12)*$J104*$F101,0)+MAX((Expenses!HA$18-$K105/12)*$J105*$F101,0)))),0)</f>
        <v>0</v>
      </c>
      <c r="HD267" s="515">
        <f>IF(AND(HD$167&lt;=$E101,HD$167&gt;=EOMONTH($D101,0)),IF($G101="NNN",SUM(Expenses!HB$14:HB$18)*$F101,IF($G101="FSG",0,IF($G101="MG",SUMPRODUCT(Expenses!HB$14:HB$18,$I101:$I105)*$F101,MAX((Expenses!HB$15-$K101/12)*$J101*$F101,0)+MAX((Expenses!HB$14-$K102/12)*$J102*$F101,0)+MAX((Expenses!HB$17-$K103/12)*$J103*$F101,0)+MAX((Expenses!HB$16-$K104/12)*$J104*$F101,0)+MAX((Expenses!HB$18-$K105/12)*$J105*$F101,0)))),0)</f>
        <v>0</v>
      </c>
      <c r="HE267" s="515">
        <f>IF(AND(HE$167&lt;=$E101,HE$167&gt;=EOMONTH($D101,0)),IF($G101="NNN",SUM(Expenses!HC$14:HC$18)*$F101,IF($G101="FSG",0,IF($G101="MG",SUMPRODUCT(Expenses!HC$14:HC$18,$I101:$I105)*$F101,MAX((Expenses!HC$15-$K101/12)*$J101*$F101,0)+MAX((Expenses!HC$14-$K102/12)*$J102*$F101,0)+MAX((Expenses!HC$17-$K103/12)*$J103*$F101,0)+MAX((Expenses!HC$16-$K104/12)*$J104*$F101,0)+MAX((Expenses!HC$18-$K105/12)*$J105*$F101,0)))),0)</f>
        <v>0</v>
      </c>
      <c r="HF267" s="515">
        <f>IF(AND(HF$167&lt;=$E101,HF$167&gt;=EOMONTH($D101,0)),IF($G101="NNN",SUM(Expenses!HD$14:HD$18)*$F101,IF($G101="FSG",0,IF($G101="MG",SUMPRODUCT(Expenses!HD$14:HD$18,$I101:$I105)*$F101,MAX((Expenses!HD$15-$K101/12)*$J101*$F101,0)+MAX((Expenses!HD$14-$K102/12)*$J102*$F101,0)+MAX((Expenses!HD$17-$K103/12)*$J103*$F101,0)+MAX((Expenses!HD$16-$K104/12)*$J104*$F101,0)+MAX((Expenses!HD$18-$K105/12)*$J105*$F101,0)))),0)</f>
        <v>0</v>
      </c>
      <c r="HG267" s="515">
        <f>IF(AND(HG$167&lt;=$E101,HG$167&gt;=EOMONTH($D101,0)),IF($G101="NNN",SUM(Expenses!HE$14:HE$18)*$F101,IF($G101="FSG",0,IF($G101="MG",SUMPRODUCT(Expenses!HE$14:HE$18,$I101:$I105)*$F101,MAX((Expenses!HE$15-$K101/12)*$J101*$F101,0)+MAX((Expenses!HE$14-$K102/12)*$J102*$F101,0)+MAX((Expenses!HE$17-$K103/12)*$J103*$F101,0)+MAX((Expenses!HE$16-$K104/12)*$J104*$F101,0)+MAX((Expenses!HE$18-$K105/12)*$J105*$F101,0)))),0)</f>
        <v>0</v>
      </c>
      <c r="HH267" s="515">
        <f>IF(AND(HH$167&lt;=$E101,HH$167&gt;=EOMONTH($D101,0)),IF($G101="NNN",SUM(Expenses!HF$14:HF$18)*$F101,IF($G101="FSG",0,IF($G101="MG",SUMPRODUCT(Expenses!HF$14:HF$18,$I101:$I105)*$F101,MAX((Expenses!HF$15-$K101/12)*$J101*$F101,0)+MAX((Expenses!HF$14-$K102/12)*$J102*$F101,0)+MAX((Expenses!HF$17-$K103/12)*$J103*$F101,0)+MAX((Expenses!HF$16-$K104/12)*$J104*$F101,0)+MAX((Expenses!HF$18-$K105/12)*$J105*$F101,0)))),0)</f>
        <v>0</v>
      </c>
      <c r="HI267" s="515">
        <f>IF(AND(HI$167&lt;=$E101,HI$167&gt;=EOMONTH($D101,0)),IF($G101="NNN",SUM(Expenses!HG$14:HG$18)*$F101,IF($G101="FSG",0,IF($G101="MG",SUMPRODUCT(Expenses!HG$14:HG$18,$I101:$I105)*$F101,MAX((Expenses!HG$15-$K101/12)*$J101*$F101,0)+MAX((Expenses!HG$14-$K102/12)*$J102*$F101,0)+MAX((Expenses!HG$17-$K103/12)*$J103*$F101,0)+MAX((Expenses!HG$16-$K104/12)*$J104*$F101,0)+MAX((Expenses!HG$18-$K105/12)*$J105*$F101,0)))),0)</f>
        <v>0</v>
      </c>
      <c r="HJ267" s="515">
        <f>IF(AND(HJ$167&lt;=$E101,HJ$167&gt;=EOMONTH($D101,0)),IF($G101="NNN",SUM(Expenses!HH$14:HH$18)*$F101,IF($G101="FSG",0,IF($G101="MG",SUMPRODUCT(Expenses!HH$14:HH$18,$I101:$I105)*$F101,MAX((Expenses!HH$15-$K101/12)*$J101*$F101,0)+MAX((Expenses!HH$14-$K102/12)*$J102*$F101,0)+MAX((Expenses!HH$17-$K103/12)*$J103*$F101,0)+MAX((Expenses!HH$16-$K104/12)*$J104*$F101,0)+MAX((Expenses!HH$18-$K105/12)*$J105*$F101,0)))),0)</f>
        <v>0</v>
      </c>
      <c r="HK267" s="515">
        <f>IF(AND(HK$167&lt;=$E101,HK$167&gt;=EOMONTH($D101,0)),IF($G101="NNN",SUM(Expenses!HI$14:HI$18)*$F101,IF($G101="FSG",0,IF($G101="MG",SUMPRODUCT(Expenses!HI$14:HI$18,$I101:$I105)*$F101,MAX((Expenses!HI$15-$K101/12)*$J101*$F101,0)+MAX((Expenses!HI$14-$K102/12)*$J102*$F101,0)+MAX((Expenses!HI$17-$K103/12)*$J103*$F101,0)+MAX((Expenses!HI$16-$K104/12)*$J104*$F101,0)+MAX((Expenses!HI$18-$K105/12)*$J105*$F101,0)))),0)</f>
        <v>0</v>
      </c>
      <c r="HL267" s="515">
        <f>IF(AND(HL$167&lt;=$E101,HL$167&gt;=EOMONTH($D101,0)),IF($G101="NNN",SUM(Expenses!HJ$14:HJ$18)*$F101,IF($G101="FSG",0,IF($G101="MG",SUMPRODUCT(Expenses!HJ$14:HJ$18,$I101:$I105)*$F101,MAX((Expenses!HJ$15-$K101/12)*$J101*$F101,0)+MAX((Expenses!HJ$14-$K102/12)*$J102*$F101,0)+MAX((Expenses!HJ$17-$K103/12)*$J103*$F101,0)+MAX((Expenses!HJ$16-$K104/12)*$J104*$F101,0)+MAX((Expenses!HJ$18-$K105/12)*$J105*$F101,0)))),0)</f>
        <v>0</v>
      </c>
      <c r="HM267" s="515">
        <f>IF(AND(HM$167&lt;=$E101,HM$167&gt;=EOMONTH($D101,0)),IF($G101="NNN",SUM(Expenses!HK$14:HK$18)*$F101,IF($G101="FSG",0,IF($G101="MG",SUMPRODUCT(Expenses!HK$14:HK$18,$I101:$I105)*$F101,MAX((Expenses!HK$15-$K101/12)*$J101*$F101,0)+MAX((Expenses!HK$14-$K102/12)*$J102*$F101,0)+MAX((Expenses!HK$17-$K103/12)*$J103*$F101,0)+MAX((Expenses!HK$16-$K104/12)*$J104*$F101,0)+MAX((Expenses!HK$18-$K105/12)*$J105*$F101,0)))),0)</f>
        <v>0</v>
      </c>
      <c r="HN267" s="515">
        <f>IF(AND(HN$167&lt;=$E101,HN$167&gt;=EOMONTH($D101,0)),IF($G101="NNN",SUM(Expenses!HL$14:HL$18)*$F101,IF($G101="FSG",0,IF($G101="MG",SUMPRODUCT(Expenses!HL$14:HL$18,$I101:$I105)*$F101,MAX((Expenses!HL$15-$K101/12)*$J101*$F101,0)+MAX((Expenses!HL$14-$K102/12)*$J102*$F101,0)+MAX((Expenses!HL$17-$K103/12)*$J103*$F101,0)+MAX((Expenses!HL$16-$K104/12)*$J104*$F101,0)+MAX((Expenses!HL$18-$K105/12)*$J105*$F101,0)))),0)</f>
        <v>0</v>
      </c>
      <c r="HO267" s="515">
        <f>IF(AND(HO$167&lt;=$E101,HO$167&gt;=EOMONTH($D101,0)),IF($G101="NNN",SUM(Expenses!HM$14:HM$18)*$F101,IF($G101="FSG",0,IF($G101="MG",SUMPRODUCT(Expenses!HM$14:HM$18,$I101:$I105)*$F101,MAX((Expenses!HM$15-$K101/12)*$J101*$F101,0)+MAX((Expenses!HM$14-$K102/12)*$J102*$F101,0)+MAX((Expenses!HM$17-$K103/12)*$J103*$F101,0)+MAX((Expenses!HM$16-$K104/12)*$J104*$F101,0)+MAX((Expenses!HM$18-$K105/12)*$J105*$F101,0)))),0)</f>
        <v>0</v>
      </c>
      <c r="HP267" s="515">
        <f>IF(AND(HP$167&lt;=$E101,HP$167&gt;=EOMONTH($D101,0)),IF($G101="NNN",SUM(Expenses!HN$14:HN$18)*$F101,IF($G101="FSG",0,IF($G101="MG",SUMPRODUCT(Expenses!HN$14:HN$18,$I101:$I105)*$F101,MAX((Expenses!HN$15-$K101/12)*$J101*$F101,0)+MAX((Expenses!HN$14-$K102/12)*$J102*$F101,0)+MAX((Expenses!HN$17-$K103/12)*$J103*$F101,0)+MAX((Expenses!HN$16-$K104/12)*$J104*$F101,0)+MAX((Expenses!HN$18-$K105/12)*$J105*$F101,0)))),0)</f>
        <v>0</v>
      </c>
      <c r="HQ267" s="515">
        <f>IF(AND(HQ$167&lt;=$E101,HQ$167&gt;=EOMONTH($D101,0)),IF($G101="NNN",SUM(Expenses!HO$14:HO$18)*$F101,IF($G101="FSG",0,IF($G101="MG",SUMPRODUCT(Expenses!HO$14:HO$18,$I101:$I105)*$F101,MAX((Expenses!HO$15-$K101/12)*$J101*$F101,0)+MAX((Expenses!HO$14-$K102/12)*$J102*$F101,0)+MAX((Expenses!HO$17-$K103/12)*$J103*$F101,0)+MAX((Expenses!HO$16-$K104/12)*$J104*$F101,0)+MAX((Expenses!HO$18-$K105/12)*$J105*$F101,0)))),0)</f>
        <v>0</v>
      </c>
      <c r="HR267" s="515">
        <f>IF(AND(HR$167&lt;=$E101,HR$167&gt;=EOMONTH($D101,0)),IF($G101="NNN",SUM(Expenses!HP$14:HP$18)*$F101,IF($G101="FSG",0,IF($G101="MG",SUMPRODUCT(Expenses!HP$14:HP$18,$I101:$I105)*$F101,MAX((Expenses!HP$15-$K101/12)*$J101*$F101,0)+MAX((Expenses!HP$14-$K102/12)*$J102*$F101,0)+MAX((Expenses!HP$17-$K103/12)*$J103*$F101,0)+MAX((Expenses!HP$16-$K104/12)*$J104*$F101,0)+MAX((Expenses!HP$18-$K105/12)*$J105*$F101,0)))),0)</f>
        <v>0</v>
      </c>
      <c r="HS267" s="515">
        <f>IF(AND(HS$167&lt;=$E101,HS$167&gt;=EOMONTH($D101,0)),IF($G101="NNN",SUM(Expenses!HQ$14:HQ$18)*$F101,IF($G101="FSG",0,IF($G101="MG",SUMPRODUCT(Expenses!HQ$14:HQ$18,$I101:$I105)*$F101,MAX((Expenses!HQ$15-$K101/12)*$J101*$F101,0)+MAX((Expenses!HQ$14-$K102/12)*$J102*$F101,0)+MAX((Expenses!HQ$17-$K103/12)*$J103*$F101,0)+MAX((Expenses!HQ$16-$K104/12)*$J104*$F101,0)+MAX((Expenses!HQ$18-$K105/12)*$J105*$F101,0)))),0)</f>
        <v>0</v>
      </c>
      <c r="HT267" s="515">
        <f>IF(AND(HT$167&lt;=$E101,HT$167&gt;=EOMONTH($D101,0)),IF($G101="NNN",SUM(Expenses!HR$14:HR$18)*$F101,IF($G101="FSG",0,IF($G101="MG",SUMPRODUCT(Expenses!HR$14:HR$18,$I101:$I105)*$F101,MAX((Expenses!HR$15-$K101/12)*$J101*$F101,0)+MAX((Expenses!HR$14-$K102/12)*$J102*$F101,0)+MAX((Expenses!HR$17-$K103/12)*$J103*$F101,0)+MAX((Expenses!HR$16-$K104/12)*$J104*$F101,0)+MAX((Expenses!HR$18-$K105/12)*$J105*$F101,0)))),0)</f>
        <v>0</v>
      </c>
      <c r="HU267" s="515">
        <f>IF(AND(HU$167&lt;=$E101,HU$167&gt;=EOMONTH($D101,0)),IF($G101="NNN",SUM(Expenses!HS$14:HS$18)*$F101,IF($G101="FSG",0,IF($G101="MG",SUMPRODUCT(Expenses!HS$14:HS$18,$I101:$I105)*$F101,MAX((Expenses!HS$15-$K101/12)*$J101*$F101,0)+MAX((Expenses!HS$14-$K102/12)*$J102*$F101,0)+MAX((Expenses!HS$17-$K103/12)*$J103*$F101,0)+MAX((Expenses!HS$16-$K104/12)*$J104*$F101,0)+MAX((Expenses!HS$18-$K105/12)*$J105*$F101,0)))),0)</f>
        <v>0</v>
      </c>
      <c r="HV267" s="515">
        <f>IF(AND(HV$167&lt;=$E101,HV$167&gt;=EOMONTH($D101,0)),IF($G101="NNN",SUM(Expenses!HT$14:HT$18)*$F101,IF($G101="FSG",0,IF($G101="MG",SUMPRODUCT(Expenses!HT$14:HT$18,$I101:$I105)*$F101,MAX((Expenses!HT$15-$K101/12)*$J101*$F101,0)+MAX((Expenses!HT$14-$K102/12)*$J102*$F101,0)+MAX((Expenses!HT$17-$K103/12)*$J103*$F101,0)+MAX((Expenses!HT$16-$K104/12)*$J104*$F101,0)+MAX((Expenses!HT$18-$K105/12)*$J105*$F101,0)))),0)</f>
        <v>0</v>
      </c>
      <c r="HW267" s="515">
        <f>IF(AND(HW$167&lt;=$E101,HW$167&gt;=EOMONTH($D101,0)),IF($G101="NNN",SUM(Expenses!HU$14:HU$18)*$F101,IF($G101="FSG",0,IF($G101="MG",SUMPRODUCT(Expenses!HU$14:HU$18,$I101:$I105)*$F101,MAX((Expenses!HU$15-$K101/12)*$J101*$F101,0)+MAX((Expenses!HU$14-$K102/12)*$J102*$F101,0)+MAX((Expenses!HU$17-$K103/12)*$J103*$F101,0)+MAX((Expenses!HU$16-$K104/12)*$J104*$F101,0)+MAX((Expenses!HU$18-$K105/12)*$J105*$F101,0)))),0)</f>
        <v>0</v>
      </c>
      <c r="HX267" s="515">
        <f>IF(AND(HX$167&lt;=$E101,HX$167&gt;=EOMONTH($D101,0)),IF($G101="NNN",SUM(Expenses!HV$14:HV$18)*$F101,IF($G101="FSG",0,IF($G101="MG",SUMPRODUCT(Expenses!HV$14:HV$18,$I101:$I105)*$F101,MAX((Expenses!HV$15-$K101/12)*$J101*$F101,0)+MAX((Expenses!HV$14-$K102/12)*$J102*$F101,0)+MAX((Expenses!HV$17-$K103/12)*$J103*$F101,0)+MAX((Expenses!HV$16-$K104/12)*$J104*$F101,0)+MAX((Expenses!HV$18-$K105/12)*$J105*$F101,0)))),0)</f>
        <v>0</v>
      </c>
      <c r="HY267" s="515">
        <f>IF(AND(HY$167&lt;=$E101,HY$167&gt;=EOMONTH($D101,0)),IF($G101="NNN",SUM(Expenses!HW$14:HW$18)*$F101,IF($G101="FSG",0,IF($G101="MG",SUMPRODUCT(Expenses!HW$14:HW$18,$I101:$I105)*$F101,MAX((Expenses!HW$15-$K101/12)*$J101*$F101,0)+MAX((Expenses!HW$14-$K102/12)*$J102*$F101,0)+MAX((Expenses!HW$17-$K103/12)*$J103*$F101,0)+MAX((Expenses!HW$16-$K104/12)*$J104*$F101,0)+MAX((Expenses!HW$18-$K105/12)*$J105*$F101,0)))),0)</f>
        <v>0</v>
      </c>
      <c r="HZ267" s="515">
        <f>IF(AND(HZ$167&lt;=$E101,HZ$167&gt;=EOMONTH($D101,0)),IF($G101="NNN",SUM(Expenses!HX$14:HX$18)*$F101,IF($G101="FSG",0,IF($G101="MG",SUMPRODUCT(Expenses!HX$14:HX$18,$I101:$I105)*$F101,MAX((Expenses!HX$15-$K101/12)*$J101*$F101,0)+MAX((Expenses!HX$14-$K102/12)*$J102*$F101,0)+MAX((Expenses!HX$17-$K103/12)*$J103*$F101,0)+MAX((Expenses!HX$16-$K104/12)*$J104*$F101,0)+MAX((Expenses!HX$18-$K105/12)*$J105*$F101,0)))),0)</f>
        <v>0</v>
      </c>
      <c r="IA267" s="515">
        <f>IF(AND(IA$167&lt;=$E101,IA$167&gt;=EOMONTH($D101,0)),IF($G101="NNN",SUM(Expenses!HY$14:HY$18)*$F101,IF($G101="FSG",0,IF($G101="MG",SUMPRODUCT(Expenses!HY$14:HY$18,$I101:$I105)*$F101,MAX((Expenses!HY$15-$K101/12)*$J101*$F101,0)+MAX((Expenses!HY$14-$K102/12)*$J102*$F101,0)+MAX((Expenses!HY$17-$K103/12)*$J103*$F101,0)+MAX((Expenses!HY$16-$K104/12)*$J104*$F101,0)+MAX((Expenses!HY$18-$K105/12)*$J105*$F101,0)))),0)</f>
        <v>0</v>
      </c>
      <c r="IB267" s="515">
        <f>IF(AND(IB$167&lt;=$E101,IB$167&gt;=EOMONTH($D101,0)),IF($G101="NNN",SUM(Expenses!HZ$14:HZ$18)*$F101,IF($G101="FSG",0,IF($G101="MG",SUMPRODUCT(Expenses!HZ$14:HZ$18,$I101:$I105)*$F101,MAX((Expenses!HZ$15-$K101/12)*$J101*$F101,0)+MAX((Expenses!HZ$14-$K102/12)*$J102*$F101,0)+MAX((Expenses!HZ$17-$K103/12)*$J103*$F101,0)+MAX((Expenses!HZ$16-$K104/12)*$J104*$F101,0)+MAX((Expenses!HZ$18-$K105/12)*$J105*$F101,0)))),0)</f>
        <v>0</v>
      </c>
      <c r="IC267" s="515">
        <f>IF(AND(IC$167&lt;=$E101,IC$167&gt;=EOMONTH($D101,0)),IF($G101="NNN",SUM(Expenses!IA$14:IA$18)*$F101,IF($G101="FSG",0,IF($G101="MG",SUMPRODUCT(Expenses!IA$14:IA$18,$I101:$I105)*$F101,MAX((Expenses!IA$15-$K101/12)*$J101*$F101,0)+MAX((Expenses!IA$14-$K102/12)*$J102*$F101,0)+MAX((Expenses!IA$17-$K103/12)*$J103*$F101,0)+MAX((Expenses!IA$16-$K104/12)*$J104*$F101,0)+MAX((Expenses!IA$18-$K105/12)*$J105*$F101,0)))),0)</f>
        <v>0</v>
      </c>
      <c r="ID267" s="515">
        <f>IF(AND(ID$167&lt;=$E101,ID$167&gt;=EOMONTH($D101,0)),IF($G101="NNN",SUM(Expenses!IB$14:IB$18)*$F101,IF($G101="FSG",0,IF($G101="MG",SUMPRODUCT(Expenses!IB$14:IB$18,$I101:$I105)*$F101,MAX((Expenses!IB$15-$K101/12)*$J101*$F101,0)+MAX((Expenses!IB$14-$K102/12)*$J102*$F101,0)+MAX((Expenses!IB$17-$K103/12)*$J103*$F101,0)+MAX((Expenses!IB$16-$K104/12)*$J104*$F101,0)+MAX((Expenses!IB$18-$K105/12)*$J105*$F101,0)))),0)</f>
        <v>0</v>
      </c>
      <c r="IE267" s="515">
        <f>IF(AND(IE$167&lt;=$E101,IE$167&gt;=EOMONTH($D101,0)),IF($G101="NNN",SUM(Expenses!IC$14:IC$18)*$F101,IF($G101="FSG",0,IF($G101="MG",SUMPRODUCT(Expenses!IC$14:IC$18,$I101:$I105)*$F101,MAX((Expenses!IC$15-$K101/12)*$J101*$F101,0)+MAX((Expenses!IC$14-$K102/12)*$J102*$F101,0)+MAX((Expenses!IC$17-$K103/12)*$J103*$F101,0)+MAX((Expenses!IC$16-$K104/12)*$J104*$F101,0)+MAX((Expenses!IC$18-$K105/12)*$J105*$F101,0)))),0)</f>
        <v>0</v>
      </c>
      <c r="IF267" s="515">
        <f>IF(AND(IF$167&lt;=$E101,IF$167&gt;=EOMONTH($D101,0)),IF($G101="NNN",SUM(Expenses!ID$14:ID$18)*$F101,IF($G101="FSG",0,IF($G101="MG",SUMPRODUCT(Expenses!ID$14:ID$18,$I101:$I105)*$F101,MAX((Expenses!ID$15-$K101/12)*$J101*$F101,0)+MAX((Expenses!ID$14-$K102/12)*$J102*$F101,0)+MAX((Expenses!ID$17-$K103/12)*$J103*$F101,0)+MAX((Expenses!ID$16-$K104/12)*$J104*$F101,0)+MAX((Expenses!ID$18-$K105/12)*$J105*$F101,0)))),0)</f>
        <v>0</v>
      </c>
      <c r="IG267" s="515">
        <f>IF(AND(IG$167&lt;=$E101,IG$167&gt;=EOMONTH($D101,0)),IF($G101="NNN",SUM(Expenses!IE$14:IE$18)*$F101,IF($G101="FSG",0,IF($G101="MG",SUMPRODUCT(Expenses!IE$14:IE$18,$I101:$I105)*$F101,MAX((Expenses!IE$15-$K101/12)*$J101*$F101,0)+MAX((Expenses!IE$14-$K102/12)*$J102*$F101,0)+MAX((Expenses!IE$17-$K103/12)*$J103*$F101,0)+MAX((Expenses!IE$16-$K104/12)*$J104*$F101,0)+MAX((Expenses!IE$18-$K105/12)*$J105*$F101,0)))),0)</f>
        <v>0</v>
      </c>
      <c r="IH267" s="515">
        <f>IF(AND(IH$167&lt;=$E101,IH$167&gt;=EOMONTH($D101,0)),IF($G101="NNN",SUM(Expenses!IF$14:IF$18)*$F101,IF($G101="FSG",0,IF($G101="MG",SUMPRODUCT(Expenses!IF$14:IF$18,$I101:$I105)*$F101,MAX((Expenses!IF$15-$K101/12)*$J101*$F101,0)+MAX((Expenses!IF$14-$K102/12)*$J102*$F101,0)+MAX((Expenses!IF$17-$K103/12)*$J103*$F101,0)+MAX((Expenses!IF$16-$K104/12)*$J104*$F101,0)+MAX((Expenses!IF$18-$K105/12)*$J105*$F101,0)))),0)</f>
        <v>0</v>
      </c>
      <c r="II267" s="515">
        <f>IF(AND(II$167&lt;=$E101,II$167&gt;=EOMONTH($D101,0)),IF($G101="NNN",SUM(Expenses!IG$14:IG$18)*$F101,IF($G101="FSG",0,IF($G101="MG",SUMPRODUCT(Expenses!IG$14:IG$18,$I101:$I105)*$F101,MAX((Expenses!IG$15-$K101/12)*$J101*$F101,0)+MAX((Expenses!IG$14-$K102/12)*$J102*$F101,0)+MAX((Expenses!IG$17-$K103/12)*$J103*$F101,0)+MAX((Expenses!IG$16-$K104/12)*$J104*$F101,0)+MAX((Expenses!IG$18-$K105/12)*$J105*$F101,0)))),0)</f>
        <v>0</v>
      </c>
      <c r="IJ267" s="515">
        <f>IF(AND(IJ$167&lt;=$E101,IJ$167&gt;=EOMONTH($D101,0)),IF($G101="NNN",SUM(Expenses!IH$14:IH$18)*$F101,IF($G101="FSG",0,IF($G101="MG",SUMPRODUCT(Expenses!IH$14:IH$18,$I101:$I105)*$F101,MAX((Expenses!IH$15-$K101/12)*$J101*$F101,0)+MAX((Expenses!IH$14-$K102/12)*$J102*$F101,0)+MAX((Expenses!IH$17-$K103/12)*$J103*$F101,0)+MAX((Expenses!IH$16-$K104/12)*$J104*$F101,0)+MAX((Expenses!IH$18-$K105/12)*$J105*$F101,0)))),0)</f>
        <v>0</v>
      </c>
      <c r="IK267" s="515">
        <f>IF(AND(IK$167&lt;=$E101,IK$167&gt;=EOMONTH($D101,0)),IF($G101="NNN",SUM(Expenses!II$14:II$18)*$F101,IF($G101="FSG",0,IF($G101="MG",SUMPRODUCT(Expenses!II$14:II$18,$I101:$I105)*$F101,MAX((Expenses!II$15-$K101/12)*$J101*$F101,0)+MAX((Expenses!II$14-$K102/12)*$J102*$F101,0)+MAX((Expenses!II$17-$K103/12)*$J103*$F101,0)+MAX((Expenses!II$16-$K104/12)*$J104*$F101,0)+MAX((Expenses!II$18-$K105/12)*$J105*$F101,0)))),0)</f>
        <v>0</v>
      </c>
      <c r="IL267" s="515">
        <f>IF(AND(IL$167&lt;=$E101,IL$167&gt;=EOMONTH($D101,0)),IF($G101="NNN",SUM(Expenses!IJ$14:IJ$18)*$F101,IF($G101="FSG",0,IF($G101="MG",SUMPRODUCT(Expenses!IJ$14:IJ$18,$I101:$I105)*$F101,MAX((Expenses!IJ$15-$K101/12)*$J101*$F101,0)+MAX((Expenses!IJ$14-$K102/12)*$J102*$F101,0)+MAX((Expenses!IJ$17-$K103/12)*$J103*$F101,0)+MAX((Expenses!IJ$16-$K104/12)*$J104*$F101,0)+MAX((Expenses!IJ$18-$K105/12)*$J105*$F101,0)))),0)</f>
        <v>0</v>
      </c>
      <c r="IM267" s="515">
        <f>IF(AND(IM$167&lt;=$E101,IM$167&gt;=EOMONTH($D101,0)),IF($G101="NNN",SUM(Expenses!IK$14:IK$18)*$F101,IF($G101="FSG",0,IF($G101="MG",SUMPRODUCT(Expenses!IK$14:IK$18,$I101:$I105)*$F101,MAX((Expenses!IK$15-$K101/12)*$J101*$F101,0)+MAX((Expenses!IK$14-$K102/12)*$J102*$F101,0)+MAX((Expenses!IK$17-$K103/12)*$J103*$F101,0)+MAX((Expenses!IK$16-$K104/12)*$J104*$F101,0)+MAX((Expenses!IK$18-$K105/12)*$J105*$F101,0)))),0)</f>
        <v>0</v>
      </c>
      <c r="IN267" s="515">
        <f>IF(AND(IN$167&lt;=$E101,IN$167&gt;=EOMONTH($D101,0)),IF($G101="NNN",SUM(Expenses!IL$14:IL$18)*$F101,IF($G101="FSG",0,IF($G101="MG",SUMPRODUCT(Expenses!IL$14:IL$18,$I101:$I105)*$F101,MAX((Expenses!IL$15-$K101/12)*$J101*$F101,0)+MAX((Expenses!IL$14-$K102/12)*$J102*$F101,0)+MAX((Expenses!IL$17-$K103/12)*$J103*$F101,0)+MAX((Expenses!IL$16-$K104/12)*$J104*$F101,0)+MAX((Expenses!IL$18-$K105/12)*$J105*$F101,0)))),0)</f>
        <v>0</v>
      </c>
      <c r="IO267" s="515">
        <f>IF(AND(IO$167&lt;=$E101,IO$167&gt;=EOMONTH($D101,0)),IF($G101="NNN",SUM(Expenses!IM$14:IM$18)*$F101,IF($G101="FSG",0,IF($G101="MG",SUMPRODUCT(Expenses!IM$14:IM$18,$I101:$I105)*$F101,MAX((Expenses!IM$15-$K101/12)*$J101*$F101,0)+MAX((Expenses!IM$14-$K102/12)*$J102*$F101,0)+MAX((Expenses!IM$17-$K103/12)*$J103*$F101,0)+MAX((Expenses!IM$16-$K104/12)*$J104*$F101,0)+MAX((Expenses!IM$18-$K105/12)*$J105*$F101,0)))),0)</f>
        <v>0</v>
      </c>
      <c r="IP267" s="515">
        <f>IF(AND(IP$167&lt;=$E101,IP$167&gt;=EOMONTH($D101,0)),IF($G101="NNN",SUM(Expenses!IN$14:IN$18)*$F101,IF($G101="FSG",0,IF($G101="MG",SUMPRODUCT(Expenses!IN$14:IN$18,$I101:$I105)*$F101,MAX((Expenses!IN$15-$K101/12)*$J101*$F101,0)+MAX((Expenses!IN$14-$K102/12)*$J102*$F101,0)+MAX((Expenses!IN$17-$K103/12)*$J103*$F101,0)+MAX((Expenses!IN$16-$K104/12)*$J104*$F101,0)+MAX((Expenses!IN$18-$K105/12)*$J105*$F101,0)))),0)</f>
        <v>0</v>
      </c>
      <c r="IQ267" s="515">
        <f>IF(AND(IQ$167&lt;=$E101,IQ$167&gt;=EOMONTH($D101,0)),IF($G101="NNN",SUM(Expenses!IO$14:IO$18)*$F101,IF($G101="FSG",0,IF($G101="MG",SUMPRODUCT(Expenses!IO$14:IO$18,$I101:$I105)*$F101,MAX((Expenses!IO$15-$K101/12)*$J101*$F101,0)+MAX((Expenses!IO$14-$K102/12)*$J102*$F101,0)+MAX((Expenses!IO$17-$K103/12)*$J103*$F101,0)+MAX((Expenses!IO$16-$K104/12)*$J104*$F101,0)+MAX((Expenses!IO$18-$K105/12)*$J105*$F101,0)))),0)</f>
        <v>0</v>
      </c>
      <c r="IR267" s="515">
        <f>IF(AND(IR$167&lt;=$E101,IR$167&gt;=EOMONTH($D101,0)),IF($G101="NNN",SUM(Expenses!IP$14:IP$18)*$F101,IF($G101="FSG",0,IF($G101="MG",SUMPRODUCT(Expenses!IP$14:IP$18,$I101:$I105)*$F101,MAX((Expenses!IP$15-$K101/12)*$J101*$F101,0)+MAX((Expenses!IP$14-$K102/12)*$J102*$F101,0)+MAX((Expenses!IP$17-$K103/12)*$J103*$F101,0)+MAX((Expenses!IP$16-$K104/12)*$J104*$F101,0)+MAX((Expenses!IP$18-$K105/12)*$J105*$F101,0)))),0)</f>
        <v>0</v>
      </c>
      <c r="IS267" s="515">
        <f>IF(AND(IS$167&lt;=$E101,IS$167&gt;=EOMONTH($D101,0)),IF($G101="NNN",SUM(Expenses!IQ$14:IQ$18)*$F101,IF($G101="FSG",0,IF($G101="MG",SUMPRODUCT(Expenses!IQ$14:IQ$18,$I101:$I105)*$F101,MAX((Expenses!IQ$15-$K101/12)*$J101*$F101,0)+MAX((Expenses!IQ$14-$K102/12)*$J102*$F101,0)+MAX((Expenses!IQ$17-$K103/12)*$J103*$F101,0)+MAX((Expenses!IQ$16-$K104/12)*$J104*$F101,0)+MAX((Expenses!IQ$18-$K105/12)*$J105*$F101,0)))),0)</f>
        <v>0</v>
      </c>
      <c r="IT267" s="515">
        <f>IF(AND(IT$167&lt;=$E101,IT$167&gt;=EOMONTH($D101,0)),IF($G101="NNN",SUM(Expenses!IR$14:IR$18)*$F101,IF($G101="FSG",0,IF($G101="MG",SUMPRODUCT(Expenses!IR$14:IR$18,$I101:$I105)*$F101,MAX((Expenses!IR$15-$K101/12)*$J101*$F101,0)+MAX((Expenses!IR$14-$K102/12)*$J102*$F101,0)+MAX((Expenses!IR$17-$K103/12)*$J103*$F101,0)+MAX((Expenses!IR$16-$K104/12)*$J104*$F101,0)+MAX((Expenses!IR$18-$K105/12)*$J105*$F101,0)))),0)</f>
        <v>0</v>
      </c>
      <c r="IU267" s="515">
        <f>IF(AND(IU$167&lt;=$E101,IU$167&gt;=EOMONTH($D101,0)),IF($G101="NNN",SUM(Expenses!IS$14:IS$18)*$F101,IF($G101="FSG",0,IF($G101="MG",SUMPRODUCT(Expenses!IS$14:IS$18,$I101:$I105)*$F101,MAX((Expenses!IS$15-$K101/12)*$J101*$F101,0)+MAX((Expenses!IS$14-$K102/12)*$J102*$F101,0)+MAX((Expenses!IS$17-$K103/12)*$J103*$F101,0)+MAX((Expenses!IS$16-$K104/12)*$J104*$F101,0)+MAX((Expenses!IS$18-$K105/12)*$J105*$F101,0)))),0)</f>
        <v>0</v>
      </c>
      <c r="IV267" s="515">
        <f>IF(AND(IV$167&lt;=$E101,IV$167&gt;=EOMONTH($D101,0)),IF($G101="NNN",SUM(Expenses!IT$14:IT$18)*$F101,IF($G101="FSG",0,IF($G101="MG",SUMPRODUCT(Expenses!IT$14:IT$18,$I101:$I105)*$F101,MAX((Expenses!IT$15-$K101/12)*$J101*$F101,0)+MAX((Expenses!IT$14-$K102/12)*$J102*$F101,0)+MAX((Expenses!IT$17-$K103/12)*$J103*$F101,0)+MAX((Expenses!IT$16-$K104/12)*$J104*$F101,0)+MAX((Expenses!IT$18-$K105/12)*$J105*$F101,0)))),0)</f>
        <v>0</v>
      </c>
      <c r="IW267" s="515">
        <f>IF(AND(IW$167&lt;=$E101,IW$167&gt;=EOMONTH($D101,0)),IF($G101="NNN",SUM(Expenses!IU$14:IU$18)*$F101,IF($G101="FSG",0,IF($G101="MG",SUMPRODUCT(Expenses!IU$14:IU$18,$I101:$I105)*$F101,MAX((Expenses!IU$15-$K101/12)*$J101*$F101,0)+MAX((Expenses!IU$14-$K102/12)*$J102*$F101,0)+MAX((Expenses!IU$17-$K103/12)*$J103*$F101,0)+MAX((Expenses!IU$16-$K104/12)*$J104*$F101,0)+MAX((Expenses!IU$18-$K105/12)*$J105*$F101,0)))),0)</f>
        <v>0</v>
      </c>
      <c r="IX267" s="515">
        <f>IF(AND(IX$167&lt;=$E101,IX$167&gt;=EOMONTH($D101,0)),IF($G101="NNN",SUM(Expenses!IV$14:IV$18)*$F101,IF($G101="FSG",0,IF($G101="MG",SUMPRODUCT(Expenses!IV$14:IV$18,$I101:$I105)*$F101,MAX((Expenses!IV$15-$K101/12)*$J101*$F101,0)+MAX((Expenses!IV$14-$K102/12)*$J102*$F101,0)+MAX((Expenses!IV$17-$K103/12)*$J103*$F101,0)+MAX((Expenses!IV$16-$K104/12)*$J104*$F101,0)+MAX((Expenses!IV$18-$K105/12)*$J105*$F101,0)))),0)</f>
        <v>0</v>
      </c>
      <c r="IY267" s="515">
        <f>IF(AND(IY$167&lt;=$E101,IY$167&gt;=EOMONTH($D101,0)),IF($G101="NNN",SUM(Expenses!IW$14:IW$18)*$F101,IF($G101="FSG",0,IF($G101="MG",SUMPRODUCT(Expenses!IW$14:IW$18,$I101:$I105)*$F101,MAX((Expenses!IW$15-$K101/12)*$J101*$F101,0)+MAX((Expenses!IW$14-$K102/12)*$J102*$F101,0)+MAX((Expenses!IW$17-$K103/12)*$J103*$F101,0)+MAX((Expenses!IW$16-$K104/12)*$J104*$F101,0)+MAX((Expenses!IW$18-$K105/12)*$J105*$F101,0)))),0)</f>
        <v>0</v>
      </c>
      <c r="IZ267" s="515">
        <f>IF(AND(IZ$167&lt;=$E101,IZ$167&gt;=EOMONTH($D101,0)),IF($G101="NNN",SUM(Expenses!IX$14:IX$18)*$F101,IF($G101="FSG",0,IF($G101="MG",SUMPRODUCT(Expenses!IX$14:IX$18,$I101:$I105)*$F101,MAX((Expenses!IX$15-$K101/12)*$J101*$F101,0)+MAX((Expenses!IX$14-$K102/12)*$J102*$F101,0)+MAX((Expenses!IX$17-$K103/12)*$J103*$F101,0)+MAX((Expenses!IX$16-$K104/12)*$J104*$F101,0)+MAX((Expenses!IX$18-$K105/12)*$J105*$F101,0)))),0)</f>
        <v>0</v>
      </c>
      <c r="JA267" s="515">
        <f>IF(AND(JA$167&lt;=$E101,JA$167&gt;=EOMONTH($D101,0)),IF($G101="NNN",SUM(Expenses!IY$14:IY$18)*$F101,IF($G101="FSG",0,IF($G101="MG",SUMPRODUCT(Expenses!IY$14:IY$18,$I101:$I105)*$F101,MAX((Expenses!IY$15-$K101/12)*$J101*$F101,0)+MAX((Expenses!IY$14-$K102/12)*$J102*$F101,0)+MAX((Expenses!IY$17-$K103/12)*$J103*$F101,0)+MAX((Expenses!IY$16-$K104/12)*$J104*$F101,0)+MAX((Expenses!IY$18-$K105/12)*$J105*$F101,0)))),0)</f>
        <v>0</v>
      </c>
      <c r="JB267" s="515">
        <f>IF(AND(JB$167&lt;=$E101,JB$167&gt;=EOMONTH($D101,0)),IF($G101="NNN",SUM(Expenses!IZ$14:IZ$18)*$F101,IF($G101="FSG",0,IF($G101="MG",SUMPRODUCT(Expenses!IZ$14:IZ$18,$I101:$I105)*$F101,MAX((Expenses!IZ$15-$K101/12)*$J101*$F101,0)+MAX((Expenses!IZ$14-$K102/12)*$J102*$F101,0)+MAX((Expenses!IZ$17-$K103/12)*$J103*$F101,0)+MAX((Expenses!IZ$16-$K104/12)*$J104*$F101,0)+MAX((Expenses!IZ$18-$K105/12)*$J105*$F101,0)))),0)</f>
        <v>0</v>
      </c>
      <c r="JC267" s="515">
        <f>IF(AND(JC$167&lt;=$E101,JC$167&gt;=EOMONTH($D101,0)),IF($G101="NNN",SUM(Expenses!JA$14:JA$18)*$F101,IF($G101="FSG",0,IF($G101="MG",SUMPRODUCT(Expenses!JA$14:JA$18,$I101:$I105)*$F101,MAX((Expenses!JA$15-$K101/12)*$J101*$F101,0)+MAX((Expenses!JA$14-$K102/12)*$J102*$F101,0)+MAX((Expenses!JA$17-$K103/12)*$J103*$F101,0)+MAX((Expenses!JA$16-$K104/12)*$J104*$F101,0)+MAX((Expenses!JA$18-$K105/12)*$J105*$F101,0)))),0)</f>
        <v>0</v>
      </c>
      <c r="JD267" s="515">
        <f>IF(AND(JD$167&lt;=$E101,JD$167&gt;=EOMONTH($D101,0)),IF($G101="NNN",SUM(Expenses!JB$14:JB$18)*$F101,IF($G101="FSG",0,IF($G101="MG",SUMPRODUCT(Expenses!JB$14:JB$18,$I101:$I105)*$F101,MAX((Expenses!JB$15-$K101/12)*$J101*$F101,0)+MAX((Expenses!JB$14-$K102/12)*$J102*$F101,0)+MAX((Expenses!JB$17-$K103/12)*$J103*$F101,0)+MAX((Expenses!JB$16-$K104/12)*$J104*$F101,0)+MAX((Expenses!JB$18-$K105/12)*$J105*$F101,0)))),0)</f>
        <v>0</v>
      </c>
      <c r="JE267" s="515">
        <f>IF(AND(JE$167&lt;=$E101,JE$167&gt;=EOMONTH($D101,0)),IF($G101="NNN",SUM(Expenses!JC$14:JC$18)*$F101,IF($G101="FSG",0,IF($G101="MG",SUMPRODUCT(Expenses!JC$14:JC$18,$I101:$I105)*$F101,MAX((Expenses!JC$15-$K101/12)*$J101*$F101,0)+MAX((Expenses!JC$14-$K102/12)*$J102*$F101,0)+MAX((Expenses!JC$17-$K103/12)*$J103*$F101,0)+MAX((Expenses!JC$16-$K104/12)*$J104*$F101,0)+MAX((Expenses!JC$18-$K105/12)*$J105*$F101,0)))),0)</f>
        <v>0</v>
      </c>
      <c r="JF267" s="515">
        <f>IF(AND(JF$167&lt;=$E101,JF$167&gt;=EOMONTH($D101,0)),IF($G101="NNN",SUM(Expenses!JD$14:JD$18)*$F101,IF($G101="FSG",0,IF($G101="MG",SUMPRODUCT(Expenses!JD$14:JD$18,$I101:$I105)*$F101,MAX((Expenses!JD$15-$K101/12)*$J101*$F101,0)+MAX((Expenses!JD$14-$K102/12)*$J102*$F101,0)+MAX((Expenses!JD$17-$K103/12)*$J103*$F101,0)+MAX((Expenses!JD$16-$K104/12)*$J104*$F101,0)+MAX((Expenses!JD$18-$K105/12)*$J105*$F101,0)))),0)</f>
        <v>0</v>
      </c>
      <c r="JG267" s="515">
        <f>IF(AND(JG$167&lt;=$E101,JG$167&gt;=EOMONTH($D101,0)),IF($G101="NNN",SUM(Expenses!JE$14:JE$18)*$F101,IF($G101="FSG",0,IF($G101="MG",SUMPRODUCT(Expenses!JE$14:JE$18,$I101:$I105)*$F101,MAX((Expenses!JE$15-$K101/12)*$J101*$F101,0)+MAX((Expenses!JE$14-$K102/12)*$J102*$F101,0)+MAX((Expenses!JE$17-$K103/12)*$J103*$F101,0)+MAX((Expenses!JE$16-$K104/12)*$J104*$F101,0)+MAX((Expenses!JE$18-$K105/12)*$J105*$F101,0)))),0)</f>
        <v>0</v>
      </c>
      <c r="JH267" s="515">
        <f>IF(AND(JH$167&lt;=$E101,JH$167&gt;=EOMONTH($D101,0)),IF($G101="NNN",SUM(Expenses!JF$14:JF$18)*$F101,IF($G101="FSG",0,IF($G101="MG",SUMPRODUCT(Expenses!JF$14:JF$18,$I101:$I105)*$F101,MAX((Expenses!JF$15-$K101/12)*$J101*$F101,0)+MAX((Expenses!JF$14-$K102/12)*$J102*$F101,0)+MAX((Expenses!JF$17-$K103/12)*$J103*$F101,0)+MAX((Expenses!JF$16-$K104/12)*$J104*$F101,0)+MAX((Expenses!JF$18-$K105/12)*$J105*$F101,0)))),0)</f>
        <v>0</v>
      </c>
      <c r="JI267" s="515">
        <f>IF(AND(JI$167&lt;=$E101,JI$167&gt;=EOMONTH($D101,0)),IF($G101="NNN",SUM(Expenses!JG$14:JG$18)*$F101,IF($G101="FSG",0,IF($G101="MG",SUMPRODUCT(Expenses!JG$14:JG$18,$I101:$I105)*$F101,MAX((Expenses!JG$15-$K101/12)*$J101*$F101,0)+MAX((Expenses!JG$14-$K102/12)*$J102*$F101,0)+MAX((Expenses!JG$17-$K103/12)*$J103*$F101,0)+MAX((Expenses!JG$16-$K104/12)*$J104*$F101,0)+MAX((Expenses!JG$18-$K105/12)*$J105*$F101,0)))),0)</f>
        <v>0</v>
      </c>
      <c r="JJ267" s="515">
        <f>IF(AND(JJ$167&lt;=$E101,JJ$167&gt;=EOMONTH($D101,0)),IF($G101="NNN",SUM(Expenses!JH$14:JH$18)*$F101,IF($G101="FSG",0,IF($G101="MG",SUMPRODUCT(Expenses!JH$14:JH$18,$I101:$I105)*$F101,MAX((Expenses!JH$15-$K101/12)*$J101*$F101,0)+MAX((Expenses!JH$14-$K102/12)*$J102*$F101,0)+MAX((Expenses!JH$17-$K103/12)*$J103*$F101,0)+MAX((Expenses!JH$16-$K104/12)*$J104*$F101,0)+MAX((Expenses!JH$18-$K105/12)*$J105*$F101,0)))),0)</f>
        <v>0</v>
      </c>
      <c r="JK267" s="515">
        <f>IF(AND(JK$167&lt;=$E101,JK$167&gt;=EOMONTH($D101,0)),IF($G101="NNN",SUM(Expenses!JI$14:JI$18)*$F101,IF($G101="FSG",0,IF($G101="MG",SUMPRODUCT(Expenses!JI$14:JI$18,$I101:$I105)*$F101,MAX((Expenses!JI$15-$K101/12)*$J101*$F101,0)+MAX((Expenses!JI$14-$K102/12)*$J102*$F101,0)+MAX((Expenses!JI$17-$K103/12)*$J103*$F101,0)+MAX((Expenses!JI$16-$K104/12)*$J104*$F101,0)+MAX((Expenses!JI$18-$K105/12)*$J105*$F101,0)))),0)</f>
        <v>0</v>
      </c>
      <c r="JL267" s="515">
        <f>IF(AND(JL$167&lt;=$E101,JL$167&gt;=EOMONTH($D101,0)),IF($G101="NNN",SUM(Expenses!JJ$14:JJ$18)*$F101,IF($G101="FSG",0,IF($G101="MG",SUMPRODUCT(Expenses!JJ$14:JJ$18,$I101:$I105)*$F101,MAX((Expenses!JJ$15-$K101/12)*$J101*$F101,0)+MAX((Expenses!JJ$14-$K102/12)*$J102*$F101,0)+MAX((Expenses!JJ$17-$K103/12)*$J103*$F101,0)+MAX((Expenses!JJ$16-$K104/12)*$J104*$F101,0)+MAX((Expenses!JJ$18-$K105/12)*$J105*$F101,0)))),0)</f>
        <v>0</v>
      </c>
      <c r="JM267" s="515">
        <f>IF(AND(JM$167&lt;=$E101,JM$167&gt;=EOMONTH($D101,0)),IF($G101="NNN",SUM(Expenses!JK$14:JK$18)*$F101,IF($G101="FSG",0,IF($G101="MG",SUMPRODUCT(Expenses!JK$14:JK$18,$I101:$I105)*$F101,MAX((Expenses!JK$15-$K101/12)*$J101*$F101,0)+MAX((Expenses!JK$14-$K102/12)*$J102*$F101,0)+MAX((Expenses!JK$17-$K103/12)*$J103*$F101,0)+MAX((Expenses!JK$16-$K104/12)*$J104*$F101,0)+MAX((Expenses!JK$18-$K105/12)*$J105*$F101,0)))),0)</f>
        <v>0</v>
      </c>
      <c r="JN267" s="515">
        <f>IF(AND(JN$167&lt;=$E101,JN$167&gt;=EOMONTH($D101,0)),IF($G101="NNN",SUM(Expenses!JL$14:JL$18)*$F101,IF($G101="FSG",0,IF($G101="MG",SUMPRODUCT(Expenses!JL$14:JL$18,$I101:$I105)*$F101,MAX((Expenses!JL$15-$K101/12)*$J101*$F101,0)+MAX((Expenses!JL$14-$K102/12)*$J102*$F101,0)+MAX((Expenses!JL$17-$K103/12)*$J103*$F101,0)+MAX((Expenses!JL$16-$K104/12)*$J104*$F101,0)+MAX((Expenses!JL$18-$K105/12)*$J105*$F101,0)))),0)</f>
        <v>0</v>
      </c>
      <c r="JO267" s="515">
        <f>IF(AND(JO$167&lt;=$E101,JO$167&gt;=EOMONTH($D101,0)),IF($G101="NNN",SUM(Expenses!JM$14:JM$18)*$F101,IF($G101="FSG",0,IF($G101="MG",SUMPRODUCT(Expenses!JM$14:JM$18,$I101:$I105)*$F101,MAX((Expenses!JM$15-$K101/12)*$J101*$F101,0)+MAX((Expenses!JM$14-$K102/12)*$J102*$F101,0)+MAX((Expenses!JM$17-$K103/12)*$J103*$F101,0)+MAX((Expenses!JM$16-$K104/12)*$J104*$F101,0)+MAX((Expenses!JM$18-$K105/12)*$J105*$F101,0)))),0)</f>
        <v>0</v>
      </c>
      <c r="JP267" s="515">
        <f>IF(AND(JP$167&lt;=$E101,JP$167&gt;=EOMONTH($D101,0)),IF($G101="NNN",SUM(Expenses!JN$14:JN$18)*$F101,IF($G101="FSG",0,IF($G101="MG",SUMPRODUCT(Expenses!JN$14:JN$18,$I101:$I105)*$F101,MAX((Expenses!JN$15-$K101/12)*$J101*$F101,0)+MAX((Expenses!JN$14-$K102/12)*$J102*$F101,0)+MAX((Expenses!JN$17-$K103/12)*$J103*$F101,0)+MAX((Expenses!JN$16-$K104/12)*$J104*$F101,0)+MAX((Expenses!JN$18-$K105/12)*$J105*$F101,0)))),0)</f>
        <v>0</v>
      </c>
      <c r="JQ267" s="515">
        <f>IF(AND(JQ$167&lt;=$E101,JQ$167&gt;=EOMONTH($D101,0)),IF($G101="NNN",SUM(Expenses!JO$14:JO$18)*$F101,IF($G101="FSG",0,IF($G101="MG",SUMPRODUCT(Expenses!JO$14:JO$18,$I101:$I105)*$F101,MAX((Expenses!JO$15-$K101/12)*$J101*$F101,0)+MAX((Expenses!JO$14-$K102/12)*$J102*$F101,0)+MAX((Expenses!JO$17-$K103/12)*$J103*$F101,0)+MAX((Expenses!JO$16-$K104/12)*$J104*$F101,0)+MAX((Expenses!JO$18-$K105/12)*$J105*$F101,0)))),0)</f>
        <v>0</v>
      </c>
      <c r="JR267" s="515">
        <f>IF(AND(JR$167&lt;=$E101,JR$167&gt;=EOMONTH($D101,0)),IF($G101="NNN",SUM(Expenses!JP$14:JP$18)*$F101,IF($G101="FSG",0,IF($G101="MG",SUMPRODUCT(Expenses!JP$14:JP$18,$I101:$I105)*$F101,MAX((Expenses!JP$15-$K101/12)*$J101*$F101,0)+MAX((Expenses!JP$14-$K102/12)*$J102*$F101,0)+MAX((Expenses!JP$17-$K103/12)*$J103*$F101,0)+MAX((Expenses!JP$16-$K104/12)*$J104*$F101,0)+MAX((Expenses!JP$18-$K105/12)*$J105*$F101,0)))),0)</f>
        <v>0</v>
      </c>
      <c r="JS267" s="515">
        <f>IF(AND(JS$167&lt;=$E101,JS$167&gt;=EOMONTH($D101,0)),IF($G101="NNN",SUM(Expenses!JQ$14:JQ$18)*$F101,IF($G101="FSG",0,IF($G101="MG",SUMPRODUCT(Expenses!JQ$14:JQ$18,$I101:$I105)*$F101,MAX((Expenses!JQ$15-$K101/12)*$J101*$F101,0)+MAX((Expenses!JQ$14-$K102/12)*$J102*$F101,0)+MAX((Expenses!JQ$17-$K103/12)*$J103*$F101,0)+MAX((Expenses!JQ$16-$K104/12)*$J104*$F101,0)+MAX((Expenses!JQ$18-$K105/12)*$J105*$F101,0)))),0)</f>
        <v>0</v>
      </c>
      <c r="JT267" s="515">
        <f>IF(AND(JT$167&lt;=$E101,JT$167&gt;=EOMONTH($D101,0)),IF($G101="NNN",SUM(Expenses!JR$14:JR$18)*$F101,IF($G101="FSG",0,IF($G101="MG",SUMPRODUCT(Expenses!JR$14:JR$18,$I101:$I105)*$F101,MAX((Expenses!JR$15-$K101/12)*$J101*$F101,0)+MAX((Expenses!JR$14-$K102/12)*$J102*$F101,0)+MAX((Expenses!JR$17-$K103/12)*$J103*$F101,0)+MAX((Expenses!JR$16-$K104/12)*$J104*$F101,0)+MAX((Expenses!JR$18-$K105/12)*$J105*$F101,0)))),0)</f>
        <v>0</v>
      </c>
      <c r="JU267" s="515">
        <f>IF(AND(JU$167&lt;=$E101,JU$167&gt;=EOMONTH($D101,0)),IF($G101="NNN",SUM(Expenses!JS$14:JS$18)*$F101,IF($G101="FSG",0,IF($G101="MG",SUMPRODUCT(Expenses!JS$14:JS$18,$I101:$I105)*$F101,MAX((Expenses!JS$15-$K101/12)*$J101*$F101,0)+MAX((Expenses!JS$14-$K102/12)*$J102*$F101,0)+MAX((Expenses!JS$17-$K103/12)*$J103*$F101,0)+MAX((Expenses!JS$16-$K104/12)*$J104*$F101,0)+MAX((Expenses!JS$18-$K105/12)*$J105*$F101,0)))),0)</f>
        <v>0</v>
      </c>
      <c r="JV267" s="515">
        <f>IF(AND(JV$167&lt;=$E101,JV$167&gt;=EOMONTH($D101,0)),IF($G101="NNN",SUM(Expenses!JT$14:JT$18)*$F101,IF($G101="FSG",0,IF($G101="MG",SUMPRODUCT(Expenses!JT$14:JT$18,$I101:$I105)*$F101,MAX((Expenses!JT$15-$K101/12)*$J101*$F101,0)+MAX((Expenses!JT$14-$K102/12)*$J102*$F101,0)+MAX((Expenses!JT$17-$K103/12)*$J103*$F101,0)+MAX((Expenses!JT$16-$K104/12)*$J104*$F101,0)+MAX((Expenses!JT$18-$K105/12)*$J105*$F101,0)))),0)</f>
        <v>0</v>
      </c>
      <c r="JW267" s="515">
        <f>IF(AND(JW$167&lt;=$E101,JW$167&gt;=EOMONTH($D101,0)),IF($G101="NNN",SUM(Expenses!JU$14:JU$18)*$F101,IF($G101="FSG",0,IF($G101="MG",SUMPRODUCT(Expenses!JU$14:JU$18,$I101:$I105)*$F101,MAX((Expenses!JU$15-$K101/12)*$J101*$F101,0)+MAX((Expenses!JU$14-$K102/12)*$J102*$F101,0)+MAX((Expenses!JU$17-$K103/12)*$J103*$F101,0)+MAX((Expenses!JU$16-$K104/12)*$J104*$F101,0)+MAX((Expenses!JU$18-$K105/12)*$J105*$F101,0)))),0)</f>
        <v>0</v>
      </c>
      <c r="JX267" s="515">
        <f>IF(AND(JX$167&lt;=$E101,JX$167&gt;=EOMONTH($D101,0)),IF($G101="NNN",SUM(Expenses!JV$14:JV$18)*$F101,IF($G101="FSG",0,IF($G101="MG",SUMPRODUCT(Expenses!JV$14:JV$18,$I101:$I105)*$F101,MAX((Expenses!JV$15-$K101/12)*$J101*$F101,0)+MAX((Expenses!JV$14-$K102/12)*$J102*$F101,0)+MAX((Expenses!JV$17-$K103/12)*$J103*$F101,0)+MAX((Expenses!JV$16-$K104/12)*$J104*$F101,0)+MAX((Expenses!JV$18-$K105/12)*$J105*$F101,0)))),0)</f>
        <v>0</v>
      </c>
      <c r="JY267" s="515">
        <f>IF(AND(JY$167&lt;=$E101,JY$167&gt;=EOMONTH($D101,0)),IF($G101="NNN",SUM(Expenses!JW$14:JW$18)*$F101,IF($G101="FSG",0,IF($G101="MG",SUMPRODUCT(Expenses!JW$14:JW$18,$I101:$I105)*$F101,MAX((Expenses!JW$15-$K101/12)*$J101*$F101,0)+MAX((Expenses!JW$14-$K102/12)*$J102*$F101,0)+MAX((Expenses!JW$17-$K103/12)*$J103*$F101,0)+MAX((Expenses!JW$16-$K104/12)*$J104*$F101,0)+MAX((Expenses!JW$18-$K105/12)*$J105*$F101,0)))),0)</f>
        <v>0</v>
      </c>
      <c r="JZ267" s="515">
        <f>IF(AND(JZ$167&lt;=$E101,JZ$167&gt;=EOMONTH($D101,0)),IF($G101="NNN",SUM(Expenses!JX$14:JX$18)*$F101,IF($G101="FSG",0,IF($G101="MG",SUMPRODUCT(Expenses!JX$14:JX$18,$I101:$I105)*$F101,MAX((Expenses!JX$15-$K101/12)*$J101*$F101,0)+MAX((Expenses!JX$14-$K102/12)*$J102*$F101,0)+MAX((Expenses!JX$17-$K103/12)*$J103*$F101,0)+MAX((Expenses!JX$16-$K104/12)*$J104*$F101,0)+MAX((Expenses!JX$18-$K105/12)*$J105*$F101,0)))),0)</f>
        <v>0</v>
      </c>
      <c r="KA267" s="515">
        <f>IF(AND(KA$167&lt;=$E101,KA$167&gt;=EOMONTH($D101,0)),IF($G101="NNN",SUM(Expenses!JY$14:JY$18)*$F101,IF($G101="FSG",0,IF($G101="MG",SUMPRODUCT(Expenses!JY$14:JY$18,$I101:$I105)*$F101,MAX((Expenses!JY$15-$K101/12)*$J101*$F101,0)+MAX((Expenses!JY$14-$K102/12)*$J102*$F101,0)+MAX((Expenses!JY$17-$K103/12)*$J103*$F101,0)+MAX((Expenses!JY$16-$K104/12)*$J104*$F101,0)+MAX((Expenses!JY$18-$K105/12)*$J105*$F101,0)))),0)</f>
        <v>0</v>
      </c>
      <c r="KB267" s="515">
        <f>IF(AND(KB$167&lt;=$E101,KB$167&gt;=EOMONTH($D101,0)),IF($G101="NNN",SUM(Expenses!JZ$14:JZ$18)*$F101,IF($G101="FSG",0,IF($G101="MG",SUMPRODUCT(Expenses!JZ$14:JZ$18,$I101:$I105)*$F101,MAX((Expenses!JZ$15-$K101/12)*$J101*$F101,0)+MAX((Expenses!JZ$14-$K102/12)*$J102*$F101,0)+MAX((Expenses!JZ$17-$K103/12)*$J103*$F101,0)+MAX((Expenses!JZ$16-$K104/12)*$J104*$F101,0)+MAX((Expenses!JZ$18-$K105/12)*$J105*$F101,0)))),0)</f>
        <v>0</v>
      </c>
      <c r="KC267" s="515">
        <f>IF(AND(KC$167&lt;=$E101,KC$167&gt;=EOMONTH($D101,0)),IF($G101="NNN",SUM(Expenses!KA$14:KA$18)*$F101,IF($G101="FSG",0,IF($G101="MG",SUMPRODUCT(Expenses!KA$14:KA$18,$I101:$I105)*$F101,MAX((Expenses!KA$15-$K101/12)*$J101*$F101,0)+MAX((Expenses!KA$14-$K102/12)*$J102*$F101,0)+MAX((Expenses!KA$17-$K103/12)*$J103*$F101,0)+MAX((Expenses!KA$16-$K104/12)*$J104*$F101,0)+MAX((Expenses!KA$18-$K105/12)*$J105*$F101,0)))),0)</f>
        <v>0</v>
      </c>
      <c r="KD267" s="515">
        <f>IF(AND(KD$167&lt;=$E101,KD$167&gt;=EOMONTH($D101,0)),IF($G101="NNN",SUM(Expenses!KB$14:KB$18)*$F101,IF($G101="FSG",0,IF($G101="MG",SUMPRODUCT(Expenses!KB$14:KB$18,$I101:$I105)*$F101,MAX((Expenses!KB$15-$K101/12)*$J101*$F101,0)+MAX((Expenses!KB$14-$K102/12)*$J102*$F101,0)+MAX((Expenses!KB$17-$K103/12)*$J103*$F101,0)+MAX((Expenses!KB$16-$K104/12)*$J104*$F101,0)+MAX((Expenses!KB$18-$K105/12)*$J105*$F101,0)))),0)</f>
        <v>0</v>
      </c>
      <c r="KE267" s="515">
        <f>IF(AND(KE$167&lt;=$E101,KE$167&gt;=EOMONTH($D101,0)),IF($G101="NNN",SUM(Expenses!KC$14:KC$18)*$F101,IF($G101="FSG",0,IF($G101="MG",SUMPRODUCT(Expenses!KC$14:KC$18,$I101:$I105)*$F101,MAX((Expenses!KC$15-$K101/12)*$J101*$F101,0)+MAX((Expenses!KC$14-$K102/12)*$J102*$F101,0)+MAX((Expenses!KC$17-$K103/12)*$J103*$F101,0)+MAX((Expenses!KC$16-$K104/12)*$J104*$F101,0)+MAX((Expenses!KC$18-$K105/12)*$J105*$F101,0)))),0)</f>
        <v>0</v>
      </c>
      <c r="KF267" s="515">
        <f>IF(AND(KF$167&lt;=$E101,KF$167&gt;=EOMONTH($D101,0)),IF($G101="NNN",SUM(Expenses!KD$14:KD$18)*$F101,IF($G101="FSG",0,IF($G101="MG",SUMPRODUCT(Expenses!KD$14:KD$18,$I101:$I105)*$F101,MAX((Expenses!KD$15-$K101/12)*$J101*$F101,0)+MAX((Expenses!KD$14-$K102/12)*$J102*$F101,0)+MAX((Expenses!KD$17-$K103/12)*$J103*$F101,0)+MAX((Expenses!KD$16-$K104/12)*$J104*$F101,0)+MAX((Expenses!KD$18-$K105/12)*$J105*$F101,0)))),0)</f>
        <v>0</v>
      </c>
      <c r="KG267" s="515">
        <f>IF(AND(KG$167&lt;=$E101,KG$167&gt;=EOMONTH($D101,0)),IF($G101="NNN",SUM(Expenses!KE$14:KE$18)*$F101,IF($G101="FSG",0,IF($G101="MG",SUMPRODUCT(Expenses!KE$14:KE$18,$I101:$I105)*$F101,MAX((Expenses!KE$15-$K101/12)*$J101*$F101,0)+MAX((Expenses!KE$14-$K102/12)*$J102*$F101,0)+MAX((Expenses!KE$17-$K103/12)*$J103*$F101,0)+MAX((Expenses!KE$16-$K104/12)*$J104*$F101,0)+MAX((Expenses!KE$18-$K105/12)*$J105*$F101,0)))),0)</f>
        <v>0</v>
      </c>
      <c r="KH267" s="515">
        <f>IF(AND(KH$167&lt;=$E101,KH$167&gt;=EOMONTH($D101,0)),IF($G101="NNN",SUM(Expenses!KF$14:KF$18)*$F101,IF($G101="FSG",0,IF($G101="MG",SUMPRODUCT(Expenses!KF$14:KF$18,$I101:$I105)*$F101,MAX((Expenses!KF$15-$K101/12)*$J101*$F101,0)+MAX((Expenses!KF$14-$K102/12)*$J102*$F101,0)+MAX((Expenses!KF$17-$K103/12)*$J103*$F101,0)+MAX((Expenses!KF$16-$K104/12)*$J104*$F101,0)+MAX((Expenses!KF$18-$K105/12)*$J105*$F101,0)))),0)</f>
        <v>0</v>
      </c>
      <c r="KI267" s="515">
        <f>IF(AND(KI$167&lt;=$E101,KI$167&gt;=EOMONTH($D101,0)),IF($G101="NNN",SUM(Expenses!KG$14:KG$18)*$F101,IF($G101="FSG",0,IF($G101="MG",SUMPRODUCT(Expenses!KG$14:KG$18,$I101:$I105)*$F101,MAX((Expenses!KG$15-$K101/12)*$J101*$F101,0)+MAX((Expenses!KG$14-$K102/12)*$J102*$F101,0)+MAX((Expenses!KG$17-$K103/12)*$J103*$F101,0)+MAX((Expenses!KG$16-$K104/12)*$J104*$F101,0)+MAX((Expenses!KG$18-$K105/12)*$J105*$F101,0)))),0)</f>
        <v>0</v>
      </c>
      <c r="KJ267" s="515">
        <f>IF(AND(KJ$167&lt;=$E101,KJ$167&gt;=EOMONTH($D101,0)),IF($G101="NNN",SUM(Expenses!KH$14:KH$18)*$F101,IF($G101="FSG",0,IF($G101="MG",SUMPRODUCT(Expenses!KH$14:KH$18,$I101:$I105)*$F101,MAX((Expenses!KH$15-$K101/12)*$J101*$F101,0)+MAX((Expenses!KH$14-$K102/12)*$J102*$F101,0)+MAX((Expenses!KH$17-$K103/12)*$J103*$F101,0)+MAX((Expenses!KH$16-$K104/12)*$J104*$F101,0)+MAX((Expenses!KH$18-$K105/12)*$J105*$F101,0)))),0)</f>
        <v>0</v>
      </c>
      <c r="KK267" s="515">
        <f>IF(AND(KK$167&lt;=$E101,KK$167&gt;=EOMONTH($D101,0)),IF($G101="NNN",SUM(Expenses!KI$14:KI$18)*$F101,IF($G101="FSG",0,IF($G101="MG",SUMPRODUCT(Expenses!KI$14:KI$18,$I101:$I105)*$F101,MAX((Expenses!KI$15-$K101/12)*$J101*$F101,0)+MAX((Expenses!KI$14-$K102/12)*$J102*$F101,0)+MAX((Expenses!KI$17-$K103/12)*$J103*$F101,0)+MAX((Expenses!KI$16-$K104/12)*$J104*$F101,0)+MAX((Expenses!KI$18-$K105/12)*$J105*$F101,0)))),0)</f>
        <v>0</v>
      </c>
      <c r="KL267" s="515">
        <f>IF(AND(KL$167&lt;=$E101,KL$167&gt;=EOMONTH($D101,0)),IF($G101="NNN",SUM(Expenses!KJ$14:KJ$18)*$F101,IF($G101="FSG",0,IF($G101="MG",SUMPRODUCT(Expenses!KJ$14:KJ$18,$I101:$I105)*$F101,MAX((Expenses!KJ$15-$K101/12)*$J101*$F101,0)+MAX((Expenses!KJ$14-$K102/12)*$J102*$F101,0)+MAX((Expenses!KJ$17-$K103/12)*$J103*$F101,0)+MAX((Expenses!KJ$16-$K104/12)*$J104*$F101,0)+MAX((Expenses!KJ$18-$K105/12)*$J105*$F101,0)))),0)</f>
        <v>0</v>
      </c>
      <c r="KM267" s="515">
        <f>IF(AND(KM$167&lt;=$E101,KM$167&gt;=EOMONTH($D101,0)),IF($G101="NNN",SUM(Expenses!KK$14:KK$18)*$F101,IF($G101="FSG",0,IF($G101="MG",SUMPRODUCT(Expenses!KK$14:KK$18,$I101:$I105)*$F101,MAX((Expenses!KK$15-$K101/12)*$J101*$F101,0)+MAX((Expenses!KK$14-$K102/12)*$J102*$F101,0)+MAX((Expenses!KK$17-$K103/12)*$J103*$F101,0)+MAX((Expenses!KK$16-$K104/12)*$J104*$F101,0)+MAX((Expenses!KK$18-$K105/12)*$J105*$F101,0)))),0)</f>
        <v>0</v>
      </c>
      <c r="KN267" s="515">
        <f>IF(AND(KN$167&lt;=$E101,KN$167&gt;=EOMONTH($D101,0)),IF($G101="NNN",SUM(Expenses!KL$14:KL$18)*$F101,IF($G101="FSG",0,IF($G101="MG",SUMPRODUCT(Expenses!KL$14:KL$18,$I101:$I105)*$F101,MAX((Expenses!KL$15-$K101/12)*$J101*$F101,0)+MAX((Expenses!KL$14-$K102/12)*$J102*$F101,0)+MAX((Expenses!KL$17-$K103/12)*$J103*$F101,0)+MAX((Expenses!KL$16-$K104/12)*$J104*$F101,0)+MAX((Expenses!KL$18-$K105/12)*$J105*$F101,0)))),0)</f>
        <v>0</v>
      </c>
      <c r="KO267" s="515">
        <f>IF(AND(KO$167&lt;=$E101,KO$167&gt;=EOMONTH($D101,0)),IF($G101="NNN",SUM(Expenses!KM$14:KM$18)*$F101,IF($G101="FSG",0,IF($G101="MG",SUMPRODUCT(Expenses!KM$14:KM$18,$I101:$I105)*$F101,MAX((Expenses!KM$15-$K101/12)*$J101*$F101,0)+MAX((Expenses!KM$14-$K102/12)*$J102*$F101,0)+MAX((Expenses!KM$17-$K103/12)*$J103*$F101,0)+MAX((Expenses!KM$16-$K104/12)*$J104*$F101,0)+MAX((Expenses!KM$18-$K105/12)*$J105*$F101,0)))),0)</f>
        <v>0</v>
      </c>
      <c r="KP267" s="515">
        <f>IF(AND(KP$167&lt;=$E101,KP$167&gt;=EOMONTH($D101,0)),IF($G101="NNN",SUM(Expenses!KN$14:KN$18)*$F101,IF($G101="FSG",0,IF($G101="MG",SUMPRODUCT(Expenses!KN$14:KN$18,$I101:$I105)*$F101,MAX((Expenses!KN$15-$K101/12)*$J101*$F101,0)+MAX((Expenses!KN$14-$K102/12)*$J102*$F101,0)+MAX((Expenses!KN$17-$K103/12)*$J103*$F101,0)+MAX((Expenses!KN$16-$K104/12)*$J104*$F101,0)+MAX((Expenses!KN$18-$K105/12)*$J105*$F101,0)))),0)</f>
        <v>0</v>
      </c>
      <c r="KQ267" s="515">
        <f>IF(AND(KQ$167&lt;=$E101,KQ$167&gt;=EOMONTH($D101,0)),IF($G101="NNN",SUM(Expenses!KO$14:KO$18)*$F101,IF($G101="FSG",0,IF($G101="MG",SUMPRODUCT(Expenses!KO$14:KO$18,$I101:$I105)*$F101,MAX((Expenses!KO$15-$K101/12)*$J101*$F101,0)+MAX((Expenses!KO$14-$K102/12)*$J102*$F101,0)+MAX((Expenses!KO$17-$K103/12)*$J103*$F101,0)+MAX((Expenses!KO$16-$K104/12)*$J104*$F101,0)+MAX((Expenses!KO$18-$K105/12)*$J105*$F101,0)))),0)</f>
        <v>0</v>
      </c>
      <c r="KR267" s="515">
        <f>IF(AND(KR$167&lt;=$E101,KR$167&gt;=EOMONTH($D101,0)),IF($G101="NNN",SUM(Expenses!KP$14:KP$18)*$F101,IF($G101="FSG",0,IF($G101="MG",SUMPRODUCT(Expenses!KP$14:KP$18,$I101:$I105)*$F101,MAX((Expenses!KP$15-$K101/12)*$J101*$F101,0)+MAX((Expenses!KP$14-$K102/12)*$J102*$F101,0)+MAX((Expenses!KP$17-$K103/12)*$J103*$F101,0)+MAX((Expenses!KP$16-$K104/12)*$J104*$F101,0)+MAX((Expenses!KP$18-$K105/12)*$J105*$F101,0)))),0)</f>
        <v>0</v>
      </c>
      <c r="KS267" s="515">
        <f>IF(AND(KS$167&lt;=$E101,KS$167&gt;=EOMONTH($D101,0)),IF($G101="NNN",SUM(Expenses!KQ$14:KQ$18)*$F101,IF($G101="FSG",0,IF($G101="MG",SUMPRODUCT(Expenses!KQ$14:KQ$18,$I101:$I105)*$F101,MAX((Expenses!KQ$15-$K101/12)*$J101*$F101,0)+MAX((Expenses!KQ$14-$K102/12)*$J102*$F101,0)+MAX((Expenses!KQ$17-$K103/12)*$J103*$F101,0)+MAX((Expenses!KQ$16-$K104/12)*$J104*$F101,0)+MAX((Expenses!KQ$18-$K105/12)*$J105*$F101,0)))),0)</f>
        <v>0</v>
      </c>
      <c r="KT267" s="515">
        <f>IF(AND(KT$167&lt;=$E101,KT$167&gt;=EOMONTH($D101,0)),IF($G101="NNN",SUM(Expenses!KR$14:KR$18)*$F101,IF($G101="FSG",0,IF($G101="MG",SUMPRODUCT(Expenses!KR$14:KR$18,$I101:$I105)*$F101,MAX((Expenses!KR$15-$K101/12)*$J101*$F101,0)+MAX((Expenses!KR$14-$K102/12)*$J102*$F101,0)+MAX((Expenses!KR$17-$K103/12)*$J103*$F101,0)+MAX((Expenses!KR$16-$K104/12)*$J104*$F101,0)+MAX((Expenses!KR$18-$K105/12)*$J105*$F101,0)))),0)</f>
        <v>0</v>
      </c>
      <c r="KU267" s="515">
        <f>IF(AND(KU$167&lt;=$E101,KU$167&gt;=EOMONTH($D101,0)),IF($G101="NNN",SUM(Expenses!KS$14:KS$18)*$F101,IF($G101="FSG",0,IF($G101="MG",SUMPRODUCT(Expenses!KS$14:KS$18,$I101:$I105)*$F101,MAX((Expenses!KS$15-$K101/12)*$J101*$F101,0)+MAX((Expenses!KS$14-$K102/12)*$J102*$F101,0)+MAX((Expenses!KS$17-$K103/12)*$J103*$F101,0)+MAX((Expenses!KS$16-$K104/12)*$J104*$F101,0)+MAX((Expenses!KS$18-$K105/12)*$J105*$F101,0)))),0)</f>
        <v>0</v>
      </c>
      <c r="KV267" s="515">
        <f>IF(AND(KV$167&lt;=$E101,KV$167&gt;=EOMONTH($D101,0)),IF($G101="NNN",SUM(Expenses!KT$14:KT$18)*$F101,IF($G101="FSG",0,IF($G101="MG",SUMPRODUCT(Expenses!KT$14:KT$18,$I101:$I105)*$F101,MAX((Expenses!KT$15-$K101/12)*$J101*$F101,0)+MAX((Expenses!KT$14-$K102/12)*$J102*$F101,0)+MAX((Expenses!KT$17-$K103/12)*$J103*$F101,0)+MAX((Expenses!KT$16-$K104/12)*$J104*$F101,0)+MAX((Expenses!KT$18-$K105/12)*$J105*$F101,0)))),0)</f>
        <v>0</v>
      </c>
      <c r="KW267" s="515">
        <f>IF(AND(KW$167&lt;=$E101,KW$167&gt;=EOMONTH($D101,0)),IF($G101="NNN",SUM(Expenses!KU$14:KU$18)*$F101,IF($G101="FSG",0,IF($G101="MG",SUMPRODUCT(Expenses!KU$14:KU$18,$I101:$I105)*$F101,MAX((Expenses!KU$15-$K101/12)*$J101*$F101,0)+MAX((Expenses!KU$14-$K102/12)*$J102*$F101,0)+MAX((Expenses!KU$17-$K103/12)*$J103*$F101,0)+MAX((Expenses!KU$16-$K104/12)*$J104*$F101,0)+MAX((Expenses!KU$18-$K105/12)*$J105*$F101,0)))),0)</f>
        <v>0</v>
      </c>
      <c r="KX267" s="515">
        <f>IF(AND(KX$167&lt;=$E101,KX$167&gt;=EOMONTH($D101,0)),IF($G101="NNN",SUM(Expenses!KV$14:KV$18)*$F101,IF($G101="FSG",0,IF($G101="MG",SUMPRODUCT(Expenses!KV$14:KV$18,$I101:$I105)*$F101,MAX((Expenses!KV$15-$K101/12)*$J101*$F101,0)+MAX((Expenses!KV$14-$K102/12)*$J102*$F101,0)+MAX((Expenses!KV$17-$K103/12)*$J103*$F101,0)+MAX((Expenses!KV$16-$K104/12)*$J104*$F101,0)+MAX((Expenses!KV$18-$K105/12)*$J105*$F101,0)))),0)</f>
        <v>0</v>
      </c>
      <c r="KY267" s="515">
        <f>IF(AND(KY$167&lt;=$E101,KY$167&gt;=EOMONTH($D101,0)),IF($G101="NNN",SUM(Expenses!KW$14:KW$18)*$F101,IF($G101="FSG",0,IF($G101="MG",SUMPRODUCT(Expenses!KW$14:KW$18,$I101:$I105)*$F101,MAX((Expenses!KW$15-$K101/12)*$J101*$F101,0)+MAX((Expenses!KW$14-$K102/12)*$J102*$F101,0)+MAX((Expenses!KW$17-$K103/12)*$J103*$F101,0)+MAX((Expenses!KW$16-$K104/12)*$J104*$F101,0)+MAX((Expenses!KW$18-$K105/12)*$J105*$F101,0)))),0)</f>
        <v>0</v>
      </c>
      <c r="KZ267" s="515">
        <f>IF(AND(KZ$167&lt;=$E101,KZ$167&gt;=EOMONTH($D101,0)),IF($G101="NNN",SUM(Expenses!KX$14:KX$18)*$F101,IF($G101="FSG",0,IF($G101="MG",SUMPRODUCT(Expenses!KX$14:KX$18,$I101:$I105)*$F101,MAX((Expenses!KX$15-$K101/12)*$J101*$F101,0)+MAX((Expenses!KX$14-$K102/12)*$J102*$F101,0)+MAX((Expenses!KX$17-$K103/12)*$J103*$F101,0)+MAX((Expenses!KX$16-$K104/12)*$J104*$F101,0)+MAX((Expenses!KX$18-$K105/12)*$J105*$F101,0)))),0)</f>
        <v>0</v>
      </c>
      <c r="LA267" s="515">
        <f>IF(AND(LA$167&lt;=$E101,LA$167&gt;=EOMONTH($D101,0)),IF($G101="NNN",SUM(Expenses!KY$14:KY$18)*$F101,IF($G101="FSG",0,IF($G101="MG",SUMPRODUCT(Expenses!KY$14:KY$18,$I101:$I105)*$F101,MAX((Expenses!KY$15-$K101/12)*$J101*$F101,0)+MAX((Expenses!KY$14-$K102/12)*$J102*$F101,0)+MAX((Expenses!KY$17-$K103/12)*$J103*$F101,0)+MAX((Expenses!KY$16-$K104/12)*$J104*$F101,0)+MAX((Expenses!KY$18-$K105/12)*$J105*$F101,0)))),0)</f>
        <v>0</v>
      </c>
      <c r="LB267" s="515">
        <f>IF(AND(LB$167&lt;=$E101,LB$167&gt;=EOMONTH($D101,0)),IF($G101="NNN",SUM(Expenses!KZ$14:KZ$18)*$F101,IF($G101="FSG",0,IF($G101="MG",SUMPRODUCT(Expenses!KZ$14:KZ$18,$I101:$I105)*$F101,MAX((Expenses!KZ$15-$K101/12)*$J101*$F101,0)+MAX((Expenses!KZ$14-$K102/12)*$J102*$F101,0)+MAX((Expenses!KZ$17-$K103/12)*$J103*$F101,0)+MAX((Expenses!KZ$16-$K104/12)*$J104*$F101,0)+MAX((Expenses!KZ$18-$K105/12)*$J105*$F101,0)))),0)</f>
        <v>0</v>
      </c>
      <c r="LC267" s="515">
        <f>IF(AND(LC$167&lt;=$E101,LC$167&gt;=EOMONTH($D101,0)),IF($G101="NNN",SUM(Expenses!LA$14:LA$18)*$F101,IF($G101="FSG",0,IF($G101="MG",SUMPRODUCT(Expenses!LA$14:LA$18,$I101:$I105)*$F101,MAX((Expenses!LA$15-$K101/12)*$J101*$F101,0)+MAX((Expenses!LA$14-$K102/12)*$J102*$F101,0)+MAX((Expenses!LA$17-$K103/12)*$J103*$F101,0)+MAX((Expenses!LA$16-$K104/12)*$J104*$F101,0)+MAX((Expenses!LA$18-$K105/12)*$J105*$F101,0)))),0)</f>
        <v>0</v>
      </c>
      <c r="LD267" s="515">
        <f>IF(AND(LD$167&lt;=$E101,LD$167&gt;=EOMONTH($D101,0)),IF($G101="NNN",SUM(Expenses!LB$14:LB$18)*$F101,IF($G101="FSG",0,IF($G101="MG",SUMPRODUCT(Expenses!LB$14:LB$18,$I101:$I105)*$F101,MAX((Expenses!LB$15-$K101/12)*$J101*$F101,0)+MAX((Expenses!LB$14-$K102/12)*$J102*$F101,0)+MAX((Expenses!LB$17-$K103/12)*$J103*$F101,0)+MAX((Expenses!LB$16-$K104/12)*$J104*$F101,0)+MAX((Expenses!LB$18-$K105/12)*$J105*$F101,0)))),0)</f>
        <v>0</v>
      </c>
      <c r="LE267" s="515">
        <f>IF(AND(LE$167&lt;=$E101,LE$167&gt;=EOMONTH($D101,0)),IF($G101="NNN",SUM(Expenses!LC$14:LC$18)*$F101,IF($G101="FSG",0,IF($G101="MG",SUMPRODUCT(Expenses!LC$14:LC$18,$I101:$I105)*$F101,MAX((Expenses!LC$15-$K101/12)*$J101*$F101,0)+MAX((Expenses!LC$14-$K102/12)*$J102*$F101,0)+MAX((Expenses!LC$17-$K103/12)*$J103*$F101,0)+MAX((Expenses!LC$16-$K104/12)*$J104*$F101,0)+MAX((Expenses!LC$18-$K105/12)*$J105*$F101,0)))),0)</f>
        <v>0</v>
      </c>
      <c r="LF267" s="515">
        <f>IF(AND(LF$167&lt;=$E101,LF$167&gt;=EOMONTH($D101,0)),IF($G101="NNN",SUM(Expenses!LD$14:LD$18)*$F101,IF($G101="FSG",0,IF($G101="MG",SUMPRODUCT(Expenses!LD$14:LD$18,$I101:$I105)*$F101,MAX((Expenses!LD$15-$K101/12)*$J101*$F101,0)+MAX((Expenses!LD$14-$K102/12)*$J102*$F101,0)+MAX((Expenses!LD$17-$K103/12)*$J103*$F101,0)+MAX((Expenses!LD$16-$K104/12)*$J104*$F101,0)+MAX((Expenses!LD$18-$K105/12)*$J105*$F101,0)))),0)</f>
        <v>0</v>
      </c>
      <c r="LG267" s="515">
        <f>IF(AND(LG$167&lt;=$E101,LG$167&gt;=EOMONTH($D101,0)),IF($G101="NNN",SUM(Expenses!LE$14:LE$18)*$F101,IF($G101="FSG",0,IF($G101="MG",SUMPRODUCT(Expenses!LE$14:LE$18,$I101:$I105)*$F101,MAX((Expenses!LE$15-$K101/12)*$J101*$F101,0)+MAX((Expenses!LE$14-$K102/12)*$J102*$F101,0)+MAX((Expenses!LE$17-$K103/12)*$J103*$F101,0)+MAX((Expenses!LE$16-$K104/12)*$J104*$F101,0)+MAX((Expenses!LE$18-$K105/12)*$J105*$F101,0)))),0)</f>
        <v>0</v>
      </c>
      <c r="LH267" s="515">
        <f>IF(AND(LH$167&lt;=$E101,LH$167&gt;=EOMONTH($D101,0)),IF($G101="NNN",SUM(Expenses!LF$14:LF$18)*$F101,IF($G101="FSG",0,IF($G101="MG",SUMPRODUCT(Expenses!LF$14:LF$18,$I101:$I105)*$F101,MAX((Expenses!LF$15-$K101/12)*$J101*$F101,0)+MAX((Expenses!LF$14-$K102/12)*$J102*$F101,0)+MAX((Expenses!LF$17-$K103/12)*$J103*$F101,0)+MAX((Expenses!LF$16-$K104/12)*$J104*$F101,0)+MAX((Expenses!LF$18-$K105/12)*$J105*$F101,0)))),0)</f>
        <v>0</v>
      </c>
      <c r="LI267" s="515">
        <f>IF(AND(LI$167&lt;=$E101,LI$167&gt;=EOMONTH($D101,0)),IF($G101="NNN",SUM(Expenses!LG$14:LG$18)*$F101,IF($G101="FSG",0,IF($G101="MG",SUMPRODUCT(Expenses!LG$14:LG$18,$I101:$I105)*$F101,MAX((Expenses!LG$15-$K101/12)*$J101*$F101,0)+MAX((Expenses!LG$14-$K102/12)*$J102*$F101,0)+MAX((Expenses!LG$17-$K103/12)*$J103*$F101,0)+MAX((Expenses!LG$16-$K104/12)*$J104*$F101,0)+MAX((Expenses!LG$18-$K105/12)*$J105*$F101,0)))),0)</f>
        <v>0</v>
      </c>
      <c r="LJ267" s="515">
        <f>IF(AND(LJ$167&lt;=$E101,LJ$167&gt;=EOMONTH($D101,0)),IF($G101="NNN",SUM(Expenses!LH$14:LH$18)*$F101,IF($G101="FSG",0,IF($G101="MG",SUMPRODUCT(Expenses!LH$14:LH$18,$I101:$I105)*$F101,MAX((Expenses!LH$15-$K101/12)*$J101*$F101,0)+MAX((Expenses!LH$14-$K102/12)*$J102*$F101,0)+MAX((Expenses!LH$17-$K103/12)*$J103*$F101,0)+MAX((Expenses!LH$16-$K104/12)*$J104*$F101,0)+MAX((Expenses!LH$18-$K105/12)*$J105*$F101,0)))),0)</f>
        <v>0</v>
      </c>
      <c r="LK267" s="515">
        <f>IF(AND(LK$167&lt;=$E101,LK$167&gt;=EOMONTH($D101,0)),IF($G101="NNN",SUM(Expenses!LI$14:LI$18)*$F101,IF($G101="FSG",0,IF($G101="MG",SUMPRODUCT(Expenses!LI$14:LI$18,$I101:$I105)*$F101,MAX((Expenses!LI$15-$K101/12)*$J101*$F101,0)+MAX((Expenses!LI$14-$K102/12)*$J102*$F101,0)+MAX((Expenses!LI$17-$K103/12)*$J103*$F101,0)+MAX((Expenses!LI$16-$K104/12)*$J104*$F101,0)+MAX((Expenses!LI$18-$K105/12)*$J105*$F101,0)))),0)</f>
        <v>0</v>
      </c>
      <c r="LL267" s="515">
        <f>IF(AND(LL$167&lt;=$E101,LL$167&gt;=EOMONTH($D101,0)),IF($G101="NNN",SUM(Expenses!LJ$14:LJ$18)*$F101,IF($G101="FSG",0,IF($G101="MG",SUMPRODUCT(Expenses!LJ$14:LJ$18,$I101:$I105)*$F101,MAX((Expenses!LJ$15-$K101/12)*$J101*$F101,0)+MAX((Expenses!LJ$14-$K102/12)*$J102*$F101,0)+MAX((Expenses!LJ$17-$K103/12)*$J103*$F101,0)+MAX((Expenses!LJ$16-$K104/12)*$J104*$F101,0)+MAX((Expenses!LJ$18-$K105/12)*$J105*$F101,0)))),0)</f>
        <v>0</v>
      </c>
      <c r="LM267" s="515">
        <f>IF(AND(LM$167&lt;=$E101,LM$167&gt;=EOMONTH($D101,0)),IF($G101="NNN",SUM(Expenses!LK$14:LK$18)*$F101,IF($G101="FSG",0,IF($G101="MG",SUMPRODUCT(Expenses!LK$14:LK$18,$I101:$I105)*$F101,MAX((Expenses!LK$15-$K101/12)*$J101*$F101,0)+MAX((Expenses!LK$14-$K102/12)*$J102*$F101,0)+MAX((Expenses!LK$17-$K103/12)*$J103*$F101,0)+MAX((Expenses!LK$16-$K104/12)*$J104*$F101,0)+MAX((Expenses!LK$18-$K105/12)*$J105*$F101,0)))),0)</f>
        <v>0</v>
      </c>
      <c r="LN267" s="515">
        <f>IF(AND(LN$167&lt;=$E101,LN$167&gt;=EOMONTH($D101,0)),IF($G101="NNN",SUM(Expenses!LL$14:LL$18)*$F101,IF($G101="FSG",0,IF($G101="MG",SUMPRODUCT(Expenses!LL$14:LL$18,$I101:$I105)*$F101,MAX((Expenses!LL$15-$K101/12)*$J101*$F101,0)+MAX((Expenses!LL$14-$K102/12)*$J102*$F101,0)+MAX((Expenses!LL$17-$K103/12)*$J103*$F101,0)+MAX((Expenses!LL$16-$K104/12)*$J104*$F101,0)+MAX((Expenses!LL$18-$K105/12)*$J105*$F101,0)))),0)</f>
        <v>0</v>
      </c>
      <c r="LO267" s="515">
        <f>IF(AND(LO$167&lt;=$E101,LO$167&gt;=EOMONTH($D101,0)),IF($G101="NNN",SUM(Expenses!LM$14:LM$18)*$F101,IF($G101="FSG",0,IF($G101="MG",SUMPRODUCT(Expenses!LM$14:LM$18,$I101:$I105)*$F101,MAX((Expenses!LM$15-$K101/12)*$J101*$F101,0)+MAX((Expenses!LM$14-$K102/12)*$J102*$F101,0)+MAX((Expenses!LM$17-$K103/12)*$J103*$F101,0)+MAX((Expenses!LM$16-$K104/12)*$J104*$F101,0)+MAX((Expenses!LM$18-$K105/12)*$J105*$F101,0)))),0)</f>
        <v>0</v>
      </c>
      <c r="LP267" s="515">
        <f>IF(AND(LP$167&lt;=$E101,LP$167&gt;=EOMONTH($D101,0)),IF($G101="NNN",SUM(Expenses!LN$14:LN$18)*$F101,IF($G101="FSG",0,IF($G101="MG",SUMPRODUCT(Expenses!LN$14:LN$18,$I101:$I105)*$F101,MAX((Expenses!LN$15-$K101/12)*$J101*$F101,0)+MAX((Expenses!LN$14-$K102/12)*$J102*$F101,0)+MAX((Expenses!LN$17-$K103/12)*$J103*$F101,0)+MAX((Expenses!LN$16-$K104/12)*$J104*$F101,0)+MAX((Expenses!LN$18-$K105/12)*$J105*$F101,0)))),0)</f>
        <v>0</v>
      </c>
      <c r="LQ267" s="515">
        <f>IF(AND(LQ$167&lt;=$E101,LQ$167&gt;=EOMONTH($D101,0)),IF($G101="NNN",SUM(Expenses!LO$14:LO$18)*$F101,IF($G101="FSG",0,IF($G101="MG",SUMPRODUCT(Expenses!LO$14:LO$18,$I101:$I105)*$F101,MAX((Expenses!LO$15-$K101/12)*$J101*$F101,0)+MAX((Expenses!LO$14-$K102/12)*$J102*$F101,0)+MAX((Expenses!LO$17-$K103/12)*$J103*$F101,0)+MAX((Expenses!LO$16-$K104/12)*$J104*$F101,0)+MAX((Expenses!LO$18-$K105/12)*$J105*$F101,0)))),0)</f>
        <v>0</v>
      </c>
      <c r="LR267" s="515">
        <f>IF(AND(LR$167&lt;=$E101,LR$167&gt;=EOMONTH($D101,0)),IF($G101="NNN",SUM(Expenses!LP$14:LP$18)*$F101,IF($G101="FSG",0,IF($G101="MG",SUMPRODUCT(Expenses!LP$14:LP$18,$I101:$I105)*$F101,MAX((Expenses!LP$15-$K101/12)*$J101*$F101,0)+MAX((Expenses!LP$14-$K102/12)*$J102*$F101,0)+MAX((Expenses!LP$17-$K103/12)*$J103*$F101,0)+MAX((Expenses!LP$16-$K104/12)*$J104*$F101,0)+MAX((Expenses!LP$18-$K105/12)*$J105*$F101,0)))),0)</f>
        <v>0</v>
      </c>
      <c r="LS267" s="515">
        <f>IF(AND(LS$167&lt;=$E101,LS$167&gt;=EOMONTH($D101,0)),IF($G101="NNN",SUM(Expenses!LQ$14:LQ$18)*$F101,IF($G101="FSG",0,IF($G101="MG",SUMPRODUCT(Expenses!LQ$14:LQ$18,$I101:$I105)*$F101,MAX((Expenses!LQ$15-$K101/12)*$J101*$F101,0)+MAX((Expenses!LQ$14-$K102/12)*$J102*$F101,0)+MAX((Expenses!LQ$17-$K103/12)*$J103*$F101,0)+MAX((Expenses!LQ$16-$K104/12)*$J104*$F101,0)+MAX((Expenses!LQ$18-$K105/12)*$J105*$F101,0)))),0)</f>
        <v>0</v>
      </c>
      <c r="LT267" s="515">
        <f>IF(AND(LT$167&lt;=$E101,LT$167&gt;=EOMONTH($D101,0)),IF($G101="NNN",SUM(Expenses!LR$14:LR$18)*$F101,IF($G101="FSG",0,IF($G101="MG",SUMPRODUCT(Expenses!LR$14:LR$18,$I101:$I105)*$F101,MAX((Expenses!LR$15-$K101/12)*$J101*$F101,0)+MAX((Expenses!LR$14-$K102/12)*$J102*$F101,0)+MAX((Expenses!LR$17-$K103/12)*$J103*$F101,0)+MAX((Expenses!LR$16-$K104/12)*$J104*$F101,0)+MAX((Expenses!LR$18-$K105/12)*$J105*$F101,0)))),0)</f>
        <v>0</v>
      </c>
      <c r="LU267" s="515">
        <f>IF(AND(LU$167&lt;=$E101,LU$167&gt;=EOMONTH($D101,0)),IF($G101="NNN",SUM(Expenses!LS$14:LS$18)*$F101,IF($G101="FSG",0,IF($G101="MG",SUMPRODUCT(Expenses!LS$14:LS$18,$I101:$I105)*$F101,MAX((Expenses!LS$15-$K101/12)*$J101*$F101,0)+MAX((Expenses!LS$14-$K102/12)*$J102*$F101,0)+MAX((Expenses!LS$17-$K103/12)*$J103*$F101,0)+MAX((Expenses!LS$16-$K104/12)*$J104*$F101,0)+MAX((Expenses!LS$18-$K105/12)*$J105*$F101,0)))),0)</f>
        <v>0</v>
      </c>
      <c r="LV267" s="515">
        <f>IF(AND(LV$167&lt;=$E101,LV$167&gt;=EOMONTH($D101,0)),IF($G101="NNN",SUM(Expenses!LT$14:LT$18)*$F101,IF($G101="FSG",0,IF($G101="MG",SUMPRODUCT(Expenses!LT$14:LT$18,$I101:$I105)*$F101,MAX((Expenses!LT$15-$K101/12)*$J101*$F101,0)+MAX((Expenses!LT$14-$K102/12)*$J102*$F101,0)+MAX((Expenses!LT$17-$K103/12)*$J103*$F101,0)+MAX((Expenses!LT$16-$K104/12)*$J104*$F101,0)+MAX((Expenses!LT$18-$K105/12)*$J105*$F101,0)))),0)</f>
        <v>0</v>
      </c>
      <c r="LW267" s="515">
        <f>IF(AND(LW$167&lt;=$E101,LW$167&gt;=EOMONTH($D101,0)),IF($G101="NNN",SUM(Expenses!LU$14:LU$18)*$F101,IF($G101="FSG",0,IF($G101="MG",SUMPRODUCT(Expenses!LU$14:LU$18,$I101:$I105)*$F101,MAX((Expenses!LU$15-$K101/12)*$J101*$F101,0)+MAX((Expenses!LU$14-$K102/12)*$J102*$F101,0)+MAX((Expenses!LU$17-$K103/12)*$J103*$F101,0)+MAX((Expenses!LU$16-$K104/12)*$J104*$F101,0)+MAX((Expenses!LU$18-$K105/12)*$J105*$F101,0)))),0)</f>
        <v>0</v>
      </c>
      <c r="LX267" s="515">
        <f>IF(AND(LX$167&lt;=$E101,LX$167&gt;=EOMONTH($D101,0)),IF($G101="NNN",SUM(Expenses!LV$14:LV$18)*$F101,IF($G101="FSG",0,IF($G101="MG",SUMPRODUCT(Expenses!LV$14:LV$18,$I101:$I105)*$F101,MAX((Expenses!LV$15-$K101/12)*$J101*$F101,0)+MAX((Expenses!LV$14-$K102/12)*$J102*$F101,0)+MAX((Expenses!LV$17-$K103/12)*$J103*$F101,0)+MAX((Expenses!LV$16-$K104/12)*$J104*$F101,0)+MAX((Expenses!LV$18-$K105/12)*$J105*$F101,0)))),0)</f>
        <v>0</v>
      </c>
      <c r="LY267" s="515">
        <f>IF(AND(LY$167&lt;=$E101,LY$167&gt;=EOMONTH($D101,0)),IF($G101="NNN",SUM(Expenses!LW$14:LW$18)*$F101,IF($G101="FSG",0,IF($G101="MG",SUMPRODUCT(Expenses!LW$14:LW$18,$I101:$I105)*$F101,MAX((Expenses!LW$15-$K101/12)*$J101*$F101,0)+MAX((Expenses!LW$14-$K102/12)*$J102*$F101,0)+MAX((Expenses!LW$17-$K103/12)*$J103*$F101,0)+MAX((Expenses!LW$16-$K104/12)*$J104*$F101,0)+MAX((Expenses!LW$18-$K105/12)*$J105*$F101,0)))),0)</f>
        <v>0</v>
      </c>
      <c r="LZ267" s="515">
        <f>IF(AND(LZ$167&lt;=$E101,LZ$167&gt;=EOMONTH($D101,0)),IF($G101="NNN",SUM(Expenses!LX$14:LX$18)*$F101,IF($G101="FSG",0,IF($G101="MG",SUMPRODUCT(Expenses!LX$14:LX$18,$I101:$I105)*$F101,MAX((Expenses!LX$15-$K101/12)*$J101*$F101,0)+MAX((Expenses!LX$14-$K102/12)*$J102*$F101,0)+MAX((Expenses!LX$17-$K103/12)*$J103*$F101,0)+MAX((Expenses!LX$16-$K104/12)*$J104*$F101,0)+MAX((Expenses!LX$18-$K105/12)*$J105*$F101,0)))),0)</f>
        <v>0</v>
      </c>
      <c r="MA267" s="515">
        <f>IF(AND(MA$167&lt;=$E101,MA$167&gt;=EOMONTH($D101,0)),IF($G101="NNN",SUM(Expenses!LY$14:LY$18)*$F101,IF($G101="FSG",0,IF($G101="MG",SUMPRODUCT(Expenses!LY$14:LY$18,$I101:$I105)*$F101,MAX((Expenses!LY$15-$K101/12)*$J101*$F101,0)+MAX((Expenses!LY$14-$K102/12)*$J102*$F101,0)+MAX((Expenses!LY$17-$K103/12)*$J103*$F101,0)+MAX((Expenses!LY$16-$K104/12)*$J104*$F101,0)+MAX((Expenses!LY$18-$K105/12)*$J105*$F101,0)))),0)</f>
        <v>0</v>
      </c>
      <c r="MB267" s="515">
        <f>IF(AND(MB$167&lt;=$E101,MB$167&gt;=EOMONTH($D101,0)),IF($G101="NNN",SUM(Expenses!LZ$14:LZ$18)*$F101,IF($G101="FSG",0,IF($G101="MG",SUMPRODUCT(Expenses!LZ$14:LZ$18,$I101:$I105)*$F101,MAX((Expenses!LZ$15-$K101/12)*$J101*$F101,0)+MAX((Expenses!LZ$14-$K102/12)*$J102*$F101,0)+MAX((Expenses!LZ$17-$K103/12)*$J103*$F101,0)+MAX((Expenses!LZ$16-$K104/12)*$J104*$F101,0)+MAX((Expenses!LZ$18-$K105/12)*$J105*$F101,0)))),0)</f>
        <v>0</v>
      </c>
      <c r="MC267" s="515">
        <f>IF(AND(MC$167&lt;=$E101,MC$167&gt;=EOMONTH($D101,0)),IF($G101="NNN",SUM(Expenses!MA$14:MA$18)*$F101,IF($G101="FSG",0,IF($G101="MG",SUMPRODUCT(Expenses!MA$14:MA$18,$I101:$I105)*$F101,MAX((Expenses!MA$15-$K101/12)*$J101*$F101,0)+MAX((Expenses!MA$14-$K102/12)*$J102*$F101,0)+MAX((Expenses!MA$17-$K103/12)*$J103*$F101,0)+MAX((Expenses!MA$16-$K104/12)*$J104*$F101,0)+MAX((Expenses!MA$18-$K105/12)*$J105*$F101,0)))),0)</f>
        <v>0</v>
      </c>
      <c r="MD267" s="515">
        <f>IF(AND(MD$167&lt;=$E101,MD$167&gt;=EOMONTH($D101,0)),IF($G101="NNN",SUM(Expenses!MB$14:MB$18)*$F101,IF($G101="FSG",0,IF($G101="MG",SUMPRODUCT(Expenses!MB$14:MB$18,$I101:$I105)*$F101,MAX((Expenses!MB$15-$K101/12)*$J101*$F101,0)+MAX((Expenses!MB$14-$K102/12)*$J102*$F101,0)+MAX((Expenses!MB$17-$K103/12)*$J103*$F101,0)+MAX((Expenses!MB$16-$K104/12)*$J104*$F101,0)+MAX((Expenses!MB$18-$K105/12)*$J105*$F101,0)))),0)</f>
        <v>0</v>
      </c>
      <c r="ME267" s="515">
        <f>IF(AND(ME$167&lt;=$E101,ME$167&gt;=EOMONTH($D101,0)),IF($G101="NNN",SUM(Expenses!MC$14:MC$18)*$F101,IF($G101="FSG",0,IF($G101="MG",SUMPRODUCT(Expenses!MC$14:MC$18,$I101:$I105)*$F101,MAX((Expenses!MC$15-$K101/12)*$J101*$F101,0)+MAX((Expenses!MC$14-$K102/12)*$J102*$F101,0)+MAX((Expenses!MC$17-$K103/12)*$J103*$F101,0)+MAX((Expenses!MC$16-$K104/12)*$J104*$F101,0)+MAX((Expenses!MC$18-$K105/12)*$J105*$F101,0)))),0)</f>
        <v>0</v>
      </c>
      <c r="MF267" s="515">
        <f>IF(AND(MF$167&lt;=$E101,MF$167&gt;=EOMONTH($D101,0)),IF($G101="NNN",SUM(Expenses!MD$14:MD$18)*$F101,IF($G101="FSG",0,IF($G101="MG",SUMPRODUCT(Expenses!MD$14:MD$18,$I101:$I105)*$F101,MAX((Expenses!MD$15-$K101/12)*$J101*$F101,0)+MAX((Expenses!MD$14-$K102/12)*$J102*$F101,0)+MAX((Expenses!MD$17-$K103/12)*$J103*$F101,0)+MAX((Expenses!MD$16-$K104/12)*$J104*$F101,0)+MAX((Expenses!MD$18-$K105/12)*$J105*$F101,0)))),0)</f>
        <v>0</v>
      </c>
      <c r="MG267" s="515">
        <f>IF(AND(MG$167&lt;=$E101,MG$167&gt;=EOMONTH($D101,0)),IF($G101="NNN",SUM(Expenses!ME$14:ME$18)*$F101,IF($G101="FSG",0,IF($G101="MG",SUMPRODUCT(Expenses!ME$14:ME$18,$I101:$I105)*$F101,MAX((Expenses!ME$15-$K101/12)*$J101*$F101,0)+MAX((Expenses!ME$14-$K102/12)*$J102*$F101,0)+MAX((Expenses!ME$17-$K103/12)*$J103*$F101,0)+MAX((Expenses!ME$16-$K104/12)*$J104*$F101,0)+MAX((Expenses!ME$18-$K105/12)*$J105*$F101,0)))),0)</f>
        <v>0</v>
      </c>
      <c r="MH267" s="515">
        <f>IF(AND(MH$167&lt;=$E101,MH$167&gt;=EOMONTH($D101,0)),IF($G101="NNN",SUM(Expenses!MF$14:MF$18)*$F101,IF($G101="FSG",0,IF($G101="MG",SUMPRODUCT(Expenses!MF$14:MF$18,$I101:$I105)*$F101,MAX((Expenses!MF$15-$K101/12)*$J101*$F101,0)+MAX((Expenses!MF$14-$K102/12)*$J102*$F101,0)+MAX((Expenses!MF$17-$K103/12)*$J103*$F101,0)+MAX((Expenses!MF$16-$K104/12)*$J104*$F101,0)+MAX((Expenses!MF$18-$K105/12)*$J105*$F101,0)))),0)</f>
        <v>0</v>
      </c>
      <c r="MI267" s="515">
        <f>IF(AND(MI$167&lt;=$E101,MI$167&gt;=EOMONTH($D101,0)),IF($G101="NNN",SUM(Expenses!MG$14:MG$18)*$F101,IF($G101="FSG",0,IF($G101="MG",SUMPRODUCT(Expenses!MG$14:MG$18,$I101:$I105)*$F101,MAX((Expenses!MG$15-$K101/12)*$J101*$F101,0)+MAX((Expenses!MG$14-$K102/12)*$J102*$F101,0)+MAX((Expenses!MG$17-$K103/12)*$J103*$F101,0)+MAX((Expenses!MG$16-$K104/12)*$J104*$F101,0)+MAX((Expenses!MG$18-$K105/12)*$J105*$F101,0)))),0)</f>
        <v>0</v>
      </c>
      <c r="MJ267" s="515">
        <f>IF(AND(MJ$167&lt;=$E101,MJ$167&gt;=EOMONTH($D101,0)),IF($G101="NNN",SUM(Expenses!MH$14:MH$18)*$F101,IF($G101="FSG",0,IF($G101="MG",SUMPRODUCT(Expenses!MH$14:MH$18,$I101:$I105)*$F101,MAX((Expenses!MH$15-$K101/12)*$J101*$F101,0)+MAX((Expenses!MH$14-$K102/12)*$J102*$F101,0)+MAX((Expenses!MH$17-$K103/12)*$J103*$F101,0)+MAX((Expenses!MH$16-$K104/12)*$J104*$F101,0)+MAX((Expenses!MH$18-$K105/12)*$J105*$F101,0)))),0)</f>
        <v>0</v>
      </c>
      <c r="MK267" s="515">
        <f>IF(AND(MK$167&lt;=$E101,MK$167&gt;=EOMONTH($D101,0)),IF($G101="NNN",SUM(Expenses!MI$14:MI$18)*$F101,IF($G101="FSG",0,IF($G101="MG",SUMPRODUCT(Expenses!MI$14:MI$18,$I101:$I105)*$F101,MAX((Expenses!MI$15-$K101/12)*$J101*$F101,0)+MAX((Expenses!MI$14-$K102/12)*$J102*$F101,0)+MAX((Expenses!MI$17-$K103/12)*$J103*$F101,0)+MAX((Expenses!MI$16-$K104/12)*$J104*$F101,0)+MAX((Expenses!MI$18-$K105/12)*$J105*$F101,0)))),0)</f>
        <v>0</v>
      </c>
      <c r="ML267" s="515">
        <f>IF(AND(ML$167&lt;=$E101,ML$167&gt;=EOMONTH($D101,0)),IF($G101="NNN",SUM(Expenses!MJ$14:MJ$18)*$F101,IF($G101="FSG",0,IF($G101="MG",SUMPRODUCT(Expenses!MJ$14:MJ$18,$I101:$I105)*$F101,MAX((Expenses!MJ$15-$K101/12)*$J101*$F101,0)+MAX((Expenses!MJ$14-$K102/12)*$J102*$F101,0)+MAX((Expenses!MJ$17-$K103/12)*$J103*$F101,0)+MAX((Expenses!MJ$16-$K104/12)*$J104*$F101,0)+MAX((Expenses!MJ$18-$K105/12)*$J105*$F101,0)))),0)</f>
        <v>0</v>
      </c>
      <c r="MM267" s="515">
        <f>IF(AND(MM$167&lt;=$E101,MM$167&gt;=EOMONTH($D101,0)),IF($G101="NNN",SUM(Expenses!MK$14:MK$18)*$F101,IF($G101="FSG",0,IF($G101="MG",SUMPRODUCT(Expenses!MK$14:MK$18,$I101:$I105)*$F101,MAX((Expenses!MK$15-$K101/12)*$J101*$F101,0)+MAX((Expenses!MK$14-$K102/12)*$J102*$F101,0)+MAX((Expenses!MK$17-$K103/12)*$J103*$F101,0)+MAX((Expenses!MK$16-$K104/12)*$J104*$F101,0)+MAX((Expenses!MK$18-$K105/12)*$J105*$F101,0)))),0)</f>
        <v>0</v>
      </c>
      <c r="MN267" s="515">
        <f>IF(AND(MN$167&lt;=$E101,MN$167&gt;=EOMONTH($D101,0)),IF($G101="NNN",SUM(Expenses!ML$14:ML$18)*$F101,IF($G101="FSG",0,IF($G101="MG",SUMPRODUCT(Expenses!ML$14:ML$18,$I101:$I105)*$F101,MAX((Expenses!ML$15-$K101/12)*$J101*$F101,0)+MAX((Expenses!ML$14-$K102/12)*$J102*$F101,0)+MAX((Expenses!ML$17-$K103/12)*$J103*$F101,0)+MAX((Expenses!ML$16-$K104/12)*$J104*$F101,0)+MAX((Expenses!ML$18-$K105/12)*$J105*$F101,0)))),0)</f>
        <v>0</v>
      </c>
      <c r="MO267" s="515">
        <f>IF(AND(MO$167&lt;=$E101,MO$167&gt;=EOMONTH($D101,0)),IF($G101="NNN",SUM(Expenses!MM$14:MM$18)*$F101,IF($G101="FSG",0,IF($G101="MG",SUMPRODUCT(Expenses!MM$14:MM$18,$I101:$I105)*$F101,MAX((Expenses!MM$15-$K101/12)*$J101*$F101,0)+MAX((Expenses!MM$14-$K102/12)*$J102*$F101,0)+MAX((Expenses!MM$17-$K103/12)*$J103*$F101,0)+MAX((Expenses!MM$16-$K104/12)*$J104*$F101,0)+MAX((Expenses!MM$18-$K105/12)*$J105*$F101,0)))),0)</f>
        <v>0</v>
      </c>
      <c r="MP267" s="515">
        <f>IF(AND(MP$167&lt;=$E101,MP$167&gt;=EOMONTH($D101,0)),IF($G101="NNN",SUM(Expenses!MN$14:MN$18)*$F101,IF($G101="FSG",0,IF($G101="MG",SUMPRODUCT(Expenses!MN$14:MN$18,$I101:$I105)*$F101,MAX((Expenses!MN$15-$K101/12)*$J101*$F101,0)+MAX((Expenses!MN$14-$K102/12)*$J102*$F101,0)+MAX((Expenses!MN$17-$K103/12)*$J103*$F101,0)+MAX((Expenses!MN$16-$K104/12)*$J104*$F101,0)+MAX((Expenses!MN$18-$K105/12)*$J105*$F101,0)))),0)</f>
        <v>0</v>
      </c>
      <c r="MQ267" s="515">
        <f>IF(AND(MQ$167&lt;=$E101,MQ$167&gt;=EOMONTH($D101,0)),IF($G101="NNN",SUM(Expenses!MO$14:MO$18)*$F101,IF($G101="FSG",0,IF($G101="MG",SUMPRODUCT(Expenses!MO$14:MO$18,$I101:$I105)*$F101,MAX((Expenses!MO$15-$K101/12)*$J101*$F101,0)+MAX((Expenses!MO$14-$K102/12)*$J102*$F101,0)+MAX((Expenses!MO$17-$K103/12)*$J103*$F101,0)+MAX((Expenses!MO$16-$K104/12)*$J104*$F101,0)+MAX((Expenses!MO$18-$K105/12)*$J105*$F101,0)))),0)</f>
        <v>0</v>
      </c>
      <c r="MR267" s="515">
        <f>IF(AND(MR$167&lt;=$E101,MR$167&gt;=EOMONTH($D101,0)),IF($G101="NNN",SUM(Expenses!MP$14:MP$18)*$F101,IF($G101="FSG",0,IF($G101="MG",SUMPRODUCT(Expenses!MP$14:MP$18,$I101:$I105)*$F101,MAX((Expenses!MP$15-$K101/12)*$J101*$F101,0)+MAX((Expenses!MP$14-$K102/12)*$J102*$F101,0)+MAX((Expenses!MP$17-$K103/12)*$J103*$F101,0)+MAX((Expenses!MP$16-$K104/12)*$J104*$F101,0)+MAX((Expenses!MP$18-$K105/12)*$J105*$F101,0)))),0)</f>
        <v>0</v>
      </c>
      <c r="MS267" s="515">
        <f>IF(AND(MS$167&lt;=$E101,MS$167&gt;=EOMONTH($D101,0)),IF($G101="NNN",SUM(Expenses!MQ$14:MQ$18)*$F101,IF($G101="FSG",0,IF($G101="MG",SUMPRODUCT(Expenses!MQ$14:MQ$18,$I101:$I105)*$F101,MAX((Expenses!MQ$15-$K101/12)*$J101*$F101,0)+MAX((Expenses!MQ$14-$K102/12)*$J102*$F101,0)+MAX((Expenses!MQ$17-$K103/12)*$J103*$F101,0)+MAX((Expenses!MQ$16-$K104/12)*$J104*$F101,0)+MAX((Expenses!MQ$18-$K105/12)*$J105*$F101,0)))),0)</f>
        <v>0</v>
      </c>
      <c r="MT267" s="515">
        <f>IF(AND(MT$167&lt;=$E101,MT$167&gt;=EOMONTH($D101,0)),IF($G101="NNN",SUM(Expenses!MR$14:MR$18)*$F101,IF($G101="FSG",0,IF($G101="MG",SUMPRODUCT(Expenses!MR$14:MR$18,$I101:$I105)*$F101,MAX((Expenses!MR$15-$K101/12)*$J101*$F101,0)+MAX((Expenses!MR$14-$K102/12)*$J102*$F101,0)+MAX((Expenses!MR$17-$K103/12)*$J103*$F101,0)+MAX((Expenses!MR$16-$K104/12)*$J104*$F101,0)+MAX((Expenses!MR$18-$K105/12)*$J105*$F101,0)))),0)</f>
        <v>0</v>
      </c>
      <c r="MU267" s="515">
        <f>IF(AND(MU$167&lt;=$E101,MU$167&gt;=EOMONTH($D101,0)),IF($G101="NNN",SUM(Expenses!MS$14:MS$18)*$F101,IF($G101="FSG",0,IF($G101="MG",SUMPRODUCT(Expenses!MS$14:MS$18,$I101:$I105)*$F101,MAX((Expenses!MS$15-$K101/12)*$J101*$F101,0)+MAX((Expenses!MS$14-$K102/12)*$J102*$F101,0)+MAX((Expenses!MS$17-$K103/12)*$J103*$F101,0)+MAX((Expenses!MS$16-$K104/12)*$J104*$F101,0)+MAX((Expenses!MS$18-$K105/12)*$J105*$F101,0)))),0)</f>
        <v>0</v>
      </c>
      <c r="MV267" s="515">
        <f>IF(AND(MV$167&lt;=$E101,MV$167&gt;=EOMONTH($D101,0)),IF($G101="NNN",SUM(Expenses!MT$14:MT$18)*$F101,IF($G101="FSG",0,IF($G101="MG",SUMPRODUCT(Expenses!MT$14:MT$18,$I101:$I105)*$F101,MAX((Expenses!MT$15-$K101/12)*$J101*$F101,0)+MAX((Expenses!MT$14-$K102/12)*$J102*$F101,0)+MAX((Expenses!MT$17-$K103/12)*$J103*$F101,0)+MAX((Expenses!MT$16-$K104/12)*$J104*$F101,0)+MAX((Expenses!MT$18-$K105/12)*$J105*$F101,0)))),0)</f>
        <v>0</v>
      </c>
      <c r="MW267" s="515">
        <f>IF(AND(MW$167&lt;=$E101,MW$167&gt;=EOMONTH($D101,0)),IF($G101="NNN",SUM(Expenses!MU$14:MU$18)*$F101,IF($G101="FSG",0,IF($G101="MG",SUMPRODUCT(Expenses!MU$14:MU$18,$I101:$I105)*$F101,MAX((Expenses!MU$15-$K101/12)*$J101*$F101,0)+MAX((Expenses!MU$14-$K102/12)*$J102*$F101,0)+MAX((Expenses!MU$17-$K103/12)*$J103*$F101,0)+MAX((Expenses!MU$16-$K104/12)*$J104*$F101,0)+MAX((Expenses!MU$18-$K105/12)*$J105*$F101,0)))),0)</f>
        <v>0</v>
      </c>
      <c r="MX267" s="515">
        <f>IF(AND(MX$167&lt;=$E101,MX$167&gt;=EOMONTH($D101,0)),IF($G101="NNN",SUM(Expenses!MV$14:MV$18)*$F101,IF($G101="FSG",0,IF($G101="MG",SUMPRODUCT(Expenses!MV$14:MV$18,$I101:$I105)*$F101,MAX((Expenses!MV$15-$K101/12)*$J101*$F101,0)+MAX((Expenses!MV$14-$K102/12)*$J102*$F101,0)+MAX((Expenses!MV$17-$K103/12)*$J103*$F101,0)+MAX((Expenses!MV$16-$K104/12)*$J104*$F101,0)+MAX((Expenses!MV$18-$K105/12)*$J105*$F101,0)))),0)</f>
        <v>0</v>
      </c>
      <c r="MY267" s="515">
        <f>IF(AND(MY$167&lt;=$E101,MY$167&gt;=EOMONTH($D101,0)),IF($G101="NNN",SUM(Expenses!MW$14:MW$18)*$F101,IF($G101="FSG",0,IF($G101="MG",SUMPRODUCT(Expenses!MW$14:MW$18,$I101:$I105)*$F101,MAX((Expenses!MW$15-$K101/12)*$J101*$F101,0)+MAX((Expenses!MW$14-$K102/12)*$J102*$F101,0)+MAX((Expenses!MW$17-$K103/12)*$J103*$F101,0)+MAX((Expenses!MW$16-$K104/12)*$J104*$F101,0)+MAX((Expenses!MW$18-$K105/12)*$J105*$F101,0)))),0)</f>
        <v>0</v>
      </c>
      <c r="MZ267" s="515">
        <f>IF(AND(MZ$167&lt;=$E101,MZ$167&gt;=EOMONTH($D101,0)),IF($G101="NNN",SUM(Expenses!MX$14:MX$18)*$F101,IF($G101="FSG",0,IF($G101="MG",SUMPRODUCT(Expenses!MX$14:MX$18,$I101:$I105)*$F101,MAX((Expenses!MX$15-$K101/12)*$J101*$F101,0)+MAX((Expenses!MX$14-$K102/12)*$J102*$F101,0)+MAX((Expenses!MX$17-$K103/12)*$J103*$F101,0)+MAX((Expenses!MX$16-$K104/12)*$J104*$F101,0)+MAX((Expenses!MX$18-$K105/12)*$J105*$F101,0)))),0)</f>
        <v>0</v>
      </c>
      <c r="NA267" s="515">
        <f>IF(AND(NA$167&lt;=$E101,NA$167&gt;=EOMONTH($D101,0)),IF($G101="NNN",SUM(Expenses!MY$14:MY$18)*$F101,IF($G101="FSG",0,IF($G101="MG",SUMPRODUCT(Expenses!MY$14:MY$18,$I101:$I105)*$F101,MAX((Expenses!MY$15-$K101/12)*$J101*$F101,0)+MAX((Expenses!MY$14-$K102/12)*$J102*$F101,0)+MAX((Expenses!MY$17-$K103/12)*$J103*$F101,0)+MAX((Expenses!MY$16-$K104/12)*$J104*$F101,0)+MAX((Expenses!MY$18-$K105/12)*$J105*$F101,0)))),0)</f>
        <v>0</v>
      </c>
      <c r="NB267" s="515">
        <f>IF(AND(NB$167&lt;=$E101,NB$167&gt;=EOMONTH($D101,0)),IF($G101="NNN",SUM(Expenses!MZ$14:MZ$18)*$F101,IF($G101="FSG",0,IF($G101="MG",SUMPRODUCT(Expenses!MZ$14:MZ$18,$I101:$I105)*$F101,MAX((Expenses!MZ$15-$K101/12)*$J101*$F101,0)+MAX((Expenses!MZ$14-$K102/12)*$J102*$F101,0)+MAX((Expenses!MZ$17-$K103/12)*$J103*$F101,0)+MAX((Expenses!MZ$16-$K104/12)*$J104*$F101,0)+MAX((Expenses!MZ$18-$K105/12)*$J105*$F101,0)))),0)</f>
        <v>0</v>
      </c>
      <c r="NC267" s="515">
        <f>IF(AND(NC$167&lt;=$E101,NC$167&gt;=EOMONTH($D101,0)),IF($G101="NNN",SUM(Expenses!NA$14:NA$18)*$F101,IF($G101="FSG",0,IF($G101="MG",SUMPRODUCT(Expenses!NA$14:NA$18,$I101:$I105)*$F101,MAX((Expenses!NA$15-$K101/12)*$J101*$F101,0)+MAX((Expenses!NA$14-$K102/12)*$J102*$F101,0)+MAX((Expenses!NA$17-$K103/12)*$J103*$F101,0)+MAX((Expenses!NA$16-$K104/12)*$J104*$F101,0)+MAX((Expenses!NA$18-$K105/12)*$J105*$F101,0)))),0)</f>
        <v>0</v>
      </c>
      <c r="ND267" s="515">
        <f>IF(AND(ND$167&lt;=$E101,ND$167&gt;=EOMONTH($D101,0)),IF($G101="NNN",SUM(Expenses!NB$14:NB$18)*$F101,IF($G101="FSG",0,IF($G101="MG",SUMPRODUCT(Expenses!NB$14:NB$18,$I101:$I105)*$F101,MAX((Expenses!NB$15-$K101/12)*$J101*$F101,0)+MAX((Expenses!NB$14-$K102/12)*$J102*$F101,0)+MAX((Expenses!NB$17-$K103/12)*$J103*$F101,0)+MAX((Expenses!NB$16-$K104/12)*$J104*$F101,0)+MAX((Expenses!NB$18-$K105/12)*$J105*$F101,0)))),0)</f>
        <v>0</v>
      </c>
      <c r="NE267" s="515">
        <f>IF(AND(NE$167&lt;=$E101,NE$167&gt;=EOMONTH($D101,0)),IF($G101="NNN",SUM(Expenses!NC$14:NC$18)*$F101,IF($G101="FSG",0,IF($G101="MG",SUMPRODUCT(Expenses!NC$14:NC$18,$I101:$I105)*$F101,MAX((Expenses!NC$15-$K101/12)*$J101*$F101,0)+MAX((Expenses!NC$14-$K102/12)*$J102*$F101,0)+MAX((Expenses!NC$17-$K103/12)*$J103*$F101,0)+MAX((Expenses!NC$16-$K104/12)*$J104*$F101,0)+MAX((Expenses!NC$18-$K105/12)*$J105*$F101,0)))),0)</f>
        <v>0</v>
      </c>
      <c r="NF267" s="515">
        <f>IF(AND(NF$167&lt;=$E101,NF$167&gt;=EOMONTH($D101,0)),IF($G101="NNN",SUM(Expenses!ND$14:ND$18)*$F101,IF($G101="FSG",0,IF($G101="MG",SUMPRODUCT(Expenses!ND$14:ND$18,$I101:$I105)*$F101,MAX((Expenses!ND$15-$K101/12)*$J101*$F101,0)+MAX((Expenses!ND$14-$K102/12)*$J102*$F101,0)+MAX((Expenses!ND$17-$K103/12)*$J103*$F101,0)+MAX((Expenses!ND$16-$K104/12)*$J104*$F101,0)+MAX((Expenses!ND$18-$K105/12)*$J105*$F101,0)))),0)</f>
        <v>0</v>
      </c>
      <c r="NG267" s="515">
        <f>IF(AND(NG$167&lt;=$E101,NG$167&gt;=EOMONTH($D101,0)),IF($G101="NNN",SUM(Expenses!NE$14:NE$18)*$F101,IF($G101="FSG",0,IF($G101="MG",SUMPRODUCT(Expenses!NE$14:NE$18,$I101:$I105)*$F101,MAX((Expenses!NE$15-$K101/12)*$J101*$F101,0)+MAX((Expenses!NE$14-$K102/12)*$J102*$F101,0)+MAX((Expenses!NE$17-$K103/12)*$J103*$F101,0)+MAX((Expenses!NE$16-$K104/12)*$J104*$F101,0)+MAX((Expenses!NE$18-$K105/12)*$J105*$F101,0)))),0)</f>
        <v>0</v>
      </c>
      <c r="NH267" s="515">
        <f>IF(AND(NH$167&lt;=$E101,NH$167&gt;=EOMONTH($D101,0)),IF($G101="NNN",SUM(Expenses!NF$14:NF$18)*$F101,IF($G101="FSG",0,IF($G101="MG",SUMPRODUCT(Expenses!NF$14:NF$18,$I101:$I105)*$F101,MAX((Expenses!NF$15-$K101/12)*$J101*$F101,0)+MAX((Expenses!NF$14-$K102/12)*$J102*$F101,0)+MAX((Expenses!NF$17-$K103/12)*$J103*$F101,0)+MAX((Expenses!NF$16-$K104/12)*$J104*$F101,0)+MAX((Expenses!NF$18-$K105/12)*$J105*$F101,0)))),0)</f>
        <v>0</v>
      </c>
      <c r="NI267" s="515">
        <f>IF(AND(NI$167&lt;=$E101,NI$167&gt;=EOMONTH($D101,0)),IF($G101="NNN",SUM(Expenses!NG$14:NG$18)*$F101,IF($G101="FSG",0,IF($G101="MG",SUMPRODUCT(Expenses!NG$14:NG$18,$I101:$I105)*$F101,MAX((Expenses!NG$15-$K101/12)*$J101*$F101,0)+MAX((Expenses!NG$14-$K102/12)*$J102*$F101,0)+MAX((Expenses!NG$17-$K103/12)*$J103*$F101,0)+MAX((Expenses!NG$16-$K104/12)*$J104*$F101,0)+MAX((Expenses!NG$18-$K105/12)*$J105*$F101,0)))),0)</f>
        <v>0</v>
      </c>
      <c r="NJ267" s="515">
        <f>IF(AND(NJ$167&lt;=$E101,NJ$167&gt;=EOMONTH($D101,0)),IF($G101="NNN",SUM(Expenses!NH$14:NH$18)*$F101,IF($G101="FSG",0,IF($G101="MG",SUMPRODUCT(Expenses!NH$14:NH$18,$I101:$I105)*$F101,MAX((Expenses!NH$15-$K101/12)*$J101*$F101,0)+MAX((Expenses!NH$14-$K102/12)*$J102*$F101,0)+MAX((Expenses!NH$17-$K103/12)*$J103*$F101,0)+MAX((Expenses!NH$16-$K104/12)*$J104*$F101,0)+MAX((Expenses!NH$18-$K105/12)*$J105*$F101,0)))),0)</f>
        <v>0</v>
      </c>
      <c r="NK267" s="518">
        <f>IF(AND(NK$167&lt;=$E101,NK$167&gt;=EOMONTH($D101,0)),IF($G101="NNN",SUM(Expenses!NI$14:NI$18)*$F101,IF($G101="FSG",0,IF($G101="MG",SUMPRODUCT(Expenses!NI$14:NI$18,$I101:$I105)*$F101,MAX((Expenses!NI$15-$K101/12)*$J101*$F101,0)+MAX((Expenses!NI$14-$K102/12)*$J102*$F101,0)+MAX((Expenses!NI$17-$K103/12)*$J103*$F101,0)+MAX((Expenses!NI$16-$K104/12)*$J104*$F101,0)+MAX((Expenses!NI$18-$K105/12)*$J105*$F101,0)))),0)</f>
        <v>0</v>
      </c>
    </row>
    <row r="268" spans="1:375" s="384" customFormat="1" ht="13.8" x14ac:dyDescent="0.3">
      <c r="A268" s="517">
        <f t="shared" si="391"/>
        <v>0</v>
      </c>
      <c r="B268" s="421" t="s">
        <v>329</v>
      </c>
      <c r="C268" s="514" t="s">
        <v>330</v>
      </c>
      <c r="D268" s="515">
        <f t="shared" ref="D268:BO268" si="392">IF(OR($AL101=0,D$167&gt;$E101,D$167&lt;EOMONTH($D101,0)),0,IF(((($AJ101*((1+$AN101)^(D$165-1))/12))-(D266/$AM101))*$AM101&lt;0,0,((($AJ101*((1+$AN101)^(D$165-1))/12))-(D266/$AM101))*$AM101))</f>
        <v>0</v>
      </c>
      <c r="E268" s="515">
        <f t="shared" si="392"/>
        <v>0</v>
      </c>
      <c r="F268" s="515">
        <f t="shared" si="392"/>
        <v>0</v>
      </c>
      <c r="G268" s="515">
        <f t="shared" si="392"/>
        <v>0</v>
      </c>
      <c r="H268" s="515">
        <f t="shared" si="392"/>
        <v>0</v>
      </c>
      <c r="I268" s="515">
        <f t="shared" si="392"/>
        <v>0</v>
      </c>
      <c r="J268" s="515">
        <f t="shared" si="392"/>
        <v>0</v>
      </c>
      <c r="K268" s="515">
        <f t="shared" si="392"/>
        <v>0</v>
      </c>
      <c r="L268" s="515">
        <f t="shared" si="392"/>
        <v>0</v>
      </c>
      <c r="M268" s="515">
        <f t="shared" si="392"/>
        <v>0</v>
      </c>
      <c r="N268" s="515">
        <f t="shared" si="392"/>
        <v>0</v>
      </c>
      <c r="O268" s="515">
        <f t="shared" si="392"/>
        <v>0</v>
      </c>
      <c r="P268" s="515">
        <f t="shared" si="392"/>
        <v>0</v>
      </c>
      <c r="Q268" s="515">
        <f t="shared" si="392"/>
        <v>0</v>
      </c>
      <c r="R268" s="515">
        <f t="shared" si="392"/>
        <v>0</v>
      </c>
      <c r="S268" s="515">
        <f t="shared" si="392"/>
        <v>0</v>
      </c>
      <c r="T268" s="515">
        <f t="shared" si="392"/>
        <v>0</v>
      </c>
      <c r="U268" s="515">
        <f t="shared" si="392"/>
        <v>0</v>
      </c>
      <c r="V268" s="515">
        <f t="shared" si="392"/>
        <v>0</v>
      </c>
      <c r="W268" s="515">
        <f t="shared" si="392"/>
        <v>0</v>
      </c>
      <c r="X268" s="515">
        <f t="shared" si="392"/>
        <v>0</v>
      </c>
      <c r="Y268" s="515">
        <f t="shared" si="392"/>
        <v>0</v>
      </c>
      <c r="Z268" s="515">
        <f t="shared" si="392"/>
        <v>0</v>
      </c>
      <c r="AA268" s="515">
        <f t="shared" si="392"/>
        <v>0</v>
      </c>
      <c r="AB268" s="515">
        <f t="shared" si="392"/>
        <v>0</v>
      </c>
      <c r="AC268" s="515">
        <f t="shared" si="392"/>
        <v>0</v>
      </c>
      <c r="AD268" s="515">
        <f t="shared" si="392"/>
        <v>0</v>
      </c>
      <c r="AE268" s="515">
        <f t="shared" si="392"/>
        <v>0</v>
      </c>
      <c r="AF268" s="515">
        <f t="shared" si="392"/>
        <v>0</v>
      </c>
      <c r="AG268" s="515">
        <f t="shared" si="392"/>
        <v>0</v>
      </c>
      <c r="AH268" s="515">
        <f t="shared" si="392"/>
        <v>0</v>
      </c>
      <c r="AI268" s="515">
        <f t="shared" si="392"/>
        <v>0</v>
      </c>
      <c r="AJ268" s="515">
        <f t="shared" si="392"/>
        <v>0</v>
      </c>
      <c r="AK268" s="515">
        <f t="shared" si="392"/>
        <v>0</v>
      </c>
      <c r="AL268" s="515">
        <f t="shared" si="392"/>
        <v>0</v>
      </c>
      <c r="AM268" s="515">
        <f t="shared" si="392"/>
        <v>0</v>
      </c>
      <c r="AN268" s="515">
        <f t="shared" si="392"/>
        <v>0</v>
      </c>
      <c r="AO268" s="515">
        <f t="shared" si="392"/>
        <v>0</v>
      </c>
      <c r="AP268" s="515">
        <f t="shared" si="392"/>
        <v>0</v>
      </c>
      <c r="AQ268" s="515">
        <f t="shared" si="392"/>
        <v>0</v>
      </c>
      <c r="AR268" s="515">
        <f t="shared" si="392"/>
        <v>0</v>
      </c>
      <c r="AS268" s="515">
        <f t="shared" si="392"/>
        <v>0</v>
      </c>
      <c r="AT268" s="515">
        <f t="shared" si="392"/>
        <v>0</v>
      </c>
      <c r="AU268" s="515">
        <f t="shared" si="392"/>
        <v>0</v>
      </c>
      <c r="AV268" s="515">
        <f t="shared" si="392"/>
        <v>0</v>
      </c>
      <c r="AW268" s="515">
        <f t="shared" si="392"/>
        <v>0</v>
      </c>
      <c r="AX268" s="515">
        <f t="shared" si="392"/>
        <v>0</v>
      </c>
      <c r="AY268" s="515">
        <f t="shared" si="392"/>
        <v>0</v>
      </c>
      <c r="AZ268" s="515">
        <f t="shared" si="392"/>
        <v>0</v>
      </c>
      <c r="BA268" s="515">
        <f t="shared" si="392"/>
        <v>0</v>
      </c>
      <c r="BB268" s="515">
        <f t="shared" si="392"/>
        <v>0</v>
      </c>
      <c r="BC268" s="515">
        <f t="shared" si="392"/>
        <v>0</v>
      </c>
      <c r="BD268" s="515">
        <f t="shared" si="392"/>
        <v>0</v>
      </c>
      <c r="BE268" s="515">
        <f t="shared" si="392"/>
        <v>0</v>
      </c>
      <c r="BF268" s="515">
        <f t="shared" si="392"/>
        <v>0</v>
      </c>
      <c r="BG268" s="515">
        <f t="shared" si="392"/>
        <v>0</v>
      </c>
      <c r="BH268" s="515">
        <f t="shared" si="392"/>
        <v>0</v>
      </c>
      <c r="BI268" s="515">
        <f t="shared" si="392"/>
        <v>0</v>
      </c>
      <c r="BJ268" s="515">
        <f t="shared" si="392"/>
        <v>0</v>
      </c>
      <c r="BK268" s="515">
        <f t="shared" si="392"/>
        <v>0</v>
      </c>
      <c r="BL268" s="515">
        <f t="shared" si="392"/>
        <v>0</v>
      </c>
      <c r="BM268" s="515">
        <f t="shared" si="392"/>
        <v>0</v>
      </c>
      <c r="BN268" s="515">
        <f t="shared" si="392"/>
        <v>0</v>
      </c>
      <c r="BO268" s="515">
        <f t="shared" si="392"/>
        <v>0</v>
      </c>
      <c r="BP268" s="515">
        <f t="shared" ref="BP268:EA268" si="393">IF(OR($AL101=0,BP$167&gt;$E101,BP$167&lt;EOMONTH($D101,0)),0,IF(((($AJ101*((1+$AN101)^(BP$165-1))/12))-(BP266/$AM101))*$AM101&lt;0,0,((($AJ101*((1+$AN101)^(BP$165-1))/12))-(BP266/$AM101))*$AM101))</f>
        <v>0</v>
      </c>
      <c r="BQ268" s="515">
        <f t="shared" si="393"/>
        <v>0</v>
      </c>
      <c r="BR268" s="515">
        <f t="shared" si="393"/>
        <v>0</v>
      </c>
      <c r="BS268" s="515">
        <f t="shared" si="393"/>
        <v>0</v>
      </c>
      <c r="BT268" s="515">
        <f t="shared" si="393"/>
        <v>0</v>
      </c>
      <c r="BU268" s="515">
        <f t="shared" si="393"/>
        <v>0</v>
      </c>
      <c r="BV268" s="515">
        <f t="shared" si="393"/>
        <v>0</v>
      </c>
      <c r="BW268" s="515">
        <f t="shared" si="393"/>
        <v>0</v>
      </c>
      <c r="BX268" s="515">
        <f t="shared" si="393"/>
        <v>0</v>
      </c>
      <c r="BY268" s="515">
        <f t="shared" si="393"/>
        <v>0</v>
      </c>
      <c r="BZ268" s="515">
        <f t="shared" si="393"/>
        <v>0</v>
      </c>
      <c r="CA268" s="515">
        <f t="shared" si="393"/>
        <v>0</v>
      </c>
      <c r="CB268" s="515">
        <f t="shared" si="393"/>
        <v>0</v>
      </c>
      <c r="CC268" s="515">
        <f t="shared" si="393"/>
        <v>0</v>
      </c>
      <c r="CD268" s="515">
        <f t="shared" si="393"/>
        <v>0</v>
      </c>
      <c r="CE268" s="515">
        <f t="shared" si="393"/>
        <v>0</v>
      </c>
      <c r="CF268" s="515">
        <f t="shared" si="393"/>
        <v>0</v>
      </c>
      <c r="CG268" s="515">
        <f t="shared" si="393"/>
        <v>0</v>
      </c>
      <c r="CH268" s="515">
        <f t="shared" si="393"/>
        <v>0</v>
      </c>
      <c r="CI268" s="515">
        <f t="shared" si="393"/>
        <v>0</v>
      </c>
      <c r="CJ268" s="515">
        <f t="shared" si="393"/>
        <v>0</v>
      </c>
      <c r="CK268" s="515">
        <f t="shared" si="393"/>
        <v>0</v>
      </c>
      <c r="CL268" s="515">
        <f t="shared" si="393"/>
        <v>0</v>
      </c>
      <c r="CM268" s="515">
        <f t="shared" si="393"/>
        <v>0</v>
      </c>
      <c r="CN268" s="515">
        <f t="shared" si="393"/>
        <v>0</v>
      </c>
      <c r="CO268" s="515">
        <f t="shared" si="393"/>
        <v>0</v>
      </c>
      <c r="CP268" s="515">
        <f t="shared" si="393"/>
        <v>0</v>
      </c>
      <c r="CQ268" s="515">
        <f t="shared" si="393"/>
        <v>0</v>
      </c>
      <c r="CR268" s="515">
        <f t="shared" si="393"/>
        <v>0</v>
      </c>
      <c r="CS268" s="515">
        <f t="shared" si="393"/>
        <v>0</v>
      </c>
      <c r="CT268" s="515">
        <f t="shared" si="393"/>
        <v>0</v>
      </c>
      <c r="CU268" s="515">
        <f t="shared" si="393"/>
        <v>0</v>
      </c>
      <c r="CV268" s="515">
        <f t="shared" si="393"/>
        <v>0</v>
      </c>
      <c r="CW268" s="515">
        <f t="shared" si="393"/>
        <v>0</v>
      </c>
      <c r="CX268" s="515">
        <f t="shared" si="393"/>
        <v>0</v>
      </c>
      <c r="CY268" s="515">
        <f t="shared" si="393"/>
        <v>0</v>
      </c>
      <c r="CZ268" s="515">
        <f t="shared" si="393"/>
        <v>0</v>
      </c>
      <c r="DA268" s="515">
        <f t="shared" si="393"/>
        <v>0</v>
      </c>
      <c r="DB268" s="515">
        <f t="shared" si="393"/>
        <v>0</v>
      </c>
      <c r="DC268" s="515">
        <f t="shared" si="393"/>
        <v>0</v>
      </c>
      <c r="DD268" s="515">
        <f t="shared" si="393"/>
        <v>0</v>
      </c>
      <c r="DE268" s="515">
        <f t="shared" si="393"/>
        <v>0</v>
      </c>
      <c r="DF268" s="515">
        <f t="shared" si="393"/>
        <v>0</v>
      </c>
      <c r="DG268" s="515">
        <f t="shared" si="393"/>
        <v>0</v>
      </c>
      <c r="DH268" s="515">
        <f t="shared" si="393"/>
        <v>0</v>
      </c>
      <c r="DI268" s="515">
        <f t="shared" si="393"/>
        <v>0</v>
      </c>
      <c r="DJ268" s="515">
        <f t="shared" si="393"/>
        <v>0</v>
      </c>
      <c r="DK268" s="515">
        <f t="shared" si="393"/>
        <v>0</v>
      </c>
      <c r="DL268" s="515">
        <f t="shared" si="393"/>
        <v>0</v>
      </c>
      <c r="DM268" s="515">
        <f t="shared" si="393"/>
        <v>0</v>
      </c>
      <c r="DN268" s="515">
        <f t="shared" si="393"/>
        <v>0</v>
      </c>
      <c r="DO268" s="515">
        <f t="shared" si="393"/>
        <v>0</v>
      </c>
      <c r="DP268" s="515">
        <f t="shared" si="393"/>
        <v>0</v>
      </c>
      <c r="DQ268" s="515">
        <f t="shared" si="393"/>
        <v>0</v>
      </c>
      <c r="DR268" s="515">
        <f t="shared" si="393"/>
        <v>0</v>
      </c>
      <c r="DS268" s="515">
        <f t="shared" si="393"/>
        <v>0</v>
      </c>
      <c r="DT268" s="515">
        <f t="shared" si="393"/>
        <v>0</v>
      </c>
      <c r="DU268" s="515">
        <f t="shared" si="393"/>
        <v>0</v>
      </c>
      <c r="DV268" s="515">
        <f t="shared" si="393"/>
        <v>0</v>
      </c>
      <c r="DW268" s="515">
        <f t="shared" si="393"/>
        <v>0</v>
      </c>
      <c r="DX268" s="515">
        <f t="shared" si="393"/>
        <v>0</v>
      </c>
      <c r="DY268" s="515">
        <f t="shared" si="393"/>
        <v>0</v>
      </c>
      <c r="DZ268" s="515">
        <f t="shared" si="393"/>
        <v>0</v>
      </c>
      <c r="EA268" s="515">
        <f t="shared" si="393"/>
        <v>0</v>
      </c>
      <c r="EB268" s="515">
        <f t="shared" ref="EB268:GM268" si="394">IF(OR($AL101=0,EB$167&gt;$E101,EB$167&lt;EOMONTH($D101,0)),0,IF(((($AJ101*((1+$AN101)^(EB$165-1))/12))-(EB266/$AM101))*$AM101&lt;0,0,((($AJ101*((1+$AN101)^(EB$165-1))/12))-(EB266/$AM101))*$AM101))</f>
        <v>0</v>
      </c>
      <c r="EC268" s="515">
        <f t="shared" si="394"/>
        <v>0</v>
      </c>
      <c r="ED268" s="515">
        <f t="shared" si="394"/>
        <v>0</v>
      </c>
      <c r="EE268" s="515">
        <f t="shared" si="394"/>
        <v>0</v>
      </c>
      <c r="EF268" s="515">
        <f t="shared" si="394"/>
        <v>0</v>
      </c>
      <c r="EG268" s="515">
        <f t="shared" si="394"/>
        <v>0</v>
      </c>
      <c r="EH268" s="515">
        <f t="shared" si="394"/>
        <v>0</v>
      </c>
      <c r="EI268" s="515">
        <f t="shared" si="394"/>
        <v>0</v>
      </c>
      <c r="EJ268" s="515">
        <f t="shared" si="394"/>
        <v>0</v>
      </c>
      <c r="EK268" s="515">
        <f t="shared" si="394"/>
        <v>0</v>
      </c>
      <c r="EL268" s="515">
        <f t="shared" si="394"/>
        <v>0</v>
      </c>
      <c r="EM268" s="515">
        <f t="shared" si="394"/>
        <v>0</v>
      </c>
      <c r="EN268" s="515">
        <f t="shared" si="394"/>
        <v>0</v>
      </c>
      <c r="EO268" s="515">
        <f t="shared" si="394"/>
        <v>0</v>
      </c>
      <c r="EP268" s="515">
        <f t="shared" si="394"/>
        <v>0</v>
      </c>
      <c r="EQ268" s="515">
        <f t="shared" si="394"/>
        <v>0</v>
      </c>
      <c r="ER268" s="515">
        <f t="shared" si="394"/>
        <v>0</v>
      </c>
      <c r="ES268" s="515">
        <f t="shared" si="394"/>
        <v>0</v>
      </c>
      <c r="ET268" s="515">
        <f t="shared" si="394"/>
        <v>0</v>
      </c>
      <c r="EU268" s="515">
        <f t="shared" si="394"/>
        <v>0</v>
      </c>
      <c r="EV268" s="515">
        <f t="shared" si="394"/>
        <v>0</v>
      </c>
      <c r="EW268" s="515">
        <f t="shared" si="394"/>
        <v>0</v>
      </c>
      <c r="EX268" s="515">
        <f t="shared" si="394"/>
        <v>0</v>
      </c>
      <c r="EY268" s="515">
        <f t="shared" si="394"/>
        <v>0</v>
      </c>
      <c r="EZ268" s="515">
        <f t="shared" si="394"/>
        <v>0</v>
      </c>
      <c r="FA268" s="515">
        <f t="shared" si="394"/>
        <v>0</v>
      </c>
      <c r="FB268" s="515">
        <f t="shared" si="394"/>
        <v>0</v>
      </c>
      <c r="FC268" s="515">
        <f t="shared" si="394"/>
        <v>0</v>
      </c>
      <c r="FD268" s="515">
        <f t="shared" si="394"/>
        <v>0</v>
      </c>
      <c r="FE268" s="515">
        <f t="shared" si="394"/>
        <v>0</v>
      </c>
      <c r="FF268" s="515">
        <f t="shared" si="394"/>
        <v>0</v>
      </c>
      <c r="FG268" s="515">
        <f t="shared" si="394"/>
        <v>0</v>
      </c>
      <c r="FH268" s="515">
        <f t="shared" si="394"/>
        <v>0</v>
      </c>
      <c r="FI268" s="515">
        <f t="shared" si="394"/>
        <v>0</v>
      </c>
      <c r="FJ268" s="515">
        <f t="shared" si="394"/>
        <v>0</v>
      </c>
      <c r="FK268" s="515">
        <f t="shared" si="394"/>
        <v>0</v>
      </c>
      <c r="FL268" s="515">
        <f t="shared" si="394"/>
        <v>0</v>
      </c>
      <c r="FM268" s="515">
        <f t="shared" si="394"/>
        <v>0</v>
      </c>
      <c r="FN268" s="515">
        <f t="shared" si="394"/>
        <v>0</v>
      </c>
      <c r="FO268" s="515">
        <f t="shared" si="394"/>
        <v>0</v>
      </c>
      <c r="FP268" s="515">
        <f t="shared" si="394"/>
        <v>0</v>
      </c>
      <c r="FQ268" s="515">
        <f t="shared" si="394"/>
        <v>0</v>
      </c>
      <c r="FR268" s="515">
        <f t="shared" si="394"/>
        <v>0</v>
      </c>
      <c r="FS268" s="515">
        <f t="shared" si="394"/>
        <v>0</v>
      </c>
      <c r="FT268" s="515">
        <f t="shared" si="394"/>
        <v>0</v>
      </c>
      <c r="FU268" s="515">
        <f t="shared" si="394"/>
        <v>0</v>
      </c>
      <c r="FV268" s="515">
        <f t="shared" si="394"/>
        <v>0</v>
      </c>
      <c r="FW268" s="515">
        <f t="shared" si="394"/>
        <v>0</v>
      </c>
      <c r="FX268" s="515">
        <f t="shared" si="394"/>
        <v>0</v>
      </c>
      <c r="FY268" s="515">
        <f t="shared" si="394"/>
        <v>0</v>
      </c>
      <c r="FZ268" s="515">
        <f t="shared" si="394"/>
        <v>0</v>
      </c>
      <c r="GA268" s="515">
        <f t="shared" si="394"/>
        <v>0</v>
      </c>
      <c r="GB268" s="515">
        <f t="shared" si="394"/>
        <v>0</v>
      </c>
      <c r="GC268" s="515">
        <f t="shared" si="394"/>
        <v>0</v>
      </c>
      <c r="GD268" s="515">
        <f t="shared" si="394"/>
        <v>0</v>
      </c>
      <c r="GE268" s="515">
        <f t="shared" si="394"/>
        <v>0</v>
      </c>
      <c r="GF268" s="515">
        <f t="shared" si="394"/>
        <v>0</v>
      </c>
      <c r="GG268" s="515">
        <f t="shared" si="394"/>
        <v>0</v>
      </c>
      <c r="GH268" s="515">
        <f t="shared" si="394"/>
        <v>0</v>
      </c>
      <c r="GI268" s="515">
        <f t="shared" si="394"/>
        <v>0</v>
      </c>
      <c r="GJ268" s="515">
        <f t="shared" si="394"/>
        <v>0</v>
      </c>
      <c r="GK268" s="515">
        <f t="shared" si="394"/>
        <v>0</v>
      </c>
      <c r="GL268" s="515">
        <f t="shared" si="394"/>
        <v>0</v>
      </c>
      <c r="GM268" s="515">
        <f t="shared" si="394"/>
        <v>0</v>
      </c>
      <c r="GN268" s="515">
        <f t="shared" ref="GN268:IY268" si="395">IF(OR($AL101=0,GN$167&gt;$E101,GN$167&lt;EOMONTH($D101,0)),0,IF(((($AJ101*((1+$AN101)^(GN$165-1))/12))-(GN266/$AM101))*$AM101&lt;0,0,((($AJ101*((1+$AN101)^(GN$165-1))/12))-(GN266/$AM101))*$AM101))</f>
        <v>0</v>
      </c>
      <c r="GO268" s="515">
        <f t="shared" si="395"/>
        <v>0</v>
      </c>
      <c r="GP268" s="515">
        <f t="shared" si="395"/>
        <v>0</v>
      </c>
      <c r="GQ268" s="515">
        <f t="shared" si="395"/>
        <v>0</v>
      </c>
      <c r="GR268" s="515">
        <f t="shared" si="395"/>
        <v>0</v>
      </c>
      <c r="GS268" s="515">
        <f t="shared" si="395"/>
        <v>0</v>
      </c>
      <c r="GT268" s="515">
        <f t="shared" si="395"/>
        <v>0</v>
      </c>
      <c r="GU268" s="515">
        <f t="shared" si="395"/>
        <v>0</v>
      </c>
      <c r="GV268" s="515">
        <f t="shared" si="395"/>
        <v>0</v>
      </c>
      <c r="GW268" s="515">
        <f t="shared" si="395"/>
        <v>0</v>
      </c>
      <c r="GX268" s="515">
        <f t="shared" si="395"/>
        <v>0</v>
      </c>
      <c r="GY268" s="515">
        <f t="shared" si="395"/>
        <v>0</v>
      </c>
      <c r="GZ268" s="515">
        <f t="shared" si="395"/>
        <v>0</v>
      </c>
      <c r="HA268" s="515">
        <f t="shared" si="395"/>
        <v>0</v>
      </c>
      <c r="HB268" s="515">
        <f t="shared" si="395"/>
        <v>0</v>
      </c>
      <c r="HC268" s="515">
        <f t="shared" si="395"/>
        <v>0</v>
      </c>
      <c r="HD268" s="515">
        <f t="shared" si="395"/>
        <v>0</v>
      </c>
      <c r="HE268" s="515">
        <f t="shared" si="395"/>
        <v>0</v>
      </c>
      <c r="HF268" s="515">
        <f t="shared" si="395"/>
        <v>0</v>
      </c>
      <c r="HG268" s="515">
        <f t="shared" si="395"/>
        <v>0</v>
      </c>
      <c r="HH268" s="515">
        <f t="shared" si="395"/>
        <v>0</v>
      </c>
      <c r="HI268" s="515">
        <f t="shared" si="395"/>
        <v>0</v>
      </c>
      <c r="HJ268" s="515">
        <f t="shared" si="395"/>
        <v>0</v>
      </c>
      <c r="HK268" s="515">
        <f t="shared" si="395"/>
        <v>0</v>
      </c>
      <c r="HL268" s="515">
        <f t="shared" si="395"/>
        <v>0</v>
      </c>
      <c r="HM268" s="515">
        <f t="shared" si="395"/>
        <v>0</v>
      </c>
      <c r="HN268" s="515">
        <f t="shared" si="395"/>
        <v>0</v>
      </c>
      <c r="HO268" s="515">
        <f t="shared" si="395"/>
        <v>0</v>
      </c>
      <c r="HP268" s="515">
        <f t="shared" si="395"/>
        <v>0</v>
      </c>
      <c r="HQ268" s="515">
        <f t="shared" si="395"/>
        <v>0</v>
      </c>
      <c r="HR268" s="515">
        <f t="shared" si="395"/>
        <v>0</v>
      </c>
      <c r="HS268" s="515">
        <f t="shared" si="395"/>
        <v>0</v>
      </c>
      <c r="HT268" s="515">
        <f t="shared" si="395"/>
        <v>0</v>
      </c>
      <c r="HU268" s="515">
        <f t="shared" si="395"/>
        <v>0</v>
      </c>
      <c r="HV268" s="515">
        <f t="shared" si="395"/>
        <v>0</v>
      </c>
      <c r="HW268" s="515">
        <f t="shared" si="395"/>
        <v>0</v>
      </c>
      <c r="HX268" s="515">
        <f t="shared" si="395"/>
        <v>0</v>
      </c>
      <c r="HY268" s="515">
        <f t="shared" si="395"/>
        <v>0</v>
      </c>
      <c r="HZ268" s="515">
        <f t="shared" si="395"/>
        <v>0</v>
      </c>
      <c r="IA268" s="515">
        <f t="shared" si="395"/>
        <v>0</v>
      </c>
      <c r="IB268" s="515">
        <f t="shared" si="395"/>
        <v>0</v>
      </c>
      <c r="IC268" s="515">
        <f t="shared" si="395"/>
        <v>0</v>
      </c>
      <c r="ID268" s="515">
        <f t="shared" si="395"/>
        <v>0</v>
      </c>
      <c r="IE268" s="515">
        <f t="shared" si="395"/>
        <v>0</v>
      </c>
      <c r="IF268" s="515">
        <f t="shared" si="395"/>
        <v>0</v>
      </c>
      <c r="IG268" s="515">
        <f t="shared" si="395"/>
        <v>0</v>
      </c>
      <c r="IH268" s="515">
        <f t="shared" si="395"/>
        <v>0</v>
      </c>
      <c r="II268" s="515">
        <f t="shared" si="395"/>
        <v>0</v>
      </c>
      <c r="IJ268" s="515">
        <f t="shared" si="395"/>
        <v>0</v>
      </c>
      <c r="IK268" s="515">
        <f t="shared" si="395"/>
        <v>0</v>
      </c>
      <c r="IL268" s="515">
        <f t="shared" si="395"/>
        <v>0</v>
      </c>
      <c r="IM268" s="515">
        <f t="shared" si="395"/>
        <v>0</v>
      </c>
      <c r="IN268" s="515">
        <f t="shared" si="395"/>
        <v>0</v>
      </c>
      <c r="IO268" s="515">
        <f t="shared" si="395"/>
        <v>0</v>
      </c>
      <c r="IP268" s="515">
        <f t="shared" si="395"/>
        <v>0</v>
      </c>
      <c r="IQ268" s="515">
        <f t="shared" si="395"/>
        <v>0</v>
      </c>
      <c r="IR268" s="515">
        <f t="shared" si="395"/>
        <v>0</v>
      </c>
      <c r="IS268" s="515">
        <f t="shared" si="395"/>
        <v>0</v>
      </c>
      <c r="IT268" s="515">
        <f t="shared" si="395"/>
        <v>0</v>
      </c>
      <c r="IU268" s="515">
        <f t="shared" si="395"/>
        <v>0</v>
      </c>
      <c r="IV268" s="515">
        <f t="shared" si="395"/>
        <v>0</v>
      </c>
      <c r="IW268" s="515">
        <f t="shared" si="395"/>
        <v>0</v>
      </c>
      <c r="IX268" s="515">
        <f t="shared" si="395"/>
        <v>0</v>
      </c>
      <c r="IY268" s="515">
        <f t="shared" si="395"/>
        <v>0</v>
      </c>
      <c r="IZ268" s="515">
        <f t="shared" ref="IZ268:LK268" si="396">IF(OR($AL101=0,IZ$167&gt;$E101,IZ$167&lt;EOMONTH($D101,0)),0,IF(((($AJ101*((1+$AN101)^(IZ$165-1))/12))-(IZ266/$AM101))*$AM101&lt;0,0,((($AJ101*((1+$AN101)^(IZ$165-1))/12))-(IZ266/$AM101))*$AM101))</f>
        <v>0</v>
      </c>
      <c r="JA268" s="515">
        <f t="shared" si="396"/>
        <v>0</v>
      </c>
      <c r="JB268" s="515">
        <f t="shared" si="396"/>
        <v>0</v>
      </c>
      <c r="JC268" s="515">
        <f t="shared" si="396"/>
        <v>0</v>
      </c>
      <c r="JD268" s="515">
        <f t="shared" si="396"/>
        <v>0</v>
      </c>
      <c r="JE268" s="515">
        <f t="shared" si="396"/>
        <v>0</v>
      </c>
      <c r="JF268" s="515">
        <f t="shared" si="396"/>
        <v>0</v>
      </c>
      <c r="JG268" s="515">
        <f t="shared" si="396"/>
        <v>0</v>
      </c>
      <c r="JH268" s="515">
        <f t="shared" si="396"/>
        <v>0</v>
      </c>
      <c r="JI268" s="515">
        <f t="shared" si="396"/>
        <v>0</v>
      </c>
      <c r="JJ268" s="515">
        <f t="shared" si="396"/>
        <v>0</v>
      </c>
      <c r="JK268" s="515">
        <f t="shared" si="396"/>
        <v>0</v>
      </c>
      <c r="JL268" s="515">
        <f t="shared" si="396"/>
        <v>0</v>
      </c>
      <c r="JM268" s="515">
        <f t="shared" si="396"/>
        <v>0</v>
      </c>
      <c r="JN268" s="515">
        <f t="shared" si="396"/>
        <v>0</v>
      </c>
      <c r="JO268" s="515">
        <f t="shared" si="396"/>
        <v>0</v>
      </c>
      <c r="JP268" s="515">
        <f t="shared" si="396"/>
        <v>0</v>
      </c>
      <c r="JQ268" s="515">
        <f t="shared" si="396"/>
        <v>0</v>
      </c>
      <c r="JR268" s="515">
        <f t="shared" si="396"/>
        <v>0</v>
      </c>
      <c r="JS268" s="515">
        <f t="shared" si="396"/>
        <v>0</v>
      </c>
      <c r="JT268" s="515">
        <f t="shared" si="396"/>
        <v>0</v>
      </c>
      <c r="JU268" s="515">
        <f t="shared" si="396"/>
        <v>0</v>
      </c>
      <c r="JV268" s="515">
        <f t="shared" si="396"/>
        <v>0</v>
      </c>
      <c r="JW268" s="515">
        <f t="shared" si="396"/>
        <v>0</v>
      </c>
      <c r="JX268" s="515">
        <f t="shared" si="396"/>
        <v>0</v>
      </c>
      <c r="JY268" s="515">
        <f t="shared" si="396"/>
        <v>0</v>
      </c>
      <c r="JZ268" s="515">
        <f t="shared" si="396"/>
        <v>0</v>
      </c>
      <c r="KA268" s="515">
        <f t="shared" si="396"/>
        <v>0</v>
      </c>
      <c r="KB268" s="515">
        <f t="shared" si="396"/>
        <v>0</v>
      </c>
      <c r="KC268" s="515">
        <f t="shared" si="396"/>
        <v>0</v>
      </c>
      <c r="KD268" s="515">
        <f t="shared" si="396"/>
        <v>0</v>
      </c>
      <c r="KE268" s="515">
        <f t="shared" si="396"/>
        <v>0</v>
      </c>
      <c r="KF268" s="515">
        <f t="shared" si="396"/>
        <v>0</v>
      </c>
      <c r="KG268" s="515">
        <f t="shared" si="396"/>
        <v>0</v>
      </c>
      <c r="KH268" s="515">
        <f t="shared" si="396"/>
        <v>0</v>
      </c>
      <c r="KI268" s="515">
        <f t="shared" si="396"/>
        <v>0</v>
      </c>
      <c r="KJ268" s="515">
        <f t="shared" si="396"/>
        <v>0</v>
      </c>
      <c r="KK268" s="515">
        <f t="shared" si="396"/>
        <v>0</v>
      </c>
      <c r="KL268" s="515">
        <f t="shared" si="396"/>
        <v>0</v>
      </c>
      <c r="KM268" s="515">
        <f t="shared" si="396"/>
        <v>0</v>
      </c>
      <c r="KN268" s="515">
        <f t="shared" si="396"/>
        <v>0</v>
      </c>
      <c r="KO268" s="515">
        <f t="shared" si="396"/>
        <v>0</v>
      </c>
      <c r="KP268" s="515">
        <f t="shared" si="396"/>
        <v>0</v>
      </c>
      <c r="KQ268" s="515">
        <f t="shared" si="396"/>
        <v>0</v>
      </c>
      <c r="KR268" s="515">
        <f t="shared" si="396"/>
        <v>0</v>
      </c>
      <c r="KS268" s="515">
        <f t="shared" si="396"/>
        <v>0</v>
      </c>
      <c r="KT268" s="515">
        <f t="shared" si="396"/>
        <v>0</v>
      </c>
      <c r="KU268" s="515">
        <f t="shared" si="396"/>
        <v>0</v>
      </c>
      <c r="KV268" s="515">
        <f t="shared" si="396"/>
        <v>0</v>
      </c>
      <c r="KW268" s="515">
        <f t="shared" si="396"/>
        <v>0</v>
      </c>
      <c r="KX268" s="515">
        <f t="shared" si="396"/>
        <v>0</v>
      </c>
      <c r="KY268" s="515">
        <f t="shared" si="396"/>
        <v>0</v>
      </c>
      <c r="KZ268" s="515">
        <f t="shared" si="396"/>
        <v>0</v>
      </c>
      <c r="LA268" s="515">
        <f t="shared" si="396"/>
        <v>0</v>
      </c>
      <c r="LB268" s="515">
        <f t="shared" si="396"/>
        <v>0</v>
      </c>
      <c r="LC268" s="515">
        <f t="shared" si="396"/>
        <v>0</v>
      </c>
      <c r="LD268" s="515">
        <f t="shared" si="396"/>
        <v>0</v>
      </c>
      <c r="LE268" s="515">
        <f t="shared" si="396"/>
        <v>0</v>
      </c>
      <c r="LF268" s="515">
        <f t="shared" si="396"/>
        <v>0</v>
      </c>
      <c r="LG268" s="515">
        <f t="shared" si="396"/>
        <v>0</v>
      </c>
      <c r="LH268" s="515">
        <f t="shared" si="396"/>
        <v>0</v>
      </c>
      <c r="LI268" s="515">
        <f t="shared" si="396"/>
        <v>0</v>
      </c>
      <c r="LJ268" s="515">
        <f t="shared" si="396"/>
        <v>0</v>
      </c>
      <c r="LK268" s="515">
        <f t="shared" si="396"/>
        <v>0</v>
      </c>
      <c r="LL268" s="515">
        <f t="shared" ref="LL268:NK268" si="397">IF(OR($AL101=0,LL$167&gt;$E101,LL$167&lt;EOMONTH($D101,0)),0,IF(((($AJ101*((1+$AN101)^(LL$165-1))/12))-(LL266/$AM101))*$AM101&lt;0,0,((($AJ101*((1+$AN101)^(LL$165-1))/12))-(LL266/$AM101))*$AM101))</f>
        <v>0</v>
      </c>
      <c r="LM268" s="515">
        <f t="shared" si="397"/>
        <v>0</v>
      </c>
      <c r="LN268" s="515">
        <f t="shared" si="397"/>
        <v>0</v>
      </c>
      <c r="LO268" s="515">
        <f t="shared" si="397"/>
        <v>0</v>
      </c>
      <c r="LP268" s="515">
        <f t="shared" si="397"/>
        <v>0</v>
      </c>
      <c r="LQ268" s="515">
        <f t="shared" si="397"/>
        <v>0</v>
      </c>
      <c r="LR268" s="515">
        <f t="shared" si="397"/>
        <v>0</v>
      </c>
      <c r="LS268" s="515">
        <f t="shared" si="397"/>
        <v>0</v>
      </c>
      <c r="LT268" s="515">
        <f t="shared" si="397"/>
        <v>0</v>
      </c>
      <c r="LU268" s="515">
        <f t="shared" si="397"/>
        <v>0</v>
      </c>
      <c r="LV268" s="515">
        <f t="shared" si="397"/>
        <v>0</v>
      </c>
      <c r="LW268" s="515">
        <f t="shared" si="397"/>
        <v>0</v>
      </c>
      <c r="LX268" s="515">
        <f t="shared" si="397"/>
        <v>0</v>
      </c>
      <c r="LY268" s="515">
        <f t="shared" si="397"/>
        <v>0</v>
      </c>
      <c r="LZ268" s="515">
        <f t="shared" si="397"/>
        <v>0</v>
      </c>
      <c r="MA268" s="515">
        <f t="shared" si="397"/>
        <v>0</v>
      </c>
      <c r="MB268" s="515">
        <f t="shared" si="397"/>
        <v>0</v>
      </c>
      <c r="MC268" s="515">
        <f t="shared" si="397"/>
        <v>0</v>
      </c>
      <c r="MD268" s="515">
        <f t="shared" si="397"/>
        <v>0</v>
      </c>
      <c r="ME268" s="515">
        <f t="shared" si="397"/>
        <v>0</v>
      </c>
      <c r="MF268" s="515">
        <f t="shared" si="397"/>
        <v>0</v>
      </c>
      <c r="MG268" s="515">
        <f t="shared" si="397"/>
        <v>0</v>
      </c>
      <c r="MH268" s="515">
        <f t="shared" si="397"/>
        <v>0</v>
      </c>
      <c r="MI268" s="515">
        <f t="shared" si="397"/>
        <v>0</v>
      </c>
      <c r="MJ268" s="515">
        <f t="shared" si="397"/>
        <v>0</v>
      </c>
      <c r="MK268" s="515">
        <f t="shared" si="397"/>
        <v>0</v>
      </c>
      <c r="ML268" s="515">
        <f t="shared" si="397"/>
        <v>0</v>
      </c>
      <c r="MM268" s="515">
        <f t="shared" si="397"/>
        <v>0</v>
      </c>
      <c r="MN268" s="515">
        <f t="shared" si="397"/>
        <v>0</v>
      </c>
      <c r="MO268" s="515">
        <f t="shared" si="397"/>
        <v>0</v>
      </c>
      <c r="MP268" s="515">
        <f t="shared" si="397"/>
        <v>0</v>
      </c>
      <c r="MQ268" s="515">
        <f t="shared" si="397"/>
        <v>0</v>
      </c>
      <c r="MR268" s="515">
        <f t="shared" si="397"/>
        <v>0</v>
      </c>
      <c r="MS268" s="515">
        <f t="shared" si="397"/>
        <v>0</v>
      </c>
      <c r="MT268" s="515">
        <f t="shared" si="397"/>
        <v>0</v>
      </c>
      <c r="MU268" s="515">
        <f t="shared" si="397"/>
        <v>0</v>
      </c>
      <c r="MV268" s="515">
        <f t="shared" si="397"/>
        <v>0</v>
      </c>
      <c r="MW268" s="515">
        <f t="shared" si="397"/>
        <v>0</v>
      </c>
      <c r="MX268" s="515">
        <f t="shared" si="397"/>
        <v>0</v>
      </c>
      <c r="MY268" s="515">
        <f t="shared" si="397"/>
        <v>0</v>
      </c>
      <c r="MZ268" s="515">
        <f t="shared" si="397"/>
        <v>0</v>
      </c>
      <c r="NA268" s="515">
        <f t="shared" si="397"/>
        <v>0</v>
      </c>
      <c r="NB268" s="515">
        <f t="shared" si="397"/>
        <v>0</v>
      </c>
      <c r="NC268" s="515">
        <f t="shared" si="397"/>
        <v>0</v>
      </c>
      <c r="ND268" s="515">
        <f t="shared" si="397"/>
        <v>0</v>
      </c>
      <c r="NE268" s="515">
        <f t="shared" si="397"/>
        <v>0</v>
      </c>
      <c r="NF268" s="515">
        <f t="shared" si="397"/>
        <v>0</v>
      </c>
      <c r="NG268" s="515">
        <f t="shared" si="397"/>
        <v>0</v>
      </c>
      <c r="NH268" s="515">
        <f t="shared" si="397"/>
        <v>0</v>
      </c>
      <c r="NI268" s="515">
        <f t="shared" si="397"/>
        <v>0</v>
      </c>
      <c r="NJ268" s="515">
        <f t="shared" si="397"/>
        <v>0</v>
      </c>
      <c r="NK268" s="518">
        <f t="shared" si="397"/>
        <v>0</v>
      </c>
    </row>
    <row r="269" spans="1:375" s="384" customFormat="1" ht="13.8" x14ac:dyDescent="0.3">
      <c r="A269" s="517">
        <f t="shared" si="391"/>
        <v>0</v>
      </c>
      <c r="B269" s="421" t="s">
        <v>331</v>
      </c>
      <c r="C269" s="514" t="s">
        <v>332</v>
      </c>
      <c r="D269" s="515">
        <f t="shared" ref="D269:BO269" si="398">IF(AND(D$167&gt;=EOMONTH($D101,0),D$167&lt;EOMONTH($D101,$S101)),-D266,0)</f>
        <v>0</v>
      </c>
      <c r="E269" s="515">
        <f t="shared" si="398"/>
        <v>0</v>
      </c>
      <c r="F269" s="515">
        <f t="shared" si="398"/>
        <v>0</v>
      </c>
      <c r="G269" s="515">
        <f t="shared" si="398"/>
        <v>0</v>
      </c>
      <c r="H269" s="515">
        <f t="shared" si="398"/>
        <v>0</v>
      </c>
      <c r="I269" s="515">
        <f t="shared" si="398"/>
        <v>0</v>
      </c>
      <c r="J269" s="515">
        <f t="shared" si="398"/>
        <v>0</v>
      </c>
      <c r="K269" s="515">
        <f t="shared" si="398"/>
        <v>0</v>
      </c>
      <c r="L269" s="515">
        <f t="shared" si="398"/>
        <v>0</v>
      </c>
      <c r="M269" s="515">
        <f t="shared" si="398"/>
        <v>0</v>
      </c>
      <c r="N269" s="515">
        <f t="shared" si="398"/>
        <v>0</v>
      </c>
      <c r="O269" s="515">
        <f t="shared" si="398"/>
        <v>0</v>
      </c>
      <c r="P269" s="515">
        <f t="shared" si="398"/>
        <v>0</v>
      </c>
      <c r="Q269" s="515">
        <f t="shared" si="398"/>
        <v>0</v>
      </c>
      <c r="R269" s="515">
        <f t="shared" si="398"/>
        <v>0</v>
      </c>
      <c r="S269" s="515">
        <f t="shared" si="398"/>
        <v>0</v>
      </c>
      <c r="T269" s="515">
        <f t="shared" si="398"/>
        <v>0</v>
      </c>
      <c r="U269" s="515">
        <f t="shared" si="398"/>
        <v>0</v>
      </c>
      <c r="V269" s="515">
        <f t="shared" si="398"/>
        <v>0</v>
      </c>
      <c r="W269" s="515">
        <f t="shared" si="398"/>
        <v>0</v>
      </c>
      <c r="X269" s="515">
        <f t="shared" si="398"/>
        <v>0</v>
      </c>
      <c r="Y269" s="515">
        <f t="shared" si="398"/>
        <v>0</v>
      </c>
      <c r="Z269" s="515">
        <f t="shared" si="398"/>
        <v>0</v>
      </c>
      <c r="AA269" s="515">
        <f t="shared" si="398"/>
        <v>0</v>
      </c>
      <c r="AB269" s="515">
        <f t="shared" si="398"/>
        <v>0</v>
      </c>
      <c r="AC269" s="515">
        <f t="shared" si="398"/>
        <v>0</v>
      </c>
      <c r="AD269" s="515">
        <f t="shared" si="398"/>
        <v>0</v>
      </c>
      <c r="AE269" s="515">
        <f t="shared" si="398"/>
        <v>0</v>
      </c>
      <c r="AF269" s="515">
        <f t="shared" si="398"/>
        <v>0</v>
      </c>
      <c r="AG269" s="515">
        <f t="shared" si="398"/>
        <v>0</v>
      </c>
      <c r="AH269" s="515">
        <f t="shared" si="398"/>
        <v>0</v>
      </c>
      <c r="AI269" s="515">
        <f t="shared" si="398"/>
        <v>0</v>
      </c>
      <c r="AJ269" s="515">
        <f t="shared" si="398"/>
        <v>0</v>
      </c>
      <c r="AK269" s="515">
        <f t="shared" si="398"/>
        <v>0</v>
      </c>
      <c r="AL269" s="515">
        <f t="shared" si="398"/>
        <v>0</v>
      </c>
      <c r="AM269" s="515">
        <f t="shared" si="398"/>
        <v>0</v>
      </c>
      <c r="AN269" s="515">
        <f t="shared" si="398"/>
        <v>0</v>
      </c>
      <c r="AO269" s="515">
        <f t="shared" si="398"/>
        <v>0</v>
      </c>
      <c r="AP269" s="515">
        <f t="shared" si="398"/>
        <v>0</v>
      </c>
      <c r="AQ269" s="515">
        <f t="shared" si="398"/>
        <v>0</v>
      </c>
      <c r="AR269" s="515">
        <f t="shared" si="398"/>
        <v>0</v>
      </c>
      <c r="AS269" s="515">
        <f t="shared" si="398"/>
        <v>0</v>
      </c>
      <c r="AT269" s="515">
        <f t="shared" si="398"/>
        <v>0</v>
      </c>
      <c r="AU269" s="515">
        <f t="shared" si="398"/>
        <v>0</v>
      </c>
      <c r="AV269" s="515">
        <f t="shared" si="398"/>
        <v>0</v>
      </c>
      <c r="AW269" s="515">
        <f t="shared" si="398"/>
        <v>0</v>
      </c>
      <c r="AX269" s="515">
        <f t="shared" si="398"/>
        <v>0</v>
      </c>
      <c r="AY269" s="515">
        <f t="shared" si="398"/>
        <v>0</v>
      </c>
      <c r="AZ269" s="515">
        <f t="shared" si="398"/>
        <v>0</v>
      </c>
      <c r="BA269" s="515">
        <f t="shared" si="398"/>
        <v>0</v>
      </c>
      <c r="BB269" s="515">
        <f t="shared" si="398"/>
        <v>0</v>
      </c>
      <c r="BC269" s="515">
        <f t="shared" si="398"/>
        <v>0</v>
      </c>
      <c r="BD269" s="515">
        <f t="shared" si="398"/>
        <v>0</v>
      </c>
      <c r="BE269" s="515">
        <f t="shared" si="398"/>
        <v>0</v>
      </c>
      <c r="BF269" s="515">
        <f t="shared" si="398"/>
        <v>0</v>
      </c>
      <c r="BG269" s="515">
        <f t="shared" si="398"/>
        <v>0</v>
      </c>
      <c r="BH269" s="515">
        <f t="shared" si="398"/>
        <v>0</v>
      </c>
      <c r="BI269" s="515">
        <f t="shared" si="398"/>
        <v>0</v>
      </c>
      <c r="BJ269" s="515">
        <f t="shared" si="398"/>
        <v>0</v>
      </c>
      <c r="BK269" s="515">
        <f t="shared" si="398"/>
        <v>0</v>
      </c>
      <c r="BL269" s="515">
        <f t="shared" si="398"/>
        <v>0</v>
      </c>
      <c r="BM269" s="515">
        <f t="shared" si="398"/>
        <v>0</v>
      </c>
      <c r="BN269" s="515">
        <f t="shared" si="398"/>
        <v>0</v>
      </c>
      <c r="BO269" s="515">
        <f t="shared" si="398"/>
        <v>0</v>
      </c>
      <c r="BP269" s="515">
        <f t="shared" ref="BP269:EA269" si="399">IF(AND(BP$167&gt;=EOMONTH($D101,0),BP$167&lt;EOMONTH($D101,$S101)),-BP266,0)</f>
        <v>0</v>
      </c>
      <c r="BQ269" s="515">
        <f t="shared" si="399"/>
        <v>0</v>
      </c>
      <c r="BR269" s="515">
        <f t="shared" si="399"/>
        <v>0</v>
      </c>
      <c r="BS269" s="515">
        <f t="shared" si="399"/>
        <v>0</v>
      </c>
      <c r="BT269" s="515">
        <f t="shared" si="399"/>
        <v>0</v>
      </c>
      <c r="BU269" s="515">
        <f t="shared" si="399"/>
        <v>0</v>
      </c>
      <c r="BV269" s="515">
        <f t="shared" si="399"/>
        <v>0</v>
      </c>
      <c r="BW269" s="515">
        <f t="shared" si="399"/>
        <v>0</v>
      </c>
      <c r="BX269" s="515">
        <f t="shared" si="399"/>
        <v>0</v>
      </c>
      <c r="BY269" s="515">
        <f t="shared" si="399"/>
        <v>0</v>
      </c>
      <c r="BZ269" s="515">
        <f t="shared" si="399"/>
        <v>0</v>
      </c>
      <c r="CA269" s="515">
        <f t="shared" si="399"/>
        <v>0</v>
      </c>
      <c r="CB269" s="515">
        <f t="shared" si="399"/>
        <v>0</v>
      </c>
      <c r="CC269" s="515">
        <f t="shared" si="399"/>
        <v>0</v>
      </c>
      <c r="CD269" s="515">
        <f t="shared" si="399"/>
        <v>0</v>
      </c>
      <c r="CE269" s="515">
        <f t="shared" si="399"/>
        <v>0</v>
      </c>
      <c r="CF269" s="515">
        <f t="shared" si="399"/>
        <v>0</v>
      </c>
      <c r="CG269" s="515">
        <f t="shared" si="399"/>
        <v>0</v>
      </c>
      <c r="CH269" s="515">
        <f t="shared" si="399"/>
        <v>0</v>
      </c>
      <c r="CI269" s="515">
        <f t="shared" si="399"/>
        <v>0</v>
      </c>
      <c r="CJ269" s="515">
        <f t="shared" si="399"/>
        <v>0</v>
      </c>
      <c r="CK269" s="515">
        <f t="shared" si="399"/>
        <v>0</v>
      </c>
      <c r="CL269" s="515">
        <f t="shared" si="399"/>
        <v>0</v>
      </c>
      <c r="CM269" s="515">
        <f t="shared" si="399"/>
        <v>0</v>
      </c>
      <c r="CN269" s="515">
        <f t="shared" si="399"/>
        <v>0</v>
      </c>
      <c r="CO269" s="515">
        <f t="shared" si="399"/>
        <v>0</v>
      </c>
      <c r="CP269" s="515">
        <f t="shared" si="399"/>
        <v>0</v>
      </c>
      <c r="CQ269" s="515">
        <f t="shared" si="399"/>
        <v>0</v>
      </c>
      <c r="CR269" s="515">
        <f t="shared" si="399"/>
        <v>0</v>
      </c>
      <c r="CS269" s="515">
        <f t="shared" si="399"/>
        <v>0</v>
      </c>
      <c r="CT269" s="515">
        <f t="shared" si="399"/>
        <v>0</v>
      </c>
      <c r="CU269" s="515">
        <f t="shared" si="399"/>
        <v>0</v>
      </c>
      <c r="CV269" s="515">
        <f t="shared" si="399"/>
        <v>0</v>
      </c>
      <c r="CW269" s="515">
        <f t="shared" si="399"/>
        <v>0</v>
      </c>
      <c r="CX269" s="515">
        <f t="shared" si="399"/>
        <v>0</v>
      </c>
      <c r="CY269" s="515">
        <f t="shared" si="399"/>
        <v>0</v>
      </c>
      <c r="CZ269" s="515">
        <f t="shared" si="399"/>
        <v>0</v>
      </c>
      <c r="DA269" s="515">
        <f t="shared" si="399"/>
        <v>0</v>
      </c>
      <c r="DB269" s="515">
        <f t="shared" si="399"/>
        <v>0</v>
      </c>
      <c r="DC269" s="515">
        <f t="shared" si="399"/>
        <v>0</v>
      </c>
      <c r="DD269" s="515">
        <f t="shared" si="399"/>
        <v>0</v>
      </c>
      <c r="DE269" s="515">
        <f t="shared" si="399"/>
        <v>0</v>
      </c>
      <c r="DF269" s="515">
        <f t="shared" si="399"/>
        <v>0</v>
      </c>
      <c r="DG269" s="515">
        <f t="shared" si="399"/>
        <v>0</v>
      </c>
      <c r="DH269" s="515">
        <f t="shared" si="399"/>
        <v>0</v>
      </c>
      <c r="DI269" s="515">
        <f t="shared" si="399"/>
        <v>0</v>
      </c>
      <c r="DJ269" s="515">
        <f t="shared" si="399"/>
        <v>0</v>
      </c>
      <c r="DK269" s="515">
        <f t="shared" si="399"/>
        <v>0</v>
      </c>
      <c r="DL269" s="515">
        <f t="shared" si="399"/>
        <v>0</v>
      </c>
      <c r="DM269" s="515">
        <f t="shared" si="399"/>
        <v>0</v>
      </c>
      <c r="DN269" s="515">
        <f t="shared" si="399"/>
        <v>0</v>
      </c>
      <c r="DO269" s="515">
        <f t="shared" si="399"/>
        <v>0</v>
      </c>
      <c r="DP269" s="515">
        <f t="shared" si="399"/>
        <v>0</v>
      </c>
      <c r="DQ269" s="515">
        <f t="shared" si="399"/>
        <v>0</v>
      </c>
      <c r="DR269" s="515">
        <f t="shared" si="399"/>
        <v>0</v>
      </c>
      <c r="DS269" s="515">
        <f t="shared" si="399"/>
        <v>0</v>
      </c>
      <c r="DT269" s="515">
        <f t="shared" si="399"/>
        <v>0</v>
      </c>
      <c r="DU269" s="515">
        <f t="shared" si="399"/>
        <v>0</v>
      </c>
      <c r="DV269" s="515">
        <f t="shared" si="399"/>
        <v>0</v>
      </c>
      <c r="DW269" s="515">
        <f t="shared" si="399"/>
        <v>0</v>
      </c>
      <c r="DX269" s="515">
        <f t="shared" si="399"/>
        <v>0</v>
      </c>
      <c r="DY269" s="515">
        <f t="shared" si="399"/>
        <v>0</v>
      </c>
      <c r="DZ269" s="515">
        <f t="shared" si="399"/>
        <v>0</v>
      </c>
      <c r="EA269" s="515">
        <f t="shared" si="399"/>
        <v>0</v>
      </c>
      <c r="EB269" s="515">
        <f t="shared" ref="EB269:GM269" si="400">IF(AND(EB$167&gt;=EOMONTH($D101,0),EB$167&lt;EOMONTH($D101,$S101)),-EB266,0)</f>
        <v>0</v>
      </c>
      <c r="EC269" s="515">
        <f t="shared" si="400"/>
        <v>0</v>
      </c>
      <c r="ED269" s="515">
        <f t="shared" si="400"/>
        <v>0</v>
      </c>
      <c r="EE269" s="515">
        <f t="shared" si="400"/>
        <v>0</v>
      </c>
      <c r="EF269" s="515">
        <f t="shared" si="400"/>
        <v>0</v>
      </c>
      <c r="EG269" s="515">
        <f t="shared" si="400"/>
        <v>0</v>
      </c>
      <c r="EH269" s="515">
        <f t="shared" si="400"/>
        <v>0</v>
      </c>
      <c r="EI269" s="515">
        <f t="shared" si="400"/>
        <v>0</v>
      </c>
      <c r="EJ269" s="515">
        <f t="shared" si="400"/>
        <v>0</v>
      </c>
      <c r="EK269" s="515">
        <f t="shared" si="400"/>
        <v>0</v>
      </c>
      <c r="EL269" s="515">
        <f t="shared" si="400"/>
        <v>0</v>
      </c>
      <c r="EM269" s="515">
        <f t="shared" si="400"/>
        <v>0</v>
      </c>
      <c r="EN269" s="515">
        <f t="shared" si="400"/>
        <v>0</v>
      </c>
      <c r="EO269" s="515">
        <f t="shared" si="400"/>
        <v>0</v>
      </c>
      <c r="EP269" s="515">
        <f t="shared" si="400"/>
        <v>0</v>
      </c>
      <c r="EQ269" s="515">
        <f t="shared" si="400"/>
        <v>0</v>
      </c>
      <c r="ER269" s="515">
        <f t="shared" si="400"/>
        <v>0</v>
      </c>
      <c r="ES269" s="515">
        <f t="shared" si="400"/>
        <v>0</v>
      </c>
      <c r="ET269" s="515">
        <f t="shared" si="400"/>
        <v>0</v>
      </c>
      <c r="EU269" s="515">
        <f t="shared" si="400"/>
        <v>0</v>
      </c>
      <c r="EV269" s="515">
        <f t="shared" si="400"/>
        <v>0</v>
      </c>
      <c r="EW269" s="515">
        <f t="shared" si="400"/>
        <v>0</v>
      </c>
      <c r="EX269" s="515">
        <f t="shared" si="400"/>
        <v>0</v>
      </c>
      <c r="EY269" s="515">
        <f t="shared" si="400"/>
        <v>0</v>
      </c>
      <c r="EZ269" s="515">
        <f t="shared" si="400"/>
        <v>0</v>
      </c>
      <c r="FA269" s="515">
        <f t="shared" si="400"/>
        <v>0</v>
      </c>
      <c r="FB269" s="515">
        <f t="shared" si="400"/>
        <v>0</v>
      </c>
      <c r="FC269" s="515">
        <f t="shared" si="400"/>
        <v>0</v>
      </c>
      <c r="FD269" s="515">
        <f t="shared" si="400"/>
        <v>0</v>
      </c>
      <c r="FE269" s="515">
        <f t="shared" si="400"/>
        <v>0</v>
      </c>
      <c r="FF269" s="515">
        <f t="shared" si="400"/>
        <v>0</v>
      </c>
      <c r="FG269" s="515">
        <f t="shared" si="400"/>
        <v>0</v>
      </c>
      <c r="FH269" s="515">
        <f t="shared" si="400"/>
        <v>0</v>
      </c>
      <c r="FI269" s="515">
        <f t="shared" si="400"/>
        <v>0</v>
      </c>
      <c r="FJ269" s="515">
        <f t="shared" si="400"/>
        <v>0</v>
      </c>
      <c r="FK269" s="515">
        <f t="shared" si="400"/>
        <v>0</v>
      </c>
      <c r="FL269" s="515">
        <f t="shared" si="400"/>
        <v>0</v>
      </c>
      <c r="FM269" s="515">
        <f t="shared" si="400"/>
        <v>0</v>
      </c>
      <c r="FN269" s="515">
        <f t="shared" si="400"/>
        <v>0</v>
      </c>
      <c r="FO269" s="515">
        <f t="shared" si="400"/>
        <v>0</v>
      </c>
      <c r="FP269" s="515">
        <f t="shared" si="400"/>
        <v>0</v>
      </c>
      <c r="FQ269" s="515">
        <f t="shared" si="400"/>
        <v>0</v>
      </c>
      <c r="FR269" s="515">
        <f t="shared" si="400"/>
        <v>0</v>
      </c>
      <c r="FS269" s="515">
        <f t="shared" si="400"/>
        <v>0</v>
      </c>
      <c r="FT269" s="515">
        <f t="shared" si="400"/>
        <v>0</v>
      </c>
      <c r="FU269" s="515">
        <f t="shared" si="400"/>
        <v>0</v>
      </c>
      <c r="FV269" s="515">
        <f t="shared" si="400"/>
        <v>0</v>
      </c>
      <c r="FW269" s="515">
        <f t="shared" si="400"/>
        <v>0</v>
      </c>
      <c r="FX269" s="515">
        <f t="shared" si="400"/>
        <v>0</v>
      </c>
      <c r="FY269" s="515">
        <f t="shared" si="400"/>
        <v>0</v>
      </c>
      <c r="FZ269" s="515">
        <f t="shared" si="400"/>
        <v>0</v>
      </c>
      <c r="GA269" s="515">
        <f t="shared" si="400"/>
        <v>0</v>
      </c>
      <c r="GB269" s="515">
        <f t="shared" si="400"/>
        <v>0</v>
      </c>
      <c r="GC269" s="515">
        <f t="shared" si="400"/>
        <v>0</v>
      </c>
      <c r="GD269" s="515">
        <f t="shared" si="400"/>
        <v>0</v>
      </c>
      <c r="GE269" s="515">
        <f t="shared" si="400"/>
        <v>0</v>
      </c>
      <c r="GF269" s="515">
        <f t="shared" si="400"/>
        <v>0</v>
      </c>
      <c r="GG269" s="515">
        <f t="shared" si="400"/>
        <v>0</v>
      </c>
      <c r="GH269" s="515">
        <f t="shared" si="400"/>
        <v>0</v>
      </c>
      <c r="GI269" s="515">
        <f t="shared" si="400"/>
        <v>0</v>
      </c>
      <c r="GJ269" s="515">
        <f t="shared" si="400"/>
        <v>0</v>
      </c>
      <c r="GK269" s="515">
        <f t="shared" si="400"/>
        <v>0</v>
      </c>
      <c r="GL269" s="515">
        <f t="shared" si="400"/>
        <v>0</v>
      </c>
      <c r="GM269" s="515">
        <f t="shared" si="400"/>
        <v>0</v>
      </c>
      <c r="GN269" s="515">
        <f t="shared" ref="GN269:IY269" si="401">IF(AND(GN$167&gt;=EOMONTH($D101,0),GN$167&lt;EOMONTH($D101,$S101)),-GN266,0)</f>
        <v>0</v>
      </c>
      <c r="GO269" s="515">
        <f t="shared" si="401"/>
        <v>0</v>
      </c>
      <c r="GP269" s="515">
        <f t="shared" si="401"/>
        <v>0</v>
      </c>
      <c r="GQ269" s="515">
        <f t="shared" si="401"/>
        <v>0</v>
      </c>
      <c r="GR269" s="515">
        <f t="shared" si="401"/>
        <v>0</v>
      </c>
      <c r="GS269" s="515">
        <f t="shared" si="401"/>
        <v>0</v>
      </c>
      <c r="GT269" s="515">
        <f t="shared" si="401"/>
        <v>0</v>
      </c>
      <c r="GU269" s="515">
        <f t="shared" si="401"/>
        <v>0</v>
      </c>
      <c r="GV269" s="515">
        <f t="shared" si="401"/>
        <v>0</v>
      </c>
      <c r="GW269" s="515">
        <f t="shared" si="401"/>
        <v>0</v>
      </c>
      <c r="GX269" s="515">
        <f t="shared" si="401"/>
        <v>0</v>
      </c>
      <c r="GY269" s="515">
        <f t="shared" si="401"/>
        <v>0</v>
      </c>
      <c r="GZ269" s="515">
        <f t="shared" si="401"/>
        <v>0</v>
      </c>
      <c r="HA269" s="515">
        <f t="shared" si="401"/>
        <v>0</v>
      </c>
      <c r="HB269" s="515">
        <f t="shared" si="401"/>
        <v>0</v>
      </c>
      <c r="HC269" s="515">
        <f t="shared" si="401"/>
        <v>0</v>
      </c>
      <c r="HD269" s="515">
        <f t="shared" si="401"/>
        <v>0</v>
      </c>
      <c r="HE269" s="515">
        <f t="shared" si="401"/>
        <v>0</v>
      </c>
      <c r="HF269" s="515">
        <f t="shared" si="401"/>
        <v>0</v>
      </c>
      <c r="HG269" s="515">
        <f t="shared" si="401"/>
        <v>0</v>
      </c>
      <c r="HH269" s="515">
        <f t="shared" si="401"/>
        <v>0</v>
      </c>
      <c r="HI269" s="515">
        <f t="shared" si="401"/>
        <v>0</v>
      </c>
      <c r="HJ269" s="515">
        <f t="shared" si="401"/>
        <v>0</v>
      </c>
      <c r="HK269" s="515">
        <f t="shared" si="401"/>
        <v>0</v>
      </c>
      <c r="HL269" s="515">
        <f t="shared" si="401"/>
        <v>0</v>
      </c>
      <c r="HM269" s="515">
        <f t="shared" si="401"/>
        <v>0</v>
      </c>
      <c r="HN269" s="515">
        <f t="shared" si="401"/>
        <v>0</v>
      </c>
      <c r="HO269" s="515">
        <f t="shared" si="401"/>
        <v>0</v>
      </c>
      <c r="HP269" s="515">
        <f t="shared" si="401"/>
        <v>0</v>
      </c>
      <c r="HQ269" s="515">
        <f t="shared" si="401"/>
        <v>0</v>
      </c>
      <c r="HR269" s="515">
        <f t="shared" si="401"/>
        <v>0</v>
      </c>
      <c r="HS269" s="515">
        <f t="shared" si="401"/>
        <v>0</v>
      </c>
      <c r="HT269" s="515">
        <f t="shared" si="401"/>
        <v>0</v>
      </c>
      <c r="HU269" s="515">
        <f t="shared" si="401"/>
        <v>0</v>
      </c>
      <c r="HV269" s="515">
        <f t="shared" si="401"/>
        <v>0</v>
      </c>
      <c r="HW269" s="515">
        <f t="shared" si="401"/>
        <v>0</v>
      </c>
      <c r="HX269" s="515">
        <f t="shared" si="401"/>
        <v>0</v>
      </c>
      <c r="HY269" s="515">
        <f t="shared" si="401"/>
        <v>0</v>
      </c>
      <c r="HZ269" s="515">
        <f t="shared" si="401"/>
        <v>0</v>
      </c>
      <c r="IA269" s="515">
        <f t="shared" si="401"/>
        <v>0</v>
      </c>
      <c r="IB269" s="515">
        <f t="shared" si="401"/>
        <v>0</v>
      </c>
      <c r="IC269" s="515">
        <f t="shared" si="401"/>
        <v>0</v>
      </c>
      <c r="ID269" s="515">
        <f t="shared" si="401"/>
        <v>0</v>
      </c>
      <c r="IE269" s="515">
        <f t="shared" si="401"/>
        <v>0</v>
      </c>
      <c r="IF269" s="515">
        <f t="shared" si="401"/>
        <v>0</v>
      </c>
      <c r="IG269" s="515">
        <f t="shared" si="401"/>
        <v>0</v>
      </c>
      <c r="IH269" s="515">
        <f t="shared" si="401"/>
        <v>0</v>
      </c>
      <c r="II269" s="515">
        <f t="shared" si="401"/>
        <v>0</v>
      </c>
      <c r="IJ269" s="515">
        <f t="shared" si="401"/>
        <v>0</v>
      </c>
      <c r="IK269" s="515">
        <f t="shared" si="401"/>
        <v>0</v>
      </c>
      <c r="IL269" s="515">
        <f t="shared" si="401"/>
        <v>0</v>
      </c>
      <c r="IM269" s="515">
        <f t="shared" si="401"/>
        <v>0</v>
      </c>
      <c r="IN269" s="515">
        <f t="shared" si="401"/>
        <v>0</v>
      </c>
      <c r="IO269" s="515">
        <f t="shared" si="401"/>
        <v>0</v>
      </c>
      <c r="IP269" s="515">
        <f t="shared" si="401"/>
        <v>0</v>
      </c>
      <c r="IQ269" s="515">
        <f t="shared" si="401"/>
        <v>0</v>
      </c>
      <c r="IR269" s="515">
        <f t="shared" si="401"/>
        <v>0</v>
      </c>
      <c r="IS269" s="515">
        <f t="shared" si="401"/>
        <v>0</v>
      </c>
      <c r="IT269" s="515">
        <f t="shared" si="401"/>
        <v>0</v>
      </c>
      <c r="IU269" s="515">
        <f t="shared" si="401"/>
        <v>0</v>
      </c>
      <c r="IV269" s="515">
        <f t="shared" si="401"/>
        <v>0</v>
      </c>
      <c r="IW269" s="515">
        <f t="shared" si="401"/>
        <v>0</v>
      </c>
      <c r="IX269" s="515">
        <f t="shared" si="401"/>
        <v>0</v>
      </c>
      <c r="IY269" s="515">
        <f t="shared" si="401"/>
        <v>0</v>
      </c>
      <c r="IZ269" s="515">
        <f t="shared" ref="IZ269:LK269" si="402">IF(AND(IZ$167&gt;=EOMONTH($D101,0),IZ$167&lt;EOMONTH($D101,$S101)),-IZ266,0)</f>
        <v>0</v>
      </c>
      <c r="JA269" s="515">
        <f t="shared" si="402"/>
        <v>0</v>
      </c>
      <c r="JB269" s="515">
        <f t="shared" si="402"/>
        <v>0</v>
      </c>
      <c r="JC269" s="515">
        <f t="shared" si="402"/>
        <v>0</v>
      </c>
      <c r="JD269" s="515">
        <f t="shared" si="402"/>
        <v>0</v>
      </c>
      <c r="JE269" s="515">
        <f t="shared" si="402"/>
        <v>0</v>
      </c>
      <c r="JF269" s="515">
        <f t="shared" si="402"/>
        <v>0</v>
      </c>
      <c r="JG269" s="515">
        <f t="shared" si="402"/>
        <v>0</v>
      </c>
      <c r="JH269" s="515">
        <f t="shared" si="402"/>
        <v>0</v>
      </c>
      <c r="JI269" s="515">
        <f t="shared" si="402"/>
        <v>0</v>
      </c>
      <c r="JJ269" s="515">
        <f t="shared" si="402"/>
        <v>0</v>
      </c>
      <c r="JK269" s="515">
        <f t="shared" si="402"/>
        <v>0</v>
      </c>
      <c r="JL269" s="515">
        <f t="shared" si="402"/>
        <v>0</v>
      </c>
      <c r="JM269" s="515">
        <f t="shared" si="402"/>
        <v>0</v>
      </c>
      <c r="JN269" s="515">
        <f t="shared" si="402"/>
        <v>0</v>
      </c>
      <c r="JO269" s="515">
        <f t="shared" si="402"/>
        <v>0</v>
      </c>
      <c r="JP269" s="515">
        <f t="shared" si="402"/>
        <v>0</v>
      </c>
      <c r="JQ269" s="515">
        <f t="shared" si="402"/>
        <v>0</v>
      </c>
      <c r="JR269" s="515">
        <f t="shared" si="402"/>
        <v>0</v>
      </c>
      <c r="JS269" s="515">
        <f t="shared" si="402"/>
        <v>0</v>
      </c>
      <c r="JT269" s="515">
        <f t="shared" si="402"/>
        <v>0</v>
      </c>
      <c r="JU269" s="515">
        <f t="shared" si="402"/>
        <v>0</v>
      </c>
      <c r="JV269" s="515">
        <f t="shared" si="402"/>
        <v>0</v>
      </c>
      <c r="JW269" s="515">
        <f t="shared" si="402"/>
        <v>0</v>
      </c>
      <c r="JX269" s="515">
        <f t="shared" si="402"/>
        <v>0</v>
      </c>
      <c r="JY269" s="515">
        <f t="shared" si="402"/>
        <v>0</v>
      </c>
      <c r="JZ269" s="515">
        <f t="shared" si="402"/>
        <v>0</v>
      </c>
      <c r="KA269" s="515">
        <f t="shared" si="402"/>
        <v>0</v>
      </c>
      <c r="KB269" s="515">
        <f t="shared" si="402"/>
        <v>0</v>
      </c>
      <c r="KC269" s="515">
        <f t="shared" si="402"/>
        <v>0</v>
      </c>
      <c r="KD269" s="515">
        <f t="shared" si="402"/>
        <v>0</v>
      </c>
      <c r="KE269" s="515">
        <f t="shared" si="402"/>
        <v>0</v>
      </c>
      <c r="KF269" s="515">
        <f t="shared" si="402"/>
        <v>0</v>
      </c>
      <c r="KG269" s="515">
        <f t="shared" si="402"/>
        <v>0</v>
      </c>
      <c r="KH269" s="515">
        <f t="shared" si="402"/>
        <v>0</v>
      </c>
      <c r="KI269" s="515">
        <f t="shared" si="402"/>
        <v>0</v>
      </c>
      <c r="KJ269" s="515">
        <f t="shared" si="402"/>
        <v>0</v>
      </c>
      <c r="KK269" s="515">
        <f t="shared" si="402"/>
        <v>0</v>
      </c>
      <c r="KL269" s="515">
        <f t="shared" si="402"/>
        <v>0</v>
      </c>
      <c r="KM269" s="515">
        <f t="shared" si="402"/>
        <v>0</v>
      </c>
      <c r="KN269" s="515">
        <f t="shared" si="402"/>
        <v>0</v>
      </c>
      <c r="KO269" s="515">
        <f t="shared" si="402"/>
        <v>0</v>
      </c>
      <c r="KP269" s="515">
        <f t="shared" si="402"/>
        <v>0</v>
      </c>
      <c r="KQ269" s="515">
        <f t="shared" si="402"/>
        <v>0</v>
      </c>
      <c r="KR269" s="515">
        <f t="shared" si="402"/>
        <v>0</v>
      </c>
      <c r="KS269" s="515">
        <f t="shared" si="402"/>
        <v>0</v>
      </c>
      <c r="KT269" s="515">
        <f t="shared" si="402"/>
        <v>0</v>
      </c>
      <c r="KU269" s="515">
        <f t="shared" si="402"/>
        <v>0</v>
      </c>
      <c r="KV269" s="515">
        <f t="shared" si="402"/>
        <v>0</v>
      </c>
      <c r="KW269" s="515">
        <f t="shared" si="402"/>
        <v>0</v>
      </c>
      <c r="KX269" s="515">
        <f t="shared" si="402"/>
        <v>0</v>
      </c>
      <c r="KY269" s="515">
        <f t="shared" si="402"/>
        <v>0</v>
      </c>
      <c r="KZ269" s="515">
        <f t="shared" si="402"/>
        <v>0</v>
      </c>
      <c r="LA269" s="515">
        <f t="shared" si="402"/>
        <v>0</v>
      </c>
      <c r="LB269" s="515">
        <f t="shared" si="402"/>
        <v>0</v>
      </c>
      <c r="LC269" s="515">
        <f t="shared" si="402"/>
        <v>0</v>
      </c>
      <c r="LD269" s="515">
        <f t="shared" si="402"/>
        <v>0</v>
      </c>
      <c r="LE269" s="515">
        <f t="shared" si="402"/>
        <v>0</v>
      </c>
      <c r="LF269" s="515">
        <f t="shared" si="402"/>
        <v>0</v>
      </c>
      <c r="LG269" s="515">
        <f t="shared" si="402"/>
        <v>0</v>
      </c>
      <c r="LH269" s="515">
        <f t="shared" si="402"/>
        <v>0</v>
      </c>
      <c r="LI269" s="515">
        <f t="shared" si="402"/>
        <v>0</v>
      </c>
      <c r="LJ269" s="515">
        <f t="shared" si="402"/>
        <v>0</v>
      </c>
      <c r="LK269" s="515">
        <f t="shared" si="402"/>
        <v>0</v>
      </c>
      <c r="LL269" s="515">
        <f t="shared" ref="LL269:NK269" si="403">IF(AND(LL$167&gt;=EOMONTH($D101,0),LL$167&lt;EOMONTH($D101,$S101)),-LL266,0)</f>
        <v>0</v>
      </c>
      <c r="LM269" s="515">
        <f t="shared" si="403"/>
        <v>0</v>
      </c>
      <c r="LN269" s="515">
        <f t="shared" si="403"/>
        <v>0</v>
      </c>
      <c r="LO269" s="515">
        <f t="shared" si="403"/>
        <v>0</v>
      </c>
      <c r="LP269" s="515">
        <f t="shared" si="403"/>
        <v>0</v>
      </c>
      <c r="LQ269" s="515">
        <f t="shared" si="403"/>
        <v>0</v>
      </c>
      <c r="LR269" s="515">
        <f t="shared" si="403"/>
        <v>0</v>
      </c>
      <c r="LS269" s="515">
        <f t="shared" si="403"/>
        <v>0</v>
      </c>
      <c r="LT269" s="515">
        <f t="shared" si="403"/>
        <v>0</v>
      </c>
      <c r="LU269" s="515">
        <f t="shared" si="403"/>
        <v>0</v>
      </c>
      <c r="LV269" s="515">
        <f t="shared" si="403"/>
        <v>0</v>
      </c>
      <c r="LW269" s="515">
        <f t="shared" si="403"/>
        <v>0</v>
      </c>
      <c r="LX269" s="515">
        <f t="shared" si="403"/>
        <v>0</v>
      </c>
      <c r="LY269" s="515">
        <f t="shared" si="403"/>
        <v>0</v>
      </c>
      <c r="LZ269" s="515">
        <f t="shared" si="403"/>
        <v>0</v>
      </c>
      <c r="MA269" s="515">
        <f t="shared" si="403"/>
        <v>0</v>
      </c>
      <c r="MB269" s="515">
        <f t="shared" si="403"/>
        <v>0</v>
      </c>
      <c r="MC269" s="515">
        <f t="shared" si="403"/>
        <v>0</v>
      </c>
      <c r="MD269" s="515">
        <f t="shared" si="403"/>
        <v>0</v>
      </c>
      <c r="ME269" s="515">
        <f t="shared" si="403"/>
        <v>0</v>
      </c>
      <c r="MF269" s="515">
        <f t="shared" si="403"/>
        <v>0</v>
      </c>
      <c r="MG269" s="515">
        <f t="shared" si="403"/>
        <v>0</v>
      </c>
      <c r="MH269" s="515">
        <f t="shared" si="403"/>
        <v>0</v>
      </c>
      <c r="MI269" s="515">
        <f t="shared" si="403"/>
        <v>0</v>
      </c>
      <c r="MJ269" s="515">
        <f t="shared" si="403"/>
        <v>0</v>
      </c>
      <c r="MK269" s="515">
        <f t="shared" si="403"/>
        <v>0</v>
      </c>
      <c r="ML269" s="515">
        <f t="shared" si="403"/>
        <v>0</v>
      </c>
      <c r="MM269" s="515">
        <f t="shared" si="403"/>
        <v>0</v>
      </c>
      <c r="MN269" s="515">
        <f t="shared" si="403"/>
        <v>0</v>
      </c>
      <c r="MO269" s="515">
        <f t="shared" si="403"/>
        <v>0</v>
      </c>
      <c r="MP269" s="515">
        <f t="shared" si="403"/>
        <v>0</v>
      </c>
      <c r="MQ269" s="515">
        <f t="shared" si="403"/>
        <v>0</v>
      </c>
      <c r="MR269" s="515">
        <f t="shared" si="403"/>
        <v>0</v>
      </c>
      <c r="MS269" s="515">
        <f t="shared" si="403"/>
        <v>0</v>
      </c>
      <c r="MT269" s="515">
        <f t="shared" si="403"/>
        <v>0</v>
      </c>
      <c r="MU269" s="515">
        <f t="shared" si="403"/>
        <v>0</v>
      </c>
      <c r="MV269" s="515">
        <f t="shared" si="403"/>
        <v>0</v>
      </c>
      <c r="MW269" s="515">
        <f t="shared" si="403"/>
        <v>0</v>
      </c>
      <c r="MX269" s="515">
        <f t="shared" si="403"/>
        <v>0</v>
      </c>
      <c r="MY269" s="515">
        <f t="shared" si="403"/>
        <v>0</v>
      </c>
      <c r="MZ269" s="515">
        <f t="shared" si="403"/>
        <v>0</v>
      </c>
      <c r="NA269" s="515">
        <f t="shared" si="403"/>
        <v>0</v>
      </c>
      <c r="NB269" s="515">
        <f t="shared" si="403"/>
        <v>0</v>
      </c>
      <c r="NC269" s="515">
        <f t="shared" si="403"/>
        <v>0</v>
      </c>
      <c r="ND269" s="515">
        <f t="shared" si="403"/>
        <v>0</v>
      </c>
      <c r="NE269" s="515">
        <f t="shared" si="403"/>
        <v>0</v>
      </c>
      <c r="NF269" s="515">
        <f t="shared" si="403"/>
        <v>0</v>
      </c>
      <c r="NG269" s="515">
        <f t="shared" si="403"/>
        <v>0</v>
      </c>
      <c r="NH269" s="515">
        <f t="shared" si="403"/>
        <v>0</v>
      </c>
      <c r="NI269" s="515">
        <f t="shared" si="403"/>
        <v>0</v>
      </c>
      <c r="NJ269" s="515">
        <f t="shared" si="403"/>
        <v>0</v>
      </c>
      <c r="NK269" s="518">
        <f t="shared" si="403"/>
        <v>0</v>
      </c>
    </row>
    <row r="270" spans="1:375" s="384" customFormat="1" ht="13.8" x14ac:dyDescent="0.3">
      <c r="A270" s="517">
        <f t="shared" si="391"/>
        <v>0</v>
      </c>
      <c r="B270" s="421" t="s">
        <v>326</v>
      </c>
      <c r="C270" s="514" t="s">
        <v>333</v>
      </c>
      <c r="D270" s="515">
        <f t="shared" ref="D270:BO270" si="404">IF(OR(D$167&lt;=EOMONTH($E101,$R101*(1-$O101)),D$167&gt;EOMONTH($E101,$P101*12*(1-$O101)+$Q101*12*$O101+$R101*(1-$O101))),0,FV($W101,ROUNDDOWN(YEARFRAC($D$167,D$167,1),0),,-($U101*(1-$O101)+$V101*$O101)*$B101/12,0))</f>
        <v>0</v>
      </c>
      <c r="E270" s="515">
        <f t="shared" si="404"/>
        <v>0</v>
      </c>
      <c r="F270" s="515">
        <f t="shared" si="404"/>
        <v>0</v>
      </c>
      <c r="G270" s="515">
        <f t="shared" si="404"/>
        <v>0</v>
      </c>
      <c r="H270" s="515">
        <f t="shared" si="404"/>
        <v>0</v>
      </c>
      <c r="I270" s="515">
        <f t="shared" si="404"/>
        <v>0</v>
      </c>
      <c r="J270" s="515">
        <f t="shared" si="404"/>
        <v>0</v>
      </c>
      <c r="K270" s="515">
        <f t="shared" si="404"/>
        <v>0</v>
      </c>
      <c r="L270" s="515">
        <f t="shared" si="404"/>
        <v>0</v>
      </c>
      <c r="M270" s="515">
        <f t="shared" si="404"/>
        <v>0</v>
      </c>
      <c r="N270" s="515">
        <f t="shared" si="404"/>
        <v>0</v>
      </c>
      <c r="O270" s="515">
        <f t="shared" si="404"/>
        <v>0</v>
      </c>
      <c r="P270" s="515">
        <f t="shared" si="404"/>
        <v>0</v>
      </c>
      <c r="Q270" s="515">
        <f t="shared" si="404"/>
        <v>0</v>
      </c>
      <c r="R270" s="515">
        <f t="shared" si="404"/>
        <v>0</v>
      </c>
      <c r="S270" s="515">
        <f t="shared" si="404"/>
        <v>0</v>
      </c>
      <c r="T270" s="515">
        <f t="shared" si="404"/>
        <v>0</v>
      </c>
      <c r="U270" s="515">
        <f t="shared" si="404"/>
        <v>0</v>
      </c>
      <c r="V270" s="515">
        <f t="shared" si="404"/>
        <v>0</v>
      </c>
      <c r="W270" s="515">
        <f t="shared" si="404"/>
        <v>0</v>
      </c>
      <c r="X270" s="515">
        <f t="shared" si="404"/>
        <v>0</v>
      </c>
      <c r="Y270" s="515">
        <f t="shared" si="404"/>
        <v>0</v>
      </c>
      <c r="Z270" s="515">
        <f t="shared" si="404"/>
        <v>0</v>
      </c>
      <c r="AA270" s="515">
        <f t="shared" si="404"/>
        <v>0</v>
      </c>
      <c r="AB270" s="515">
        <f t="shared" si="404"/>
        <v>0</v>
      </c>
      <c r="AC270" s="515">
        <f t="shared" si="404"/>
        <v>0</v>
      </c>
      <c r="AD270" s="515">
        <f t="shared" si="404"/>
        <v>0</v>
      </c>
      <c r="AE270" s="515">
        <f t="shared" si="404"/>
        <v>0</v>
      </c>
      <c r="AF270" s="515">
        <f t="shared" si="404"/>
        <v>0</v>
      </c>
      <c r="AG270" s="515">
        <f t="shared" si="404"/>
        <v>0</v>
      </c>
      <c r="AH270" s="515">
        <f t="shared" si="404"/>
        <v>0</v>
      </c>
      <c r="AI270" s="515">
        <f t="shared" si="404"/>
        <v>0</v>
      </c>
      <c r="AJ270" s="515">
        <f t="shared" si="404"/>
        <v>0</v>
      </c>
      <c r="AK270" s="515">
        <f t="shared" si="404"/>
        <v>0</v>
      </c>
      <c r="AL270" s="515">
        <f t="shared" si="404"/>
        <v>0</v>
      </c>
      <c r="AM270" s="515">
        <f t="shared" si="404"/>
        <v>0</v>
      </c>
      <c r="AN270" s="515">
        <f t="shared" si="404"/>
        <v>0</v>
      </c>
      <c r="AO270" s="515">
        <f t="shared" si="404"/>
        <v>0</v>
      </c>
      <c r="AP270" s="515">
        <f t="shared" si="404"/>
        <v>0</v>
      </c>
      <c r="AQ270" s="515">
        <f t="shared" si="404"/>
        <v>0</v>
      </c>
      <c r="AR270" s="515">
        <f t="shared" si="404"/>
        <v>0</v>
      </c>
      <c r="AS270" s="515">
        <f t="shared" si="404"/>
        <v>0</v>
      </c>
      <c r="AT270" s="515">
        <f t="shared" si="404"/>
        <v>0</v>
      </c>
      <c r="AU270" s="515">
        <f t="shared" si="404"/>
        <v>0</v>
      </c>
      <c r="AV270" s="515">
        <f t="shared" si="404"/>
        <v>0</v>
      </c>
      <c r="AW270" s="515">
        <f t="shared" si="404"/>
        <v>0</v>
      </c>
      <c r="AX270" s="515">
        <f t="shared" si="404"/>
        <v>0</v>
      </c>
      <c r="AY270" s="515">
        <f t="shared" si="404"/>
        <v>0</v>
      </c>
      <c r="AZ270" s="515">
        <f t="shared" si="404"/>
        <v>0</v>
      </c>
      <c r="BA270" s="515">
        <f t="shared" si="404"/>
        <v>0</v>
      </c>
      <c r="BB270" s="515">
        <f t="shared" si="404"/>
        <v>0</v>
      </c>
      <c r="BC270" s="515">
        <f t="shared" si="404"/>
        <v>0</v>
      </c>
      <c r="BD270" s="515">
        <f t="shared" si="404"/>
        <v>0</v>
      </c>
      <c r="BE270" s="515">
        <f t="shared" si="404"/>
        <v>0</v>
      </c>
      <c r="BF270" s="515">
        <f t="shared" si="404"/>
        <v>0</v>
      </c>
      <c r="BG270" s="515">
        <f t="shared" si="404"/>
        <v>0</v>
      </c>
      <c r="BH270" s="515">
        <f t="shared" si="404"/>
        <v>0</v>
      </c>
      <c r="BI270" s="515">
        <f t="shared" si="404"/>
        <v>0</v>
      </c>
      <c r="BJ270" s="515">
        <f t="shared" si="404"/>
        <v>0</v>
      </c>
      <c r="BK270" s="515">
        <f t="shared" si="404"/>
        <v>0</v>
      </c>
      <c r="BL270" s="515">
        <f t="shared" si="404"/>
        <v>0</v>
      </c>
      <c r="BM270" s="515">
        <f t="shared" si="404"/>
        <v>0</v>
      </c>
      <c r="BN270" s="515">
        <f t="shared" si="404"/>
        <v>0</v>
      </c>
      <c r="BO270" s="515">
        <f t="shared" si="404"/>
        <v>0</v>
      </c>
      <c r="BP270" s="515">
        <f t="shared" ref="BP270:EA270" si="405">IF(OR(BP$167&lt;=EOMONTH($E101,$R101*(1-$O101)),BP$167&gt;EOMONTH($E101,$P101*12*(1-$O101)+$Q101*12*$O101+$R101*(1-$O101))),0,FV($W101,ROUNDDOWN(YEARFRAC($D$167,BP$167,1),0),,-($U101*(1-$O101)+$V101*$O101)*$B101/12,0))</f>
        <v>0</v>
      </c>
      <c r="BQ270" s="515">
        <f t="shared" si="405"/>
        <v>0</v>
      </c>
      <c r="BR270" s="515">
        <f t="shared" si="405"/>
        <v>0</v>
      </c>
      <c r="BS270" s="515">
        <f t="shared" si="405"/>
        <v>0</v>
      </c>
      <c r="BT270" s="515">
        <f t="shared" si="405"/>
        <v>0</v>
      </c>
      <c r="BU270" s="515">
        <f t="shared" si="405"/>
        <v>0</v>
      </c>
      <c r="BV270" s="515">
        <f t="shared" si="405"/>
        <v>0</v>
      </c>
      <c r="BW270" s="515">
        <f t="shared" si="405"/>
        <v>0</v>
      </c>
      <c r="BX270" s="515">
        <f t="shared" si="405"/>
        <v>0</v>
      </c>
      <c r="BY270" s="515">
        <f t="shared" si="405"/>
        <v>0</v>
      </c>
      <c r="BZ270" s="515">
        <f t="shared" si="405"/>
        <v>0</v>
      </c>
      <c r="CA270" s="515">
        <f t="shared" si="405"/>
        <v>0</v>
      </c>
      <c r="CB270" s="515">
        <f t="shared" si="405"/>
        <v>0</v>
      </c>
      <c r="CC270" s="515">
        <f t="shared" si="405"/>
        <v>0</v>
      </c>
      <c r="CD270" s="515">
        <f t="shared" si="405"/>
        <v>0</v>
      </c>
      <c r="CE270" s="515">
        <f t="shared" si="405"/>
        <v>0</v>
      </c>
      <c r="CF270" s="515">
        <f t="shared" si="405"/>
        <v>0</v>
      </c>
      <c r="CG270" s="515">
        <f t="shared" si="405"/>
        <v>0</v>
      </c>
      <c r="CH270" s="515">
        <f t="shared" si="405"/>
        <v>0</v>
      </c>
      <c r="CI270" s="515">
        <f t="shared" si="405"/>
        <v>0</v>
      </c>
      <c r="CJ270" s="515">
        <f t="shared" si="405"/>
        <v>0</v>
      </c>
      <c r="CK270" s="515">
        <f t="shared" si="405"/>
        <v>0</v>
      </c>
      <c r="CL270" s="515">
        <f t="shared" si="405"/>
        <v>0</v>
      </c>
      <c r="CM270" s="515">
        <f t="shared" si="405"/>
        <v>0</v>
      </c>
      <c r="CN270" s="515">
        <f t="shared" si="405"/>
        <v>0</v>
      </c>
      <c r="CO270" s="515">
        <f t="shared" si="405"/>
        <v>0</v>
      </c>
      <c r="CP270" s="515">
        <f t="shared" si="405"/>
        <v>0</v>
      </c>
      <c r="CQ270" s="515">
        <f t="shared" si="405"/>
        <v>0</v>
      </c>
      <c r="CR270" s="515">
        <f t="shared" si="405"/>
        <v>0</v>
      </c>
      <c r="CS270" s="515">
        <f t="shared" si="405"/>
        <v>0</v>
      </c>
      <c r="CT270" s="515">
        <f t="shared" si="405"/>
        <v>0</v>
      </c>
      <c r="CU270" s="515">
        <f t="shared" si="405"/>
        <v>0</v>
      </c>
      <c r="CV270" s="515">
        <f t="shared" si="405"/>
        <v>0</v>
      </c>
      <c r="CW270" s="515">
        <f t="shared" si="405"/>
        <v>0</v>
      </c>
      <c r="CX270" s="515">
        <f t="shared" si="405"/>
        <v>0</v>
      </c>
      <c r="CY270" s="515">
        <f t="shared" si="405"/>
        <v>0</v>
      </c>
      <c r="CZ270" s="515">
        <f t="shared" si="405"/>
        <v>0</v>
      </c>
      <c r="DA270" s="515">
        <f t="shared" si="405"/>
        <v>0</v>
      </c>
      <c r="DB270" s="515">
        <f t="shared" si="405"/>
        <v>0</v>
      </c>
      <c r="DC270" s="515">
        <f t="shared" si="405"/>
        <v>0</v>
      </c>
      <c r="DD270" s="515">
        <f t="shared" si="405"/>
        <v>0</v>
      </c>
      <c r="DE270" s="515">
        <f t="shared" si="405"/>
        <v>0</v>
      </c>
      <c r="DF270" s="515">
        <f t="shared" si="405"/>
        <v>0</v>
      </c>
      <c r="DG270" s="515">
        <f t="shared" si="405"/>
        <v>0</v>
      </c>
      <c r="DH270" s="515">
        <f t="shared" si="405"/>
        <v>0</v>
      </c>
      <c r="DI270" s="515">
        <f t="shared" si="405"/>
        <v>0</v>
      </c>
      <c r="DJ270" s="515">
        <f t="shared" si="405"/>
        <v>0</v>
      </c>
      <c r="DK270" s="515">
        <f t="shared" si="405"/>
        <v>0</v>
      </c>
      <c r="DL270" s="515">
        <f t="shared" si="405"/>
        <v>0</v>
      </c>
      <c r="DM270" s="515">
        <f t="shared" si="405"/>
        <v>0</v>
      </c>
      <c r="DN270" s="515">
        <f t="shared" si="405"/>
        <v>0</v>
      </c>
      <c r="DO270" s="515">
        <f t="shared" si="405"/>
        <v>0</v>
      </c>
      <c r="DP270" s="515">
        <f t="shared" si="405"/>
        <v>0</v>
      </c>
      <c r="DQ270" s="515">
        <f t="shared" si="405"/>
        <v>0</v>
      </c>
      <c r="DR270" s="515">
        <f t="shared" si="405"/>
        <v>0</v>
      </c>
      <c r="DS270" s="515">
        <f t="shared" si="405"/>
        <v>0</v>
      </c>
      <c r="DT270" s="515">
        <f t="shared" si="405"/>
        <v>0</v>
      </c>
      <c r="DU270" s="515">
        <f t="shared" si="405"/>
        <v>0</v>
      </c>
      <c r="DV270" s="515">
        <f t="shared" si="405"/>
        <v>0</v>
      </c>
      <c r="DW270" s="515">
        <f t="shared" si="405"/>
        <v>0</v>
      </c>
      <c r="DX270" s="515">
        <f t="shared" si="405"/>
        <v>0</v>
      </c>
      <c r="DY270" s="515">
        <f t="shared" si="405"/>
        <v>0</v>
      </c>
      <c r="DZ270" s="515">
        <f t="shared" si="405"/>
        <v>0</v>
      </c>
      <c r="EA270" s="515">
        <f t="shared" si="405"/>
        <v>0</v>
      </c>
      <c r="EB270" s="515">
        <f t="shared" ref="EB270:GM270" si="406">IF(OR(EB$167&lt;=EOMONTH($E101,$R101*(1-$O101)),EB$167&gt;EOMONTH($E101,$P101*12*(1-$O101)+$Q101*12*$O101+$R101*(1-$O101))),0,FV($W101,ROUNDDOWN(YEARFRAC($D$167,EB$167,1),0),,-($U101*(1-$O101)+$V101*$O101)*$B101/12,0))</f>
        <v>0</v>
      </c>
      <c r="EC270" s="515">
        <f t="shared" si="406"/>
        <v>0</v>
      </c>
      <c r="ED270" s="515">
        <f t="shared" si="406"/>
        <v>0</v>
      </c>
      <c r="EE270" s="515">
        <f t="shared" si="406"/>
        <v>0</v>
      </c>
      <c r="EF270" s="515">
        <f t="shared" si="406"/>
        <v>0</v>
      </c>
      <c r="EG270" s="515">
        <f t="shared" si="406"/>
        <v>0</v>
      </c>
      <c r="EH270" s="515">
        <f t="shared" si="406"/>
        <v>0</v>
      </c>
      <c r="EI270" s="515">
        <f t="shared" si="406"/>
        <v>0</v>
      </c>
      <c r="EJ270" s="515">
        <f t="shared" si="406"/>
        <v>0</v>
      </c>
      <c r="EK270" s="515">
        <f t="shared" si="406"/>
        <v>0</v>
      </c>
      <c r="EL270" s="515">
        <f t="shared" si="406"/>
        <v>0</v>
      </c>
      <c r="EM270" s="515">
        <f t="shared" si="406"/>
        <v>0</v>
      </c>
      <c r="EN270" s="515">
        <f t="shared" si="406"/>
        <v>0</v>
      </c>
      <c r="EO270" s="515">
        <f t="shared" si="406"/>
        <v>0</v>
      </c>
      <c r="EP270" s="515">
        <f t="shared" si="406"/>
        <v>0</v>
      </c>
      <c r="EQ270" s="515">
        <f t="shared" si="406"/>
        <v>0</v>
      </c>
      <c r="ER270" s="515">
        <f t="shared" si="406"/>
        <v>0</v>
      </c>
      <c r="ES270" s="515">
        <f t="shared" si="406"/>
        <v>0</v>
      </c>
      <c r="ET270" s="515">
        <f t="shared" si="406"/>
        <v>0</v>
      </c>
      <c r="EU270" s="515">
        <f t="shared" si="406"/>
        <v>0</v>
      </c>
      <c r="EV270" s="515">
        <f t="shared" si="406"/>
        <v>0</v>
      </c>
      <c r="EW270" s="515">
        <f t="shared" si="406"/>
        <v>0</v>
      </c>
      <c r="EX270" s="515">
        <f t="shared" si="406"/>
        <v>0</v>
      </c>
      <c r="EY270" s="515">
        <f t="shared" si="406"/>
        <v>0</v>
      </c>
      <c r="EZ270" s="515">
        <f t="shared" si="406"/>
        <v>0</v>
      </c>
      <c r="FA270" s="515">
        <f t="shared" si="406"/>
        <v>0</v>
      </c>
      <c r="FB270" s="515">
        <f t="shared" si="406"/>
        <v>0</v>
      </c>
      <c r="FC270" s="515">
        <f t="shared" si="406"/>
        <v>0</v>
      </c>
      <c r="FD270" s="515">
        <f t="shared" si="406"/>
        <v>0</v>
      </c>
      <c r="FE270" s="515">
        <f t="shared" si="406"/>
        <v>0</v>
      </c>
      <c r="FF270" s="515">
        <f t="shared" si="406"/>
        <v>0</v>
      </c>
      <c r="FG270" s="515">
        <f t="shared" si="406"/>
        <v>0</v>
      </c>
      <c r="FH270" s="515">
        <f t="shared" si="406"/>
        <v>0</v>
      </c>
      <c r="FI270" s="515">
        <f t="shared" si="406"/>
        <v>0</v>
      </c>
      <c r="FJ270" s="515">
        <f t="shared" si="406"/>
        <v>0</v>
      </c>
      <c r="FK270" s="515">
        <f t="shared" si="406"/>
        <v>0</v>
      </c>
      <c r="FL270" s="515">
        <f t="shared" si="406"/>
        <v>0</v>
      </c>
      <c r="FM270" s="515">
        <f t="shared" si="406"/>
        <v>0</v>
      </c>
      <c r="FN270" s="515">
        <f t="shared" si="406"/>
        <v>0</v>
      </c>
      <c r="FO270" s="515">
        <f t="shared" si="406"/>
        <v>0</v>
      </c>
      <c r="FP270" s="515">
        <f t="shared" si="406"/>
        <v>0</v>
      </c>
      <c r="FQ270" s="515">
        <f t="shared" si="406"/>
        <v>0</v>
      </c>
      <c r="FR270" s="515">
        <f t="shared" si="406"/>
        <v>0</v>
      </c>
      <c r="FS270" s="515">
        <f t="shared" si="406"/>
        <v>0</v>
      </c>
      <c r="FT270" s="515">
        <f t="shared" si="406"/>
        <v>0</v>
      </c>
      <c r="FU270" s="515">
        <f t="shared" si="406"/>
        <v>0</v>
      </c>
      <c r="FV270" s="515">
        <f t="shared" si="406"/>
        <v>0</v>
      </c>
      <c r="FW270" s="515">
        <f t="shared" si="406"/>
        <v>0</v>
      </c>
      <c r="FX270" s="515">
        <f t="shared" si="406"/>
        <v>0</v>
      </c>
      <c r="FY270" s="515">
        <f t="shared" si="406"/>
        <v>0</v>
      </c>
      <c r="FZ270" s="515">
        <f t="shared" si="406"/>
        <v>0</v>
      </c>
      <c r="GA270" s="515">
        <f t="shared" si="406"/>
        <v>0</v>
      </c>
      <c r="GB270" s="515">
        <f t="shared" si="406"/>
        <v>0</v>
      </c>
      <c r="GC270" s="515">
        <f t="shared" si="406"/>
        <v>0</v>
      </c>
      <c r="GD270" s="515">
        <f t="shared" si="406"/>
        <v>0</v>
      </c>
      <c r="GE270" s="515">
        <f t="shared" si="406"/>
        <v>0</v>
      </c>
      <c r="GF270" s="515">
        <f t="shared" si="406"/>
        <v>0</v>
      </c>
      <c r="GG270" s="515">
        <f t="shared" si="406"/>
        <v>0</v>
      </c>
      <c r="GH270" s="515">
        <f t="shared" si="406"/>
        <v>0</v>
      </c>
      <c r="GI270" s="515">
        <f t="shared" si="406"/>
        <v>0</v>
      </c>
      <c r="GJ270" s="515">
        <f t="shared" si="406"/>
        <v>0</v>
      </c>
      <c r="GK270" s="515">
        <f t="shared" si="406"/>
        <v>0</v>
      </c>
      <c r="GL270" s="515">
        <f t="shared" si="406"/>
        <v>0</v>
      </c>
      <c r="GM270" s="515">
        <f t="shared" si="406"/>
        <v>0</v>
      </c>
      <c r="GN270" s="515">
        <f t="shared" ref="GN270:IY270" si="407">IF(OR(GN$167&lt;=EOMONTH($E101,$R101*(1-$O101)),GN$167&gt;EOMONTH($E101,$P101*12*(1-$O101)+$Q101*12*$O101+$R101*(1-$O101))),0,FV($W101,ROUNDDOWN(YEARFRAC($D$167,GN$167,1),0),,-($U101*(1-$O101)+$V101*$O101)*$B101/12,0))</f>
        <v>0</v>
      </c>
      <c r="GO270" s="515">
        <f t="shared" si="407"/>
        <v>0</v>
      </c>
      <c r="GP270" s="515">
        <f t="shared" si="407"/>
        <v>0</v>
      </c>
      <c r="GQ270" s="515">
        <f t="shared" si="407"/>
        <v>0</v>
      </c>
      <c r="GR270" s="515">
        <f t="shared" si="407"/>
        <v>0</v>
      </c>
      <c r="GS270" s="515">
        <f t="shared" si="407"/>
        <v>0</v>
      </c>
      <c r="GT270" s="515">
        <f t="shared" si="407"/>
        <v>0</v>
      </c>
      <c r="GU270" s="515">
        <f t="shared" si="407"/>
        <v>0</v>
      </c>
      <c r="GV270" s="515">
        <f t="shared" si="407"/>
        <v>0</v>
      </c>
      <c r="GW270" s="515">
        <f t="shared" si="407"/>
        <v>0</v>
      </c>
      <c r="GX270" s="515">
        <f t="shared" si="407"/>
        <v>0</v>
      </c>
      <c r="GY270" s="515">
        <f t="shared" si="407"/>
        <v>0</v>
      </c>
      <c r="GZ270" s="515">
        <f t="shared" si="407"/>
        <v>0</v>
      </c>
      <c r="HA270" s="515">
        <f t="shared" si="407"/>
        <v>0</v>
      </c>
      <c r="HB270" s="515">
        <f t="shared" si="407"/>
        <v>0</v>
      </c>
      <c r="HC270" s="515">
        <f t="shared" si="407"/>
        <v>0</v>
      </c>
      <c r="HD270" s="515">
        <f t="shared" si="407"/>
        <v>0</v>
      </c>
      <c r="HE270" s="515">
        <f t="shared" si="407"/>
        <v>0</v>
      </c>
      <c r="HF270" s="515">
        <f t="shared" si="407"/>
        <v>0</v>
      </c>
      <c r="HG270" s="515">
        <f t="shared" si="407"/>
        <v>0</v>
      </c>
      <c r="HH270" s="515">
        <f t="shared" si="407"/>
        <v>0</v>
      </c>
      <c r="HI270" s="515">
        <f t="shared" si="407"/>
        <v>0</v>
      </c>
      <c r="HJ270" s="515">
        <f t="shared" si="407"/>
        <v>0</v>
      </c>
      <c r="HK270" s="515">
        <f t="shared" si="407"/>
        <v>0</v>
      </c>
      <c r="HL270" s="515">
        <f t="shared" si="407"/>
        <v>0</v>
      </c>
      <c r="HM270" s="515">
        <f t="shared" si="407"/>
        <v>0</v>
      </c>
      <c r="HN270" s="515">
        <f t="shared" si="407"/>
        <v>0</v>
      </c>
      <c r="HO270" s="515">
        <f t="shared" si="407"/>
        <v>0</v>
      </c>
      <c r="HP270" s="515">
        <f t="shared" si="407"/>
        <v>0</v>
      </c>
      <c r="HQ270" s="515">
        <f t="shared" si="407"/>
        <v>0</v>
      </c>
      <c r="HR270" s="515">
        <f t="shared" si="407"/>
        <v>0</v>
      </c>
      <c r="HS270" s="515">
        <f t="shared" si="407"/>
        <v>0</v>
      </c>
      <c r="HT270" s="515">
        <f t="shared" si="407"/>
        <v>0</v>
      </c>
      <c r="HU270" s="515">
        <f t="shared" si="407"/>
        <v>0</v>
      </c>
      <c r="HV270" s="515">
        <f t="shared" si="407"/>
        <v>0</v>
      </c>
      <c r="HW270" s="515">
        <f t="shared" si="407"/>
        <v>0</v>
      </c>
      <c r="HX270" s="515">
        <f t="shared" si="407"/>
        <v>0</v>
      </c>
      <c r="HY270" s="515">
        <f t="shared" si="407"/>
        <v>0</v>
      </c>
      <c r="HZ270" s="515">
        <f t="shared" si="407"/>
        <v>0</v>
      </c>
      <c r="IA270" s="515">
        <f t="shared" si="407"/>
        <v>0</v>
      </c>
      <c r="IB270" s="515">
        <f t="shared" si="407"/>
        <v>0</v>
      </c>
      <c r="IC270" s="515">
        <f t="shared" si="407"/>
        <v>0</v>
      </c>
      <c r="ID270" s="515">
        <f t="shared" si="407"/>
        <v>0</v>
      </c>
      <c r="IE270" s="515">
        <f t="shared" si="407"/>
        <v>0</v>
      </c>
      <c r="IF270" s="515">
        <f t="shared" si="407"/>
        <v>0</v>
      </c>
      <c r="IG270" s="515">
        <f t="shared" si="407"/>
        <v>0</v>
      </c>
      <c r="IH270" s="515">
        <f t="shared" si="407"/>
        <v>0</v>
      </c>
      <c r="II270" s="515">
        <f t="shared" si="407"/>
        <v>0</v>
      </c>
      <c r="IJ270" s="515">
        <f t="shared" si="407"/>
        <v>0</v>
      </c>
      <c r="IK270" s="515">
        <f t="shared" si="407"/>
        <v>0</v>
      </c>
      <c r="IL270" s="515">
        <f t="shared" si="407"/>
        <v>0</v>
      </c>
      <c r="IM270" s="515">
        <f t="shared" si="407"/>
        <v>0</v>
      </c>
      <c r="IN270" s="515">
        <f t="shared" si="407"/>
        <v>0</v>
      </c>
      <c r="IO270" s="515">
        <f t="shared" si="407"/>
        <v>0</v>
      </c>
      <c r="IP270" s="515">
        <f t="shared" si="407"/>
        <v>0</v>
      </c>
      <c r="IQ270" s="515">
        <f t="shared" si="407"/>
        <v>0</v>
      </c>
      <c r="IR270" s="515">
        <f t="shared" si="407"/>
        <v>0</v>
      </c>
      <c r="IS270" s="515">
        <f t="shared" si="407"/>
        <v>0</v>
      </c>
      <c r="IT270" s="515">
        <f t="shared" si="407"/>
        <v>0</v>
      </c>
      <c r="IU270" s="515">
        <f t="shared" si="407"/>
        <v>0</v>
      </c>
      <c r="IV270" s="515">
        <f t="shared" si="407"/>
        <v>0</v>
      </c>
      <c r="IW270" s="515">
        <f t="shared" si="407"/>
        <v>0</v>
      </c>
      <c r="IX270" s="515">
        <f t="shared" si="407"/>
        <v>0</v>
      </c>
      <c r="IY270" s="515">
        <f t="shared" si="407"/>
        <v>0</v>
      </c>
      <c r="IZ270" s="515">
        <f t="shared" ref="IZ270:LK270" si="408">IF(OR(IZ$167&lt;=EOMONTH($E101,$R101*(1-$O101)),IZ$167&gt;EOMONTH($E101,$P101*12*(1-$O101)+$Q101*12*$O101+$R101*(1-$O101))),0,FV($W101,ROUNDDOWN(YEARFRAC($D$167,IZ$167,1),0),,-($U101*(1-$O101)+$V101*$O101)*$B101/12,0))</f>
        <v>0</v>
      </c>
      <c r="JA270" s="515">
        <f t="shared" si="408"/>
        <v>0</v>
      </c>
      <c r="JB270" s="515">
        <f t="shared" si="408"/>
        <v>0</v>
      </c>
      <c r="JC270" s="515">
        <f t="shared" si="408"/>
        <v>0</v>
      </c>
      <c r="JD270" s="515">
        <f t="shared" si="408"/>
        <v>0</v>
      </c>
      <c r="JE270" s="515">
        <f t="shared" si="408"/>
        <v>0</v>
      </c>
      <c r="JF270" s="515">
        <f t="shared" si="408"/>
        <v>0</v>
      </c>
      <c r="JG270" s="515">
        <f t="shared" si="408"/>
        <v>0</v>
      </c>
      <c r="JH270" s="515">
        <f t="shared" si="408"/>
        <v>0</v>
      </c>
      <c r="JI270" s="515">
        <f t="shared" si="408"/>
        <v>0</v>
      </c>
      <c r="JJ270" s="515">
        <f t="shared" si="408"/>
        <v>0</v>
      </c>
      <c r="JK270" s="515">
        <f t="shared" si="408"/>
        <v>0</v>
      </c>
      <c r="JL270" s="515">
        <f t="shared" si="408"/>
        <v>0</v>
      </c>
      <c r="JM270" s="515">
        <f t="shared" si="408"/>
        <v>0</v>
      </c>
      <c r="JN270" s="515">
        <f t="shared" si="408"/>
        <v>0</v>
      </c>
      <c r="JO270" s="515">
        <f t="shared" si="408"/>
        <v>0</v>
      </c>
      <c r="JP270" s="515">
        <f t="shared" si="408"/>
        <v>0</v>
      </c>
      <c r="JQ270" s="515">
        <f t="shared" si="408"/>
        <v>0</v>
      </c>
      <c r="JR270" s="515">
        <f t="shared" si="408"/>
        <v>0</v>
      </c>
      <c r="JS270" s="515">
        <f t="shared" si="408"/>
        <v>0</v>
      </c>
      <c r="JT270" s="515">
        <f t="shared" si="408"/>
        <v>0</v>
      </c>
      <c r="JU270" s="515">
        <f t="shared" si="408"/>
        <v>0</v>
      </c>
      <c r="JV270" s="515">
        <f t="shared" si="408"/>
        <v>0</v>
      </c>
      <c r="JW270" s="515">
        <f t="shared" si="408"/>
        <v>0</v>
      </c>
      <c r="JX270" s="515">
        <f t="shared" si="408"/>
        <v>0</v>
      </c>
      <c r="JY270" s="515">
        <f t="shared" si="408"/>
        <v>0</v>
      </c>
      <c r="JZ270" s="515">
        <f t="shared" si="408"/>
        <v>0</v>
      </c>
      <c r="KA270" s="515">
        <f t="shared" si="408"/>
        <v>0</v>
      </c>
      <c r="KB270" s="515">
        <f t="shared" si="408"/>
        <v>0</v>
      </c>
      <c r="KC270" s="515">
        <f t="shared" si="408"/>
        <v>0</v>
      </c>
      <c r="KD270" s="515">
        <f t="shared" si="408"/>
        <v>0</v>
      </c>
      <c r="KE270" s="515">
        <f t="shared" si="408"/>
        <v>0</v>
      </c>
      <c r="KF270" s="515">
        <f t="shared" si="408"/>
        <v>0</v>
      </c>
      <c r="KG270" s="515">
        <f t="shared" si="408"/>
        <v>0</v>
      </c>
      <c r="KH270" s="515">
        <f t="shared" si="408"/>
        <v>0</v>
      </c>
      <c r="KI270" s="515">
        <f t="shared" si="408"/>
        <v>0</v>
      </c>
      <c r="KJ270" s="515">
        <f t="shared" si="408"/>
        <v>0</v>
      </c>
      <c r="KK270" s="515">
        <f t="shared" si="408"/>
        <v>0</v>
      </c>
      <c r="KL270" s="515">
        <f t="shared" si="408"/>
        <v>0</v>
      </c>
      <c r="KM270" s="515">
        <f t="shared" si="408"/>
        <v>0</v>
      </c>
      <c r="KN270" s="515">
        <f t="shared" si="408"/>
        <v>0</v>
      </c>
      <c r="KO270" s="515">
        <f t="shared" si="408"/>
        <v>0</v>
      </c>
      <c r="KP270" s="515">
        <f t="shared" si="408"/>
        <v>0</v>
      </c>
      <c r="KQ270" s="515">
        <f t="shared" si="408"/>
        <v>0</v>
      </c>
      <c r="KR270" s="515">
        <f t="shared" si="408"/>
        <v>0</v>
      </c>
      <c r="KS270" s="515">
        <f t="shared" si="408"/>
        <v>0</v>
      </c>
      <c r="KT270" s="515">
        <f t="shared" si="408"/>
        <v>0</v>
      </c>
      <c r="KU270" s="515">
        <f t="shared" si="408"/>
        <v>0</v>
      </c>
      <c r="KV270" s="515">
        <f t="shared" si="408"/>
        <v>0</v>
      </c>
      <c r="KW270" s="515">
        <f t="shared" si="408"/>
        <v>0</v>
      </c>
      <c r="KX270" s="515">
        <f t="shared" si="408"/>
        <v>0</v>
      </c>
      <c r="KY270" s="515">
        <f t="shared" si="408"/>
        <v>0</v>
      </c>
      <c r="KZ270" s="515">
        <f t="shared" si="408"/>
        <v>0</v>
      </c>
      <c r="LA270" s="515">
        <f t="shared" si="408"/>
        <v>0</v>
      </c>
      <c r="LB270" s="515">
        <f t="shared" si="408"/>
        <v>0</v>
      </c>
      <c r="LC270" s="515">
        <f t="shared" si="408"/>
        <v>0</v>
      </c>
      <c r="LD270" s="515">
        <f t="shared" si="408"/>
        <v>0</v>
      </c>
      <c r="LE270" s="515">
        <f t="shared" si="408"/>
        <v>0</v>
      </c>
      <c r="LF270" s="515">
        <f t="shared" si="408"/>
        <v>0</v>
      </c>
      <c r="LG270" s="515">
        <f t="shared" si="408"/>
        <v>0</v>
      </c>
      <c r="LH270" s="515">
        <f t="shared" si="408"/>
        <v>0</v>
      </c>
      <c r="LI270" s="515">
        <f t="shared" si="408"/>
        <v>0</v>
      </c>
      <c r="LJ270" s="515">
        <f t="shared" si="408"/>
        <v>0</v>
      </c>
      <c r="LK270" s="515">
        <f t="shared" si="408"/>
        <v>0</v>
      </c>
      <c r="LL270" s="515">
        <f t="shared" ref="LL270:NK270" si="409">IF(OR(LL$167&lt;=EOMONTH($E101,$R101*(1-$O101)),LL$167&gt;EOMONTH($E101,$P101*12*(1-$O101)+$Q101*12*$O101+$R101*(1-$O101))),0,FV($W101,ROUNDDOWN(YEARFRAC($D$167,LL$167,1),0),,-($U101*(1-$O101)+$V101*$O101)*$B101/12,0))</f>
        <v>0</v>
      </c>
      <c r="LM270" s="515">
        <f t="shared" si="409"/>
        <v>0</v>
      </c>
      <c r="LN270" s="515">
        <f t="shared" si="409"/>
        <v>0</v>
      </c>
      <c r="LO270" s="515">
        <f t="shared" si="409"/>
        <v>0</v>
      </c>
      <c r="LP270" s="515">
        <f t="shared" si="409"/>
        <v>0</v>
      </c>
      <c r="LQ270" s="515">
        <f t="shared" si="409"/>
        <v>0</v>
      </c>
      <c r="LR270" s="515">
        <f t="shared" si="409"/>
        <v>0</v>
      </c>
      <c r="LS270" s="515">
        <f t="shared" si="409"/>
        <v>0</v>
      </c>
      <c r="LT270" s="515">
        <f t="shared" si="409"/>
        <v>0</v>
      </c>
      <c r="LU270" s="515">
        <f t="shared" si="409"/>
        <v>0</v>
      </c>
      <c r="LV270" s="515">
        <f t="shared" si="409"/>
        <v>0</v>
      </c>
      <c r="LW270" s="515">
        <f t="shared" si="409"/>
        <v>0</v>
      </c>
      <c r="LX270" s="515">
        <f t="shared" si="409"/>
        <v>0</v>
      </c>
      <c r="LY270" s="515">
        <f t="shared" si="409"/>
        <v>0</v>
      </c>
      <c r="LZ270" s="515">
        <f t="shared" si="409"/>
        <v>0</v>
      </c>
      <c r="MA270" s="515">
        <f t="shared" si="409"/>
        <v>0</v>
      </c>
      <c r="MB270" s="515">
        <f t="shared" si="409"/>
        <v>0</v>
      </c>
      <c r="MC270" s="515">
        <f t="shared" si="409"/>
        <v>0</v>
      </c>
      <c r="MD270" s="515">
        <f t="shared" si="409"/>
        <v>0</v>
      </c>
      <c r="ME270" s="515">
        <f t="shared" si="409"/>
        <v>0</v>
      </c>
      <c r="MF270" s="515">
        <f t="shared" si="409"/>
        <v>0</v>
      </c>
      <c r="MG270" s="515">
        <f t="shared" si="409"/>
        <v>0</v>
      </c>
      <c r="MH270" s="515">
        <f t="shared" si="409"/>
        <v>0</v>
      </c>
      <c r="MI270" s="515">
        <f t="shared" si="409"/>
        <v>0</v>
      </c>
      <c r="MJ270" s="515">
        <f t="shared" si="409"/>
        <v>0</v>
      </c>
      <c r="MK270" s="515">
        <f t="shared" si="409"/>
        <v>0</v>
      </c>
      <c r="ML270" s="515">
        <f t="shared" si="409"/>
        <v>0</v>
      </c>
      <c r="MM270" s="515">
        <f t="shared" si="409"/>
        <v>0</v>
      </c>
      <c r="MN270" s="515">
        <f t="shared" si="409"/>
        <v>0</v>
      </c>
      <c r="MO270" s="515">
        <f t="shared" si="409"/>
        <v>0</v>
      </c>
      <c r="MP270" s="515">
        <f t="shared" si="409"/>
        <v>0</v>
      </c>
      <c r="MQ270" s="515">
        <f t="shared" si="409"/>
        <v>0</v>
      </c>
      <c r="MR270" s="515">
        <f t="shared" si="409"/>
        <v>0</v>
      </c>
      <c r="MS270" s="515">
        <f t="shared" si="409"/>
        <v>0</v>
      </c>
      <c r="MT270" s="515">
        <f t="shared" si="409"/>
        <v>0</v>
      </c>
      <c r="MU270" s="515">
        <f t="shared" si="409"/>
        <v>0</v>
      </c>
      <c r="MV270" s="515">
        <f t="shared" si="409"/>
        <v>0</v>
      </c>
      <c r="MW270" s="515">
        <f t="shared" si="409"/>
        <v>0</v>
      </c>
      <c r="MX270" s="515">
        <f t="shared" si="409"/>
        <v>0</v>
      </c>
      <c r="MY270" s="515">
        <f t="shared" si="409"/>
        <v>0</v>
      </c>
      <c r="MZ270" s="515">
        <f t="shared" si="409"/>
        <v>0</v>
      </c>
      <c r="NA270" s="515">
        <f t="shared" si="409"/>
        <v>0</v>
      </c>
      <c r="NB270" s="515">
        <f t="shared" si="409"/>
        <v>0</v>
      </c>
      <c r="NC270" s="515">
        <f t="shared" si="409"/>
        <v>0</v>
      </c>
      <c r="ND270" s="515">
        <f t="shared" si="409"/>
        <v>0</v>
      </c>
      <c r="NE270" s="515">
        <f t="shared" si="409"/>
        <v>0</v>
      </c>
      <c r="NF270" s="515">
        <f t="shared" si="409"/>
        <v>0</v>
      </c>
      <c r="NG270" s="515">
        <f t="shared" si="409"/>
        <v>0</v>
      </c>
      <c r="NH270" s="515">
        <f t="shared" si="409"/>
        <v>0</v>
      </c>
      <c r="NI270" s="515">
        <f t="shared" si="409"/>
        <v>0</v>
      </c>
      <c r="NJ270" s="515">
        <f t="shared" si="409"/>
        <v>0</v>
      </c>
      <c r="NK270" s="518">
        <f t="shared" si="409"/>
        <v>0</v>
      </c>
    </row>
    <row r="271" spans="1:375" s="384" customFormat="1" ht="13.8" x14ac:dyDescent="0.3">
      <c r="A271" s="517">
        <f t="shared" si="391"/>
        <v>0</v>
      </c>
      <c r="B271" s="421" t="s">
        <v>331</v>
      </c>
      <c r="C271" s="514" t="s">
        <v>334</v>
      </c>
      <c r="D271" s="515">
        <f t="shared" ref="D271:BO271" si="410">IF(AND(D$167&gt;EOMONTH($E101,$R101*(1-$O101)),D$167&lt;=EOMONTH($E101,$R101*(1-$O101)+$S101*(1-$O101)+$T101*$O101)),-D270,0)</f>
        <v>0</v>
      </c>
      <c r="E271" s="515">
        <f t="shared" si="410"/>
        <v>0</v>
      </c>
      <c r="F271" s="515">
        <f t="shared" si="410"/>
        <v>0</v>
      </c>
      <c r="G271" s="515">
        <f t="shared" si="410"/>
        <v>0</v>
      </c>
      <c r="H271" s="515">
        <f t="shared" si="410"/>
        <v>0</v>
      </c>
      <c r="I271" s="515">
        <f t="shared" si="410"/>
        <v>0</v>
      </c>
      <c r="J271" s="515">
        <f t="shared" si="410"/>
        <v>0</v>
      </c>
      <c r="K271" s="515">
        <f t="shared" si="410"/>
        <v>0</v>
      </c>
      <c r="L271" s="515">
        <f t="shared" si="410"/>
        <v>0</v>
      </c>
      <c r="M271" s="515">
        <f t="shared" si="410"/>
        <v>0</v>
      </c>
      <c r="N271" s="515">
        <f t="shared" si="410"/>
        <v>0</v>
      </c>
      <c r="O271" s="515">
        <f t="shared" si="410"/>
        <v>0</v>
      </c>
      <c r="P271" s="515">
        <f t="shared" si="410"/>
        <v>0</v>
      </c>
      <c r="Q271" s="515">
        <f t="shared" si="410"/>
        <v>0</v>
      </c>
      <c r="R271" s="515">
        <f t="shared" si="410"/>
        <v>0</v>
      </c>
      <c r="S271" s="515">
        <f t="shared" si="410"/>
        <v>0</v>
      </c>
      <c r="T271" s="515">
        <f t="shared" si="410"/>
        <v>0</v>
      </c>
      <c r="U271" s="515">
        <f t="shared" si="410"/>
        <v>0</v>
      </c>
      <c r="V271" s="515">
        <f t="shared" si="410"/>
        <v>0</v>
      </c>
      <c r="W271" s="515">
        <f t="shared" si="410"/>
        <v>0</v>
      </c>
      <c r="X271" s="515">
        <f t="shared" si="410"/>
        <v>0</v>
      </c>
      <c r="Y271" s="515">
        <f t="shared" si="410"/>
        <v>0</v>
      </c>
      <c r="Z271" s="515">
        <f t="shared" si="410"/>
        <v>0</v>
      </c>
      <c r="AA271" s="515">
        <f t="shared" si="410"/>
        <v>0</v>
      </c>
      <c r="AB271" s="515">
        <f t="shared" si="410"/>
        <v>0</v>
      </c>
      <c r="AC271" s="515">
        <f t="shared" si="410"/>
        <v>0</v>
      </c>
      <c r="AD271" s="515">
        <f t="shared" si="410"/>
        <v>0</v>
      </c>
      <c r="AE271" s="515">
        <f t="shared" si="410"/>
        <v>0</v>
      </c>
      <c r="AF271" s="515">
        <f t="shared" si="410"/>
        <v>0</v>
      </c>
      <c r="AG271" s="515">
        <f t="shared" si="410"/>
        <v>0</v>
      </c>
      <c r="AH271" s="515">
        <f t="shared" si="410"/>
        <v>0</v>
      </c>
      <c r="AI271" s="515">
        <f t="shared" si="410"/>
        <v>0</v>
      </c>
      <c r="AJ271" s="515">
        <f t="shared" si="410"/>
        <v>0</v>
      </c>
      <c r="AK271" s="515">
        <f t="shared" si="410"/>
        <v>0</v>
      </c>
      <c r="AL271" s="515">
        <f t="shared" si="410"/>
        <v>0</v>
      </c>
      <c r="AM271" s="515">
        <f t="shared" si="410"/>
        <v>0</v>
      </c>
      <c r="AN271" s="515">
        <f t="shared" si="410"/>
        <v>0</v>
      </c>
      <c r="AO271" s="515">
        <f t="shared" si="410"/>
        <v>0</v>
      </c>
      <c r="AP271" s="515">
        <f t="shared" si="410"/>
        <v>0</v>
      </c>
      <c r="AQ271" s="515">
        <f t="shared" si="410"/>
        <v>0</v>
      </c>
      <c r="AR271" s="515">
        <f t="shared" si="410"/>
        <v>0</v>
      </c>
      <c r="AS271" s="515">
        <f t="shared" si="410"/>
        <v>0</v>
      </c>
      <c r="AT271" s="515">
        <f t="shared" si="410"/>
        <v>0</v>
      </c>
      <c r="AU271" s="515">
        <f t="shared" si="410"/>
        <v>0</v>
      </c>
      <c r="AV271" s="515">
        <f t="shared" si="410"/>
        <v>0</v>
      </c>
      <c r="AW271" s="515">
        <f t="shared" si="410"/>
        <v>0</v>
      </c>
      <c r="AX271" s="515">
        <f t="shared" si="410"/>
        <v>0</v>
      </c>
      <c r="AY271" s="515">
        <f t="shared" si="410"/>
        <v>0</v>
      </c>
      <c r="AZ271" s="515">
        <f t="shared" si="410"/>
        <v>0</v>
      </c>
      <c r="BA271" s="515">
        <f t="shared" si="410"/>
        <v>0</v>
      </c>
      <c r="BB271" s="515">
        <f t="shared" si="410"/>
        <v>0</v>
      </c>
      <c r="BC271" s="515">
        <f t="shared" si="410"/>
        <v>0</v>
      </c>
      <c r="BD271" s="515">
        <f t="shared" si="410"/>
        <v>0</v>
      </c>
      <c r="BE271" s="515">
        <f t="shared" si="410"/>
        <v>0</v>
      </c>
      <c r="BF271" s="515">
        <f t="shared" si="410"/>
        <v>0</v>
      </c>
      <c r="BG271" s="515">
        <f t="shared" si="410"/>
        <v>0</v>
      </c>
      <c r="BH271" s="515">
        <f t="shared" si="410"/>
        <v>0</v>
      </c>
      <c r="BI271" s="515">
        <f t="shared" si="410"/>
        <v>0</v>
      </c>
      <c r="BJ271" s="515">
        <f t="shared" si="410"/>
        <v>0</v>
      </c>
      <c r="BK271" s="515">
        <f t="shared" si="410"/>
        <v>0</v>
      </c>
      <c r="BL271" s="515">
        <f t="shared" si="410"/>
        <v>0</v>
      </c>
      <c r="BM271" s="515">
        <f t="shared" si="410"/>
        <v>0</v>
      </c>
      <c r="BN271" s="515">
        <f t="shared" si="410"/>
        <v>0</v>
      </c>
      <c r="BO271" s="515">
        <f t="shared" si="410"/>
        <v>0</v>
      </c>
      <c r="BP271" s="515">
        <f t="shared" ref="BP271:EA271" si="411">IF(AND(BP$167&gt;EOMONTH($E101,$R101*(1-$O101)),BP$167&lt;=EOMONTH($E101,$R101*(1-$O101)+$S101*(1-$O101)+$T101*$O101)),-BP270,0)</f>
        <v>0</v>
      </c>
      <c r="BQ271" s="515">
        <f t="shared" si="411"/>
        <v>0</v>
      </c>
      <c r="BR271" s="515">
        <f t="shared" si="411"/>
        <v>0</v>
      </c>
      <c r="BS271" s="515">
        <f t="shared" si="411"/>
        <v>0</v>
      </c>
      <c r="BT271" s="515">
        <f t="shared" si="411"/>
        <v>0</v>
      </c>
      <c r="BU271" s="515">
        <f t="shared" si="411"/>
        <v>0</v>
      </c>
      <c r="BV271" s="515">
        <f t="shared" si="411"/>
        <v>0</v>
      </c>
      <c r="BW271" s="515">
        <f t="shared" si="411"/>
        <v>0</v>
      </c>
      <c r="BX271" s="515">
        <f t="shared" si="411"/>
        <v>0</v>
      </c>
      <c r="BY271" s="515">
        <f t="shared" si="411"/>
        <v>0</v>
      </c>
      <c r="BZ271" s="515">
        <f t="shared" si="411"/>
        <v>0</v>
      </c>
      <c r="CA271" s="515">
        <f t="shared" si="411"/>
        <v>0</v>
      </c>
      <c r="CB271" s="515">
        <f t="shared" si="411"/>
        <v>0</v>
      </c>
      <c r="CC271" s="515">
        <f t="shared" si="411"/>
        <v>0</v>
      </c>
      <c r="CD271" s="515">
        <f t="shared" si="411"/>
        <v>0</v>
      </c>
      <c r="CE271" s="515">
        <f t="shared" si="411"/>
        <v>0</v>
      </c>
      <c r="CF271" s="515">
        <f t="shared" si="411"/>
        <v>0</v>
      </c>
      <c r="CG271" s="515">
        <f t="shared" si="411"/>
        <v>0</v>
      </c>
      <c r="CH271" s="515">
        <f t="shared" si="411"/>
        <v>0</v>
      </c>
      <c r="CI271" s="515">
        <f t="shared" si="411"/>
        <v>0</v>
      </c>
      <c r="CJ271" s="515">
        <f t="shared" si="411"/>
        <v>0</v>
      </c>
      <c r="CK271" s="515">
        <f t="shared" si="411"/>
        <v>0</v>
      </c>
      <c r="CL271" s="515">
        <f t="shared" si="411"/>
        <v>0</v>
      </c>
      <c r="CM271" s="515">
        <f t="shared" si="411"/>
        <v>0</v>
      </c>
      <c r="CN271" s="515">
        <f t="shared" si="411"/>
        <v>0</v>
      </c>
      <c r="CO271" s="515">
        <f t="shared" si="411"/>
        <v>0</v>
      </c>
      <c r="CP271" s="515">
        <f t="shared" si="411"/>
        <v>0</v>
      </c>
      <c r="CQ271" s="515">
        <f t="shared" si="411"/>
        <v>0</v>
      </c>
      <c r="CR271" s="515">
        <f t="shared" si="411"/>
        <v>0</v>
      </c>
      <c r="CS271" s="515">
        <f t="shared" si="411"/>
        <v>0</v>
      </c>
      <c r="CT271" s="515">
        <f t="shared" si="411"/>
        <v>0</v>
      </c>
      <c r="CU271" s="515">
        <f t="shared" si="411"/>
        <v>0</v>
      </c>
      <c r="CV271" s="515">
        <f t="shared" si="411"/>
        <v>0</v>
      </c>
      <c r="CW271" s="515">
        <f t="shared" si="411"/>
        <v>0</v>
      </c>
      <c r="CX271" s="515">
        <f t="shared" si="411"/>
        <v>0</v>
      </c>
      <c r="CY271" s="515">
        <f t="shared" si="411"/>
        <v>0</v>
      </c>
      <c r="CZ271" s="515">
        <f t="shared" si="411"/>
        <v>0</v>
      </c>
      <c r="DA271" s="515">
        <f t="shared" si="411"/>
        <v>0</v>
      </c>
      <c r="DB271" s="515">
        <f t="shared" si="411"/>
        <v>0</v>
      </c>
      <c r="DC271" s="515">
        <f t="shared" si="411"/>
        <v>0</v>
      </c>
      <c r="DD271" s="515">
        <f t="shared" si="411"/>
        <v>0</v>
      </c>
      <c r="DE271" s="515">
        <f t="shared" si="411"/>
        <v>0</v>
      </c>
      <c r="DF271" s="515">
        <f t="shared" si="411"/>
        <v>0</v>
      </c>
      <c r="DG271" s="515">
        <f t="shared" si="411"/>
        <v>0</v>
      </c>
      <c r="DH271" s="515">
        <f t="shared" si="411"/>
        <v>0</v>
      </c>
      <c r="DI271" s="515">
        <f t="shared" si="411"/>
        <v>0</v>
      </c>
      <c r="DJ271" s="515">
        <f t="shared" si="411"/>
        <v>0</v>
      </c>
      <c r="DK271" s="515">
        <f t="shared" si="411"/>
        <v>0</v>
      </c>
      <c r="DL271" s="515">
        <f t="shared" si="411"/>
        <v>0</v>
      </c>
      <c r="DM271" s="515">
        <f t="shared" si="411"/>
        <v>0</v>
      </c>
      <c r="DN271" s="515">
        <f t="shared" si="411"/>
        <v>0</v>
      </c>
      <c r="DO271" s="515">
        <f t="shared" si="411"/>
        <v>0</v>
      </c>
      <c r="DP271" s="515">
        <f t="shared" si="411"/>
        <v>0</v>
      </c>
      <c r="DQ271" s="515">
        <f t="shared" si="411"/>
        <v>0</v>
      </c>
      <c r="DR271" s="515">
        <f t="shared" si="411"/>
        <v>0</v>
      </c>
      <c r="DS271" s="515">
        <f t="shared" si="411"/>
        <v>0</v>
      </c>
      <c r="DT271" s="515">
        <f t="shared" si="411"/>
        <v>0</v>
      </c>
      <c r="DU271" s="515">
        <f t="shared" si="411"/>
        <v>0</v>
      </c>
      <c r="DV271" s="515">
        <f t="shared" si="411"/>
        <v>0</v>
      </c>
      <c r="DW271" s="515">
        <f t="shared" si="411"/>
        <v>0</v>
      </c>
      <c r="DX271" s="515">
        <f t="shared" si="411"/>
        <v>0</v>
      </c>
      <c r="DY271" s="515">
        <f t="shared" si="411"/>
        <v>0</v>
      </c>
      <c r="DZ271" s="515">
        <f t="shared" si="411"/>
        <v>0</v>
      </c>
      <c r="EA271" s="515">
        <f t="shared" si="411"/>
        <v>0</v>
      </c>
      <c r="EB271" s="515">
        <f t="shared" ref="EB271:GM271" si="412">IF(AND(EB$167&gt;EOMONTH($E101,$R101*(1-$O101)),EB$167&lt;=EOMONTH($E101,$R101*(1-$O101)+$S101*(1-$O101)+$T101*$O101)),-EB270,0)</f>
        <v>0</v>
      </c>
      <c r="EC271" s="515">
        <f t="shared" si="412"/>
        <v>0</v>
      </c>
      <c r="ED271" s="515">
        <f t="shared" si="412"/>
        <v>0</v>
      </c>
      <c r="EE271" s="515">
        <f t="shared" si="412"/>
        <v>0</v>
      </c>
      <c r="EF271" s="515">
        <f t="shared" si="412"/>
        <v>0</v>
      </c>
      <c r="EG271" s="515">
        <f t="shared" si="412"/>
        <v>0</v>
      </c>
      <c r="EH271" s="515">
        <f t="shared" si="412"/>
        <v>0</v>
      </c>
      <c r="EI271" s="515">
        <f t="shared" si="412"/>
        <v>0</v>
      </c>
      <c r="EJ271" s="515">
        <f t="shared" si="412"/>
        <v>0</v>
      </c>
      <c r="EK271" s="515">
        <f t="shared" si="412"/>
        <v>0</v>
      </c>
      <c r="EL271" s="515">
        <f t="shared" si="412"/>
        <v>0</v>
      </c>
      <c r="EM271" s="515">
        <f t="shared" si="412"/>
        <v>0</v>
      </c>
      <c r="EN271" s="515">
        <f t="shared" si="412"/>
        <v>0</v>
      </c>
      <c r="EO271" s="515">
        <f t="shared" si="412"/>
        <v>0</v>
      </c>
      <c r="EP271" s="515">
        <f t="shared" si="412"/>
        <v>0</v>
      </c>
      <c r="EQ271" s="515">
        <f t="shared" si="412"/>
        <v>0</v>
      </c>
      <c r="ER271" s="515">
        <f t="shared" si="412"/>
        <v>0</v>
      </c>
      <c r="ES271" s="515">
        <f t="shared" si="412"/>
        <v>0</v>
      </c>
      <c r="ET271" s="515">
        <f t="shared" si="412"/>
        <v>0</v>
      </c>
      <c r="EU271" s="515">
        <f t="shared" si="412"/>
        <v>0</v>
      </c>
      <c r="EV271" s="515">
        <f t="shared" si="412"/>
        <v>0</v>
      </c>
      <c r="EW271" s="515">
        <f t="shared" si="412"/>
        <v>0</v>
      </c>
      <c r="EX271" s="515">
        <f t="shared" si="412"/>
        <v>0</v>
      </c>
      <c r="EY271" s="515">
        <f t="shared" si="412"/>
        <v>0</v>
      </c>
      <c r="EZ271" s="515">
        <f t="shared" si="412"/>
        <v>0</v>
      </c>
      <c r="FA271" s="515">
        <f t="shared" si="412"/>
        <v>0</v>
      </c>
      <c r="FB271" s="515">
        <f t="shared" si="412"/>
        <v>0</v>
      </c>
      <c r="FC271" s="515">
        <f t="shared" si="412"/>
        <v>0</v>
      </c>
      <c r="FD271" s="515">
        <f t="shared" si="412"/>
        <v>0</v>
      </c>
      <c r="FE271" s="515">
        <f t="shared" si="412"/>
        <v>0</v>
      </c>
      <c r="FF271" s="515">
        <f t="shared" si="412"/>
        <v>0</v>
      </c>
      <c r="FG271" s="515">
        <f t="shared" si="412"/>
        <v>0</v>
      </c>
      <c r="FH271" s="515">
        <f t="shared" si="412"/>
        <v>0</v>
      </c>
      <c r="FI271" s="515">
        <f t="shared" si="412"/>
        <v>0</v>
      </c>
      <c r="FJ271" s="515">
        <f t="shared" si="412"/>
        <v>0</v>
      </c>
      <c r="FK271" s="515">
        <f t="shared" si="412"/>
        <v>0</v>
      </c>
      <c r="FL271" s="515">
        <f t="shared" si="412"/>
        <v>0</v>
      </c>
      <c r="FM271" s="515">
        <f t="shared" si="412"/>
        <v>0</v>
      </c>
      <c r="FN271" s="515">
        <f t="shared" si="412"/>
        <v>0</v>
      </c>
      <c r="FO271" s="515">
        <f t="shared" si="412"/>
        <v>0</v>
      </c>
      <c r="FP271" s="515">
        <f t="shared" si="412"/>
        <v>0</v>
      </c>
      <c r="FQ271" s="515">
        <f t="shared" si="412"/>
        <v>0</v>
      </c>
      <c r="FR271" s="515">
        <f t="shared" si="412"/>
        <v>0</v>
      </c>
      <c r="FS271" s="515">
        <f t="shared" si="412"/>
        <v>0</v>
      </c>
      <c r="FT271" s="515">
        <f t="shared" si="412"/>
        <v>0</v>
      </c>
      <c r="FU271" s="515">
        <f t="shared" si="412"/>
        <v>0</v>
      </c>
      <c r="FV271" s="515">
        <f t="shared" si="412"/>
        <v>0</v>
      </c>
      <c r="FW271" s="515">
        <f t="shared" si="412"/>
        <v>0</v>
      </c>
      <c r="FX271" s="515">
        <f t="shared" si="412"/>
        <v>0</v>
      </c>
      <c r="FY271" s="515">
        <f t="shared" si="412"/>
        <v>0</v>
      </c>
      <c r="FZ271" s="515">
        <f t="shared" si="412"/>
        <v>0</v>
      </c>
      <c r="GA271" s="515">
        <f t="shared" si="412"/>
        <v>0</v>
      </c>
      <c r="GB271" s="515">
        <f t="shared" si="412"/>
        <v>0</v>
      </c>
      <c r="GC271" s="515">
        <f t="shared" si="412"/>
        <v>0</v>
      </c>
      <c r="GD271" s="515">
        <f t="shared" si="412"/>
        <v>0</v>
      </c>
      <c r="GE271" s="515">
        <f t="shared" si="412"/>
        <v>0</v>
      </c>
      <c r="GF271" s="515">
        <f t="shared" si="412"/>
        <v>0</v>
      </c>
      <c r="GG271" s="515">
        <f t="shared" si="412"/>
        <v>0</v>
      </c>
      <c r="GH271" s="515">
        <f t="shared" si="412"/>
        <v>0</v>
      </c>
      <c r="GI271" s="515">
        <f t="shared" si="412"/>
        <v>0</v>
      </c>
      <c r="GJ271" s="515">
        <f t="shared" si="412"/>
        <v>0</v>
      </c>
      <c r="GK271" s="515">
        <f t="shared" si="412"/>
        <v>0</v>
      </c>
      <c r="GL271" s="515">
        <f t="shared" si="412"/>
        <v>0</v>
      </c>
      <c r="GM271" s="515">
        <f t="shared" si="412"/>
        <v>0</v>
      </c>
      <c r="GN271" s="515">
        <f t="shared" ref="GN271:IY271" si="413">IF(AND(GN$167&gt;EOMONTH($E101,$R101*(1-$O101)),GN$167&lt;=EOMONTH($E101,$R101*(1-$O101)+$S101*(1-$O101)+$T101*$O101)),-GN270,0)</f>
        <v>0</v>
      </c>
      <c r="GO271" s="515">
        <f t="shared" si="413"/>
        <v>0</v>
      </c>
      <c r="GP271" s="515">
        <f t="shared" si="413"/>
        <v>0</v>
      </c>
      <c r="GQ271" s="515">
        <f t="shared" si="413"/>
        <v>0</v>
      </c>
      <c r="GR271" s="515">
        <f t="shared" si="413"/>
        <v>0</v>
      </c>
      <c r="GS271" s="515">
        <f t="shared" si="413"/>
        <v>0</v>
      </c>
      <c r="GT271" s="515">
        <f t="shared" si="413"/>
        <v>0</v>
      </c>
      <c r="GU271" s="515">
        <f t="shared" si="413"/>
        <v>0</v>
      </c>
      <c r="GV271" s="515">
        <f t="shared" si="413"/>
        <v>0</v>
      </c>
      <c r="GW271" s="515">
        <f t="shared" si="413"/>
        <v>0</v>
      </c>
      <c r="GX271" s="515">
        <f t="shared" si="413"/>
        <v>0</v>
      </c>
      <c r="GY271" s="515">
        <f t="shared" si="413"/>
        <v>0</v>
      </c>
      <c r="GZ271" s="515">
        <f t="shared" si="413"/>
        <v>0</v>
      </c>
      <c r="HA271" s="515">
        <f t="shared" si="413"/>
        <v>0</v>
      </c>
      <c r="HB271" s="515">
        <f t="shared" si="413"/>
        <v>0</v>
      </c>
      <c r="HC271" s="515">
        <f t="shared" si="413"/>
        <v>0</v>
      </c>
      <c r="HD271" s="515">
        <f t="shared" si="413"/>
        <v>0</v>
      </c>
      <c r="HE271" s="515">
        <f t="shared" si="413"/>
        <v>0</v>
      </c>
      <c r="HF271" s="515">
        <f t="shared" si="413"/>
        <v>0</v>
      </c>
      <c r="HG271" s="515">
        <f t="shared" si="413"/>
        <v>0</v>
      </c>
      <c r="HH271" s="515">
        <f t="shared" si="413"/>
        <v>0</v>
      </c>
      <c r="HI271" s="515">
        <f t="shared" si="413"/>
        <v>0</v>
      </c>
      <c r="HJ271" s="515">
        <f t="shared" si="413"/>
        <v>0</v>
      </c>
      <c r="HK271" s="515">
        <f t="shared" si="413"/>
        <v>0</v>
      </c>
      <c r="HL271" s="515">
        <f t="shared" si="413"/>
        <v>0</v>
      </c>
      <c r="HM271" s="515">
        <f t="shared" si="413"/>
        <v>0</v>
      </c>
      <c r="HN271" s="515">
        <f t="shared" si="413"/>
        <v>0</v>
      </c>
      <c r="HO271" s="515">
        <f t="shared" si="413"/>
        <v>0</v>
      </c>
      <c r="HP271" s="515">
        <f t="shared" si="413"/>
        <v>0</v>
      </c>
      <c r="HQ271" s="515">
        <f t="shared" si="413"/>
        <v>0</v>
      </c>
      <c r="HR271" s="515">
        <f t="shared" si="413"/>
        <v>0</v>
      </c>
      <c r="HS271" s="515">
        <f t="shared" si="413"/>
        <v>0</v>
      </c>
      <c r="HT271" s="515">
        <f t="shared" si="413"/>
        <v>0</v>
      </c>
      <c r="HU271" s="515">
        <f t="shared" si="413"/>
        <v>0</v>
      </c>
      <c r="HV271" s="515">
        <f t="shared" si="413"/>
        <v>0</v>
      </c>
      <c r="HW271" s="515">
        <f t="shared" si="413"/>
        <v>0</v>
      </c>
      <c r="HX271" s="515">
        <f t="shared" si="413"/>
        <v>0</v>
      </c>
      <c r="HY271" s="515">
        <f t="shared" si="413"/>
        <v>0</v>
      </c>
      <c r="HZ271" s="515">
        <f t="shared" si="413"/>
        <v>0</v>
      </c>
      <c r="IA271" s="515">
        <f t="shared" si="413"/>
        <v>0</v>
      </c>
      <c r="IB271" s="515">
        <f t="shared" si="413"/>
        <v>0</v>
      </c>
      <c r="IC271" s="515">
        <f t="shared" si="413"/>
        <v>0</v>
      </c>
      <c r="ID271" s="515">
        <f t="shared" si="413"/>
        <v>0</v>
      </c>
      <c r="IE271" s="515">
        <f t="shared" si="413"/>
        <v>0</v>
      </c>
      <c r="IF271" s="515">
        <f t="shared" si="413"/>
        <v>0</v>
      </c>
      <c r="IG271" s="515">
        <f t="shared" si="413"/>
        <v>0</v>
      </c>
      <c r="IH271" s="515">
        <f t="shared" si="413"/>
        <v>0</v>
      </c>
      <c r="II271" s="515">
        <f t="shared" si="413"/>
        <v>0</v>
      </c>
      <c r="IJ271" s="515">
        <f t="shared" si="413"/>
        <v>0</v>
      </c>
      <c r="IK271" s="515">
        <f t="shared" si="413"/>
        <v>0</v>
      </c>
      <c r="IL271" s="515">
        <f t="shared" si="413"/>
        <v>0</v>
      </c>
      <c r="IM271" s="515">
        <f t="shared" si="413"/>
        <v>0</v>
      </c>
      <c r="IN271" s="515">
        <f t="shared" si="413"/>
        <v>0</v>
      </c>
      <c r="IO271" s="515">
        <f t="shared" si="413"/>
        <v>0</v>
      </c>
      <c r="IP271" s="515">
        <f t="shared" si="413"/>
        <v>0</v>
      </c>
      <c r="IQ271" s="515">
        <f t="shared" si="413"/>
        <v>0</v>
      </c>
      <c r="IR271" s="515">
        <f t="shared" si="413"/>
        <v>0</v>
      </c>
      <c r="IS271" s="515">
        <f t="shared" si="413"/>
        <v>0</v>
      </c>
      <c r="IT271" s="515">
        <f t="shared" si="413"/>
        <v>0</v>
      </c>
      <c r="IU271" s="515">
        <f t="shared" si="413"/>
        <v>0</v>
      </c>
      <c r="IV271" s="515">
        <f t="shared" si="413"/>
        <v>0</v>
      </c>
      <c r="IW271" s="515">
        <f t="shared" si="413"/>
        <v>0</v>
      </c>
      <c r="IX271" s="515">
        <f t="shared" si="413"/>
        <v>0</v>
      </c>
      <c r="IY271" s="515">
        <f t="shared" si="413"/>
        <v>0</v>
      </c>
      <c r="IZ271" s="515">
        <f t="shared" ref="IZ271:LK271" si="414">IF(AND(IZ$167&gt;EOMONTH($E101,$R101*(1-$O101)),IZ$167&lt;=EOMONTH($E101,$R101*(1-$O101)+$S101*(1-$O101)+$T101*$O101)),-IZ270,0)</f>
        <v>0</v>
      </c>
      <c r="JA271" s="515">
        <f t="shared" si="414"/>
        <v>0</v>
      </c>
      <c r="JB271" s="515">
        <f t="shared" si="414"/>
        <v>0</v>
      </c>
      <c r="JC271" s="515">
        <f t="shared" si="414"/>
        <v>0</v>
      </c>
      <c r="JD271" s="515">
        <f t="shared" si="414"/>
        <v>0</v>
      </c>
      <c r="JE271" s="515">
        <f t="shared" si="414"/>
        <v>0</v>
      </c>
      <c r="JF271" s="515">
        <f t="shared" si="414"/>
        <v>0</v>
      </c>
      <c r="JG271" s="515">
        <f t="shared" si="414"/>
        <v>0</v>
      </c>
      <c r="JH271" s="515">
        <f t="shared" si="414"/>
        <v>0</v>
      </c>
      <c r="JI271" s="515">
        <f t="shared" si="414"/>
        <v>0</v>
      </c>
      <c r="JJ271" s="515">
        <f t="shared" si="414"/>
        <v>0</v>
      </c>
      <c r="JK271" s="515">
        <f t="shared" si="414"/>
        <v>0</v>
      </c>
      <c r="JL271" s="515">
        <f t="shared" si="414"/>
        <v>0</v>
      </c>
      <c r="JM271" s="515">
        <f t="shared" si="414"/>
        <v>0</v>
      </c>
      <c r="JN271" s="515">
        <f t="shared" si="414"/>
        <v>0</v>
      </c>
      <c r="JO271" s="515">
        <f t="shared" si="414"/>
        <v>0</v>
      </c>
      <c r="JP271" s="515">
        <f t="shared" si="414"/>
        <v>0</v>
      </c>
      <c r="JQ271" s="515">
        <f t="shared" si="414"/>
        <v>0</v>
      </c>
      <c r="JR271" s="515">
        <f t="shared" si="414"/>
        <v>0</v>
      </c>
      <c r="JS271" s="515">
        <f t="shared" si="414"/>
        <v>0</v>
      </c>
      <c r="JT271" s="515">
        <f t="shared" si="414"/>
        <v>0</v>
      </c>
      <c r="JU271" s="515">
        <f t="shared" si="414"/>
        <v>0</v>
      </c>
      <c r="JV271" s="515">
        <f t="shared" si="414"/>
        <v>0</v>
      </c>
      <c r="JW271" s="515">
        <f t="shared" si="414"/>
        <v>0</v>
      </c>
      <c r="JX271" s="515">
        <f t="shared" si="414"/>
        <v>0</v>
      </c>
      <c r="JY271" s="515">
        <f t="shared" si="414"/>
        <v>0</v>
      </c>
      <c r="JZ271" s="515">
        <f t="shared" si="414"/>
        <v>0</v>
      </c>
      <c r="KA271" s="515">
        <f t="shared" si="414"/>
        <v>0</v>
      </c>
      <c r="KB271" s="515">
        <f t="shared" si="414"/>
        <v>0</v>
      </c>
      <c r="KC271" s="515">
        <f t="shared" si="414"/>
        <v>0</v>
      </c>
      <c r="KD271" s="515">
        <f t="shared" si="414"/>
        <v>0</v>
      </c>
      <c r="KE271" s="515">
        <f t="shared" si="414"/>
        <v>0</v>
      </c>
      <c r="KF271" s="515">
        <f t="shared" si="414"/>
        <v>0</v>
      </c>
      <c r="KG271" s="515">
        <f t="shared" si="414"/>
        <v>0</v>
      </c>
      <c r="KH271" s="515">
        <f t="shared" si="414"/>
        <v>0</v>
      </c>
      <c r="KI271" s="515">
        <f t="shared" si="414"/>
        <v>0</v>
      </c>
      <c r="KJ271" s="515">
        <f t="shared" si="414"/>
        <v>0</v>
      </c>
      <c r="KK271" s="515">
        <f t="shared" si="414"/>
        <v>0</v>
      </c>
      <c r="KL271" s="515">
        <f t="shared" si="414"/>
        <v>0</v>
      </c>
      <c r="KM271" s="515">
        <f t="shared" si="414"/>
        <v>0</v>
      </c>
      <c r="KN271" s="515">
        <f t="shared" si="414"/>
        <v>0</v>
      </c>
      <c r="KO271" s="515">
        <f t="shared" si="414"/>
        <v>0</v>
      </c>
      <c r="KP271" s="515">
        <f t="shared" si="414"/>
        <v>0</v>
      </c>
      <c r="KQ271" s="515">
        <f t="shared" si="414"/>
        <v>0</v>
      </c>
      <c r="KR271" s="515">
        <f t="shared" si="414"/>
        <v>0</v>
      </c>
      <c r="KS271" s="515">
        <f t="shared" si="414"/>
        <v>0</v>
      </c>
      <c r="KT271" s="515">
        <f t="shared" si="414"/>
        <v>0</v>
      </c>
      <c r="KU271" s="515">
        <f t="shared" si="414"/>
        <v>0</v>
      </c>
      <c r="KV271" s="515">
        <f t="shared" si="414"/>
        <v>0</v>
      </c>
      <c r="KW271" s="515">
        <f t="shared" si="414"/>
        <v>0</v>
      </c>
      <c r="KX271" s="515">
        <f t="shared" si="414"/>
        <v>0</v>
      </c>
      <c r="KY271" s="515">
        <f t="shared" si="414"/>
        <v>0</v>
      </c>
      <c r="KZ271" s="515">
        <f t="shared" si="414"/>
        <v>0</v>
      </c>
      <c r="LA271" s="515">
        <f t="shared" si="414"/>
        <v>0</v>
      </c>
      <c r="LB271" s="515">
        <f t="shared" si="414"/>
        <v>0</v>
      </c>
      <c r="LC271" s="515">
        <f t="shared" si="414"/>
        <v>0</v>
      </c>
      <c r="LD271" s="515">
        <f t="shared" si="414"/>
        <v>0</v>
      </c>
      <c r="LE271" s="515">
        <f t="shared" si="414"/>
        <v>0</v>
      </c>
      <c r="LF271" s="515">
        <f t="shared" si="414"/>
        <v>0</v>
      </c>
      <c r="LG271" s="515">
        <f t="shared" si="414"/>
        <v>0</v>
      </c>
      <c r="LH271" s="515">
        <f t="shared" si="414"/>
        <v>0</v>
      </c>
      <c r="LI271" s="515">
        <f t="shared" si="414"/>
        <v>0</v>
      </c>
      <c r="LJ271" s="515">
        <f t="shared" si="414"/>
        <v>0</v>
      </c>
      <c r="LK271" s="515">
        <f t="shared" si="414"/>
        <v>0</v>
      </c>
      <c r="LL271" s="515">
        <f t="shared" ref="LL271:NK271" si="415">IF(AND(LL$167&gt;EOMONTH($E101,$R101*(1-$O101)),LL$167&lt;=EOMONTH($E101,$R101*(1-$O101)+$S101*(1-$O101)+$T101*$O101)),-LL270,0)</f>
        <v>0</v>
      </c>
      <c r="LM271" s="515">
        <f t="shared" si="415"/>
        <v>0</v>
      </c>
      <c r="LN271" s="515">
        <f t="shared" si="415"/>
        <v>0</v>
      </c>
      <c r="LO271" s="515">
        <f t="shared" si="415"/>
        <v>0</v>
      </c>
      <c r="LP271" s="515">
        <f t="shared" si="415"/>
        <v>0</v>
      </c>
      <c r="LQ271" s="515">
        <f t="shared" si="415"/>
        <v>0</v>
      </c>
      <c r="LR271" s="515">
        <f t="shared" si="415"/>
        <v>0</v>
      </c>
      <c r="LS271" s="515">
        <f t="shared" si="415"/>
        <v>0</v>
      </c>
      <c r="LT271" s="515">
        <f t="shared" si="415"/>
        <v>0</v>
      </c>
      <c r="LU271" s="515">
        <f t="shared" si="415"/>
        <v>0</v>
      </c>
      <c r="LV271" s="515">
        <f t="shared" si="415"/>
        <v>0</v>
      </c>
      <c r="LW271" s="515">
        <f t="shared" si="415"/>
        <v>0</v>
      </c>
      <c r="LX271" s="515">
        <f t="shared" si="415"/>
        <v>0</v>
      </c>
      <c r="LY271" s="515">
        <f t="shared" si="415"/>
        <v>0</v>
      </c>
      <c r="LZ271" s="515">
        <f t="shared" si="415"/>
        <v>0</v>
      </c>
      <c r="MA271" s="515">
        <f t="shared" si="415"/>
        <v>0</v>
      </c>
      <c r="MB271" s="515">
        <f t="shared" si="415"/>
        <v>0</v>
      </c>
      <c r="MC271" s="515">
        <f t="shared" si="415"/>
        <v>0</v>
      </c>
      <c r="MD271" s="515">
        <f t="shared" si="415"/>
        <v>0</v>
      </c>
      <c r="ME271" s="515">
        <f t="shared" si="415"/>
        <v>0</v>
      </c>
      <c r="MF271" s="515">
        <f t="shared" si="415"/>
        <v>0</v>
      </c>
      <c r="MG271" s="515">
        <f t="shared" si="415"/>
        <v>0</v>
      </c>
      <c r="MH271" s="515">
        <f t="shared" si="415"/>
        <v>0</v>
      </c>
      <c r="MI271" s="515">
        <f t="shared" si="415"/>
        <v>0</v>
      </c>
      <c r="MJ271" s="515">
        <f t="shared" si="415"/>
        <v>0</v>
      </c>
      <c r="MK271" s="515">
        <f t="shared" si="415"/>
        <v>0</v>
      </c>
      <c r="ML271" s="515">
        <f t="shared" si="415"/>
        <v>0</v>
      </c>
      <c r="MM271" s="515">
        <f t="shared" si="415"/>
        <v>0</v>
      </c>
      <c r="MN271" s="515">
        <f t="shared" si="415"/>
        <v>0</v>
      </c>
      <c r="MO271" s="515">
        <f t="shared" si="415"/>
        <v>0</v>
      </c>
      <c r="MP271" s="515">
        <f t="shared" si="415"/>
        <v>0</v>
      </c>
      <c r="MQ271" s="515">
        <f t="shared" si="415"/>
        <v>0</v>
      </c>
      <c r="MR271" s="515">
        <f t="shared" si="415"/>
        <v>0</v>
      </c>
      <c r="MS271" s="515">
        <f t="shared" si="415"/>
        <v>0</v>
      </c>
      <c r="MT271" s="515">
        <f t="shared" si="415"/>
        <v>0</v>
      </c>
      <c r="MU271" s="515">
        <f t="shared" si="415"/>
        <v>0</v>
      </c>
      <c r="MV271" s="515">
        <f t="shared" si="415"/>
        <v>0</v>
      </c>
      <c r="MW271" s="515">
        <f t="shared" si="415"/>
        <v>0</v>
      </c>
      <c r="MX271" s="515">
        <f t="shared" si="415"/>
        <v>0</v>
      </c>
      <c r="MY271" s="515">
        <f t="shared" si="415"/>
        <v>0</v>
      </c>
      <c r="MZ271" s="515">
        <f t="shared" si="415"/>
        <v>0</v>
      </c>
      <c r="NA271" s="515">
        <f t="shared" si="415"/>
        <v>0</v>
      </c>
      <c r="NB271" s="515">
        <f t="shared" si="415"/>
        <v>0</v>
      </c>
      <c r="NC271" s="515">
        <f t="shared" si="415"/>
        <v>0</v>
      </c>
      <c r="ND271" s="515">
        <f t="shared" si="415"/>
        <v>0</v>
      </c>
      <c r="NE271" s="515">
        <f t="shared" si="415"/>
        <v>0</v>
      </c>
      <c r="NF271" s="515">
        <f t="shared" si="415"/>
        <v>0</v>
      </c>
      <c r="NG271" s="515">
        <f t="shared" si="415"/>
        <v>0</v>
      </c>
      <c r="NH271" s="515">
        <f t="shared" si="415"/>
        <v>0</v>
      </c>
      <c r="NI271" s="515">
        <f t="shared" si="415"/>
        <v>0</v>
      </c>
      <c r="NJ271" s="515">
        <f t="shared" si="415"/>
        <v>0</v>
      </c>
      <c r="NK271" s="518">
        <f t="shared" si="415"/>
        <v>0</v>
      </c>
    </row>
    <row r="272" spans="1:375" s="384" customFormat="1" ht="13.8" x14ac:dyDescent="0.3">
      <c r="A272" s="517">
        <f t="shared" si="391"/>
        <v>0</v>
      </c>
      <c r="B272" s="421" t="s">
        <v>315</v>
      </c>
      <c r="C272" s="514" t="s">
        <v>335</v>
      </c>
      <c r="D272" s="515">
        <f>IF(OR(D$167&lt;=EOMONTH($E101,$R101*(1-$O101)),D$167&gt;EOMONTH($E101,$P101*12*(1-$O101)+$Q101*12*$O101+$R101*(1-$O101))),0,IF($X101="NNN",SUM(Expenses!B$14:B$18)*$F101,IF($X101="FSG",0,IF($X101="MG",SUMPRODUCT(Expenses!B$14:B$18,$Z101:$Z105)*$F101,MAX((Expenses!B$15-$AB101/12)*$AA101*$F101,0)+MAX((Expenses!B$14-$AB102/12)*$AA102*$F101,0)+MAX((Expenses!B$17-$AB103/12)*$AA103*$F101,0)+MAX((Expenses!B$16-$AB104/12)*$AA104*$F101,0)+MAX((Expenses!B$18-$AB105/12)*$AA105*$F101,0)))))</f>
        <v>0</v>
      </c>
      <c r="E272" s="515">
        <f>IF(OR(E$167&lt;=EOMONTH($E101,$R101*(1-$O101)),E$167&gt;EOMONTH($E101,$P101*12*(1-$O101)+$Q101*12*$O101+$R101*(1-$O101))),0,IF($X101="NNN",SUM(Expenses!C$14:C$18)*$F101,IF($X101="FSG",0,IF($X101="MG",SUMPRODUCT(Expenses!C$14:C$18,$Z101:$Z105)*$F101,MAX((Expenses!C$15-$AB101/12)*$AA101*$F101,0)+MAX((Expenses!C$14-$AB102/12)*$AA102*$F101,0)+MAX((Expenses!C$17-$AB103/12)*$AA103*$F101,0)+MAX((Expenses!C$16-$AB104/12)*$AA104*$F101,0)+MAX((Expenses!C$18-$AB105/12)*$AA105*$F101,0)))))</f>
        <v>0</v>
      </c>
      <c r="F272" s="515">
        <f>IF(OR(F$167&lt;=EOMONTH($E101,$R101*(1-$O101)),F$167&gt;EOMONTH($E101,$P101*12*(1-$O101)+$Q101*12*$O101+$R101*(1-$O101))),0,IF($X101="NNN",SUM(Expenses!D$14:D$18)*$F101,IF($X101="FSG",0,IF($X101="MG",SUMPRODUCT(Expenses!D$14:D$18,$Z101:$Z105)*$F101,MAX((Expenses!D$15-$AB101/12)*$AA101*$F101,0)+MAX((Expenses!D$14-$AB102/12)*$AA102*$F101,0)+MAX((Expenses!D$17-$AB103/12)*$AA103*$F101,0)+MAX((Expenses!D$16-$AB104/12)*$AA104*$F101,0)+MAX((Expenses!D$18-$AB105/12)*$AA105*$F101,0)))))</f>
        <v>0</v>
      </c>
      <c r="G272" s="515">
        <f>IF(OR(G$167&lt;=EOMONTH($E101,$R101*(1-$O101)),G$167&gt;EOMONTH($E101,$P101*12*(1-$O101)+$Q101*12*$O101+$R101*(1-$O101))),0,IF($X101="NNN",SUM(Expenses!E$14:E$18)*$F101,IF($X101="FSG",0,IF($X101="MG",SUMPRODUCT(Expenses!E$14:E$18,$Z101:$Z105)*$F101,MAX((Expenses!E$15-$AB101/12)*$AA101*$F101,0)+MAX((Expenses!E$14-$AB102/12)*$AA102*$F101,0)+MAX((Expenses!E$17-$AB103/12)*$AA103*$F101,0)+MAX((Expenses!E$16-$AB104/12)*$AA104*$F101,0)+MAX((Expenses!E$18-$AB105/12)*$AA105*$F101,0)))))</f>
        <v>0</v>
      </c>
      <c r="H272" s="515">
        <f>IF(OR(H$167&lt;=EOMONTH($E101,$R101*(1-$O101)),H$167&gt;EOMONTH($E101,$P101*12*(1-$O101)+$Q101*12*$O101+$R101*(1-$O101))),0,IF($X101="NNN",SUM(Expenses!F$14:F$18)*$F101,IF($X101="FSG",0,IF($X101="MG",SUMPRODUCT(Expenses!F$14:F$18,$Z101:$Z105)*$F101,MAX((Expenses!F$15-$AB101/12)*$AA101*$F101,0)+MAX((Expenses!F$14-$AB102/12)*$AA102*$F101,0)+MAX((Expenses!F$17-$AB103/12)*$AA103*$F101,0)+MAX((Expenses!F$16-$AB104/12)*$AA104*$F101,0)+MAX((Expenses!F$18-$AB105/12)*$AA105*$F101,0)))))</f>
        <v>0</v>
      </c>
      <c r="I272" s="515">
        <f>IF(OR(I$167&lt;=EOMONTH($E101,$R101*(1-$O101)),I$167&gt;EOMONTH($E101,$P101*12*(1-$O101)+$Q101*12*$O101+$R101*(1-$O101))),0,IF($X101="NNN",SUM(Expenses!G$14:G$18)*$F101,IF($X101="FSG",0,IF($X101="MG",SUMPRODUCT(Expenses!G$14:G$18,$Z101:$Z105)*$F101,MAX((Expenses!G$15-$AB101/12)*$AA101*$F101,0)+MAX((Expenses!G$14-$AB102/12)*$AA102*$F101,0)+MAX((Expenses!G$17-$AB103/12)*$AA103*$F101,0)+MAX((Expenses!G$16-$AB104/12)*$AA104*$F101,0)+MAX((Expenses!G$18-$AB105/12)*$AA105*$F101,0)))))</f>
        <v>0</v>
      </c>
      <c r="J272" s="515">
        <f>IF(OR(J$167&lt;=EOMONTH($E101,$R101*(1-$O101)),J$167&gt;EOMONTH($E101,$P101*12*(1-$O101)+$Q101*12*$O101+$R101*(1-$O101))),0,IF($X101="NNN",SUM(Expenses!H$14:H$18)*$F101,IF($X101="FSG",0,IF($X101="MG",SUMPRODUCT(Expenses!H$14:H$18,$Z101:$Z105)*$F101,MAX((Expenses!H$15-$AB101/12)*$AA101*$F101,0)+MAX((Expenses!H$14-$AB102/12)*$AA102*$F101,0)+MAX((Expenses!H$17-$AB103/12)*$AA103*$F101,0)+MAX((Expenses!H$16-$AB104/12)*$AA104*$F101,0)+MAX((Expenses!H$18-$AB105/12)*$AA105*$F101,0)))))</f>
        <v>0</v>
      </c>
      <c r="K272" s="515">
        <f>IF(OR(K$167&lt;=EOMONTH($E101,$R101*(1-$O101)),K$167&gt;EOMONTH($E101,$P101*12*(1-$O101)+$Q101*12*$O101+$R101*(1-$O101))),0,IF($X101="NNN",SUM(Expenses!I$14:I$18)*$F101,IF($X101="FSG",0,IF($X101="MG",SUMPRODUCT(Expenses!I$14:I$18,$Z101:$Z105)*$F101,MAX((Expenses!I$15-$AB101/12)*$AA101*$F101,0)+MAX((Expenses!I$14-$AB102/12)*$AA102*$F101,0)+MAX((Expenses!I$17-$AB103/12)*$AA103*$F101,0)+MAX((Expenses!I$16-$AB104/12)*$AA104*$F101,0)+MAX((Expenses!I$18-$AB105/12)*$AA105*$F101,0)))))</f>
        <v>0</v>
      </c>
      <c r="L272" s="515">
        <f>IF(OR(L$167&lt;=EOMONTH($E101,$R101*(1-$O101)),L$167&gt;EOMONTH($E101,$P101*12*(1-$O101)+$Q101*12*$O101+$R101*(1-$O101))),0,IF($X101="NNN",SUM(Expenses!J$14:J$18)*$F101,IF($X101="FSG",0,IF($X101="MG",SUMPRODUCT(Expenses!J$14:J$18,$Z101:$Z105)*$F101,MAX((Expenses!J$15-$AB101/12)*$AA101*$F101,0)+MAX((Expenses!J$14-$AB102/12)*$AA102*$F101,0)+MAX((Expenses!J$17-$AB103/12)*$AA103*$F101,0)+MAX((Expenses!J$16-$AB104/12)*$AA104*$F101,0)+MAX((Expenses!J$18-$AB105/12)*$AA105*$F101,0)))))</f>
        <v>0</v>
      </c>
      <c r="M272" s="515">
        <f>IF(OR(M$167&lt;=EOMONTH($E101,$R101*(1-$O101)),M$167&gt;EOMONTH($E101,$P101*12*(1-$O101)+$Q101*12*$O101+$R101*(1-$O101))),0,IF($X101="NNN",SUM(Expenses!K$14:K$18)*$F101,IF($X101="FSG",0,IF($X101="MG",SUMPRODUCT(Expenses!K$14:K$18,$Z101:$Z105)*$F101,MAX((Expenses!K$15-$AB101/12)*$AA101*$F101,0)+MAX((Expenses!K$14-$AB102/12)*$AA102*$F101,0)+MAX((Expenses!K$17-$AB103/12)*$AA103*$F101,0)+MAX((Expenses!K$16-$AB104/12)*$AA104*$F101,0)+MAX((Expenses!K$18-$AB105/12)*$AA105*$F101,0)))))</f>
        <v>0</v>
      </c>
      <c r="N272" s="515">
        <f>IF(OR(N$167&lt;=EOMONTH($E101,$R101*(1-$O101)),N$167&gt;EOMONTH($E101,$P101*12*(1-$O101)+$Q101*12*$O101+$R101*(1-$O101))),0,IF($X101="NNN",SUM(Expenses!L$14:L$18)*$F101,IF($X101="FSG",0,IF($X101="MG",SUMPRODUCT(Expenses!L$14:L$18,$Z101:$Z105)*$F101,MAX((Expenses!L$15-$AB101/12)*$AA101*$F101,0)+MAX((Expenses!L$14-$AB102/12)*$AA102*$F101,0)+MAX((Expenses!L$17-$AB103/12)*$AA103*$F101,0)+MAX((Expenses!L$16-$AB104/12)*$AA104*$F101,0)+MAX((Expenses!L$18-$AB105/12)*$AA105*$F101,0)))))</f>
        <v>0</v>
      </c>
      <c r="O272" s="515">
        <f>IF(OR(O$167&lt;=EOMONTH($E101,$R101*(1-$O101)),O$167&gt;EOMONTH($E101,$P101*12*(1-$O101)+$Q101*12*$O101+$R101*(1-$O101))),0,IF($X101="NNN",SUM(Expenses!M$14:M$18)*$F101,IF($X101="FSG",0,IF($X101="MG",SUMPRODUCT(Expenses!M$14:M$18,$Z101:$Z105)*$F101,MAX((Expenses!M$15-$AB101/12)*$AA101*$F101,0)+MAX((Expenses!M$14-$AB102/12)*$AA102*$F101,0)+MAX((Expenses!M$17-$AB103/12)*$AA103*$F101,0)+MAX((Expenses!M$16-$AB104/12)*$AA104*$F101,0)+MAX((Expenses!M$18-$AB105/12)*$AA105*$F101,0)))))</f>
        <v>0</v>
      </c>
      <c r="P272" s="515">
        <f>IF(OR(P$167&lt;=EOMONTH($E101,$R101*(1-$O101)),P$167&gt;EOMONTH($E101,$P101*12*(1-$O101)+$Q101*12*$O101+$R101*(1-$O101))),0,IF($X101="NNN",SUM(Expenses!N$14:N$18)*$F101,IF($X101="FSG",0,IF($X101="MG",SUMPRODUCT(Expenses!N$14:N$18,$Z101:$Z105)*$F101,MAX((Expenses!N$15-$AB101/12)*$AA101*$F101,0)+MAX((Expenses!N$14-$AB102/12)*$AA102*$F101,0)+MAX((Expenses!N$17-$AB103/12)*$AA103*$F101,0)+MAX((Expenses!N$16-$AB104/12)*$AA104*$F101,0)+MAX((Expenses!N$18-$AB105/12)*$AA105*$F101,0)))))</f>
        <v>0</v>
      </c>
      <c r="Q272" s="515">
        <f>IF(OR(Q$167&lt;=EOMONTH($E101,$R101*(1-$O101)),Q$167&gt;EOMONTH($E101,$P101*12*(1-$O101)+$Q101*12*$O101+$R101*(1-$O101))),0,IF($X101="NNN",SUM(Expenses!O$14:O$18)*$F101,IF($X101="FSG",0,IF($X101="MG",SUMPRODUCT(Expenses!O$14:O$18,$Z101:$Z105)*$F101,MAX((Expenses!O$15-$AB101/12)*$AA101*$F101,0)+MAX((Expenses!O$14-$AB102/12)*$AA102*$F101,0)+MAX((Expenses!O$17-$AB103/12)*$AA103*$F101,0)+MAX((Expenses!O$16-$AB104/12)*$AA104*$F101,0)+MAX((Expenses!O$18-$AB105/12)*$AA105*$F101,0)))))</f>
        <v>0</v>
      </c>
      <c r="R272" s="515">
        <f>IF(OR(R$167&lt;=EOMONTH($E101,$R101*(1-$O101)),R$167&gt;EOMONTH($E101,$P101*12*(1-$O101)+$Q101*12*$O101+$R101*(1-$O101))),0,IF($X101="NNN",SUM(Expenses!P$14:P$18)*$F101,IF($X101="FSG",0,IF($X101="MG",SUMPRODUCT(Expenses!P$14:P$18,$Z101:$Z105)*$F101,MAX((Expenses!P$15-$AB101/12)*$AA101*$F101,0)+MAX((Expenses!P$14-$AB102/12)*$AA102*$F101,0)+MAX((Expenses!P$17-$AB103/12)*$AA103*$F101,0)+MAX((Expenses!P$16-$AB104/12)*$AA104*$F101,0)+MAX((Expenses!P$18-$AB105/12)*$AA105*$F101,0)))))</f>
        <v>0</v>
      </c>
      <c r="S272" s="515">
        <f>IF(OR(S$167&lt;=EOMONTH($E101,$R101*(1-$O101)),S$167&gt;EOMONTH($E101,$P101*12*(1-$O101)+$Q101*12*$O101+$R101*(1-$O101))),0,IF($X101="NNN",SUM(Expenses!Q$14:Q$18)*$F101,IF($X101="FSG",0,IF($X101="MG",SUMPRODUCT(Expenses!Q$14:Q$18,$Z101:$Z105)*$F101,MAX((Expenses!Q$15-$AB101/12)*$AA101*$F101,0)+MAX((Expenses!Q$14-$AB102/12)*$AA102*$F101,0)+MAX((Expenses!Q$17-$AB103/12)*$AA103*$F101,0)+MAX((Expenses!Q$16-$AB104/12)*$AA104*$F101,0)+MAX((Expenses!Q$18-$AB105/12)*$AA105*$F101,0)))))</f>
        <v>0</v>
      </c>
      <c r="T272" s="515">
        <f>IF(OR(T$167&lt;=EOMONTH($E101,$R101*(1-$O101)),T$167&gt;EOMONTH($E101,$P101*12*(1-$O101)+$Q101*12*$O101+$R101*(1-$O101))),0,IF($X101="NNN",SUM(Expenses!R$14:R$18)*$F101,IF($X101="FSG",0,IF($X101="MG",SUMPRODUCT(Expenses!R$14:R$18,$Z101:$Z105)*$F101,MAX((Expenses!R$15-$AB101/12)*$AA101*$F101,0)+MAX((Expenses!R$14-$AB102/12)*$AA102*$F101,0)+MAX((Expenses!R$17-$AB103/12)*$AA103*$F101,0)+MAX((Expenses!R$16-$AB104/12)*$AA104*$F101,0)+MAX((Expenses!R$18-$AB105/12)*$AA105*$F101,0)))))</f>
        <v>0</v>
      </c>
      <c r="U272" s="515">
        <f>IF(OR(U$167&lt;=EOMONTH($E101,$R101*(1-$O101)),U$167&gt;EOMONTH($E101,$P101*12*(1-$O101)+$Q101*12*$O101+$R101*(1-$O101))),0,IF($X101="NNN",SUM(Expenses!S$14:S$18)*$F101,IF($X101="FSG",0,IF($X101="MG",SUMPRODUCT(Expenses!S$14:S$18,$Z101:$Z105)*$F101,MAX((Expenses!S$15-$AB101/12)*$AA101*$F101,0)+MAX((Expenses!S$14-$AB102/12)*$AA102*$F101,0)+MAX((Expenses!S$17-$AB103/12)*$AA103*$F101,0)+MAX((Expenses!S$16-$AB104/12)*$AA104*$F101,0)+MAX((Expenses!S$18-$AB105/12)*$AA105*$F101,0)))))</f>
        <v>0</v>
      </c>
      <c r="V272" s="515">
        <f>IF(OR(V$167&lt;=EOMONTH($E101,$R101*(1-$O101)),V$167&gt;EOMONTH($E101,$P101*12*(1-$O101)+$Q101*12*$O101+$R101*(1-$O101))),0,IF($X101="NNN",SUM(Expenses!T$14:T$18)*$F101,IF($X101="FSG",0,IF($X101="MG",SUMPRODUCT(Expenses!T$14:T$18,$Z101:$Z105)*$F101,MAX((Expenses!T$15-$AB101/12)*$AA101*$F101,0)+MAX((Expenses!T$14-$AB102/12)*$AA102*$F101,0)+MAX((Expenses!T$17-$AB103/12)*$AA103*$F101,0)+MAX((Expenses!T$16-$AB104/12)*$AA104*$F101,0)+MAX((Expenses!T$18-$AB105/12)*$AA105*$F101,0)))))</f>
        <v>0</v>
      </c>
      <c r="W272" s="515">
        <f>IF(OR(W$167&lt;=EOMONTH($E101,$R101*(1-$O101)),W$167&gt;EOMONTH($E101,$P101*12*(1-$O101)+$Q101*12*$O101+$R101*(1-$O101))),0,IF($X101="NNN",SUM(Expenses!U$14:U$18)*$F101,IF($X101="FSG",0,IF($X101="MG",SUMPRODUCT(Expenses!U$14:U$18,$Z101:$Z105)*$F101,MAX((Expenses!U$15-$AB101/12)*$AA101*$F101,0)+MAX((Expenses!U$14-$AB102/12)*$AA102*$F101,0)+MAX((Expenses!U$17-$AB103/12)*$AA103*$F101,0)+MAX((Expenses!U$16-$AB104/12)*$AA104*$F101,0)+MAX((Expenses!U$18-$AB105/12)*$AA105*$F101,0)))))</f>
        <v>0</v>
      </c>
      <c r="X272" s="515">
        <f>IF(OR(X$167&lt;=EOMONTH($E101,$R101*(1-$O101)),X$167&gt;EOMONTH($E101,$P101*12*(1-$O101)+$Q101*12*$O101+$R101*(1-$O101))),0,IF($X101="NNN",SUM(Expenses!V$14:V$18)*$F101,IF($X101="FSG",0,IF($X101="MG",SUMPRODUCT(Expenses!V$14:V$18,$Z101:$Z105)*$F101,MAX((Expenses!V$15-$AB101/12)*$AA101*$F101,0)+MAX((Expenses!V$14-$AB102/12)*$AA102*$F101,0)+MAX((Expenses!V$17-$AB103/12)*$AA103*$F101,0)+MAX((Expenses!V$16-$AB104/12)*$AA104*$F101,0)+MAX((Expenses!V$18-$AB105/12)*$AA105*$F101,0)))))</f>
        <v>0</v>
      </c>
      <c r="Y272" s="515">
        <f>IF(OR(Y$167&lt;=EOMONTH($E101,$R101*(1-$O101)),Y$167&gt;EOMONTH($E101,$P101*12*(1-$O101)+$Q101*12*$O101+$R101*(1-$O101))),0,IF($X101="NNN",SUM(Expenses!W$14:W$18)*$F101,IF($X101="FSG",0,IF($X101="MG",SUMPRODUCT(Expenses!W$14:W$18,$Z101:$Z105)*$F101,MAX((Expenses!W$15-$AB101/12)*$AA101*$F101,0)+MAX((Expenses!W$14-$AB102/12)*$AA102*$F101,0)+MAX((Expenses!W$17-$AB103/12)*$AA103*$F101,0)+MAX((Expenses!W$16-$AB104/12)*$AA104*$F101,0)+MAX((Expenses!W$18-$AB105/12)*$AA105*$F101,0)))))</f>
        <v>0</v>
      </c>
      <c r="Z272" s="515">
        <f>IF(OR(Z$167&lt;=EOMONTH($E101,$R101*(1-$O101)),Z$167&gt;EOMONTH($E101,$P101*12*(1-$O101)+$Q101*12*$O101+$R101*(1-$O101))),0,IF($X101="NNN",SUM(Expenses!X$14:X$18)*$F101,IF($X101="FSG",0,IF($X101="MG",SUMPRODUCT(Expenses!X$14:X$18,$Z101:$Z105)*$F101,MAX((Expenses!X$15-$AB101/12)*$AA101*$F101,0)+MAX((Expenses!X$14-$AB102/12)*$AA102*$F101,0)+MAX((Expenses!X$17-$AB103/12)*$AA103*$F101,0)+MAX((Expenses!X$16-$AB104/12)*$AA104*$F101,0)+MAX((Expenses!X$18-$AB105/12)*$AA105*$F101,0)))))</f>
        <v>0</v>
      </c>
      <c r="AA272" s="515">
        <f>IF(OR(AA$167&lt;=EOMONTH($E101,$R101*(1-$O101)),AA$167&gt;EOMONTH($E101,$P101*12*(1-$O101)+$Q101*12*$O101+$R101*(1-$O101))),0,IF($X101="NNN",SUM(Expenses!Y$14:Y$18)*$F101,IF($X101="FSG",0,IF($X101="MG",SUMPRODUCT(Expenses!Y$14:Y$18,$Z101:$Z105)*$F101,MAX((Expenses!Y$15-$AB101/12)*$AA101*$F101,0)+MAX((Expenses!Y$14-$AB102/12)*$AA102*$F101,0)+MAX((Expenses!Y$17-$AB103/12)*$AA103*$F101,0)+MAX((Expenses!Y$16-$AB104/12)*$AA104*$F101,0)+MAX((Expenses!Y$18-$AB105/12)*$AA105*$F101,0)))))</f>
        <v>0</v>
      </c>
      <c r="AB272" s="515">
        <f>IF(OR(AB$167&lt;=EOMONTH($E101,$R101*(1-$O101)),AB$167&gt;EOMONTH($E101,$P101*12*(1-$O101)+$Q101*12*$O101+$R101*(1-$O101))),0,IF($X101="NNN",SUM(Expenses!Z$14:Z$18)*$F101,IF($X101="FSG",0,IF($X101="MG",SUMPRODUCT(Expenses!Z$14:Z$18,$Z101:$Z105)*$F101,MAX((Expenses!Z$15-$AB101/12)*$AA101*$F101,0)+MAX((Expenses!Z$14-$AB102/12)*$AA102*$F101,0)+MAX((Expenses!Z$17-$AB103/12)*$AA103*$F101,0)+MAX((Expenses!Z$16-$AB104/12)*$AA104*$F101,0)+MAX((Expenses!Z$18-$AB105/12)*$AA105*$F101,0)))))</f>
        <v>0</v>
      </c>
      <c r="AC272" s="515">
        <f>IF(OR(AC$167&lt;=EOMONTH($E101,$R101*(1-$O101)),AC$167&gt;EOMONTH($E101,$P101*12*(1-$O101)+$Q101*12*$O101+$R101*(1-$O101))),0,IF($X101="NNN",SUM(Expenses!AA$14:AA$18)*$F101,IF($X101="FSG",0,IF($X101="MG",SUMPRODUCT(Expenses!AA$14:AA$18,$Z101:$Z105)*$F101,MAX((Expenses!AA$15-$AB101/12)*$AA101*$F101,0)+MAX((Expenses!AA$14-$AB102/12)*$AA102*$F101,0)+MAX((Expenses!AA$17-$AB103/12)*$AA103*$F101,0)+MAX((Expenses!AA$16-$AB104/12)*$AA104*$F101,0)+MAX((Expenses!AA$18-$AB105/12)*$AA105*$F101,0)))))</f>
        <v>0</v>
      </c>
      <c r="AD272" s="515">
        <f>IF(OR(AD$167&lt;=EOMONTH($E101,$R101*(1-$O101)),AD$167&gt;EOMONTH($E101,$P101*12*(1-$O101)+$Q101*12*$O101+$R101*(1-$O101))),0,IF($X101="NNN",SUM(Expenses!AB$14:AB$18)*$F101,IF($X101="FSG",0,IF($X101="MG",SUMPRODUCT(Expenses!AB$14:AB$18,$Z101:$Z105)*$F101,MAX((Expenses!AB$15-$AB101/12)*$AA101*$F101,0)+MAX((Expenses!AB$14-$AB102/12)*$AA102*$F101,0)+MAX((Expenses!AB$17-$AB103/12)*$AA103*$F101,0)+MAX((Expenses!AB$16-$AB104/12)*$AA104*$F101,0)+MAX((Expenses!AB$18-$AB105/12)*$AA105*$F101,0)))))</f>
        <v>0</v>
      </c>
      <c r="AE272" s="515">
        <f>IF(OR(AE$167&lt;=EOMONTH($E101,$R101*(1-$O101)),AE$167&gt;EOMONTH($E101,$P101*12*(1-$O101)+$Q101*12*$O101+$R101*(1-$O101))),0,IF($X101="NNN",SUM(Expenses!AC$14:AC$18)*$F101,IF($X101="FSG",0,IF($X101="MG",SUMPRODUCT(Expenses!AC$14:AC$18,$Z101:$Z105)*$F101,MAX((Expenses!AC$15-$AB101/12)*$AA101*$F101,0)+MAX((Expenses!AC$14-$AB102/12)*$AA102*$F101,0)+MAX((Expenses!AC$17-$AB103/12)*$AA103*$F101,0)+MAX((Expenses!AC$16-$AB104/12)*$AA104*$F101,0)+MAX((Expenses!AC$18-$AB105/12)*$AA105*$F101,0)))))</f>
        <v>0</v>
      </c>
      <c r="AF272" s="515">
        <f>IF(OR(AF$167&lt;=EOMONTH($E101,$R101*(1-$O101)),AF$167&gt;EOMONTH($E101,$P101*12*(1-$O101)+$Q101*12*$O101+$R101*(1-$O101))),0,IF($X101="NNN",SUM(Expenses!AD$14:AD$18)*$F101,IF($X101="FSG",0,IF($X101="MG",SUMPRODUCT(Expenses!AD$14:AD$18,$Z101:$Z105)*$F101,MAX((Expenses!AD$15-$AB101/12)*$AA101*$F101,0)+MAX((Expenses!AD$14-$AB102/12)*$AA102*$F101,0)+MAX((Expenses!AD$17-$AB103/12)*$AA103*$F101,0)+MAX((Expenses!AD$16-$AB104/12)*$AA104*$F101,0)+MAX((Expenses!AD$18-$AB105/12)*$AA105*$F101,0)))))</f>
        <v>0</v>
      </c>
      <c r="AG272" s="515">
        <f>IF(OR(AG$167&lt;=EOMONTH($E101,$R101*(1-$O101)),AG$167&gt;EOMONTH($E101,$P101*12*(1-$O101)+$Q101*12*$O101+$R101*(1-$O101))),0,IF($X101="NNN",SUM(Expenses!AE$14:AE$18)*$F101,IF($X101="FSG",0,IF($X101="MG",SUMPRODUCT(Expenses!AE$14:AE$18,$Z101:$Z105)*$F101,MAX((Expenses!AE$15-$AB101/12)*$AA101*$F101,0)+MAX((Expenses!AE$14-$AB102/12)*$AA102*$F101,0)+MAX((Expenses!AE$17-$AB103/12)*$AA103*$F101,0)+MAX((Expenses!AE$16-$AB104/12)*$AA104*$F101,0)+MAX((Expenses!AE$18-$AB105/12)*$AA105*$F101,0)))))</f>
        <v>0</v>
      </c>
      <c r="AH272" s="515">
        <f>IF(OR(AH$167&lt;=EOMONTH($E101,$R101*(1-$O101)),AH$167&gt;EOMONTH($E101,$P101*12*(1-$O101)+$Q101*12*$O101+$R101*(1-$O101))),0,IF($X101="NNN",SUM(Expenses!AF$14:AF$18)*$F101,IF($X101="FSG",0,IF($X101="MG",SUMPRODUCT(Expenses!AF$14:AF$18,$Z101:$Z105)*$F101,MAX((Expenses!AF$15-$AB101/12)*$AA101*$F101,0)+MAX((Expenses!AF$14-$AB102/12)*$AA102*$F101,0)+MAX((Expenses!AF$17-$AB103/12)*$AA103*$F101,0)+MAX((Expenses!AF$16-$AB104/12)*$AA104*$F101,0)+MAX((Expenses!AF$18-$AB105/12)*$AA105*$F101,0)))))</f>
        <v>0</v>
      </c>
      <c r="AI272" s="515">
        <f>IF(OR(AI$167&lt;=EOMONTH($E101,$R101*(1-$O101)),AI$167&gt;EOMONTH($E101,$P101*12*(1-$O101)+$Q101*12*$O101+$R101*(1-$O101))),0,IF($X101="NNN",SUM(Expenses!AG$14:AG$18)*$F101,IF($X101="FSG",0,IF($X101="MG",SUMPRODUCT(Expenses!AG$14:AG$18,$Z101:$Z105)*$F101,MAX((Expenses!AG$15-$AB101/12)*$AA101*$F101,0)+MAX((Expenses!AG$14-$AB102/12)*$AA102*$F101,0)+MAX((Expenses!AG$17-$AB103/12)*$AA103*$F101,0)+MAX((Expenses!AG$16-$AB104/12)*$AA104*$F101,0)+MAX((Expenses!AG$18-$AB105/12)*$AA105*$F101,0)))))</f>
        <v>0</v>
      </c>
      <c r="AJ272" s="515">
        <f>IF(OR(AJ$167&lt;=EOMONTH($E101,$R101*(1-$O101)),AJ$167&gt;EOMONTH($E101,$P101*12*(1-$O101)+$Q101*12*$O101+$R101*(1-$O101))),0,IF($X101="NNN",SUM(Expenses!AH$14:AH$18)*$F101,IF($X101="FSG",0,IF($X101="MG",SUMPRODUCT(Expenses!AH$14:AH$18,$Z101:$Z105)*$F101,MAX((Expenses!AH$15-$AB101/12)*$AA101*$F101,0)+MAX((Expenses!AH$14-$AB102/12)*$AA102*$F101,0)+MAX((Expenses!AH$17-$AB103/12)*$AA103*$F101,0)+MAX((Expenses!AH$16-$AB104/12)*$AA104*$F101,0)+MAX((Expenses!AH$18-$AB105/12)*$AA105*$F101,0)))))</f>
        <v>0</v>
      </c>
      <c r="AK272" s="515">
        <f>IF(OR(AK$167&lt;=EOMONTH($E101,$R101*(1-$O101)),AK$167&gt;EOMONTH($E101,$P101*12*(1-$O101)+$Q101*12*$O101+$R101*(1-$O101))),0,IF($X101="NNN",SUM(Expenses!AI$14:AI$18)*$F101,IF($X101="FSG",0,IF($X101="MG",SUMPRODUCT(Expenses!AI$14:AI$18,$Z101:$Z105)*$F101,MAX((Expenses!AI$15-$AB101/12)*$AA101*$F101,0)+MAX((Expenses!AI$14-$AB102/12)*$AA102*$F101,0)+MAX((Expenses!AI$17-$AB103/12)*$AA103*$F101,0)+MAX((Expenses!AI$16-$AB104/12)*$AA104*$F101,0)+MAX((Expenses!AI$18-$AB105/12)*$AA105*$F101,0)))))</f>
        <v>0</v>
      </c>
      <c r="AL272" s="515">
        <f>IF(OR(AL$167&lt;=EOMONTH($E101,$R101*(1-$O101)),AL$167&gt;EOMONTH($E101,$P101*12*(1-$O101)+$Q101*12*$O101+$R101*(1-$O101))),0,IF($X101="NNN",SUM(Expenses!AJ$14:AJ$18)*$F101,IF($X101="FSG",0,IF($X101="MG",SUMPRODUCT(Expenses!AJ$14:AJ$18,$Z101:$Z105)*$F101,MAX((Expenses!AJ$15-$AB101/12)*$AA101*$F101,0)+MAX((Expenses!AJ$14-$AB102/12)*$AA102*$F101,0)+MAX((Expenses!AJ$17-$AB103/12)*$AA103*$F101,0)+MAX((Expenses!AJ$16-$AB104/12)*$AA104*$F101,0)+MAX((Expenses!AJ$18-$AB105/12)*$AA105*$F101,0)))))</f>
        <v>0</v>
      </c>
      <c r="AM272" s="515">
        <f>IF(OR(AM$167&lt;=EOMONTH($E101,$R101*(1-$O101)),AM$167&gt;EOMONTH($E101,$P101*12*(1-$O101)+$Q101*12*$O101+$R101*(1-$O101))),0,IF($X101="NNN",SUM(Expenses!AK$14:AK$18)*$F101,IF($X101="FSG",0,IF($X101="MG",SUMPRODUCT(Expenses!AK$14:AK$18,$Z101:$Z105)*$F101,MAX((Expenses!AK$15-$AB101/12)*$AA101*$F101,0)+MAX((Expenses!AK$14-$AB102/12)*$AA102*$F101,0)+MAX((Expenses!AK$17-$AB103/12)*$AA103*$F101,0)+MAX((Expenses!AK$16-$AB104/12)*$AA104*$F101,0)+MAX((Expenses!AK$18-$AB105/12)*$AA105*$F101,0)))))</f>
        <v>0</v>
      </c>
      <c r="AN272" s="515">
        <f>IF(OR(AN$167&lt;=EOMONTH($E101,$R101*(1-$O101)),AN$167&gt;EOMONTH($E101,$P101*12*(1-$O101)+$Q101*12*$O101+$R101*(1-$O101))),0,IF($X101="NNN",SUM(Expenses!AL$14:AL$18)*$F101,IF($X101="FSG",0,IF($X101="MG",SUMPRODUCT(Expenses!AL$14:AL$18,$Z101:$Z105)*$F101,MAX((Expenses!AL$15-$AB101/12)*$AA101*$F101,0)+MAX((Expenses!AL$14-$AB102/12)*$AA102*$F101,0)+MAX((Expenses!AL$17-$AB103/12)*$AA103*$F101,0)+MAX((Expenses!AL$16-$AB104/12)*$AA104*$F101,0)+MAX((Expenses!AL$18-$AB105/12)*$AA105*$F101,0)))))</f>
        <v>0</v>
      </c>
      <c r="AO272" s="515">
        <f>IF(OR(AO$167&lt;=EOMONTH($E101,$R101*(1-$O101)),AO$167&gt;EOMONTH($E101,$P101*12*(1-$O101)+$Q101*12*$O101+$R101*(1-$O101))),0,IF($X101="NNN",SUM(Expenses!AM$14:AM$18)*$F101,IF($X101="FSG",0,IF($X101="MG",SUMPRODUCT(Expenses!AM$14:AM$18,$Z101:$Z105)*$F101,MAX((Expenses!AM$15-$AB101/12)*$AA101*$F101,0)+MAX((Expenses!AM$14-$AB102/12)*$AA102*$F101,0)+MAX((Expenses!AM$17-$AB103/12)*$AA103*$F101,0)+MAX((Expenses!AM$16-$AB104/12)*$AA104*$F101,0)+MAX((Expenses!AM$18-$AB105/12)*$AA105*$F101,0)))))</f>
        <v>0</v>
      </c>
      <c r="AP272" s="515">
        <f>IF(OR(AP$167&lt;=EOMONTH($E101,$R101*(1-$O101)),AP$167&gt;EOMONTH($E101,$P101*12*(1-$O101)+$Q101*12*$O101+$R101*(1-$O101))),0,IF($X101="NNN",SUM(Expenses!AN$14:AN$18)*$F101,IF($X101="FSG",0,IF($X101="MG",SUMPRODUCT(Expenses!AN$14:AN$18,$Z101:$Z105)*$F101,MAX((Expenses!AN$15-$AB101/12)*$AA101*$F101,0)+MAX((Expenses!AN$14-$AB102/12)*$AA102*$F101,0)+MAX((Expenses!AN$17-$AB103/12)*$AA103*$F101,0)+MAX((Expenses!AN$16-$AB104/12)*$AA104*$F101,0)+MAX((Expenses!AN$18-$AB105/12)*$AA105*$F101,0)))))</f>
        <v>0</v>
      </c>
      <c r="AQ272" s="515">
        <f>IF(OR(AQ$167&lt;=EOMONTH($E101,$R101*(1-$O101)),AQ$167&gt;EOMONTH($E101,$P101*12*(1-$O101)+$Q101*12*$O101+$R101*(1-$O101))),0,IF($X101="NNN",SUM(Expenses!AO$14:AO$18)*$F101,IF($X101="FSG",0,IF($X101="MG",SUMPRODUCT(Expenses!AO$14:AO$18,$Z101:$Z105)*$F101,MAX((Expenses!AO$15-$AB101/12)*$AA101*$F101,0)+MAX((Expenses!AO$14-$AB102/12)*$AA102*$F101,0)+MAX((Expenses!AO$17-$AB103/12)*$AA103*$F101,0)+MAX((Expenses!AO$16-$AB104/12)*$AA104*$F101,0)+MAX((Expenses!AO$18-$AB105/12)*$AA105*$F101,0)))))</f>
        <v>0</v>
      </c>
      <c r="AR272" s="515">
        <f>IF(OR(AR$167&lt;=EOMONTH($E101,$R101*(1-$O101)),AR$167&gt;EOMONTH($E101,$P101*12*(1-$O101)+$Q101*12*$O101+$R101*(1-$O101))),0,IF($X101="NNN",SUM(Expenses!AP$14:AP$18)*$F101,IF($X101="FSG",0,IF($X101="MG",SUMPRODUCT(Expenses!AP$14:AP$18,$Z101:$Z105)*$F101,MAX((Expenses!AP$15-$AB101/12)*$AA101*$F101,0)+MAX((Expenses!AP$14-$AB102/12)*$AA102*$F101,0)+MAX((Expenses!AP$17-$AB103/12)*$AA103*$F101,0)+MAX((Expenses!AP$16-$AB104/12)*$AA104*$F101,0)+MAX((Expenses!AP$18-$AB105/12)*$AA105*$F101,0)))))</f>
        <v>0</v>
      </c>
      <c r="AS272" s="515">
        <f>IF(OR(AS$167&lt;=EOMONTH($E101,$R101*(1-$O101)),AS$167&gt;EOMONTH($E101,$P101*12*(1-$O101)+$Q101*12*$O101+$R101*(1-$O101))),0,IF($X101="NNN",SUM(Expenses!AQ$14:AQ$18)*$F101,IF($X101="FSG",0,IF($X101="MG",SUMPRODUCT(Expenses!AQ$14:AQ$18,$Z101:$Z105)*$F101,MAX((Expenses!AQ$15-$AB101/12)*$AA101*$F101,0)+MAX((Expenses!AQ$14-$AB102/12)*$AA102*$F101,0)+MAX((Expenses!AQ$17-$AB103/12)*$AA103*$F101,0)+MAX((Expenses!AQ$16-$AB104/12)*$AA104*$F101,0)+MAX((Expenses!AQ$18-$AB105/12)*$AA105*$F101,0)))))</f>
        <v>0</v>
      </c>
      <c r="AT272" s="515">
        <f>IF(OR(AT$167&lt;=EOMONTH($E101,$R101*(1-$O101)),AT$167&gt;EOMONTH($E101,$P101*12*(1-$O101)+$Q101*12*$O101+$R101*(1-$O101))),0,IF($X101="NNN",SUM(Expenses!AR$14:AR$18)*$F101,IF($X101="FSG",0,IF($X101="MG",SUMPRODUCT(Expenses!AR$14:AR$18,$Z101:$Z105)*$F101,MAX((Expenses!AR$15-$AB101/12)*$AA101*$F101,0)+MAX((Expenses!AR$14-$AB102/12)*$AA102*$F101,0)+MAX((Expenses!AR$17-$AB103/12)*$AA103*$F101,0)+MAX((Expenses!AR$16-$AB104/12)*$AA104*$F101,0)+MAX((Expenses!AR$18-$AB105/12)*$AA105*$F101,0)))))</f>
        <v>0</v>
      </c>
      <c r="AU272" s="515">
        <f>IF(OR(AU$167&lt;=EOMONTH($E101,$R101*(1-$O101)),AU$167&gt;EOMONTH($E101,$P101*12*(1-$O101)+$Q101*12*$O101+$R101*(1-$O101))),0,IF($X101="NNN",SUM(Expenses!AS$14:AS$18)*$F101,IF($X101="FSG",0,IF($X101="MG",SUMPRODUCT(Expenses!AS$14:AS$18,$Z101:$Z105)*$F101,MAX((Expenses!AS$15-$AB101/12)*$AA101*$F101,0)+MAX((Expenses!AS$14-$AB102/12)*$AA102*$F101,0)+MAX((Expenses!AS$17-$AB103/12)*$AA103*$F101,0)+MAX((Expenses!AS$16-$AB104/12)*$AA104*$F101,0)+MAX((Expenses!AS$18-$AB105/12)*$AA105*$F101,0)))))</f>
        <v>0</v>
      </c>
      <c r="AV272" s="515">
        <f>IF(OR(AV$167&lt;=EOMONTH($E101,$R101*(1-$O101)),AV$167&gt;EOMONTH($E101,$P101*12*(1-$O101)+$Q101*12*$O101+$R101*(1-$O101))),0,IF($X101="NNN",SUM(Expenses!AT$14:AT$18)*$F101,IF($X101="FSG",0,IF($X101="MG",SUMPRODUCT(Expenses!AT$14:AT$18,$Z101:$Z105)*$F101,MAX((Expenses!AT$15-$AB101/12)*$AA101*$F101,0)+MAX((Expenses!AT$14-$AB102/12)*$AA102*$F101,0)+MAX((Expenses!AT$17-$AB103/12)*$AA103*$F101,0)+MAX((Expenses!AT$16-$AB104/12)*$AA104*$F101,0)+MAX((Expenses!AT$18-$AB105/12)*$AA105*$F101,0)))))</f>
        <v>0</v>
      </c>
      <c r="AW272" s="515">
        <f>IF(OR(AW$167&lt;=EOMONTH($E101,$R101*(1-$O101)),AW$167&gt;EOMONTH($E101,$P101*12*(1-$O101)+$Q101*12*$O101+$R101*(1-$O101))),0,IF($X101="NNN",SUM(Expenses!AU$14:AU$18)*$F101,IF($X101="FSG",0,IF($X101="MG",SUMPRODUCT(Expenses!AU$14:AU$18,$Z101:$Z105)*$F101,MAX((Expenses!AU$15-$AB101/12)*$AA101*$F101,0)+MAX((Expenses!AU$14-$AB102/12)*$AA102*$F101,0)+MAX((Expenses!AU$17-$AB103/12)*$AA103*$F101,0)+MAX((Expenses!AU$16-$AB104/12)*$AA104*$F101,0)+MAX((Expenses!AU$18-$AB105/12)*$AA105*$F101,0)))))</f>
        <v>0</v>
      </c>
      <c r="AX272" s="515">
        <f>IF(OR(AX$167&lt;=EOMONTH($E101,$R101*(1-$O101)),AX$167&gt;EOMONTH($E101,$P101*12*(1-$O101)+$Q101*12*$O101+$R101*(1-$O101))),0,IF($X101="NNN",SUM(Expenses!AV$14:AV$18)*$F101,IF($X101="FSG",0,IF($X101="MG",SUMPRODUCT(Expenses!AV$14:AV$18,$Z101:$Z105)*$F101,MAX((Expenses!AV$15-$AB101/12)*$AA101*$F101,0)+MAX((Expenses!AV$14-$AB102/12)*$AA102*$F101,0)+MAX((Expenses!AV$17-$AB103/12)*$AA103*$F101,0)+MAX((Expenses!AV$16-$AB104/12)*$AA104*$F101,0)+MAX((Expenses!AV$18-$AB105/12)*$AA105*$F101,0)))))</f>
        <v>0</v>
      </c>
      <c r="AY272" s="515">
        <f>IF(OR(AY$167&lt;=EOMONTH($E101,$R101*(1-$O101)),AY$167&gt;EOMONTH($E101,$P101*12*(1-$O101)+$Q101*12*$O101+$R101*(1-$O101))),0,IF($X101="NNN",SUM(Expenses!AW$14:AW$18)*$F101,IF($X101="FSG",0,IF($X101="MG",SUMPRODUCT(Expenses!AW$14:AW$18,$Z101:$Z105)*$F101,MAX((Expenses!AW$15-$AB101/12)*$AA101*$F101,0)+MAX((Expenses!AW$14-$AB102/12)*$AA102*$F101,0)+MAX((Expenses!AW$17-$AB103/12)*$AA103*$F101,0)+MAX((Expenses!AW$16-$AB104/12)*$AA104*$F101,0)+MAX((Expenses!AW$18-$AB105/12)*$AA105*$F101,0)))))</f>
        <v>0</v>
      </c>
      <c r="AZ272" s="515">
        <f>IF(OR(AZ$167&lt;=EOMONTH($E101,$R101*(1-$O101)),AZ$167&gt;EOMONTH($E101,$P101*12*(1-$O101)+$Q101*12*$O101+$R101*(1-$O101))),0,IF($X101="NNN",SUM(Expenses!AX$14:AX$18)*$F101,IF($X101="FSG",0,IF($X101="MG",SUMPRODUCT(Expenses!AX$14:AX$18,$Z101:$Z105)*$F101,MAX((Expenses!AX$15-$AB101/12)*$AA101*$F101,0)+MAX((Expenses!AX$14-$AB102/12)*$AA102*$F101,0)+MAX((Expenses!AX$17-$AB103/12)*$AA103*$F101,0)+MAX((Expenses!AX$16-$AB104/12)*$AA104*$F101,0)+MAX((Expenses!AX$18-$AB105/12)*$AA105*$F101,0)))))</f>
        <v>0</v>
      </c>
      <c r="BA272" s="515">
        <f>IF(OR(BA$167&lt;=EOMONTH($E101,$R101*(1-$O101)),BA$167&gt;EOMONTH($E101,$P101*12*(1-$O101)+$Q101*12*$O101+$R101*(1-$O101))),0,IF($X101="NNN",SUM(Expenses!AY$14:AY$18)*$F101,IF($X101="FSG",0,IF($X101="MG",SUMPRODUCT(Expenses!AY$14:AY$18,$Z101:$Z105)*$F101,MAX((Expenses!AY$15-$AB101/12)*$AA101*$F101,0)+MAX((Expenses!AY$14-$AB102/12)*$AA102*$F101,0)+MAX((Expenses!AY$17-$AB103/12)*$AA103*$F101,0)+MAX((Expenses!AY$16-$AB104/12)*$AA104*$F101,0)+MAX((Expenses!AY$18-$AB105/12)*$AA105*$F101,0)))))</f>
        <v>0</v>
      </c>
      <c r="BB272" s="515">
        <f>IF(OR(BB$167&lt;=EOMONTH($E101,$R101*(1-$O101)),BB$167&gt;EOMONTH($E101,$P101*12*(1-$O101)+$Q101*12*$O101+$R101*(1-$O101))),0,IF($X101="NNN",SUM(Expenses!AZ$14:AZ$18)*$F101,IF($X101="FSG",0,IF($X101="MG",SUMPRODUCT(Expenses!AZ$14:AZ$18,$Z101:$Z105)*$F101,MAX((Expenses!AZ$15-$AB101/12)*$AA101*$F101,0)+MAX((Expenses!AZ$14-$AB102/12)*$AA102*$F101,0)+MAX((Expenses!AZ$17-$AB103/12)*$AA103*$F101,0)+MAX((Expenses!AZ$16-$AB104/12)*$AA104*$F101,0)+MAX((Expenses!AZ$18-$AB105/12)*$AA105*$F101,0)))))</f>
        <v>0</v>
      </c>
      <c r="BC272" s="515">
        <f>IF(OR(BC$167&lt;=EOMONTH($E101,$R101*(1-$O101)),BC$167&gt;EOMONTH($E101,$P101*12*(1-$O101)+$Q101*12*$O101+$R101*(1-$O101))),0,IF($X101="NNN",SUM(Expenses!BA$14:BA$18)*$F101,IF($X101="FSG",0,IF($X101="MG",SUMPRODUCT(Expenses!BA$14:BA$18,$Z101:$Z105)*$F101,MAX((Expenses!BA$15-$AB101/12)*$AA101*$F101,0)+MAX((Expenses!BA$14-$AB102/12)*$AA102*$F101,0)+MAX((Expenses!BA$17-$AB103/12)*$AA103*$F101,0)+MAX((Expenses!BA$16-$AB104/12)*$AA104*$F101,0)+MAX((Expenses!BA$18-$AB105/12)*$AA105*$F101,0)))))</f>
        <v>0</v>
      </c>
      <c r="BD272" s="515">
        <f>IF(OR(BD$167&lt;=EOMONTH($E101,$R101*(1-$O101)),BD$167&gt;EOMONTH($E101,$P101*12*(1-$O101)+$Q101*12*$O101+$R101*(1-$O101))),0,IF($X101="NNN",SUM(Expenses!BB$14:BB$18)*$F101,IF($X101="FSG",0,IF($X101="MG",SUMPRODUCT(Expenses!BB$14:BB$18,$Z101:$Z105)*$F101,MAX((Expenses!BB$15-$AB101/12)*$AA101*$F101,0)+MAX((Expenses!BB$14-$AB102/12)*$AA102*$F101,0)+MAX((Expenses!BB$17-$AB103/12)*$AA103*$F101,0)+MAX((Expenses!BB$16-$AB104/12)*$AA104*$F101,0)+MAX((Expenses!BB$18-$AB105/12)*$AA105*$F101,0)))))</f>
        <v>0</v>
      </c>
      <c r="BE272" s="515">
        <f>IF(OR(BE$167&lt;=EOMONTH($E101,$R101*(1-$O101)),BE$167&gt;EOMONTH($E101,$P101*12*(1-$O101)+$Q101*12*$O101+$R101*(1-$O101))),0,IF($X101="NNN",SUM(Expenses!BC$14:BC$18)*$F101,IF($X101="FSG",0,IF($X101="MG",SUMPRODUCT(Expenses!BC$14:BC$18,$Z101:$Z105)*$F101,MAX((Expenses!BC$15-$AB101/12)*$AA101*$F101,0)+MAX((Expenses!BC$14-$AB102/12)*$AA102*$F101,0)+MAX((Expenses!BC$17-$AB103/12)*$AA103*$F101,0)+MAX((Expenses!BC$16-$AB104/12)*$AA104*$F101,0)+MAX((Expenses!BC$18-$AB105/12)*$AA105*$F101,0)))))</f>
        <v>0</v>
      </c>
      <c r="BF272" s="515">
        <f>IF(OR(BF$167&lt;=EOMONTH($E101,$R101*(1-$O101)),BF$167&gt;EOMONTH($E101,$P101*12*(1-$O101)+$Q101*12*$O101+$R101*(1-$O101))),0,IF($X101="NNN",SUM(Expenses!BD$14:BD$18)*$F101,IF($X101="FSG",0,IF($X101="MG",SUMPRODUCT(Expenses!BD$14:BD$18,$Z101:$Z105)*$F101,MAX((Expenses!BD$15-$AB101/12)*$AA101*$F101,0)+MAX((Expenses!BD$14-$AB102/12)*$AA102*$F101,0)+MAX((Expenses!BD$17-$AB103/12)*$AA103*$F101,0)+MAX((Expenses!BD$16-$AB104/12)*$AA104*$F101,0)+MAX((Expenses!BD$18-$AB105/12)*$AA105*$F101,0)))))</f>
        <v>0</v>
      </c>
      <c r="BG272" s="515">
        <f>IF(OR(BG$167&lt;=EOMONTH($E101,$R101*(1-$O101)),BG$167&gt;EOMONTH($E101,$P101*12*(1-$O101)+$Q101*12*$O101+$R101*(1-$O101))),0,IF($X101="NNN",SUM(Expenses!BE$14:BE$18)*$F101,IF($X101="FSG",0,IF($X101="MG",SUMPRODUCT(Expenses!BE$14:BE$18,$Z101:$Z105)*$F101,MAX((Expenses!BE$15-$AB101/12)*$AA101*$F101,0)+MAX((Expenses!BE$14-$AB102/12)*$AA102*$F101,0)+MAX((Expenses!BE$17-$AB103/12)*$AA103*$F101,0)+MAX((Expenses!BE$16-$AB104/12)*$AA104*$F101,0)+MAX((Expenses!BE$18-$AB105/12)*$AA105*$F101,0)))))</f>
        <v>0</v>
      </c>
      <c r="BH272" s="515">
        <f>IF(OR(BH$167&lt;=EOMONTH($E101,$R101*(1-$O101)),BH$167&gt;EOMONTH($E101,$P101*12*(1-$O101)+$Q101*12*$O101+$R101*(1-$O101))),0,IF($X101="NNN",SUM(Expenses!BF$14:BF$18)*$F101,IF($X101="FSG",0,IF($X101="MG",SUMPRODUCT(Expenses!BF$14:BF$18,$Z101:$Z105)*$F101,MAX((Expenses!BF$15-$AB101/12)*$AA101*$F101,0)+MAX((Expenses!BF$14-$AB102/12)*$AA102*$F101,0)+MAX((Expenses!BF$17-$AB103/12)*$AA103*$F101,0)+MAX((Expenses!BF$16-$AB104/12)*$AA104*$F101,0)+MAX((Expenses!BF$18-$AB105/12)*$AA105*$F101,0)))))</f>
        <v>0</v>
      </c>
      <c r="BI272" s="515">
        <f>IF(OR(BI$167&lt;=EOMONTH($E101,$R101*(1-$O101)),BI$167&gt;EOMONTH($E101,$P101*12*(1-$O101)+$Q101*12*$O101+$R101*(1-$O101))),0,IF($X101="NNN",SUM(Expenses!BG$14:BG$18)*$F101,IF($X101="FSG",0,IF($X101="MG",SUMPRODUCT(Expenses!BG$14:BG$18,$Z101:$Z105)*$F101,MAX((Expenses!BG$15-$AB101/12)*$AA101*$F101,0)+MAX((Expenses!BG$14-$AB102/12)*$AA102*$F101,0)+MAX((Expenses!BG$17-$AB103/12)*$AA103*$F101,0)+MAX((Expenses!BG$16-$AB104/12)*$AA104*$F101,0)+MAX((Expenses!BG$18-$AB105/12)*$AA105*$F101,0)))))</f>
        <v>0</v>
      </c>
      <c r="BJ272" s="515">
        <f>IF(OR(BJ$167&lt;=EOMONTH($E101,$R101*(1-$O101)),BJ$167&gt;EOMONTH($E101,$P101*12*(1-$O101)+$Q101*12*$O101+$R101*(1-$O101))),0,IF($X101="NNN",SUM(Expenses!BH$14:BH$18)*$F101,IF($X101="FSG",0,IF($X101="MG",SUMPRODUCT(Expenses!BH$14:BH$18,$Z101:$Z105)*$F101,MAX((Expenses!BH$15-$AB101/12)*$AA101*$F101,0)+MAX((Expenses!BH$14-$AB102/12)*$AA102*$F101,0)+MAX((Expenses!BH$17-$AB103/12)*$AA103*$F101,0)+MAX((Expenses!BH$16-$AB104/12)*$AA104*$F101,0)+MAX((Expenses!BH$18-$AB105/12)*$AA105*$F101,0)))))</f>
        <v>0</v>
      </c>
      <c r="BK272" s="515">
        <f>IF(OR(BK$167&lt;=EOMONTH($E101,$R101*(1-$O101)),BK$167&gt;EOMONTH($E101,$P101*12*(1-$O101)+$Q101*12*$O101+$R101*(1-$O101))),0,IF($X101="NNN",SUM(Expenses!BI$14:BI$18)*$F101,IF($X101="FSG",0,IF($X101="MG",SUMPRODUCT(Expenses!BI$14:BI$18,$Z101:$Z105)*$F101,MAX((Expenses!BI$15-$AB101/12)*$AA101*$F101,0)+MAX((Expenses!BI$14-$AB102/12)*$AA102*$F101,0)+MAX((Expenses!BI$17-$AB103/12)*$AA103*$F101,0)+MAX((Expenses!BI$16-$AB104/12)*$AA104*$F101,0)+MAX((Expenses!BI$18-$AB105/12)*$AA105*$F101,0)))))</f>
        <v>0</v>
      </c>
      <c r="BL272" s="515">
        <f>IF(OR(BL$167&lt;=EOMONTH($E101,$R101*(1-$O101)),BL$167&gt;EOMONTH($E101,$P101*12*(1-$O101)+$Q101*12*$O101+$R101*(1-$O101))),0,IF($X101="NNN",SUM(Expenses!BJ$14:BJ$18)*$F101,IF($X101="FSG",0,IF($X101="MG",SUMPRODUCT(Expenses!BJ$14:BJ$18,$Z101:$Z105)*$F101,MAX((Expenses!BJ$15-$AB101/12)*$AA101*$F101,0)+MAX((Expenses!BJ$14-$AB102/12)*$AA102*$F101,0)+MAX((Expenses!BJ$17-$AB103/12)*$AA103*$F101,0)+MAX((Expenses!BJ$16-$AB104/12)*$AA104*$F101,0)+MAX((Expenses!BJ$18-$AB105/12)*$AA105*$F101,0)))))</f>
        <v>0</v>
      </c>
      <c r="BM272" s="515">
        <f>IF(OR(BM$167&lt;=EOMONTH($E101,$R101*(1-$O101)),BM$167&gt;EOMONTH($E101,$P101*12*(1-$O101)+$Q101*12*$O101+$R101*(1-$O101))),0,IF($X101="NNN",SUM(Expenses!BK$14:BK$18)*$F101,IF($X101="FSG",0,IF($X101="MG",SUMPRODUCT(Expenses!BK$14:BK$18,$Z101:$Z105)*$F101,MAX((Expenses!BK$15-$AB101/12)*$AA101*$F101,0)+MAX((Expenses!BK$14-$AB102/12)*$AA102*$F101,0)+MAX((Expenses!BK$17-$AB103/12)*$AA103*$F101,0)+MAX((Expenses!BK$16-$AB104/12)*$AA104*$F101,0)+MAX((Expenses!BK$18-$AB105/12)*$AA105*$F101,0)))))</f>
        <v>0</v>
      </c>
      <c r="BN272" s="515">
        <f>IF(OR(BN$167&lt;=EOMONTH($E101,$R101*(1-$O101)),BN$167&gt;EOMONTH($E101,$P101*12*(1-$O101)+$Q101*12*$O101+$R101*(1-$O101))),0,IF($X101="NNN",SUM(Expenses!BL$14:BL$18)*$F101,IF($X101="FSG",0,IF($X101="MG",SUMPRODUCT(Expenses!BL$14:BL$18,$Z101:$Z105)*$F101,MAX((Expenses!BL$15-$AB101/12)*$AA101*$F101,0)+MAX((Expenses!BL$14-$AB102/12)*$AA102*$F101,0)+MAX((Expenses!BL$17-$AB103/12)*$AA103*$F101,0)+MAX((Expenses!BL$16-$AB104/12)*$AA104*$F101,0)+MAX((Expenses!BL$18-$AB105/12)*$AA105*$F101,0)))))</f>
        <v>0</v>
      </c>
      <c r="BO272" s="515">
        <f>IF(OR(BO$167&lt;=EOMONTH($E101,$R101*(1-$O101)),BO$167&gt;EOMONTH($E101,$P101*12*(1-$O101)+$Q101*12*$O101+$R101*(1-$O101))),0,IF($X101="NNN",SUM(Expenses!BM$14:BM$18)*$F101,IF($X101="FSG",0,IF($X101="MG",SUMPRODUCT(Expenses!BM$14:BM$18,$Z101:$Z105)*$F101,MAX((Expenses!BM$15-$AB101/12)*$AA101*$F101,0)+MAX((Expenses!BM$14-$AB102/12)*$AA102*$F101,0)+MAX((Expenses!BM$17-$AB103/12)*$AA103*$F101,0)+MAX((Expenses!BM$16-$AB104/12)*$AA104*$F101,0)+MAX((Expenses!BM$18-$AB105/12)*$AA105*$F101,0)))))</f>
        <v>0</v>
      </c>
      <c r="BP272" s="515">
        <f>IF(OR(BP$167&lt;=EOMONTH($E101,$R101*(1-$O101)),BP$167&gt;EOMONTH($E101,$P101*12*(1-$O101)+$Q101*12*$O101+$R101*(1-$O101))),0,IF($X101="NNN",SUM(Expenses!BN$14:BN$18)*$F101,IF($X101="FSG",0,IF($X101="MG",SUMPRODUCT(Expenses!BN$14:BN$18,$Z101:$Z105)*$F101,MAX((Expenses!BN$15-$AB101/12)*$AA101*$F101,0)+MAX((Expenses!BN$14-$AB102/12)*$AA102*$F101,0)+MAX((Expenses!BN$17-$AB103/12)*$AA103*$F101,0)+MAX((Expenses!BN$16-$AB104/12)*$AA104*$F101,0)+MAX((Expenses!BN$18-$AB105/12)*$AA105*$F101,0)))))</f>
        <v>0</v>
      </c>
      <c r="BQ272" s="515">
        <f>IF(OR(BQ$167&lt;=EOMONTH($E101,$R101*(1-$O101)),BQ$167&gt;EOMONTH($E101,$P101*12*(1-$O101)+$Q101*12*$O101+$R101*(1-$O101))),0,IF($X101="NNN",SUM(Expenses!BO$14:BO$18)*$F101,IF($X101="FSG",0,IF($X101="MG",SUMPRODUCT(Expenses!BO$14:BO$18,$Z101:$Z105)*$F101,MAX((Expenses!BO$15-$AB101/12)*$AA101*$F101,0)+MAX((Expenses!BO$14-$AB102/12)*$AA102*$F101,0)+MAX((Expenses!BO$17-$AB103/12)*$AA103*$F101,0)+MAX((Expenses!BO$16-$AB104/12)*$AA104*$F101,0)+MAX((Expenses!BO$18-$AB105/12)*$AA105*$F101,0)))))</f>
        <v>0</v>
      </c>
      <c r="BR272" s="515">
        <f>IF(OR(BR$167&lt;=EOMONTH($E101,$R101*(1-$O101)),BR$167&gt;EOMONTH($E101,$P101*12*(1-$O101)+$Q101*12*$O101+$R101*(1-$O101))),0,IF($X101="NNN",SUM(Expenses!BP$14:BP$18)*$F101,IF($X101="FSG",0,IF($X101="MG",SUMPRODUCT(Expenses!BP$14:BP$18,$Z101:$Z105)*$F101,MAX((Expenses!BP$15-$AB101/12)*$AA101*$F101,0)+MAX((Expenses!BP$14-$AB102/12)*$AA102*$F101,0)+MAX((Expenses!BP$17-$AB103/12)*$AA103*$F101,0)+MAX((Expenses!BP$16-$AB104/12)*$AA104*$F101,0)+MAX((Expenses!BP$18-$AB105/12)*$AA105*$F101,0)))))</f>
        <v>0</v>
      </c>
      <c r="BS272" s="515">
        <f>IF(OR(BS$167&lt;=EOMONTH($E101,$R101*(1-$O101)),BS$167&gt;EOMONTH($E101,$P101*12*(1-$O101)+$Q101*12*$O101+$R101*(1-$O101))),0,IF($X101="NNN",SUM(Expenses!BQ$14:BQ$18)*$F101,IF($X101="FSG",0,IF($X101="MG",SUMPRODUCT(Expenses!BQ$14:BQ$18,$Z101:$Z105)*$F101,MAX((Expenses!BQ$15-$AB101/12)*$AA101*$F101,0)+MAX((Expenses!BQ$14-$AB102/12)*$AA102*$F101,0)+MAX((Expenses!BQ$17-$AB103/12)*$AA103*$F101,0)+MAX((Expenses!BQ$16-$AB104/12)*$AA104*$F101,0)+MAX((Expenses!BQ$18-$AB105/12)*$AA105*$F101,0)))))</f>
        <v>0</v>
      </c>
      <c r="BT272" s="515">
        <f>IF(OR(BT$167&lt;=EOMONTH($E101,$R101*(1-$O101)),BT$167&gt;EOMONTH($E101,$P101*12*(1-$O101)+$Q101*12*$O101+$R101*(1-$O101))),0,IF($X101="NNN",SUM(Expenses!BR$14:BR$18)*$F101,IF($X101="FSG",0,IF($X101="MG",SUMPRODUCT(Expenses!BR$14:BR$18,$Z101:$Z105)*$F101,MAX((Expenses!BR$15-$AB101/12)*$AA101*$F101,0)+MAX((Expenses!BR$14-$AB102/12)*$AA102*$F101,0)+MAX((Expenses!BR$17-$AB103/12)*$AA103*$F101,0)+MAX((Expenses!BR$16-$AB104/12)*$AA104*$F101,0)+MAX((Expenses!BR$18-$AB105/12)*$AA105*$F101,0)))))</f>
        <v>0</v>
      </c>
      <c r="BU272" s="515">
        <f>IF(OR(BU$167&lt;=EOMONTH($E101,$R101*(1-$O101)),BU$167&gt;EOMONTH($E101,$P101*12*(1-$O101)+$Q101*12*$O101+$R101*(1-$O101))),0,IF($X101="NNN",SUM(Expenses!BS$14:BS$18)*$F101,IF($X101="FSG",0,IF($X101="MG",SUMPRODUCT(Expenses!BS$14:BS$18,$Z101:$Z105)*$F101,MAX((Expenses!BS$15-$AB101/12)*$AA101*$F101,0)+MAX((Expenses!BS$14-$AB102/12)*$AA102*$F101,0)+MAX((Expenses!BS$17-$AB103/12)*$AA103*$F101,0)+MAX((Expenses!BS$16-$AB104/12)*$AA104*$F101,0)+MAX((Expenses!BS$18-$AB105/12)*$AA105*$F101,0)))))</f>
        <v>0</v>
      </c>
      <c r="BV272" s="515">
        <f>IF(OR(BV$167&lt;=EOMONTH($E101,$R101*(1-$O101)),BV$167&gt;EOMONTH($E101,$P101*12*(1-$O101)+$Q101*12*$O101+$R101*(1-$O101))),0,IF($X101="NNN",SUM(Expenses!BT$14:BT$18)*$F101,IF($X101="FSG",0,IF($X101="MG",SUMPRODUCT(Expenses!BT$14:BT$18,$Z101:$Z105)*$F101,MAX((Expenses!BT$15-$AB101/12)*$AA101*$F101,0)+MAX((Expenses!BT$14-$AB102/12)*$AA102*$F101,0)+MAX((Expenses!BT$17-$AB103/12)*$AA103*$F101,0)+MAX((Expenses!BT$16-$AB104/12)*$AA104*$F101,0)+MAX((Expenses!BT$18-$AB105/12)*$AA105*$F101,0)))))</f>
        <v>0</v>
      </c>
      <c r="BW272" s="515">
        <f>IF(OR(BW$167&lt;=EOMONTH($E101,$R101*(1-$O101)),BW$167&gt;EOMONTH($E101,$P101*12*(1-$O101)+$Q101*12*$O101+$R101*(1-$O101))),0,IF($X101="NNN",SUM(Expenses!BU$14:BU$18)*$F101,IF($X101="FSG",0,IF($X101="MG",SUMPRODUCT(Expenses!BU$14:BU$18,$Z101:$Z105)*$F101,MAX((Expenses!BU$15-$AB101/12)*$AA101*$F101,0)+MAX((Expenses!BU$14-$AB102/12)*$AA102*$F101,0)+MAX((Expenses!BU$17-$AB103/12)*$AA103*$F101,0)+MAX((Expenses!BU$16-$AB104/12)*$AA104*$F101,0)+MAX((Expenses!BU$18-$AB105/12)*$AA105*$F101,0)))))</f>
        <v>0</v>
      </c>
      <c r="BX272" s="515">
        <f>IF(OR(BX$167&lt;=EOMONTH($E101,$R101*(1-$O101)),BX$167&gt;EOMONTH($E101,$P101*12*(1-$O101)+$Q101*12*$O101+$R101*(1-$O101))),0,IF($X101="NNN",SUM(Expenses!BV$14:BV$18)*$F101,IF($X101="FSG",0,IF($X101="MG",SUMPRODUCT(Expenses!BV$14:BV$18,$Z101:$Z105)*$F101,MAX((Expenses!BV$15-$AB101/12)*$AA101*$F101,0)+MAX((Expenses!BV$14-$AB102/12)*$AA102*$F101,0)+MAX((Expenses!BV$17-$AB103/12)*$AA103*$F101,0)+MAX((Expenses!BV$16-$AB104/12)*$AA104*$F101,0)+MAX((Expenses!BV$18-$AB105/12)*$AA105*$F101,0)))))</f>
        <v>0</v>
      </c>
      <c r="BY272" s="515">
        <f>IF(OR(BY$167&lt;=EOMONTH($E101,$R101*(1-$O101)),BY$167&gt;EOMONTH($E101,$P101*12*(1-$O101)+$Q101*12*$O101+$R101*(1-$O101))),0,IF($X101="NNN",SUM(Expenses!BW$14:BW$18)*$F101,IF($X101="FSG",0,IF($X101="MG",SUMPRODUCT(Expenses!BW$14:BW$18,$Z101:$Z105)*$F101,MAX((Expenses!BW$15-$AB101/12)*$AA101*$F101,0)+MAX((Expenses!BW$14-$AB102/12)*$AA102*$F101,0)+MAX((Expenses!BW$17-$AB103/12)*$AA103*$F101,0)+MAX((Expenses!BW$16-$AB104/12)*$AA104*$F101,0)+MAX((Expenses!BW$18-$AB105/12)*$AA105*$F101,0)))))</f>
        <v>0</v>
      </c>
      <c r="BZ272" s="515">
        <f>IF(OR(BZ$167&lt;=EOMONTH($E101,$R101*(1-$O101)),BZ$167&gt;EOMONTH($E101,$P101*12*(1-$O101)+$Q101*12*$O101+$R101*(1-$O101))),0,IF($X101="NNN",SUM(Expenses!BX$14:BX$18)*$F101,IF($X101="FSG",0,IF($X101="MG",SUMPRODUCT(Expenses!BX$14:BX$18,$Z101:$Z105)*$F101,MAX((Expenses!BX$15-$AB101/12)*$AA101*$F101,0)+MAX((Expenses!BX$14-$AB102/12)*$AA102*$F101,0)+MAX((Expenses!BX$17-$AB103/12)*$AA103*$F101,0)+MAX((Expenses!BX$16-$AB104/12)*$AA104*$F101,0)+MAX((Expenses!BX$18-$AB105/12)*$AA105*$F101,0)))))</f>
        <v>0</v>
      </c>
      <c r="CA272" s="515">
        <f>IF(OR(CA$167&lt;=EOMONTH($E101,$R101*(1-$O101)),CA$167&gt;EOMONTH($E101,$P101*12*(1-$O101)+$Q101*12*$O101+$R101*(1-$O101))),0,IF($X101="NNN",SUM(Expenses!BY$14:BY$18)*$F101,IF($X101="FSG",0,IF($X101="MG",SUMPRODUCT(Expenses!BY$14:BY$18,$Z101:$Z105)*$F101,MAX((Expenses!BY$15-$AB101/12)*$AA101*$F101,0)+MAX((Expenses!BY$14-$AB102/12)*$AA102*$F101,0)+MAX((Expenses!BY$17-$AB103/12)*$AA103*$F101,0)+MAX((Expenses!BY$16-$AB104/12)*$AA104*$F101,0)+MAX((Expenses!BY$18-$AB105/12)*$AA105*$F101,0)))))</f>
        <v>0</v>
      </c>
      <c r="CB272" s="515">
        <f>IF(OR(CB$167&lt;=EOMONTH($E101,$R101*(1-$O101)),CB$167&gt;EOMONTH($E101,$P101*12*(1-$O101)+$Q101*12*$O101+$R101*(1-$O101))),0,IF($X101="NNN",SUM(Expenses!BZ$14:BZ$18)*$F101,IF($X101="FSG",0,IF($X101="MG",SUMPRODUCT(Expenses!BZ$14:BZ$18,$Z101:$Z105)*$F101,MAX((Expenses!BZ$15-$AB101/12)*$AA101*$F101,0)+MAX((Expenses!BZ$14-$AB102/12)*$AA102*$F101,0)+MAX((Expenses!BZ$17-$AB103/12)*$AA103*$F101,0)+MAX((Expenses!BZ$16-$AB104/12)*$AA104*$F101,0)+MAX((Expenses!BZ$18-$AB105/12)*$AA105*$F101,0)))))</f>
        <v>0</v>
      </c>
      <c r="CC272" s="515">
        <f>IF(OR(CC$167&lt;=EOMONTH($E101,$R101*(1-$O101)),CC$167&gt;EOMONTH($E101,$P101*12*(1-$O101)+$Q101*12*$O101+$R101*(1-$O101))),0,IF($X101="NNN",SUM(Expenses!CA$14:CA$18)*$F101,IF($X101="FSG",0,IF($X101="MG",SUMPRODUCT(Expenses!CA$14:CA$18,$Z101:$Z105)*$F101,MAX((Expenses!CA$15-$AB101/12)*$AA101*$F101,0)+MAX((Expenses!CA$14-$AB102/12)*$AA102*$F101,0)+MAX((Expenses!CA$17-$AB103/12)*$AA103*$F101,0)+MAX((Expenses!CA$16-$AB104/12)*$AA104*$F101,0)+MAX((Expenses!CA$18-$AB105/12)*$AA105*$F101,0)))))</f>
        <v>0</v>
      </c>
      <c r="CD272" s="515">
        <f>IF(OR(CD$167&lt;=EOMONTH($E101,$R101*(1-$O101)),CD$167&gt;EOMONTH($E101,$P101*12*(1-$O101)+$Q101*12*$O101+$R101*(1-$O101))),0,IF($X101="NNN",SUM(Expenses!CB$14:CB$18)*$F101,IF($X101="FSG",0,IF($X101="MG",SUMPRODUCT(Expenses!CB$14:CB$18,$Z101:$Z105)*$F101,MAX((Expenses!CB$15-$AB101/12)*$AA101*$F101,0)+MAX((Expenses!CB$14-$AB102/12)*$AA102*$F101,0)+MAX((Expenses!CB$17-$AB103/12)*$AA103*$F101,0)+MAX((Expenses!CB$16-$AB104/12)*$AA104*$F101,0)+MAX((Expenses!CB$18-$AB105/12)*$AA105*$F101,0)))))</f>
        <v>0</v>
      </c>
      <c r="CE272" s="515">
        <f>IF(OR(CE$167&lt;=EOMONTH($E101,$R101*(1-$O101)),CE$167&gt;EOMONTH($E101,$P101*12*(1-$O101)+$Q101*12*$O101+$R101*(1-$O101))),0,IF($X101="NNN",SUM(Expenses!CC$14:CC$18)*$F101,IF($X101="FSG",0,IF($X101="MG",SUMPRODUCT(Expenses!CC$14:CC$18,$Z101:$Z105)*$F101,MAX((Expenses!CC$15-$AB101/12)*$AA101*$F101,0)+MAX((Expenses!CC$14-$AB102/12)*$AA102*$F101,0)+MAX((Expenses!CC$17-$AB103/12)*$AA103*$F101,0)+MAX((Expenses!CC$16-$AB104/12)*$AA104*$F101,0)+MAX((Expenses!CC$18-$AB105/12)*$AA105*$F101,0)))))</f>
        <v>0</v>
      </c>
      <c r="CF272" s="515">
        <f>IF(OR(CF$167&lt;=EOMONTH($E101,$R101*(1-$O101)),CF$167&gt;EOMONTH($E101,$P101*12*(1-$O101)+$Q101*12*$O101+$R101*(1-$O101))),0,IF($X101="NNN",SUM(Expenses!CD$14:CD$18)*$F101,IF($X101="FSG",0,IF($X101="MG",SUMPRODUCT(Expenses!CD$14:CD$18,$Z101:$Z105)*$F101,MAX((Expenses!CD$15-$AB101/12)*$AA101*$F101,0)+MAX((Expenses!CD$14-$AB102/12)*$AA102*$F101,0)+MAX((Expenses!CD$17-$AB103/12)*$AA103*$F101,0)+MAX((Expenses!CD$16-$AB104/12)*$AA104*$F101,0)+MAX((Expenses!CD$18-$AB105/12)*$AA105*$F101,0)))))</f>
        <v>0</v>
      </c>
      <c r="CG272" s="515">
        <f>IF(OR(CG$167&lt;=EOMONTH($E101,$R101*(1-$O101)),CG$167&gt;EOMONTH($E101,$P101*12*(1-$O101)+$Q101*12*$O101+$R101*(1-$O101))),0,IF($X101="NNN",SUM(Expenses!CE$14:CE$18)*$F101,IF($X101="FSG",0,IF($X101="MG",SUMPRODUCT(Expenses!CE$14:CE$18,$Z101:$Z105)*$F101,MAX((Expenses!CE$15-$AB101/12)*$AA101*$F101,0)+MAX((Expenses!CE$14-$AB102/12)*$AA102*$F101,0)+MAX((Expenses!CE$17-$AB103/12)*$AA103*$F101,0)+MAX((Expenses!CE$16-$AB104/12)*$AA104*$F101,0)+MAX((Expenses!CE$18-$AB105/12)*$AA105*$F101,0)))))</f>
        <v>0</v>
      </c>
      <c r="CH272" s="515">
        <f>IF(OR(CH$167&lt;=EOMONTH($E101,$R101*(1-$O101)),CH$167&gt;EOMONTH($E101,$P101*12*(1-$O101)+$Q101*12*$O101+$R101*(1-$O101))),0,IF($X101="NNN",SUM(Expenses!CF$14:CF$18)*$F101,IF($X101="FSG",0,IF($X101="MG",SUMPRODUCT(Expenses!CF$14:CF$18,$Z101:$Z105)*$F101,MAX((Expenses!CF$15-$AB101/12)*$AA101*$F101,0)+MAX((Expenses!CF$14-$AB102/12)*$AA102*$F101,0)+MAX((Expenses!CF$17-$AB103/12)*$AA103*$F101,0)+MAX((Expenses!CF$16-$AB104/12)*$AA104*$F101,0)+MAX((Expenses!CF$18-$AB105/12)*$AA105*$F101,0)))))</f>
        <v>0</v>
      </c>
      <c r="CI272" s="515">
        <f>IF(OR(CI$167&lt;=EOMONTH($E101,$R101*(1-$O101)),CI$167&gt;EOMONTH($E101,$P101*12*(1-$O101)+$Q101*12*$O101+$R101*(1-$O101))),0,IF($X101="NNN",SUM(Expenses!CG$14:CG$18)*$F101,IF($X101="FSG",0,IF($X101="MG",SUMPRODUCT(Expenses!CG$14:CG$18,$Z101:$Z105)*$F101,MAX((Expenses!CG$15-$AB101/12)*$AA101*$F101,0)+MAX((Expenses!CG$14-$AB102/12)*$AA102*$F101,0)+MAX((Expenses!CG$17-$AB103/12)*$AA103*$F101,0)+MAX((Expenses!CG$16-$AB104/12)*$AA104*$F101,0)+MAX((Expenses!CG$18-$AB105/12)*$AA105*$F101,0)))))</f>
        <v>0</v>
      </c>
      <c r="CJ272" s="515">
        <f>IF(OR(CJ$167&lt;=EOMONTH($E101,$R101*(1-$O101)),CJ$167&gt;EOMONTH($E101,$P101*12*(1-$O101)+$Q101*12*$O101+$R101*(1-$O101))),0,IF($X101="NNN",SUM(Expenses!CH$14:CH$18)*$F101,IF($X101="FSG",0,IF($X101="MG",SUMPRODUCT(Expenses!CH$14:CH$18,$Z101:$Z105)*$F101,MAX((Expenses!CH$15-$AB101/12)*$AA101*$F101,0)+MAX((Expenses!CH$14-$AB102/12)*$AA102*$F101,0)+MAX((Expenses!CH$17-$AB103/12)*$AA103*$F101,0)+MAX((Expenses!CH$16-$AB104/12)*$AA104*$F101,0)+MAX((Expenses!CH$18-$AB105/12)*$AA105*$F101,0)))))</f>
        <v>0</v>
      </c>
      <c r="CK272" s="515">
        <f>IF(OR(CK$167&lt;=EOMONTH($E101,$R101*(1-$O101)),CK$167&gt;EOMONTH($E101,$P101*12*(1-$O101)+$Q101*12*$O101+$R101*(1-$O101))),0,IF($X101="NNN",SUM(Expenses!CI$14:CI$18)*$F101,IF($X101="FSG",0,IF($X101="MG",SUMPRODUCT(Expenses!CI$14:CI$18,$Z101:$Z105)*$F101,MAX((Expenses!CI$15-$AB101/12)*$AA101*$F101,0)+MAX((Expenses!CI$14-$AB102/12)*$AA102*$F101,0)+MAX((Expenses!CI$17-$AB103/12)*$AA103*$F101,0)+MAX((Expenses!CI$16-$AB104/12)*$AA104*$F101,0)+MAX((Expenses!CI$18-$AB105/12)*$AA105*$F101,0)))))</f>
        <v>0</v>
      </c>
      <c r="CL272" s="515">
        <f>IF(OR(CL$167&lt;=EOMONTH($E101,$R101*(1-$O101)),CL$167&gt;EOMONTH($E101,$P101*12*(1-$O101)+$Q101*12*$O101+$R101*(1-$O101))),0,IF($X101="NNN",SUM(Expenses!CJ$14:CJ$18)*$F101,IF($X101="FSG",0,IF($X101="MG",SUMPRODUCT(Expenses!CJ$14:CJ$18,$Z101:$Z105)*$F101,MAX((Expenses!CJ$15-$AB101/12)*$AA101*$F101,0)+MAX((Expenses!CJ$14-$AB102/12)*$AA102*$F101,0)+MAX((Expenses!CJ$17-$AB103/12)*$AA103*$F101,0)+MAX((Expenses!CJ$16-$AB104/12)*$AA104*$F101,0)+MAX((Expenses!CJ$18-$AB105/12)*$AA105*$F101,0)))))</f>
        <v>0</v>
      </c>
      <c r="CM272" s="515">
        <f>IF(OR(CM$167&lt;=EOMONTH($E101,$R101*(1-$O101)),CM$167&gt;EOMONTH($E101,$P101*12*(1-$O101)+$Q101*12*$O101+$R101*(1-$O101))),0,IF($X101="NNN",SUM(Expenses!CK$14:CK$18)*$F101,IF($X101="FSG",0,IF($X101="MG",SUMPRODUCT(Expenses!CK$14:CK$18,$Z101:$Z105)*$F101,MAX((Expenses!CK$15-$AB101/12)*$AA101*$F101,0)+MAX((Expenses!CK$14-$AB102/12)*$AA102*$F101,0)+MAX((Expenses!CK$17-$AB103/12)*$AA103*$F101,0)+MAX((Expenses!CK$16-$AB104/12)*$AA104*$F101,0)+MAX((Expenses!CK$18-$AB105/12)*$AA105*$F101,0)))))</f>
        <v>0</v>
      </c>
      <c r="CN272" s="515">
        <f>IF(OR(CN$167&lt;=EOMONTH($E101,$R101*(1-$O101)),CN$167&gt;EOMONTH($E101,$P101*12*(1-$O101)+$Q101*12*$O101+$R101*(1-$O101))),0,IF($X101="NNN",SUM(Expenses!CL$14:CL$18)*$F101,IF($X101="FSG",0,IF($X101="MG",SUMPRODUCT(Expenses!CL$14:CL$18,$Z101:$Z105)*$F101,MAX((Expenses!CL$15-$AB101/12)*$AA101*$F101,0)+MAX((Expenses!CL$14-$AB102/12)*$AA102*$F101,0)+MAX((Expenses!CL$17-$AB103/12)*$AA103*$F101,0)+MAX((Expenses!CL$16-$AB104/12)*$AA104*$F101,0)+MAX((Expenses!CL$18-$AB105/12)*$AA105*$F101,0)))))</f>
        <v>0</v>
      </c>
      <c r="CO272" s="515">
        <f>IF(OR(CO$167&lt;=EOMONTH($E101,$R101*(1-$O101)),CO$167&gt;EOMONTH($E101,$P101*12*(1-$O101)+$Q101*12*$O101+$R101*(1-$O101))),0,IF($X101="NNN",SUM(Expenses!CM$14:CM$18)*$F101,IF($X101="FSG",0,IF($X101="MG",SUMPRODUCT(Expenses!CM$14:CM$18,$Z101:$Z105)*$F101,MAX((Expenses!CM$15-$AB101/12)*$AA101*$F101,0)+MAX((Expenses!CM$14-$AB102/12)*$AA102*$F101,0)+MAX((Expenses!CM$17-$AB103/12)*$AA103*$F101,0)+MAX((Expenses!CM$16-$AB104/12)*$AA104*$F101,0)+MAX((Expenses!CM$18-$AB105/12)*$AA105*$F101,0)))))</f>
        <v>0</v>
      </c>
      <c r="CP272" s="515">
        <f>IF(OR(CP$167&lt;=EOMONTH($E101,$R101*(1-$O101)),CP$167&gt;EOMONTH($E101,$P101*12*(1-$O101)+$Q101*12*$O101+$R101*(1-$O101))),0,IF($X101="NNN",SUM(Expenses!CN$14:CN$18)*$F101,IF($X101="FSG",0,IF($X101="MG",SUMPRODUCT(Expenses!CN$14:CN$18,$Z101:$Z105)*$F101,MAX((Expenses!CN$15-$AB101/12)*$AA101*$F101,0)+MAX((Expenses!CN$14-$AB102/12)*$AA102*$F101,0)+MAX((Expenses!CN$17-$AB103/12)*$AA103*$F101,0)+MAX((Expenses!CN$16-$AB104/12)*$AA104*$F101,0)+MAX((Expenses!CN$18-$AB105/12)*$AA105*$F101,0)))))</f>
        <v>0</v>
      </c>
      <c r="CQ272" s="515">
        <f>IF(OR(CQ$167&lt;=EOMONTH($E101,$R101*(1-$O101)),CQ$167&gt;EOMONTH($E101,$P101*12*(1-$O101)+$Q101*12*$O101+$R101*(1-$O101))),0,IF($X101="NNN",SUM(Expenses!CO$14:CO$18)*$F101,IF($X101="FSG",0,IF($X101="MG",SUMPRODUCT(Expenses!CO$14:CO$18,$Z101:$Z105)*$F101,MAX((Expenses!CO$15-$AB101/12)*$AA101*$F101,0)+MAX((Expenses!CO$14-$AB102/12)*$AA102*$F101,0)+MAX((Expenses!CO$17-$AB103/12)*$AA103*$F101,0)+MAX((Expenses!CO$16-$AB104/12)*$AA104*$F101,0)+MAX((Expenses!CO$18-$AB105/12)*$AA105*$F101,0)))))</f>
        <v>0</v>
      </c>
      <c r="CR272" s="515">
        <f>IF(OR(CR$167&lt;=EOMONTH($E101,$R101*(1-$O101)),CR$167&gt;EOMONTH($E101,$P101*12*(1-$O101)+$Q101*12*$O101+$R101*(1-$O101))),0,IF($X101="NNN",SUM(Expenses!CP$14:CP$18)*$F101,IF($X101="FSG",0,IF($X101="MG",SUMPRODUCT(Expenses!CP$14:CP$18,$Z101:$Z105)*$F101,MAX((Expenses!CP$15-$AB101/12)*$AA101*$F101,0)+MAX((Expenses!CP$14-$AB102/12)*$AA102*$F101,0)+MAX((Expenses!CP$17-$AB103/12)*$AA103*$F101,0)+MAX((Expenses!CP$16-$AB104/12)*$AA104*$F101,0)+MAX((Expenses!CP$18-$AB105/12)*$AA105*$F101,0)))))</f>
        <v>0</v>
      </c>
      <c r="CS272" s="515">
        <f>IF(OR(CS$167&lt;=EOMONTH($E101,$R101*(1-$O101)),CS$167&gt;EOMONTH($E101,$P101*12*(1-$O101)+$Q101*12*$O101+$R101*(1-$O101))),0,IF($X101="NNN",SUM(Expenses!CQ$14:CQ$18)*$F101,IF($X101="FSG",0,IF($X101="MG",SUMPRODUCT(Expenses!CQ$14:CQ$18,$Z101:$Z105)*$F101,MAX((Expenses!CQ$15-$AB101/12)*$AA101*$F101,0)+MAX((Expenses!CQ$14-$AB102/12)*$AA102*$F101,0)+MAX((Expenses!CQ$17-$AB103/12)*$AA103*$F101,0)+MAX((Expenses!CQ$16-$AB104/12)*$AA104*$F101,0)+MAX((Expenses!CQ$18-$AB105/12)*$AA105*$F101,0)))))</f>
        <v>0</v>
      </c>
      <c r="CT272" s="515">
        <f>IF(OR(CT$167&lt;=EOMONTH($E101,$R101*(1-$O101)),CT$167&gt;EOMONTH($E101,$P101*12*(1-$O101)+$Q101*12*$O101+$R101*(1-$O101))),0,IF($X101="NNN",SUM(Expenses!CR$14:CR$18)*$F101,IF($X101="FSG",0,IF($X101="MG",SUMPRODUCT(Expenses!CR$14:CR$18,$Z101:$Z105)*$F101,MAX((Expenses!CR$15-$AB101/12)*$AA101*$F101,0)+MAX((Expenses!CR$14-$AB102/12)*$AA102*$F101,0)+MAX((Expenses!CR$17-$AB103/12)*$AA103*$F101,0)+MAX((Expenses!CR$16-$AB104/12)*$AA104*$F101,0)+MAX((Expenses!CR$18-$AB105/12)*$AA105*$F101,0)))))</f>
        <v>0</v>
      </c>
      <c r="CU272" s="515">
        <f>IF(OR(CU$167&lt;=EOMONTH($E101,$R101*(1-$O101)),CU$167&gt;EOMONTH($E101,$P101*12*(1-$O101)+$Q101*12*$O101+$R101*(1-$O101))),0,IF($X101="NNN",SUM(Expenses!CS$14:CS$18)*$F101,IF($X101="FSG",0,IF($X101="MG",SUMPRODUCT(Expenses!CS$14:CS$18,$Z101:$Z105)*$F101,MAX((Expenses!CS$15-$AB101/12)*$AA101*$F101,0)+MAX((Expenses!CS$14-$AB102/12)*$AA102*$F101,0)+MAX((Expenses!CS$17-$AB103/12)*$AA103*$F101,0)+MAX((Expenses!CS$16-$AB104/12)*$AA104*$F101,0)+MAX((Expenses!CS$18-$AB105/12)*$AA105*$F101,0)))))</f>
        <v>0</v>
      </c>
      <c r="CV272" s="515">
        <f>IF(OR(CV$167&lt;=EOMONTH($E101,$R101*(1-$O101)),CV$167&gt;EOMONTH($E101,$P101*12*(1-$O101)+$Q101*12*$O101+$R101*(1-$O101))),0,IF($X101="NNN",SUM(Expenses!CT$14:CT$18)*$F101,IF($X101="FSG",0,IF($X101="MG",SUMPRODUCT(Expenses!CT$14:CT$18,$Z101:$Z105)*$F101,MAX((Expenses!CT$15-$AB101/12)*$AA101*$F101,0)+MAX((Expenses!CT$14-$AB102/12)*$AA102*$F101,0)+MAX((Expenses!CT$17-$AB103/12)*$AA103*$F101,0)+MAX((Expenses!CT$16-$AB104/12)*$AA104*$F101,0)+MAX((Expenses!CT$18-$AB105/12)*$AA105*$F101,0)))))</f>
        <v>0</v>
      </c>
      <c r="CW272" s="515">
        <f>IF(OR(CW$167&lt;=EOMONTH($E101,$R101*(1-$O101)),CW$167&gt;EOMONTH($E101,$P101*12*(1-$O101)+$Q101*12*$O101+$R101*(1-$O101))),0,IF($X101="NNN",SUM(Expenses!CU$14:CU$18)*$F101,IF($X101="FSG",0,IF($X101="MG",SUMPRODUCT(Expenses!CU$14:CU$18,$Z101:$Z105)*$F101,MAX((Expenses!CU$15-$AB101/12)*$AA101*$F101,0)+MAX((Expenses!CU$14-$AB102/12)*$AA102*$F101,0)+MAX((Expenses!CU$17-$AB103/12)*$AA103*$F101,0)+MAX((Expenses!CU$16-$AB104/12)*$AA104*$F101,0)+MAX((Expenses!CU$18-$AB105/12)*$AA105*$F101,0)))))</f>
        <v>0</v>
      </c>
      <c r="CX272" s="515">
        <f>IF(OR(CX$167&lt;=EOMONTH($E101,$R101*(1-$O101)),CX$167&gt;EOMONTH($E101,$P101*12*(1-$O101)+$Q101*12*$O101+$R101*(1-$O101))),0,IF($X101="NNN",SUM(Expenses!CV$14:CV$18)*$F101,IF($X101="FSG",0,IF($X101="MG",SUMPRODUCT(Expenses!CV$14:CV$18,$Z101:$Z105)*$F101,MAX((Expenses!CV$15-$AB101/12)*$AA101*$F101,0)+MAX((Expenses!CV$14-$AB102/12)*$AA102*$F101,0)+MAX((Expenses!CV$17-$AB103/12)*$AA103*$F101,0)+MAX((Expenses!CV$16-$AB104/12)*$AA104*$F101,0)+MAX((Expenses!CV$18-$AB105/12)*$AA105*$F101,0)))))</f>
        <v>0</v>
      </c>
      <c r="CY272" s="515">
        <f>IF(OR(CY$167&lt;=EOMONTH($E101,$R101*(1-$O101)),CY$167&gt;EOMONTH($E101,$P101*12*(1-$O101)+$Q101*12*$O101+$R101*(1-$O101))),0,IF($X101="NNN",SUM(Expenses!CW$14:CW$18)*$F101,IF($X101="FSG",0,IF($X101="MG",SUMPRODUCT(Expenses!CW$14:CW$18,$Z101:$Z105)*$F101,MAX((Expenses!CW$15-$AB101/12)*$AA101*$F101,0)+MAX((Expenses!CW$14-$AB102/12)*$AA102*$F101,0)+MAX((Expenses!CW$17-$AB103/12)*$AA103*$F101,0)+MAX((Expenses!CW$16-$AB104/12)*$AA104*$F101,0)+MAX((Expenses!CW$18-$AB105/12)*$AA105*$F101,0)))))</f>
        <v>0</v>
      </c>
      <c r="CZ272" s="515">
        <f>IF(OR(CZ$167&lt;=EOMONTH($E101,$R101*(1-$O101)),CZ$167&gt;EOMONTH($E101,$P101*12*(1-$O101)+$Q101*12*$O101+$R101*(1-$O101))),0,IF($X101="NNN",SUM(Expenses!CX$14:CX$18)*$F101,IF($X101="FSG",0,IF($X101="MG",SUMPRODUCT(Expenses!CX$14:CX$18,$Z101:$Z105)*$F101,MAX((Expenses!CX$15-$AB101/12)*$AA101*$F101,0)+MAX((Expenses!CX$14-$AB102/12)*$AA102*$F101,0)+MAX((Expenses!CX$17-$AB103/12)*$AA103*$F101,0)+MAX((Expenses!CX$16-$AB104/12)*$AA104*$F101,0)+MAX((Expenses!CX$18-$AB105/12)*$AA105*$F101,0)))))</f>
        <v>0</v>
      </c>
      <c r="DA272" s="515">
        <f>IF(OR(DA$167&lt;=EOMONTH($E101,$R101*(1-$O101)),DA$167&gt;EOMONTH($E101,$P101*12*(1-$O101)+$Q101*12*$O101+$R101*(1-$O101))),0,IF($X101="NNN",SUM(Expenses!CY$14:CY$18)*$F101,IF($X101="FSG",0,IF($X101="MG",SUMPRODUCT(Expenses!CY$14:CY$18,$Z101:$Z105)*$F101,MAX((Expenses!CY$15-$AB101/12)*$AA101*$F101,0)+MAX((Expenses!CY$14-$AB102/12)*$AA102*$F101,0)+MAX((Expenses!CY$17-$AB103/12)*$AA103*$F101,0)+MAX((Expenses!CY$16-$AB104/12)*$AA104*$F101,0)+MAX((Expenses!CY$18-$AB105/12)*$AA105*$F101,0)))))</f>
        <v>0</v>
      </c>
      <c r="DB272" s="515">
        <f>IF(OR(DB$167&lt;=EOMONTH($E101,$R101*(1-$O101)),DB$167&gt;EOMONTH($E101,$P101*12*(1-$O101)+$Q101*12*$O101+$R101*(1-$O101))),0,IF($X101="NNN",SUM(Expenses!CZ$14:CZ$18)*$F101,IF($X101="FSG",0,IF($X101="MG",SUMPRODUCT(Expenses!CZ$14:CZ$18,$Z101:$Z105)*$F101,MAX((Expenses!CZ$15-$AB101/12)*$AA101*$F101,0)+MAX((Expenses!CZ$14-$AB102/12)*$AA102*$F101,0)+MAX((Expenses!CZ$17-$AB103/12)*$AA103*$F101,0)+MAX((Expenses!CZ$16-$AB104/12)*$AA104*$F101,0)+MAX((Expenses!CZ$18-$AB105/12)*$AA105*$F101,0)))))</f>
        <v>0</v>
      </c>
      <c r="DC272" s="515">
        <f>IF(OR(DC$167&lt;=EOMONTH($E101,$R101*(1-$O101)),DC$167&gt;EOMONTH($E101,$P101*12*(1-$O101)+$Q101*12*$O101+$R101*(1-$O101))),0,IF($X101="NNN",SUM(Expenses!DA$14:DA$18)*$F101,IF($X101="FSG",0,IF($X101="MG",SUMPRODUCT(Expenses!DA$14:DA$18,$Z101:$Z105)*$F101,MAX((Expenses!DA$15-$AB101/12)*$AA101*$F101,0)+MAX((Expenses!DA$14-$AB102/12)*$AA102*$F101,0)+MAX((Expenses!DA$17-$AB103/12)*$AA103*$F101,0)+MAX((Expenses!DA$16-$AB104/12)*$AA104*$F101,0)+MAX((Expenses!DA$18-$AB105/12)*$AA105*$F101,0)))))</f>
        <v>0</v>
      </c>
      <c r="DD272" s="515">
        <f>IF(OR(DD$167&lt;=EOMONTH($E101,$R101*(1-$O101)),DD$167&gt;EOMONTH($E101,$P101*12*(1-$O101)+$Q101*12*$O101+$R101*(1-$O101))),0,IF($X101="NNN",SUM(Expenses!DB$14:DB$18)*$F101,IF($X101="FSG",0,IF($X101="MG",SUMPRODUCT(Expenses!DB$14:DB$18,$Z101:$Z105)*$F101,MAX((Expenses!DB$15-$AB101/12)*$AA101*$F101,0)+MAX((Expenses!DB$14-$AB102/12)*$AA102*$F101,0)+MAX((Expenses!DB$17-$AB103/12)*$AA103*$F101,0)+MAX((Expenses!DB$16-$AB104/12)*$AA104*$F101,0)+MAX((Expenses!DB$18-$AB105/12)*$AA105*$F101,0)))))</f>
        <v>0</v>
      </c>
      <c r="DE272" s="515">
        <f>IF(OR(DE$167&lt;=EOMONTH($E101,$R101*(1-$O101)),DE$167&gt;EOMONTH($E101,$P101*12*(1-$O101)+$Q101*12*$O101+$R101*(1-$O101))),0,IF($X101="NNN",SUM(Expenses!DC$14:DC$18)*$F101,IF($X101="FSG",0,IF($X101="MG",SUMPRODUCT(Expenses!DC$14:DC$18,$Z101:$Z105)*$F101,MAX((Expenses!DC$15-$AB101/12)*$AA101*$F101,0)+MAX((Expenses!DC$14-$AB102/12)*$AA102*$F101,0)+MAX((Expenses!DC$17-$AB103/12)*$AA103*$F101,0)+MAX((Expenses!DC$16-$AB104/12)*$AA104*$F101,0)+MAX((Expenses!DC$18-$AB105/12)*$AA105*$F101,0)))))</f>
        <v>0</v>
      </c>
      <c r="DF272" s="515">
        <f>IF(OR(DF$167&lt;=EOMONTH($E101,$R101*(1-$O101)),DF$167&gt;EOMONTH($E101,$P101*12*(1-$O101)+$Q101*12*$O101+$R101*(1-$O101))),0,IF($X101="NNN",SUM(Expenses!DD$14:DD$18)*$F101,IF($X101="FSG",0,IF($X101="MG",SUMPRODUCT(Expenses!DD$14:DD$18,$Z101:$Z105)*$F101,MAX((Expenses!DD$15-$AB101/12)*$AA101*$F101,0)+MAX((Expenses!DD$14-$AB102/12)*$AA102*$F101,0)+MAX((Expenses!DD$17-$AB103/12)*$AA103*$F101,0)+MAX((Expenses!DD$16-$AB104/12)*$AA104*$F101,0)+MAX((Expenses!DD$18-$AB105/12)*$AA105*$F101,0)))))</f>
        <v>0</v>
      </c>
      <c r="DG272" s="515">
        <f>IF(OR(DG$167&lt;=EOMONTH($E101,$R101*(1-$O101)),DG$167&gt;EOMONTH($E101,$P101*12*(1-$O101)+$Q101*12*$O101+$R101*(1-$O101))),0,IF($X101="NNN",SUM(Expenses!DE$14:DE$18)*$F101,IF($X101="FSG",0,IF($X101="MG",SUMPRODUCT(Expenses!DE$14:DE$18,$Z101:$Z105)*$F101,MAX((Expenses!DE$15-$AB101/12)*$AA101*$F101,0)+MAX((Expenses!DE$14-$AB102/12)*$AA102*$F101,0)+MAX((Expenses!DE$17-$AB103/12)*$AA103*$F101,0)+MAX((Expenses!DE$16-$AB104/12)*$AA104*$F101,0)+MAX((Expenses!DE$18-$AB105/12)*$AA105*$F101,0)))))</f>
        <v>0</v>
      </c>
      <c r="DH272" s="515">
        <f>IF(OR(DH$167&lt;=EOMONTH($E101,$R101*(1-$O101)),DH$167&gt;EOMONTH($E101,$P101*12*(1-$O101)+$Q101*12*$O101+$R101*(1-$O101))),0,IF($X101="NNN",SUM(Expenses!DF$14:DF$18)*$F101,IF($X101="FSG",0,IF($X101="MG",SUMPRODUCT(Expenses!DF$14:DF$18,$Z101:$Z105)*$F101,MAX((Expenses!DF$15-$AB101/12)*$AA101*$F101,0)+MAX((Expenses!DF$14-$AB102/12)*$AA102*$F101,0)+MAX((Expenses!DF$17-$AB103/12)*$AA103*$F101,0)+MAX((Expenses!DF$16-$AB104/12)*$AA104*$F101,0)+MAX((Expenses!DF$18-$AB105/12)*$AA105*$F101,0)))))</f>
        <v>0</v>
      </c>
      <c r="DI272" s="515">
        <f>IF(OR(DI$167&lt;=EOMONTH($E101,$R101*(1-$O101)),DI$167&gt;EOMONTH($E101,$P101*12*(1-$O101)+$Q101*12*$O101+$R101*(1-$O101))),0,IF($X101="NNN",SUM(Expenses!DG$14:DG$18)*$F101,IF($X101="FSG",0,IF($X101="MG",SUMPRODUCT(Expenses!DG$14:DG$18,$Z101:$Z105)*$F101,MAX((Expenses!DG$15-$AB101/12)*$AA101*$F101,0)+MAX((Expenses!DG$14-$AB102/12)*$AA102*$F101,0)+MAX((Expenses!DG$17-$AB103/12)*$AA103*$F101,0)+MAX((Expenses!DG$16-$AB104/12)*$AA104*$F101,0)+MAX((Expenses!DG$18-$AB105/12)*$AA105*$F101,0)))))</f>
        <v>0</v>
      </c>
      <c r="DJ272" s="515">
        <f>IF(OR(DJ$167&lt;=EOMONTH($E101,$R101*(1-$O101)),DJ$167&gt;EOMONTH($E101,$P101*12*(1-$O101)+$Q101*12*$O101+$R101*(1-$O101))),0,IF($X101="NNN",SUM(Expenses!DH$14:DH$18)*$F101,IF($X101="FSG",0,IF($X101="MG",SUMPRODUCT(Expenses!DH$14:DH$18,$Z101:$Z105)*$F101,MAX((Expenses!DH$15-$AB101/12)*$AA101*$F101,0)+MAX((Expenses!DH$14-$AB102/12)*$AA102*$F101,0)+MAX((Expenses!DH$17-$AB103/12)*$AA103*$F101,0)+MAX((Expenses!DH$16-$AB104/12)*$AA104*$F101,0)+MAX((Expenses!DH$18-$AB105/12)*$AA105*$F101,0)))))</f>
        <v>0</v>
      </c>
      <c r="DK272" s="515">
        <f>IF(OR(DK$167&lt;=EOMONTH($E101,$R101*(1-$O101)),DK$167&gt;EOMONTH($E101,$P101*12*(1-$O101)+$Q101*12*$O101+$R101*(1-$O101))),0,IF($X101="NNN",SUM(Expenses!DI$14:DI$18)*$F101,IF($X101="FSG",0,IF($X101="MG",SUMPRODUCT(Expenses!DI$14:DI$18,$Z101:$Z105)*$F101,MAX((Expenses!DI$15-$AB101/12)*$AA101*$F101,0)+MAX((Expenses!DI$14-$AB102/12)*$AA102*$F101,0)+MAX((Expenses!DI$17-$AB103/12)*$AA103*$F101,0)+MAX((Expenses!DI$16-$AB104/12)*$AA104*$F101,0)+MAX((Expenses!DI$18-$AB105/12)*$AA105*$F101,0)))))</f>
        <v>0</v>
      </c>
      <c r="DL272" s="515">
        <f>IF(OR(DL$167&lt;=EOMONTH($E101,$R101*(1-$O101)),DL$167&gt;EOMONTH($E101,$P101*12*(1-$O101)+$Q101*12*$O101+$R101*(1-$O101))),0,IF($X101="NNN",SUM(Expenses!DJ$14:DJ$18)*$F101,IF($X101="FSG",0,IF($X101="MG",SUMPRODUCT(Expenses!DJ$14:DJ$18,$Z101:$Z105)*$F101,MAX((Expenses!DJ$15-$AB101/12)*$AA101*$F101,0)+MAX((Expenses!DJ$14-$AB102/12)*$AA102*$F101,0)+MAX((Expenses!DJ$17-$AB103/12)*$AA103*$F101,0)+MAX((Expenses!DJ$16-$AB104/12)*$AA104*$F101,0)+MAX((Expenses!DJ$18-$AB105/12)*$AA105*$F101,0)))))</f>
        <v>0</v>
      </c>
      <c r="DM272" s="515">
        <f>IF(OR(DM$167&lt;=EOMONTH($E101,$R101*(1-$O101)),DM$167&gt;EOMONTH($E101,$P101*12*(1-$O101)+$Q101*12*$O101+$R101*(1-$O101))),0,IF($X101="NNN",SUM(Expenses!DK$14:DK$18)*$F101,IF($X101="FSG",0,IF($X101="MG",SUMPRODUCT(Expenses!DK$14:DK$18,$Z101:$Z105)*$F101,MAX((Expenses!DK$15-$AB101/12)*$AA101*$F101,0)+MAX((Expenses!DK$14-$AB102/12)*$AA102*$F101,0)+MAX((Expenses!DK$17-$AB103/12)*$AA103*$F101,0)+MAX((Expenses!DK$16-$AB104/12)*$AA104*$F101,0)+MAX((Expenses!DK$18-$AB105/12)*$AA105*$F101,0)))))</f>
        <v>0</v>
      </c>
      <c r="DN272" s="515">
        <f>IF(OR(DN$167&lt;=EOMONTH($E101,$R101*(1-$O101)),DN$167&gt;EOMONTH($E101,$P101*12*(1-$O101)+$Q101*12*$O101+$R101*(1-$O101))),0,IF($X101="NNN",SUM(Expenses!DL$14:DL$18)*$F101,IF($X101="FSG",0,IF($X101="MG",SUMPRODUCT(Expenses!DL$14:DL$18,$Z101:$Z105)*$F101,MAX((Expenses!DL$15-$AB101/12)*$AA101*$F101,0)+MAX((Expenses!DL$14-$AB102/12)*$AA102*$F101,0)+MAX((Expenses!DL$17-$AB103/12)*$AA103*$F101,0)+MAX((Expenses!DL$16-$AB104/12)*$AA104*$F101,0)+MAX((Expenses!DL$18-$AB105/12)*$AA105*$F101,0)))))</f>
        <v>0</v>
      </c>
      <c r="DO272" s="515">
        <f>IF(OR(DO$167&lt;=EOMONTH($E101,$R101*(1-$O101)),DO$167&gt;EOMONTH($E101,$P101*12*(1-$O101)+$Q101*12*$O101+$R101*(1-$O101))),0,IF($X101="NNN",SUM(Expenses!DM$14:DM$18)*$F101,IF($X101="FSG",0,IF($X101="MG",SUMPRODUCT(Expenses!DM$14:DM$18,$Z101:$Z105)*$F101,MAX((Expenses!DM$15-$AB101/12)*$AA101*$F101,0)+MAX((Expenses!DM$14-$AB102/12)*$AA102*$F101,0)+MAX((Expenses!DM$17-$AB103/12)*$AA103*$F101,0)+MAX((Expenses!DM$16-$AB104/12)*$AA104*$F101,0)+MAX((Expenses!DM$18-$AB105/12)*$AA105*$F101,0)))))</f>
        <v>0</v>
      </c>
      <c r="DP272" s="515">
        <f>IF(OR(DP$167&lt;=EOMONTH($E101,$R101*(1-$O101)),DP$167&gt;EOMONTH($E101,$P101*12*(1-$O101)+$Q101*12*$O101+$R101*(1-$O101))),0,IF($X101="NNN",SUM(Expenses!DN$14:DN$18)*$F101,IF($X101="FSG",0,IF($X101="MG",SUMPRODUCT(Expenses!DN$14:DN$18,$Z101:$Z105)*$F101,MAX((Expenses!DN$15-$AB101/12)*$AA101*$F101,0)+MAX((Expenses!DN$14-$AB102/12)*$AA102*$F101,0)+MAX((Expenses!DN$17-$AB103/12)*$AA103*$F101,0)+MAX((Expenses!DN$16-$AB104/12)*$AA104*$F101,0)+MAX((Expenses!DN$18-$AB105/12)*$AA105*$F101,0)))))</f>
        <v>0</v>
      </c>
      <c r="DQ272" s="515">
        <f>IF(OR(DQ$167&lt;=EOMONTH($E101,$R101*(1-$O101)),DQ$167&gt;EOMONTH($E101,$P101*12*(1-$O101)+$Q101*12*$O101+$R101*(1-$O101))),0,IF($X101="NNN",SUM(Expenses!DO$14:DO$18)*$F101,IF($X101="FSG",0,IF($X101="MG",SUMPRODUCT(Expenses!DO$14:DO$18,$Z101:$Z105)*$F101,MAX((Expenses!DO$15-$AB101/12)*$AA101*$F101,0)+MAX((Expenses!DO$14-$AB102/12)*$AA102*$F101,0)+MAX((Expenses!DO$17-$AB103/12)*$AA103*$F101,0)+MAX((Expenses!DO$16-$AB104/12)*$AA104*$F101,0)+MAX((Expenses!DO$18-$AB105/12)*$AA105*$F101,0)))))</f>
        <v>0</v>
      </c>
      <c r="DR272" s="515">
        <f>IF(OR(DR$167&lt;=EOMONTH($E101,$R101*(1-$O101)),DR$167&gt;EOMONTH($E101,$P101*12*(1-$O101)+$Q101*12*$O101+$R101*(1-$O101))),0,IF($X101="NNN",SUM(Expenses!DP$14:DP$18)*$F101,IF($X101="FSG",0,IF($X101="MG",SUMPRODUCT(Expenses!DP$14:DP$18,$Z101:$Z105)*$F101,MAX((Expenses!DP$15-$AB101/12)*$AA101*$F101,0)+MAX((Expenses!DP$14-$AB102/12)*$AA102*$F101,0)+MAX((Expenses!DP$17-$AB103/12)*$AA103*$F101,0)+MAX((Expenses!DP$16-$AB104/12)*$AA104*$F101,0)+MAX((Expenses!DP$18-$AB105/12)*$AA105*$F101,0)))))</f>
        <v>0</v>
      </c>
      <c r="DS272" s="515">
        <f>IF(OR(DS$167&lt;=EOMONTH($E101,$R101*(1-$O101)),DS$167&gt;EOMONTH($E101,$P101*12*(1-$O101)+$Q101*12*$O101+$R101*(1-$O101))),0,IF($X101="NNN",SUM(Expenses!DQ$14:DQ$18)*$F101,IF($X101="FSG",0,IF($X101="MG",SUMPRODUCT(Expenses!DQ$14:DQ$18,$Z101:$Z105)*$F101,MAX((Expenses!DQ$15-$AB101/12)*$AA101*$F101,0)+MAX((Expenses!DQ$14-$AB102/12)*$AA102*$F101,0)+MAX((Expenses!DQ$17-$AB103/12)*$AA103*$F101,0)+MAX((Expenses!DQ$16-$AB104/12)*$AA104*$F101,0)+MAX((Expenses!DQ$18-$AB105/12)*$AA105*$F101,0)))))</f>
        <v>0</v>
      </c>
      <c r="DT272" s="515">
        <f>IF(OR(DT$167&lt;=EOMONTH($E101,$R101*(1-$O101)),DT$167&gt;EOMONTH($E101,$P101*12*(1-$O101)+$Q101*12*$O101+$R101*(1-$O101))),0,IF($X101="NNN",SUM(Expenses!DR$14:DR$18)*$F101,IF($X101="FSG",0,IF($X101="MG",SUMPRODUCT(Expenses!DR$14:DR$18,$Z101:$Z105)*$F101,MAX((Expenses!DR$15-$AB101/12)*$AA101*$F101,0)+MAX((Expenses!DR$14-$AB102/12)*$AA102*$F101,0)+MAX((Expenses!DR$17-$AB103/12)*$AA103*$F101,0)+MAX((Expenses!DR$16-$AB104/12)*$AA104*$F101,0)+MAX((Expenses!DR$18-$AB105/12)*$AA105*$F101,0)))))</f>
        <v>0</v>
      </c>
      <c r="DU272" s="515">
        <f>IF(OR(DU$167&lt;=EOMONTH($E101,$R101*(1-$O101)),DU$167&gt;EOMONTH($E101,$P101*12*(1-$O101)+$Q101*12*$O101+$R101*(1-$O101))),0,IF($X101="NNN",SUM(Expenses!DS$14:DS$18)*$F101,IF($X101="FSG",0,IF($X101="MG",SUMPRODUCT(Expenses!DS$14:DS$18,$Z101:$Z105)*$F101,MAX((Expenses!DS$15-$AB101/12)*$AA101*$F101,0)+MAX((Expenses!DS$14-$AB102/12)*$AA102*$F101,0)+MAX((Expenses!DS$17-$AB103/12)*$AA103*$F101,0)+MAX((Expenses!DS$16-$AB104/12)*$AA104*$F101,0)+MAX((Expenses!DS$18-$AB105/12)*$AA105*$F101,0)))))</f>
        <v>0</v>
      </c>
      <c r="DV272" s="515">
        <f>IF(OR(DV$167&lt;=EOMONTH($E101,$R101*(1-$O101)),DV$167&gt;EOMONTH($E101,$P101*12*(1-$O101)+$Q101*12*$O101+$R101*(1-$O101))),0,IF($X101="NNN",SUM(Expenses!DT$14:DT$18)*$F101,IF($X101="FSG",0,IF($X101="MG",SUMPRODUCT(Expenses!DT$14:DT$18,$Z101:$Z105)*$F101,MAX((Expenses!DT$15-$AB101/12)*$AA101*$F101,0)+MAX((Expenses!DT$14-$AB102/12)*$AA102*$F101,0)+MAX((Expenses!DT$17-$AB103/12)*$AA103*$F101,0)+MAX((Expenses!DT$16-$AB104/12)*$AA104*$F101,0)+MAX((Expenses!DT$18-$AB105/12)*$AA105*$F101,0)))))</f>
        <v>0</v>
      </c>
      <c r="DW272" s="515">
        <f>IF(OR(DW$167&lt;=EOMONTH($E101,$R101*(1-$O101)),DW$167&gt;EOMONTH($E101,$P101*12*(1-$O101)+$Q101*12*$O101+$R101*(1-$O101))),0,IF($X101="NNN",SUM(Expenses!DU$14:DU$18)*$F101,IF($X101="FSG",0,IF($X101="MG",SUMPRODUCT(Expenses!DU$14:DU$18,$Z101:$Z105)*$F101,MAX((Expenses!DU$15-$AB101/12)*$AA101*$F101,0)+MAX((Expenses!DU$14-$AB102/12)*$AA102*$F101,0)+MAX((Expenses!DU$17-$AB103/12)*$AA103*$F101,0)+MAX((Expenses!DU$16-$AB104/12)*$AA104*$F101,0)+MAX((Expenses!DU$18-$AB105/12)*$AA105*$F101,0)))))</f>
        <v>0</v>
      </c>
      <c r="DX272" s="515">
        <f>IF(OR(DX$167&lt;=EOMONTH($E101,$R101*(1-$O101)),DX$167&gt;EOMONTH($E101,$P101*12*(1-$O101)+$Q101*12*$O101+$R101*(1-$O101))),0,IF($X101="NNN",SUM(Expenses!DV$14:DV$18)*$F101,IF($X101="FSG",0,IF($X101="MG",SUMPRODUCT(Expenses!DV$14:DV$18,$Z101:$Z105)*$F101,MAX((Expenses!DV$15-$AB101/12)*$AA101*$F101,0)+MAX((Expenses!DV$14-$AB102/12)*$AA102*$F101,0)+MAX((Expenses!DV$17-$AB103/12)*$AA103*$F101,0)+MAX((Expenses!DV$16-$AB104/12)*$AA104*$F101,0)+MAX((Expenses!DV$18-$AB105/12)*$AA105*$F101,0)))))</f>
        <v>0</v>
      </c>
      <c r="DY272" s="515">
        <f>IF(OR(DY$167&lt;=EOMONTH($E101,$R101*(1-$O101)),DY$167&gt;EOMONTH($E101,$P101*12*(1-$O101)+$Q101*12*$O101+$R101*(1-$O101))),0,IF($X101="NNN",SUM(Expenses!DW$14:DW$18)*$F101,IF($X101="FSG",0,IF($X101="MG",SUMPRODUCT(Expenses!DW$14:DW$18,$Z101:$Z105)*$F101,MAX((Expenses!DW$15-$AB101/12)*$AA101*$F101,0)+MAX((Expenses!DW$14-$AB102/12)*$AA102*$F101,0)+MAX((Expenses!DW$17-$AB103/12)*$AA103*$F101,0)+MAX((Expenses!DW$16-$AB104/12)*$AA104*$F101,0)+MAX((Expenses!DW$18-$AB105/12)*$AA105*$F101,0)))))</f>
        <v>0</v>
      </c>
      <c r="DZ272" s="515">
        <f>IF(OR(DZ$167&lt;=EOMONTH($E101,$R101*(1-$O101)),DZ$167&gt;EOMONTH($E101,$P101*12*(1-$O101)+$Q101*12*$O101+$R101*(1-$O101))),0,IF($X101="NNN",SUM(Expenses!DX$14:DX$18)*$F101,IF($X101="FSG",0,IF($X101="MG",SUMPRODUCT(Expenses!DX$14:DX$18,$Z101:$Z105)*$F101,MAX((Expenses!DX$15-$AB101/12)*$AA101*$F101,0)+MAX((Expenses!DX$14-$AB102/12)*$AA102*$F101,0)+MAX((Expenses!DX$17-$AB103/12)*$AA103*$F101,0)+MAX((Expenses!DX$16-$AB104/12)*$AA104*$F101,0)+MAX((Expenses!DX$18-$AB105/12)*$AA105*$F101,0)))))</f>
        <v>0</v>
      </c>
      <c r="EA272" s="515">
        <f>IF(OR(EA$167&lt;=EOMONTH($E101,$R101*(1-$O101)),EA$167&gt;EOMONTH($E101,$P101*12*(1-$O101)+$Q101*12*$O101+$R101*(1-$O101))),0,IF($X101="NNN",SUM(Expenses!DY$14:DY$18)*$F101,IF($X101="FSG",0,IF($X101="MG",SUMPRODUCT(Expenses!DY$14:DY$18,$Z101:$Z105)*$F101,MAX((Expenses!DY$15-$AB101/12)*$AA101*$F101,0)+MAX((Expenses!DY$14-$AB102/12)*$AA102*$F101,0)+MAX((Expenses!DY$17-$AB103/12)*$AA103*$F101,0)+MAX((Expenses!DY$16-$AB104/12)*$AA104*$F101,0)+MAX((Expenses!DY$18-$AB105/12)*$AA105*$F101,0)))))</f>
        <v>0</v>
      </c>
      <c r="EB272" s="515">
        <f>IF(OR(EB$167&lt;=EOMONTH($E101,$R101*(1-$O101)),EB$167&gt;EOMONTH($E101,$P101*12*(1-$O101)+$Q101*12*$O101+$R101*(1-$O101))),0,IF($X101="NNN",SUM(Expenses!DZ$14:DZ$18)*$F101,IF($X101="FSG",0,IF($X101="MG",SUMPRODUCT(Expenses!DZ$14:DZ$18,$Z101:$Z105)*$F101,MAX((Expenses!DZ$15-$AB101/12)*$AA101*$F101,0)+MAX((Expenses!DZ$14-$AB102/12)*$AA102*$F101,0)+MAX((Expenses!DZ$17-$AB103/12)*$AA103*$F101,0)+MAX((Expenses!DZ$16-$AB104/12)*$AA104*$F101,0)+MAX((Expenses!DZ$18-$AB105/12)*$AA105*$F101,0)))))</f>
        <v>0</v>
      </c>
      <c r="EC272" s="515">
        <f>IF(OR(EC$167&lt;=EOMONTH($E101,$R101*(1-$O101)),EC$167&gt;EOMONTH($E101,$P101*12*(1-$O101)+$Q101*12*$O101+$R101*(1-$O101))),0,IF($X101="NNN",SUM(Expenses!EA$14:EA$18)*$F101,IF($X101="FSG",0,IF($X101="MG",SUMPRODUCT(Expenses!EA$14:EA$18,$Z101:$Z105)*$F101,MAX((Expenses!EA$15-$AB101/12)*$AA101*$F101,0)+MAX((Expenses!EA$14-$AB102/12)*$AA102*$F101,0)+MAX((Expenses!EA$17-$AB103/12)*$AA103*$F101,0)+MAX((Expenses!EA$16-$AB104/12)*$AA104*$F101,0)+MAX((Expenses!EA$18-$AB105/12)*$AA105*$F101,0)))))</f>
        <v>0</v>
      </c>
      <c r="ED272" s="515">
        <f>IF(OR(ED$167&lt;=EOMONTH($E101,$R101*(1-$O101)),ED$167&gt;EOMONTH($E101,$P101*12*(1-$O101)+$Q101*12*$O101+$R101*(1-$O101))),0,IF($X101="NNN",SUM(Expenses!EB$14:EB$18)*$F101,IF($X101="FSG",0,IF($X101="MG",SUMPRODUCT(Expenses!EB$14:EB$18,$Z101:$Z105)*$F101,MAX((Expenses!EB$15-$AB101/12)*$AA101*$F101,0)+MAX((Expenses!EB$14-$AB102/12)*$AA102*$F101,0)+MAX((Expenses!EB$17-$AB103/12)*$AA103*$F101,0)+MAX((Expenses!EB$16-$AB104/12)*$AA104*$F101,0)+MAX((Expenses!EB$18-$AB105/12)*$AA105*$F101,0)))))</f>
        <v>0</v>
      </c>
      <c r="EE272" s="515">
        <f>IF(OR(EE$167&lt;=EOMONTH($E101,$R101*(1-$O101)),EE$167&gt;EOMONTH($E101,$P101*12*(1-$O101)+$Q101*12*$O101+$R101*(1-$O101))),0,IF($X101="NNN",SUM(Expenses!EC$14:EC$18)*$F101,IF($X101="FSG",0,IF($X101="MG",SUMPRODUCT(Expenses!EC$14:EC$18,$Z101:$Z105)*$F101,MAX((Expenses!EC$15-$AB101/12)*$AA101*$F101,0)+MAX((Expenses!EC$14-$AB102/12)*$AA102*$F101,0)+MAX((Expenses!EC$17-$AB103/12)*$AA103*$F101,0)+MAX((Expenses!EC$16-$AB104/12)*$AA104*$F101,0)+MAX((Expenses!EC$18-$AB105/12)*$AA105*$F101,0)))))</f>
        <v>0</v>
      </c>
      <c r="EF272" s="515">
        <f>IF(OR(EF$167&lt;=EOMONTH($E101,$R101*(1-$O101)),EF$167&gt;EOMONTH($E101,$P101*12*(1-$O101)+$Q101*12*$O101+$R101*(1-$O101))),0,IF($X101="NNN",SUM(Expenses!ED$14:ED$18)*$F101,IF($X101="FSG",0,IF($X101="MG",SUMPRODUCT(Expenses!ED$14:ED$18,$Z101:$Z105)*$F101,MAX((Expenses!ED$15-$AB101/12)*$AA101*$F101,0)+MAX((Expenses!ED$14-$AB102/12)*$AA102*$F101,0)+MAX((Expenses!ED$17-$AB103/12)*$AA103*$F101,0)+MAX((Expenses!ED$16-$AB104/12)*$AA104*$F101,0)+MAX((Expenses!ED$18-$AB105/12)*$AA105*$F101,0)))))</f>
        <v>0</v>
      </c>
      <c r="EG272" s="515">
        <f>IF(OR(EG$167&lt;=EOMONTH($E101,$R101*(1-$O101)),EG$167&gt;EOMONTH($E101,$P101*12*(1-$O101)+$Q101*12*$O101+$R101*(1-$O101))),0,IF($X101="NNN",SUM(Expenses!EE$14:EE$18)*$F101,IF($X101="FSG",0,IF($X101="MG",SUMPRODUCT(Expenses!EE$14:EE$18,$Z101:$Z105)*$F101,MAX((Expenses!EE$15-$AB101/12)*$AA101*$F101,0)+MAX((Expenses!EE$14-$AB102/12)*$AA102*$F101,0)+MAX((Expenses!EE$17-$AB103/12)*$AA103*$F101,0)+MAX((Expenses!EE$16-$AB104/12)*$AA104*$F101,0)+MAX((Expenses!EE$18-$AB105/12)*$AA105*$F101,0)))))</f>
        <v>0</v>
      </c>
      <c r="EH272" s="515">
        <f>IF(OR(EH$167&lt;=EOMONTH($E101,$R101*(1-$O101)),EH$167&gt;EOMONTH($E101,$P101*12*(1-$O101)+$Q101*12*$O101+$R101*(1-$O101))),0,IF($X101="NNN",SUM(Expenses!EF$14:EF$18)*$F101,IF($X101="FSG",0,IF($X101="MG",SUMPRODUCT(Expenses!EF$14:EF$18,$Z101:$Z105)*$F101,MAX((Expenses!EF$15-$AB101/12)*$AA101*$F101,0)+MAX((Expenses!EF$14-$AB102/12)*$AA102*$F101,0)+MAX((Expenses!EF$17-$AB103/12)*$AA103*$F101,0)+MAX((Expenses!EF$16-$AB104/12)*$AA104*$F101,0)+MAX((Expenses!EF$18-$AB105/12)*$AA105*$F101,0)))))</f>
        <v>0</v>
      </c>
      <c r="EI272" s="515">
        <f>IF(OR(EI$167&lt;=EOMONTH($E101,$R101*(1-$O101)),EI$167&gt;EOMONTH($E101,$P101*12*(1-$O101)+$Q101*12*$O101+$R101*(1-$O101))),0,IF($X101="NNN",SUM(Expenses!EG$14:EG$18)*$F101,IF($X101="FSG",0,IF($X101="MG",SUMPRODUCT(Expenses!EG$14:EG$18,$Z101:$Z105)*$F101,MAX((Expenses!EG$15-$AB101/12)*$AA101*$F101,0)+MAX((Expenses!EG$14-$AB102/12)*$AA102*$F101,0)+MAX((Expenses!EG$17-$AB103/12)*$AA103*$F101,0)+MAX((Expenses!EG$16-$AB104/12)*$AA104*$F101,0)+MAX((Expenses!EG$18-$AB105/12)*$AA105*$F101,0)))))</f>
        <v>0</v>
      </c>
      <c r="EJ272" s="515">
        <f>IF(OR(EJ$167&lt;=EOMONTH($E101,$R101*(1-$O101)),EJ$167&gt;EOMONTH($E101,$P101*12*(1-$O101)+$Q101*12*$O101+$R101*(1-$O101))),0,IF($X101="NNN",SUM(Expenses!EH$14:EH$18)*$F101,IF($X101="FSG",0,IF($X101="MG",SUMPRODUCT(Expenses!EH$14:EH$18,$Z101:$Z105)*$F101,MAX((Expenses!EH$15-$AB101/12)*$AA101*$F101,0)+MAX((Expenses!EH$14-$AB102/12)*$AA102*$F101,0)+MAX((Expenses!EH$17-$AB103/12)*$AA103*$F101,0)+MAX((Expenses!EH$16-$AB104/12)*$AA104*$F101,0)+MAX((Expenses!EH$18-$AB105/12)*$AA105*$F101,0)))))</f>
        <v>0</v>
      </c>
      <c r="EK272" s="515">
        <f>IF(OR(EK$167&lt;=EOMONTH($E101,$R101*(1-$O101)),EK$167&gt;EOMONTH($E101,$P101*12*(1-$O101)+$Q101*12*$O101+$R101*(1-$O101))),0,IF($X101="NNN",SUM(Expenses!EI$14:EI$18)*$F101,IF($X101="FSG",0,IF($X101="MG",SUMPRODUCT(Expenses!EI$14:EI$18,$Z101:$Z105)*$F101,MAX((Expenses!EI$15-$AB101/12)*$AA101*$F101,0)+MAX((Expenses!EI$14-$AB102/12)*$AA102*$F101,0)+MAX((Expenses!EI$17-$AB103/12)*$AA103*$F101,0)+MAX((Expenses!EI$16-$AB104/12)*$AA104*$F101,0)+MAX((Expenses!EI$18-$AB105/12)*$AA105*$F101,0)))))</f>
        <v>0</v>
      </c>
      <c r="EL272" s="515">
        <f>IF(OR(EL$167&lt;=EOMONTH($E101,$R101*(1-$O101)),EL$167&gt;EOMONTH($E101,$P101*12*(1-$O101)+$Q101*12*$O101+$R101*(1-$O101))),0,IF($X101="NNN",SUM(Expenses!EJ$14:EJ$18)*$F101,IF($X101="FSG",0,IF($X101="MG",SUMPRODUCT(Expenses!EJ$14:EJ$18,$Z101:$Z105)*$F101,MAX((Expenses!EJ$15-$AB101/12)*$AA101*$F101,0)+MAX((Expenses!EJ$14-$AB102/12)*$AA102*$F101,0)+MAX((Expenses!EJ$17-$AB103/12)*$AA103*$F101,0)+MAX((Expenses!EJ$16-$AB104/12)*$AA104*$F101,0)+MAX((Expenses!EJ$18-$AB105/12)*$AA105*$F101,0)))))</f>
        <v>0</v>
      </c>
      <c r="EM272" s="515">
        <f>IF(OR(EM$167&lt;=EOMONTH($E101,$R101*(1-$O101)),EM$167&gt;EOMONTH($E101,$P101*12*(1-$O101)+$Q101*12*$O101+$R101*(1-$O101))),0,IF($X101="NNN",SUM(Expenses!EK$14:EK$18)*$F101,IF($X101="FSG",0,IF($X101="MG",SUMPRODUCT(Expenses!EK$14:EK$18,$Z101:$Z105)*$F101,MAX((Expenses!EK$15-$AB101/12)*$AA101*$F101,0)+MAX((Expenses!EK$14-$AB102/12)*$AA102*$F101,0)+MAX((Expenses!EK$17-$AB103/12)*$AA103*$F101,0)+MAX((Expenses!EK$16-$AB104/12)*$AA104*$F101,0)+MAX((Expenses!EK$18-$AB105/12)*$AA105*$F101,0)))))</f>
        <v>0</v>
      </c>
      <c r="EN272" s="515">
        <f>IF(OR(EN$167&lt;=EOMONTH($E101,$R101*(1-$O101)),EN$167&gt;EOMONTH($E101,$P101*12*(1-$O101)+$Q101*12*$O101+$R101*(1-$O101))),0,IF($X101="NNN",SUM(Expenses!EL$14:EL$18)*$F101,IF($X101="FSG",0,IF($X101="MG",SUMPRODUCT(Expenses!EL$14:EL$18,$Z101:$Z105)*$F101,MAX((Expenses!EL$15-$AB101/12)*$AA101*$F101,0)+MAX((Expenses!EL$14-$AB102/12)*$AA102*$F101,0)+MAX((Expenses!EL$17-$AB103/12)*$AA103*$F101,0)+MAX((Expenses!EL$16-$AB104/12)*$AA104*$F101,0)+MAX((Expenses!EL$18-$AB105/12)*$AA105*$F101,0)))))</f>
        <v>0</v>
      </c>
      <c r="EO272" s="515">
        <f>IF(OR(EO$167&lt;=EOMONTH($E101,$R101*(1-$O101)),EO$167&gt;EOMONTH($E101,$P101*12*(1-$O101)+$Q101*12*$O101+$R101*(1-$O101))),0,IF($X101="NNN",SUM(Expenses!EM$14:EM$18)*$F101,IF($X101="FSG",0,IF($X101="MG",SUMPRODUCT(Expenses!EM$14:EM$18,$Z101:$Z105)*$F101,MAX((Expenses!EM$15-$AB101/12)*$AA101*$F101,0)+MAX((Expenses!EM$14-$AB102/12)*$AA102*$F101,0)+MAX((Expenses!EM$17-$AB103/12)*$AA103*$F101,0)+MAX((Expenses!EM$16-$AB104/12)*$AA104*$F101,0)+MAX((Expenses!EM$18-$AB105/12)*$AA105*$F101,0)))))</f>
        <v>0</v>
      </c>
      <c r="EP272" s="515">
        <f>IF(OR(EP$167&lt;=EOMONTH($E101,$R101*(1-$O101)),EP$167&gt;EOMONTH($E101,$P101*12*(1-$O101)+$Q101*12*$O101+$R101*(1-$O101))),0,IF($X101="NNN",SUM(Expenses!EN$14:EN$18)*$F101,IF($X101="FSG",0,IF($X101="MG",SUMPRODUCT(Expenses!EN$14:EN$18,$Z101:$Z105)*$F101,MAX((Expenses!EN$15-$AB101/12)*$AA101*$F101,0)+MAX((Expenses!EN$14-$AB102/12)*$AA102*$F101,0)+MAX((Expenses!EN$17-$AB103/12)*$AA103*$F101,0)+MAX((Expenses!EN$16-$AB104/12)*$AA104*$F101,0)+MAX((Expenses!EN$18-$AB105/12)*$AA105*$F101,0)))))</f>
        <v>0</v>
      </c>
      <c r="EQ272" s="515">
        <f>IF(OR(EQ$167&lt;=EOMONTH($E101,$R101*(1-$O101)),EQ$167&gt;EOMONTH($E101,$P101*12*(1-$O101)+$Q101*12*$O101+$R101*(1-$O101))),0,IF($X101="NNN",SUM(Expenses!EO$14:EO$18)*$F101,IF($X101="FSG",0,IF($X101="MG",SUMPRODUCT(Expenses!EO$14:EO$18,$Z101:$Z105)*$F101,MAX((Expenses!EO$15-$AB101/12)*$AA101*$F101,0)+MAX((Expenses!EO$14-$AB102/12)*$AA102*$F101,0)+MAX((Expenses!EO$17-$AB103/12)*$AA103*$F101,0)+MAX((Expenses!EO$16-$AB104/12)*$AA104*$F101,0)+MAX((Expenses!EO$18-$AB105/12)*$AA105*$F101,0)))))</f>
        <v>0</v>
      </c>
      <c r="ER272" s="515">
        <f>IF(OR(ER$167&lt;=EOMONTH($E101,$R101*(1-$O101)),ER$167&gt;EOMONTH($E101,$P101*12*(1-$O101)+$Q101*12*$O101+$R101*(1-$O101))),0,IF($X101="NNN",SUM(Expenses!EP$14:EP$18)*$F101,IF($X101="FSG",0,IF($X101="MG",SUMPRODUCT(Expenses!EP$14:EP$18,$Z101:$Z105)*$F101,MAX((Expenses!EP$15-$AB101/12)*$AA101*$F101,0)+MAX((Expenses!EP$14-$AB102/12)*$AA102*$F101,0)+MAX((Expenses!EP$17-$AB103/12)*$AA103*$F101,0)+MAX((Expenses!EP$16-$AB104/12)*$AA104*$F101,0)+MAX((Expenses!EP$18-$AB105/12)*$AA105*$F101,0)))))</f>
        <v>0</v>
      </c>
      <c r="ES272" s="515">
        <f>IF(OR(ES$167&lt;=EOMONTH($E101,$R101*(1-$O101)),ES$167&gt;EOMONTH($E101,$P101*12*(1-$O101)+$Q101*12*$O101+$R101*(1-$O101))),0,IF($X101="NNN",SUM(Expenses!EQ$14:EQ$18)*$F101,IF($X101="FSG",0,IF($X101="MG",SUMPRODUCT(Expenses!EQ$14:EQ$18,$Z101:$Z105)*$F101,MAX((Expenses!EQ$15-$AB101/12)*$AA101*$F101,0)+MAX((Expenses!EQ$14-$AB102/12)*$AA102*$F101,0)+MAX((Expenses!EQ$17-$AB103/12)*$AA103*$F101,0)+MAX((Expenses!EQ$16-$AB104/12)*$AA104*$F101,0)+MAX((Expenses!EQ$18-$AB105/12)*$AA105*$F101,0)))))</f>
        <v>0</v>
      </c>
      <c r="ET272" s="515">
        <f>IF(OR(ET$167&lt;=EOMONTH($E101,$R101*(1-$O101)),ET$167&gt;EOMONTH($E101,$P101*12*(1-$O101)+$Q101*12*$O101+$R101*(1-$O101))),0,IF($X101="NNN",SUM(Expenses!ER$14:ER$18)*$F101,IF($X101="FSG",0,IF($X101="MG",SUMPRODUCT(Expenses!ER$14:ER$18,$Z101:$Z105)*$F101,MAX((Expenses!ER$15-$AB101/12)*$AA101*$F101,0)+MAX((Expenses!ER$14-$AB102/12)*$AA102*$F101,0)+MAX((Expenses!ER$17-$AB103/12)*$AA103*$F101,0)+MAX((Expenses!ER$16-$AB104/12)*$AA104*$F101,0)+MAX((Expenses!ER$18-$AB105/12)*$AA105*$F101,0)))))</f>
        <v>0</v>
      </c>
      <c r="EU272" s="515">
        <f>IF(OR(EU$167&lt;=EOMONTH($E101,$R101*(1-$O101)),EU$167&gt;EOMONTH($E101,$P101*12*(1-$O101)+$Q101*12*$O101+$R101*(1-$O101))),0,IF($X101="NNN",SUM(Expenses!ES$14:ES$18)*$F101,IF($X101="FSG",0,IF($X101="MG",SUMPRODUCT(Expenses!ES$14:ES$18,$Z101:$Z105)*$F101,MAX((Expenses!ES$15-$AB101/12)*$AA101*$F101,0)+MAX((Expenses!ES$14-$AB102/12)*$AA102*$F101,0)+MAX((Expenses!ES$17-$AB103/12)*$AA103*$F101,0)+MAX((Expenses!ES$16-$AB104/12)*$AA104*$F101,0)+MAX((Expenses!ES$18-$AB105/12)*$AA105*$F101,0)))))</f>
        <v>0</v>
      </c>
      <c r="EV272" s="515">
        <f>IF(OR(EV$167&lt;=EOMONTH($E101,$R101*(1-$O101)),EV$167&gt;EOMONTH($E101,$P101*12*(1-$O101)+$Q101*12*$O101+$R101*(1-$O101))),0,IF($X101="NNN",SUM(Expenses!ET$14:ET$18)*$F101,IF($X101="FSG",0,IF($X101="MG",SUMPRODUCT(Expenses!ET$14:ET$18,$Z101:$Z105)*$F101,MAX((Expenses!ET$15-$AB101/12)*$AA101*$F101,0)+MAX((Expenses!ET$14-$AB102/12)*$AA102*$F101,0)+MAX((Expenses!ET$17-$AB103/12)*$AA103*$F101,0)+MAX((Expenses!ET$16-$AB104/12)*$AA104*$F101,0)+MAX((Expenses!ET$18-$AB105/12)*$AA105*$F101,0)))))</f>
        <v>0</v>
      </c>
      <c r="EW272" s="515">
        <f>IF(OR(EW$167&lt;=EOMONTH($E101,$R101*(1-$O101)),EW$167&gt;EOMONTH($E101,$P101*12*(1-$O101)+$Q101*12*$O101+$R101*(1-$O101))),0,IF($X101="NNN",SUM(Expenses!EU$14:EU$18)*$F101,IF($X101="FSG",0,IF($X101="MG",SUMPRODUCT(Expenses!EU$14:EU$18,$Z101:$Z105)*$F101,MAX((Expenses!EU$15-$AB101/12)*$AA101*$F101,0)+MAX((Expenses!EU$14-$AB102/12)*$AA102*$F101,0)+MAX((Expenses!EU$17-$AB103/12)*$AA103*$F101,0)+MAX((Expenses!EU$16-$AB104/12)*$AA104*$F101,0)+MAX((Expenses!EU$18-$AB105/12)*$AA105*$F101,0)))))</f>
        <v>0</v>
      </c>
      <c r="EX272" s="515">
        <f>IF(OR(EX$167&lt;=EOMONTH($E101,$R101*(1-$O101)),EX$167&gt;EOMONTH($E101,$P101*12*(1-$O101)+$Q101*12*$O101+$R101*(1-$O101))),0,IF($X101="NNN",SUM(Expenses!EV$14:EV$18)*$F101,IF($X101="FSG",0,IF($X101="MG",SUMPRODUCT(Expenses!EV$14:EV$18,$Z101:$Z105)*$F101,MAX((Expenses!EV$15-$AB101/12)*$AA101*$F101,0)+MAX((Expenses!EV$14-$AB102/12)*$AA102*$F101,0)+MAX((Expenses!EV$17-$AB103/12)*$AA103*$F101,0)+MAX((Expenses!EV$16-$AB104/12)*$AA104*$F101,0)+MAX((Expenses!EV$18-$AB105/12)*$AA105*$F101,0)))))</f>
        <v>0</v>
      </c>
      <c r="EY272" s="515">
        <f>IF(OR(EY$167&lt;=EOMONTH($E101,$R101*(1-$O101)),EY$167&gt;EOMONTH($E101,$P101*12*(1-$O101)+$Q101*12*$O101+$R101*(1-$O101))),0,IF($X101="NNN",SUM(Expenses!EW$14:EW$18)*$F101,IF($X101="FSG",0,IF($X101="MG",SUMPRODUCT(Expenses!EW$14:EW$18,$Z101:$Z105)*$F101,MAX((Expenses!EW$15-$AB101/12)*$AA101*$F101,0)+MAX((Expenses!EW$14-$AB102/12)*$AA102*$F101,0)+MAX((Expenses!EW$17-$AB103/12)*$AA103*$F101,0)+MAX((Expenses!EW$16-$AB104/12)*$AA104*$F101,0)+MAX((Expenses!EW$18-$AB105/12)*$AA105*$F101,0)))))</f>
        <v>0</v>
      </c>
      <c r="EZ272" s="515">
        <f>IF(OR(EZ$167&lt;=EOMONTH($E101,$R101*(1-$O101)),EZ$167&gt;EOMONTH($E101,$P101*12*(1-$O101)+$Q101*12*$O101+$R101*(1-$O101))),0,IF($X101="NNN",SUM(Expenses!EX$14:EX$18)*$F101,IF($X101="FSG",0,IF($X101="MG",SUMPRODUCT(Expenses!EX$14:EX$18,$Z101:$Z105)*$F101,MAX((Expenses!EX$15-$AB101/12)*$AA101*$F101,0)+MAX((Expenses!EX$14-$AB102/12)*$AA102*$F101,0)+MAX((Expenses!EX$17-$AB103/12)*$AA103*$F101,0)+MAX((Expenses!EX$16-$AB104/12)*$AA104*$F101,0)+MAX((Expenses!EX$18-$AB105/12)*$AA105*$F101,0)))))</f>
        <v>0</v>
      </c>
      <c r="FA272" s="515">
        <f>IF(OR(FA$167&lt;=EOMONTH($E101,$R101*(1-$O101)),FA$167&gt;EOMONTH($E101,$P101*12*(1-$O101)+$Q101*12*$O101+$R101*(1-$O101))),0,IF($X101="NNN",SUM(Expenses!EY$14:EY$18)*$F101,IF($X101="FSG",0,IF($X101="MG",SUMPRODUCT(Expenses!EY$14:EY$18,$Z101:$Z105)*$F101,MAX((Expenses!EY$15-$AB101/12)*$AA101*$F101,0)+MAX((Expenses!EY$14-$AB102/12)*$AA102*$F101,0)+MAX((Expenses!EY$17-$AB103/12)*$AA103*$F101,0)+MAX((Expenses!EY$16-$AB104/12)*$AA104*$F101,0)+MAX((Expenses!EY$18-$AB105/12)*$AA105*$F101,0)))))</f>
        <v>0</v>
      </c>
      <c r="FB272" s="515">
        <f>IF(OR(FB$167&lt;=EOMONTH($E101,$R101*(1-$O101)),FB$167&gt;EOMONTH($E101,$P101*12*(1-$O101)+$Q101*12*$O101+$R101*(1-$O101))),0,IF($X101="NNN",SUM(Expenses!EZ$14:EZ$18)*$F101,IF($X101="FSG",0,IF($X101="MG",SUMPRODUCT(Expenses!EZ$14:EZ$18,$Z101:$Z105)*$F101,MAX((Expenses!EZ$15-$AB101/12)*$AA101*$F101,0)+MAX((Expenses!EZ$14-$AB102/12)*$AA102*$F101,0)+MAX((Expenses!EZ$17-$AB103/12)*$AA103*$F101,0)+MAX((Expenses!EZ$16-$AB104/12)*$AA104*$F101,0)+MAX((Expenses!EZ$18-$AB105/12)*$AA105*$F101,0)))))</f>
        <v>0</v>
      </c>
      <c r="FC272" s="515">
        <f>IF(OR(FC$167&lt;=EOMONTH($E101,$R101*(1-$O101)),FC$167&gt;EOMONTH($E101,$P101*12*(1-$O101)+$Q101*12*$O101+$R101*(1-$O101))),0,IF($X101="NNN",SUM(Expenses!FA$14:FA$18)*$F101,IF($X101="FSG",0,IF($X101="MG",SUMPRODUCT(Expenses!FA$14:FA$18,$Z101:$Z105)*$F101,MAX((Expenses!FA$15-$AB101/12)*$AA101*$F101,0)+MAX((Expenses!FA$14-$AB102/12)*$AA102*$F101,0)+MAX((Expenses!FA$17-$AB103/12)*$AA103*$F101,0)+MAX((Expenses!FA$16-$AB104/12)*$AA104*$F101,0)+MAX((Expenses!FA$18-$AB105/12)*$AA105*$F101,0)))))</f>
        <v>0</v>
      </c>
      <c r="FD272" s="515">
        <f>IF(OR(FD$167&lt;=EOMONTH($E101,$R101*(1-$O101)),FD$167&gt;EOMONTH($E101,$P101*12*(1-$O101)+$Q101*12*$O101+$R101*(1-$O101))),0,IF($X101="NNN",SUM(Expenses!FB$14:FB$18)*$F101,IF($X101="FSG",0,IF($X101="MG",SUMPRODUCT(Expenses!FB$14:FB$18,$Z101:$Z105)*$F101,MAX((Expenses!FB$15-$AB101/12)*$AA101*$F101,0)+MAX((Expenses!FB$14-$AB102/12)*$AA102*$F101,0)+MAX((Expenses!FB$17-$AB103/12)*$AA103*$F101,0)+MAX((Expenses!FB$16-$AB104/12)*$AA104*$F101,0)+MAX((Expenses!FB$18-$AB105/12)*$AA105*$F101,0)))))</f>
        <v>0</v>
      </c>
      <c r="FE272" s="515">
        <f>IF(OR(FE$167&lt;=EOMONTH($E101,$R101*(1-$O101)),FE$167&gt;EOMONTH($E101,$P101*12*(1-$O101)+$Q101*12*$O101+$R101*(1-$O101))),0,IF($X101="NNN",SUM(Expenses!FC$14:FC$18)*$F101,IF($X101="FSG",0,IF($X101="MG",SUMPRODUCT(Expenses!FC$14:FC$18,$Z101:$Z105)*$F101,MAX((Expenses!FC$15-$AB101/12)*$AA101*$F101,0)+MAX((Expenses!FC$14-$AB102/12)*$AA102*$F101,0)+MAX((Expenses!FC$17-$AB103/12)*$AA103*$F101,0)+MAX((Expenses!FC$16-$AB104/12)*$AA104*$F101,0)+MAX((Expenses!FC$18-$AB105/12)*$AA105*$F101,0)))))</f>
        <v>0</v>
      </c>
      <c r="FF272" s="515">
        <f>IF(OR(FF$167&lt;=EOMONTH($E101,$R101*(1-$O101)),FF$167&gt;EOMONTH($E101,$P101*12*(1-$O101)+$Q101*12*$O101+$R101*(1-$O101))),0,IF($X101="NNN",SUM(Expenses!FD$14:FD$18)*$F101,IF($X101="FSG",0,IF($X101="MG",SUMPRODUCT(Expenses!FD$14:FD$18,$Z101:$Z105)*$F101,MAX((Expenses!FD$15-$AB101/12)*$AA101*$F101,0)+MAX((Expenses!FD$14-$AB102/12)*$AA102*$F101,0)+MAX((Expenses!FD$17-$AB103/12)*$AA103*$F101,0)+MAX((Expenses!FD$16-$AB104/12)*$AA104*$F101,0)+MAX((Expenses!FD$18-$AB105/12)*$AA105*$F101,0)))))</f>
        <v>0</v>
      </c>
      <c r="FG272" s="515">
        <f>IF(OR(FG$167&lt;=EOMONTH($E101,$R101*(1-$O101)),FG$167&gt;EOMONTH($E101,$P101*12*(1-$O101)+$Q101*12*$O101+$R101*(1-$O101))),0,IF($X101="NNN",SUM(Expenses!FE$14:FE$18)*$F101,IF($X101="FSG",0,IF($X101="MG",SUMPRODUCT(Expenses!FE$14:FE$18,$Z101:$Z105)*$F101,MAX((Expenses!FE$15-$AB101/12)*$AA101*$F101,0)+MAX((Expenses!FE$14-$AB102/12)*$AA102*$F101,0)+MAX((Expenses!FE$17-$AB103/12)*$AA103*$F101,0)+MAX((Expenses!FE$16-$AB104/12)*$AA104*$F101,0)+MAX((Expenses!FE$18-$AB105/12)*$AA105*$F101,0)))))</f>
        <v>0</v>
      </c>
      <c r="FH272" s="515">
        <f>IF(OR(FH$167&lt;=EOMONTH($E101,$R101*(1-$O101)),FH$167&gt;EOMONTH($E101,$P101*12*(1-$O101)+$Q101*12*$O101+$R101*(1-$O101))),0,IF($X101="NNN",SUM(Expenses!FF$14:FF$18)*$F101,IF($X101="FSG",0,IF($X101="MG",SUMPRODUCT(Expenses!FF$14:FF$18,$Z101:$Z105)*$F101,MAX((Expenses!FF$15-$AB101/12)*$AA101*$F101,0)+MAX((Expenses!FF$14-$AB102/12)*$AA102*$F101,0)+MAX((Expenses!FF$17-$AB103/12)*$AA103*$F101,0)+MAX((Expenses!FF$16-$AB104/12)*$AA104*$F101,0)+MAX((Expenses!FF$18-$AB105/12)*$AA105*$F101,0)))))</f>
        <v>0</v>
      </c>
      <c r="FI272" s="515">
        <f>IF(OR(FI$167&lt;=EOMONTH($E101,$R101*(1-$O101)),FI$167&gt;EOMONTH($E101,$P101*12*(1-$O101)+$Q101*12*$O101+$R101*(1-$O101))),0,IF($X101="NNN",SUM(Expenses!FG$14:FG$18)*$F101,IF($X101="FSG",0,IF($X101="MG",SUMPRODUCT(Expenses!FG$14:FG$18,$Z101:$Z105)*$F101,MAX((Expenses!FG$15-$AB101/12)*$AA101*$F101,0)+MAX((Expenses!FG$14-$AB102/12)*$AA102*$F101,0)+MAX((Expenses!FG$17-$AB103/12)*$AA103*$F101,0)+MAX((Expenses!FG$16-$AB104/12)*$AA104*$F101,0)+MAX((Expenses!FG$18-$AB105/12)*$AA105*$F101,0)))))</f>
        <v>0</v>
      </c>
      <c r="FJ272" s="515">
        <f>IF(OR(FJ$167&lt;=EOMONTH($E101,$R101*(1-$O101)),FJ$167&gt;EOMONTH($E101,$P101*12*(1-$O101)+$Q101*12*$O101+$R101*(1-$O101))),0,IF($X101="NNN",SUM(Expenses!FH$14:FH$18)*$F101,IF($X101="FSG",0,IF($X101="MG",SUMPRODUCT(Expenses!FH$14:FH$18,$Z101:$Z105)*$F101,MAX((Expenses!FH$15-$AB101/12)*$AA101*$F101,0)+MAX((Expenses!FH$14-$AB102/12)*$AA102*$F101,0)+MAX((Expenses!FH$17-$AB103/12)*$AA103*$F101,0)+MAX((Expenses!FH$16-$AB104/12)*$AA104*$F101,0)+MAX((Expenses!FH$18-$AB105/12)*$AA105*$F101,0)))))</f>
        <v>0</v>
      </c>
      <c r="FK272" s="515">
        <f>IF(OR(FK$167&lt;=EOMONTH($E101,$R101*(1-$O101)),FK$167&gt;EOMONTH($E101,$P101*12*(1-$O101)+$Q101*12*$O101+$R101*(1-$O101))),0,IF($X101="NNN",SUM(Expenses!FI$14:FI$18)*$F101,IF($X101="FSG",0,IF($X101="MG",SUMPRODUCT(Expenses!FI$14:FI$18,$Z101:$Z105)*$F101,MAX((Expenses!FI$15-$AB101/12)*$AA101*$F101,0)+MAX((Expenses!FI$14-$AB102/12)*$AA102*$F101,0)+MAX((Expenses!FI$17-$AB103/12)*$AA103*$F101,0)+MAX((Expenses!FI$16-$AB104/12)*$AA104*$F101,0)+MAX((Expenses!FI$18-$AB105/12)*$AA105*$F101,0)))))</f>
        <v>0</v>
      </c>
      <c r="FL272" s="515">
        <f>IF(OR(FL$167&lt;=EOMONTH($E101,$R101*(1-$O101)),FL$167&gt;EOMONTH($E101,$P101*12*(1-$O101)+$Q101*12*$O101+$R101*(1-$O101))),0,IF($X101="NNN",SUM(Expenses!FJ$14:FJ$18)*$F101,IF($X101="FSG",0,IF($X101="MG",SUMPRODUCT(Expenses!FJ$14:FJ$18,$Z101:$Z105)*$F101,MAX((Expenses!FJ$15-$AB101/12)*$AA101*$F101,0)+MAX((Expenses!FJ$14-$AB102/12)*$AA102*$F101,0)+MAX((Expenses!FJ$17-$AB103/12)*$AA103*$F101,0)+MAX((Expenses!FJ$16-$AB104/12)*$AA104*$F101,0)+MAX((Expenses!FJ$18-$AB105/12)*$AA105*$F101,0)))))</f>
        <v>0</v>
      </c>
      <c r="FM272" s="515">
        <f>IF(OR(FM$167&lt;=EOMONTH($E101,$R101*(1-$O101)),FM$167&gt;EOMONTH($E101,$P101*12*(1-$O101)+$Q101*12*$O101+$R101*(1-$O101))),0,IF($X101="NNN",SUM(Expenses!FK$14:FK$18)*$F101,IF($X101="FSG",0,IF($X101="MG",SUMPRODUCT(Expenses!FK$14:FK$18,$Z101:$Z105)*$F101,MAX((Expenses!FK$15-$AB101/12)*$AA101*$F101,0)+MAX((Expenses!FK$14-$AB102/12)*$AA102*$F101,0)+MAX((Expenses!FK$17-$AB103/12)*$AA103*$F101,0)+MAX((Expenses!FK$16-$AB104/12)*$AA104*$F101,0)+MAX((Expenses!FK$18-$AB105/12)*$AA105*$F101,0)))))</f>
        <v>0</v>
      </c>
      <c r="FN272" s="515">
        <f>IF(OR(FN$167&lt;=EOMONTH($E101,$R101*(1-$O101)),FN$167&gt;EOMONTH($E101,$P101*12*(1-$O101)+$Q101*12*$O101+$R101*(1-$O101))),0,IF($X101="NNN",SUM(Expenses!FL$14:FL$18)*$F101,IF($X101="FSG",0,IF($X101="MG",SUMPRODUCT(Expenses!FL$14:FL$18,$Z101:$Z105)*$F101,MAX((Expenses!FL$15-$AB101/12)*$AA101*$F101,0)+MAX((Expenses!FL$14-$AB102/12)*$AA102*$F101,0)+MAX((Expenses!FL$17-$AB103/12)*$AA103*$F101,0)+MAX((Expenses!FL$16-$AB104/12)*$AA104*$F101,0)+MAX((Expenses!FL$18-$AB105/12)*$AA105*$F101,0)))))</f>
        <v>0</v>
      </c>
      <c r="FO272" s="515">
        <f>IF(OR(FO$167&lt;=EOMONTH($E101,$R101*(1-$O101)),FO$167&gt;EOMONTH($E101,$P101*12*(1-$O101)+$Q101*12*$O101+$R101*(1-$O101))),0,IF($X101="NNN",SUM(Expenses!FM$14:FM$18)*$F101,IF($X101="FSG",0,IF($X101="MG",SUMPRODUCT(Expenses!FM$14:FM$18,$Z101:$Z105)*$F101,MAX((Expenses!FM$15-$AB101/12)*$AA101*$F101,0)+MAX((Expenses!FM$14-$AB102/12)*$AA102*$F101,0)+MAX((Expenses!FM$17-$AB103/12)*$AA103*$F101,0)+MAX((Expenses!FM$16-$AB104/12)*$AA104*$F101,0)+MAX((Expenses!FM$18-$AB105/12)*$AA105*$F101,0)))))</f>
        <v>0</v>
      </c>
      <c r="FP272" s="515">
        <f>IF(OR(FP$167&lt;=EOMONTH($E101,$R101*(1-$O101)),FP$167&gt;EOMONTH($E101,$P101*12*(1-$O101)+$Q101*12*$O101+$R101*(1-$O101))),0,IF($X101="NNN",SUM(Expenses!FN$14:FN$18)*$F101,IF($X101="FSG",0,IF($X101="MG",SUMPRODUCT(Expenses!FN$14:FN$18,$Z101:$Z105)*$F101,MAX((Expenses!FN$15-$AB101/12)*$AA101*$F101,0)+MAX((Expenses!FN$14-$AB102/12)*$AA102*$F101,0)+MAX((Expenses!FN$17-$AB103/12)*$AA103*$F101,0)+MAX((Expenses!FN$16-$AB104/12)*$AA104*$F101,0)+MAX((Expenses!FN$18-$AB105/12)*$AA105*$F101,0)))))</f>
        <v>0</v>
      </c>
      <c r="FQ272" s="515">
        <f>IF(OR(FQ$167&lt;=EOMONTH($E101,$R101*(1-$O101)),FQ$167&gt;EOMONTH($E101,$P101*12*(1-$O101)+$Q101*12*$O101+$R101*(1-$O101))),0,IF($X101="NNN",SUM(Expenses!FO$14:FO$18)*$F101,IF($X101="FSG",0,IF($X101="MG",SUMPRODUCT(Expenses!FO$14:FO$18,$Z101:$Z105)*$F101,MAX((Expenses!FO$15-$AB101/12)*$AA101*$F101,0)+MAX((Expenses!FO$14-$AB102/12)*$AA102*$F101,0)+MAX((Expenses!FO$17-$AB103/12)*$AA103*$F101,0)+MAX((Expenses!FO$16-$AB104/12)*$AA104*$F101,0)+MAX((Expenses!FO$18-$AB105/12)*$AA105*$F101,0)))))</f>
        <v>0</v>
      </c>
      <c r="FR272" s="515">
        <f>IF(OR(FR$167&lt;=EOMONTH($E101,$R101*(1-$O101)),FR$167&gt;EOMONTH($E101,$P101*12*(1-$O101)+$Q101*12*$O101+$R101*(1-$O101))),0,IF($X101="NNN",SUM(Expenses!FP$14:FP$18)*$F101,IF($X101="FSG",0,IF($X101="MG",SUMPRODUCT(Expenses!FP$14:FP$18,$Z101:$Z105)*$F101,MAX((Expenses!FP$15-$AB101/12)*$AA101*$F101,0)+MAX((Expenses!FP$14-$AB102/12)*$AA102*$F101,0)+MAX((Expenses!FP$17-$AB103/12)*$AA103*$F101,0)+MAX((Expenses!FP$16-$AB104/12)*$AA104*$F101,0)+MAX((Expenses!FP$18-$AB105/12)*$AA105*$F101,0)))))</f>
        <v>0</v>
      </c>
      <c r="FS272" s="515">
        <f>IF(OR(FS$167&lt;=EOMONTH($E101,$R101*(1-$O101)),FS$167&gt;EOMONTH($E101,$P101*12*(1-$O101)+$Q101*12*$O101+$R101*(1-$O101))),0,IF($X101="NNN",SUM(Expenses!FQ$14:FQ$18)*$F101,IF($X101="FSG",0,IF($X101="MG",SUMPRODUCT(Expenses!FQ$14:FQ$18,$Z101:$Z105)*$F101,MAX((Expenses!FQ$15-$AB101/12)*$AA101*$F101,0)+MAX((Expenses!FQ$14-$AB102/12)*$AA102*$F101,0)+MAX((Expenses!FQ$17-$AB103/12)*$AA103*$F101,0)+MAX((Expenses!FQ$16-$AB104/12)*$AA104*$F101,0)+MAX((Expenses!FQ$18-$AB105/12)*$AA105*$F101,0)))))</f>
        <v>0</v>
      </c>
      <c r="FT272" s="515">
        <f>IF(OR(FT$167&lt;=EOMONTH($E101,$R101*(1-$O101)),FT$167&gt;EOMONTH($E101,$P101*12*(1-$O101)+$Q101*12*$O101+$R101*(1-$O101))),0,IF($X101="NNN",SUM(Expenses!FR$14:FR$18)*$F101,IF($X101="FSG",0,IF($X101="MG",SUMPRODUCT(Expenses!FR$14:FR$18,$Z101:$Z105)*$F101,MAX((Expenses!FR$15-$AB101/12)*$AA101*$F101,0)+MAX((Expenses!FR$14-$AB102/12)*$AA102*$F101,0)+MAX((Expenses!FR$17-$AB103/12)*$AA103*$F101,0)+MAX((Expenses!FR$16-$AB104/12)*$AA104*$F101,0)+MAX((Expenses!FR$18-$AB105/12)*$AA105*$F101,0)))))</f>
        <v>0</v>
      </c>
      <c r="FU272" s="515">
        <f>IF(OR(FU$167&lt;=EOMONTH($E101,$R101*(1-$O101)),FU$167&gt;EOMONTH($E101,$P101*12*(1-$O101)+$Q101*12*$O101+$R101*(1-$O101))),0,IF($X101="NNN",SUM(Expenses!FS$14:FS$18)*$F101,IF($X101="FSG",0,IF($X101="MG",SUMPRODUCT(Expenses!FS$14:FS$18,$Z101:$Z105)*$F101,MAX((Expenses!FS$15-$AB101/12)*$AA101*$F101,0)+MAX((Expenses!FS$14-$AB102/12)*$AA102*$F101,0)+MAX((Expenses!FS$17-$AB103/12)*$AA103*$F101,0)+MAX((Expenses!FS$16-$AB104/12)*$AA104*$F101,0)+MAX((Expenses!FS$18-$AB105/12)*$AA105*$F101,0)))))</f>
        <v>0</v>
      </c>
      <c r="FV272" s="515">
        <f>IF(OR(FV$167&lt;=EOMONTH($E101,$R101*(1-$O101)),FV$167&gt;EOMONTH($E101,$P101*12*(1-$O101)+$Q101*12*$O101+$R101*(1-$O101))),0,IF($X101="NNN",SUM(Expenses!FT$14:FT$18)*$F101,IF($X101="FSG",0,IF($X101="MG",SUMPRODUCT(Expenses!FT$14:FT$18,$Z101:$Z105)*$F101,MAX((Expenses!FT$15-$AB101/12)*$AA101*$F101,0)+MAX((Expenses!FT$14-$AB102/12)*$AA102*$F101,0)+MAX((Expenses!FT$17-$AB103/12)*$AA103*$F101,0)+MAX((Expenses!FT$16-$AB104/12)*$AA104*$F101,0)+MAX((Expenses!FT$18-$AB105/12)*$AA105*$F101,0)))))</f>
        <v>0</v>
      </c>
      <c r="FW272" s="515">
        <f>IF(OR(FW$167&lt;=EOMONTH($E101,$R101*(1-$O101)),FW$167&gt;EOMONTH($E101,$P101*12*(1-$O101)+$Q101*12*$O101+$R101*(1-$O101))),0,IF($X101="NNN",SUM(Expenses!FU$14:FU$18)*$F101,IF($X101="FSG",0,IF($X101="MG",SUMPRODUCT(Expenses!FU$14:FU$18,$Z101:$Z105)*$F101,MAX((Expenses!FU$15-$AB101/12)*$AA101*$F101,0)+MAX((Expenses!FU$14-$AB102/12)*$AA102*$F101,0)+MAX((Expenses!FU$17-$AB103/12)*$AA103*$F101,0)+MAX((Expenses!FU$16-$AB104/12)*$AA104*$F101,0)+MAX((Expenses!FU$18-$AB105/12)*$AA105*$F101,0)))))</f>
        <v>0</v>
      </c>
      <c r="FX272" s="515">
        <f>IF(OR(FX$167&lt;=EOMONTH($E101,$R101*(1-$O101)),FX$167&gt;EOMONTH($E101,$P101*12*(1-$O101)+$Q101*12*$O101+$R101*(1-$O101))),0,IF($X101="NNN",SUM(Expenses!FV$14:FV$18)*$F101,IF($X101="FSG",0,IF($X101="MG",SUMPRODUCT(Expenses!FV$14:FV$18,$Z101:$Z105)*$F101,MAX((Expenses!FV$15-$AB101/12)*$AA101*$F101,0)+MAX((Expenses!FV$14-$AB102/12)*$AA102*$F101,0)+MAX((Expenses!FV$17-$AB103/12)*$AA103*$F101,0)+MAX((Expenses!FV$16-$AB104/12)*$AA104*$F101,0)+MAX((Expenses!FV$18-$AB105/12)*$AA105*$F101,0)))))</f>
        <v>0</v>
      </c>
      <c r="FY272" s="515">
        <f>IF(OR(FY$167&lt;=EOMONTH($E101,$R101*(1-$O101)),FY$167&gt;EOMONTH($E101,$P101*12*(1-$O101)+$Q101*12*$O101+$R101*(1-$O101))),0,IF($X101="NNN",SUM(Expenses!FW$14:FW$18)*$F101,IF($X101="FSG",0,IF($X101="MG",SUMPRODUCT(Expenses!FW$14:FW$18,$Z101:$Z105)*$F101,MAX((Expenses!FW$15-$AB101/12)*$AA101*$F101,0)+MAX((Expenses!FW$14-$AB102/12)*$AA102*$F101,0)+MAX((Expenses!FW$17-$AB103/12)*$AA103*$F101,0)+MAX((Expenses!FW$16-$AB104/12)*$AA104*$F101,0)+MAX((Expenses!FW$18-$AB105/12)*$AA105*$F101,0)))))</f>
        <v>0</v>
      </c>
      <c r="FZ272" s="515">
        <f>IF(OR(FZ$167&lt;=EOMONTH($E101,$R101*(1-$O101)),FZ$167&gt;EOMONTH($E101,$P101*12*(1-$O101)+$Q101*12*$O101+$R101*(1-$O101))),0,IF($X101="NNN",SUM(Expenses!FX$14:FX$18)*$F101,IF($X101="FSG",0,IF($X101="MG",SUMPRODUCT(Expenses!FX$14:FX$18,$Z101:$Z105)*$F101,MAX((Expenses!FX$15-$AB101/12)*$AA101*$F101,0)+MAX((Expenses!FX$14-$AB102/12)*$AA102*$F101,0)+MAX((Expenses!FX$17-$AB103/12)*$AA103*$F101,0)+MAX((Expenses!FX$16-$AB104/12)*$AA104*$F101,0)+MAX((Expenses!FX$18-$AB105/12)*$AA105*$F101,0)))))</f>
        <v>0</v>
      </c>
      <c r="GA272" s="515">
        <f>IF(OR(GA$167&lt;=EOMONTH($E101,$R101*(1-$O101)),GA$167&gt;EOMONTH($E101,$P101*12*(1-$O101)+$Q101*12*$O101+$R101*(1-$O101))),0,IF($X101="NNN",SUM(Expenses!FY$14:FY$18)*$F101,IF($X101="FSG",0,IF($X101="MG",SUMPRODUCT(Expenses!FY$14:FY$18,$Z101:$Z105)*$F101,MAX((Expenses!FY$15-$AB101/12)*$AA101*$F101,0)+MAX((Expenses!FY$14-$AB102/12)*$AA102*$F101,0)+MAX((Expenses!FY$17-$AB103/12)*$AA103*$F101,0)+MAX((Expenses!FY$16-$AB104/12)*$AA104*$F101,0)+MAX((Expenses!FY$18-$AB105/12)*$AA105*$F101,0)))))</f>
        <v>0</v>
      </c>
      <c r="GB272" s="515">
        <f>IF(OR(GB$167&lt;=EOMONTH($E101,$R101*(1-$O101)),GB$167&gt;EOMONTH($E101,$P101*12*(1-$O101)+$Q101*12*$O101+$R101*(1-$O101))),0,IF($X101="NNN",SUM(Expenses!FZ$14:FZ$18)*$F101,IF($X101="FSG",0,IF($X101="MG",SUMPRODUCT(Expenses!FZ$14:FZ$18,$Z101:$Z105)*$F101,MAX((Expenses!FZ$15-$AB101/12)*$AA101*$F101,0)+MAX((Expenses!FZ$14-$AB102/12)*$AA102*$F101,0)+MAX((Expenses!FZ$17-$AB103/12)*$AA103*$F101,0)+MAX((Expenses!FZ$16-$AB104/12)*$AA104*$F101,0)+MAX((Expenses!FZ$18-$AB105/12)*$AA105*$F101,0)))))</f>
        <v>0</v>
      </c>
      <c r="GC272" s="515">
        <f>IF(OR(GC$167&lt;=EOMONTH($E101,$R101*(1-$O101)),GC$167&gt;EOMONTH($E101,$P101*12*(1-$O101)+$Q101*12*$O101+$R101*(1-$O101))),0,IF($X101="NNN",SUM(Expenses!GA$14:GA$18)*$F101,IF($X101="FSG",0,IF($X101="MG",SUMPRODUCT(Expenses!GA$14:GA$18,$Z101:$Z105)*$F101,MAX((Expenses!GA$15-$AB101/12)*$AA101*$F101,0)+MAX((Expenses!GA$14-$AB102/12)*$AA102*$F101,0)+MAX((Expenses!GA$17-$AB103/12)*$AA103*$F101,0)+MAX((Expenses!GA$16-$AB104/12)*$AA104*$F101,0)+MAX((Expenses!GA$18-$AB105/12)*$AA105*$F101,0)))))</f>
        <v>0</v>
      </c>
      <c r="GD272" s="515">
        <f>IF(OR(GD$167&lt;=EOMONTH($E101,$R101*(1-$O101)),GD$167&gt;EOMONTH($E101,$P101*12*(1-$O101)+$Q101*12*$O101+$R101*(1-$O101))),0,IF($X101="NNN",SUM(Expenses!GB$14:GB$18)*$F101,IF($X101="FSG",0,IF($X101="MG",SUMPRODUCT(Expenses!GB$14:GB$18,$Z101:$Z105)*$F101,MAX((Expenses!GB$15-$AB101/12)*$AA101*$F101,0)+MAX((Expenses!GB$14-$AB102/12)*$AA102*$F101,0)+MAX((Expenses!GB$17-$AB103/12)*$AA103*$F101,0)+MAX((Expenses!GB$16-$AB104/12)*$AA104*$F101,0)+MAX((Expenses!GB$18-$AB105/12)*$AA105*$F101,0)))))</f>
        <v>0</v>
      </c>
      <c r="GE272" s="515">
        <f>IF(OR(GE$167&lt;=EOMONTH($E101,$R101*(1-$O101)),GE$167&gt;EOMONTH($E101,$P101*12*(1-$O101)+$Q101*12*$O101+$R101*(1-$O101))),0,IF($X101="NNN",SUM(Expenses!GC$14:GC$18)*$F101,IF($X101="FSG",0,IF($X101="MG",SUMPRODUCT(Expenses!GC$14:GC$18,$Z101:$Z105)*$F101,MAX((Expenses!GC$15-$AB101/12)*$AA101*$F101,0)+MAX((Expenses!GC$14-$AB102/12)*$AA102*$F101,0)+MAX((Expenses!GC$17-$AB103/12)*$AA103*$F101,0)+MAX((Expenses!GC$16-$AB104/12)*$AA104*$F101,0)+MAX((Expenses!GC$18-$AB105/12)*$AA105*$F101,0)))))</f>
        <v>0</v>
      </c>
      <c r="GF272" s="515">
        <f>IF(OR(GF$167&lt;=EOMONTH($E101,$R101*(1-$O101)),GF$167&gt;EOMONTH($E101,$P101*12*(1-$O101)+$Q101*12*$O101+$R101*(1-$O101))),0,IF($X101="NNN",SUM(Expenses!GD$14:GD$18)*$F101,IF($X101="FSG",0,IF($X101="MG",SUMPRODUCT(Expenses!GD$14:GD$18,$Z101:$Z105)*$F101,MAX((Expenses!GD$15-$AB101/12)*$AA101*$F101,0)+MAX((Expenses!GD$14-$AB102/12)*$AA102*$F101,0)+MAX((Expenses!GD$17-$AB103/12)*$AA103*$F101,0)+MAX((Expenses!GD$16-$AB104/12)*$AA104*$F101,0)+MAX((Expenses!GD$18-$AB105/12)*$AA105*$F101,0)))))</f>
        <v>0</v>
      </c>
      <c r="GG272" s="515">
        <f>IF(OR(GG$167&lt;=EOMONTH($E101,$R101*(1-$O101)),GG$167&gt;EOMONTH($E101,$P101*12*(1-$O101)+$Q101*12*$O101+$R101*(1-$O101))),0,IF($X101="NNN",SUM(Expenses!GE$14:GE$18)*$F101,IF($X101="FSG",0,IF($X101="MG",SUMPRODUCT(Expenses!GE$14:GE$18,$Z101:$Z105)*$F101,MAX((Expenses!GE$15-$AB101/12)*$AA101*$F101,0)+MAX((Expenses!GE$14-$AB102/12)*$AA102*$F101,0)+MAX((Expenses!GE$17-$AB103/12)*$AA103*$F101,0)+MAX((Expenses!GE$16-$AB104/12)*$AA104*$F101,0)+MAX((Expenses!GE$18-$AB105/12)*$AA105*$F101,0)))))</f>
        <v>0</v>
      </c>
      <c r="GH272" s="515">
        <f>IF(OR(GH$167&lt;=EOMONTH($E101,$R101*(1-$O101)),GH$167&gt;EOMONTH($E101,$P101*12*(1-$O101)+$Q101*12*$O101+$R101*(1-$O101))),0,IF($X101="NNN",SUM(Expenses!GF$14:GF$18)*$F101,IF($X101="FSG",0,IF($X101="MG",SUMPRODUCT(Expenses!GF$14:GF$18,$Z101:$Z105)*$F101,MAX((Expenses!GF$15-$AB101/12)*$AA101*$F101,0)+MAX((Expenses!GF$14-$AB102/12)*$AA102*$F101,0)+MAX((Expenses!GF$17-$AB103/12)*$AA103*$F101,0)+MAX((Expenses!GF$16-$AB104/12)*$AA104*$F101,0)+MAX((Expenses!GF$18-$AB105/12)*$AA105*$F101,0)))))</f>
        <v>0</v>
      </c>
      <c r="GI272" s="515">
        <f>IF(OR(GI$167&lt;=EOMONTH($E101,$R101*(1-$O101)),GI$167&gt;EOMONTH($E101,$P101*12*(1-$O101)+$Q101*12*$O101+$R101*(1-$O101))),0,IF($X101="NNN",SUM(Expenses!GG$14:GG$18)*$F101,IF($X101="FSG",0,IF($X101="MG",SUMPRODUCT(Expenses!GG$14:GG$18,$Z101:$Z105)*$F101,MAX((Expenses!GG$15-$AB101/12)*$AA101*$F101,0)+MAX((Expenses!GG$14-$AB102/12)*$AA102*$F101,0)+MAX((Expenses!GG$17-$AB103/12)*$AA103*$F101,0)+MAX((Expenses!GG$16-$AB104/12)*$AA104*$F101,0)+MAX((Expenses!GG$18-$AB105/12)*$AA105*$F101,0)))))</f>
        <v>0</v>
      </c>
      <c r="GJ272" s="515">
        <f>IF(OR(GJ$167&lt;=EOMONTH($E101,$R101*(1-$O101)),GJ$167&gt;EOMONTH($E101,$P101*12*(1-$O101)+$Q101*12*$O101+$R101*(1-$O101))),0,IF($X101="NNN",SUM(Expenses!GH$14:GH$18)*$F101,IF($X101="FSG",0,IF($X101="MG",SUMPRODUCT(Expenses!GH$14:GH$18,$Z101:$Z105)*$F101,MAX((Expenses!GH$15-$AB101/12)*$AA101*$F101,0)+MAX((Expenses!GH$14-$AB102/12)*$AA102*$F101,0)+MAX((Expenses!GH$17-$AB103/12)*$AA103*$F101,0)+MAX((Expenses!GH$16-$AB104/12)*$AA104*$F101,0)+MAX((Expenses!GH$18-$AB105/12)*$AA105*$F101,0)))))</f>
        <v>0</v>
      </c>
      <c r="GK272" s="515">
        <f>IF(OR(GK$167&lt;=EOMONTH($E101,$R101*(1-$O101)),GK$167&gt;EOMONTH($E101,$P101*12*(1-$O101)+$Q101*12*$O101+$R101*(1-$O101))),0,IF($X101="NNN",SUM(Expenses!GI$14:GI$18)*$F101,IF($X101="FSG",0,IF($X101="MG",SUMPRODUCT(Expenses!GI$14:GI$18,$Z101:$Z105)*$F101,MAX((Expenses!GI$15-$AB101/12)*$AA101*$F101,0)+MAX((Expenses!GI$14-$AB102/12)*$AA102*$F101,0)+MAX((Expenses!GI$17-$AB103/12)*$AA103*$F101,0)+MAX((Expenses!GI$16-$AB104/12)*$AA104*$F101,0)+MAX((Expenses!GI$18-$AB105/12)*$AA105*$F101,0)))))</f>
        <v>0</v>
      </c>
      <c r="GL272" s="515">
        <f>IF(OR(GL$167&lt;=EOMONTH($E101,$R101*(1-$O101)),GL$167&gt;EOMONTH($E101,$P101*12*(1-$O101)+$Q101*12*$O101+$R101*(1-$O101))),0,IF($X101="NNN",SUM(Expenses!GJ$14:GJ$18)*$F101,IF($X101="FSG",0,IF($X101="MG",SUMPRODUCT(Expenses!GJ$14:GJ$18,$Z101:$Z105)*$F101,MAX((Expenses!GJ$15-$AB101/12)*$AA101*$F101,0)+MAX((Expenses!GJ$14-$AB102/12)*$AA102*$F101,0)+MAX((Expenses!GJ$17-$AB103/12)*$AA103*$F101,0)+MAX((Expenses!GJ$16-$AB104/12)*$AA104*$F101,0)+MAX((Expenses!GJ$18-$AB105/12)*$AA105*$F101,0)))))</f>
        <v>0</v>
      </c>
      <c r="GM272" s="515">
        <f>IF(OR(GM$167&lt;=EOMONTH($E101,$R101*(1-$O101)),GM$167&gt;EOMONTH($E101,$P101*12*(1-$O101)+$Q101*12*$O101+$R101*(1-$O101))),0,IF($X101="NNN",SUM(Expenses!GK$14:GK$18)*$F101,IF($X101="FSG",0,IF($X101="MG",SUMPRODUCT(Expenses!GK$14:GK$18,$Z101:$Z105)*$F101,MAX((Expenses!GK$15-$AB101/12)*$AA101*$F101,0)+MAX((Expenses!GK$14-$AB102/12)*$AA102*$F101,0)+MAX((Expenses!GK$17-$AB103/12)*$AA103*$F101,0)+MAX((Expenses!GK$16-$AB104/12)*$AA104*$F101,0)+MAX((Expenses!GK$18-$AB105/12)*$AA105*$F101,0)))))</f>
        <v>0</v>
      </c>
      <c r="GN272" s="515">
        <f>IF(OR(GN$167&lt;=EOMONTH($E101,$R101*(1-$O101)),GN$167&gt;EOMONTH($E101,$P101*12*(1-$O101)+$Q101*12*$O101+$R101*(1-$O101))),0,IF($X101="NNN",SUM(Expenses!GL$14:GL$18)*$F101,IF($X101="FSG",0,IF($X101="MG",SUMPRODUCT(Expenses!GL$14:GL$18,$Z101:$Z105)*$F101,MAX((Expenses!GL$15-$AB101/12)*$AA101*$F101,0)+MAX((Expenses!GL$14-$AB102/12)*$AA102*$F101,0)+MAX((Expenses!GL$17-$AB103/12)*$AA103*$F101,0)+MAX((Expenses!GL$16-$AB104/12)*$AA104*$F101,0)+MAX((Expenses!GL$18-$AB105/12)*$AA105*$F101,0)))))</f>
        <v>0</v>
      </c>
      <c r="GO272" s="515">
        <f>IF(OR(GO$167&lt;=EOMONTH($E101,$R101*(1-$O101)),GO$167&gt;EOMONTH($E101,$P101*12*(1-$O101)+$Q101*12*$O101+$R101*(1-$O101))),0,IF($X101="NNN",SUM(Expenses!GM$14:GM$18)*$F101,IF($X101="FSG",0,IF($X101="MG",SUMPRODUCT(Expenses!GM$14:GM$18,$Z101:$Z105)*$F101,MAX((Expenses!GM$15-$AB101/12)*$AA101*$F101,0)+MAX((Expenses!GM$14-$AB102/12)*$AA102*$F101,0)+MAX((Expenses!GM$17-$AB103/12)*$AA103*$F101,0)+MAX((Expenses!GM$16-$AB104/12)*$AA104*$F101,0)+MAX((Expenses!GM$18-$AB105/12)*$AA105*$F101,0)))))</f>
        <v>0</v>
      </c>
      <c r="GP272" s="515">
        <f>IF(OR(GP$167&lt;=EOMONTH($E101,$R101*(1-$O101)),GP$167&gt;EOMONTH($E101,$P101*12*(1-$O101)+$Q101*12*$O101+$R101*(1-$O101))),0,IF($X101="NNN",SUM(Expenses!GN$14:GN$18)*$F101,IF($X101="FSG",0,IF($X101="MG",SUMPRODUCT(Expenses!GN$14:GN$18,$Z101:$Z105)*$F101,MAX((Expenses!GN$15-$AB101/12)*$AA101*$F101,0)+MAX((Expenses!GN$14-$AB102/12)*$AA102*$F101,0)+MAX((Expenses!GN$17-$AB103/12)*$AA103*$F101,0)+MAX((Expenses!GN$16-$AB104/12)*$AA104*$F101,0)+MAX((Expenses!GN$18-$AB105/12)*$AA105*$F101,0)))))</f>
        <v>0</v>
      </c>
      <c r="GQ272" s="515">
        <f>IF(OR(GQ$167&lt;=EOMONTH($E101,$R101*(1-$O101)),GQ$167&gt;EOMONTH($E101,$P101*12*(1-$O101)+$Q101*12*$O101+$R101*(1-$O101))),0,IF($X101="NNN",SUM(Expenses!GO$14:GO$18)*$F101,IF($X101="FSG",0,IF($X101="MG",SUMPRODUCT(Expenses!GO$14:GO$18,$Z101:$Z105)*$F101,MAX((Expenses!GO$15-$AB101/12)*$AA101*$F101,0)+MAX((Expenses!GO$14-$AB102/12)*$AA102*$F101,0)+MAX((Expenses!GO$17-$AB103/12)*$AA103*$F101,0)+MAX((Expenses!GO$16-$AB104/12)*$AA104*$F101,0)+MAX((Expenses!GO$18-$AB105/12)*$AA105*$F101,0)))))</f>
        <v>0</v>
      </c>
      <c r="GR272" s="515">
        <f>IF(OR(GR$167&lt;=EOMONTH($E101,$R101*(1-$O101)),GR$167&gt;EOMONTH($E101,$P101*12*(1-$O101)+$Q101*12*$O101+$R101*(1-$O101))),0,IF($X101="NNN",SUM(Expenses!GP$14:GP$18)*$F101,IF($X101="FSG",0,IF($X101="MG",SUMPRODUCT(Expenses!GP$14:GP$18,$Z101:$Z105)*$F101,MAX((Expenses!GP$15-$AB101/12)*$AA101*$F101,0)+MAX((Expenses!GP$14-$AB102/12)*$AA102*$F101,0)+MAX((Expenses!GP$17-$AB103/12)*$AA103*$F101,0)+MAX((Expenses!GP$16-$AB104/12)*$AA104*$F101,0)+MAX((Expenses!GP$18-$AB105/12)*$AA105*$F101,0)))))</f>
        <v>0</v>
      </c>
      <c r="GS272" s="515">
        <f>IF(OR(GS$167&lt;=EOMONTH($E101,$R101*(1-$O101)),GS$167&gt;EOMONTH($E101,$P101*12*(1-$O101)+$Q101*12*$O101+$R101*(1-$O101))),0,IF($X101="NNN",SUM(Expenses!GQ$14:GQ$18)*$F101,IF($X101="FSG",0,IF($X101="MG",SUMPRODUCT(Expenses!GQ$14:GQ$18,$Z101:$Z105)*$F101,MAX((Expenses!GQ$15-$AB101/12)*$AA101*$F101,0)+MAX((Expenses!GQ$14-$AB102/12)*$AA102*$F101,0)+MAX((Expenses!GQ$17-$AB103/12)*$AA103*$F101,0)+MAX((Expenses!GQ$16-$AB104/12)*$AA104*$F101,0)+MAX((Expenses!GQ$18-$AB105/12)*$AA105*$F101,0)))))</f>
        <v>0</v>
      </c>
      <c r="GT272" s="515">
        <f>IF(OR(GT$167&lt;=EOMONTH($E101,$R101*(1-$O101)),GT$167&gt;EOMONTH($E101,$P101*12*(1-$O101)+$Q101*12*$O101+$R101*(1-$O101))),0,IF($X101="NNN",SUM(Expenses!GR$14:GR$18)*$F101,IF($X101="FSG",0,IF($X101="MG",SUMPRODUCT(Expenses!GR$14:GR$18,$Z101:$Z105)*$F101,MAX((Expenses!GR$15-$AB101/12)*$AA101*$F101,0)+MAX((Expenses!GR$14-$AB102/12)*$AA102*$F101,0)+MAX((Expenses!GR$17-$AB103/12)*$AA103*$F101,0)+MAX((Expenses!GR$16-$AB104/12)*$AA104*$F101,0)+MAX((Expenses!GR$18-$AB105/12)*$AA105*$F101,0)))))</f>
        <v>0</v>
      </c>
      <c r="GU272" s="515">
        <f>IF(OR(GU$167&lt;=EOMONTH($E101,$R101*(1-$O101)),GU$167&gt;EOMONTH($E101,$P101*12*(1-$O101)+$Q101*12*$O101+$R101*(1-$O101))),0,IF($X101="NNN",SUM(Expenses!GS$14:GS$18)*$F101,IF($X101="FSG",0,IF($X101="MG",SUMPRODUCT(Expenses!GS$14:GS$18,$Z101:$Z105)*$F101,MAX((Expenses!GS$15-$AB101/12)*$AA101*$F101,0)+MAX((Expenses!GS$14-$AB102/12)*$AA102*$F101,0)+MAX((Expenses!GS$17-$AB103/12)*$AA103*$F101,0)+MAX((Expenses!GS$16-$AB104/12)*$AA104*$F101,0)+MAX((Expenses!GS$18-$AB105/12)*$AA105*$F101,0)))))</f>
        <v>0</v>
      </c>
      <c r="GV272" s="515">
        <f>IF(OR(GV$167&lt;=EOMONTH($E101,$R101*(1-$O101)),GV$167&gt;EOMONTH($E101,$P101*12*(1-$O101)+$Q101*12*$O101+$R101*(1-$O101))),0,IF($X101="NNN",SUM(Expenses!GT$14:GT$18)*$F101,IF($X101="FSG",0,IF($X101="MG",SUMPRODUCT(Expenses!GT$14:GT$18,$Z101:$Z105)*$F101,MAX((Expenses!GT$15-$AB101/12)*$AA101*$F101,0)+MAX((Expenses!GT$14-$AB102/12)*$AA102*$F101,0)+MAX((Expenses!GT$17-$AB103/12)*$AA103*$F101,0)+MAX((Expenses!GT$16-$AB104/12)*$AA104*$F101,0)+MAX((Expenses!GT$18-$AB105/12)*$AA105*$F101,0)))))</f>
        <v>0</v>
      </c>
      <c r="GW272" s="515">
        <f>IF(OR(GW$167&lt;=EOMONTH($E101,$R101*(1-$O101)),GW$167&gt;EOMONTH($E101,$P101*12*(1-$O101)+$Q101*12*$O101+$R101*(1-$O101))),0,IF($X101="NNN",SUM(Expenses!GU$14:GU$18)*$F101,IF($X101="FSG",0,IF($X101="MG",SUMPRODUCT(Expenses!GU$14:GU$18,$Z101:$Z105)*$F101,MAX((Expenses!GU$15-$AB101/12)*$AA101*$F101,0)+MAX((Expenses!GU$14-$AB102/12)*$AA102*$F101,0)+MAX((Expenses!GU$17-$AB103/12)*$AA103*$F101,0)+MAX((Expenses!GU$16-$AB104/12)*$AA104*$F101,0)+MAX((Expenses!GU$18-$AB105/12)*$AA105*$F101,0)))))</f>
        <v>0</v>
      </c>
      <c r="GX272" s="515">
        <f>IF(OR(GX$167&lt;=EOMONTH($E101,$R101*(1-$O101)),GX$167&gt;EOMONTH($E101,$P101*12*(1-$O101)+$Q101*12*$O101+$R101*(1-$O101))),0,IF($X101="NNN",SUM(Expenses!GV$14:GV$18)*$F101,IF($X101="FSG",0,IF($X101="MG",SUMPRODUCT(Expenses!GV$14:GV$18,$Z101:$Z105)*$F101,MAX((Expenses!GV$15-$AB101/12)*$AA101*$F101,0)+MAX((Expenses!GV$14-$AB102/12)*$AA102*$F101,0)+MAX((Expenses!GV$17-$AB103/12)*$AA103*$F101,0)+MAX((Expenses!GV$16-$AB104/12)*$AA104*$F101,0)+MAX((Expenses!GV$18-$AB105/12)*$AA105*$F101,0)))))</f>
        <v>0</v>
      </c>
      <c r="GY272" s="515">
        <f>IF(OR(GY$167&lt;=EOMONTH($E101,$R101*(1-$O101)),GY$167&gt;EOMONTH($E101,$P101*12*(1-$O101)+$Q101*12*$O101+$R101*(1-$O101))),0,IF($X101="NNN",SUM(Expenses!GW$14:GW$18)*$F101,IF($X101="FSG",0,IF($X101="MG",SUMPRODUCT(Expenses!GW$14:GW$18,$Z101:$Z105)*$F101,MAX((Expenses!GW$15-$AB101/12)*$AA101*$F101,0)+MAX((Expenses!GW$14-$AB102/12)*$AA102*$F101,0)+MAX((Expenses!GW$17-$AB103/12)*$AA103*$F101,0)+MAX((Expenses!GW$16-$AB104/12)*$AA104*$F101,0)+MAX((Expenses!GW$18-$AB105/12)*$AA105*$F101,0)))))</f>
        <v>0</v>
      </c>
      <c r="GZ272" s="515">
        <f>IF(OR(GZ$167&lt;=EOMONTH($E101,$R101*(1-$O101)),GZ$167&gt;EOMONTH($E101,$P101*12*(1-$O101)+$Q101*12*$O101+$R101*(1-$O101))),0,IF($X101="NNN",SUM(Expenses!GX$14:GX$18)*$F101,IF($X101="FSG",0,IF($X101="MG",SUMPRODUCT(Expenses!GX$14:GX$18,$Z101:$Z105)*$F101,MAX((Expenses!GX$15-$AB101/12)*$AA101*$F101,0)+MAX((Expenses!GX$14-$AB102/12)*$AA102*$F101,0)+MAX((Expenses!GX$17-$AB103/12)*$AA103*$F101,0)+MAX((Expenses!GX$16-$AB104/12)*$AA104*$F101,0)+MAX((Expenses!GX$18-$AB105/12)*$AA105*$F101,0)))))</f>
        <v>0</v>
      </c>
      <c r="HA272" s="515">
        <f>IF(OR(HA$167&lt;=EOMONTH($E101,$R101*(1-$O101)),HA$167&gt;EOMONTH($E101,$P101*12*(1-$O101)+$Q101*12*$O101+$R101*(1-$O101))),0,IF($X101="NNN",SUM(Expenses!GY$14:GY$18)*$F101,IF($X101="FSG",0,IF($X101="MG",SUMPRODUCT(Expenses!GY$14:GY$18,$Z101:$Z105)*$F101,MAX((Expenses!GY$15-$AB101/12)*$AA101*$F101,0)+MAX((Expenses!GY$14-$AB102/12)*$AA102*$F101,0)+MAX((Expenses!GY$17-$AB103/12)*$AA103*$F101,0)+MAX((Expenses!GY$16-$AB104/12)*$AA104*$F101,0)+MAX((Expenses!GY$18-$AB105/12)*$AA105*$F101,0)))))</f>
        <v>0</v>
      </c>
      <c r="HB272" s="515">
        <f>IF(OR(HB$167&lt;=EOMONTH($E101,$R101*(1-$O101)),HB$167&gt;EOMONTH($E101,$P101*12*(1-$O101)+$Q101*12*$O101+$R101*(1-$O101))),0,IF($X101="NNN",SUM(Expenses!GZ$14:GZ$18)*$F101,IF($X101="FSG",0,IF($X101="MG",SUMPRODUCT(Expenses!GZ$14:GZ$18,$Z101:$Z105)*$F101,MAX((Expenses!GZ$15-$AB101/12)*$AA101*$F101,0)+MAX((Expenses!GZ$14-$AB102/12)*$AA102*$F101,0)+MAX((Expenses!GZ$17-$AB103/12)*$AA103*$F101,0)+MAX((Expenses!GZ$16-$AB104/12)*$AA104*$F101,0)+MAX((Expenses!GZ$18-$AB105/12)*$AA105*$F101,0)))))</f>
        <v>0</v>
      </c>
      <c r="HC272" s="515">
        <f>IF(OR(HC$167&lt;=EOMONTH($E101,$R101*(1-$O101)),HC$167&gt;EOMONTH($E101,$P101*12*(1-$O101)+$Q101*12*$O101+$R101*(1-$O101))),0,IF($X101="NNN",SUM(Expenses!HA$14:HA$18)*$F101,IF($X101="FSG",0,IF($X101="MG",SUMPRODUCT(Expenses!HA$14:HA$18,$Z101:$Z105)*$F101,MAX((Expenses!HA$15-$AB101/12)*$AA101*$F101,0)+MAX((Expenses!HA$14-$AB102/12)*$AA102*$F101,0)+MAX((Expenses!HA$17-$AB103/12)*$AA103*$F101,0)+MAX((Expenses!HA$16-$AB104/12)*$AA104*$F101,0)+MAX((Expenses!HA$18-$AB105/12)*$AA105*$F101,0)))))</f>
        <v>0</v>
      </c>
      <c r="HD272" s="515">
        <f>IF(OR(HD$167&lt;=EOMONTH($E101,$R101*(1-$O101)),HD$167&gt;EOMONTH($E101,$P101*12*(1-$O101)+$Q101*12*$O101+$R101*(1-$O101))),0,IF($X101="NNN",SUM(Expenses!HB$14:HB$18)*$F101,IF($X101="FSG",0,IF($X101="MG",SUMPRODUCT(Expenses!HB$14:HB$18,$Z101:$Z105)*$F101,MAX((Expenses!HB$15-$AB101/12)*$AA101*$F101,0)+MAX((Expenses!HB$14-$AB102/12)*$AA102*$F101,0)+MAX((Expenses!HB$17-$AB103/12)*$AA103*$F101,0)+MAX((Expenses!HB$16-$AB104/12)*$AA104*$F101,0)+MAX((Expenses!HB$18-$AB105/12)*$AA105*$F101,0)))))</f>
        <v>0</v>
      </c>
      <c r="HE272" s="515">
        <f>IF(OR(HE$167&lt;=EOMONTH($E101,$R101*(1-$O101)),HE$167&gt;EOMONTH($E101,$P101*12*(1-$O101)+$Q101*12*$O101+$R101*(1-$O101))),0,IF($X101="NNN",SUM(Expenses!HC$14:HC$18)*$F101,IF($X101="FSG",0,IF($X101="MG",SUMPRODUCT(Expenses!HC$14:HC$18,$Z101:$Z105)*$F101,MAX((Expenses!HC$15-$AB101/12)*$AA101*$F101,0)+MAX((Expenses!HC$14-$AB102/12)*$AA102*$F101,0)+MAX((Expenses!HC$17-$AB103/12)*$AA103*$F101,0)+MAX((Expenses!HC$16-$AB104/12)*$AA104*$F101,0)+MAX((Expenses!HC$18-$AB105/12)*$AA105*$F101,0)))))</f>
        <v>0</v>
      </c>
      <c r="HF272" s="515">
        <f>IF(OR(HF$167&lt;=EOMONTH($E101,$R101*(1-$O101)),HF$167&gt;EOMONTH($E101,$P101*12*(1-$O101)+$Q101*12*$O101+$R101*(1-$O101))),0,IF($X101="NNN",SUM(Expenses!HD$14:HD$18)*$F101,IF($X101="FSG",0,IF($X101="MG",SUMPRODUCT(Expenses!HD$14:HD$18,$Z101:$Z105)*$F101,MAX((Expenses!HD$15-$AB101/12)*$AA101*$F101,0)+MAX((Expenses!HD$14-$AB102/12)*$AA102*$F101,0)+MAX((Expenses!HD$17-$AB103/12)*$AA103*$F101,0)+MAX((Expenses!HD$16-$AB104/12)*$AA104*$F101,0)+MAX((Expenses!HD$18-$AB105/12)*$AA105*$F101,0)))))</f>
        <v>0</v>
      </c>
      <c r="HG272" s="515">
        <f>IF(OR(HG$167&lt;=EOMONTH($E101,$R101*(1-$O101)),HG$167&gt;EOMONTH($E101,$P101*12*(1-$O101)+$Q101*12*$O101+$R101*(1-$O101))),0,IF($X101="NNN",SUM(Expenses!HE$14:HE$18)*$F101,IF($X101="FSG",0,IF($X101="MG",SUMPRODUCT(Expenses!HE$14:HE$18,$Z101:$Z105)*$F101,MAX((Expenses!HE$15-$AB101/12)*$AA101*$F101,0)+MAX((Expenses!HE$14-$AB102/12)*$AA102*$F101,0)+MAX((Expenses!HE$17-$AB103/12)*$AA103*$F101,0)+MAX((Expenses!HE$16-$AB104/12)*$AA104*$F101,0)+MAX((Expenses!HE$18-$AB105/12)*$AA105*$F101,0)))))</f>
        <v>0</v>
      </c>
      <c r="HH272" s="515">
        <f>IF(OR(HH$167&lt;=EOMONTH($E101,$R101*(1-$O101)),HH$167&gt;EOMONTH($E101,$P101*12*(1-$O101)+$Q101*12*$O101+$R101*(1-$O101))),0,IF($X101="NNN",SUM(Expenses!HF$14:HF$18)*$F101,IF($X101="FSG",0,IF($X101="MG",SUMPRODUCT(Expenses!HF$14:HF$18,$Z101:$Z105)*$F101,MAX((Expenses!HF$15-$AB101/12)*$AA101*$F101,0)+MAX((Expenses!HF$14-$AB102/12)*$AA102*$F101,0)+MAX((Expenses!HF$17-$AB103/12)*$AA103*$F101,0)+MAX((Expenses!HF$16-$AB104/12)*$AA104*$F101,0)+MAX((Expenses!HF$18-$AB105/12)*$AA105*$F101,0)))))</f>
        <v>0</v>
      </c>
      <c r="HI272" s="515">
        <f>IF(OR(HI$167&lt;=EOMONTH($E101,$R101*(1-$O101)),HI$167&gt;EOMONTH($E101,$P101*12*(1-$O101)+$Q101*12*$O101+$R101*(1-$O101))),0,IF($X101="NNN",SUM(Expenses!HG$14:HG$18)*$F101,IF($X101="FSG",0,IF($X101="MG",SUMPRODUCT(Expenses!HG$14:HG$18,$Z101:$Z105)*$F101,MAX((Expenses!HG$15-$AB101/12)*$AA101*$F101,0)+MAX((Expenses!HG$14-$AB102/12)*$AA102*$F101,0)+MAX((Expenses!HG$17-$AB103/12)*$AA103*$F101,0)+MAX((Expenses!HG$16-$AB104/12)*$AA104*$F101,0)+MAX((Expenses!HG$18-$AB105/12)*$AA105*$F101,0)))))</f>
        <v>0</v>
      </c>
      <c r="HJ272" s="515">
        <f>IF(OR(HJ$167&lt;=EOMONTH($E101,$R101*(1-$O101)),HJ$167&gt;EOMONTH($E101,$P101*12*(1-$O101)+$Q101*12*$O101+$R101*(1-$O101))),0,IF($X101="NNN",SUM(Expenses!HH$14:HH$18)*$F101,IF($X101="FSG",0,IF($X101="MG",SUMPRODUCT(Expenses!HH$14:HH$18,$Z101:$Z105)*$F101,MAX((Expenses!HH$15-$AB101/12)*$AA101*$F101,0)+MAX((Expenses!HH$14-$AB102/12)*$AA102*$F101,0)+MAX((Expenses!HH$17-$AB103/12)*$AA103*$F101,0)+MAX((Expenses!HH$16-$AB104/12)*$AA104*$F101,0)+MAX((Expenses!HH$18-$AB105/12)*$AA105*$F101,0)))))</f>
        <v>0</v>
      </c>
      <c r="HK272" s="515">
        <f>IF(OR(HK$167&lt;=EOMONTH($E101,$R101*(1-$O101)),HK$167&gt;EOMONTH($E101,$P101*12*(1-$O101)+$Q101*12*$O101+$R101*(1-$O101))),0,IF($X101="NNN",SUM(Expenses!HI$14:HI$18)*$F101,IF($X101="FSG",0,IF($X101="MG",SUMPRODUCT(Expenses!HI$14:HI$18,$Z101:$Z105)*$F101,MAX((Expenses!HI$15-$AB101/12)*$AA101*$F101,0)+MAX((Expenses!HI$14-$AB102/12)*$AA102*$F101,0)+MAX((Expenses!HI$17-$AB103/12)*$AA103*$F101,0)+MAX((Expenses!HI$16-$AB104/12)*$AA104*$F101,0)+MAX((Expenses!HI$18-$AB105/12)*$AA105*$F101,0)))))</f>
        <v>0</v>
      </c>
      <c r="HL272" s="515">
        <f>IF(OR(HL$167&lt;=EOMONTH($E101,$R101*(1-$O101)),HL$167&gt;EOMONTH($E101,$P101*12*(1-$O101)+$Q101*12*$O101+$R101*(1-$O101))),0,IF($X101="NNN",SUM(Expenses!HJ$14:HJ$18)*$F101,IF($X101="FSG",0,IF($X101="MG",SUMPRODUCT(Expenses!HJ$14:HJ$18,$Z101:$Z105)*$F101,MAX((Expenses!HJ$15-$AB101/12)*$AA101*$F101,0)+MAX((Expenses!HJ$14-$AB102/12)*$AA102*$F101,0)+MAX((Expenses!HJ$17-$AB103/12)*$AA103*$F101,0)+MAX((Expenses!HJ$16-$AB104/12)*$AA104*$F101,0)+MAX((Expenses!HJ$18-$AB105/12)*$AA105*$F101,0)))))</f>
        <v>0</v>
      </c>
      <c r="HM272" s="515">
        <f>IF(OR(HM$167&lt;=EOMONTH($E101,$R101*(1-$O101)),HM$167&gt;EOMONTH($E101,$P101*12*(1-$O101)+$Q101*12*$O101+$R101*(1-$O101))),0,IF($X101="NNN",SUM(Expenses!HK$14:HK$18)*$F101,IF($X101="FSG",0,IF($X101="MG",SUMPRODUCT(Expenses!HK$14:HK$18,$Z101:$Z105)*$F101,MAX((Expenses!HK$15-$AB101/12)*$AA101*$F101,0)+MAX((Expenses!HK$14-$AB102/12)*$AA102*$F101,0)+MAX((Expenses!HK$17-$AB103/12)*$AA103*$F101,0)+MAX((Expenses!HK$16-$AB104/12)*$AA104*$F101,0)+MAX((Expenses!HK$18-$AB105/12)*$AA105*$F101,0)))))</f>
        <v>0</v>
      </c>
      <c r="HN272" s="515">
        <f>IF(OR(HN$167&lt;=EOMONTH($E101,$R101*(1-$O101)),HN$167&gt;EOMONTH($E101,$P101*12*(1-$O101)+$Q101*12*$O101+$R101*(1-$O101))),0,IF($X101="NNN",SUM(Expenses!HL$14:HL$18)*$F101,IF($X101="FSG",0,IF($X101="MG",SUMPRODUCT(Expenses!HL$14:HL$18,$Z101:$Z105)*$F101,MAX((Expenses!HL$15-$AB101/12)*$AA101*$F101,0)+MAX((Expenses!HL$14-$AB102/12)*$AA102*$F101,0)+MAX((Expenses!HL$17-$AB103/12)*$AA103*$F101,0)+MAX((Expenses!HL$16-$AB104/12)*$AA104*$F101,0)+MAX((Expenses!HL$18-$AB105/12)*$AA105*$F101,0)))))</f>
        <v>0</v>
      </c>
      <c r="HO272" s="515">
        <f>IF(OR(HO$167&lt;=EOMONTH($E101,$R101*(1-$O101)),HO$167&gt;EOMONTH($E101,$P101*12*(1-$O101)+$Q101*12*$O101+$R101*(1-$O101))),0,IF($X101="NNN",SUM(Expenses!HM$14:HM$18)*$F101,IF($X101="FSG",0,IF($X101="MG",SUMPRODUCT(Expenses!HM$14:HM$18,$Z101:$Z105)*$F101,MAX((Expenses!HM$15-$AB101/12)*$AA101*$F101,0)+MAX((Expenses!HM$14-$AB102/12)*$AA102*$F101,0)+MAX((Expenses!HM$17-$AB103/12)*$AA103*$F101,0)+MAX((Expenses!HM$16-$AB104/12)*$AA104*$F101,0)+MAX((Expenses!HM$18-$AB105/12)*$AA105*$F101,0)))))</f>
        <v>0</v>
      </c>
      <c r="HP272" s="515">
        <f>IF(OR(HP$167&lt;=EOMONTH($E101,$R101*(1-$O101)),HP$167&gt;EOMONTH($E101,$P101*12*(1-$O101)+$Q101*12*$O101+$R101*(1-$O101))),0,IF($X101="NNN",SUM(Expenses!HN$14:HN$18)*$F101,IF($X101="FSG",0,IF($X101="MG",SUMPRODUCT(Expenses!HN$14:HN$18,$Z101:$Z105)*$F101,MAX((Expenses!HN$15-$AB101/12)*$AA101*$F101,0)+MAX((Expenses!HN$14-$AB102/12)*$AA102*$F101,0)+MAX((Expenses!HN$17-$AB103/12)*$AA103*$F101,0)+MAX((Expenses!HN$16-$AB104/12)*$AA104*$F101,0)+MAX((Expenses!HN$18-$AB105/12)*$AA105*$F101,0)))))</f>
        <v>0</v>
      </c>
      <c r="HQ272" s="515">
        <f>IF(OR(HQ$167&lt;=EOMONTH($E101,$R101*(1-$O101)),HQ$167&gt;EOMONTH($E101,$P101*12*(1-$O101)+$Q101*12*$O101+$R101*(1-$O101))),0,IF($X101="NNN",SUM(Expenses!HO$14:HO$18)*$F101,IF($X101="FSG",0,IF($X101="MG",SUMPRODUCT(Expenses!HO$14:HO$18,$Z101:$Z105)*$F101,MAX((Expenses!HO$15-$AB101/12)*$AA101*$F101,0)+MAX((Expenses!HO$14-$AB102/12)*$AA102*$F101,0)+MAX((Expenses!HO$17-$AB103/12)*$AA103*$F101,0)+MAX((Expenses!HO$16-$AB104/12)*$AA104*$F101,0)+MAX((Expenses!HO$18-$AB105/12)*$AA105*$F101,0)))))</f>
        <v>0</v>
      </c>
      <c r="HR272" s="515">
        <f>IF(OR(HR$167&lt;=EOMONTH($E101,$R101*(1-$O101)),HR$167&gt;EOMONTH($E101,$P101*12*(1-$O101)+$Q101*12*$O101+$R101*(1-$O101))),0,IF($X101="NNN",SUM(Expenses!HP$14:HP$18)*$F101,IF($X101="FSG",0,IF($X101="MG",SUMPRODUCT(Expenses!HP$14:HP$18,$Z101:$Z105)*$F101,MAX((Expenses!HP$15-$AB101/12)*$AA101*$F101,0)+MAX((Expenses!HP$14-$AB102/12)*$AA102*$F101,0)+MAX((Expenses!HP$17-$AB103/12)*$AA103*$F101,0)+MAX((Expenses!HP$16-$AB104/12)*$AA104*$F101,0)+MAX((Expenses!HP$18-$AB105/12)*$AA105*$F101,0)))))</f>
        <v>0</v>
      </c>
      <c r="HS272" s="515">
        <f>IF(OR(HS$167&lt;=EOMONTH($E101,$R101*(1-$O101)),HS$167&gt;EOMONTH($E101,$P101*12*(1-$O101)+$Q101*12*$O101+$R101*(1-$O101))),0,IF($X101="NNN",SUM(Expenses!HQ$14:HQ$18)*$F101,IF($X101="FSG",0,IF($X101="MG",SUMPRODUCT(Expenses!HQ$14:HQ$18,$Z101:$Z105)*$F101,MAX((Expenses!HQ$15-$AB101/12)*$AA101*$F101,0)+MAX((Expenses!HQ$14-$AB102/12)*$AA102*$F101,0)+MAX((Expenses!HQ$17-$AB103/12)*$AA103*$F101,0)+MAX((Expenses!HQ$16-$AB104/12)*$AA104*$F101,0)+MAX((Expenses!HQ$18-$AB105/12)*$AA105*$F101,0)))))</f>
        <v>0</v>
      </c>
      <c r="HT272" s="515">
        <f>IF(OR(HT$167&lt;=EOMONTH($E101,$R101*(1-$O101)),HT$167&gt;EOMONTH($E101,$P101*12*(1-$O101)+$Q101*12*$O101+$R101*(1-$O101))),0,IF($X101="NNN",SUM(Expenses!HR$14:HR$18)*$F101,IF($X101="FSG",0,IF($X101="MG",SUMPRODUCT(Expenses!HR$14:HR$18,$Z101:$Z105)*$F101,MAX((Expenses!HR$15-$AB101/12)*$AA101*$F101,0)+MAX((Expenses!HR$14-$AB102/12)*$AA102*$F101,0)+MAX((Expenses!HR$17-$AB103/12)*$AA103*$F101,0)+MAX((Expenses!HR$16-$AB104/12)*$AA104*$F101,0)+MAX((Expenses!HR$18-$AB105/12)*$AA105*$F101,0)))))</f>
        <v>0</v>
      </c>
      <c r="HU272" s="515">
        <f>IF(OR(HU$167&lt;=EOMONTH($E101,$R101*(1-$O101)),HU$167&gt;EOMONTH($E101,$P101*12*(1-$O101)+$Q101*12*$O101+$R101*(1-$O101))),0,IF($X101="NNN",SUM(Expenses!HS$14:HS$18)*$F101,IF($X101="FSG",0,IF($X101="MG",SUMPRODUCT(Expenses!HS$14:HS$18,$Z101:$Z105)*$F101,MAX((Expenses!HS$15-$AB101/12)*$AA101*$F101,0)+MAX((Expenses!HS$14-$AB102/12)*$AA102*$F101,0)+MAX((Expenses!HS$17-$AB103/12)*$AA103*$F101,0)+MAX((Expenses!HS$16-$AB104/12)*$AA104*$F101,0)+MAX((Expenses!HS$18-$AB105/12)*$AA105*$F101,0)))))</f>
        <v>0</v>
      </c>
      <c r="HV272" s="515">
        <f>IF(OR(HV$167&lt;=EOMONTH($E101,$R101*(1-$O101)),HV$167&gt;EOMONTH($E101,$P101*12*(1-$O101)+$Q101*12*$O101+$R101*(1-$O101))),0,IF($X101="NNN",SUM(Expenses!HT$14:HT$18)*$F101,IF($X101="FSG",0,IF($X101="MG",SUMPRODUCT(Expenses!HT$14:HT$18,$Z101:$Z105)*$F101,MAX((Expenses!HT$15-$AB101/12)*$AA101*$F101,0)+MAX((Expenses!HT$14-$AB102/12)*$AA102*$F101,0)+MAX((Expenses!HT$17-$AB103/12)*$AA103*$F101,0)+MAX((Expenses!HT$16-$AB104/12)*$AA104*$F101,0)+MAX((Expenses!HT$18-$AB105/12)*$AA105*$F101,0)))))</f>
        <v>0</v>
      </c>
      <c r="HW272" s="515">
        <f>IF(OR(HW$167&lt;=EOMONTH($E101,$R101*(1-$O101)),HW$167&gt;EOMONTH($E101,$P101*12*(1-$O101)+$Q101*12*$O101+$R101*(1-$O101))),0,IF($X101="NNN",SUM(Expenses!HU$14:HU$18)*$F101,IF($X101="FSG",0,IF($X101="MG",SUMPRODUCT(Expenses!HU$14:HU$18,$Z101:$Z105)*$F101,MAX((Expenses!HU$15-$AB101/12)*$AA101*$F101,0)+MAX((Expenses!HU$14-$AB102/12)*$AA102*$F101,0)+MAX((Expenses!HU$17-$AB103/12)*$AA103*$F101,0)+MAX((Expenses!HU$16-$AB104/12)*$AA104*$F101,0)+MAX((Expenses!HU$18-$AB105/12)*$AA105*$F101,0)))))</f>
        <v>0</v>
      </c>
      <c r="HX272" s="515">
        <f>IF(OR(HX$167&lt;=EOMONTH($E101,$R101*(1-$O101)),HX$167&gt;EOMONTH($E101,$P101*12*(1-$O101)+$Q101*12*$O101+$R101*(1-$O101))),0,IF($X101="NNN",SUM(Expenses!HV$14:HV$18)*$F101,IF($X101="FSG",0,IF($X101="MG",SUMPRODUCT(Expenses!HV$14:HV$18,$Z101:$Z105)*$F101,MAX((Expenses!HV$15-$AB101/12)*$AA101*$F101,0)+MAX((Expenses!HV$14-$AB102/12)*$AA102*$F101,0)+MAX((Expenses!HV$17-$AB103/12)*$AA103*$F101,0)+MAX((Expenses!HV$16-$AB104/12)*$AA104*$F101,0)+MAX((Expenses!HV$18-$AB105/12)*$AA105*$F101,0)))))</f>
        <v>0</v>
      </c>
      <c r="HY272" s="515">
        <f>IF(OR(HY$167&lt;=EOMONTH($E101,$R101*(1-$O101)),HY$167&gt;EOMONTH($E101,$P101*12*(1-$O101)+$Q101*12*$O101+$R101*(1-$O101))),0,IF($X101="NNN",SUM(Expenses!HW$14:HW$18)*$F101,IF($X101="FSG",0,IF($X101="MG",SUMPRODUCT(Expenses!HW$14:HW$18,$Z101:$Z105)*$F101,MAX((Expenses!HW$15-$AB101/12)*$AA101*$F101,0)+MAX((Expenses!HW$14-$AB102/12)*$AA102*$F101,0)+MAX((Expenses!HW$17-$AB103/12)*$AA103*$F101,0)+MAX((Expenses!HW$16-$AB104/12)*$AA104*$F101,0)+MAX((Expenses!HW$18-$AB105/12)*$AA105*$F101,0)))))</f>
        <v>0</v>
      </c>
      <c r="HZ272" s="515">
        <f>IF(OR(HZ$167&lt;=EOMONTH($E101,$R101*(1-$O101)),HZ$167&gt;EOMONTH($E101,$P101*12*(1-$O101)+$Q101*12*$O101+$R101*(1-$O101))),0,IF($X101="NNN",SUM(Expenses!HX$14:HX$18)*$F101,IF($X101="FSG",0,IF($X101="MG",SUMPRODUCT(Expenses!HX$14:HX$18,$Z101:$Z105)*$F101,MAX((Expenses!HX$15-$AB101/12)*$AA101*$F101,0)+MAX((Expenses!HX$14-$AB102/12)*$AA102*$F101,0)+MAX((Expenses!HX$17-$AB103/12)*$AA103*$F101,0)+MAX((Expenses!HX$16-$AB104/12)*$AA104*$F101,0)+MAX((Expenses!HX$18-$AB105/12)*$AA105*$F101,0)))))</f>
        <v>0</v>
      </c>
      <c r="IA272" s="515">
        <f>IF(OR(IA$167&lt;=EOMONTH($E101,$R101*(1-$O101)),IA$167&gt;EOMONTH($E101,$P101*12*(1-$O101)+$Q101*12*$O101+$R101*(1-$O101))),0,IF($X101="NNN",SUM(Expenses!HY$14:HY$18)*$F101,IF($X101="FSG",0,IF($X101="MG",SUMPRODUCT(Expenses!HY$14:HY$18,$Z101:$Z105)*$F101,MAX((Expenses!HY$15-$AB101/12)*$AA101*$F101,0)+MAX((Expenses!HY$14-$AB102/12)*$AA102*$F101,0)+MAX((Expenses!HY$17-$AB103/12)*$AA103*$F101,0)+MAX((Expenses!HY$16-$AB104/12)*$AA104*$F101,0)+MAX((Expenses!HY$18-$AB105/12)*$AA105*$F101,0)))))</f>
        <v>0</v>
      </c>
      <c r="IB272" s="515">
        <f>IF(OR(IB$167&lt;=EOMONTH($E101,$R101*(1-$O101)),IB$167&gt;EOMONTH($E101,$P101*12*(1-$O101)+$Q101*12*$O101+$R101*(1-$O101))),0,IF($X101="NNN",SUM(Expenses!HZ$14:HZ$18)*$F101,IF($X101="FSG",0,IF($X101="MG",SUMPRODUCT(Expenses!HZ$14:HZ$18,$Z101:$Z105)*$F101,MAX((Expenses!HZ$15-$AB101/12)*$AA101*$F101,0)+MAX((Expenses!HZ$14-$AB102/12)*$AA102*$F101,0)+MAX((Expenses!HZ$17-$AB103/12)*$AA103*$F101,0)+MAX((Expenses!HZ$16-$AB104/12)*$AA104*$F101,0)+MAX((Expenses!HZ$18-$AB105/12)*$AA105*$F101,0)))))</f>
        <v>0</v>
      </c>
      <c r="IC272" s="515">
        <f>IF(OR(IC$167&lt;=EOMONTH($E101,$R101*(1-$O101)),IC$167&gt;EOMONTH($E101,$P101*12*(1-$O101)+$Q101*12*$O101+$R101*(1-$O101))),0,IF($X101="NNN",SUM(Expenses!IA$14:IA$18)*$F101,IF($X101="FSG",0,IF($X101="MG",SUMPRODUCT(Expenses!IA$14:IA$18,$Z101:$Z105)*$F101,MAX((Expenses!IA$15-$AB101/12)*$AA101*$F101,0)+MAX((Expenses!IA$14-$AB102/12)*$AA102*$F101,0)+MAX((Expenses!IA$17-$AB103/12)*$AA103*$F101,0)+MAX((Expenses!IA$16-$AB104/12)*$AA104*$F101,0)+MAX((Expenses!IA$18-$AB105/12)*$AA105*$F101,0)))))</f>
        <v>0</v>
      </c>
      <c r="ID272" s="515">
        <f>IF(OR(ID$167&lt;=EOMONTH($E101,$R101*(1-$O101)),ID$167&gt;EOMONTH($E101,$P101*12*(1-$O101)+$Q101*12*$O101+$R101*(1-$O101))),0,IF($X101="NNN",SUM(Expenses!IB$14:IB$18)*$F101,IF($X101="FSG",0,IF($X101="MG",SUMPRODUCT(Expenses!IB$14:IB$18,$Z101:$Z105)*$F101,MAX((Expenses!IB$15-$AB101/12)*$AA101*$F101,0)+MAX((Expenses!IB$14-$AB102/12)*$AA102*$F101,0)+MAX((Expenses!IB$17-$AB103/12)*$AA103*$F101,0)+MAX((Expenses!IB$16-$AB104/12)*$AA104*$F101,0)+MAX((Expenses!IB$18-$AB105/12)*$AA105*$F101,0)))))</f>
        <v>0</v>
      </c>
      <c r="IE272" s="515">
        <f>IF(OR(IE$167&lt;=EOMONTH($E101,$R101*(1-$O101)),IE$167&gt;EOMONTH($E101,$P101*12*(1-$O101)+$Q101*12*$O101+$R101*(1-$O101))),0,IF($X101="NNN",SUM(Expenses!IC$14:IC$18)*$F101,IF($X101="FSG",0,IF($X101="MG",SUMPRODUCT(Expenses!IC$14:IC$18,$Z101:$Z105)*$F101,MAX((Expenses!IC$15-$AB101/12)*$AA101*$F101,0)+MAX((Expenses!IC$14-$AB102/12)*$AA102*$F101,0)+MAX((Expenses!IC$17-$AB103/12)*$AA103*$F101,0)+MAX((Expenses!IC$16-$AB104/12)*$AA104*$F101,0)+MAX((Expenses!IC$18-$AB105/12)*$AA105*$F101,0)))))</f>
        <v>0</v>
      </c>
      <c r="IF272" s="515">
        <f>IF(OR(IF$167&lt;=EOMONTH($E101,$R101*(1-$O101)),IF$167&gt;EOMONTH($E101,$P101*12*(1-$O101)+$Q101*12*$O101+$R101*(1-$O101))),0,IF($X101="NNN",SUM(Expenses!ID$14:ID$18)*$F101,IF($X101="FSG",0,IF($X101="MG",SUMPRODUCT(Expenses!ID$14:ID$18,$Z101:$Z105)*$F101,MAX((Expenses!ID$15-$AB101/12)*$AA101*$F101,0)+MAX((Expenses!ID$14-$AB102/12)*$AA102*$F101,0)+MAX((Expenses!ID$17-$AB103/12)*$AA103*$F101,0)+MAX((Expenses!ID$16-$AB104/12)*$AA104*$F101,0)+MAX((Expenses!ID$18-$AB105/12)*$AA105*$F101,0)))))</f>
        <v>0</v>
      </c>
      <c r="IG272" s="515">
        <f>IF(OR(IG$167&lt;=EOMONTH($E101,$R101*(1-$O101)),IG$167&gt;EOMONTH($E101,$P101*12*(1-$O101)+$Q101*12*$O101+$R101*(1-$O101))),0,IF($X101="NNN",SUM(Expenses!IE$14:IE$18)*$F101,IF($X101="FSG",0,IF($X101="MG",SUMPRODUCT(Expenses!IE$14:IE$18,$Z101:$Z105)*$F101,MAX((Expenses!IE$15-$AB101/12)*$AA101*$F101,0)+MAX((Expenses!IE$14-$AB102/12)*$AA102*$F101,0)+MAX((Expenses!IE$17-$AB103/12)*$AA103*$F101,0)+MAX((Expenses!IE$16-$AB104/12)*$AA104*$F101,0)+MAX((Expenses!IE$18-$AB105/12)*$AA105*$F101,0)))))</f>
        <v>0</v>
      </c>
      <c r="IH272" s="515">
        <f>IF(OR(IH$167&lt;=EOMONTH($E101,$R101*(1-$O101)),IH$167&gt;EOMONTH($E101,$P101*12*(1-$O101)+$Q101*12*$O101+$R101*(1-$O101))),0,IF($X101="NNN",SUM(Expenses!IF$14:IF$18)*$F101,IF($X101="FSG",0,IF($X101="MG",SUMPRODUCT(Expenses!IF$14:IF$18,$Z101:$Z105)*$F101,MAX((Expenses!IF$15-$AB101/12)*$AA101*$F101,0)+MAX((Expenses!IF$14-$AB102/12)*$AA102*$F101,0)+MAX((Expenses!IF$17-$AB103/12)*$AA103*$F101,0)+MAX((Expenses!IF$16-$AB104/12)*$AA104*$F101,0)+MAX((Expenses!IF$18-$AB105/12)*$AA105*$F101,0)))))</f>
        <v>0</v>
      </c>
      <c r="II272" s="515">
        <f>IF(OR(II$167&lt;=EOMONTH($E101,$R101*(1-$O101)),II$167&gt;EOMONTH($E101,$P101*12*(1-$O101)+$Q101*12*$O101+$R101*(1-$O101))),0,IF($X101="NNN",SUM(Expenses!IG$14:IG$18)*$F101,IF($X101="FSG",0,IF($X101="MG",SUMPRODUCT(Expenses!IG$14:IG$18,$Z101:$Z105)*$F101,MAX((Expenses!IG$15-$AB101/12)*$AA101*$F101,0)+MAX((Expenses!IG$14-$AB102/12)*$AA102*$F101,0)+MAX((Expenses!IG$17-$AB103/12)*$AA103*$F101,0)+MAX((Expenses!IG$16-$AB104/12)*$AA104*$F101,0)+MAX((Expenses!IG$18-$AB105/12)*$AA105*$F101,0)))))</f>
        <v>0</v>
      </c>
      <c r="IJ272" s="515">
        <f>IF(OR(IJ$167&lt;=EOMONTH($E101,$R101*(1-$O101)),IJ$167&gt;EOMONTH($E101,$P101*12*(1-$O101)+$Q101*12*$O101+$R101*(1-$O101))),0,IF($X101="NNN",SUM(Expenses!IH$14:IH$18)*$F101,IF($X101="FSG",0,IF($X101="MG",SUMPRODUCT(Expenses!IH$14:IH$18,$Z101:$Z105)*$F101,MAX((Expenses!IH$15-$AB101/12)*$AA101*$F101,0)+MAX((Expenses!IH$14-$AB102/12)*$AA102*$F101,0)+MAX((Expenses!IH$17-$AB103/12)*$AA103*$F101,0)+MAX((Expenses!IH$16-$AB104/12)*$AA104*$F101,0)+MAX((Expenses!IH$18-$AB105/12)*$AA105*$F101,0)))))</f>
        <v>0</v>
      </c>
      <c r="IK272" s="515">
        <f>IF(OR(IK$167&lt;=EOMONTH($E101,$R101*(1-$O101)),IK$167&gt;EOMONTH($E101,$P101*12*(1-$O101)+$Q101*12*$O101+$R101*(1-$O101))),0,IF($X101="NNN",SUM(Expenses!II$14:II$18)*$F101,IF($X101="FSG",0,IF($X101="MG",SUMPRODUCT(Expenses!II$14:II$18,$Z101:$Z105)*$F101,MAX((Expenses!II$15-$AB101/12)*$AA101*$F101,0)+MAX((Expenses!II$14-$AB102/12)*$AA102*$F101,0)+MAX((Expenses!II$17-$AB103/12)*$AA103*$F101,0)+MAX((Expenses!II$16-$AB104/12)*$AA104*$F101,0)+MAX((Expenses!II$18-$AB105/12)*$AA105*$F101,0)))))</f>
        <v>0</v>
      </c>
      <c r="IL272" s="515">
        <f>IF(OR(IL$167&lt;=EOMONTH($E101,$R101*(1-$O101)),IL$167&gt;EOMONTH($E101,$P101*12*(1-$O101)+$Q101*12*$O101+$R101*(1-$O101))),0,IF($X101="NNN",SUM(Expenses!IJ$14:IJ$18)*$F101,IF($X101="FSG",0,IF($X101="MG",SUMPRODUCT(Expenses!IJ$14:IJ$18,$Z101:$Z105)*$F101,MAX((Expenses!IJ$15-$AB101/12)*$AA101*$F101,0)+MAX((Expenses!IJ$14-$AB102/12)*$AA102*$F101,0)+MAX((Expenses!IJ$17-$AB103/12)*$AA103*$F101,0)+MAX((Expenses!IJ$16-$AB104/12)*$AA104*$F101,0)+MAX((Expenses!IJ$18-$AB105/12)*$AA105*$F101,0)))))</f>
        <v>0</v>
      </c>
      <c r="IM272" s="515">
        <f>IF(OR(IM$167&lt;=EOMONTH($E101,$R101*(1-$O101)),IM$167&gt;EOMONTH($E101,$P101*12*(1-$O101)+$Q101*12*$O101+$R101*(1-$O101))),0,IF($X101="NNN",SUM(Expenses!IK$14:IK$18)*$F101,IF($X101="FSG",0,IF($X101="MG",SUMPRODUCT(Expenses!IK$14:IK$18,$Z101:$Z105)*$F101,MAX((Expenses!IK$15-$AB101/12)*$AA101*$F101,0)+MAX((Expenses!IK$14-$AB102/12)*$AA102*$F101,0)+MAX((Expenses!IK$17-$AB103/12)*$AA103*$F101,0)+MAX((Expenses!IK$16-$AB104/12)*$AA104*$F101,0)+MAX((Expenses!IK$18-$AB105/12)*$AA105*$F101,0)))))</f>
        <v>0</v>
      </c>
      <c r="IN272" s="515">
        <f>IF(OR(IN$167&lt;=EOMONTH($E101,$R101*(1-$O101)),IN$167&gt;EOMONTH($E101,$P101*12*(1-$O101)+$Q101*12*$O101+$R101*(1-$O101))),0,IF($X101="NNN",SUM(Expenses!IL$14:IL$18)*$F101,IF($X101="FSG",0,IF($X101="MG",SUMPRODUCT(Expenses!IL$14:IL$18,$Z101:$Z105)*$F101,MAX((Expenses!IL$15-$AB101/12)*$AA101*$F101,0)+MAX((Expenses!IL$14-$AB102/12)*$AA102*$F101,0)+MAX((Expenses!IL$17-$AB103/12)*$AA103*$F101,0)+MAX((Expenses!IL$16-$AB104/12)*$AA104*$F101,0)+MAX((Expenses!IL$18-$AB105/12)*$AA105*$F101,0)))))</f>
        <v>0</v>
      </c>
      <c r="IO272" s="515">
        <f>IF(OR(IO$167&lt;=EOMONTH($E101,$R101*(1-$O101)),IO$167&gt;EOMONTH($E101,$P101*12*(1-$O101)+$Q101*12*$O101+$R101*(1-$O101))),0,IF($X101="NNN",SUM(Expenses!IM$14:IM$18)*$F101,IF($X101="FSG",0,IF($X101="MG",SUMPRODUCT(Expenses!IM$14:IM$18,$Z101:$Z105)*$F101,MAX((Expenses!IM$15-$AB101/12)*$AA101*$F101,0)+MAX((Expenses!IM$14-$AB102/12)*$AA102*$F101,0)+MAX((Expenses!IM$17-$AB103/12)*$AA103*$F101,0)+MAX((Expenses!IM$16-$AB104/12)*$AA104*$F101,0)+MAX((Expenses!IM$18-$AB105/12)*$AA105*$F101,0)))))</f>
        <v>0</v>
      </c>
      <c r="IP272" s="515">
        <f>IF(OR(IP$167&lt;=EOMONTH($E101,$R101*(1-$O101)),IP$167&gt;EOMONTH($E101,$P101*12*(1-$O101)+$Q101*12*$O101+$R101*(1-$O101))),0,IF($X101="NNN",SUM(Expenses!IN$14:IN$18)*$F101,IF($X101="FSG",0,IF($X101="MG",SUMPRODUCT(Expenses!IN$14:IN$18,$Z101:$Z105)*$F101,MAX((Expenses!IN$15-$AB101/12)*$AA101*$F101,0)+MAX((Expenses!IN$14-$AB102/12)*$AA102*$F101,0)+MAX((Expenses!IN$17-$AB103/12)*$AA103*$F101,0)+MAX((Expenses!IN$16-$AB104/12)*$AA104*$F101,0)+MAX((Expenses!IN$18-$AB105/12)*$AA105*$F101,0)))))</f>
        <v>0</v>
      </c>
      <c r="IQ272" s="515">
        <f>IF(OR(IQ$167&lt;=EOMONTH($E101,$R101*(1-$O101)),IQ$167&gt;EOMONTH($E101,$P101*12*(1-$O101)+$Q101*12*$O101+$R101*(1-$O101))),0,IF($X101="NNN",SUM(Expenses!IO$14:IO$18)*$F101,IF($X101="FSG",0,IF($X101="MG",SUMPRODUCT(Expenses!IO$14:IO$18,$Z101:$Z105)*$F101,MAX((Expenses!IO$15-$AB101/12)*$AA101*$F101,0)+MAX((Expenses!IO$14-$AB102/12)*$AA102*$F101,0)+MAX((Expenses!IO$17-$AB103/12)*$AA103*$F101,0)+MAX((Expenses!IO$16-$AB104/12)*$AA104*$F101,0)+MAX((Expenses!IO$18-$AB105/12)*$AA105*$F101,0)))))</f>
        <v>0</v>
      </c>
      <c r="IR272" s="515">
        <f>IF(OR(IR$167&lt;=EOMONTH($E101,$R101*(1-$O101)),IR$167&gt;EOMONTH($E101,$P101*12*(1-$O101)+$Q101*12*$O101+$R101*(1-$O101))),0,IF($X101="NNN",SUM(Expenses!IP$14:IP$18)*$F101,IF($X101="FSG",0,IF($X101="MG",SUMPRODUCT(Expenses!IP$14:IP$18,$Z101:$Z105)*$F101,MAX((Expenses!IP$15-$AB101/12)*$AA101*$F101,0)+MAX((Expenses!IP$14-$AB102/12)*$AA102*$F101,0)+MAX((Expenses!IP$17-$AB103/12)*$AA103*$F101,0)+MAX((Expenses!IP$16-$AB104/12)*$AA104*$F101,0)+MAX((Expenses!IP$18-$AB105/12)*$AA105*$F101,0)))))</f>
        <v>0</v>
      </c>
      <c r="IS272" s="515">
        <f>IF(OR(IS$167&lt;=EOMONTH($E101,$R101*(1-$O101)),IS$167&gt;EOMONTH($E101,$P101*12*(1-$O101)+$Q101*12*$O101+$R101*(1-$O101))),0,IF($X101="NNN",SUM(Expenses!IQ$14:IQ$18)*$F101,IF($X101="FSG",0,IF($X101="MG",SUMPRODUCT(Expenses!IQ$14:IQ$18,$Z101:$Z105)*$F101,MAX((Expenses!IQ$15-$AB101/12)*$AA101*$F101,0)+MAX((Expenses!IQ$14-$AB102/12)*$AA102*$F101,0)+MAX((Expenses!IQ$17-$AB103/12)*$AA103*$F101,0)+MAX((Expenses!IQ$16-$AB104/12)*$AA104*$F101,0)+MAX((Expenses!IQ$18-$AB105/12)*$AA105*$F101,0)))))</f>
        <v>0</v>
      </c>
      <c r="IT272" s="515">
        <f>IF(OR(IT$167&lt;=EOMONTH($E101,$R101*(1-$O101)),IT$167&gt;EOMONTH($E101,$P101*12*(1-$O101)+$Q101*12*$O101+$R101*(1-$O101))),0,IF($X101="NNN",SUM(Expenses!IR$14:IR$18)*$F101,IF($X101="FSG",0,IF($X101="MG",SUMPRODUCT(Expenses!IR$14:IR$18,$Z101:$Z105)*$F101,MAX((Expenses!IR$15-$AB101/12)*$AA101*$F101,0)+MAX((Expenses!IR$14-$AB102/12)*$AA102*$F101,0)+MAX((Expenses!IR$17-$AB103/12)*$AA103*$F101,0)+MAX((Expenses!IR$16-$AB104/12)*$AA104*$F101,0)+MAX((Expenses!IR$18-$AB105/12)*$AA105*$F101,0)))))</f>
        <v>0</v>
      </c>
      <c r="IU272" s="515">
        <f>IF(OR(IU$167&lt;=EOMONTH($E101,$R101*(1-$O101)),IU$167&gt;EOMONTH($E101,$P101*12*(1-$O101)+$Q101*12*$O101+$R101*(1-$O101))),0,IF($X101="NNN",SUM(Expenses!IS$14:IS$18)*$F101,IF($X101="FSG",0,IF($X101="MG",SUMPRODUCT(Expenses!IS$14:IS$18,$Z101:$Z105)*$F101,MAX((Expenses!IS$15-$AB101/12)*$AA101*$F101,0)+MAX((Expenses!IS$14-$AB102/12)*$AA102*$F101,0)+MAX((Expenses!IS$17-$AB103/12)*$AA103*$F101,0)+MAX((Expenses!IS$16-$AB104/12)*$AA104*$F101,0)+MAX((Expenses!IS$18-$AB105/12)*$AA105*$F101,0)))))</f>
        <v>0</v>
      </c>
      <c r="IV272" s="515">
        <f>IF(OR(IV$167&lt;=EOMONTH($E101,$R101*(1-$O101)),IV$167&gt;EOMONTH($E101,$P101*12*(1-$O101)+$Q101*12*$O101+$R101*(1-$O101))),0,IF($X101="NNN",SUM(Expenses!IT$14:IT$18)*$F101,IF($X101="FSG",0,IF($X101="MG",SUMPRODUCT(Expenses!IT$14:IT$18,$Z101:$Z105)*$F101,MAX((Expenses!IT$15-$AB101/12)*$AA101*$F101,0)+MAX((Expenses!IT$14-$AB102/12)*$AA102*$F101,0)+MAX((Expenses!IT$17-$AB103/12)*$AA103*$F101,0)+MAX((Expenses!IT$16-$AB104/12)*$AA104*$F101,0)+MAX((Expenses!IT$18-$AB105/12)*$AA105*$F101,0)))))</f>
        <v>0</v>
      </c>
      <c r="IW272" s="515">
        <f>IF(OR(IW$167&lt;=EOMONTH($E101,$R101*(1-$O101)),IW$167&gt;EOMONTH($E101,$P101*12*(1-$O101)+$Q101*12*$O101+$R101*(1-$O101))),0,IF($X101="NNN",SUM(Expenses!IU$14:IU$18)*$F101,IF($X101="FSG",0,IF($X101="MG",SUMPRODUCT(Expenses!IU$14:IU$18,$Z101:$Z105)*$F101,MAX((Expenses!IU$15-$AB101/12)*$AA101*$F101,0)+MAX((Expenses!IU$14-$AB102/12)*$AA102*$F101,0)+MAX((Expenses!IU$17-$AB103/12)*$AA103*$F101,0)+MAX((Expenses!IU$16-$AB104/12)*$AA104*$F101,0)+MAX((Expenses!IU$18-$AB105/12)*$AA105*$F101,0)))))</f>
        <v>0</v>
      </c>
      <c r="IX272" s="515">
        <f>IF(OR(IX$167&lt;=EOMONTH($E101,$R101*(1-$O101)),IX$167&gt;EOMONTH($E101,$P101*12*(1-$O101)+$Q101*12*$O101+$R101*(1-$O101))),0,IF($X101="NNN",SUM(Expenses!IV$14:IV$18)*$F101,IF($X101="FSG",0,IF($X101="MG",SUMPRODUCT(Expenses!IV$14:IV$18,$Z101:$Z105)*$F101,MAX((Expenses!IV$15-$AB101/12)*$AA101*$F101,0)+MAX((Expenses!IV$14-$AB102/12)*$AA102*$F101,0)+MAX((Expenses!IV$17-$AB103/12)*$AA103*$F101,0)+MAX((Expenses!IV$16-$AB104/12)*$AA104*$F101,0)+MAX((Expenses!IV$18-$AB105/12)*$AA105*$F101,0)))))</f>
        <v>0</v>
      </c>
      <c r="IY272" s="515">
        <f>IF(OR(IY$167&lt;=EOMONTH($E101,$R101*(1-$O101)),IY$167&gt;EOMONTH($E101,$P101*12*(1-$O101)+$Q101*12*$O101+$R101*(1-$O101))),0,IF($X101="NNN",SUM(Expenses!IW$14:IW$18)*$F101,IF($X101="FSG",0,IF($X101="MG",SUMPRODUCT(Expenses!IW$14:IW$18,$Z101:$Z105)*$F101,MAX((Expenses!IW$15-$AB101/12)*$AA101*$F101,0)+MAX((Expenses!IW$14-$AB102/12)*$AA102*$F101,0)+MAX((Expenses!IW$17-$AB103/12)*$AA103*$F101,0)+MAX((Expenses!IW$16-$AB104/12)*$AA104*$F101,0)+MAX((Expenses!IW$18-$AB105/12)*$AA105*$F101,0)))))</f>
        <v>0</v>
      </c>
      <c r="IZ272" s="515">
        <f>IF(OR(IZ$167&lt;=EOMONTH($E101,$R101*(1-$O101)),IZ$167&gt;EOMONTH($E101,$P101*12*(1-$O101)+$Q101*12*$O101+$R101*(1-$O101))),0,IF($X101="NNN",SUM(Expenses!IX$14:IX$18)*$F101,IF($X101="FSG",0,IF($X101="MG",SUMPRODUCT(Expenses!IX$14:IX$18,$Z101:$Z105)*$F101,MAX((Expenses!IX$15-$AB101/12)*$AA101*$F101,0)+MAX((Expenses!IX$14-$AB102/12)*$AA102*$F101,0)+MAX((Expenses!IX$17-$AB103/12)*$AA103*$F101,0)+MAX((Expenses!IX$16-$AB104/12)*$AA104*$F101,0)+MAX((Expenses!IX$18-$AB105/12)*$AA105*$F101,0)))))</f>
        <v>0</v>
      </c>
      <c r="JA272" s="515">
        <f>IF(OR(JA$167&lt;=EOMONTH($E101,$R101*(1-$O101)),JA$167&gt;EOMONTH($E101,$P101*12*(1-$O101)+$Q101*12*$O101+$R101*(1-$O101))),0,IF($X101="NNN",SUM(Expenses!IY$14:IY$18)*$F101,IF($X101="FSG",0,IF($X101="MG",SUMPRODUCT(Expenses!IY$14:IY$18,$Z101:$Z105)*$F101,MAX((Expenses!IY$15-$AB101/12)*$AA101*$F101,0)+MAX((Expenses!IY$14-$AB102/12)*$AA102*$F101,0)+MAX((Expenses!IY$17-$AB103/12)*$AA103*$F101,0)+MAX((Expenses!IY$16-$AB104/12)*$AA104*$F101,0)+MAX((Expenses!IY$18-$AB105/12)*$AA105*$F101,0)))))</f>
        <v>0</v>
      </c>
      <c r="JB272" s="515">
        <f>IF(OR(JB$167&lt;=EOMONTH($E101,$R101*(1-$O101)),JB$167&gt;EOMONTH($E101,$P101*12*(1-$O101)+$Q101*12*$O101+$R101*(1-$O101))),0,IF($X101="NNN",SUM(Expenses!IZ$14:IZ$18)*$F101,IF($X101="FSG",0,IF($X101="MG",SUMPRODUCT(Expenses!IZ$14:IZ$18,$Z101:$Z105)*$F101,MAX((Expenses!IZ$15-$AB101/12)*$AA101*$F101,0)+MAX((Expenses!IZ$14-$AB102/12)*$AA102*$F101,0)+MAX((Expenses!IZ$17-$AB103/12)*$AA103*$F101,0)+MAX((Expenses!IZ$16-$AB104/12)*$AA104*$F101,0)+MAX((Expenses!IZ$18-$AB105/12)*$AA105*$F101,0)))))</f>
        <v>0</v>
      </c>
      <c r="JC272" s="515">
        <f>IF(OR(JC$167&lt;=EOMONTH($E101,$R101*(1-$O101)),JC$167&gt;EOMONTH($E101,$P101*12*(1-$O101)+$Q101*12*$O101+$R101*(1-$O101))),0,IF($X101="NNN",SUM(Expenses!JA$14:JA$18)*$F101,IF($X101="FSG",0,IF($X101="MG",SUMPRODUCT(Expenses!JA$14:JA$18,$Z101:$Z105)*$F101,MAX((Expenses!JA$15-$AB101/12)*$AA101*$F101,0)+MAX((Expenses!JA$14-$AB102/12)*$AA102*$F101,0)+MAX((Expenses!JA$17-$AB103/12)*$AA103*$F101,0)+MAX((Expenses!JA$16-$AB104/12)*$AA104*$F101,0)+MAX((Expenses!JA$18-$AB105/12)*$AA105*$F101,0)))))</f>
        <v>0</v>
      </c>
      <c r="JD272" s="515">
        <f>IF(OR(JD$167&lt;=EOMONTH($E101,$R101*(1-$O101)),JD$167&gt;EOMONTH($E101,$P101*12*(1-$O101)+$Q101*12*$O101+$R101*(1-$O101))),0,IF($X101="NNN",SUM(Expenses!JB$14:JB$18)*$F101,IF($X101="FSG",0,IF($X101="MG",SUMPRODUCT(Expenses!JB$14:JB$18,$Z101:$Z105)*$F101,MAX((Expenses!JB$15-$AB101/12)*$AA101*$F101,0)+MAX((Expenses!JB$14-$AB102/12)*$AA102*$F101,0)+MAX((Expenses!JB$17-$AB103/12)*$AA103*$F101,0)+MAX((Expenses!JB$16-$AB104/12)*$AA104*$F101,0)+MAX((Expenses!JB$18-$AB105/12)*$AA105*$F101,0)))))</f>
        <v>0</v>
      </c>
      <c r="JE272" s="515">
        <f>IF(OR(JE$167&lt;=EOMONTH($E101,$R101*(1-$O101)),JE$167&gt;EOMONTH($E101,$P101*12*(1-$O101)+$Q101*12*$O101+$R101*(1-$O101))),0,IF($X101="NNN",SUM(Expenses!JC$14:JC$18)*$F101,IF($X101="FSG",0,IF($X101="MG",SUMPRODUCT(Expenses!JC$14:JC$18,$Z101:$Z105)*$F101,MAX((Expenses!JC$15-$AB101/12)*$AA101*$F101,0)+MAX((Expenses!JC$14-$AB102/12)*$AA102*$F101,0)+MAX((Expenses!JC$17-$AB103/12)*$AA103*$F101,0)+MAX((Expenses!JC$16-$AB104/12)*$AA104*$F101,0)+MAX((Expenses!JC$18-$AB105/12)*$AA105*$F101,0)))))</f>
        <v>0</v>
      </c>
      <c r="JF272" s="515">
        <f>IF(OR(JF$167&lt;=EOMONTH($E101,$R101*(1-$O101)),JF$167&gt;EOMONTH($E101,$P101*12*(1-$O101)+$Q101*12*$O101+$R101*(1-$O101))),0,IF($X101="NNN",SUM(Expenses!JD$14:JD$18)*$F101,IF($X101="FSG",0,IF($X101="MG",SUMPRODUCT(Expenses!JD$14:JD$18,$Z101:$Z105)*$F101,MAX((Expenses!JD$15-$AB101/12)*$AA101*$F101,0)+MAX((Expenses!JD$14-$AB102/12)*$AA102*$F101,0)+MAX((Expenses!JD$17-$AB103/12)*$AA103*$F101,0)+MAX((Expenses!JD$16-$AB104/12)*$AA104*$F101,0)+MAX((Expenses!JD$18-$AB105/12)*$AA105*$F101,0)))))</f>
        <v>0</v>
      </c>
      <c r="JG272" s="515">
        <f>IF(OR(JG$167&lt;=EOMONTH($E101,$R101*(1-$O101)),JG$167&gt;EOMONTH($E101,$P101*12*(1-$O101)+$Q101*12*$O101+$R101*(1-$O101))),0,IF($X101="NNN",SUM(Expenses!JE$14:JE$18)*$F101,IF($X101="FSG",0,IF($X101="MG",SUMPRODUCT(Expenses!JE$14:JE$18,$Z101:$Z105)*$F101,MAX((Expenses!JE$15-$AB101/12)*$AA101*$F101,0)+MAX((Expenses!JE$14-$AB102/12)*$AA102*$F101,0)+MAX((Expenses!JE$17-$AB103/12)*$AA103*$F101,0)+MAX((Expenses!JE$16-$AB104/12)*$AA104*$F101,0)+MAX((Expenses!JE$18-$AB105/12)*$AA105*$F101,0)))))</f>
        <v>0</v>
      </c>
      <c r="JH272" s="515">
        <f>IF(OR(JH$167&lt;=EOMONTH($E101,$R101*(1-$O101)),JH$167&gt;EOMONTH($E101,$P101*12*(1-$O101)+$Q101*12*$O101+$R101*(1-$O101))),0,IF($X101="NNN",SUM(Expenses!JF$14:JF$18)*$F101,IF($X101="FSG",0,IF($X101="MG",SUMPRODUCT(Expenses!JF$14:JF$18,$Z101:$Z105)*$F101,MAX((Expenses!JF$15-$AB101/12)*$AA101*$F101,0)+MAX((Expenses!JF$14-$AB102/12)*$AA102*$F101,0)+MAX((Expenses!JF$17-$AB103/12)*$AA103*$F101,0)+MAX((Expenses!JF$16-$AB104/12)*$AA104*$F101,0)+MAX((Expenses!JF$18-$AB105/12)*$AA105*$F101,0)))))</f>
        <v>0</v>
      </c>
      <c r="JI272" s="515">
        <f>IF(OR(JI$167&lt;=EOMONTH($E101,$R101*(1-$O101)),JI$167&gt;EOMONTH($E101,$P101*12*(1-$O101)+$Q101*12*$O101+$R101*(1-$O101))),0,IF($X101="NNN",SUM(Expenses!JG$14:JG$18)*$F101,IF($X101="FSG",0,IF($X101="MG",SUMPRODUCT(Expenses!JG$14:JG$18,$Z101:$Z105)*$F101,MAX((Expenses!JG$15-$AB101/12)*$AA101*$F101,0)+MAX((Expenses!JG$14-$AB102/12)*$AA102*$F101,0)+MAX((Expenses!JG$17-$AB103/12)*$AA103*$F101,0)+MAX((Expenses!JG$16-$AB104/12)*$AA104*$F101,0)+MAX((Expenses!JG$18-$AB105/12)*$AA105*$F101,0)))))</f>
        <v>0</v>
      </c>
      <c r="JJ272" s="515">
        <f>IF(OR(JJ$167&lt;=EOMONTH($E101,$R101*(1-$O101)),JJ$167&gt;EOMONTH($E101,$P101*12*(1-$O101)+$Q101*12*$O101+$R101*(1-$O101))),0,IF($X101="NNN",SUM(Expenses!JH$14:JH$18)*$F101,IF($X101="FSG",0,IF($X101="MG",SUMPRODUCT(Expenses!JH$14:JH$18,$Z101:$Z105)*$F101,MAX((Expenses!JH$15-$AB101/12)*$AA101*$F101,0)+MAX((Expenses!JH$14-$AB102/12)*$AA102*$F101,0)+MAX((Expenses!JH$17-$AB103/12)*$AA103*$F101,0)+MAX((Expenses!JH$16-$AB104/12)*$AA104*$F101,0)+MAX((Expenses!JH$18-$AB105/12)*$AA105*$F101,0)))))</f>
        <v>0</v>
      </c>
      <c r="JK272" s="515">
        <f>IF(OR(JK$167&lt;=EOMONTH($E101,$R101*(1-$O101)),JK$167&gt;EOMONTH($E101,$P101*12*(1-$O101)+$Q101*12*$O101+$R101*(1-$O101))),0,IF($X101="NNN",SUM(Expenses!JI$14:JI$18)*$F101,IF($X101="FSG",0,IF($X101="MG",SUMPRODUCT(Expenses!JI$14:JI$18,$Z101:$Z105)*$F101,MAX((Expenses!JI$15-$AB101/12)*$AA101*$F101,0)+MAX((Expenses!JI$14-$AB102/12)*$AA102*$F101,0)+MAX((Expenses!JI$17-$AB103/12)*$AA103*$F101,0)+MAX((Expenses!JI$16-$AB104/12)*$AA104*$F101,0)+MAX((Expenses!JI$18-$AB105/12)*$AA105*$F101,0)))))</f>
        <v>0</v>
      </c>
      <c r="JL272" s="515">
        <f>IF(OR(JL$167&lt;=EOMONTH($E101,$R101*(1-$O101)),JL$167&gt;EOMONTH($E101,$P101*12*(1-$O101)+$Q101*12*$O101+$R101*(1-$O101))),0,IF($X101="NNN",SUM(Expenses!JJ$14:JJ$18)*$F101,IF($X101="FSG",0,IF($X101="MG",SUMPRODUCT(Expenses!JJ$14:JJ$18,$Z101:$Z105)*$F101,MAX((Expenses!JJ$15-$AB101/12)*$AA101*$F101,0)+MAX((Expenses!JJ$14-$AB102/12)*$AA102*$F101,0)+MAX((Expenses!JJ$17-$AB103/12)*$AA103*$F101,0)+MAX((Expenses!JJ$16-$AB104/12)*$AA104*$F101,0)+MAX((Expenses!JJ$18-$AB105/12)*$AA105*$F101,0)))))</f>
        <v>0</v>
      </c>
      <c r="JM272" s="515">
        <f>IF(OR(JM$167&lt;=EOMONTH($E101,$R101*(1-$O101)),JM$167&gt;EOMONTH($E101,$P101*12*(1-$O101)+$Q101*12*$O101+$R101*(1-$O101))),0,IF($X101="NNN",SUM(Expenses!JK$14:JK$18)*$F101,IF($X101="FSG",0,IF($X101="MG",SUMPRODUCT(Expenses!JK$14:JK$18,$Z101:$Z105)*$F101,MAX((Expenses!JK$15-$AB101/12)*$AA101*$F101,0)+MAX((Expenses!JK$14-$AB102/12)*$AA102*$F101,0)+MAX((Expenses!JK$17-$AB103/12)*$AA103*$F101,0)+MAX((Expenses!JK$16-$AB104/12)*$AA104*$F101,0)+MAX((Expenses!JK$18-$AB105/12)*$AA105*$F101,0)))))</f>
        <v>0</v>
      </c>
      <c r="JN272" s="515">
        <f>IF(OR(JN$167&lt;=EOMONTH($E101,$R101*(1-$O101)),JN$167&gt;EOMONTH($E101,$P101*12*(1-$O101)+$Q101*12*$O101+$R101*(1-$O101))),0,IF($X101="NNN",SUM(Expenses!JL$14:JL$18)*$F101,IF($X101="FSG",0,IF($X101="MG",SUMPRODUCT(Expenses!JL$14:JL$18,$Z101:$Z105)*$F101,MAX((Expenses!JL$15-$AB101/12)*$AA101*$F101,0)+MAX((Expenses!JL$14-$AB102/12)*$AA102*$F101,0)+MAX((Expenses!JL$17-$AB103/12)*$AA103*$F101,0)+MAX((Expenses!JL$16-$AB104/12)*$AA104*$F101,0)+MAX((Expenses!JL$18-$AB105/12)*$AA105*$F101,0)))))</f>
        <v>0</v>
      </c>
      <c r="JO272" s="515">
        <f>IF(OR(JO$167&lt;=EOMONTH($E101,$R101*(1-$O101)),JO$167&gt;EOMONTH($E101,$P101*12*(1-$O101)+$Q101*12*$O101+$R101*(1-$O101))),0,IF($X101="NNN",SUM(Expenses!JM$14:JM$18)*$F101,IF($X101="FSG",0,IF($X101="MG",SUMPRODUCT(Expenses!JM$14:JM$18,$Z101:$Z105)*$F101,MAX((Expenses!JM$15-$AB101/12)*$AA101*$F101,0)+MAX((Expenses!JM$14-$AB102/12)*$AA102*$F101,0)+MAX((Expenses!JM$17-$AB103/12)*$AA103*$F101,0)+MAX((Expenses!JM$16-$AB104/12)*$AA104*$F101,0)+MAX((Expenses!JM$18-$AB105/12)*$AA105*$F101,0)))))</f>
        <v>0</v>
      </c>
      <c r="JP272" s="515">
        <f>IF(OR(JP$167&lt;=EOMONTH($E101,$R101*(1-$O101)),JP$167&gt;EOMONTH($E101,$P101*12*(1-$O101)+$Q101*12*$O101+$R101*(1-$O101))),0,IF($X101="NNN",SUM(Expenses!JN$14:JN$18)*$F101,IF($X101="FSG",0,IF($X101="MG",SUMPRODUCT(Expenses!JN$14:JN$18,$Z101:$Z105)*$F101,MAX((Expenses!JN$15-$AB101/12)*$AA101*$F101,0)+MAX((Expenses!JN$14-$AB102/12)*$AA102*$F101,0)+MAX((Expenses!JN$17-$AB103/12)*$AA103*$F101,0)+MAX((Expenses!JN$16-$AB104/12)*$AA104*$F101,0)+MAX((Expenses!JN$18-$AB105/12)*$AA105*$F101,0)))))</f>
        <v>0</v>
      </c>
      <c r="JQ272" s="515">
        <f>IF(OR(JQ$167&lt;=EOMONTH($E101,$R101*(1-$O101)),JQ$167&gt;EOMONTH($E101,$P101*12*(1-$O101)+$Q101*12*$O101+$R101*(1-$O101))),0,IF($X101="NNN",SUM(Expenses!JO$14:JO$18)*$F101,IF($X101="FSG",0,IF($X101="MG",SUMPRODUCT(Expenses!JO$14:JO$18,$Z101:$Z105)*$F101,MAX((Expenses!JO$15-$AB101/12)*$AA101*$F101,0)+MAX((Expenses!JO$14-$AB102/12)*$AA102*$F101,0)+MAX((Expenses!JO$17-$AB103/12)*$AA103*$F101,0)+MAX((Expenses!JO$16-$AB104/12)*$AA104*$F101,0)+MAX((Expenses!JO$18-$AB105/12)*$AA105*$F101,0)))))</f>
        <v>0</v>
      </c>
      <c r="JR272" s="515">
        <f>IF(OR(JR$167&lt;=EOMONTH($E101,$R101*(1-$O101)),JR$167&gt;EOMONTH($E101,$P101*12*(1-$O101)+$Q101*12*$O101+$R101*(1-$O101))),0,IF($X101="NNN",SUM(Expenses!JP$14:JP$18)*$F101,IF($X101="FSG",0,IF($X101="MG",SUMPRODUCT(Expenses!JP$14:JP$18,$Z101:$Z105)*$F101,MAX((Expenses!JP$15-$AB101/12)*$AA101*$F101,0)+MAX((Expenses!JP$14-$AB102/12)*$AA102*$F101,0)+MAX((Expenses!JP$17-$AB103/12)*$AA103*$F101,0)+MAX((Expenses!JP$16-$AB104/12)*$AA104*$F101,0)+MAX((Expenses!JP$18-$AB105/12)*$AA105*$F101,0)))))</f>
        <v>0</v>
      </c>
      <c r="JS272" s="515">
        <f>IF(OR(JS$167&lt;=EOMONTH($E101,$R101*(1-$O101)),JS$167&gt;EOMONTH($E101,$P101*12*(1-$O101)+$Q101*12*$O101+$R101*(1-$O101))),0,IF($X101="NNN",SUM(Expenses!JQ$14:JQ$18)*$F101,IF($X101="FSG",0,IF($X101="MG",SUMPRODUCT(Expenses!JQ$14:JQ$18,$Z101:$Z105)*$F101,MAX((Expenses!JQ$15-$AB101/12)*$AA101*$F101,0)+MAX((Expenses!JQ$14-$AB102/12)*$AA102*$F101,0)+MAX((Expenses!JQ$17-$AB103/12)*$AA103*$F101,0)+MAX((Expenses!JQ$16-$AB104/12)*$AA104*$F101,0)+MAX((Expenses!JQ$18-$AB105/12)*$AA105*$F101,0)))))</f>
        <v>0</v>
      </c>
      <c r="JT272" s="515">
        <f>IF(OR(JT$167&lt;=EOMONTH($E101,$R101*(1-$O101)),JT$167&gt;EOMONTH($E101,$P101*12*(1-$O101)+$Q101*12*$O101+$R101*(1-$O101))),0,IF($X101="NNN",SUM(Expenses!JR$14:JR$18)*$F101,IF($X101="FSG",0,IF($X101="MG",SUMPRODUCT(Expenses!JR$14:JR$18,$Z101:$Z105)*$F101,MAX((Expenses!JR$15-$AB101/12)*$AA101*$F101,0)+MAX((Expenses!JR$14-$AB102/12)*$AA102*$F101,0)+MAX((Expenses!JR$17-$AB103/12)*$AA103*$F101,0)+MAX((Expenses!JR$16-$AB104/12)*$AA104*$F101,0)+MAX((Expenses!JR$18-$AB105/12)*$AA105*$F101,0)))))</f>
        <v>0</v>
      </c>
      <c r="JU272" s="515">
        <f>IF(OR(JU$167&lt;=EOMONTH($E101,$R101*(1-$O101)),JU$167&gt;EOMONTH($E101,$P101*12*(1-$O101)+$Q101*12*$O101+$R101*(1-$O101))),0,IF($X101="NNN",SUM(Expenses!JS$14:JS$18)*$F101,IF($X101="FSG",0,IF($X101="MG",SUMPRODUCT(Expenses!JS$14:JS$18,$Z101:$Z105)*$F101,MAX((Expenses!JS$15-$AB101/12)*$AA101*$F101,0)+MAX((Expenses!JS$14-$AB102/12)*$AA102*$F101,0)+MAX((Expenses!JS$17-$AB103/12)*$AA103*$F101,0)+MAX((Expenses!JS$16-$AB104/12)*$AA104*$F101,0)+MAX((Expenses!JS$18-$AB105/12)*$AA105*$F101,0)))))</f>
        <v>0</v>
      </c>
      <c r="JV272" s="515">
        <f>IF(OR(JV$167&lt;=EOMONTH($E101,$R101*(1-$O101)),JV$167&gt;EOMONTH($E101,$P101*12*(1-$O101)+$Q101*12*$O101+$R101*(1-$O101))),0,IF($X101="NNN",SUM(Expenses!JT$14:JT$18)*$F101,IF($X101="FSG",0,IF($X101="MG",SUMPRODUCT(Expenses!JT$14:JT$18,$Z101:$Z105)*$F101,MAX((Expenses!JT$15-$AB101/12)*$AA101*$F101,0)+MAX((Expenses!JT$14-$AB102/12)*$AA102*$F101,0)+MAX((Expenses!JT$17-$AB103/12)*$AA103*$F101,0)+MAX((Expenses!JT$16-$AB104/12)*$AA104*$F101,0)+MAX((Expenses!JT$18-$AB105/12)*$AA105*$F101,0)))))</f>
        <v>0</v>
      </c>
      <c r="JW272" s="515">
        <f>IF(OR(JW$167&lt;=EOMONTH($E101,$R101*(1-$O101)),JW$167&gt;EOMONTH($E101,$P101*12*(1-$O101)+$Q101*12*$O101+$R101*(1-$O101))),0,IF($X101="NNN",SUM(Expenses!JU$14:JU$18)*$F101,IF($X101="FSG",0,IF($X101="MG",SUMPRODUCT(Expenses!JU$14:JU$18,$Z101:$Z105)*$F101,MAX((Expenses!JU$15-$AB101/12)*$AA101*$F101,0)+MAX((Expenses!JU$14-$AB102/12)*$AA102*$F101,0)+MAX((Expenses!JU$17-$AB103/12)*$AA103*$F101,0)+MAX((Expenses!JU$16-$AB104/12)*$AA104*$F101,0)+MAX((Expenses!JU$18-$AB105/12)*$AA105*$F101,0)))))</f>
        <v>0</v>
      </c>
      <c r="JX272" s="515">
        <f>IF(OR(JX$167&lt;=EOMONTH($E101,$R101*(1-$O101)),JX$167&gt;EOMONTH($E101,$P101*12*(1-$O101)+$Q101*12*$O101+$R101*(1-$O101))),0,IF($X101="NNN",SUM(Expenses!JV$14:JV$18)*$F101,IF($X101="FSG",0,IF($X101="MG",SUMPRODUCT(Expenses!JV$14:JV$18,$Z101:$Z105)*$F101,MAX((Expenses!JV$15-$AB101/12)*$AA101*$F101,0)+MAX((Expenses!JV$14-$AB102/12)*$AA102*$F101,0)+MAX((Expenses!JV$17-$AB103/12)*$AA103*$F101,0)+MAX((Expenses!JV$16-$AB104/12)*$AA104*$F101,0)+MAX((Expenses!JV$18-$AB105/12)*$AA105*$F101,0)))))</f>
        <v>0</v>
      </c>
      <c r="JY272" s="515">
        <f>IF(OR(JY$167&lt;=EOMONTH($E101,$R101*(1-$O101)),JY$167&gt;EOMONTH($E101,$P101*12*(1-$O101)+$Q101*12*$O101+$R101*(1-$O101))),0,IF($X101="NNN",SUM(Expenses!JW$14:JW$18)*$F101,IF($X101="FSG",0,IF($X101="MG",SUMPRODUCT(Expenses!JW$14:JW$18,$Z101:$Z105)*$F101,MAX((Expenses!JW$15-$AB101/12)*$AA101*$F101,0)+MAX((Expenses!JW$14-$AB102/12)*$AA102*$F101,0)+MAX((Expenses!JW$17-$AB103/12)*$AA103*$F101,0)+MAX((Expenses!JW$16-$AB104/12)*$AA104*$F101,0)+MAX((Expenses!JW$18-$AB105/12)*$AA105*$F101,0)))))</f>
        <v>0</v>
      </c>
      <c r="JZ272" s="515">
        <f>IF(OR(JZ$167&lt;=EOMONTH($E101,$R101*(1-$O101)),JZ$167&gt;EOMONTH($E101,$P101*12*(1-$O101)+$Q101*12*$O101+$R101*(1-$O101))),0,IF($X101="NNN",SUM(Expenses!JX$14:JX$18)*$F101,IF($X101="FSG",0,IF($X101="MG",SUMPRODUCT(Expenses!JX$14:JX$18,$Z101:$Z105)*$F101,MAX((Expenses!JX$15-$AB101/12)*$AA101*$F101,0)+MAX((Expenses!JX$14-$AB102/12)*$AA102*$F101,0)+MAX((Expenses!JX$17-$AB103/12)*$AA103*$F101,0)+MAX((Expenses!JX$16-$AB104/12)*$AA104*$F101,0)+MAX((Expenses!JX$18-$AB105/12)*$AA105*$F101,0)))))</f>
        <v>0</v>
      </c>
      <c r="KA272" s="515">
        <f>IF(OR(KA$167&lt;=EOMONTH($E101,$R101*(1-$O101)),KA$167&gt;EOMONTH($E101,$P101*12*(1-$O101)+$Q101*12*$O101+$R101*(1-$O101))),0,IF($X101="NNN",SUM(Expenses!JY$14:JY$18)*$F101,IF($X101="FSG",0,IF($X101="MG",SUMPRODUCT(Expenses!JY$14:JY$18,$Z101:$Z105)*$F101,MAX((Expenses!JY$15-$AB101/12)*$AA101*$F101,0)+MAX((Expenses!JY$14-$AB102/12)*$AA102*$F101,0)+MAX((Expenses!JY$17-$AB103/12)*$AA103*$F101,0)+MAX((Expenses!JY$16-$AB104/12)*$AA104*$F101,0)+MAX((Expenses!JY$18-$AB105/12)*$AA105*$F101,0)))))</f>
        <v>0</v>
      </c>
      <c r="KB272" s="515">
        <f>IF(OR(KB$167&lt;=EOMONTH($E101,$R101*(1-$O101)),KB$167&gt;EOMONTH($E101,$P101*12*(1-$O101)+$Q101*12*$O101+$R101*(1-$O101))),0,IF($X101="NNN",SUM(Expenses!JZ$14:JZ$18)*$F101,IF($X101="FSG",0,IF($X101="MG",SUMPRODUCT(Expenses!JZ$14:JZ$18,$Z101:$Z105)*$F101,MAX((Expenses!JZ$15-$AB101/12)*$AA101*$F101,0)+MAX((Expenses!JZ$14-$AB102/12)*$AA102*$F101,0)+MAX((Expenses!JZ$17-$AB103/12)*$AA103*$F101,0)+MAX((Expenses!JZ$16-$AB104/12)*$AA104*$F101,0)+MAX((Expenses!JZ$18-$AB105/12)*$AA105*$F101,0)))))</f>
        <v>0</v>
      </c>
      <c r="KC272" s="515">
        <f>IF(OR(KC$167&lt;=EOMONTH($E101,$R101*(1-$O101)),KC$167&gt;EOMONTH($E101,$P101*12*(1-$O101)+$Q101*12*$O101+$R101*(1-$O101))),0,IF($X101="NNN",SUM(Expenses!KA$14:KA$18)*$F101,IF($X101="FSG",0,IF($X101="MG",SUMPRODUCT(Expenses!KA$14:KA$18,$Z101:$Z105)*$F101,MAX((Expenses!KA$15-$AB101/12)*$AA101*$F101,0)+MAX((Expenses!KA$14-$AB102/12)*$AA102*$F101,0)+MAX((Expenses!KA$17-$AB103/12)*$AA103*$F101,0)+MAX((Expenses!KA$16-$AB104/12)*$AA104*$F101,0)+MAX((Expenses!KA$18-$AB105/12)*$AA105*$F101,0)))))</f>
        <v>0</v>
      </c>
      <c r="KD272" s="515">
        <f>IF(OR(KD$167&lt;=EOMONTH($E101,$R101*(1-$O101)),KD$167&gt;EOMONTH($E101,$P101*12*(1-$O101)+$Q101*12*$O101+$R101*(1-$O101))),0,IF($X101="NNN",SUM(Expenses!KB$14:KB$18)*$F101,IF($X101="FSG",0,IF($X101="MG",SUMPRODUCT(Expenses!KB$14:KB$18,$Z101:$Z105)*$F101,MAX((Expenses!KB$15-$AB101/12)*$AA101*$F101,0)+MAX((Expenses!KB$14-$AB102/12)*$AA102*$F101,0)+MAX((Expenses!KB$17-$AB103/12)*$AA103*$F101,0)+MAX((Expenses!KB$16-$AB104/12)*$AA104*$F101,0)+MAX((Expenses!KB$18-$AB105/12)*$AA105*$F101,0)))))</f>
        <v>0</v>
      </c>
      <c r="KE272" s="515">
        <f>IF(OR(KE$167&lt;=EOMONTH($E101,$R101*(1-$O101)),KE$167&gt;EOMONTH($E101,$P101*12*(1-$O101)+$Q101*12*$O101+$R101*(1-$O101))),0,IF($X101="NNN",SUM(Expenses!KC$14:KC$18)*$F101,IF($X101="FSG",0,IF($X101="MG",SUMPRODUCT(Expenses!KC$14:KC$18,$Z101:$Z105)*$F101,MAX((Expenses!KC$15-$AB101/12)*$AA101*$F101,0)+MAX((Expenses!KC$14-$AB102/12)*$AA102*$F101,0)+MAX((Expenses!KC$17-$AB103/12)*$AA103*$F101,0)+MAX((Expenses!KC$16-$AB104/12)*$AA104*$F101,0)+MAX((Expenses!KC$18-$AB105/12)*$AA105*$F101,0)))))</f>
        <v>0</v>
      </c>
      <c r="KF272" s="515">
        <f>IF(OR(KF$167&lt;=EOMONTH($E101,$R101*(1-$O101)),KF$167&gt;EOMONTH($E101,$P101*12*(1-$O101)+$Q101*12*$O101+$R101*(1-$O101))),0,IF($X101="NNN",SUM(Expenses!KD$14:KD$18)*$F101,IF($X101="FSG",0,IF($X101="MG",SUMPRODUCT(Expenses!KD$14:KD$18,$Z101:$Z105)*$F101,MAX((Expenses!KD$15-$AB101/12)*$AA101*$F101,0)+MAX((Expenses!KD$14-$AB102/12)*$AA102*$F101,0)+MAX((Expenses!KD$17-$AB103/12)*$AA103*$F101,0)+MAX((Expenses!KD$16-$AB104/12)*$AA104*$F101,0)+MAX((Expenses!KD$18-$AB105/12)*$AA105*$F101,0)))))</f>
        <v>0</v>
      </c>
      <c r="KG272" s="515">
        <f>IF(OR(KG$167&lt;=EOMONTH($E101,$R101*(1-$O101)),KG$167&gt;EOMONTH($E101,$P101*12*(1-$O101)+$Q101*12*$O101+$R101*(1-$O101))),0,IF($X101="NNN",SUM(Expenses!KE$14:KE$18)*$F101,IF($X101="FSG",0,IF($X101="MG",SUMPRODUCT(Expenses!KE$14:KE$18,$Z101:$Z105)*$F101,MAX((Expenses!KE$15-$AB101/12)*$AA101*$F101,0)+MAX((Expenses!KE$14-$AB102/12)*$AA102*$F101,0)+MAX((Expenses!KE$17-$AB103/12)*$AA103*$F101,0)+MAX((Expenses!KE$16-$AB104/12)*$AA104*$F101,0)+MAX((Expenses!KE$18-$AB105/12)*$AA105*$F101,0)))))</f>
        <v>0</v>
      </c>
      <c r="KH272" s="515">
        <f>IF(OR(KH$167&lt;=EOMONTH($E101,$R101*(1-$O101)),KH$167&gt;EOMONTH($E101,$P101*12*(1-$O101)+$Q101*12*$O101+$R101*(1-$O101))),0,IF($X101="NNN",SUM(Expenses!KF$14:KF$18)*$F101,IF($X101="FSG",0,IF($X101="MG",SUMPRODUCT(Expenses!KF$14:KF$18,$Z101:$Z105)*$F101,MAX((Expenses!KF$15-$AB101/12)*$AA101*$F101,0)+MAX((Expenses!KF$14-$AB102/12)*$AA102*$F101,0)+MAX((Expenses!KF$17-$AB103/12)*$AA103*$F101,0)+MAX((Expenses!KF$16-$AB104/12)*$AA104*$F101,0)+MAX((Expenses!KF$18-$AB105/12)*$AA105*$F101,0)))))</f>
        <v>0</v>
      </c>
      <c r="KI272" s="515">
        <f>IF(OR(KI$167&lt;=EOMONTH($E101,$R101*(1-$O101)),KI$167&gt;EOMONTH($E101,$P101*12*(1-$O101)+$Q101*12*$O101+$R101*(1-$O101))),0,IF($X101="NNN",SUM(Expenses!KG$14:KG$18)*$F101,IF($X101="FSG",0,IF($X101="MG",SUMPRODUCT(Expenses!KG$14:KG$18,$Z101:$Z105)*$F101,MAX((Expenses!KG$15-$AB101/12)*$AA101*$F101,0)+MAX((Expenses!KG$14-$AB102/12)*$AA102*$F101,0)+MAX((Expenses!KG$17-$AB103/12)*$AA103*$F101,0)+MAX((Expenses!KG$16-$AB104/12)*$AA104*$F101,0)+MAX((Expenses!KG$18-$AB105/12)*$AA105*$F101,0)))))</f>
        <v>0</v>
      </c>
      <c r="KJ272" s="515">
        <f>IF(OR(KJ$167&lt;=EOMONTH($E101,$R101*(1-$O101)),KJ$167&gt;EOMONTH($E101,$P101*12*(1-$O101)+$Q101*12*$O101+$R101*(1-$O101))),0,IF($X101="NNN",SUM(Expenses!KH$14:KH$18)*$F101,IF($X101="FSG",0,IF($X101="MG",SUMPRODUCT(Expenses!KH$14:KH$18,$Z101:$Z105)*$F101,MAX((Expenses!KH$15-$AB101/12)*$AA101*$F101,0)+MAX((Expenses!KH$14-$AB102/12)*$AA102*$F101,0)+MAX((Expenses!KH$17-$AB103/12)*$AA103*$F101,0)+MAX((Expenses!KH$16-$AB104/12)*$AA104*$F101,0)+MAX((Expenses!KH$18-$AB105/12)*$AA105*$F101,0)))))</f>
        <v>0</v>
      </c>
      <c r="KK272" s="515">
        <f>IF(OR(KK$167&lt;=EOMONTH($E101,$R101*(1-$O101)),KK$167&gt;EOMONTH($E101,$P101*12*(1-$O101)+$Q101*12*$O101+$R101*(1-$O101))),0,IF($X101="NNN",SUM(Expenses!KI$14:KI$18)*$F101,IF($X101="FSG",0,IF($X101="MG",SUMPRODUCT(Expenses!KI$14:KI$18,$Z101:$Z105)*$F101,MAX((Expenses!KI$15-$AB101/12)*$AA101*$F101,0)+MAX((Expenses!KI$14-$AB102/12)*$AA102*$F101,0)+MAX((Expenses!KI$17-$AB103/12)*$AA103*$F101,0)+MAX((Expenses!KI$16-$AB104/12)*$AA104*$F101,0)+MAX((Expenses!KI$18-$AB105/12)*$AA105*$F101,0)))))</f>
        <v>0</v>
      </c>
      <c r="KL272" s="515">
        <f>IF(OR(KL$167&lt;=EOMONTH($E101,$R101*(1-$O101)),KL$167&gt;EOMONTH($E101,$P101*12*(1-$O101)+$Q101*12*$O101+$R101*(1-$O101))),0,IF($X101="NNN",SUM(Expenses!KJ$14:KJ$18)*$F101,IF($X101="FSG",0,IF($X101="MG",SUMPRODUCT(Expenses!KJ$14:KJ$18,$Z101:$Z105)*$F101,MAX((Expenses!KJ$15-$AB101/12)*$AA101*$F101,0)+MAX((Expenses!KJ$14-$AB102/12)*$AA102*$F101,0)+MAX((Expenses!KJ$17-$AB103/12)*$AA103*$F101,0)+MAX((Expenses!KJ$16-$AB104/12)*$AA104*$F101,0)+MAX((Expenses!KJ$18-$AB105/12)*$AA105*$F101,0)))))</f>
        <v>0</v>
      </c>
      <c r="KM272" s="515">
        <f>IF(OR(KM$167&lt;=EOMONTH($E101,$R101*(1-$O101)),KM$167&gt;EOMONTH($E101,$P101*12*(1-$O101)+$Q101*12*$O101+$R101*(1-$O101))),0,IF($X101="NNN",SUM(Expenses!KK$14:KK$18)*$F101,IF($X101="FSG",0,IF($X101="MG",SUMPRODUCT(Expenses!KK$14:KK$18,$Z101:$Z105)*$F101,MAX((Expenses!KK$15-$AB101/12)*$AA101*$F101,0)+MAX((Expenses!KK$14-$AB102/12)*$AA102*$F101,0)+MAX((Expenses!KK$17-$AB103/12)*$AA103*$F101,0)+MAX((Expenses!KK$16-$AB104/12)*$AA104*$F101,0)+MAX((Expenses!KK$18-$AB105/12)*$AA105*$F101,0)))))</f>
        <v>0</v>
      </c>
      <c r="KN272" s="515">
        <f>IF(OR(KN$167&lt;=EOMONTH($E101,$R101*(1-$O101)),KN$167&gt;EOMONTH($E101,$P101*12*(1-$O101)+$Q101*12*$O101+$R101*(1-$O101))),0,IF($X101="NNN",SUM(Expenses!KL$14:KL$18)*$F101,IF($X101="FSG",0,IF($X101="MG",SUMPRODUCT(Expenses!KL$14:KL$18,$Z101:$Z105)*$F101,MAX((Expenses!KL$15-$AB101/12)*$AA101*$F101,0)+MAX((Expenses!KL$14-$AB102/12)*$AA102*$F101,0)+MAX((Expenses!KL$17-$AB103/12)*$AA103*$F101,0)+MAX((Expenses!KL$16-$AB104/12)*$AA104*$F101,0)+MAX((Expenses!KL$18-$AB105/12)*$AA105*$F101,0)))))</f>
        <v>0</v>
      </c>
      <c r="KO272" s="515">
        <f>IF(OR(KO$167&lt;=EOMONTH($E101,$R101*(1-$O101)),KO$167&gt;EOMONTH($E101,$P101*12*(1-$O101)+$Q101*12*$O101+$R101*(1-$O101))),0,IF($X101="NNN",SUM(Expenses!KM$14:KM$18)*$F101,IF($X101="FSG",0,IF($X101="MG",SUMPRODUCT(Expenses!KM$14:KM$18,$Z101:$Z105)*$F101,MAX((Expenses!KM$15-$AB101/12)*$AA101*$F101,0)+MAX((Expenses!KM$14-$AB102/12)*$AA102*$F101,0)+MAX((Expenses!KM$17-$AB103/12)*$AA103*$F101,0)+MAX((Expenses!KM$16-$AB104/12)*$AA104*$F101,0)+MAX((Expenses!KM$18-$AB105/12)*$AA105*$F101,0)))))</f>
        <v>0</v>
      </c>
      <c r="KP272" s="515">
        <f>IF(OR(KP$167&lt;=EOMONTH($E101,$R101*(1-$O101)),KP$167&gt;EOMONTH($E101,$P101*12*(1-$O101)+$Q101*12*$O101+$R101*(1-$O101))),0,IF($X101="NNN",SUM(Expenses!KN$14:KN$18)*$F101,IF($X101="FSG",0,IF($X101="MG",SUMPRODUCT(Expenses!KN$14:KN$18,$Z101:$Z105)*$F101,MAX((Expenses!KN$15-$AB101/12)*$AA101*$F101,0)+MAX((Expenses!KN$14-$AB102/12)*$AA102*$F101,0)+MAX((Expenses!KN$17-$AB103/12)*$AA103*$F101,0)+MAX((Expenses!KN$16-$AB104/12)*$AA104*$F101,0)+MAX((Expenses!KN$18-$AB105/12)*$AA105*$F101,0)))))</f>
        <v>0</v>
      </c>
      <c r="KQ272" s="515">
        <f>IF(OR(KQ$167&lt;=EOMONTH($E101,$R101*(1-$O101)),KQ$167&gt;EOMONTH($E101,$P101*12*(1-$O101)+$Q101*12*$O101+$R101*(1-$O101))),0,IF($X101="NNN",SUM(Expenses!KO$14:KO$18)*$F101,IF($X101="FSG",0,IF($X101="MG",SUMPRODUCT(Expenses!KO$14:KO$18,$Z101:$Z105)*$F101,MAX((Expenses!KO$15-$AB101/12)*$AA101*$F101,0)+MAX((Expenses!KO$14-$AB102/12)*$AA102*$F101,0)+MAX((Expenses!KO$17-$AB103/12)*$AA103*$F101,0)+MAX((Expenses!KO$16-$AB104/12)*$AA104*$F101,0)+MAX((Expenses!KO$18-$AB105/12)*$AA105*$F101,0)))))</f>
        <v>0</v>
      </c>
      <c r="KR272" s="515">
        <f>IF(OR(KR$167&lt;=EOMONTH($E101,$R101*(1-$O101)),KR$167&gt;EOMONTH($E101,$P101*12*(1-$O101)+$Q101*12*$O101+$R101*(1-$O101))),0,IF($X101="NNN",SUM(Expenses!KP$14:KP$18)*$F101,IF($X101="FSG",0,IF($X101="MG",SUMPRODUCT(Expenses!KP$14:KP$18,$Z101:$Z105)*$F101,MAX((Expenses!KP$15-$AB101/12)*$AA101*$F101,0)+MAX((Expenses!KP$14-$AB102/12)*$AA102*$F101,0)+MAX((Expenses!KP$17-$AB103/12)*$AA103*$F101,0)+MAX((Expenses!KP$16-$AB104/12)*$AA104*$F101,0)+MAX((Expenses!KP$18-$AB105/12)*$AA105*$F101,0)))))</f>
        <v>0</v>
      </c>
      <c r="KS272" s="515">
        <f>IF(OR(KS$167&lt;=EOMONTH($E101,$R101*(1-$O101)),KS$167&gt;EOMONTH($E101,$P101*12*(1-$O101)+$Q101*12*$O101+$R101*(1-$O101))),0,IF($X101="NNN",SUM(Expenses!KQ$14:KQ$18)*$F101,IF($X101="FSG",0,IF($X101="MG",SUMPRODUCT(Expenses!KQ$14:KQ$18,$Z101:$Z105)*$F101,MAX((Expenses!KQ$15-$AB101/12)*$AA101*$F101,0)+MAX((Expenses!KQ$14-$AB102/12)*$AA102*$F101,0)+MAX((Expenses!KQ$17-$AB103/12)*$AA103*$F101,0)+MAX((Expenses!KQ$16-$AB104/12)*$AA104*$F101,0)+MAX((Expenses!KQ$18-$AB105/12)*$AA105*$F101,0)))))</f>
        <v>0</v>
      </c>
      <c r="KT272" s="515">
        <f>IF(OR(KT$167&lt;=EOMONTH($E101,$R101*(1-$O101)),KT$167&gt;EOMONTH($E101,$P101*12*(1-$O101)+$Q101*12*$O101+$R101*(1-$O101))),0,IF($X101="NNN",SUM(Expenses!KR$14:KR$18)*$F101,IF($X101="FSG",0,IF($X101="MG",SUMPRODUCT(Expenses!KR$14:KR$18,$Z101:$Z105)*$F101,MAX((Expenses!KR$15-$AB101/12)*$AA101*$F101,0)+MAX((Expenses!KR$14-$AB102/12)*$AA102*$F101,0)+MAX((Expenses!KR$17-$AB103/12)*$AA103*$F101,0)+MAX((Expenses!KR$16-$AB104/12)*$AA104*$F101,0)+MAX((Expenses!KR$18-$AB105/12)*$AA105*$F101,0)))))</f>
        <v>0</v>
      </c>
      <c r="KU272" s="515">
        <f>IF(OR(KU$167&lt;=EOMONTH($E101,$R101*(1-$O101)),KU$167&gt;EOMONTH($E101,$P101*12*(1-$O101)+$Q101*12*$O101+$R101*(1-$O101))),0,IF($X101="NNN",SUM(Expenses!KS$14:KS$18)*$F101,IF($X101="FSG",0,IF($X101="MG",SUMPRODUCT(Expenses!KS$14:KS$18,$Z101:$Z105)*$F101,MAX((Expenses!KS$15-$AB101/12)*$AA101*$F101,0)+MAX((Expenses!KS$14-$AB102/12)*$AA102*$F101,0)+MAX((Expenses!KS$17-$AB103/12)*$AA103*$F101,0)+MAX((Expenses!KS$16-$AB104/12)*$AA104*$F101,0)+MAX((Expenses!KS$18-$AB105/12)*$AA105*$F101,0)))))</f>
        <v>0</v>
      </c>
      <c r="KV272" s="515">
        <f>IF(OR(KV$167&lt;=EOMONTH($E101,$R101*(1-$O101)),KV$167&gt;EOMONTH($E101,$P101*12*(1-$O101)+$Q101*12*$O101+$R101*(1-$O101))),0,IF($X101="NNN",SUM(Expenses!KT$14:KT$18)*$F101,IF($X101="FSG",0,IF($X101="MG",SUMPRODUCT(Expenses!KT$14:KT$18,$Z101:$Z105)*$F101,MAX((Expenses!KT$15-$AB101/12)*$AA101*$F101,0)+MAX((Expenses!KT$14-$AB102/12)*$AA102*$F101,0)+MAX((Expenses!KT$17-$AB103/12)*$AA103*$F101,0)+MAX((Expenses!KT$16-$AB104/12)*$AA104*$F101,0)+MAX((Expenses!KT$18-$AB105/12)*$AA105*$F101,0)))))</f>
        <v>0</v>
      </c>
      <c r="KW272" s="515">
        <f>IF(OR(KW$167&lt;=EOMONTH($E101,$R101*(1-$O101)),KW$167&gt;EOMONTH($E101,$P101*12*(1-$O101)+$Q101*12*$O101+$R101*(1-$O101))),0,IF($X101="NNN",SUM(Expenses!KU$14:KU$18)*$F101,IF($X101="FSG",0,IF($X101="MG",SUMPRODUCT(Expenses!KU$14:KU$18,$Z101:$Z105)*$F101,MAX((Expenses!KU$15-$AB101/12)*$AA101*$F101,0)+MAX((Expenses!KU$14-$AB102/12)*$AA102*$F101,0)+MAX((Expenses!KU$17-$AB103/12)*$AA103*$F101,0)+MAX((Expenses!KU$16-$AB104/12)*$AA104*$F101,0)+MAX((Expenses!KU$18-$AB105/12)*$AA105*$F101,0)))))</f>
        <v>0</v>
      </c>
      <c r="KX272" s="515">
        <f>IF(OR(KX$167&lt;=EOMONTH($E101,$R101*(1-$O101)),KX$167&gt;EOMONTH($E101,$P101*12*(1-$O101)+$Q101*12*$O101+$R101*(1-$O101))),0,IF($X101="NNN",SUM(Expenses!KV$14:KV$18)*$F101,IF($X101="FSG",0,IF($X101="MG",SUMPRODUCT(Expenses!KV$14:KV$18,$Z101:$Z105)*$F101,MAX((Expenses!KV$15-$AB101/12)*$AA101*$F101,0)+MAX((Expenses!KV$14-$AB102/12)*$AA102*$F101,0)+MAX((Expenses!KV$17-$AB103/12)*$AA103*$F101,0)+MAX((Expenses!KV$16-$AB104/12)*$AA104*$F101,0)+MAX((Expenses!KV$18-$AB105/12)*$AA105*$F101,0)))))</f>
        <v>0</v>
      </c>
      <c r="KY272" s="515">
        <f>IF(OR(KY$167&lt;=EOMONTH($E101,$R101*(1-$O101)),KY$167&gt;EOMONTH($E101,$P101*12*(1-$O101)+$Q101*12*$O101+$R101*(1-$O101))),0,IF($X101="NNN",SUM(Expenses!KW$14:KW$18)*$F101,IF($X101="FSG",0,IF($X101="MG",SUMPRODUCT(Expenses!KW$14:KW$18,$Z101:$Z105)*$F101,MAX((Expenses!KW$15-$AB101/12)*$AA101*$F101,0)+MAX((Expenses!KW$14-$AB102/12)*$AA102*$F101,0)+MAX((Expenses!KW$17-$AB103/12)*$AA103*$F101,0)+MAX((Expenses!KW$16-$AB104/12)*$AA104*$F101,0)+MAX((Expenses!KW$18-$AB105/12)*$AA105*$F101,0)))))</f>
        <v>0</v>
      </c>
      <c r="KZ272" s="515">
        <f>IF(OR(KZ$167&lt;=EOMONTH($E101,$R101*(1-$O101)),KZ$167&gt;EOMONTH($E101,$P101*12*(1-$O101)+$Q101*12*$O101+$R101*(1-$O101))),0,IF($X101="NNN",SUM(Expenses!KX$14:KX$18)*$F101,IF($X101="FSG",0,IF($X101="MG",SUMPRODUCT(Expenses!KX$14:KX$18,$Z101:$Z105)*$F101,MAX((Expenses!KX$15-$AB101/12)*$AA101*$F101,0)+MAX((Expenses!KX$14-$AB102/12)*$AA102*$F101,0)+MAX((Expenses!KX$17-$AB103/12)*$AA103*$F101,0)+MAX((Expenses!KX$16-$AB104/12)*$AA104*$F101,0)+MAX((Expenses!KX$18-$AB105/12)*$AA105*$F101,0)))))</f>
        <v>0</v>
      </c>
      <c r="LA272" s="515">
        <f>IF(OR(LA$167&lt;=EOMONTH($E101,$R101*(1-$O101)),LA$167&gt;EOMONTH($E101,$P101*12*(1-$O101)+$Q101*12*$O101+$R101*(1-$O101))),0,IF($X101="NNN",SUM(Expenses!KY$14:KY$18)*$F101,IF($X101="FSG",0,IF($X101="MG",SUMPRODUCT(Expenses!KY$14:KY$18,$Z101:$Z105)*$F101,MAX((Expenses!KY$15-$AB101/12)*$AA101*$F101,0)+MAX((Expenses!KY$14-$AB102/12)*$AA102*$F101,0)+MAX((Expenses!KY$17-$AB103/12)*$AA103*$F101,0)+MAX((Expenses!KY$16-$AB104/12)*$AA104*$F101,0)+MAX((Expenses!KY$18-$AB105/12)*$AA105*$F101,0)))))</f>
        <v>0</v>
      </c>
      <c r="LB272" s="515">
        <f>IF(OR(LB$167&lt;=EOMONTH($E101,$R101*(1-$O101)),LB$167&gt;EOMONTH($E101,$P101*12*(1-$O101)+$Q101*12*$O101+$R101*(1-$O101))),0,IF($X101="NNN",SUM(Expenses!KZ$14:KZ$18)*$F101,IF($X101="FSG",0,IF($X101="MG",SUMPRODUCT(Expenses!KZ$14:KZ$18,$Z101:$Z105)*$F101,MAX((Expenses!KZ$15-$AB101/12)*$AA101*$F101,0)+MAX((Expenses!KZ$14-$AB102/12)*$AA102*$F101,0)+MAX((Expenses!KZ$17-$AB103/12)*$AA103*$F101,0)+MAX((Expenses!KZ$16-$AB104/12)*$AA104*$F101,0)+MAX((Expenses!KZ$18-$AB105/12)*$AA105*$F101,0)))))</f>
        <v>0</v>
      </c>
      <c r="LC272" s="515">
        <f>IF(OR(LC$167&lt;=EOMONTH($E101,$R101*(1-$O101)),LC$167&gt;EOMONTH($E101,$P101*12*(1-$O101)+$Q101*12*$O101+$R101*(1-$O101))),0,IF($X101="NNN",SUM(Expenses!LA$14:LA$18)*$F101,IF($X101="FSG",0,IF($X101="MG",SUMPRODUCT(Expenses!LA$14:LA$18,$Z101:$Z105)*$F101,MAX((Expenses!LA$15-$AB101/12)*$AA101*$F101,0)+MAX((Expenses!LA$14-$AB102/12)*$AA102*$F101,0)+MAX((Expenses!LA$17-$AB103/12)*$AA103*$F101,0)+MAX((Expenses!LA$16-$AB104/12)*$AA104*$F101,0)+MAX((Expenses!LA$18-$AB105/12)*$AA105*$F101,0)))))</f>
        <v>0</v>
      </c>
      <c r="LD272" s="515">
        <f>IF(OR(LD$167&lt;=EOMONTH($E101,$R101*(1-$O101)),LD$167&gt;EOMONTH($E101,$P101*12*(1-$O101)+$Q101*12*$O101+$R101*(1-$O101))),0,IF($X101="NNN",SUM(Expenses!LB$14:LB$18)*$F101,IF($X101="FSG",0,IF($X101="MG",SUMPRODUCT(Expenses!LB$14:LB$18,$Z101:$Z105)*$F101,MAX((Expenses!LB$15-$AB101/12)*$AA101*$F101,0)+MAX((Expenses!LB$14-$AB102/12)*$AA102*$F101,0)+MAX((Expenses!LB$17-$AB103/12)*$AA103*$F101,0)+MAX((Expenses!LB$16-$AB104/12)*$AA104*$F101,0)+MAX((Expenses!LB$18-$AB105/12)*$AA105*$F101,0)))))</f>
        <v>0</v>
      </c>
      <c r="LE272" s="515">
        <f>IF(OR(LE$167&lt;=EOMONTH($E101,$R101*(1-$O101)),LE$167&gt;EOMONTH($E101,$P101*12*(1-$O101)+$Q101*12*$O101+$R101*(1-$O101))),0,IF($X101="NNN",SUM(Expenses!LC$14:LC$18)*$F101,IF($X101="FSG",0,IF($X101="MG",SUMPRODUCT(Expenses!LC$14:LC$18,$Z101:$Z105)*$F101,MAX((Expenses!LC$15-$AB101/12)*$AA101*$F101,0)+MAX((Expenses!LC$14-$AB102/12)*$AA102*$F101,0)+MAX((Expenses!LC$17-$AB103/12)*$AA103*$F101,0)+MAX((Expenses!LC$16-$AB104/12)*$AA104*$F101,0)+MAX((Expenses!LC$18-$AB105/12)*$AA105*$F101,0)))))</f>
        <v>0</v>
      </c>
      <c r="LF272" s="515">
        <f>IF(OR(LF$167&lt;=EOMONTH($E101,$R101*(1-$O101)),LF$167&gt;EOMONTH($E101,$P101*12*(1-$O101)+$Q101*12*$O101+$R101*(1-$O101))),0,IF($X101="NNN",SUM(Expenses!LD$14:LD$18)*$F101,IF($X101="FSG",0,IF($X101="MG",SUMPRODUCT(Expenses!LD$14:LD$18,$Z101:$Z105)*$F101,MAX((Expenses!LD$15-$AB101/12)*$AA101*$F101,0)+MAX((Expenses!LD$14-$AB102/12)*$AA102*$F101,0)+MAX((Expenses!LD$17-$AB103/12)*$AA103*$F101,0)+MAX((Expenses!LD$16-$AB104/12)*$AA104*$F101,0)+MAX((Expenses!LD$18-$AB105/12)*$AA105*$F101,0)))))</f>
        <v>0</v>
      </c>
      <c r="LG272" s="515">
        <f>IF(OR(LG$167&lt;=EOMONTH($E101,$R101*(1-$O101)),LG$167&gt;EOMONTH($E101,$P101*12*(1-$O101)+$Q101*12*$O101+$R101*(1-$O101))),0,IF($X101="NNN",SUM(Expenses!LE$14:LE$18)*$F101,IF($X101="FSG",0,IF($X101="MG",SUMPRODUCT(Expenses!LE$14:LE$18,$Z101:$Z105)*$F101,MAX((Expenses!LE$15-$AB101/12)*$AA101*$F101,0)+MAX((Expenses!LE$14-$AB102/12)*$AA102*$F101,0)+MAX((Expenses!LE$17-$AB103/12)*$AA103*$F101,0)+MAX((Expenses!LE$16-$AB104/12)*$AA104*$F101,0)+MAX((Expenses!LE$18-$AB105/12)*$AA105*$F101,0)))))</f>
        <v>0</v>
      </c>
      <c r="LH272" s="515">
        <f>IF(OR(LH$167&lt;=EOMONTH($E101,$R101*(1-$O101)),LH$167&gt;EOMONTH($E101,$P101*12*(1-$O101)+$Q101*12*$O101+$R101*(1-$O101))),0,IF($X101="NNN",SUM(Expenses!LF$14:LF$18)*$F101,IF($X101="FSG",0,IF($X101="MG",SUMPRODUCT(Expenses!LF$14:LF$18,$Z101:$Z105)*$F101,MAX((Expenses!LF$15-$AB101/12)*$AA101*$F101,0)+MAX((Expenses!LF$14-$AB102/12)*$AA102*$F101,0)+MAX((Expenses!LF$17-$AB103/12)*$AA103*$F101,0)+MAX((Expenses!LF$16-$AB104/12)*$AA104*$F101,0)+MAX((Expenses!LF$18-$AB105/12)*$AA105*$F101,0)))))</f>
        <v>0</v>
      </c>
      <c r="LI272" s="515">
        <f>IF(OR(LI$167&lt;=EOMONTH($E101,$R101*(1-$O101)),LI$167&gt;EOMONTH($E101,$P101*12*(1-$O101)+$Q101*12*$O101+$R101*(1-$O101))),0,IF($X101="NNN",SUM(Expenses!LG$14:LG$18)*$F101,IF($X101="FSG",0,IF($X101="MG",SUMPRODUCT(Expenses!LG$14:LG$18,$Z101:$Z105)*$F101,MAX((Expenses!LG$15-$AB101/12)*$AA101*$F101,0)+MAX((Expenses!LG$14-$AB102/12)*$AA102*$F101,0)+MAX((Expenses!LG$17-$AB103/12)*$AA103*$F101,0)+MAX((Expenses!LG$16-$AB104/12)*$AA104*$F101,0)+MAX((Expenses!LG$18-$AB105/12)*$AA105*$F101,0)))))</f>
        <v>0</v>
      </c>
      <c r="LJ272" s="515">
        <f>IF(OR(LJ$167&lt;=EOMONTH($E101,$R101*(1-$O101)),LJ$167&gt;EOMONTH($E101,$P101*12*(1-$O101)+$Q101*12*$O101+$R101*(1-$O101))),0,IF($X101="NNN",SUM(Expenses!LH$14:LH$18)*$F101,IF($X101="FSG",0,IF($X101="MG",SUMPRODUCT(Expenses!LH$14:LH$18,$Z101:$Z105)*$F101,MAX((Expenses!LH$15-$AB101/12)*$AA101*$F101,0)+MAX((Expenses!LH$14-$AB102/12)*$AA102*$F101,0)+MAX((Expenses!LH$17-$AB103/12)*$AA103*$F101,0)+MAX((Expenses!LH$16-$AB104/12)*$AA104*$F101,0)+MAX((Expenses!LH$18-$AB105/12)*$AA105*$F101,0)))))</f>
        <v>0</v>
      </c>
      <c r="LK272" s="515">
        <f>IF(OR(LK$167&lt;=EOMONTH($E101,$R101*(1-$O101)),LK$167&gt;EOMONTH($E101,$P101*12*(1-$O101)+$Q101*12*$O101+$R101*(1-$O101))),0,IF($X101="NNN",SUM(Expenses!LI$14:LI$18)*$F101,IF($X101="FSG",0,IF($X101="MG",SUMPRODUCT(Expenses!LI$14:LI$18,$Z101:$Z105)*$F101,MAX((Expenses!LI$15-$AB101/12)*$AA101*$F101,0)+MAX((Expenses!LI$14-$AB102/12)*$AA102*$F101,0)+MAX((Expenses!LI$17-$AB103/12)*$AA103*$F101,0)+MAX((Expenses!LI$16-$AB104/12)*$AA104*$F101,0)+MAX((Expenses!LI$18-$AB105/12)*$AA105*$F101,0)))))</f>
        <v>0</v>
      </c>
      <c r="LL272" s="515">
        <f>IF(OR(LL$167&lt;=EOMONTH($E101,$R101*(1-$O101)),LL$167&gt;EOMONTH($E101,$P101*12*(1-$O101)+$Q101*12*$O101+$R101*(1-$O101))),0,IF($X101="NNN",SUM(Expenses!LJ$14:LJ$18)*$F101,IF($X101="FSG",0,IF($X101="MG",SUMPRODUCT(Expenses!LJ$14:LJ$18,$Z101:$Z105)*$F101,MAX((Expenses!LJ$15-$AB101/12)*$AA101*$F101,0)+MAX((Expenses!LJ$14-$AB102/12)*$AA102*$F101,0)+MAX((Expenses!LJ$17-$AB103/12)*$AA103*$F101,0)+MAX((Expenses!LJ$16-$AB104/12)*$AA104*$F101,0)+MAX((Expenses!LJ$18-$AB105/12)*$AA105*$F101,0)))))</f>
        <v>0</v>
      </c>
      <c r="LM272" s="515">
        <f>IF(OR(LM$167&lt;=EOMONTH($E101,$R101*(1-$O101)),LM$167&gt;EOMONTH($E101,$P101*12*(1-$O101)+$Q101*12*$O101+$R101*(1-$O101))),0,IF($X101="NNN",SUM(Expenses!LK$14:LK$18)*$F101,IF($X101="FSG",0,IF($X101="MG",SUMPRODUCT(Expenses!LK$14:LK$18,$Z101:$Z105)*$F101,MAX((Expenses!LK$15-$AB101/12)*$AA101*$F101,0)+MAX((Expenses!LK$14-$AB102/12)*$AA102*$F101,0)+MAX((Expenses!LK$17-$AB103/12)*$AA103*$F101,0)+MAX((Expenses!LK$16-$AB104/12)*$AA104*$F101,0)+MAX((Expenses!LK$18-$AB105/12)*$AA105*$F101,0)))))</f>
        <v>0</v>
      </c>
      <c r="LN272" s="515">
        <f>IF(OR(LN$167&lt;=EOMONTH($E101,$R101*(1-$O101)),LN$167&gt;EOMONTH($E101,$P101*12*(1-$O101)+$Q101*12*$O101+$R101*(1-$O101))),0,IF($X101="NNN",SUM(Expenses!LL$14:LL$18)*$F101,IF($X101="FSG",0,IF($X101="MG",SUMPRODUCT(Expenses!LL$14:LL$18,$Z101:$Z105)*$F101,MAX((Expenses!LL$15-$AB101/12)*$AA101*$F101,0)+MAX((Expenses!LL$14-$AB102/12)*$AA102*$F101,0)+MAX((Expenses!LL$17-$AB103/12)*$AA103*$F101,0)+MAX((Expenses!LL$16-$AB104/12)*$AA104*$F101,0)+MAX((Expenses!LL$18-$AB105/12)*$AA105*$F101,0)))))</f>
        <v>0</v>
      </c>
      <c r="LO272" s="515">
        <f>IF(OR(LO$167&lt;=EOMONTH($E101,$R101*(1-$O101)),LO$167&gt;EOMONTH($E101,$P101*12*(1-$O101)+$Q101*12*$O101+$R101*(1-$O101))),0,IF($X101="NNN",SUM(Expenses!LM$14:LM$18)*$F101,IF($X101="FSG",0,IF($X101="MG",SUMPRODUCT(Expenses!LM$14:LM$18,$Z101:$Z105)*$F101,MAX((Expenses!LM$15-$AB101/12)*$AA101*$F101,0)+MAX((Expenses!LM$14-$AB102/12)*$AA102*$F101,0)+MAX((Expenses!LM$17-$AB103/12)*$AA103*$F101,0)+MAX((Expenses!LM$16-$AB104/12)*$AA104*$F101,0)+MAX((Expenses!LM$18-$AB105/12)*$AA105*$F101,0)))))</f>
        <v>0</v>
      </c>
      <c r="LP272" s="515">
        <f>IF(OR(LP$167&lt;=EOMONTH($E101,$R101*(1-$O101)),LP$167&gt;EOMONTH($E101,$P101*12*(1-$O101)+$Q101*12*$O101+$R101*(1-$O101))),0,IF($X101="NNN",SUM(Expenses!LN$14:LN$18)*$F101,IF($X101="FSG",0,IF($X101="MG",SUMPRODUCT(Expenses!LN$14:LN$18,$Z101:$Z105)*$F101,MAX((Expenses!LN$15-$AB101/12)*$AA101*$F101,0)+MAX((Expenses!LN$14-$AB102/12)*$AA102*$F101,0)+MAX((Expenses!LN$17-$AB103/12)*$AA103*$F101,0)+MAX((Expenses!LN$16-$AB104/12)*$AA104*$F101,0)+MAX((Expenses!LN$18-$AB105/12)*$AA105*$F101,0)))))</f>
        <v>0</v>
      </c>
      <c r="LQ272" s="515">
        <f>IF(OR(LQ$167&lt;=EOMONTH($E101,$R101*(1-$O101)),LQ$167&gt;EOMONTH($E101,$P101*12*(1-$O101)+$Q101*12*$O101+$R101*(1-$O101))),0,IF($X101="NNN",SUM(Expenses!LO$14:LO$18)*$F101,IF($X101="FSG",0,IF($X101="MG",SUMPRODUCT(Expenses!LO$14:LO$18,$Z101:$Z105)*$F101,MAX((Expenses!LO$15-$AB101/12)*$AA101*$F101,0)+MAX((Expenses!LO$14-$AB102/12)*$AA102*$F101,0)+MAX((Expenses!LO$17-$AB103/12)*$AA103*$F101,0)+MAX((Expenses!LO$16-$AB104/12)*$AA104*$F101,0)+MAX((Expenses!LO$18-$AB105/12)*$AA105*$F101,0)))))</f>
        <v>0</v>
      </c>
      <c r="LR272" s="515">
        <f>IF(OR(LR$167&lt;=EOMONTH($E101,$R101*(1-$O101)),LR$167&gt;EOMONTH($E101,$P101*12*(1-$O101)+$Q101*12*$O101+$R101*(1-$O101))),0,IF($X101="NNN",SUM(Expenses!LP$14:LP$18)*$F101,IF($X101="FSG",0,IF($X101="MG",SUMPRODUCT(Expenses!LP$14:LP$18,$Z101:$Z105)*$F101,MAX((Expenses!LP$15-$AB101/12)*$AA101*$F101,0)+MAX((Expenses!LP$14-$AB102/12)*$AA102*$F101,0)+MAX((Expenses!LP$17-$AB103/12)*$AA103*$F101,0)+MAX((Expenses!LP$16-$AB104/12)*$AA104*$F101,0)+MAX((Expenses!LP$18-$AB105/12)*$AA105*$F101,0)))))</f>
        <v>0</v>
      </c>
      <c r="LS272" s="515">
        <f>IF(OR(LS$167&lt;=EOMONTH($E101,$R101*(1-$O101)),LS$167&gt;EOMONTH($E101,$P101*12*(1-$O101)+$Q101*12*$O101+$R101*(1-$O101))),0,IF($X101="NNN",SUM(Expenses!LQ$14:LQ$18)*$F101,IF($X101="FSG",0,IF($X101="MG",SUMPRODUCT(Expenses!LQ$14:LQ$18,$Z101:$Z105)*$F101,MAX((Expenses!LQ$15-$AB101/12)*$AA101*$F101,0)+MAX((Expenses!LQ$14-$AB102/12)*$AA102*$F101,0)+MAX((Expenses!LQ$17-$AB103/12)*$AA103*$F101,0)+MAX((Expenses!LQ$16-$AB104/12)*$AA104*$F101,0)+MAX((Expenses!LQ$18-$AB105/12)*$AA105*$F101,0)))))</f>
        <v>0</v>
      </c>
      <c r="LT272" s="515">
        <f>IF(OR(LT$167&lt;=EOMONTH($E101,$R101*(1-$O101)),LT$167&gt;EOMONTH($E101,$P101*12*(1-$O101)+$Q101*12*$O101+$R101*(1-$O101))),0,IF($X101="NNN",SUM(Expenses!LR$14:LR$18)*$F101,IF($X101="FSG",0,IF($X101="MG",SUMPRODUCT(Expenses!LR$14:LR$18,$Z101:$Z105)*$F101,MAX((Expenses!LR$15-$AB101/12)*$AA101*$F101,0)+MAX((Expenses!LR$14-$AB102/12)*$AA102*$F101,0)+MAX((Expenses!LR$17-$AB103/12)*$AA103*$F101,0)+MAX((Expenses!LR$16-$AB104/12)*$AA104*$F101,0)+MAX((Expenses!LR$18-$AB105/12)*$AA105*$F101,0)))))</f>
        <v>0</v>
      </c>
      <c r="LU272" s="515">
        <f>IF(OR(LU$167&lt;=EOMONTH($E101,$R101*(1-$O101)),LU$167&gt;EOMONTH($E101,$P101*12*(1-$O101)+$Q101*12*$O101+$R101*(1-$O101))),0,IF($X101="NNN",SUM(Expenses!LS$14:LS$18)*$F101,IF($X101="FSG",0,IF($X101="MG",SUMPRODUCT(Expenses!LS$14:LS$18,$Z101:$Z105)*$F101,MAX((Expenses!LS$15-$AB101/12)*$AA101*$F101,0)+MAX((Expenses!LS$14-$AB102/12)*$AA102*$F101,0)+MAX((Expenses!LS$17-$AB103/12)*$AA103*$F101,0)+MAX((Expenses!LS$16-$AB104/12)*$AA104*$F101,0)+MAX((Expenses!LS$18-$AB105/12)*$AA105*$F101,0)))))</f>
        <v>0</v>
      </c>
      <c r="LV272" s="515">
        <f>IF(OR(LV$167&lt;=EOMONTH($E101,$R101*(1-$O101)),LV$167&gt;EOMONTH($E101,$P101*12*(1-$O101)+$Q101*12*$O101+$R101*(1-$O101))),0,IF($X101="NNN",SUM(Expenses!LT$14:LT$18)*$F101,IF($X101="FSG",0,IF($X101="MG",SUMPRODUCT(Expenses!LT$14:LT$18,$Z101:$Z105)*$F101,MAX((Expenses!LT$15-$AB101/12)*$AA101*$F101,0)+MAX((Expenses!LT$14-$AB102/12)*$AA102*$F101,0)+MAX((Expenses!LT$17-$AB103/12)*$AA103*$F101,0)+MAX((Expenses!LT$16-$AB104/12)*$AA104*$F101,0)+MAX((Expenses!LT$18-$AB105/12)*$AA105*$F101,0)))))</f>
        <v>0</v>
      </c>
      <c r="LW272" s="515">
        <f>IF(OR(LW$167&lt;=EOMONTH($E101,$R101*(1-$O101)),LW$167&gt;EOMONTH($E101,$P101*12*(1-$O101)+$Q101*12*$O101+$R101*(1-$O101))),0,IF($X101="NNN",SUM(Expenses!LU$14:LU$18)*$F101,IF($X101="FSG",0,IF($X101="MG",SUMPRODUCT(Expenses!LU$14:LU$18,$Z101:$Z105)*$F101,MAX((Expenses!LU$15-$AB101/12)*$AA101*$F101,0)+MAX((Expenses!LU$14-$AB102/12)*$AA102*$F101,0)+MAX((Expenses!LU$17-$AB103/12)*$AA103*$F101,0)+MAX((Expenses!LU$16-$AB104/12)*$AA104*$F101,0)+MAX((Expenses!LU$18-$AB105/12)*$AA105*$F101,0)))))</f>
        <v>0</v>
      </c>
      <c r="LX272" s="515">
        <f>IF(OR(LX$167&lt;=EOMONTH($E101,$R101*(1-$O101)),LX$167&gt;EOMONTH($E101,$P101*12*(1-$O101)+$Q101*12*$O101+$R101*(1-$O101))),0,IF($X101="NNN",SUM(Expenses!LV$14:LV$18)*$F101,IF($X101="FSG",0,IF($X101="MG",SUMPRODUCT(Expenses!LV$14:LV$18,$Z101:$Z105)*$F101,MAX((Expenses!LV$15-$AB101/12)*$AA101*$F101,0)+MAX((Expenses!LV$14-$AB102/12)*$AA102*$F101,0)+MAX((Expenses!LV$17-$AB103/12)*$AA103*$F101,0)+MAX((Expenses!LV$16-$AB104/12)*$AA104*$F101,0)+MAX((Expenses!LV$18-$AB105/12)*$AA105*$F101,0)))))</f>
        <v>0</v>
      </c>
      <c r="LY272" s="515">
        <f>IF(OR(LY$167&lt;=EOMONTH($E101,$R101*(1-$O101)),LY$167&gt;EOMONTH($E101,$P101*12*(1-$O101)+$Q101*12*$O101+$R101*(1-$O101))),0,IF($X101="NNN",SUM(Expenses!LW$14:LW$18)*$F101,IF($X101="FSG",0,IF($X101="MG",SUMPRODUCT(Expenses!LW$14:LW$18,$Z101:$Z105)*$F101,MAX((Expenses!LW$15-$AB101/12)*$AA101*$F101,0)+MAX((Expenses!LW$14-$AB102/12)*$AA102*$F101,0)+MAX((Expenses!LW$17-$AB103/12)*$AA103*$F101,0)+MAX((Expenses!LW$16-$AB104/12)*$AA104*$F101,0)+MAX((Expenses!LW$18-$AB105/12)*$AA105*$F101,0)))))</f>
        <v>0</v>
      </c>
      <c r="LZ272" s="515">
        <f>IF(OR(LZ$167&lt;=EOMONTH($E101,$R101*(1-$O101)),LZ$167&gt;EOMONTH($E101,$P101*12*(1-$O101)+$Q101*12*$O101+$R101*(1-$O101))),0,IF($X101="NNN",SUM(Expenses!LX$14:LX$18)*$F101,IF($X101="FSG",0,IF($X101="MG",SUMPRODUCT(Expenses!LX$14:LX$18,$Z101:$Z105)*$F101,MAX((Expenses!LX$15-$AB101/12)*$AA101*$F101,0)+MAX((Expenses!LX$14-$AB102/12)*$AA102*$F101,0)+MAX((Expenses!LX$17-$AB103/12)*$AA103*$F101,0)+MAX((Expenses!LX$16-$AB104/12)*$AA104*$F101,0)+MAX((Expenses!LX$18-$AB105/12)*$AA105*$F101,0)))))</f>
        <v>0</v>
      </c>
      <c r="MA272" s="515">
        <f>IF(OR(MA$167&lt;=EOMONTH($E101,$R101*(1-$O101)),MA$167&gt;EOMONTH($E101,$P101*12*(1-$O101)+$Q101*12*$O101+$R101*(1-$O101))),0,IF($X101="NNN",SUM(Expenses!LY$14:LY$18)*$F101,IF($X101="FSG",0,IF($X101="MG",SUMPRODUCT(Expenses!LY$14:LY$18,$Z101:$Z105)*$F101,MAX((Expenses!LY$15-$AB101/12)*$AA101*$F101,0)+MAX((Expenses!LY$14-$AB102/12)*$AA102*$F101,0)+MAX((Expenses!LY$17-$AB103/12)*$AA103*$F101,0)+MAX((Expenses!LY$16-$AB104/12)*$AA104*$F101,0)+MAX((Expenses!LY$18-$AB105/12)*$AA105*$F101,0)))))</f>
        <v>0</v>
      </c>
      <c r="MB272" s="515">
        <f>IF(OR(MB$167&lt;=EOMONTH($E101,$R101*(1-$O101)),MB$167&gt;EOMONTH($E101,$P101*12*(1-$O101)+$Q101*12*$O101+$R101*(1-$O101))),0,IF($X101="NNN",SUM(Expenses!LZ$14:LZ$18)*$F101,IF($X101="FSG",0,IF($X101="MG",SUMPRODUCT(Expenses!LZ$14:LZ$18,$Z101:$Z105)*$F101,MAX((Expenses!LZ$15-$AB101/12)*$AA101*$F101,0)+MAX((Expenses!LZ$14-$AB102/12)*$AA102*$F101,0)+MAX((Expenses!LZ$17-$AB103/12)*$AA103*$F101,0)+MAX((Expenses!LZ$16-$AB104/12)*$AA104*$F101,0)+MAX((Expenses!LZ$18-$AB105/12)*$AA105*$F101,0)))))</f>
        <v>0</v>
      </c>
      <c r="MC272" s="515">
        <f>IF(OR(MC$167&lt;=EOMONTH($E101,$R101*(1-$O101)),MC$167&gt;EOMONTH($E101,$P101*12*(1-$O101)+$Q101*12*$O101+$R101*(1-$O101))),0,IF($X101="NNN",SUM(Expenses!MA$14:MA$18)*$F101,IF($X101="FSG",0,IF($X101="MG",SUMPRODUCT(Expenses!MA$14:MA$18,$Z101:$Z105)*$F101,MAX((Expenses!MA$15-$AB101/12)*$AA101*$F101,0)+MAX((Expenses!MA$14-$AB102/12)*$AA102*$F101,0)+MAX((Expenses!MA$17-$AB103/12)*$AA103*$F101,0)+MAX((Expenses!MA$16-$AB104/12)*$AA104*$F101,0)+MAX((Expenses!MA$18-$AB105/12)*$AA105*$F101,0)))))</f>
        <v>0</v>
      </c>
      <c r="MD272" s="515">
        <f>IF(OR(MD$167&lt;=EOMONTH($E101,$R101*(1-$O101)),MD$167&gt;EOMONTH($E101,$P101*12*(1-$O101)+$Q101*12*$O101+$R101*(1-$O101))),0,IF($X101="NNN",SUM(Expenses!MB$14:MB$18)*$F101,IF($X101="FSG",0,IF($X101="MG",SUMPRODUCT(Expenses!MB$14:MB$18,$Z101:$Z105)*$F101,MAX((Expenses!MB$15-$AB101/12)*$AA101*$F101,0)+MAX((Expenses!MB$14-$AB102/12)*$AA102*$F101,0)+MAX((Expenses!MB$17-$AB103/12)*$AA103*$F101,0)+MAX((Expenses!MB$16-$AB104/12)*$AA104*$F101,0)+MAX((Expenses!MB$18-$AB105/12)*$AA105*$F101,0)))))</f>
        <v>0</v>
      </c>
      <c r="ME272" s="515">
        <f>IF(OR(ME$167&lt;=EOMONTH($E101,$R101*(1-$O101)),ME$167&gt;EOMONTH($E101,$P101*12*(1-$O101)+$Q101*12*$O101+$R101*(1-$O101))),0,IF($X101="NNN",SUM(Expenses!MC$14:MC$18)*$F101,IF($X101="FSG",0,IF($X101="MG",SUMPRODUCT(Expenses!MC$14:MC$18,$Z101:$Z105)*$F101,MAX((Expenses!MC$15-$AB101/12)*$AA101*$F101,0)+MAX((Expenses!MC$14-$AB102/12)*$AA102*$F101,0)+MAX((Expenses!MC$17-$AB103/12)*$AA103*$F101,0)+MAX((Expenses!MC$16-$AB104/12)*$AA104*$F101,0)+MAX((Expenses!MC$18-$AB105/12)*$AA105*$F101,0)))))</f>
        <v>0</v>
      </c>
      <c r="MF272" s="515">
        <f>IF(OR(MF$167&lt;=EOMONTH($E101,$R101*(1-$O101)),MF$167&gt;EOMONTH($E101,$P101*12*(1-$O101)+$Q101*12*$O101+$R101*(1-$O101))),0,IF($X101="NNN",SUM(Expenses!MD$14:MD$18)*$F101,IF($X101="FSG",0,IF($X101="MG",SUMPRODUCT(Expenses!MD$14:MD$18,$Z101:$Z105)*$F101,MAX((Expenses!MD$15-$AB101/12)*$AA101*$F101,0)+MAX((Expenses!MD$14-$AB102/12)*$AA102*$F101,0)+MAX((Expenses!MD$17-$AB103/12)*$AA103*$F101,0)+MAX((Expenses!MD$16-$AB104/12)*$AA104*$F101,0)+MAX((Expenses!MD$18-$AB105/12)*$AA105*$F101,0)))))</f>
        <v>0</v>
      </c>
      <c r="MG272" s="515">
        <f>IF(OR(MG$167&lt;=EOMONTH($E101,$R101*(1-$O101)),MG$167&gt;EOMONTH($E101,$P101*12*(1-$O101)+$Q101*12*$O101+$R101*(1-$O101))),0,IF($X101="NNN",SUM(Expenses!ME$14:ME$18)*$F101,IF($X101="FSG",0,IF($X101="MG",SUMPRODUCT(Expenses!ME$14:ME$18,$Z101:$Z105)*$F101,MAX((Expenses!ME$15-$AB101/12)*$AA101*$F101,0)+MAX((Expenses!ME$14-$AB102/12)*$AA102*$F101,0)+MAX((Expenses!ME$17-$AB103/12)*$AA103*$F101,0)+MAX((Expenses!ME$16-$AB104/12)*$AA104*$F101,0)+MAX((Expenses!ME$18-$AB105/12)*$AA105*$F101,0)))))</f>
        <v>0</v>
      </c>
      <c r="MH272" s="515">
        <f>IF(OR(MH$167&lt;=EOMONTH($E101,$R101*(1-$O101)),MH$167&gt;EOMONTH($E101,$P101*12*(1-$O101)+$Q101*12*$O101+$R101*(1-$O101))),0,IF($X101="NNN",SUM(Expenses!MF$14:MF$18)*$F101,IF($X101="FSG",0,IF($X101="MG",SUMPRODUCT(Expenses!MF$14:MF$18,$Z101:$Z105)*$F101,MAX((Expenses!MF$15-$AB101/12)*$AA101*$F101,0)+MAX((Expenses!MF$14-$AB102/12)*$AA102*$F101,0)+MAX((Expenses!MF$17-$AB103/12)*$AA103*$F101,0)+MAX((Expenses!MF$16-$AB104/12)*$AA104*$F101,0)+MAX((Expenses!MF$18-$AB105/12)*$AA105*$F101,0)))))</f>
        <v>0</v>
      </c>
      <c r="MI272" s="515">
        <f>IF(OR(MI$167&lt;=EOMONTH($E101,$R101*(1-$O101)),MI$167&gt;EOMONTH($E101,$P101*12*(1-$O101)+$Q101*12*$O101+$R101*(1-$O101))),0,IF($X101="NNN",SUM(Expenses!MG$14:MG$18)*$F101,IF($X101="FSG",0,IF($X101="MG",SUMPRODUCT(Expenses!MG$14:MG$18,$Z101:$Z105)*$F101,MAX((Expenses!MG$15-$AB101/12)*$AA101*$F101,0)+MAX((Expenses!MG$14-$AB102/12)*$AA102*$F101,0)+MAX((Expenses!MG$17-$AB103/12)*$AA103*$F101,0)+MAX((Expenses!MG$16-$AB104/12)*$AA104*$F101,0)+MAX((Expenses!MG$18-$AB105/12)*$AA105*$F101,0)))))</f>
        <v>0</v>
      </c>
      <c r="MJ272" s="515">
        <f>IF(OR(MJ$167&lt;=EOMONTH($E101,$R101*(1-$O101)),MJ$167&gt;EOMONTH($E101,$P101*12*(1-$O101)+$Q101*12*$O101+$R101*(1-$O101))),0,IF($X101="NNN",SUM(Expenses!MH$14:MH$18)*$F101,IF($X101="FSG",0,IF($X101="MG",SUMPRODUCT(Expenses!MH$14:MH$18,$Z101:$Z105)*$F101,MAX((Expenses!MH$15-$AB101/12)*$AA101*$F101,0)+MAX((Expenses!MH$14-$AB102/12)*$AA102*$F101,0)+MAX((Expenses!MH$17-$AB103/12)*$AA103*$F101,0)+MAX((Expenses!MH$16-$AB104/12)*$AA104*$F101,0)+MAX((Expenses!MH$18-$AB105/12)*$AA105*$F101,0)))))</f>
        <v>0</v>
      </c>
      <c r="MK272" s="515">
        <f>IF(OR(MK$167&lt;=EOMONTH($E101,$R101*(1-$O101)),MK$167&gt;EOMONTH($E101,$P101*12*(1-$O101)+$Q101*12*$O101+$R101*(1-$O101))),0,IF($X101="NNN",SUM(Expenses!MI$14:MI$18)*$F101,IF($X101="FSG",0,IF($X101="MG",SUMPRODUCT(Expenses!MI$14:MI$18,$Z101:$Z105)*$F101,MAX((Expenses!MI$15-$AB101/12)*$AA101*$F101,0)+MAX((Expenses!MI$14-$AB102/12)*$AA102*$F101,0)+MAX((Expenses!MI$17-$AB103/12)*$AA103*$F101,0)+MAX((Expenses!MI$16-$AB104/12)*$AA104*$F101,0)+MAX((Expenses!MI$18-$AB105/12)*$AA105*$F101,0)))))</f>
        <v>0</v>
      </c>
      <c r="ML272" s="515">
        <f>IF(OR(ML$167&lt;=EOMONTH($E101,$R101*(1-$O101)),ML$167&gt;EOMONTH($E101,$P101*12*(1-$O101)+$Q101*12*$O101+$R101*(1-$O101))),0,IF($X101="NNN",SUM(Expenses!MJ$14:MJ$18)*$F101,IF($X101="FSG",0,IF($X101="MG",SUMPRODUCT(Expenses!MJ$14:MJ$18,$Z101:$Z105)*$F101,MAX((Expenses!MJ$15-$AB101/12)*$AA101*$F101,0)+MAX((Expenses!MJ$14-$AB102/12)*$AA102*$F101,0)+MAX((Expenses!MJ$17-$AB103/12)*$AA103*$F101,0)+MAX((Expenses!MJ$16-$AB104/12)*$AA104*$F101,0)+MAX((Expenses!MJ$18-$AB105/12)*$AA105*$F101,0)))))</f>
        <v>0</v>
      </c>
      <c r="MM272" s="515">
        <f>IF(OR(MM$167&lt;=EOMONTH($E101,$R101*(1-$O101)),MM$167&gt;EOMONTH($E101,$P101*12*(1-$O101)+$Q101*12*$O101+$R101*(1-$O101))),0,IF($X101="NNN",SUM(Expenses!MK$14:MK$18)*$F101,IF($X101="FSG",0,IF($X101="MG",SUMPRODUCT(Expenses!MK$14:MK$18,$Z101:$Z105)*$F101,MAX((Expenses!MK$15-$AB101/12)*$AA101*$F101,0)+MAX((Expenses!MK$14-$AB102/12)*$AA102*$F101,0)+MAX((Expenses!MK$17-$AB103/12)*$AA103*$F101,0)+MAX((Expenses!MK$16-$AB104/12)*$AA104*$F101,0)+MAX((Expenses!MK$18-$AB105/12)*$AA105*$F101,0)))))</f>
        <v>0</v>
      </c>
      <c r="MN272" s="515">
        <f>IF(OR(MN$167&lt;=EOMONTH($E101,$R101*(1-$O101)),MN$167&gt;EOMONTH($E101,$P101*12*(1-$O101)+$Q101*12*$O101+$R101*(1-$O101))),0,IF($X101="NNN",SUM(Expenses!ML$14:ML$18)*$F101,IF($X101="FSG",0,IF($X101="MG",SUMPRODUCT(Expenses!ML$14:ML$18,$Z101:$Z105)*$F101,MAX((Expenses!ML$15-$AB101/12)*$AA101*$F101,0)+MAX((Expenses!ML$14-$AB102/12)*$AA102*$F101,0)+MAX((Expenses!ML$17-$AB103/12)*$AA103*$F101,0)+MAX((Expenses!ML$16-$AB104/12)*$AA104*$F101,0)+MAX((Expenses!ML$18-$AB105/12)*$AA105*$F101,0)))))</f>
        <v>0</v>
      </c>
      <c r="MO272" s="515">
        <f>IF(OR(MO$167&lt;=EOMONTH($E101,$R101*(1-$O101)),MO$167&gt;EOMONTH($E101,$P101*12*(1-$O101)+$Q101*12*$O101+$R101*(1-$O101))),0,IF($X101="NNN",SUM(Expenses!MM$14:MM$18)*$F101,IF($X101="FSG",0,IF($X101="MG",SUMPRODUCT(Expenses!MM$14:MM$18,$Z101:$Z105)*$F101,MAX((Expenses!MM$15-$AB101/12)*$AA101*$F101,0)+MAX((Expenses!MM$14-$AB102/12)*$AA102*$F101,0)+MAX((Expenses!MM$17-$AB103/12)*$AA103*$F101,0)+MAX((Expenses!MM$16-$AB104/12)*$AA104*$F101,0)+MAX((Expenses!MM$18-$AB105/12)*$AA105*$F101,0)))))</f>
        <v>0</v>
      </c>
      <c r="MP272" s="515">
        <f>IF(OR(MP$167&lt;=EOMONTH($E101,$R101*(1-$O101)),MP$167&gt;EOMONTH($E101,$P101*12*(1-$O101)+$Q101*12*$O101+$R101*(1-$O101))),0,IF($X101="NNN",SUM(Expenses!MN$14:MN$18)*$F101,IF($X101="FSG",0,IF($X101="MG",SUMPRODUCT(Expenses!MN$14:MN$18,$Z101:$Z105)*$F101,MAX((Expenses!MN$15-$AB101/12)*$AA101*$F101,0)+MAX((Expenses!MN$14-$AB102/12)*$AA102*$F101,0)+MAX((Expenses!MN$17-$AB103/12)*$AA103*$F101,0)+MAX((Expenses!MN$16-$AB104/12)*$AA104*$F101,0)+MAX((Expenses!MN$18-$AB105/12)*$AA105*$F101,0)))))</f>
        <v>0</v>
      </c>
      <c r="MQ272" s="515">
        <f>IF(OR(MQ$167&lt;=EOMONTH($E101,$R101*(1-$O101)),MQ$167&gt;EOMONTH($E101,$P101*12*(1-$O101)+$Q101*12*$O101+$R101*(1-$O101))),0,IF($X101="NNN",SUM(Expenses!MO$14:MO$18)*$F101,IF($X101="FSG",0,IF($X101="MG",SUMPRODUCT(Expenses!MO$14:MO$18,$Z101:$Z105)*$F101,MAX((Expenses!MO$15-$AB101/12)*$AA101*$F101,0)+MAX((Expenses!MO$14-$AB102/12)*$AA102*$F101,0)+MAX((Expenses!MO$17-$AB103/12)*$AA103*$F101,0)+MAX((Expenses!MO$16-$AB104/12)*$AA104*$F101,0)+MAX((Expenses!MO$18-$AB105/12)*$AA105*$F101,0)))))</f>
        <v>0</v>
      </c>
      <c r="MR272" s="515">
        <f>IF(OR(MR$167&lt;=EOMONTH($E101,$R101*(1-$O101)),MR$167&gt;EOMONTH($E101,$P101*12*(1-$O101)+$Q101*12*$O101+$R101*(1-$O101))),0,IF($X101="NNN",SUM(Expenses!MP$14:MP$18)*$F101,IF($X101="FSG",0,IF($X101="MG",SUMPRODUCT(Expenses!MP$14:MP$18,$Z101:$Z105)*$F101,MAX((Expenses!MP$15-$AB101/12)*$AA101*$F101,0)+MAX((Expenses!MP$14-$AB102/12)*$AA102*$F101,0)+MAX((Expenses!MP$17-$AB103/12)*$AA103*$F101,0)+MAX((Expenses!MP$16-$AB104/12)*$AA104*$F101,0)+MAX((Expenses!MP$18-$AB105/12)*$AA105*$F101,0)))))</f>
        <v>0</v>
      </c>
      <c r="MS272" s="515">
        <f>IF(OR(MS$167&lt;=EOMONTH($E101,$R101*(1-$O101)),MS$167&gt;EOMONTH($E101,$P101*12*(1-$O101)+$Q101*12*$O101+$R101*(1-$O101))),0,IF($X101="NNN",SUM(Expenses!MQ$14:MQ$18)*$F101,IF($X101="FSG",0,IF($X101="MG",SUMPRODUCT(Expenses!MQ$14:MQ$18,$Z101:$Z105)*$F101,MAX((Expenses!MQ$15-$AB101/12)*$AA101*$F101,0)+MAX((Expenses!MQ$14-$AB102/12)*$AA102*$F101,0)+MAX((Expenses!MQ$17-$AB103/12)*$AA103*$F101,0)+MAX((Expenses!MQ$16-$AB104/12)*$AA104*$F101,0)+MAX((Expenses!MQ$18-$AB105/12)*$AA105*$F101,0)))))</f>
        <v>0</v>
      </c>
      <c r="MT272" s="515">
        <f>IF(OR(MT$167&lt;=EOMONTH($E101,$R101*(1-$O101)),MT$167&gt;EOMONTH($E101,$P101*12*(1-$O101)+$Q101*12*$O101+$R101*(1-$O101))),0,IF($X101="NNN",SUM(Expenses!MR$14:MR$18)*$F101,IF($X101="FSG",0,IF($X101="MG",SUMPRODUCT(Expenses!MR$14:MR$18,$Z101:$Z105)*$F101,MAX((Expenses!MR$15-$AB101/12)*$AA101*$F101,0)+MAX((Expenses!MR$14-$AB102/12)*$AA102*$F101,0)+MAX((Expenses!MR$17-$AB103/12)*$AA103*$F101,0)+MAX((Expenses!MR$16-$AB104/12)*$AA104*$F101,0)+MAX((Expenses!MR$18-$AB105/12)*$AA105*$F101,0)))))</f>
        <v>0</v>
      </c>
      <c r="MU272" s="515">
        <f>IF(OR(MU$167&lt;=EOMONTH($E101,$R101*(1-$O101)),MU$167&gt;EOMONTH($E101,$P101*12*(1-$O101)+$Q101*12*$O101+$R101*(1-$O101))),0,IF($X101="NNN",SUM(Expenses!MS$14:MS$18)*$F101,IF($X101="FSG",0,IF($X101="MG",SUMPRODUCT(Expenses!MS$14:MS$18,$Z101:$Z105)*$F101,MAX((Expenses!MS$15-$AB101/12)*$AA101*$F101,0)+MAX((Expenses!MS$14-$AB102/12)*$AA102*$F101,0)+MAX((Expenses!MS$17-$AB103/12)*$AA103*$F101,0)+MAX((Expenses!MS$16-$AB104/12)*$AA104*$F101,0)+MAX((Expenses!MS$18-$AB105/12)*$AA105*$F101,0)))))</f>
        <v>0</v>
      </c>
      <c r="MV272" s="515">
        <f>IF(OR(MV$167&lt;=EOMONTH($E101,$R101*(1-$O101)),MV$167&gt;EOMONTH($E101,$P101*12*(1-$O101)+$Q101*12*$O101+$R101*(1-$O101))),0,IF($X101="NNN",SUM(Expenses!MT$14:MT$18)*$F101,IF($X101="FSG",0,IF($X101="MG",SUMPRODUCT(Expenses!MT$14:MT$18,$Z101:$Z105)*$F101,MAX((Expenses!MT$15-$AB101/12)*$AA101*$F101,0)+MAX((Expenses!MT$14-$AB102/12)*$AA102*$F101,0)+MAX((Expenses!MT$17-$AB103/12)*$AA103*$F101,0)+MAX((Expenses!MT$16-$AB104/12)*$AA104*$F101,0)+MAX((Expenses!MT$18-$AB105/12)*$AA105*$F101,0)))))</f>
        <v>0</v>
      </c>
      <c r="MW272" s="515">
        <f>IF(OR(MW$167&lt;=EOMONTH($E101,$R101*(1-$O101)),MW$167&gt;EOMONTH($E101,$P101*12*(1-$O101)+$Q101*12*$O101+$R101*(1-$O101))),0,IF($X101="NNN",SUM(Expenses!MU$14:MU$18)*$F101,IF($X101="FSG",0,IF($X101="MG",SUMPRODUCT(Expenses!MU$14:MU$18,$Z101:$Z105)*$F101,MAX((Expenses!MU$15-$AB101/12)*$AA101*$F101,0)+MAX((Expenses!MU$14-$AB102/12)*$AA102*$F101,0)+MAX((Expenses!MU$17-$AB103/12)*$AA103*$F101,0)+MAX((Expenses!MU$16-$AB104/12)*$AA104*$F101,0)+MAX((Expenses!MU$18-$AB105/12)*$AA105*$F101,0)))))</f>
        <v>0</v>
      </c>
      <c r="MX272" s="515">
        <f>IF(OR(MX$167&lt;=EOMONTH($E101,$R101*(1-$O101)),MX$167&gt;EOMONTH($E101,$P101*12*(1-$O101)+$Q101*12*$O101+$R101*(1-$O101))),0,IF($X101="NNN",SUM(Expenses!MV$14:MV$18)*$F101,IF($X101="FSG",0,IF($X101="MG",SUMPRODUCT(Expenses!MV$14:MV$18,$Z101:$Z105)*$F101,MAX((Expenses!MV$15-$AB101/12)*$AA101*$F101,0)+MAX((Expenses!MV$14-$AB102/12)*$AA102*$F101,0)+MAX((Expenses!MV$17-$AB103/12)*$AA103*$F101,0)+MAX((Expenses!MV$16-$AB104/12)*$AA104*$F101,0)+MAX((Expenses!MV$18-$AB105/12)*$AA105*$F101,0)))))</f>
        <v>0</v>
      </c>
      <c r="MY272" s="515">
        <f>IF(OR(MY$167&lt;=EOMONTH($E101,$R101*(1-$O101)),MY$167&gt;EOMONTH($E101,$P101*12*(1-$O101)+$Q101*12*$O101+$R101*(1-$O101))),0,IF($X101="NNN",SUM(Expenses!MW$14:MW$18)*$F101,IF($X101="FSG",0,IF($X101="MG",SUMPRODUCT(Expenses!MW$14:MW$18,$Z101:$Z105)*$F101,MAX((Expenses!MW$15-$AB101/12)*$AA101*$F101,0)+MAX((Expenses!MW$14-$AB102/12)*$AA102*$F101,0)+MAX((Expenses!MW$17-$AB103/12)*$AA103*$F101,0)+MAX((Expenses!MW$16-$AB104/12)*$AA104*$F101,0)+MAX((Expenses!MW$18-$AB105/12)*$AA105*$F101,0)))))</f>
        <v>0</v>
      </c>
      <c r="MZ272" s="515">
        <f>IF(OR(MZ$167&lt;=EOMONTH($E101,$R101*(1-$O101)),MZ$167&gt;EOMONTH($E101,$P101*12*(1-$O101)+$Q101*12*$O101+$R101*(1-$O101))),0,IF($X101="NNN",SUM(Expenses!MX$14:MX$18)*$F101,IF($X101="FSG",0,IF($X101="MG",SUMPRODUCT(Expenses!MX$14:MX$18,$Z101:$Z105)*$F101,MAX((Expenses!MX$15-$AB101/12)*$AA101*$F101,0)+MAX((Expenses!MX$14-$AB102/12)*$AA102*$F101,0)+MAX((Expenses!MX$17-$AB103/12)*$AA103*$F101,0)+MAX((Expenses!MX$16-$AB104/12)*$AA104*$F101,0)+MAX((Expenses!MX$18-$AB105/12)*$AA105*$F101,0)))))</f>
        <v>0</v>
      </c>
      <c r="NA272" s="515">
        <f>IF(OR(NA$167&lt;=EOMONTH($E101,$R101*(1-$O101)),NA$167&gt;EOMONTH($E101,$P101*12*(1-$O101)+$Q101*12*$O101+$R101*(1-$O101))),0,IF($X101="NNN",SUM(Expenses!MY$14:MY$18)*$F101,IF($X101="FSG",0,IF($X101="MG",SUMPRODUCT(Expenses!MY$14:MY$18,$Z101:$Z105)*$F101,MAX((Expenses!MY$15-$AB101/12)*$AA101*$F101,0)+MAX((Expenses!MY$14-$AB102/12)*$AA102*$F101,0)+MAX((Expenses!MY$17-$AB103/12)*$AA103*$F101,0)+MAX((Expenses!MY$16-$AB104/12)*$AA104*$F101,0)+MAX((Expenses!MY$18-$AB105/12)*$AA105*$F101,0)))))</f>
        <v>0</v>
      </c>
      <c r="NB272" s="515">
        <f>IF(OR(NB$167&lt;=EOMONTH($E101,$R101*(1-$O101)),NB$167&gt;EOMONTH($E101,$P101*12*(1-$O101)+$Q101*12*$O101+$R101*(1-$O101))),0,IF($X101="NNN",SUM(Expenses!MZ$14:MZ$18)*$F101,IF($X101="FSG",0,IF($X101="MG",SUMPRODUCT(Expenses!MZ$14:MZ$18,$Z101:$Z105)*$F101,MAX((Expenses!MZ$15-$AB101/12)*$AA101*$F101,0)+MAX((Expenses!MZ$14-$AB102/12)*$AA102*$F101,0)+MAX((Expenses!MZ$17-$AB103/12)*$AA103*$F101,0)+MAX((Expenses!MZ$16-$AB104/12)*$AA104*$F101,0)+MAX((Expenses!MZ$18-$AB105/12)*$AA105*$F101,0)))))</f>
        <v>0</v>
      </c>
      <c r="NC272" s="515">
        <f>IF(OR(NC$167&lt;=EOMONTH($E101,$R101*(1-$O101)),NC$167&gt;EOMONTH($E101,$P101*12*(1-$O101)+$Q101*12*$O101+$R101*(1-$O101))),0,IF($X101="NNN",SUM(Expenses!NA$14:NA$18)*$F101,IF($X101="FSG",0,IF($X101="MG",SUMPRODUCT(Expenses!NA$14:NA$18,$Z101:$Z105)*$F101,MAX((Expenses!NA$15-$AB101/12)*$AA101*$F101,0)+MAX((Expenses!NA$14-$AB102/12)*$AA102*$F101,0)+MAX((Expenses!NA$17-$AB103/12)*$AA103*$F101,0)+MAX((Expenses!NA$16-$AB104/12)*$AA104*$F101,0)+MAX((Expenses!NA$18-$AB105/12)*$AA105*$F101,0)))))</f>
        <v>0</v>
      </c>
      <c r="ND272" s="515">
        <f>IF(OR(ND$167&lt;=EOMONTH($E101,$R101*(1-$O101)),ND$167&gt;EOMONTH($E101,$P101*12*(1-$O101)+$Q101*12*$O101+$R101*(1-$O101))),0,IF($X101="NNN",SUM(Expenses!NB$14:NB$18)*$F101,IF($X101="FSG",0,IF($X101="MG",SUMPRODUCT(Expenses!NB$14:NB$18,$Z101:$Z105)*$F101,MAX((Expenses!NB$15-$AB101/12)*$AA101*$F101,0)+MAX((Expenses!NB$14-$AB102/12)*$AA102*$F101,0)+MAX((Expenses!NB$17-$AB103/12)*$AA103*$F101,0)+MAX((Expenses!NB$16-$AB104/12)*$AA104*$F101,0)+MAX((Expenses!NB$18-$AB105/12)*$AA105*$F101,0)))))</f>
        <v>0</v>
      </c>
      <c r="NE272" s="515">
        <f>IF(OR(NE$167&lt;=EOMONTH($E101,$R101*(1-$O101)),NE$167&gt;EOMONTH($E101,$P101*12*(1-$O101)+$Q101*12*$O101+$R101*(1-$O101))),0,IF($X101="NNN",SUM(Expenses!NC$14:NC$18)*$F101,IF($X101="FSG",0,IF($X101="MG",SUMPRODUCT(Expenses!NC$14:NC$18,$Z101:$Z105)*$F101,MAX((Expenses!NC$15-$AB101/12)*$AA101*$F101,0)+MAX((Expenses!NC$14-$AB102/12)*$AA102*$F101,0)+MAX((Expenses!NC$17-$AB103/12)*$AA103*$F101,0)+MAX((Expenses!NC$16-$AB104/12)*$AA104*$F101,0)+MAX((Expenses!NC$18-$AB105/12)*$AA105*$F101,0)))))</f>
        <v>0</v>
      </c>
      <c r="NF272" s="515">
        <f>IF(OR(NF$167&lt;=EOMONTH($E101,$R101*(1-$O101)),NF$167&gt;EOMONTH($E101,$P101*12*(1-$O101)+$Q101*12*$O101+$R101*(1-$O101))),0,IF($X101="NNN",SUM(Expenses!ND$14:ND$18)*$F101,IF($X101="FSG",0,IF($X101="MG",SUMPRODUCT(Expenses!ND$14:ND$18,$Z101:$Z105)*$F101,MAX((Expenses!ND$15-$AB101/12)*$AA101*$F101,0)+MAX((Expenses!ND$14-$AB102/12)*$AA102*$F101,0)+MAX((Expenses!ND$17-$AB103/12)*$AA103*$F101,0)+MAX((Expenses!ND$16-$AB104/12)*$AA104*$F101,0)+MAX((Expenses!ND$18-$AB105/12)*$AA105*$F101,0)))))</f>
        <v>0</v>
      </c>
      <c r="NG272" s="515">
        <f>IF(OR(NG$167&lt;=EOMONTH($E101,$R101*(1-$O101)),NG$167&gt;EOMONTH($E101,$P101*12*(1-$O101)+$Q101*12*$O101+$R101*(1-$O101))),0,IF($X101="NNN",SUM(Expenses!NE$14:NE$18)*$F101,IF($X101="FSG",0,IF($X101="MG",SUMPRODUCT(Expenses!NE$14:NE$18,$Z101:$Z105)*$F101,MAX((Expenses!NE$15-$AB101/12)*$AA101*$F101,0)+MAX((Expenses!NE$14-$AB102/12)*$AA102*$F101,0)+MAX((Expenses!NE$17-$AB103/12)*$AA103*$F101,0)+MAX((Expenses!NE$16-$AB104/12)*$AA104*$F101,0)+MAX((Expenses!NE$18-$AB105/12)*$AA105*$F101,0)))))</f>
        <v>0</v>
      </c>
      <c r="NH272" s="515">
        <f>IF(OR(NH$167&lt;=EOMONTH($E101,$R101*(1-$O101)),NH$167&gt;EOMONTH($E101,$P101*12*(1-$O101)+$Q101*12*$O101+$R101*(1-$O101))),0,IF($X101="NNN",SUM(Expenses!NF$14:NF$18)*$F101,IF($X101="FSG",0,IF($X101="MG",SUMPRODUCT(Expenses!NF$14:NF$18,$Z101:$Z105)*$F101,MAX((Expenses!NF$15-$AB101/12)*$AA101*$F101,0)+MAX((Expenses!NF$14-$AB102/12)*$AA102*$F101,0)+MAX((Expenses!NF$17-$AB103/12)*$AA103*$F101,0)+MAX((Expenses!NF$16-$AB104/12)*$AA104*$F101,0)+MAX((Expenses!NF$18-$AB105/12)*$AA105*$F101,0)))))</f>
        <v>0</v>
      </c>
      <c r="NI272" s="515">
        <f>IF(OR(NI$167&lt;=EOMONTH($E101,$R101*(1-$O101)),NI$167&gt;EOMONTH($E101,$P101*12*(1-$O101)+$Q101*12*$O101+$R101*(1-$O101))),0,IF($X101="NNN",SUM(Expenses!NG$14:NG$18)*$F101,IF($X101="FSG",0,IF($X101="MG",SUMPRODUCT(Expenses!NG$14:NG$18,$Z101:$Z105)*$F101,MAX((Expenses!NG$15-$AB101/12)*$AA101*$F101,0)+MAX((Expenses!NG$14-$AB102/12)*$AA102*$F101,0)+MAX((Expenses!NG$17-$AB103/12)*$AA103*$F101,0)+MAX((Expenses!NG$16-$AB104/12)*$AA104*$F101,0)+MAX((Expenses!NG$18-$AB105/12)*$AA105*$F101,0)))))</f>
        <v>0</v>
      </c>
      <c r="NJ272" s="515">
        <f>IF(OR(NJ$167&lt;=EOMONTH($E101,$R101*(1-$O101)),NJ$167&gt;EOMONTH($E101,$P101*12*(1-$O101)+$Q101*12*$O101+$R101*(1-$O101))),0,IF($X101="NNN",SUM(Expenses!NH$14:NH$18)*$F101,IF($X101="FSG",0,IF($X101="MG",SUMPRODUCT(Expenses!NH$14:NH$18,$Z101:$Z105)*$F101,MAX((Expenses!NH$15-$AB101/12)*$AA101*$F101,0)+MAX((Expenses!NH$14-$AB102/12)*$AA102*$F101,0)+MAX((Expenses!NH$17-$AB103/12)*$AA103*$F101,0)+MAX((Expenses!NH$16-$AB104/12)*$AA104*$F101,0)+MAX((Expenses!NH$18-$AB105/12)*$AA105*$F101,0)))))</f>
        <v>0</v>
      </c>
      <c r="NK272" s="518">
        <f>IF(OR(NK$167&lt;=EOMONTH($E101,$R101*(1-$O101)),NK$167&gt;EOMONTH($E101,$P101*12*(1-$O101)+$Q101*12*$O101+$R101*(1-$O101))),0,IF($X101="NNN",SUM(Expenses!NI$14:NI$18)*$F101,IF($X101="FSG",0,IF($X101="MG",SUMPRODUCT(Expenses!NI$14:NI$18,$Z101:$Z105)*$F101,MAX((Expenses!NI$15-$AB101/12)*$AA101*$F101,0)+MAX((Expenses!NI$14-$AB102/12)*$AA102*$F101,0)+MAX((Expenses!NI$17-$AB103/12)*$AA103*$F101,0)+MAX((Expenses!NI$16-$AB104/12)*$AA104*$F101,0)+MAX((Expenses!NI$18-$AB105/12)*$AA105*$F101,0)))))</f>
        <v>0</v>
      </c>
    </row>
    <row r="273" spans="1:375" s="384" customFormat="1" ht="13.8" x14ac:dyDescent="0.3">
      <c r="A273" s="519">
        <f t="shared" si="391"/>
        <v>0</v>
      </c>
      <c r="B273" s="446"/>
      <c r="C273" s="520" t="s">
        <v>336</v>
      </c>
      <c r="D273" s="521">
        <f t="shared" ref="D273:BO273" si="416">SUM(D266:D272)</f>
        <v>0</v>
      </c>
      <c r="E273" s="521">
        <f t="shared" si="416"/>
        <v>0</v>
      </c>
      <c r="F273" s="521">
        <f t="shared" si="416"/>
        <v>0</v>
      </c>
      <c r="G273" s="521">
        <f t="shared" si="416"/>
        <v>0</v>
      </c>
      <c r="H273" s="521">
        <f t="shared" si="416"/>
        <v>0</v>
      </c>
      <c r="I273" s="521">
        <f t="shared" si="416"/>
        <v>0</v>
      </c>
      <c r="J273" s="521">
        <f t="shared" si="416"/>
        <v>0</v>
      </c>
      <c r="K273" s="521">
        <f t="shared" si="416"/>
        <v>0</v>
      </c>
      <c r="L273" s="521">
        <f t="shared" si="416"/>
        <v>0</v>
      </c>
      <c r="M273" s="521">
        <f t="shared" si="416"/>
        <v>0</v>
      </c>
      <c r="N273" s="521">
        <f t="shared" si="416"/>
        <v>0</v>
      </c>
      <c r="O273" s="521">
        <f t="shared" si="416"/>
        <v>0</v>
      </c>
      <c r="P273" s="521">
        <f t="shared" si="416"/>
        <v>0</v>
      </c>
      <c r="Q273" s="521">
        <f t="shared" si="416"/>
        <v>0</v>
      </c>
      <c r="R273" s="521">
        <f t="shared" si="416"/>
        <v>0</v>
      </c>
      <c r="S273" s="521">
        <f t="shared" si="416"/>
        <v>0</v>
      </c>
      <c r="T273" s="521">
        <f t="shared" si="416"/>
        <v>0</v>
      </c>
      <c r="U273" s="521">
        <f t="shared" si="416"/>
        <v>0</v>
      </c>
      <c r="V273" s="521">
        <f t="shared" si="416"/>
        <v>0</v>
      </c>
      <c r="W273" s="521">
        <f t="shared" si="416"/>
        <v>0</v>
      </c>
      <c r="X273" s="521">
        <f t="shared" si="416"/>
        <v>0</v>
      </c>
      <c r="Y273" s="521">
        <f t="shared" si="416"/>
        <v>0</v>
      </c>
      <c r="Z273" s="521">
        <f t="shared" si="416"/>
        <v>0</v>
      </c>
      <c r="AA273" s="521">
        <f t="shared" si="416"/>
        <v>0</v>
      </c>
      <c r="AB273" s="521">
        <f t="shared" si="416"/>
        <v>0</v>
      </c>
      <c r="AC273" s="521">
        <f t="shared" si="416"/>
        <v>0</v>
      </c>
      <c r="AD273" s="521">
        <f t="shared" si="416"/>
        <v>0</v>
      </c>
      <c r="AE273" s="521">
        <f t="shared" si="416"/>
        <v>0</v>
      </c>
      <c r="AF273" s="521">
        <f t="shared" si="416"/>
        <v>0</v>
      </c>
      <c r="AG273" s="521">
        <f t="shared" si="416"/>
        <v>0</v>
      </c>
      <c r="AH273" s="521">
        <f t="shared" si="416"/>
        <v>0</v>
      </c>
      <c r="AI273" s="521">
        <f t="shared" si="416"/>
        <v>0</v>
      </c>
      <c r="AJ273" s="521">
        <f t="shared" si="416"/>
        <v>0</v>
      </c>
      <c r="AK273" s="521">
        <f t="shared" si="416"/>
        <v>0</v>
      </c>
      <c r="AL273" s="521">
        <f t="shared" si="416"/>
        <v>0</v>
      </c>
      <c r="AM273" s="521">
        <f t="shared" si="416"/>
        <v>0</v>
      </c>
      <c r="AN273" s="521">
        <f t="shared" si="416"/>
        <v>0</v>
      </c>
      <c r="AO273" s="521">
        <f t="shared" si="416"/>
        <v>0</v>
      </c>
      <c r="AP273" s="521">
        <f t="shared" si="416"/>
        <v>0</v>
      </c>
      <c r="AQ273" s="521">
        <f t="shared" si="416"/>
        <v>0</v>
      </c>
      <c r="AR273" s="521">
        <f t="shared" si="416"/>
        <v>0</v>
      </c>
      <c r="AS273" s="521">
        <f t="shared" si="416"/>
        <v>0</v>
      </c>
      <c r="AT273" s="521">
        <f t="shared" si="416"/>
        <v>0</v>
      </c>
      <c r="AU273" s="521">
        <f t="shared" si="416"/>
        <v>0</v>
      </c>
      <c r="AV273" s="521">
        <f t="shared" si="416"/>
        <v>0</v>
      </c>
      <c r="AW273" s="521">
        <f t="shared" si="416"/>
        <v>0</v>
      </c>
      <c r="AX273" s="521">
        <f t="shared" si="416"/>
        <v>0</v>
      </c>
      <c r="AY273" s="521">
        <f t="shared" si="416"/>
        <v>0</v>
      </c>
      <c r="AZ273" s="521">
        <f t="shared" si="416"/>
        <v>0</v>
      </c>
      <c r="BA273" s="521">
        <f t="shared" si="416"/>
        <v>0</v>
      </c>
      <c r="BB273" s="521">
        <f t="shared" si="416"/>
        <v>0</v>
      </c>
      <c r="BC273" s="521">
        <f t="shared" si="416"/>
        <v>0</v>
      </c>
      <c r="BD273" s="521">
        <f t="shared" si="416"/>
        <v>0</v>
      </c>
      <c r="BE273" s="521">
        <f t="shared" si="416"/>
        <v>0</v>
      </c>
      <c r="BF273" s="521">
        <f t="shared" si="416"/>
        <v>0</v>
      </c>
      <c r="BG273" s="521">
        <f t="shared" si="416"/>
        <v>0</v>
      </c>
      <c r="BH273" s="521">
        <f t="shared" si="416"/>
        <v>0</v>
      </c>
      <c r="BI273" s="521">
        <f t="shared" si="416"/>
        <v>0</v>
      </c>
      <c r="BJ273" s="521">
        <f t="shared" si="416"/>
        <v>0</v>
      </c>
      <c r="BK273" s="521">
        <f t="shared" si="416"/>
        <v>0</v>
      </c>
      <c r="BL273" s="521">
        <f t="shared" si="416"/>
        <v>0</v>
      </c>
      <c r="BM273" s="521">
        <f t="shared" si="416"/>
        <v>0</v>
      </c>
      <c r="BN273" s="521">
        <f t="shared" si="416"/>
        <v>0</v>
      </c>
      <c r="BO273" s="521">
        <f t="shared" si="416"/>
        <v>0</v>
      </c>
      <c r="BP273" s="521">
        <f t="shared" ref="BP273:EA273" si="417">SUM(BP266:BP272)</f>
        <v>0</v>
      </c>
      <c r="BQ273" s="521">
        <f t="shared" si="417"/>
        <v>0</v>
      </c>
      <c r="BR273" s="521">
        <f t="shared" si="417"/>
        <v>0</v>
      </c>
      <c r="BS273" s="521">
        <f t="shared" si="417"/>
        <v>0</v>
      </c>
      <c r="BT273" s="521">
        <f t="shared" si="417"/>
        <v>0</v>
      </c>
      <c r="BU273" s="521">
        <f t="shared" si="417"/>
        <v>0</v>
      </c>
      <c r="BV273" s="521">
        <f t="shared" si="417"/>
        <v>0</v>
      </c>
      <c r="BW273" s="521">
        <f t="shared" si="417"/>
        <v>0</v>
      </c>
      <c r="BX273" s="521">
        <f t="shared" si="417"/>
        <v>0</v>
      </c>
      <c r="BY273" s="521">
        <f t="shared" si="417"/>
        <v>0</v>
      </c>
      <c r="BZ273" s="521">
        <f t="shared" si="417"/>
        <v>0</v>
      </c>
      <c r="CA273" s="521">
        <f t="shared" si="417"/>
        <v>0</v>
      </c>
      <c r="CB273" s="521">
        <f t="shared" si="417"/>
        <v>0</v>
      </c>
      <c r="CC273" s="521">
        <f t="shared" si="417"/>
        <v>0</v>
      </c>
      <c r="CD273" s="521">
        <f t="shared" si="417"/>
        <v>0</v>
      </c>
      <c r="CE273" s="521">
        <f t="shared" si="417"/>
        <v>0</v>
      </c>
      <c r="CF273" s="521">
        <f t="shared" si="417"/>
        <v>0</v>
      </c>
      <c r="CG273" s="521">
        <f t="shared" si="417"/>
        <v>0</v>
      </c>
      <c r="CH273" s="521">
        <f t="shared" si="417"/>
        <v>0</v>
      </c>
      <c r="CI273" s="521">
        <f t="shared" si="417"/>
        <v>0</v>
      </c>
      <c r="CJ273" s="521">
        <f t="shared" si="417"/>
        <v>0</v>
      </c>
      <c r="CK273" s="521">
        <f t="shared" si="417"/>
        <v>0</v>
      </c>
      <c r="CL273" s="521">
        <f t="shared" si="417"/>
        <v>0</v>
      </c>
      <c r="CM273" s="521">
        <f t="shared" si="417"/>
        <v>0</v>
      </c>
      <c r="CN273" s="521">
        <f t="shared" si="417"/>
        <v>0</v>
      </c>
      <c r="CO273" s="521">
        <f t="shared" si="417"/>
        <v>0</v>
      </c>
      <c r="CP273" s="521">
        <f t="shared" si="417"/>
        <v>0</v>
      </c>
      <c r="CQ273" s="521">
        <f t="shared" si="417"/>
        <v>0</v>
      </c>
      <c r="CR273" s="521">
        <f t="shared" si="417"/>
        <v>0</v>
      </c>
      <c r="CS273" s="521">
        <f t="shared" si="417"/>
        <v>0</v>
      </c>
      <c r="CT273" s="521">
        <f t="shared" si="417"/>
        <v>0</v>
      </c>
      <c r="CU273" s="521">
        <f t="shared" si="417"/>
        <v>0</v>
      </c>
      <c r="CV273" s="521">
        <f t="shared" si="417"/>
        <v>0</v>
      </c>
      <c r="CW273" s="521">
        <f t="shared" si="417"/>
        <v>0</v>
      </c>
      <c r="CX273" s="521">
        <f t="shared" si="417"/>
        <v>0</v>
      </c>
      <c r="CY273" s="521">
        <f t="shared" si="417"/>
        <v>0</v>
      </c>
      <c r="CZ273" s="521">
        <f t="shared" si="417"/>
        <v>0</v>
      </c>
      <c r="DA273" s="521">
        <f t="shared" si="417"/>
        <v>0</v>
      </c>
      <c r="DB273" s="521">
        <f t="shared" si="417"/>
        <v>0</v>
      </c>
      <c r="DC273" s="521">
        <f t="shared" si="417"/>
        <v>0</v>
      </c>
      <c r="DD273" s="521">
        <f t="shared" si="417"/>
        <v>0</v>
      </c>
      <c r="DE273" s="521">
        <f t="shared" si="417"/>
        <v>0</v>
      </c>
      <c r="DF273" s="521">
        <f t="shared" si="417"/>
        <v>0</v>
      </c>
      <c r="DG273" s="521">
        <f t="shared" si="417"/>
        <v>0</v>
      </c>
      <c r="DH273" s="521">
        <f t="shared" si="417"/>
        <v>0</v>
      </c>
      <c r="DI273" s="521">
        <f t="shared" si="417"/>
        <v>0</v>
      </c>
      <c r="DJ273" s="521">
        <f t="shared" si="417"/>
        <v>0</v>
      </c>
      <c r="DK273" s="521">
        <f t="shared" si="417"/>
        <v>0</v>
      </c>
      <c r="DL273" s="521">
        <f t="shared" si="417"/>
        <v>0</v>
      </c>
      <c r="DM273" s="521">
        <f t="shared" si="417"/>
        <v>0</v>
      </c>
      <c r="DN273" s="521">
        <f t="shared" si="417"/>
        <v>0</v>
      </c>
      <c r="DO273" s="521">
        <f t="shared" si="417"/>
        <v>0</v>
      </c>
      <c r="DP273" s="521">
        <f t="shared" si="417"/>
        <v>0</v>
      </c>
      <c r="DQ273" s="521">
        <f t="shared" si="417"/>
        <v>0</v>
      </c>
      <c r="DR273" s="521">
        <f t="shared" si="417"/>
        <v>0</v>
      </c>
      <c r="DS273" s="521">
        <f t="shared" si="417"/>
        <v>0</v>
      </c>
      <c r="DT273" s="521">
        <f t="shared" si="417"/>
        <v>0</v>
      </c>
      <c r="DU273" s="521">
        <f t="shared" si="417"/>
        <v>0</v>
      </c>
      <c r="DV273" s="521">
        <f t="shared" si="417"/>
        <v>0</v>
      </c>
      <c r="DW273" s="521">
        <f t="shared" si="417"/>
        <v>0</v>
      </c>
      <c r="DX273" s="521">
        <f t="shared" si="417"/>
        <v>0</v>
      </c>
      <c r="DY273" s="521">
        <f t="shared" si="417"/>
        <v>0</v>
      </c>
      <c r="DZ273" s="521">
        <f t="shared" si="417"/>
        <v>0</v>
      </c>
      <c r="EA273" s="521">
        <f t="shared" si="417"/>
        <v>0</v>
      </c>
      <c r="EB273" s="521">
        <f t="shared" ref="EB273:GM273" si="418">SUM(EB266:EB272)</f>
        <v>0</v>
      </c>
      <c r="EC273" s="521">
        <f t="shared" si="418"/>
        <v>0</v>
      </c>
      <c r="ED273" s="521">
        <f t="shared" si="418"/>
        <v>0</v>
      </c>
      <c r="EE273" s="521">
        <f t="shared" si="418"/>
        <v>0</v>
      </c>
      <c r="EF273" s="521">
        <f t="shared" si="418"/>
        <v>0</v>
      </c>
      <c r="EG273" s="521">
        <f t="shared" si="418"/>
        <v>0</v>
      </c>
      <c r="EH273" s="521">
        <f t="shared" si="418"/>
        <v>0</v>
      </c>
      <c r="EI273" s="521">
        <f t="shared" si="418"/>
        <v>0</v>
      </c>
      <c r="EJ273" s="521">
        <f t="shared" si="418"/>
        <v>0</v>
      </c>
      <c r="EK273" s="521">
        <f t="shared" si="418"/>
        <v>0</v>
      </c>
      <c r="EL273" s="521">
        <f t="shared" si="418"/>
        <v>0</v>
      </c>
      <c r="EM273" s="521">
        <f t="shared" si="418"/>
        <v>0</v>
      </c>
      <c r="EN273" s="521">
        <f t="shared" si="418"/>
        <v>0</v>
      </c>
      <c r="EO273" s="521">
        <f t="shared" si="418"/>
        <v>0</v>
      </c>
      <c r="EP273" s="521">
        <f t="shared" si="418"/>
        <v>0</v>
      </c>
      <c r="EQ273" s="521">
        <f t="shared" si="418"/>
        <v>0</v>
      </c>
      <c r="ER273" s="521">
        <f t="shared" si="418"/>
        <v>0</v>
      </c>
      <c r="ES273" s="521">
        <f t="shared" si="418"/>
        <v>0</v>
      </c>
      <c r="ET273" s="521">
        <f t="shared" si="418"/>
        <v>0</v>
      </c>
      <c r="EU273" s="521">
        <f t="shared" si="418"/>
        <v>0</v>
      </c>
      <c r="EV273" s="521">
        <f t="shared" si="418"/>
        <v>0</v>
      </c>
      <c r="EW273" s="521">
        <f t="shared" si="418"/>
        <v>0</v>
      </c>
      <c r="EX273" s="521">
        <f t="shared" si="418"/>
        <v>0</v>
      </c>
      <c r="EY273" s="521">
        <f t="shared" si="418"/>
        <v>0</v>
      </c>
      <c r="EZ273" s="521">
        <f t="shared" si="418"/>
        <v>0</v>
      </c>
      <c r="FA273" s="521">
        <f t="shared" si="418"/>
        <v>0</v>
      </c>
      <c r="FB273" s="521">
        <f t="shared" si="418"/>
        <v>0</v>
      </c>
      <c r="FC273" s="521">
        <f t="shared" si="418"/>
        <v>0</v>
      </c>
      <c r="FD273" s="521">
        <f t="shared" si="418"/>
        <v>0</v>
      </c>
      <c r="FE273" s="521">
        <f t="shared" si="418"/>
        <v>0</v>
      </c>
      <c r="FF273" s="521">
        <f t="shared" si="418"/>
        <v>0</v>
      </c>
      <c r="FG273" s="521">
        <f t="shared" si="418"/>
        <v>0</v>
      </c>
      <c r="FH273" s="521">
        <f t="shared" si="418"/>
        <v>0</v>
      </c>
      <c r="FI273" s="521">
        <f t="shared" si="418"/>
        <v>0</v>
      </c>
      <c r="FJ273" s="521">
        <f t="shared" si="418"/>
        <v>0</v>
      </c>
      <c r="FK273" s="521">
        <f t="shared" si="418"/>
        <v>0</v>
      </c>
      <c r="FL273" s="521">
        <f t="shared" si="418"/>
        <v>0</v>
      </c>
      <c r="FM273" s="521">
        <f t="shared" si="418"/>
        <v>0</v>
      </c>
      <c r="FN273" s="521">
        <f t="shared" si="418"/>
        <v>0</v>
      </c>
      <c r="FO273" s="521">
        <f t="shared" si="418"/>
        <v>0</v>
      </c>
      <c r="FP273" s="521">
        <f t="shared" si="418"/>
        <v>0</v>
      </c>
      <c r="FQ273" s="521">
        <f t="shared" si="418"/>
        <v>0</v>
      </c>
      <c r="FR273" s="521">
        <f t="shared" si="418"/>
        <v>0</v>
      </c>
      <c r="FS273" s="521">
        <f t="shared" si="418"/>
        <v>0</v>
      </c>
      <c r="FT273" s="521">
        <f t="shared" si="418"/>
        <v>0</v>
      </c>
      <c r="FU273" s="521">
        <f t="shared" si="418"/>
        <v>0</v>
      </c>
      <c r="FV273" s="521">
        <f t="shared" si="418"/>
        <v>0</v>
      </c>
      <c r="FW273" s="521">
        <f t="shared" si="418"/>
        <v>0</v>
      </c>
      <c r="FX273" s="521">
        <f t="shared" si="418"/>
        <v>0</v>
      </c>
      <c r="FY273" s="521">
        <f t="shared" si="418"/>
        <v>0</v>
      </c>
      <c r="FZ273" s="521">
        <f t="shared" si="418"/>
        <v>0</v>
      </c>
      <c r="GA273" s="521">
        <f t="shared" si="418"/>
        <v>0</v>
      </c>
      <c r="GB273" s="521">
        <f t="shared" si="418"/>
        <v>0</v>
      </c>
      <c r="GC273" s="521">
        <f t="shared" si="418"/>
        <v>0</v>
      </c>
      <c r="GD273" s="521">
        <f t="shared" si="418"/>
        <v>0</v>
      </c>
      <c r="GE273" s="521">
        <f t="shared" si="418"/>
        <v>0</v>
      </c>
      <c r="GF273" s="521">
        <f t="shared" si="418"/>
        <v>0</v>
      </c>
      <c r="GG273" s="521">
        <f t="shared" si="418"/>
        <v>0</v>
      </c>
      <c r="GH273" s="521">
        <f t="shared" si="418"/>
        <v>0</v>
      </c>
      <c r="GI273" s="521">
        <f t="shared" si="418"/>
        <v>0</v>
      </c>
      <c r="GJ273" s="521">
        <f t="shared" si="418"/>
        <v>0</v>
      </c>
      <c r="GK273" s="521">
        <f t="shared" si="418"/>
        <v>0</v>
      </c>
      <c r="GL273" s="521">
        <f t="shared" si="418"/>
        <v>0</v>
      </c>
      <c r="GM273" s="521">
        <f t="shared" si="418"/>
        <v>0</v>
      </c>
      <c r="GN273" s="521">
        <f t="shared" ref="GN273:IY273" si="419">SUM(GN266:GN272)</f>
        <v>0</v>
      </c>
      <c r="GO273" s="521">
        <f t="shared" si="419"/>
        <v>0</v>
      </c>
      <c r="GP273" s="521">
        <f t="shared" si="419"/>
        <v>0</v>
      </c>
      <c r="GQ273" s="521">
        <f t="shared" si="419"/>
        <v>0</v>
      </c>
      <c r="GR273" s="521">
        <f t="shared" si="419"/>
        <v>0</v>
      </c>
      <c r="GS273" s="521">
        <f t="shared" si="419"/>
        <v>0</v>
      </c>
      <c r="GT273" s="521">
        <f t="shared" si="419"/>
        <v>0</v>
      </c>
      <c r="GU273" s="521">
        <f t="shared" si="419"/>
        <v>0</v>
      </c>
      <c r="GV273" s="521">
        <f t="shared" si="419"/>
        <v>0</v>
      </c>
      <c r="GW273" s="521">
        <f t="shared" si="419"/>
        <v>0</v>
      </c>
      <c r="GX273" s="521">
        <f t="shared" si="419"/>
        <v>0</v>
      </c>
      <c r="GY273" s="521">
        <f t="shared" si="419"/>
        <v>0</v>
      </c>
      <c r="GZ273" s="521">
        <f t="shared" si="419"/>
        <v>0</v>
      </c>
      <c r="HA273" s="521">
        <f t="shared" si="419"/>
        <v>0</v>
      </c>
      <c r="HB273" s="521">
        <f t="shared" si="419"/>
        <v>0</v>
      </c>
      <c r="HC273" s="521">
        <f t="shared" si="419"/>
        <v>0</v>
      </c>
      <c r="HD273" s="521">
        <f t="shared" si="419"/>
        <v>0</v>
      </c>
      <c r="HE273" s="521">
        <f t="shared" si="419"/>
        <v>0</v>
      </c>
      <c r="HF273" s="521">
        <f t="shared" si="419"/>
        <v>0</v>
      </c>
      <c r="HG273" s="521">
        <f t="shared" si="419"/>
        <v>0</v>
      </c>
      <c r="HH273" s="521">
        <f t="shared" si="419"/>
        <v>0</v>
      </c>
      <c r="HI273" s="521">
        <f t="shared" si="419"/>
        <v>0</v>
      </c>
      <c r="HJ273" s="521">
        <f t="shared" si="419"/>
        <v>0</v>
      </c>
      <c r="HK273" s="521">
        <f t="shared" si="419"/>
        <v>0</v>
      </c>
      <c r="HL273" s="521">
        <f t="shared" si="419"/>
        <v>0</v>
      </c>
      <c r="HM273" s="521">
        <f t="shared" si="419"/>
        <v>0</v>
      </c>
      <c r="HN273" s="521">
        <f t="shared" si="419"/>
        <v>0</v>
      </c>
      <c r="HO273" s="521">
        <f t="shared" si="419"/>
        <v>0</v>
      </c>
      <c r="HP273" s="521">
        <f t="shared" si="419"/>
        <v>0</v>
      </c>
      <c r="HQ273" s="521">
        <f t="shared" si="419"/>
        <v>0</v>
      </c>
      <c r="HR273" s="521">
        <f t="shared" si="419"/>
        <v>0</v>
      </c>
      <c r="HS273" s="521">
        <f t="shared" si="419"/>
        <v>0</v>
      </c>
      <c r="HT273" s="521">
        <f t="shared" si="419"/>
        <v>0</v>
      </c>
      <c r="HU273" s="521">
        <f t="shared" si="419"/>
        <v>0</v>
      </c>
      <c r="HV273" s="521">
        <f t="shared" si="419"/>
        <v>0</v>
      </c>
      <c r="HW273" s="521">
        <f t="shared" si="419"/>
        <v>0</v>
      </c>
      <c r="HX273" s="521">
        <f t="shared" si="419"/>
        <v>0</v>
      </c>
      <c r="HY273" s="521">
        <f t="shared" si="419"/>
        <v>0</v>
      </c>
      <c r="HZ273" s="521">
        <f t="shared" si="419"/>
        <v>0</v>
      </c>
      <c r="IA273" s="521">
        <f t="shared" si="419"/>
        <v>0</v>
      </c>
      <c r="IB273" s="521">
        <f t="shared" si="419"/>
        <v>0</v>
      </c>
      <c r="IC273" s="521">
        <f t="shared" si="419"/>
        <v>0</v>
      </c>
      <c r="ID273" s="521">
        <f t="shared" si="419"/>
        <v>0</v>
      </c>
      <c r="IE273" s="521">
        <f t="shared" si="419"/>
        <v>0</v>
      </c>
      <c r="IF273" s="521">
        <f t="shared" si="419"/>
        <v>0</v>
      </c>
      <c r="IG273" s="521">
        <f t="shared" si="419"/>
        <v>0</v>
      </c>
      <c r="IH273" s="521">
        <f t="shared" si="419"/>
        <v>0</v>
      </c>
      <c r="II273" s="521">
        <f t="shared" si="419"/>
        <v>0</v>
      </c>
      <c r="IJ273" s="521">
        <f t="shared" si="419"/>
        <v>0</v>
      </c>
      <c r="IK273" s="521">
        <f t="shared" si="419"/>
        <v>0</v>
      </c>
      <c r="IL273" s="521">
        <f t="shared" si="419"/>
        <v>0</v>
      </c>
      <c r="IM273" s="521">
        <f t="shared" si="419"/>
        <v>0</v>
      </c>
      <c r="IN273" s="521">
        <f t="shared" si="419"/>
        <v>0</v>
      </c>
      <c r="IO273" s="521">
        <f t="shared" si="419"/>
        <v>0</v>
      </c>
      <c r="IP273" s="521">
        <f t="shared" si="419"/>
        <v>0</v>
      </c>
      <c r="IQ273" s="521">
        <f t="shared" si="419"/>
        <v>0</v>
      </c>
      <c r="IR273" s="521">
        <f t="shared" si="419"/>
        <v>0</v>
      </c>
      <c r="IS273" s="521">
        <f t="shared" si="419"/>
        <v>0</v>
      </c>
      <c r="IT273" s="521">
        <f t="shared" si="419"/>
        <v>0</v>
      </c>
      <c r="IU273" s="521">
        <f t="shared" si="419"/>
        <v>0</v>
      </c>
      <c r="IV273" s="521">
        <f t="shared" si="419"/>
        <v>0</v>
      </c>
      <c r="IW273" s="521">
        <f t="shared" si="419"/>
        <v>0</v>
      </c>
      <c r="IX273" s="521">
        <f t="shared" si="419"/>
        <v>0</v>
      </c>
      <c r="IY273" s="521">
        <f t="shared" si="419"/>
        <v>0</v>
      </c>
      <c r="IZ273" s="521">
        <f t="shared" ref="IZ273:LK273" si="420">SUM(IZ266:IZ272)</f>
        <v>0</v>
      </c>
      <c r="JA273" s="521">
        <f t="shared" si="420"/>
        <v>0</v>
      </c>
      <c r="JB273" s="521">
        <f t="shared" si="420"/>
        <v>0</v>
      </c>
      <c r="JC273" s="521">
        <f t="shared" si="420"/>
        <v>0</v>
      </c>
      <c r="JD273" s="521">
        <f t="shared" si="420"/>
        <v>0</v>
      </c>
      <c r="JE273" s="521">
        <f t="shared" si="420"/>
        <v>0</v>
      </c>
      <c r="JF273" s="521">
        <f t="shared" si="420"/>
        <v>0</v>
      </c>
      <c r="JG273" s="521">
        <f t="shared" si="420"/>
        <v>0</v>
      </c>
      <c r="JH273" s="521">
        <f t="shared" si="420"/>
        <v>0</v>
      </c>
      <c r="JI273" s="521">
        <f t="shared" si="420"/>
        <v>0</v>
      </c>
      <c r="JJ273" s="521">
        <f t="shared" si="420"/>
        <v>0</v>
      </c>
      <c r="JK273" s="521">
        <f t="shared" si="420"/>
        <v>0</v>
      </c>
      <c r="JL273" s="521">
        <f t="shared" si="420"/>
        <v>0</v>
      </c>
      <c r="JM273" s="521">
        <f t="shared" si="420"/>
        <v>0</v>
      </c>
      <c r="JN273" s="521">
        <f t="shared" si="420"/>
        <v>0</v>
      </c>
      <c r="JO273" s="521">
        <f t="shared" si="420"/>
        <v>0</v>
      </c>
      <c r="JP273" s="521">
        <f t="shared" si="420"/>
        <v>0</v>
      </c>
      <c r="JQ273" s="521">
        <f t="shared" si="420"/>
        <v>0</v>
      </c>
      <c r="JR273" s="521">
        <f t="shared" si="420"/>
        <v>0</v>
      </c>
      <c r="JS273" s="521">
        <f t="shared" si="420"/>
        <v>0</v>
      </c>
      <c r="JT273" s="521">
        <f t="shared" si="420"/>
        <v>0</v>
      </c>
      <c r="JU273" s="521">
        <f t="shared" si="420"/>
        <v>0</v>
      </c>
      <c r="JV273" s="521">
        <f t="shared" si="420"/>
        <v>0</v>
      </c>
      <c r="JW273" s="521">
        <f t="shared" si="420"/>
        <v>0</v>
      </c>
      <c r="JX273" s="521">
        <f t="shared" si="420"/>
        <v>0</v>
      </c>
      <c r="JY273" s="521">
        <f t="shared" si="420"/>
        <v>0</v>
      </c>
      <c r="JZ273" s="521">
        <f t="shared" si="420"/>
        <v>0</v>
      </c>
      <c r="KA273" s="521">
        <f t="shared" si="420"/>
        <v>0</v>
      </c>
      <c r="KB273" s="521">
        <f t="shared" si="420"/>
        <v>0</v>
      </c>
      <c r="KC273" s="521">
        <f t="shared" si="420"/>
        <v>0</v>
      </c>
      <c r="KD273" s="521">
        <f t="shared" si="420"/>
        <v>0</v>
      </c>
      <c r="KE273" s="521">
        <f t="shared" si="420"/>
        <v>0</v>
      </c>
      <c r="KF273" s="521">
        <f t="shared" si="420"/>
        <v>0</v>
      </c>
      <c r="KG273" s="521">
        <f t="shared" si="420"/>
        <v>0</v>
      </c>
      <c r="KH273" s="521">
        <f t="shared" si="420"/>
        <v>0</v>
      </c>
      <c r="KI273" s="521">
        <f t="shared" si="420"/>
        <v>0</v>
      </c>
      <c r="KJ273" s="521">
        <f t="shared" si="420"/>
        <v>0</v>
      </c>
      <c r="KK273" s="521">
        <f t="shared" si="420"/>
        <v>0</v>
      </c>
      <c r="KL273" s="521">
        <f t="shared" si="420"/>
        <v>0</v>
      </c>
      <c r="KM273" s="521">
        <f t="shared" si="420"/>
        <v>0</v>
      </c>
      <c r="KN273" s="521">
        <f t="shared" si="420"/>
        <v>0</v>
      </c>
      <c r="KO273" s="521">
        <f t="shared" si="420"/>
        <v>0</v>
      </c>
      <c r="KP273" s="521">
        <f t="shared" si="420"/>
        <v>0</v>
      </c>
      <c r="KQ273" s="521">
        <f t="shared" si="420"/>
        <v>0</v>
      </c>
      <c r="KR273" s="521">
        <f t="shared" si="420"/>
        <v>0</v>
      </c>
      <c r="KS273" s="521">
        <f t="shared" si="420"/>
        <v>0</v>
      </c>
      <c r="KT273" s="521">
        <f t="shared" si="420"/>
        <v>0</v>
      </c>
      <c r="KU273" s="521">
        <f t="shared" si="420"/>
        <v>0</v>
      </c>
      <c r="KV273" s="521">
        <f t="shared" si="420"/>
        <v>0</v>
      </c>
      <c r="KW273" s="521">
        <f t="shared" si="420"/>
        <v>0</v>
      </c>
      <c r="KX273" s="521">
        <f t="shared" si="420"/>
        <v>0</v>
      </c>
      <c r="KY273" s="521">
        <f t="shared" si="420"/>
        <v>0</v>
      </c>
      <c r="KZ273" s="521">
        <f t="shared" si="420"/>
        <v>0</v>
      </c>
      <c r="LA273" s="521">
        <f t="shared" si="420"/>
        <v>0</v>
      </c>
      <c r="LB273" s="521">
        <f t="shared" si="420"/>
        <v>0</v>
      </c>
      <c r="LC273" s="521">
        <f t="shared" si="420"/>
        <v>0</v>
      </c>
      <c r="LD273" s="521">
        <f t="shared" si="420"/>
        <v>0</v>
      </c>
      <c r="LE273" s="521">
        <f t="shared" si="420"/>
        <v>0</v>
      </c>
      <c r="LF273" s="521">
        <f t="shared" si="420"/>
        <v>0</v>
      </c>
      <c r="LG273" s="521">
        <f t="shared" si="420"/>
        <v>0</v>
      </c>
      <c r="LH273" s="521">
        <f t="shared" si="420"/>
        <v>0</v>
      </c>
      <c r="LI273" s="521">
        <f t="shared" si="420"/>
        <v>0</v>
      </c>
      <c r="LJ273" s="521">
        <f t="shared" si="420"/>
        <v>0</v>
      </c>
      <c r="LK273" s="521">
        <f t="shared" si="420"/>
        <v>0</v>
      </c>
      <c r="LL273" s="521">
        <f t="shared" ref="LL273:NK273" si="421">SUM(LL266:LL272)</f>
        <v>0</v>
      </c>
      <c r="LM273" s="521">
        <f t="shared" si="421"/>
        <v>0</v>
      </c>
      <c r="LN273" s="521">
        <f t="shared" si="421"/>
        <v>0</v>
      </c>
      <c r="LO273" s="521">
        <f t="shared" si="421"/>
        <v>0</v>
      </c>
      <c r="LP273" s="521">
        <f t="shared" si="421"/>
        <v>0</v>
      </c>
      <c r="LQ273" s="521">
        <f t="shared" si="421"/>
        <v>0</v>
      </c>
      <c r="LR273" s="521">
        <f t="shared" si="421"/>
        <v>0</v>
      </c>
      <c r="LS273" s="521">
        <f t="shared" si="421"/>
        <v>0</v>
      </c>
      <c r="LT273" s="521">
        <f t="shared" si="421"/>
        <v>0</v>
      </c>
      <c r="LU273" s="521">
        <f t="shared" si="421"/>
        <v>0</v>
      </c>
      <c r="LV273" s="521">
        <f t="shared" si="421"/>
        <v>0</v>
      </c>
      <c r="LW273" s="521">
        <f t="shared" si="421"/>
        <v>0</v>
      </c>
      <c r="LX273" s="521">
        <f t="shared" si="421"/>
        <v>0</v>
      </c>
      <c r="LY273" s="521">
        <f t="shared" si="421"/>
        <v>0</v>
      </c>
      <c r="LZ273" s="521">
        <f t="shared" si="421"/>
        <v>0</v>
      </c>
      <c r="MA273" s="521">
        <f t="shared" si="421"/>
        <v>0</v>
      </c>
      <c r="MB273" s="521">
        <f t="shared" si="421"/>
        <v>0</v>
      </c>
      <c r="MC273" s="521">
        <f t="shared" si="421"/>
        <v>0</v>
      </c>
      <c r="MD273" s="521">
        <f t="shared" si="421"/>
        <v>0</v>
      </c>
      <c r="ME273" s="521">
        <f t="shared" si="421"/>
        <v>0</v>
      </c>
      <c r="MF273" s="521">
        <f t="shared" si="421"/>
        <v>0</v>
      </c>
      <c r="MG273" s="521">
        <f t="shared" si="421"/>
        <v>0</v>
      </c>
      <c r="MH273" s="521">
        <f t="shared" si="421"/>
        <v>0</v>
      </c>
      <c r="MI273" s="521">
        <f t="shared" si="421"/>
        <v>0</v>
      </c>
      <c r="MJ273" s="521">
        <f t="shared" si="421"/>
        <v>0</v>
      </c>
      <c r="MK273" s="521">
        <f t="shared" si="421"/>
        <v>0</v>
      </c>
      <c r="ML273" s="521">
        <f t="shared" si="421"/>
        <v>0</v>
      </c>
      <c r="MM273" s="521">
        <f t="shared" si="421"/>
        <v>0</v>
      </c>
      <c r="MN273" s="521">
        <f t="shared" si="421"/>
        <v>0</v>
      </c>
      <c r="MO273" s="521">
        <f t="shared" si="421"/>
        <v>0</v>
      </c>
      <c r="MP273" s="521">
        <f t="shared" si="421"/>
        <v>0</v>
      </c>
      <c r="MQ273" s="521">
        <f t="shared" si="421"/>
        <v>0</v>
      </c>
      <c r="MR273" s="521">
        <f t="shared" si="421"/>
        <v>0</v>
      </c>
      <c r="MS273" s="521">
        <f t="shared" si="421"/>
        <v>0</v>
      </c>
      <c r="MT273" s="521">
        <f t="shared" si="421"/>
        <v>0</v>
      </c>
      <c r="MU273" s="521">
        <f t="shared" si="421"/>
        <v>0</v>
      </c>
      <c r="MV273" s="521">
        <f t="shared" si="421"/>
        <v>0</v>
      </c>
      <c r="MW273" s="521">
        <f t="shared" si="421"/>
        <v>0</v>
      </c>
      <c r="MX273" s="521">
        <f t="shared" si="421"/>
        <v>0</v>
      </c>
      <c r="MY273" s="521">
        <f t="shared" si="421"/>
        <v>0</v>
      </c>
      <c r="MZ273" s="521">
        <f t="shared" si="421"/>
        <v>0</v>
      </c>
      <c r="NA273" s="521">
        <f t="shared" si="421"/>
        <v>0</v>
      </c>
      <c r="NB273" s="521">
        <f t="shared" si="421"/>
        <v>0</v>
      </c>
      <c r="NC273" s="521">
        <f t="shared" si="421"/>
        <v>0</v>
      </c>
      <c r="ND273" s="521">
        <f t="shared" si="421"/>
        <v>0</v>
      </c>
      <c r="NE273" s="521">
        <f t="shared" si="421"/>
        <v>0</v>
      </c>
      <c r="NF273" s="521">
        <f t="shared" si="421"/>
        <v>0</v>
      </c>
      <c r="NG273" s="521">
        <f t="shared" si="421"/>
        <v>0</v>
      </c>
      <c r="NH273" s="521">
        <f t="shared" si="421"/>
        <v>0</v>
      </c>
      <c r="NI273" s="521">
        <f t="shared" si="421"/>
        <v>0</v>
      </c>
      <c r="NJ273" s="521">
        <f t="shared" si="421"/>
        <v>0</v>
      </c>
      <c r="NK273" s="522">
        <f t="shared" si="421"/>
        <v>0</v>
      </c>
    </row>
    <row r="274" spans="1:375" s="384" customFormat="1" ht="13.8" x14ac:dyDescent="0.3">
      <c r="A274" s="517">
        <f t="shared" si="391"/>
        <v>0</v>
      </c>
      <c r="B274" s="421" t="s">
        <v>337</v>
      </c>
      <c r="C274" s="514" t="s">
        <v>338</v>
      </c>
      <c r="D274" s="515">
        <f t="shared" ref="D274:BO274" si="422">IF(D$167=EOMONTH($D101,-1),-FV($AE101,ROUNDDOWN(YEARFRAC($D$167,D$167,1),0),,-$AC101*$B101,0),0)</f>
        <v>0</v>
      </c>
      <c r="E274" s="515">
        <f t="shared" si="422"/>
        <v>0</v>
      </c>
      <c r="F274" s="515">
        <f t="shared" si="422"/>
        <v>0</v>
      </c>
      <c r="G274" s="515">
        <f t="shared" si="422"/>
        <v>0</v>
      </c>
      <c r="H274" s="515">
        <f t="shared" si="422"/>
        <v>0</v>
      </c>
      <c r="I274" s="515">
        <f t="shared" si="422"/>
        <v>0</v>
      </c>
      <c r="J274" s="515">
        <f t="shared" si="422"/>
        <v>0</v>
      </c>
      <c r="K274" s="515">
        <f t="shared" si="422"/>
        <v>0</v>
      </c>
      <c r="L274" s="515">
        <f t="shared" si="422"/>
        <v>0</v>
      </c>
      <c r="M274" s="515">
        <f t="shared" si="422"/>
        <v>0</v>
      </c>
      <c r="N274" s="515">
        <f t="shared" si="422"/>
        <v>0</v>
      </c>
      <c r="O274" s="515">
        <f t="shared" si="422"/>
        <v>0</v>
      </c>
      <c r="P274" s="515">
        <f t="shared" si="422"/>
        <v>0</v>
      </c>
      <c r="Q274" s="515">
        <f t="shared" si="422"/>
        <v>0</v>
      </c>
      <c r="R274" s="515">
        <f t="shared" si="422"/>
        <v>0</v>
      </c>
      <c r="S274" s="515">
        <f t="shared" si="422"/>
        <v>0</v>
      </c>
      <c r="T274" s="515">
        <f t="shared" si="422"/>
        <v>0</v>
      </c>
      <c r="U274" s="515">
        <f t="shared" si="422"/>
        <v>0</v>
      </c>
      <c r="V274" s="515">
        <f t="shared" si="422"/>
        <v>0</v>
      </c>
      <c r="W274" s="515">
        <f t="shared" si="422"/>
        <v>0</v>
      </c>
      <c r="X274" s="515">
        <f t="shared" si="422"/>
        <v>0</v>
      </c>
      <c r="Y274" s="515">
        <f t="shared" si="422"/>
        <v>0</v>
      </c>
      <c r="Z274" s="515">
        <f t="shared" si="422"/>
        <v>0</v>
      </c>
      <c r="AA274" s="515">
        <f t="shared" si="422"/>
        <v>0</v>
      </c>
      <c r="AB274" s="515">
        <f t="shared" si="422"/>
        <v>0</v>
      </c>
      <c r="AC274" s="515">
        <f t="shared" si="422"/>
        <v>0</v>
      </c>
      <c r="AD274" s="515">
        <f t="shared" si="422"/>
        <v>0</v>
      </c>
      <c r="AE274" s="515">
        <f t="shared" si="422"/>
        <v>0</v>
      </c>
      <c r="AF274" s="515">
        <f t="shared" si="422"/>
        <v>0</v>
      </c>
      <c r="AG274" s="515">
        <f t="shared" si="422"/>
        <v>0</v>
      </c>
      <c r="AH274" s="515">
        <f t="shared" si="422"/>
        <v>0</v>
      </c>
      <c r="AI274" s="515">
        <f t="shared" si="422"/>
        <v>0</v>
      </c>
      <c r="AJ274" s="515">
        <f t="shared" si="422"/>
        <v>0</v>
      </c>
      <c r="AK274" s="515">
        <f t="shared" si="422"/>
        <v>0</v>
      </c>
      <c r="AL274" s="515">
        <f t="shared" si="422"/>
        <v>0</v>
      </c>
      <c r="AM274" s="515">
        <f t="shared" si="422"/>
        <v>0</v>
      </c>
      <c r="AN274" s="515">
        <f t="shared" si="422"/>
        <v>0</v>
      </c>
      <c r="AO274" s="515">
        <f t="shared" si="422"/>
        <v>0</v>
      </c>
      <c r="AP274" s="515">
        <f t="shared" si="422"/>
        <v>0</v>
      </c>
      <c r="AQ274" s="515">
        <f t="shared" si="422"/>
        <v>0</v>
      </c>
      <c r="AR274" s="515">
        <f t="shared" si="422"/>
        <v>0</v>
      </c>
      <c r="AS274" s="515">
        <f t="shared" si="422"/>
        <v>0</v>
      </c>
      <c r="AT274" s="515">
        <f t="shared" si="422"/>
        <v>0</v>
      </c>
      <c r="AU274" s="515">
        <f t="shared" si="422"/>
        <v>0</v>
      </c>
      <c r="AV274" s="515">
        <f t="shared" si="422"/>
        <v>0</v>
      </c>
      <c r="AW274" s="515">
        <f t="shared" si="422"/>
        <v>0</v>
      </c>
      <c r="AX274" s="515">
        <f t="shared" si="422"/>
        <v>0</v>
      </c>
      <c r="AY274" s="515">
        <f t="shared" si="422"/>
        <v>0</v>
      </c>
      <c r="AZ274" s="515">
        <f t="shared" si="422"/>
        <v>0</v>
      </c>
      <c r="BA274" s="515">
        <f t="shared" si="422"/>
        <v>0</v>
      </c>
      <c r="BB274" s="515">
        <f t="shared" si="422"/>
        <v>0</v>
      </c>
      <c r="BC274" s="515">
        <f t="shared" si="422"/>
        <v>0</v>
      </c>
      <c r="BD274" s="515">
        <f t="shared" si="422"/>
        <v>0</v>
      </c>
      <c r="BE274" s="515">
        <f t="shared" si="422"/>
        <v>0</v>
      </c>
      <c r="BF274" s="515">
        <f t="shared" si="422"/>
        <v>0</v>
      </c>
      <c r="BG274" s="515">
        <f t="shared" si="422"/>
        <v>0</v>
      </c>
      <c r="BH274" s="515">
        <f t="shared" si="422"/>
        <v>0</v>
      </c>
      <c r="BI274" s="515">
        <f t="shared" si="422"/>
        <v>0</v>
      </c>
      <c r="BJ274" s="515">
        <f t="shared" si="422"/>
        <v>0</v>
      </c>
      <c r="BK274" s="515">
        <f t="shared" si="422"/>
        <v>0</v>
      </c>
      <c r="BL274" s="515">
        <f t="shared" si="422"/>
        <v>0</v>
      </c>
      <c r="BM274" s="515">
        <f t="shared" si="422"/>
        <v>0</v>
      </c>
      <c r="BN274" s="515">
        <f t="shared" si="422"/>
        <v>0</v>
      </c>
      <c r="BO274" s="515">
        <f t="shared" si="422"/>
        <v>0</v>
      </c>
      <c r="BP274" s="515">
        <f t="shared" ref="BP274:EA274" si="423">IF(BP$167=EOMONTH($D101,-1),-FV($AE101,ROUNDDOWN(YEARFRAC($D$167,BP$167,1),0),,-$AC101*$B101,0),0)</f>
        <v>0</v>
      </c>
      <c r="BQ274" s="515">
        <f t="shared" si="423"/>
        <v>0</v>
      </c>
      <c r="BR274" s="515">
        <f t="shared" si="423"/>
        <v>0</v>
      </c>
      <c r="BS274" s="515">
        <f t="shared" si="423"/>
        <v>0</v>
      </c>
      <c r="BT274" s="515">
        <f t="shared" si="423"/>
        <v>0</v>
      </c>
      <c r="BU274" s="515">
        <f t="shared" si="423"/>
        <v>0</v>
      </c>
      <c r="BV274" s="515">
        <f t="shared" si="423"/>
        <v>0</v>
      </c>
      <c r="BW274" s="515">
        <f t="shared" si="423"/>
        <v>0</v>
      </c>
      <c r="BX274" s="515">
        <f t="shared" si="423"/>
        <v>0</v>
      </c>
      <c r="BY274" s="515">
        <f t="shared" si="423"/>
        <v>0</v>
      </c>
      <c r="BZ274" s="515">
        <f t="shared" si="423"/>
        <v>0</v>
      </c>
      <c r="CA274" s="515">
        <f t="shared" si="423"/>
        <v>0</v>
      </c>
      <c r="CB274" s="515">
        <f t="shared" si="423"/>
        <v>0</v>
      </c>
      <c r="CC274" s="515">
        <f t="shared" si="423"/>
        <v>0</v>
      </c>
      <c r="CD274" s="515">
        <f t="shared" si="423"/>
        <v>0</v>
      </c>
      <c r="CE274" s="515">
        <f t="shared" si="423"/>
        <v>0</v>
      </c>
      <c r="CF274" s="515">
        <f t="shared" si="423"/>
        <v>0</v>
      </c>
      <c r="CG274" s="515">
        <f t="shared" si="423"/>
        <v>0</v>
      </c>
      <c r="CH274" s="515">
        <f t="shared" si="423"/>
        <v>0</v>
      </c>
      <c r="CI274" s="515">
        <f t="shared" si="423"/>
        <v>0</v>
      </c>
      <c r="CJ274" s="515">
        <f t="shared" si="423"/>
        <v>0</v>
      </c>
      <c r="CK274" s="515">
        <f t="shared" si="423"/>
        <v>0</v>
      </c>
      <c r="CL274" s="515">
        <f t="shared" si="423"/>
        <v>0</v>
      </c>
      <c r="CM274" s="515">
        <f t="shared" si="423"/>
        <v>0</v>
      </c>
      <c r="CN274" s="515">
        <f t="shared" si="423"/>
        <v>0</v>
      </c>
      <c r="CO274" s="515">
        <f t="shared" si="423"/>
        <v>0</v>
      </c>
      <c r="CP274" s="515">
        <f t="shared" si="423"/>
        <v>0</v>
      </c>
      <c r="CQ274" s="515">
        <f t="shared" si="423"/>
        <v>0</v>
      </c>
      <c r="CR274" s="515">
        <f t="shared" si="423"/>
        <v>0</v>
      </c>
      <c r="CS274" s="515">
        <f t="shared" si="423"/>
        <v>0</v>
      </c>
      <c r="CT274" s="515">
        <f t="shared" si="423"/>
        <v>0</v>
      </c>
      <c r="CU274" s="515">
        <f t="shared" si="423"/>
        <v>0</v>
      </c>
      <c r="CV274" s="515">
        <f t="shared" si="423"/>
        <v>0</v>
      </c>
      <c r="CW274" s="515">
        <f t="shared" si="423"/>
        <v>0</v>
      </c>
      <c r="CX274" s="515">
        <f t="shared" si="423"/>
        <v>0</v>
      </c>
      <c r="CY274" s="515">
        <f t="shared" si="423"/>
        <v>0</v>
      </c>
      <c r="CZ274" s="515">
        <f t="shared" si="423"/>
        <v>0</v>
      </c>
      <c r="DA274" s="515">
        <f t="shared" si="423"/>
        <v>0</v>
      </c>
      <c r="DB274" s="515">
        <f t="shared" si="423"/>
        <v>0</v>
      </c>
      <c r="DC274" s="515">
        <f t="shared" si="423"/>
        <v>0</v>
      </c>
      <c r="DD274" s="515">
        <f t="shared" si="423"/>
        <v>0</v>
      </c>
      <c r="DE274" s="515">
        <f t="shared" si="423"/>
        <v>0</v>
      </c>
      <c r="DF274" s="515">
        <f t="shared" si="423"/>
        <v>0</v>
      </c>
      <c r="DG274" s="515">
        <f t="shared" si="423"/>
        <v>0</v>
      </c>
      <c r="DH274" s="515">
        <f t="shared" si="423"/>
        <v>0</v>
      </c>
      <c r="DI274" s="515">
        <f t="shared" si="423"/>
        <v>0</v>
      </c>
      <c r="DJ274" s="515">
        <f t="shared" si="423"/>
        <v>0</v>
      </c>
      <c r="DK274" s="515">
        <f t="shared" si="423"/>
        <v>0</v>
      </c>
      <c r="DL274" s="515">
        <f t="shared" si="423"/>
        <v>0</v>
      </c>
      <c r="DM274" s="515">
        <f t="shared" si="423"/>
        <v>0</v>
      </c>
      <c r="DN274" s="515">
        <f t="shared" si="423"/>
        <v>0</v>
      </c>
      <c r="DO274" s="515">
        <f t="shared" si="423"/>
        <v>0</v>
      </c>
      <c r="DP274" s="515">
        <f t="shared" si="423"/>
        <v>0</v>
      </c>
      <c r="DQ274" s="515">
        <f t="shared" si="423"/>
        <v>0</v>
      </c>
      <c r="DR274" s="515">
        <f t="shared" si="423"/>
        <v>0</v>
      </c>
      <c r="DS274" s="515">
        <f t="shared" si="423"/>
        <v>0</v>
      </c>
      <c r="DT274" s="515">
        <f t="shared" si="423"/>
        <v>0</v>
      </c>
      <c r="DU274" s="515">
        <f t="shared" si="423"/>
        <v>0</v>
      </c>
      <c r="DV274" s="515">
        <f t="shared" si="423"/>
        <v>0</v>
      </c>
      <c r="DW274" s="515">
        <f t="shared" si="423"/>
        <v>0</v>
      </c>
      <c r="DX274" s="515">
        <f t="shared" si="423"/>
        <v>0</v>
      </c>
      <c r="DY274" s="515">
        <f t="shared" si="423"/>
        <v>0</v>
      </c>
      <c r="DZ274" s="515">
        <f t="shared" si="423"/>
        <v>0</v>
      </c>
      <c r="EA274" s="515">
        <f t="shared" si="423"/>
        <v>0</v>
      </c>
      <c r="EB274" s="515">
        <f t="shared" ref="EB274:GM274" si="424">IF(EB$167=EOMONTH($D101,-1),-FV($AE101,ROUNDDOWN(YEARFRAC($D$167,EB$167,1),0),,-$AC101*$B101,0),0)</f>
        <v>0</v>
      </c>
      <c r="EC274" s="515">
        <f t="shared" si="424"/>
        <v>0</v>
      </c>
      <c r="ED274" s="515">
        <f t="shared" si="424"/>
        <v>0</v>
      </c>
      <c r="EE274" s="515">
        <f t="shared" si="424"/>
        <v>0</v>
      </c>
      <c r="EF274" s="515">
        <f t="shared" si="424"/>
        <v>0</v>
      </c>
      <c r="EG274" s="515">
        <f t="shared" si="424"/>
        <v>0</v>
      </c>
      <c r="EH274" s="515">
        <f t="shared" si="424"/>
        <v>0</v>
      </c>
      <c r="EI274" s="515">
        <f t="shared" si="424"/>
        <v>0</v>
      </c>
      <c r="EJ274" s="515">
        <f t="shared" si="424"/>
        <v>0</v>
      </c>
      <c r="EK274" s="515">
        <f t="shared" si="424"/>
        <v>0</v>
      </c>
      <c r="EL274" s="515">
        <f t="shared" si="424"/>
        <v>0</v>
      </c>
      <c r="EM274" s="515">
        <f t="shared" si="424"/>
        <v>0</v>
      </c>
      <c r="EN274" s="515">
        <f t="shared" si="424"/>
        <v>0</v>
      </c>
      <c r="EO274" s="515">
        <f t="shared" si="424"/>
        <v>0</v>
      </c>
      <c r="EP274" s="515">
        <f t="shared" si="424"/>
        <v>0</v>
      </c>
      <c r="EQ274" s="515">
        <f t="shared" si="424"/>
        <v>0</v>
      </c>
      <c r="ER274" s="515">
        <f t="shared" si="424"/>
        <v>0</v>
      </c>
      <c r="ES274" s="515">
        <f t="shared" si="424"/>
        <v>0</v>
      </c>
      <c r="ET274" s="515">
        <f t="shared" si="424"/>
        <v>0</v>
      </c>
      <c r="EU274" s="515">
        <f t="shared" si="424"/>
        <v>0</v>
      </c>
      <c r="EV274" s="515">
        <f t="shared" si="424"/>
        <v>0</v>
      </c>
      <c r="EW274" s="515">
        <f t="shared" si="424"/>
        <v>0</v>
      </c>
      <c r="EX274" s="515">
        <f t="shared" si="424"/>
        <v>0</v>
      </c>
      <c r="EY274" s="515">
        <f t="shared" si="424"/>
        <v>0</v>
      </c>
      <c r="EZ274" s="515">
        <f t="shared" si="424"/>
        <v>0</v>
      </c>
      <c r="FA274" s="515">
        <f t="shared" si="424"/>
        <v>0</v>
      </c>
      <c r="FB274" s="515">
        <f t="shared" si="424"/>
        <v>0</v>
      </c>
      <c r="FC274" s="515">
        <f t="shared" si="424"/>
        <v>0</v>
      </c>
      <c r="FD274" s="515">
        <f t="shared" si="424"/>
        <v>0</v>
      </c>
      <c r="FE274" s="515">
        <f t="shared" si="424"/>
        <v>0</v>
      </c>
      <c r="FF274" s="515">
        <f t="shared" si="424"/>
        <v>0</v>
      </c>
      <c r="FG274" s="515">
        <f t="shared" si="424"/>
        <v>0</v>
      </c>
      <c r="FH274" s="515">
        <f t="shared" si="424"/>
        <v>0</v>
      </c>
      <c r="FI274" s="515">
        <f t="shared" si="424"/>
        <v>0</v>
      </c>
      <c r="FJ274" s="515">
        <f t="shared" si="424"/>
        <v>0</v>
      </c>
      <c r="FK274" s="515">
        <f t="shared" si="424"/>
        <v>0</v>
      </c>
      <c r="FL274" s="515">
        <f t="shared" si="424"/>
        <v>0</v>
      </c>
      <c r="FM274" s="515">
        <f t="shared" si="424"/>
        <v>0</v>
      </c>
      <c r="FN274" s="515">
        <f t="shared" si="424"/>
        <v>0</v>
      </c>
      <c r="FO274" s="515">
        <f t="shared" si="424"/>
        <v>0</v>
      </c>
      <c r="FP274" s="515">
        <f t="shared" si="424"/>
        <v>0</v>
      </c>
      <c r="FQ274" s="515">
        <f t="shared" si="424"/>
        <v>0</v>
      </c>
      <c r="FR274" s="515">
        <f t="shared" si="424"/>
        <v>0</v>
      </c>
      <c r="FS274" s="515">
        <f t="shared" si="424"/>
        <v>0</v>
      </c>
      <c r="FT274" s="515">
        <f t="shared" si="424"/>
        <v>0</v>
      </c>
      <c r="FU274" s="515">
        <f t="shared" si="424"/>
        <v>0</v>
      </c>
      <c r="FV274" s="515">
        <f t="shared" si="424"/>
        <v>0</v>
      </c>
      <c r="FW274" s="515">
        <f t="shared" si="424"/>
        <v>0</v>
      </c>
      <c r="FX274" s="515">
        <f t="shared" si="424"/>
        <v>0</v>
      </c>
      <c r="FY274" s="515">
        <f t="shared" si="424"/>
        <v>0</v>
      </c>
      <c r="FZ274" s="515">
        <f t="shared" si="424"/>
        <v>0</v>
      </c>
      <c r="GA274" s="515">
        <f t="shared" si="424"/>
        <v>0</v>
      </c>
      <c r="GB274" s="515">
        <f t="shared" si="424"/>
        <v>0</v>
      </c>
      <c r="GC274" s="515">
        <f t="shared" si="424"/>
        <v>0</v>
      </c>
      <c r="GD274" s="515">
        <f t="shared" si="424"/>
        <v>0</v>
      </c>
      <c r="GE274" s="515">
        <f t="shared" si="424"/>
        <v>0</v>
      </c>
      <c r="GF274" s="515">
        <f t="shared" si="424"/>
        <v>0</v>
      </c>
      <c r="GG274" s="515">
        <f t="shared" si="424"/>
        <v>0</v>
      </c>
      <c r="GH274" s="515">
        <f t="shared" si="424"/>
        <v>0</v>
      </c>
      <c r="GI274" s="515">
        <f t="shared" si="424"/>
        <v>0</v>
      </c>
      <c r="GJ274" s="515">
        <f t="shared" si="424"/>
        <v>0</v>
      </c>
      <c r="GK274" s="515">
        <f t="shared" si="424"/>
        <v>0</v>
      </c>
      <c r="GL274" s="515">
        <f t="shared" si="424"/>
        <v>0</v>
      </c>
      <c r="GM274" s="515">
        <f t="shared" si="424"/>
        <v>0</v>
      </c>
      <c r="GN274" s="515">
        <f t="shared" ref="GN274:IY274" si="425">IF(GN$167=EOMONTH($D101,-1),-FV($AE101,ROUNDDOWN(YEARFRAC($D$167,GN$167,1),0),,-$AC101*$B101,0),0)</f>
        <v>0</v>
      </c>
      <c r="GO274" s="515">
        <f t="shared" si="425"/>
        <v>0</v>
      </c>
      <c r="GP274" s="515">
        <f t="shared" si="425"/>
        <v>0</v>
      </c>
      <c r="GQ274" s="515">
        <f t="shared" si="425"/>
        <v>0</v>
      </c>
      <c r="GR274" s="515">
        <f t="shared" si="425"/>
        <v>0</v>
      </c>
      <c r="GS274" s="515">
        <f t="shared" si="425"/>
        <v>0</v>
      </c>
      <c r="GT274" s="515">
        <f t="shared" si="425"/>
        <v>0</v>
      </c>
      <c r="GU274" s="515">
        <f t="shared" si="425"/>
        <v>0</v>
      </c>
      <c r="GV274" s="515">
        <f t="shared" si="425"/>
        <v>0</v>
      </c>
      <c r="GW274" s="515">
        <f t="shared" si="425"/>
        <v>0</v>
      </c>
      <c r="GX274" s="515">
        <f t="shared" si="425"/>
        <v>0</v>
      </c>
      <c r="GY274" s="515">
        <f t="shared" si="425"/>
        <v>0</v>
      </c>
      <c r="GZ274" s="515">
        <f t="shared" si="425"/>
        <v>0</v>
      </c>
      <c r="HA274" s="515">
        <f t="shared" si="425"/>
        <v>0</v>
      </c>
      <c r="HB274" s="515">
        <f t="shared" si="425"/>
        <v>0</v>
      </c>
      <c r="HC274" s="515">
        <f t="shared" si="425"/>
        <v>0</v>
      </c>
      <c r="HD274" s="515">
        <f t="shared" si="425"/>
        <v>0</v>
      </c>
      <c r="HE274" s="515">
        <f t="shared" si="425"/>
        <v>0</v>
      </c>
      <c r="HF274" s="515">
        <f t="shared" si="425"/>
        <v>0</v>
      </c>
      <c r="HG274" s="515">
        <f t="shared" si="425"/>
        <v>0</v>
      </c>
      <c r="HH274" s="515">
        <f t="shared" si="425"/>
        <v>0</v>
      </c>
      <c r="HI274" s="515">
        <f t="shared" si="425"/>
        <v>0</v>
      </c>
      <c r="HJ274" s="515">
        <f t="shared" si="425"/>
        <v>0</v>
      </c>
      <c r="HK274" s="515">
        <f t="shared" si="425"/>
        <v>0</v>
      </c>
      <c r="HL274" s="515">
        <f t="shared" si="425"/>
        <v>0</v>
      </c>
      <c r="HM274" s="515">
        <f t="shared" si="425"/>
        <v>0</v>
      </c>
      <c r="HN274" s="515">
        <f t="shared" si="425"/>
        <v>0</v>
      </c>
      <c r="HO274" s="515">
        <f t="shared" si="425"/>
        <v>0</v>
      </c>
      <c r="HP274" s="515">
        <f t="shared" si="425"/>
        <v>0</v>
      </c>
      <c r="HQ274" s="515">
        <f t="shared" si="425"/>
        <v>0</v>
      </c>
      <c r="HR274" s="515">
        <f t="shared" si="425"/>
        <v>0</v>
      </c>
      <c r="HS274" s="515">
        <f t="shared" si="425"/>
        <v>0</v>
      </c>
      <c r="HT274" s="515">
        <f t="shared" si="425"/>
        <v>0</v>
      </c>
      <c r="HU274" s="515">
        <f t="shared" si="425"/>
        <v>0</v>
      </c>
      <c r="HV274" s="515">
        <f t="shared" si="425"/>
        <v>0</v>
      </c>
      <c r="HW274" s="515">
        <f t="shared" si="425"/>
        <v>0</v>
      </c>
      <c r="HX274" s="515">
        <f t="shared" si="425"/>
        <v>0</v>
      </c>
      <c r="HY274" s="515">
        <f t="shared" si="425"/>
        <v>0</v>
      </c>
      <c r="HZ274" s="515">
        <f t="shared" si="425"/>
        <v>0</v>
      </c>
      <c r="IA274" s="515">
        <f t="shared" si="425"/>
        <v>0</v>
      </c>
      <c r="IB274" s="515">
        <f t="shared" si="425"/>
        <v>0</v>
      </c>
      <c r="IC274" s="515">
        <f t="shared" si="425"/>
        <v>0</v>
      </c>
      <c r="ID274" s="515">
        <f t="shared" si="425"/>
        <v>0</v>
      </c>
      <c r="IE274" s="515">
        <f t="shared" si="425"/>
        <v>0</v>
      </c>
      <c r="IF274" s="515">
        <f t="shared" si="425"/>
        <v>0</v>
      </c>
      <c r="IG274" s="515">
        <f t="shared" si="425"/>
        <v>0</v>
      </c>
      <c r="IH274" s="515">
        <f t="shared" si="425"/>
        <v>0</v>
      </c>
      <c r="II274" s="515">
        <f t="shared" si="425"/>
        <v>0</v>
      </c>
      <c r="IJ274" s="515">
        <f t="shared" si="425"/>
        <v>0</v>
      </c>
      <c r="IK274" s="515">
        <f t="shared" si="425"/>
        <v>0</v>
      </c>
      <c r="IL274" s="515">
        <f t="shared" si="425"/>
        <v>0</v>
      </c>
      <c r="IM274" s="515">
        <f t="shared" si="425"/>
        <v>0</v>
      </c>
      <c r="IN274" s="515">
        <f t="shared" si="425"/>
        <v>0</v>
      </c>
      <c r="IO274" s="515">
        <f t="shared" si="425"/>
        <v>0</v>
      </c>
      <c r="IP274" s="515">
        <f t="shared" si="425"/>
        <v>0</v>
      </c>
      <c r="IQ274" s="515">
        <f t="shared" si="425"/>
        <v>0</v>
      </c>
      <c r="IR274" s="515">
        <f t="shared" si="425"/>
        <v>0</v>
      </c>
      <c r="IS274" s="515">
        <f t="shared" si="425"/>
        <v>0</v>
      </c>
      <c r="IT274" s="515">
        <f t="shared" si="425"/>
        <v>0</v>
      </c>
      <c r="IU274" s="515">
        <f t="shared" si="425"/>
        <v>0</v>
      </c>
      <c r="IV274" s="515">
        <f t="shared" si="425"/>
        <v>0</v>
      </c>
      <c r="IW274" s="515">
        <f t="shared" si="425"/>
        <v>0</v>
      </c>
      <c r="IX274" s="515">
        <f t="shared" si="425"/>
        <v>0</v>
      </c>
      <c r="IY274" s="515">
        <f t="shared" si="425"/>
        <v>0</v>
      </c>
      <c r="IZ274" s="515">
        <f t="shared" ref="IZ274:LK274" si="426">IF(IZ$167=EOMONTH($D101,-1),-FV($AE101,ROUNDDOWN(YEARFRAC($D$167,IZ$167,1),0),,-$AC101*$B101,0),0)</f>
        <v>0</v>
      </c>
      <c r="JA274" s="515">
        <f t="shared" si="426"/>
        <v>0</v>
      </c>
      <c r="JB274" s="515">
        <f t="shared" si="426"/>
        <v>0</v>
      </c>
      <c r="JC274" s="515">
        <f t="shared" si="426"/>
        <v>0</v>
      </c>
      <c r="JD274" s="515">
        <f t="shared" si="426"/>
        <v>0</v>
      </c>
      <c r="JE274" s="515">
        <f t="shared" si="426"/>
        <v>0</v>
      </c>
      <c r="JF274" s="515">
        <f t="shared" si="426"/>
        <v>0</v>
      </c>
      <c r="JG274" s="515">
        <f t="shared" si="426"/>
        <v>0</v>
      </c>
      <c r="JH274" s="515">
        <f t="shared" si="426"/>
        <v>0</v>
      </c>
      <c r="JI274" s="515">
        <f t="shared" si="426"/>
        <v>0</v>
      </c>
      <c r="JJ274" s="515">
        <f t="shared" si="426"/>
        <v>0</v>
      </c>
      <c r="JK274" s="515">
        <f t="shared" si="426"/>
        <v>0</v>
      </c>
      <c r="JL274" s="515">
        <f t="shared" si="426"/>
        <v>0</v>
      </c>
      <c r="JM274" s="515">
        <f t="shared" si="426"/>
        <v>0</v>
      </c>
      <c r="JN274" s="515">
        <f t="shared" si="426"/>
        <v>0</v>
      </c>
      <c r="JO274" s="515">
        <f t="shared" si="426"/>
        <v>0</v>
      </c>
      <c r="JP274" s="515">
        <f t="shared" si="426"/>
        <v>0</v>
      </c>
      <c r="JQ274" s="515">
        <f t="shared" si="426"/>
        <v>0</v>
      </c>
      <c r="JR274" s="515">
        <f t="shared" si="426"/>
        <v>0</v>
      </c>
      <c r="JS274" s="515">
        <f t="shared" si="426"/>
        <v>0</v>
      </c>
      <c r="JT274" s="515">
        <f t="shared" si="426"/>
        <v>0</v>
      </c>
      <c r="JU274" s="515">
        <f t="shared" si="426"/>
        <v>0</v>
      </c>
      <c r="JV274" s="515">
        <f t="shared" si="426"/>
        <v>0</v>
      </c>
      <c r="JW274" s="515">
        <f t="shared" si="426"/>
        <v>0</v>
      </c>
      <c r="JX274" s="515">
        <f t="shared" si="426"/>
        <v>0</v>
      </c>
      <c r="JY274" s="515">
        <f t="shared" si="426"/>
        <v>0</v>
      </c>
      <c r="JZ274" s="515">
        <f t="shared" si="426"/>
        <v>0</v>
      </c>
      <c r="KA274" s="515">
        <f t="shared" si="426"/>
        <v>0</v>
      </c>
      <c r="KB274" s="515">
        <f t="shared" si="426"/>
        <v>0</v>
      </c>
      <c r="KC274" s="515">
        <f t="shared" si="426"/>
        <v>0</v>
      </c>
      <c r="KD274" s="515">
        <f t="shared" si="426"/>
        <v>0</v>
      </c>
      <c r="KE274" s="515">
        <f t="shared" si="426"/>
        <v>0</v>
      </c>
      <c r="KF274" s="515">
        <f t="shared" si="426"/>
        <v>0</v>
      </c>
      <c r="KG274" s="515">
        <f t="shared" si="426"/>
        <v>0</v>
      </c>
      <c r="KH274" s="515">
        <f t="shared" si="426"/>
        <v>0</v>
      </c>
      <c r="KI274" s="515">
        <f t="shared" si="426"/>
        <v>0</v>
      </c>
      <c r="KJ274" s="515">
        <f t="shared" si="426"/>
        <v>0</v>
      </c>
      <c r="KK274" s="515">
        <f t="shared" si="426"/>
        <v>0</v>
      </c>
      <c r="KL274" s="515">
        <f t="shared" si="426"/>
        <v>0</v>
      </c>
      <c r="KM274" s="515">
        <f t="shared" si="426"/>
        <v>0</v>
      </c>
      <c r="KN274" s="515">
        <f t="shared" si="426"/>
        <v>0</v>
      </c>
      <c r="KO274" s="515">
        <f t="shared" si="426"/>
        <v>0</v>
      </c>
      <c r="KP274" s="515">
        <f t="shared" si="426"/>
        <v>0</v>
      </c>
      <c r="KQ274" s="515">
        <f t="shared" si="426"/>
        <v>0</v>
      </c>
      <c r="KR274" s="515">
        <f t="shared" si="426"/>
        <v>0</v>
      </c>
      <c r="KS274" s="515">
        <f t="shared" si="426"/>
        <v>0</v>
      </c>
      <c r="KT274" s="515">
        <f t="shared" si="426"/>
        <v>0</v>
      </c>
      <c r="KU274" s="515">
        <f t="shared" si="426"/>
        <v>0</v>
      </c>
      <c r="KV274" s="515">
        <f t="shared" si="426"/>
        <v>0</v>
      </c>
      <c r="KW274" s="515">
        <f t="shared" si="426"/>
        <v>0</v>
      </c>
      <c r="KX274" s="515">
        <f t="shared" si="426"/>
        <v>0</v>
      </c>
      <c r="KY274" s="515">
        <f t="shared" si="426"/>
        <v>0</v>
      </c>
      <c r="KZ274" s="515">
        <f t="shared" si="426"/>
        <v>0</v>
      </c>
      <c r="LA274" s="515">
        <f t="shared" si="426"/>
        <v>0</v>
      </c>
      <c r="LB274" s="515">
        <f t="shared" si="426"/>
        <v>0</v>
      </c>
      <c r="LC274" s="515">
        <f t="shared" si="426"/>
        <v>0</v>
      </c>
      <c r="LD274" s="515">
        <f t="shared" si="426"/>
        <v>0</v>
      </c>
      <c r="LE274" s="515">
        <f t="shared" si="426"/>
        <v>0</v>
      </c>
      <c r="LF274" s="515">
        <f t="shared" si="426"/>
        <v>0</v>
      </c>
      <c r="LG274" s="515">
        <f t="shared" si="426"/>
        <v>0</v>
      </c>
      <c r="LH274" s="515">
        <f t="shared" si="426"/>
        <v>0</v>
      </c>
      <c r="LI274" s="515">
        <f t="shared" si="426"/>
        <v>0</v>
      </c>
      <c r="LJ274" s="515">
        <f t="shared" si="426"/>
        <v>0</v>
      </c>
      <c r="LK274" s="515">
        <f t="shared" si="426"/>
        <v>0</v>
      </c>
      <c r="LL274" s="515">
        <f t="shared" ref="LL274:NK274" si="427">IF(LL$167=EOMONTH($D101,-1),-FV($AE101,ROUNDDOWN(YEARFRAC($D$167,LL$167,1),0),,-$AC101*$B101,0),0)</f>
        <v>0</v>
      </c>
      <c r="LM274" s="515">
        <f t="shared" si="427"/>
        <v>0</v>
      </c>
      <c r="LN274" s="515">
        <f t="shared" si="427"/>
        <v>0</v>
      </c>
      <c r="LO274" s="515">
        <f t="shared" si="427"/>
        <v>0</v>
      </c>
      <c r="LP274" s="515">
        <f t="shared" si="427"/>
        <v>0</v>
      </c>
      <c r="LQ274" s="515">
        <f t="shared" si="427"/>
        <v>0</v>
      </c>
      <c r="LR274" s="515">
        <f t="shared" si="427"/>
        <v>0</v>
      </c>
      <c r="LS274" s="515">
        <f t="shared" si="427"/>
        <v>0</v>
      </c>
      <c r="LT274" s="515">
        <f t="shared" si="427"/>
        <v>0</v>
      </c>
      <c r="LU274" s="515">
        <f t="shared" si="427"/>
        <v>0</v>
      </c>
      <c r="LV274" s="515">
        <f t="shared" si="427"/>
        <v>0</v>
      </c>
      <c r="LW274" s="515">
        <f t="shared" si="427"/>
        <v>0</v>
      </c>
      <c r="LX274" s="515">
        <f t="shared" si="427"/>
        <v>0</v>
      </c>
      <c r="LY274" s="515">
        <f t="shared" si="427"/>
        <v>0</v>
      </c>
      <c r="LZ274" s="515">
        <f t="shared" si="427"/>
        <v>0</v>
      </c>
      <c r="MA274" s="515">
        <f t="shared" si="427"/>
        <v>0</v>
      </c>
      <c r="MB274" s="515">
        <f t="shared" si="427"/>
        <v>0</v>
      </c>
      <c r="MC274" s="515">
        <f t="shared" si="427"/>
        <v>0</v>
      </c>
      <c r="MD274" s="515">
        <f t="shared" si="427"/>
        <v>0</v>
      </c>
      <c r="ME274" s="515">
        <f t="shared" si="427"/>
        <v>0</v>
      </c>
      <c r="MF274" s="515">
        <f t="shared" si="427"/>
        <v>0</v>
      </c>
      <c r="MG274" s="515">
        <f t="shared" si="427"/>
        <v>0</v>
      </c>
      <c r="MH274" s="515">
        <f t="shared" si="427"/>
        <v>0</v>
      </c>
      <c r="MI274" s="515">
        <f t="shared" si="427"/>
        <v>0</v>
      </c>
      <c r="MJ274" s="515">
        <f t="shared" si="427"/>
        <v>0</v>
      </c>
      <c r="MK274" s="515">
        <f t="shared" si="427"/>
        <v>0</v>
      </c>
      <c r="ML274" s="515">
        <f t="shared" si="427"/>
        <v>0</v>
      </c>
      <c r="MM274" s="515">
        <f t="shared" si="427"/>
        <v>0</v>
      </c>
      <c r="MN274" s="515">
        <f t="shared" si="427"/>
        <v>0</v>
      </c>
      <c r="MO274" s="515">
        <f t="shared" si="427"/>
        <v>0</v>
      </c>
      <c r="MP274" s="515">
        <f t="shared" si="427"/>
        <v>0</v>
      </c>
      <c r="MQ274" s="515">
        <f t="shared" si="427"/>
        <v>0</v>
      </c>
      <c r="MR274" s="515">
        <f t="shared" si="427"/>
        <v>0</v>
      </c>
      <c r="MS274" s="515">
        <f t="shared" si="427"/>
        <v>0</v>
      </c>
      <c r="MT274" s="515">
        <f t="shared" si="427"/>
        <v>0</v>
      </c>
      <c r="MU274" s="515">
        <f t="shared" si="427"/>
        <v>0</v>
      </c>
      <c r="MV274" s="515">
        <f t="shared" si="427"/>
        <v>0</v>
      </c>
      <c r="MW274" s="515">
        <f t="shared" si="427"/>
        <v>0</v>
      </c>
      <c r="MX274" s="515">
        <f t="shared" si="427"/>
        <v>0</v>
      </c>
      <c r="MY274" s="515">
        <f t="shared" si="427"/>
        <v>0</v>
      </c>
      <c r="MZ274" s="515">
        <f t="shared" si="427"/>
        <v>0</v>
      </c>
      <c r="NA274" s="515">
        <f t="shared" si="427"/>
        <v>0</v>
      </c>
      <c r="NB274" s="515">
        <f t="shared" si="427"/>
        <v>0</v>
      </c>
      <c r="NC274" s="515">
        <f t="shared" si="427"/>
        <v>0</v>
      </c>
      <c r="ND274" s="515">
        <f t="shared" si="427"/>
        <v>0</v>
      </c>
      <c r="NE274" s="515">
        <f t="shared" si="427"/>
        <v>0</v>
      </c>
      <c r="NF274" s="515">
        <f t="shared" si="427"/>
        <v>0</v>
      </c>
      <c r="NG274" s="515">
        <f t="shared" si="427"/>
        <v>0</v>
      </c>
      <c r="NH274" s="515">
        <f t="shared" si="427"/>
        <v>0</v>
      </c>
      <c r="NI274" s="515">
        <f t="shared" si="427"/>
        <v>0</v>
      </c>
      <c r="NJ274" s="515">
        <f t="shared" si="427"/>
        <v>0</v>
      </c>
      <c r="NK274" s="518">
        <f t="shared" si="427"/>
        <v>0</v>
      </c>
    </row>
    <row r="275" spans="1:375" s="384" customFormat="1" ht="13.8" x14ac:dyDescent="0.3">
      <c r="A275" s="517">
        <f t="shared" si="391"/>
        <v>0</v>
      </c>
      <c r="B275" s="421" t="s">
        <v>339</v>
      </c>
      <c r="C275" s="514" t="s">
        <v>340</v>
      </c>
      <c r="D275" s="515">
        <f t="shared" ref="D275:BO275" si="428">IF(D$167=EOMONTH($D101,-1),SUMIFS($D266:$NK266,$D$167:$NK$167,"&gt;="&amp;EOMONTH($D101,$S101),$D$167:$NK$167,"&lt;"&amp;EOMONTH($D101,60))*-$AF101+SUMIFS($D266:$NK266,$D$167:$NK$167,"&gt;="&amp;EOMONTH($D101,60),$D$167:$NK$167,"&lt;"&amp;EOMONTH($D101,300))*-$AG101,0)</f>
        <v>0</v>
      </c>
      <c r="E275" s="515">
        <f t="shared" si="428"/>
        <v>0</v>
      </c>
      <c r="F275" s="515">
        <f t="shared" si="428"/>
        <v>0</v>
      </c>
      <c r="G275" s="515">
        <f t="shared" si="428"/>
        <v>0</v>
      </c>
      <c r="H275" s="515">
        <f t="shared" si="428"/>
        <v>0</v>
      </c>
      <c r="I275" s="515">
        <f t="shared" si="428"/>
        <v>0</v>
      </c>
      <c r="J275" s="515">
        <f t="shared" si="428"/>
        <v>0</v>
      </c>
      <c r="K275" s="515">
        <f t="shared" si="428"/>
        <v>0</v>
      </c>
      <c r="L275" s="515">
        <f t="shared" si="428"/>
        <v>0</v>
      </c>
      <c r="M275" s="515">
        <f t="shared" si="428"/>
        <v>0</v>
      </c>
      <c r="N275" s="515">
        <f t="shared" si="428"/>
        <v>0</v>
      </c>
      <c r="O275" s="515">
        <f t="shared" si="428"/>
        <v>0</v>
      </c>
      <c r="P275" s="515">
        <f t="shared" si="428"/>
        <v>0</v>
      </c>
      <c r="Q275" s="515">
        <f t="shared" si="428"/>
        <v>0</v>
      </c>
      <c r="R275" s="515">
        <f t="shared" si="428"/>
        <v>0</v>
      </c>
      <c r="S275" s="515">
        <f t="shared" si="428"/>
        <v>0</v>
      </c>
      <c r="T275" s="515">
        <f t="shared" si="428"/>
        <v>0</v>
      </c>
      <c r="U275" s="515">
        <f t="shared" si="428"/>
        <v>0</v>
      </c>
      <c r="V275" s="515">
        <f t="shared" si="428"/>
        <v>0</v>
      </c>
      <c r="W275" s="515">
        <f t="shared" si="428"/>
        <v>0</v>
      </c>
      <c r="X275" s="515">
        <f t="shared" si="428"/>
        <v>0</v>
      </c>
      <c r="Y275" s="515">
        <f t="shared" si="428"/>
        <v>0</v>
      </c>
      <c r="Z275" s="515">
        <f t="shared" si="428"/>
        <v>0</v>
      </c>
      <c r="AA275" s="515">
        <f t="shared" si="428"/>
        <v>0</v>
      </c>
      <c r="AB275" s="515">
        <f t="shared" si="428"/>
        <v>0</v>
      </c>
      <c r="AC275" s="515">
        <f t="shared" si="428"/>
        <v>0</v>
      </c>
      <c r="AD275" s="515">
        <f t="shared" si="428"/>
        <v>0</v>
      </c>
      <c r="AE275" s="515">
        <f t="shared" si="428"/>
        <v>0</v>
      </c>
      <c r="AF275" s="515">
        <f t="shared" si="428"/>
        <v>0</v>
      </c>
      <c r="AG275" s="515">
        <f t="shared" si="428"/>
        <v>0</v>
      </c>
      <c r="AH275" s="515">
        <f t="shared" si="428"/>
        <v>0</v>
      </c>
      <c r="AI275" s="515">
        <f t="shared" si="428"/>
        <v>0</v>
      </c>
      <c r="AJ275" s="515">
        <f t="shared" si="428"/>
        <v>0</v>
      </c>
      <c r="AK275" s="515">
        <f t="shared" si="428"/>
        <v>0</v>
      </c>
      <c r="AL275" s="515">
        <f t="shared" si="428"/>
        <v>0</v>
      </c>
      <c r="AM275" s="515">
        <f t="shared" si="428"/>
        <v>0</v>
      </c>
      <c r="AN275" s="515">
        <f t="shared" si="428"/>
        <v>0</v>
      </c>
      <c r="AO275" s="515">
        <f t="shared" si="428"/>
        <v>0</v>
      </c>
      <c r="AP275" s="515">
        <f t="shared" si="428"/>
        <v>0</v>
      </c>
      <c r="AQ275" s="515">
        <f t="shared" si="428"/>
        <v>0</v>
      </c>
      <c r="AR275" s="515">
        <f t="shared" si="428"/>
        <v>0</v>
      </c>
      <c r="AS275" s="515">
        <f t="shared" si="428"/>
        <v>0</v>
      </c>
      <c r="AT275" s="515">
        <f t="shared" si="428"/>
        <v>0</v>
      </c>
      <c r="AU275" s="515">
        <f t="shared" si="428"/>
        <v>0</v>
      </c>
      <c r="AV275" s="515">
        <f t="shared" si="428"/>
        <v>0</v>
      </c>
      <c r="AW275" s="515">
        <f t="shared" si="428"/>
        <v>0</v>
      </c>
      <c r="AX275" s="515">
        <f t="shared" si="428"/>
        <v>0</v>
      </c>
      <c r="AY275" s="515">
        <f t="shared" si="428"/>
        <v>0</v>
      </c>
      <c r="AZ275" s="515">
        <f t="shared" si="428"/>
        <v>0</v>
      </c>
      <c r="BA275" s="515">
        <f t="shared" si="428"/>
        <v>0</v>
      </c>
      <c r="BB275" s="515">
        <f t="shared" si="428"/>
        <v>0</v>
      </c>
      <c r="BC275" s="515">
        <f t="shared" si="428"/>
        <v>0</v>
      </c>
      <c r="BD275" s="515">
        <f t="shared" si="428"/>
        <v>0</v>
      </c>
      <c r="BE275" s="515">
        <f t="shared" si="428"/>
        <v>0</v>
      </c>
      <c r="BF275" s="515">
        <f t="shared" si="428"/>
        <v>0</v>
      </c>
      <c r="BG275" s="515">
        <f t="shared" si="428"/>
        <v>0</v>
      </c>
      <c r="BH275" s="515">
        <f t="shared" si="428"/>
        <v>0</v>
      </c>
      <c r="BI275" s="515">
        <f t="shared" si="428"/>
        <v>0</v>
      </c>
      <c r="BJ275" s="515">
        <f t="shared" si="428"/>
        <v>0</v>
      </c>
      <c r="BK275" s="515">
        <f t="shared" si="428"/>
        <v>0</v>
      </c>
      <c r="BL275" s="515">
        <f t="shared" si="428"/>
        <v>0</v>
      </c>
      <c r="BM275" s="515">
        <f t="shared" si="428"/>
        <v>0</v>
      </c>
      <c r="BN275" s="515">
        <f t="shared" si="428"/>
        <v>0</v>
      </c>
      <c r="BO275" s="515">
        <f t="shared" si="428"/>
        <v>0</v>
      </c>
      <c r="BP275" s="515">
        <f t="shared" ref="BP275:EA275" si="429">IF(BP$167=EOMONTH($D101,-1),SUMIFS($D266:$NK266,$D$167:$NK$167,"&gt;="&amp;EOMONTH($D101,$S101),$D$167:$NK$167,"&lt;"&amp;EOMONTH($D101,60))*-$AF101+SUMIFS($D266:$NK266,$D$167:$NK$167,"&gt;="&amp;EOMONTH($D101,60),$D$167:$NK$167,"&lt;"&amp;EOMONTH($D101,300))*-$AG101,0)</f>
        <v>0</v>
      </c>
      <c r="BQ275" s="515">
        <f t="shared" si="429"/>
        <v>0</v>
      </c>
      <c r="BR275" s="515">
        <f t="shared" si="429"/>
        <v>0</v>
      </c>
      <c r="BS275" s="515">
        <f t="shared" si="429"/>
        <v>0</v>
      </c>
      <c r="BT275" s="515">
        <f t="shared" si="429"/>
        <v>0</v>
      </c>
      <c r="BU275" s="515">
        <f t="shared" si="429"/>
        <v>0</v>
      </c>
      <c r="BV275" s="515">
        <f t="shared" si="429"/>
        <v>0</v>
      </c>
      <c r="BW275" s="515">
        <f t="shared" si="429"/>
        <v>0</v>
      </c>
      <c r="BX275" s="515">
        <f t="shared" si="429"/>
        <v>0</v>
      </c>
      <c r="BY275" s="515">
        <f t="shared" si="429"/>
        <v>0</v>
      </c>
      <c r="BZ275" s="515">
        <f t="shared" si="429"/>
        <v>0</v>
      </c>
      <c r="CA275" s="515">
        <f t="shared" si="429"/>
        <v>0</v>
      </c>
      <c r="CB275" s="515">
        <f t="shared" si="429"/>
        <v>0</v>
      </c>
      <c r="CC275" s="515">
        <f t="shared" si="429"/>
        <v>0</v>
      </c>
      <c r="CD275" s="515">
        <f t="shared" si="429"/>
        <v>0</v>
      </c>
      <c r="CE275" s="515">
        <f t="shared" si="429"/>
        <v>0</v>
      </c>
      <c r="CF275" s="515">
        <f t="shared" si="429"/>
        <v>0</v>
      </c>
      <c r="CG275" s="515">
        <f t="shared" si="429"/>
        <v>0</v>
      </c>
      <c r="CH275" s="515">
        <f t="shared" si="429"/>
        <v>0</v>
      </c>
      <c r="CI275" s="515">
        <f t="shared" si="429"/>
        <v>0</v>
      </c>
      <c r="CJ275" s="515">
        <f t="shared" si="429"/>
        <v>0</v>
      </c>
      <c r="CK275" s="515">
        <f t="shared" si="429"/>
        <v>0</v>
      </c>
      <c r="CL275" s="515">
        <f t="shared" si="429"/>
        <v>0</v>
      </c>
      <c r="CM275" s="515">
        <f t="shared" si="429"/>
        <v>0</v>
      </c>
      <c r="CN275" s="515">
        <f t="shared" si="429"/>
        <v>0</v>
      </c>
      <c r="CO275" s="515">
        <f t="shared" si="429"/>
        <v>0</v>
      </c>
      <c r="CP275" s="515">
        <f t="shared" si="429"/>
        <v>0</v>
      </c>
      <c r="CQ275" s="515">
        <f t="shared" si="429"/>
        <v>0</v>
      </c>
      <c r="CR275" s="515">
        <f t="shared" si="429"/>
        <v>0</v>
      </c>
      <c r="CS275" s="515">
        <f t="shared" si="429"/>
        <v>0</v>
      </c>
      <c r="CT275" s="515">
        <f t="shared" si="429"/>
        <v>0</v>
      </c>
      <c r="CU275" s="515">
        <f t="shared" si="429"/>
        <v>0</v>
      </c>
      <c r="CV275" s="515">
        <f t="shared" si="429"/>
        <v>0</v>
      </c>
      <c r="CW275" s="515">
        <f t="shared" si="429"/>
        <v>0</v>
      </c>
      <c r="CX275" s="515">
        <f t="shared" si="429"/>
        <v>0</v>
      </c>
      <c r="CY275" s="515">
        <f t="shared" si="429"/>
        <v>0</v>
      </c>
      <c r="CZ275" s="515">
        <f t="shared" si="429"/>
        <v>0</v>
      </c>
      <c r="DA275" s="515">
        <f t="shared" si="429"/>
        <v>0</v>
      </c>
      <c r="DB275" s="515">
        <f t="shared" si="429"/>
        <v>0</v>
      </c>
      <c r="DC275" s="515">
        <f t="shared" si="429"/>
        <v>0</v>
      </c>
      <c r="DD275" s="515">
        <f t="shared" si="429"/>
        <v>0</v>
      </c>
      <c r="DE275" s="515">
        <f t="shared" si="429"/>
        <v>0</v>
      </c>
      <c r="DF275" s="515">
        <f t="shared" si="429"/>
        <v>0</v>
      </c>
      <c r="DG275" s="515">
        <f t="shared" si="429"/>
        <v>0</v>
      </c>
      <c r="DH275" s="515">
        <f t="shared" si="429"/>
        <v>0</v>
      </c>
      <c r="DI275" s="515">
        <f t="shared" si="429"/>
        <v>0</v>
      </c>
      <c r="DJ275" s="515">
        <f t="shared" si="429"/>
        <v>0</v>
      </c>
      <c r="DK275" s="515">
        <f t="shared" si="429"/>
        <v>0</v>
      </c>
      <c r="DL275" s="515">
        <f t="shared" si="429"/>
        <v>0</v>
      </c>
      <c r="DM275" s="515">
        <f t="shared" si="429"/>
        <v>0</v>
      </c>
      <c r="DN275" s="515">
        <f t="shared" si="429"/>
        <v>0</v>
      </c>
      <c r="DO275" s="515">
        <f t="shared" si="429"/>
        <v>0</v>
      </c>
      <c r="DP275" s="515">
        <f t="shared" si="429"/>
        <v>0</v>
      </c>
      <c r="DQ275" s="515">
        <f t="shared" si="429"/>
        <v>0</v>
      </c>
      <c r="DR275" s="515">
        <f t="shared" si="429"/>
        <v>0</v>
      </c>
      <c r="DS275" s="515">
        <f t="shared" si="429"/>
        <v>0</v>
      </c>
      <c r="DT275" s="515">
        <f t="shared" si="429"/>
        <v>0</v>
      </c>
      <c r="DU275" s="515">
        <f t="shared" si="429"/>
        <v>0</v>
      </c>
      <c r="DV275" s="515">
        <f t="shared" si="429"/>
        <v>0</v>
      </c>
      <c r="DW275" s="515">
        <f t="shared" si="429"/>
        <v>0</v>
      </c>
      <c r="DX275" s="515">
        <f t="shared" si="429"/>
        <v>0</v>
      </c>
      <c r="DY275" s="515">
        <f t="shared" si="429"/>
        <v>0</v>
      </c>
      <c r="DZ275" s="515">
        <f t="shared" si="429"/>
        <v>0</v>
      </c>
      <c r="EA275" s="515">
        <f t="shared" si="429"/>
        <v>0</v>
      </c>
      <c r="EB275" s="515">
        <f t="shared" ref="EB275:GM275" si="430">IF(EB$167=EOMONTH($D101,-1),SUMIFS($D266:$NK266,$D$167:$NK$167,"&gt;="&amp;EOMONTH($D101,$S101),$D$167:$NK$167,"&lt;"&amp;EOMONTH($D101,60))*-$AF101+SUMIFS($D266:$NK266,$D$167:$NK$167,"&gt;="&amp;EOMONTH($D101,60),$D$167:$NK$167,"&lt;"&amp;EOMONTH($D101,300))*-$AG101,0)</f>
        <v>0</v>
      </c>
      <c r="EC275" s="515">
        <f t="shared" si="430"/>
        <v>0</v>
      </c>
      <c r="ED275" s="515">
        <f t="shared" si="430"/>
        <v>0</v>
      </c>
      <c r="EE275" s="515">
        <f t="shared" si="430"/>
        <v>0</v>
      </c>
      <c r="EF275" s="515">
        <f t="shared" si="430"/>
        <v>0</v>
      </c>
      <c r="EG275" s="515">
        <f t="shared" si="430"/>
        <v>0</v>
      </c>
      <c r="EH275" s="515">
        <f t="shared" si="430"/>
        <v>0</v>
      </c>
      <c r="EI275" s="515">
        <f t="shared" si="430"/>
        <v>0</v>
      </c>
      <c r="EJ275" s="515">
        <f t="shared" si="430"/>
        <v>0</v>
      </c>
      <c r="EK275" s="515">
        <f t="shared" si="430"/>
        <v>0</v>
      </c>
      <c r="EL275" s="515">
        <f t="shared" si="430"/>
        <v>0</v>
      </c>
      <c r="EM275" s="515">
        <f t="shared" si="430"/>
        <v>0</v>
      </c>
      <c r="EN275" s="515">
        <f t="shared" si="430"/>
        <v>0</v>
      </c>
      <c r="EO275" s="515">
        <f t="shared" si="430"/>
        <v>0</v>
      </c>
      <c r="EP275" s="515">
        <f t="shared" si="430"/>
        <v>0</v>
      </c>
      <c r="EQ275" s="515">
        <f t="shared" si="430"/>
        <v>0</v>
      </c>
      <c r="ER275" s="515">
        <f t="shared" si="430"/>
        <v>0</v>
      </c>
      <c r="ES275" s="515">
        <f t="shared" si="430"/>
        <v>0</v>
      </c>
      <c r="ET275" s="515">
        <f t="shared" si="430"/>
        <v>0</v>
      </c>
      <c r="EU275" s="515">
        <f t="shared" si="430"/>
        <v>0</v>
      </c>
      <c r="EV275" s="515">
        <f t="shared" si="430"/>
        <v>0</v>
      </c>
      <c r="EW275" s="515">
        <f t="shared" si="430"/>
        <v>0</v>
      </c>
      <c r="EX275" s="515">
        <f t="shared" si="430"/>
        <v>0</v>
      </c>
      <c r="EY275" s="515">
        <f t="shared" si="430"/>
        <v>0</v>
      </c>
      <c r="EZ275" s="515">
        <f t="shared" si="430"/>
        <v>0</v>
      </c>
      <c r="FA275" s="515">
        <f t="shared" si="430"/>
        <v>0</v>
      </c>
      <c r="FB275" s="515">
        <f t="shared" si="430"/>
        <v>0</v>
      </c>
      <c r="FC275" s="515">
        <f t="shared" si="430"/>
        <v>0</v>
      </c>
      <c r="FD275" s="515">
        <f t="shared" si="430"/>
        <v>0</v>
      </c>
      <c r="FE275" s="515">
        <f t="shared" si="430"/>
        <v>0</v>
      </c>
      <c r="FF275" s="515">
        <f t="shared" si="430"/>
        <v>0</v>
      </c>
      <c r="FG275" s="515">
        <f t="shared" si="430"/>
        <v>0</v>
      </c>
      <c r="FH275" s="515">
        <f t="shared" si="430"/>
        <v>0</v>
      </c>
      <c r="FI275" s="515">
        <f t="shared" si="430"/>
        <v>0</v>
      </c>
      <c r="FJ275" s="515">
        <f t="shared" si="430"/>
        <v>0</v>
      </c>
      <c r="FK275" s="515">
        <f t="shared" si="430"/>
        <v>0</v>
      </c>
      <c r="FL275" s="515">
        <f t="shared" si="430"/>
        <v>0</v>
      </c>
      <c r="FM275" s="515">
        <f t="shared" si="430"/>
        <v>0</v>
      </c>
      <c r="FN275" s="515">
        <f t="shared" si="430"/>
        <v>0</v>
      </c>
      <c r="FO275" s="515">
        <f t="shared" si="430"/>
        <v>0</v>
      </c>
      <c r="FP275" s="515">
        <f t="shared" si="430"/>
        <v>0</v>
      </c>
      <c r="FQ275" s="515">
        <f t="shared" si="430"/>
        <v>0</v>
      </c>
      <c r="FR275" s="515">
        <f t="shared" si="430"/>
        <v>0</v>
      </c>
      <c r="FS275" s="515">
        <f t="shared" si="430"/>
        <v>0</v>
      </c>
      <c r="FT275" s="515">
        <f t="shared" si="430"/>
        <v>0</v>
      </c>
      <c r="FU275" s="515">
        <f t="shared" si="430"/>
        <v>0</v>
      </c>
      <c r="FV275" s="515">
        <f t="shared" si="430"/>
        <v>0</v>
      </c>
      <c r="FW275" s="515">
        <f t="shared" si="430"/>
        <v>0</v>
      </c>
      <c r="FX275" s="515">
        <f t="shared" si="430"/>
        <v>0</v>
      </c>
      <c r="FY275" s="515">
        <f t="shared" si="430"/>
        <v>0</v>
      </c>
      <c r="FZ275" s="515">
        <f t="shared" si="430"/>
        <v>0</v>
      </c>
      <c r="GA275" s="515">
        <f t="shared" si="430"/>
        <v>0</v>
      </c>
      <c r="GB275" s="515">
        <f t="shared" si="430"/>
        <v>0</v>
      </c>
      <c r="GC275" s="515">
        <f t="shared" si="430"/>
        <v>0</v>
      </c>
      <c r="GD275" s="515">
        <f t="shared" si="430"/>
        <v>0</v>
      </c>
      <c r="GE275" s="515">
        <f t="shared" si="430"/>
        <v>0</v>
      </c>
      <c r="GF275" s="515">
        <f t="shared" si="430"/>
        <v>0</v>
      </c>
      <c r="GG275" s="515">
        <f t="shared" si="430"/>
        <v>0</v>
      </c>
      <c r="GH275" s="515">
        <f t="shared" si="430"/>
        <v>0</v>
      </c>
      <c r="GI275" s="515">
        <f t="shared" si="430"/>
        <v>0</v>
      </c>
      <c r="GJ275" s="515">
        <f t="shared" si="430"/>
        <v>0</v>
      </c>
      <c r="GK275" s="515">
        <f t="shared" si="430"/>
        <v>0</v>
      </c>
      <c r="GL275" s="515">
        <f t="shared" si="430"/>
        <v>0</v>
      </c>
      <c r="GM275" s="515">
        <f t="shared" si="430"/>
        <v>0</v>
      </c>
      <c r="GN275" s="515">
        <f t="shared" ref="GN275:IY275" si="431">IF(GN$167=EOMONTH($D101,-1),SUMIFS($D266:$NK266,$D$167:$NK$167,"&gt;="&amp;EOMONTH($D101,$S101),$D$167:$NK$167,"&lt;"&amp;EOMONTH($D101,60))*-$AF101+SUMIFS($D266:$NK266,$D$167:$NK$167,"&gt;="&amp;EOMONTH($D101,60),$D$167:$NK$167,"&lt;"&amp;EOMONTH($D101,300))*-$AG101,0)</f>
        <v>0</v>
      </c>
      <c r="GO275" s="515">
        <f t="shared" si="431"/>
        <v>0</v>
      </c>
      <c r="GP275" s="515">
        <f t="shared" si="431"/>
        <v>0</v>
      </c>
      <c r="GQ275" s="515">
        <f t="shared" si="431"/>
        <v>0</v>
      </c>
      <c r="GR275" s="515">
        <f t="shared" si="431"/>
        <v>0</v>
      </c>
      <c r="GS275" s="515">
        <f t="shared" si="431"/>
        <v>0</v>
      </c>
      <c r="GT275" s="515">
        <f t="shared" si="431"/>
        <v>0</v>
      </c>
      <c r="GU275" s="515">
        <f t="shared" si="431"/>
        <v>0</v>
      </c>
      <c r="GV275" s="515">
        <f t="shared" si="431"/>
        <v>0</v>
      </c>
      <c r="GW275" s="515">
        <f t="shared" si="431"/>
        <v>0</v>
      </c>
      <c r="GX275" s="515">
        <f t="shared" si="431"/>
        <v>0</v>
      </c>
      <c r="GY275" s="515">
        <f t="shared" si="431"/>
        <v>0</v>
      </c>
      <c r="GZ275" s="515">
        <f t="shared" si="431"/>
        <v>0</v>
      </c>
      <c r="HA275" s="515">
        <f t="shared" si="431"/>
        <v>0</v>
      </c>
      <c r="HB275" s="515">
        <f t="shared" si="431"/>
        <v>0</v>
      </c>
      <c r="HC275" s="515">
        <f t="shared" si="431"/>
        <v>0</v>
      </c>
      <c r="HD275" s="515">
        <f t="shared" si="431"/>
        <v>0</v>
      </c>
      <c r="HE275" s="515">
        <f t="shared" si="431"/>
        <v>0</v>
      </c>
      <c r="HF275" s="515">
        <f t="shared" si="431"/>
        <v>0</v>
      </c>
      <c r="HG275" s="515">
        <f t="shared" si="431"/>
        <v>0</v>
      </c>
      <c r="HH275" s="515">
        <f t="shared" si="431"/>
        <v>0</v>
      </c>
      <c r="HI275" s="515">
        <f t="shared" si="431"/>
        <v>0</v>
      </c>
      <c r="HJ275" s="515">
        <f t="shared" si="431"/>
        <v>0</v>
      </c>
      <c r="HK275" s="515">
        <f t="shared" si="431"/>
        <v>0</v>
      </c>
      <c r="HL275" s="515">
        <f t="shared" si="431"/>
        <v>0</v>
      </c>
      <c r="HM275" s="515">
        <f t="shared" si="431"/>
        <v>0</v>
      </c>
      <c r="HN275" s="515">
        <f t="shared" si="431"/>
        <v>0</v>
      </c>
      <c r="HO275" s="515">
        <f t="shared" si="431"/>
        <v>0</v>
      </c>
      <c r="HP275" s="515">
        <f t="shared" si="431"/>
        <v>0</v>
      </c>
      <c r="HQ275" s="515">
        <f t="shared" si="431"/>
        <v>0</v>
      </c>
      <c r="HR275" s="515">
        <f t="shared" si="431"/>
        <v>0</v>
      </c>
      <c r="HS275" s="515">
        <f t="shared" si="431"/>
        <v>0</v>
      </c>
      <c r="HT275" s="515">
        <f t="shared" si="431"/>
        <v>0</v>
      </c>
      <c r="HU275" s="515">
        <f t="shared" si="431"/>
        <v>0</v>
      </c>
      <c r="HV275" s="515">
        <f t="shared" si="431"/>
        <v>0</v>
      </c>
      <c r="HW275" s="515">
        <f t="shared" si="431"/>
        <v>0</v>
      </c>
      <c r="HX275" s="515">
        <f t="shared" si="431"/>
        <v>0</v>
      </c>
      <c r="HY275" s="515">
        <f t="shared" si="431"/>
        <v>0</v>
      </c>
      <c r="HZ275" s="515">
        <f t="shared" si="431"/>
        <v>0</v>
      </c>
      <c r="IA275" s="515">
        <f t="shared" si="431"/>
        <v>0</v>
      </c>
      <c r="IB275" s="515">
        <f t="shared" si="431"/>
        <v>0</v>
      </c>
      <c r="IC275" s="515">
        <f t="shared" si="431"/>
        <v>0</v>
      </c>
      <c r="ID275" s="515">
        <f t="shared" si="431"/>
        <v>0</v>
      </c>
      <c r="IE275" s="515">
        <f t="shared" si="431"/>
        <v>0</v>
      </c>
      <c r="IF275" s="515">
        <f t="shared" si="431"/>
        <v>0</v>
      </c>
      <c r="IG275" s="515">
        <f t="shared" si="431"/>
        <v>0</v>
      </c>
      <c r="IH275" s="515">
        <f t="shared" si="431"/>
        <v>0</v>
      </c>
      <c r="II275" s="515">
        <f t="shared" si="431"/>
        <v>0</v>
      </c>
      <c r="IJ275" s="515">
        <f t="shared" si="431"/>
        <v>0</v>
      </c>
      <c r="IK275" s="515">
        <f t="shared" si="431"/>
        <v>0</v>
      </c>
      <c r="IL275" s="515">
        <f t="shared" si="431"/>
        <v>0</v>
      </c>
      <c r="IM275" s="515">
        <f t="shared" si="431"/>
        <v>0</v>
      </c>
      <c r="IN275" s="515">
        <f t="shared" si="431"/>
        <v>0</v>
      </c>
      <c r="IO275" s="515">
        <f t="shared" si="431"/>
        <v>0</v>
      </c>
      <c r="IP275" s="515">
        <f t="shared" si="431"/>
        <v>0</v>
      </c>
      <c r="IQ275" s="515">
        <f t="shared" si="431"/>
        <v>0</v>
      </c>
      <c r="IR275" s="515">
        <f t="shared" si="431"/>
        <v>0</v>
      </c>
      <c r="IS275" s="515">
        <f t="shared" si="431"/>
        <v>0</v>
      </c>
      <c r="IT275" s="515">
        <f t="shared" si="431"/>
        <v>0</v>
      </c>
      <c r="IU275" s="515">
        <f t="shared" si="431"/>
        <v>0</v>
      </c>
      <c r="IV275" s="515">
        <f t="shared" si="431"/>
        <v>0</v>
      </c>
      <c r="IW275" s="515">
        <f t="shared" si="431"/>
        <v>0</v>
      </c>
      <c r="IX275" s="515">
        <f t="shared" si="431"/>
        <v>0</v>
      </c>
      <c r="IY275" s="515">
        <f t="shared" si="431"/>
        <v>0</v>
      </c>
      <c r="IZ275" s="515">
        <f t="shared" ref="IZ275:LK275" si="432">IF(IZ$167=EOMONTH($D101,-1),SUMIFS($D266:$NK266,$D$167:$NK$167,"&gt;="&amp;EOMONTH($D101,$S101),$D$167:$NK$167,"&lt;"&amp;EOMONTH($D101,60))*-$AF101+SUMIFS($D266:$NK266,$D$167:$NK$167,"&gt;="&amp;EOMONTH($D101,60),$D$167:$NK$167,"&lt;"&amp;EOMONTH($D101,300))*-$AG101,0)</f>
        <v>0</v>
      </c>
      <c r="JA275" s="515">
        <f t="shared" si="432"/>
        <v>0</v>
      </c>
      <c r="JB275" s="515">
        <f t="shared" si="432"/>
        <v>0</v>
      </c>
      <c r="JC275" s="515">
        <f t="shared" si="432"/>
        <v>0</v>
      </c>
      <c r="JD275" s="515">
        <f t="shared" si="432"/>
        <v>0</v>
      </c>
      <c r="JE275" s="515">
        <f t="shared" si="432"/>
        <v>0</v>
      </c>
      <c r="JF275" s="515">
        <f t="shared" si="432"/>
        <v>0</v>
      </c>
      <c r="JG275" s="515">
        <f t="shared" si="432"/>
        <v>0</v>
      </c>
      <c r="JH275" s="515">
        <f t="shared" si="432"/>
        <v>0</v>
      </c>
      <c r="JI275" s="515">
        <f t="shared" si="432"/>
        <v>0</v>
      </c>
      <c r="JJ275" s="515">
        <f t="shared" si="432"/>
        <v>0</v>
      </c>
      <c r="JK275" s="515">
        <f t="shared" si="432"/>
        <v>0</v>
      </c>
      <c r="JL275" s="515">
        <f t="shared" si="432"/>
        <v>0</v>
      </c>
      <c r="JM275" s="515">
        <f t="shared" si="432"/>
        <v>0</v>
      </c>
      <c r="JN275" s="515">
        <f t="shared" si="432"/>
        <v>0</v>
      </c>
      <c r="JO275" s="515">
        <f t="shared" si="432"/>
        <v>0</v>
      </c>
      <c r="JP275" s="515">
        <f t="shared" si="432"/>
        <v>0</v>
      </c>
      <c r="JQ275" s="515">
        <f t="shared" si="432"/>
        <v>0</v>
      </c>
      <c r="JR275" s="515">
        <f t="shared" si="432"/>
        <v>0</v>
      </c>
      <c r="JS275" s="515">
        <f t="shared" si="432"/>
        <v>0</v>
      </c>
      <c r="JT275" s="515">
        <f t="shared" si="432"/>
        <v>0</v>
      </c>
      <c r="JU275" s="515">
        <f t="shared" si="432"/>
        <v>0</v>
      </c>
      <c r="JV275" s="515">
        <f t="shared" si="432"/>
        <v>0</v>
      </c>
      <c r="JW275" s="515">
        <f t="shared" si="432"/>
        <v>0</v>
      </c>
      <c r="JX275" s="515">
        <f t="shared" si="432"/>
        <v>0</v>
      </c>
      <c r="JY275" s="515">
        <f t="shared" si="432"/>
        <v>0</v>
      </c>
      <c r="JZ275" s="515">
        <f t="shared" si="432"/>
        <v>0</v>
      </c>
      <c r="KA275" s="515">
        <f t="shared" si="432"/>
        <v>0</v>
      </c>
      <c r="KB275" s="515">
        <f t="shared" si="432"/>
        <v>0</v>
      </c>
      <c r="KC275" s="515">
        <f t="shared" si="432"/>
        <v>0</v>
      </c>
      <c r="KD275" s="515">
        <f t="shared" si="432"/>
        <v>0</v>
      </c>
      <c r="KE275" s="515">
        <f t="shared" si="432"/>
        <v>0</v>
      </c>
      <c r="KF275" s="515">
        <f t="shared" si="432"/>
        <v>0</v>
      </c>
      <c r="KG275" s="515">
        <f t="shared" si="432"/>
        <v>0</v>
      </c>
      <c r="KH275" s="515">
        <f t="shared" si="432"/>
        <v>0</v>
      </c>
      <c r="KI275" s="515">
        <f t="shared" si="432"/>
        <v>0</v>
      </c>
      <c r="KJ275" s="515">
        <f t="shared" si="432"/>
        <v>0</v>
      </c>
      <c r="KK275" s="515">
        <f t="shared" si="432"/>
        <v>0</v>
      </c>
      <c r="KL275" s="515">
        <f t="shared" si="432"/>
        <v>0</v>
      </c>
      <c r="KM275" s="515">
        <f t="shared" si="432"/>
        <v>0</v>
      </c>
      <c r="KN275" s="515">
        <f t="shared" si="432"/>
        <v>0</v>
      </c>
      <c r="KO275" s="515">
        <f t="shared" si="432"/>
        <v>0</v>
      </c>
      <c r="KP275" s="515">
        <f t="shared" si="432"/>
        <v>0</v>
      </c>
      <c r="KQ275" s="515">
        <f t="shared" si="432"/>
        <v>0</v>
      </c>
      <c r="KR275" s="515">
        <f t="shared" si="432"/>
        <v>0</v>
      </c>
      <c r="KS275" s="515">
        <f t="shared" si="432"/>
        <v>0</v>
      </c>
      <c r="KT275" s="515">
        <f t="shared" si="432"/>
        <v>0</v>
      </c>
      <c r="KU275" s="515">
        <f t="shared" si="432"/>
        <v>0</v>
      </c>
      <c r="KV275" s="515">
        <f t="shared" si="432"/>
        <v>0</v>
      </c>
      <c r="KW275" s="515">
        <f t="shared" si="432"/>
        <v>0</v>
      </c>
      <c r="KX275" s="515">
        <f t="shared" si="432"/>
        <v>0</v>
      </c>
      <c r="KY275" s="515">
        <f t="shared" si="432"/>
        <v>0</v>
      </c>
      <c r="KZ275" s="515">
        <f t="shared" si="432"/>
        <v>0</v>
      </c>
      <c r="LA275" s="515">
        <f t="shared" si="432"/>
        <v>0</v>
      </c>
      <c r="LB275" s="515">
        <f t="shared" si="432"/>
        <v>0</v>
      </c>
      <c r="LC275" s="515">
        <f t="shared" si="432"/>
        <v>0</v>
      </c>
      <c r="LD275" s="515">
        <f t="shared" si="432"/>
        <v>0</v>
      </c>
      <c r="LE275" s="515">
        <f t="shared" si="432"/>
        <v>0</v>
      </c>
      <c r="LF275" s="515">
        <f t="shared" si="432"/>
        <v>0</v>
      </c>
      <c r="LG275" s="515">
        <f t="shared" si="432"/>
        <v>0</v>
      </c>
      <c r="LH275" s="515">
        <f t="shared" si="432"/>
        <v>0</v>
      </c>
      <c r="LI275" s="515">
        <f t="shared" si="432"/>
        <v>0</v>
      </c>
      <c r="LJ275" s="515">
        <f t="shared" si="432"/>
        <v>0</v>
      </c>
      <c r="LK275" s="515">
        <f t="shared" si="432"/>
        <v>0</v>
      </c>
      <c r="LL275" s="515">
        <f t="shared" ref="LL275:NK275" si="433">IF(LL$167=EOMONTH($D101,-1),SUMIFS($D266:$NK266,$D$167:$NK$167,"&gt;="&amp;EOMONTH($D101,$S101),$D$167:$NK$167,"&lt;"&amp;EOMONTH($D101,60))*-$AF101+SUMIFS($D266:$NK266,$D$167:$NK$167,"&gt;="&amp;EOMONTH($D101,60),$D$167:$NK$167,"&lt;"&amp;EOMONTH($D101,300))*-$AG101,0)</f>
        <v>0</v>
      </c>
      <c r="LM275" s="515">
        <f t="shared" si="433"/>
        <v>0</v>
      </c>
      <c r="LN275" s="515">
        <f t="shared" si="433"/>
        <v>0</v>
      </c>
      <c r="LO275" s="515">
        <f t="shared" si="433"/>
        <v>0</v>
      </c>
      <c r="LP275" s="515">
        <f t="shared" si="433"/>
        <v>0</v>
      </c>
      <c r="LQ275" s="515">
        <f t="shared" si="433"/>
        <v>0</v>
      </c>
      <c r="LR275" s="515">
        <f t="shared" si="433"/>
        <v>0</v>
      </c>
      <c r="LS275" s="515">
        <f t="shared" si="433"/>
        <v>0</v>
      </c>
      <c r="LT275" s="515">
        <f t="shared" si="433"/>
        <v>0</v>
      </c>
      <c r="LU275" s="515">
        <f t="shared" si="433"/>
        <v>0</v>
      </c>
      <c r="LV275" s="515">
        <f t="shared" si="433"/>
        <v>0</v>
      </c>
      <c r="LW275" s="515">
        <f t="shared" si="433"/>
        <v>0</v>
      </c>
      <c r="LX275" s="515">
        <f t="shared" si="433"/>
        <v>0</v>
      </c>
      <c r="LY275" s="515">
        <f t="shared" si="433"/>
        <v>0</v>
      </c>
      <c r="LZ275" s="515">
        <f t="shared" si="433"/>
        <v>0</v>
      </c>
      <c r="MA275" s="515">
        <f t="shared" si="433"/>
        <v>0</v>
      </c>
      <c r="MB275" s="515">
        <f t="shared" si="433"/>
        <v>0</v>
      </c>
      <c r="MC275" s="515">
        <f t="shared" si="433"/>
        <v>0</v>
      </c>
      <c r="MD275" s="515">
        <f t="shared" si="433"/>
        <v>0</v>
      </c>
      <c r="ME275" s="515">
        <f t="shared" si="433"/>
        <v>0</v>
      </c>
      <c r="MF275" s="515">
        <f t="shared" si="433"/>
        <v>0</v>
      </c>
      <c r="MG275" s="515">
        <f t="shared" si="433"/>
        <v>0</v>
      </c>
      <c r="MH275" s="515">
        <f t="shared" si="433"/>
        <v>0</v>
      </c>
      <c r="MI275" s="515">
        <f t="shared" si="433"/>
        <v>0</v>
      </c>
      <c r="MJ275" s="515">
        <f t="shared" si="433"/>
        <v>0</v>
      </c>
      <c r="MK275" s="515">
        <f t="shared" si="433"/>
        <v>0</v>
      </c>
      <c r="ML275" s="515">
        <f t="shared" si="433"/>
        <v>0</v>
      </c>
      <c r="MM275" s="515">
        <f t="shared" si="433"/>
        <v>0</v>
      </c>
      <c r="MN275" s="515">
        <f t="shared" si="433"/>
        <v>0</v>
      </c>
      <c r="MO275" s="515">
        <f t="shared" si="433"/>
        <v>0</v>
      </c>
      <c r="MP275" s="515">
        <f t="shared" si="433"/>
        <v>0</v>
      </c>
      <c r="MQ275" s="515">
        <f t="shared" si="433"/>
        <v>0</v>
      </c>
      <c r="MR275" s="515">
        <f t="shared" si="433"/>
        <v>0</v>
      </c>
      <c r="MS275" s="515">
        <f t="shared" si="433"/>
        <v>0</v>
      </c>
      <c r="MT275" s="515">
        <f t="shared" si="433"/>
        <v>0</v>
      </c>
      <c r="MU275" s="515">
        <f t="shared" si="433"/>
        <v>0</v>
      </c>
      <c r="MV275" s="515">
        <f t="shared" si="433"/>
        <v>0</v>
      </c>
      <c r="MW275" s="515">
        <f t="shared" si="433"/>
        <v>0</v>
      </c>
      <c r="MX275" s="515">
        <f t="shared" si="433"/>
        <v>0</v>
      </c>
      <c r="MY275" s="515">
        <f t="shared" si="433"/>
        <v>0</v>
      </c>
      <c r="MZ275" s="515">
        <f t="shared" si="433"/>
        <v>0</v>
      </c>
      <c r="NA275" s="515">
        <f t="shared" si="433"/>
        <v>0</v>
      </c>
      <c r="NB275" s="515">
        <f t="shared" si="433"/>
        <v>0</v>
      </c>
      <c r="NC275" s="515">
        <f t="shared" si="433"/>
        <v>0</v>
      </c>
      <c r="ND275" s="515">
        <f t="shared" si="433"/>
        <v>0</v>
      </c>
      <c r="NE275" s="515">
        <f t="shared" si="433"/>
        <v>0</v>
      </c>
      <c r="NF275" s="515">
        <f t="shared" si="433"/>
        <v>0</v>
      </c>
      <c r="NG275" s="515">
        <f t="shared" si="433"/>
        <v>0</v>
      </c>
      <c r="NH275" s="515">
        <f t="shared" si="433"/>
        <v>0</v>
      </c>
      <c r="NI275" s="515">
        <f t="shared" si="433"/>
        <v>0</v>
      </c>
      <c r="NJ275" s="515">
        <f t="shared" si="433"/>
        <v>0</v>
      </c>
      <c r="NK275" s="518">
        <f t="shared" si="433"/>
        <v>0</v>
      </c>
    </row>
    <row r="276" spans="1:375" s="384" customFormat="1" ht="13.8" x14ac:dyDescent="0.3">
      <c r="A276" s="517">
        <f t="shared" si="391"/>
        <v>0</v>
      </c>
      <c r="B276" s="421" t="s">
        <v>337</v>
      </c>
      <c r="C276" s="514" t="s">
        <v>341</v>
      </c>
      <c r="D276" s="515">
        <f t="shared" ref="D276:BO276" si="434">IF(D$167=EOMONTH($E101,$R101*(1-$O101)),-FV($AE101,ROUNDDOWN(YEARFRAC($D$167,D$167,1),0),,-($AC101*(1-$O101)+$AD101*$O101)*$B101,0),0)</f>
        <v>0</v>
      </c>
      <c r="E276" s="515">
        <f t="shared" si="434"/>
        <v>0</v>
      </c>
      <c r="F276" s="515">
        <f t="shared" si="434"/>
        <v>0</v>
      </c>
      <c r="G276" s="515">
        <f t="shared" si="434"/>
        <v>0</v>
      </c>
      <c r="H276" s="515">
        <f t="shared" si="434"/>
        <v>0</v>
      </c>
      <c r="I276" s="515">
        <f t="shared" si="434"/>
        <v>0</v>
      </c>
      <c r="J276" s="515">
        <f t="shared" si="434"/>
        <v>0</v>
      </c>
      <c r="K276" s="515">
        <f t="shared" si="434"/>
        <v>0</v>
      </c>
      <c r="L276" s="515">
        <f t="shared" si="434"/>
        <v>0</v>
      </c>
      <c r="M276" s="515">
        <f t="shared" si="434"/>
        <v>0</v>
      </c>
      <c r="N276" s="515">
        <f t="shared" si="434"/>
        <v>0</v>
      </c>
      <c r="O276" s="515">
        <f t="shared" si="434"/>
        <v>0</v>
      </c>
      <c r="P276" s="515">
        <f t="shared" si="434"/>
        <v>0</v>
      </c>
      <c r="Q276" s="515">
        <f t="shared" si="434"/>
        <v>0</v>
      </c>
      <c r="R276" s="515">
        <f t="shared" si="434"/>
        <v>0</v>
      </c>
      <c r="S276" s="515">
        <f t="shared" si="434"/>
        <v>0</v>
      </c>
      <c r="T276" s="515">
        <f t="shared" si="434"/>
        <v>0</v>
      </c>
      <c r="U276" s="515">
        <f t="shared" si="434"/>
        <v>0</v>
      </c>
      <c r="V276" s="515">
        <f t="shared" si="434"/>
        <v>0</v>
      </c>
      <c r="W276" s="515">
        <f t="shared" si="434"/>
        <v>0</v>
      </c>
      <c r="X276" s="515">
        <f t="shared" si="434"/>
        <v>0</v>
      </c>
      <c r="Y276" s="515">
        <f t="shared" si="434"/>
        <v>0</v>
      </c>
      <c r="Z276" s="515">
        <f t="shared" si="434"/>
        <v>0</v>
      </c>
      <c r="AA276" s="515">
        <f t="shared" si="434"/>
        <v>0</v>
      </c>
      <c r="AB276" s="515">
        <f t="shared" si="434"/>
        <v>0</v>
      </c>
      <c r="AC276" s="515">
        <f t="shared" si="434"/>
        <v>0</v>
      </c>
      <c r="AD276" s="515">
        <f t="shared" si="434"/>
        <v>0</v>
      </c>
      <c r="AE276" s="515">
        <f t="shared" si="434"/>
        <v>0</v>
      </c>
      <c r="AF276" s="515">
        <f t="shared" si="434"/>
        <v>0</v>
      </c>
      <c r="AG276" s="515">
        <f t="shared" si="434"/>
        <v>0</v>
      </c>
      <c r="AH276" s="515">
        <f t="shared" si="434"/>
        <v>0</v>
      </c>
      <c r="AI276" s="515">
        <f t="shared" si="434"/>
        <v>0</v>
      </c>
      <c r="AJ276" s="515">
        <f t="shared" si="434"/>
        <v>0</v>
      </c>
      <c r="AK276" s="515">
        <f t="shared" si="434"/>
        <v>0</v>
      </c>
      <c r="AL276" s="515">
        <f t="shared" si="434"/>
        <v>0</v>
      </c>
      <c r="AM276" s="515">
        <f t="shared" si="434"/>
        <v>0</v>
      </c>
      <c r="AN276" s="515">
        <f t="shared" si="434"/>
        <v>0</v>
      </c>
      <c r="AO276" s="515">
        <f t="shared" si="434"/>
        <v>0</v>
      </c>
      <c r="AP276" s="515">
        <f t="shared" si="434"/>
        <v>0</v>
      </c>
      <c r="AQ276" s="515">
        <f t="shared" si="434"/>
        <v>0</v>
      </c>
      <c r="AR276" s="515">
        <f t="shared" si="434"/>
        <v>0</v>
      </c>
      <c r="AS276" s="515">
        <f t="shared" si="434"/>
        <v>0</v>
      </c>
      <c r="AT276" s="515">
        <f t="shared" si="434"/>
        <v>0</v>
      </c>
      <c r="AU276" s="515">
        <f t="shared" si="434"/>
        <v>0</v>
      </c>
      <c r="AV276" s="515">
        <f t="shared" si="434"/>
        <v>0</v>
      </c>
      <c r="AW276" s="515">
        <f t="shared" si="434"/>
        <v>0</v>
      </c>
      <c r="AX276" s="515">
        <f t="shared" si="434"/>
        <v>0</v>
      </c>
      <c r="AY276" s="515">
        <f t="shared" si="434"/>
        <v>0</v>
      </c>
      <c r="AZ276" s="515">
        <f t="shared" si="434"/>
        <v>0</v>
      </c>
      <c r="BA276" s="515">
        <f t="shared" si="434"/>
        <v>0</v>
      </c>
      <c r="BB276" s="515">
        <f t="shared" si="434"/>
        <v>0</v>
      </c>
      <c r="BC276" s="515">
        <f t="shared" si="434"/>
        <v>0</v>
      </c>
      <c r="BD276" s="515">
        <f t="shared" si="434"/>
        <v>0</v>
      </c>
      <c r="BE276" s="515">
        <f t="shared" si="434"/>
        <v>0</v>
      </c>
      <c r="BF276" s="515">
        <f t="shared" si="434"/>
        <v>0</v>
      </c>
      <c r="BG276" s="515">
        <f t="shared" si="434"/>
        <v>0</v>
      </c>
      <c r="BH276" s="515">
        <f t="shared" si="434"/>
        <v>0</v>
      </c>
      <c r="BI276" s="515">
        <f t="shared" si="434"/>
        <v>0</v>
      </c>
      <c r="BJ276" s="515">
        <f t="shared" si="434"/>
        <v>0</v>
      </c>
      <c r="BK276" s="515">
        <f t="shared" si="434"/>
        <v>0</v>
      </c>
      <c r="BL276" s="515">
        <f t="shared" si="434"/>
        <v>0</v>
      </c>
      <c r="BM276" s="515">
        <f t="shared" si="434"/>
        <v>0</v>
      </c>
      <c r="BN276" s="515">
        <f t="shared" si="434"/>
        <v>0</v>
      </c>
      <c r="BO276" s="515">
        <f t="shared" si="434"/>
        <v>0</v>
      </c>
      <c r="BP276" s="515">
        <f t="shared" ref="BP276:EA276" si="435">IF(BP$167=EOMONTH($E101,$R101*(1-$O101)),-FV($AE101,ROUNDDOWN(YEARFRAC($D$167,BP$167,1),0),,-($AC101*(1-$O101)+$AD101*$O101)*$B101,0),0)</f>
        <v>0</v>
      </c>
      <c r="BQ276" s="515">
        <f t="shared" si="435"/>
        <v>0</v>
      </c>
      <c r="BR276" s="515">
        <f t="shared" si="435"/>
        <v>0</v>
      </c>
      <c r="BS276" s="515">
        <f t="shared" si="435"/>
        <v>0</v>
      </c>
      <c r="BT276" s="515">
        <f t="shared" si="435"/>
        <v>0</v>
      </c>
      <c r="BU276" s="515">
        <f t="shared" si="435"/>
        <v>0</v>
      </c>
      <c r="BV276" s="515">
        <f t="shared" si="435"/>
        <v>0</v>
      </c>
      <c r="BW276" s="515">
        <f t="shared" si="435"/>
        <v>0</v>
      </c>
      <c r="BX276" s="515">
        <f t="shared" si="435"/>
        <v>0</v>
      </c>
      <c r="BY276" s="515">
        <f t="shared" si="435"/>
        <v>0</v>
      </c>
      <c r="BZ276" s="515">
        <f t="shared" si="435"/>
        <v>0</v>
      </c>
      <c r="CA276" s="515">
        <f t="shared" si="435"/>
        <v>0</v>
      </c>
      <c r="CB276" s="515">
        <f t="shared" si="435"/>
        <v>0</v>
      </c>
      <c r="CC276" s="515">
        <f t="shared" si="435"/>
        <v>0</v>
      </c>
      <c r="CD276" s="515">
        <f t="shared" si="435"/>
        <v>0</v>
      </c>
      <c r="CE276" s="515">
        <f t="shared" si="435"/>
        <v>0</v>
      </c>
      <c r="CF276" s="515">
        <f t="shared" si="435"/>
        <v>0</v>
      </c>
      <c r="CG276" s="515">
        <f t="shared" si="435"/>
        <v>0</v>
      </c>
      <c r="CH276" s="515">
        <f t="shared" si="435"/>
        <v>0</v>
      </c>
      <c r="CI276" s="515">
        <f t="shared" si="435"/>
        <v>0</v>
      </c>
      <c r="CJ276" s="515">
        <f t="shared" si="435"/>
        <v>0</v>
      </c>
      <c r="CK276" s="515">
        <f t="shared" si="435"/>
        <v>0</v>
      </c>
      <c r="CL276" s="515">
        <f t="shared" si="435"/>
        <v>0</v>
      </c>
      <c r="CM276" s="515">
        <f t="shared" si="435"/>
        <v>0</v>
      </c>
      <c r="CN276" s="515">
        <f t="shared" si="435"/>
        <v>0</v>
      </c>
      <c r="CO276" s="515">
        <f t="shared" si="435"/>
        <v>0</v>
      </c>
      <c r="CP276" s="515">
        <f t="shared" si="435"/>
        <v>0</v>
      </c>
      <c r="CQ276" s="515">
        <f t="shared" si="435"/>
        <v>0</v>
      </c>
      <c r="CR276" s="515">
        <f t="shared" si="435"/>
        <v>0</v>
      </c>
      <c r="CS276" s="515">
        <f t="shared" si="435"/>
        <v>0</v>
      </c>
      <c r="CT276" s="515">
        <f t="shared" si="435"/>
        <v>0</v>
      </c>
      <c r="CU276" s="515">
        <f t="shared" si="435"/>
        <v>0</v>
      </c>
      <c r="CV276" s="515">
        <f t="shared" si="435"/>
        <v>0</v>
      </c>
      <c r="CW276" s="515">
        <f t="shared" si="435"/>
        <v>0</v>
      </c>
      <c r="CX276" s="515">
        <f t="shared" si="435"/>
        <v>0</v>
      </c>
      <c r="CY276" s="515">
        <f t="shared" si="435"/>
        <v>0</v>
      </c>
      <c r="CZ276" s="515">
        <f t="shared" si="435"/>
        <v>0</v>
      </c>
      <c r="DA276" s="515">
        <f t="shared" si="435"/>
        <v>0</v>
      </c>
      <c r="DB276" s="515">
        <f t="shared" si="435"/>
        <v>0</v>
      </c>
      <c r="DC276" s="515">
        <f t="shared" si="435"/>
        <v>0</v>
      </c>
      <c r="DD276" s="515">
        <f t="shared" si="435"/>
        <v>0</v>
      </c>
      <c r="DE276" s="515">
        <f t="shared" si="435"/>
        <v>0</v>
      </c>
      <c r="DF276" s="515">
        <f t="shared" si="435"/>
        <v>0</v>
      </c>
      <c r="DG276" s="515">
        <f t="shared" si="435"/>
        <v>0</v>
      </c>
      <c r="DH276" s="515">
        <f t="shared" si="435"/>
        <v>0</v>
      </c>
      <c r="DI276" s="515">
        <f t="shared" si="435"/>
        <v>0</v>
      </c>
      <c r="DJ276" s="515">
        <f t="shared" si="435"/>
        <v>0</v>
      </c>
      <c r="DK276" s="515">
        <f t="shared" si="435"/>
        <v>0</v>
      </c>
      <c r="DL276" s="515">
        <f t="shared" si="435"/>
        <v>0</v>
      </c>
      <c r="DM276" s="515">
        <f t="shared" si="435"/>
        <v>0</v>
      </c>
      <c r="DN276" s="515">
        <f t="shared" si="435"/>
        <v>0</v>
      </c>
      <c r="DO276" s="515">
        <f t="shared" si="435"/>
        <v>0</v>
      </c>
      <c r="DP276" s="515">
        <f t="shared" si="435"/>
        <v>0</v>
      </c>
      <c r="DQ276" s="515">
        <f t="shared" si="435"/>
        <v>0</v>
      </c>
      <c r="DR276" s="515">
        <f t="shared" si="435"/>
        <v>0</v>
      </c>
      <c r="DS276" s="515">
        <f t="shared" si="435"/>
        <v>0</v>
      </c>
      <c r="DT276" s="515">
        <f t="shared" si="435"/>
        <v>0</v>
      </c>
      <c r="DU276" s="515">
        <f t="shared" si="435"/>
        <v>0</v>
      </c>
      <c r="DV276" s="515">
        <f t="shared" si="435"/>
        <v>0</v>
      </c>
      <c r="DW276" s="515">
        <f t="shared" si="435"/>
        <v>0</v>
      </c>
      <c r="DX276" s="515">
        <f t="shared" si="435"/>
        <v>0</v>
      </c>
      <c r="DY276" s="515">
        <f t="shared" si="435"/>
        <v>0</v>
      </c>
      <c r="DZ276" s="515">
        <f t="shared" si="435"/>
        <v>0</v>
      </c>
      <c r="EA276" s="515">
        <f t="shared" si="435"/>
        <v>0</v>
      </c>
      <c r="EB276" s="515">
        <f t="shared" ref="EB276:GM276" si="436">IF(EB$167=EOMONTH($E101,$R101*(1-$O101)),-FV($AE101,ROUNDDOWN(YEARFRAC($D$167,EB$167,1),0),,-($AC101*(1-$O101)+$AD101*$O101)*$B101,0),0)</f>
        <v>0</v>
      </c>
      <c r="EC276" s="515">
        <f t="shared" si="436"/>
        <v>0</v>
      </c>
      <c r="ED276" s="515">
        <f t="shared" si="436"/>
        <v>0</v>
      </c>
      <c r="EE276" s="515">
        <f t="shared" si="436"/>
        <v>0</v>
      </c>
      <c r="EF276" s="515">
        <f t="shared" si="436"/>
        <v>0</v>
      </c>
      <c r="EG276" s="515">
        <f t="shared" si="436"/>
        <v>0</v>
      </c>
      <c r="EH276" s="515">
        <f t="shared" si="436"/>
        <v>0</v>
      </c>
      <c r="EI276" s="515">
        <f t="shared" si="436"/>
        <v>0</v>
      </c>
      <c r="EJ276" s="515">
        <f t="shared" si="436"/>
        <v>0</v>
      </c>
      <c r="EK276" s="515">
        <f t="shared" si="436"/>
        <v>0</v>
      </c>
      <c r="EL276" s="515">
        <f t="shared" si="436"/>
        <v>0</v>
      </c>
      <c r="EM276" s="515">
        <f t="shared" si="436"/>
        <v>0</v>
      </c>
      <c r="EN276" s="515">
        <f t="shared" si="436"/>
        <v>0</v>
      </c>
      <c r="EO276" s="515">
        <f t="shared" si="436"/>
        <v>0</v>
      </c>
      <c r="EP276" s="515">
        <f t="shared" si="436"/>
        <v>0</v>
      </c>
      <c r="EQ276" s="515">
        <f t="shared" si="436"/>
        <v>0</v>
      </c>
      <c r="ER276" s="515">
        <f t="shared" si="436"/>
        <v>0</v>
      </c>
      <c r="ES276" s="515">
        <f t="shared" si="436"/>
        <v>0</v>
      </c>
      <c r="ET276" s="515">
        <f t="shared" si="436"/>
        <v>0</v>
      </c>
      <c r="EU276" s="515">
        <f t="shared" si="436"/>
        <v>0</v>
      </c>
      <c r="EV276" s="515">
        <f t="shared" si="436"/>
        <v>0</v>
      </c>
      <c r="EW276" s="515">
        <f t="shared" si="436"/>
        <v>0</v>
      </c>
      <c r="EX276" s="515">
        <f t="shared" si="436"/>
        <v>0</v>
      </c>
      <c r="EY276" s="515">
        <f t="shared" si="436"/>
        <v>0</v>
      </c>
      <c r="EZ276" s="515">
        <f t="shared" si="436"/>
        <v>0</v>
      </c>
      <c r="FA276" s="515">
        <f t="shared" si="436"/>
        <v>0</v>
      </c>
      <c r="FB276" s="515">
        <f t="shared" si="436"/>
        <v>0</v>
      </c>
      <c r="FC276" s="515">
        <f t="shared" si="436"/>
        <v>0</v>
      </c>
      <c r="FD276" s="515">
        <f t="shared" si="436"/>
        <v>0</v>
      </c>
      <c r="FE276" s="515">
        <f t="shared" si="436"/>
        <v>0</v>
      </c>
      <c r="FF276" s="515">
        <f t="shared" si="436"/>
        <v>0</v>
      </c>
      <c r="FG276" s="515">
        <f t="shared" si="436"/>
        <v>0</v>
      </c>
      <c r="FH276" s="515">
        <f t="shared" si="436"/>
        <v>0</v>
      </c>
      <c r="FI276" s="515">
        <f t="shared" si="436"/>
        <v>0</v>
      </c>
      <c r="FJ276" s="515">
        <f t="shared" si="436"/>
        <v>0</v>
      </c>
      <c r="FK276" s="515">
        <f t="shared" si="436"/>
        <v>0</v>
      </c>
      <c r="FL276" s="515">
        <f t="shared" si="436"/>
        <v>0</v>
      </c>
      <c r="FM276" s="515">
        <f t="shared" si="436"/>
        <v>0</v>
      </c>
      <c r="FN276" s="515">
        <f t="shared" si="436"/>
        <v>0</v>
      </c>
      <c r="FO276" s="515">
        <f t="shared" si="436"/>
        <v>0</v>
      </c>
      <c r="FP276" s="515">
        <f t="shared" si="436"/>
        <v>0</v>
      </c>
      <c r="FQ276" s="515">
        <f t="shared" si="436"/>
        <v>0</v>
      </c>
      <c r="FR276" s="515">
        <f t="shared" si="436"/>
        <v>0</v>
      </c>
      <c r="FS276" s="515">
        <f t="shared" si="436"/>
        <v>0</v>
      </c>
      <c r="FT276" s="515">
        <f t="shared" si="436"/>
        <v>0</v>
      </c>
      <c r="FU276" s="515">
        <f t="shared" si="436"/>
        <v>0</v>
      </c>
      <c r="FV276" s="515">
        <f t="shared" si="436"/>
        <v>0</v>
      </c>
      <c r="FW276" s="515">
        <f t="shared" si="436"/>
        <v>0</v>
      </c>
      <c r="FX276" s="515">
        <f t="shared" si="436"/>
        <v>0</v>
      </c>
      <c r="FY276" s="515">
        <f t="shared" si="436"/>
        <v>0</v>
      </c>
      <c r="FZ276" s="515">
        <f t="shared" si="436"/>
        <v>0</v>
      </c>
      <c r="GA276" s="515">
        <f t="shared" si="436"/>
        <v>0</v>
      </c>
      <c r="GB276" s="515">
        <f t="shared" si="436"/>
        <v>0</v>
      </c>
      <c r="GC276" s="515">
        <f t="shared" si="436"/>
        <v>0</v>
      </c>
      <c r="GD276" s="515">
        <f t="shared" si="436"/>
        <v>0</v>
      </c>
      <c r="GE276" s="515">
        <f t="shared" si="436"/>
        <v>0</v>
      </c>
      <c r="GF276" s="515">
        <f t="shared" si="436"/>
        <v>0</v>
      </c>
      <c r="GG276" s="515">
        <f t="shared" si="436"/>
        <v>0</v>
      </c>
      <c r="GH276" s="515">
        <f t="shared" si="436"/>
        <v>0</v>
      </c>
      <c r="GI276" s="515">
        <f t="shared" si="436"/>
        <v>0</v>
      </c>
      <c r="GJ276" s="515">
        <f t="shared" si="436"/>
        <v>0</v>
      </c>
      <c r="GK276" s="515">
        <f t="shared" si="436"/>
        <v>0</v>
      </c>
      <c r="GL276" s="515">
        <f t="shared" si="436"/>
        <v>0</v>
      </c>
      <c r="GM276" s="515">
        <f t="shared" si="436"/>
        <v>0</v>
      </c>
      <c r="GN276" s="515">
        <f t="shared" ref="GN276:IY276" si="437">IF(GN$167=EOMONTH($E101,$R101*(1-$O101)),-FV($AE101,ROUNDDOWN(YEARFRAC($D$167,GN$167,1),0),,-($AC101*(1-$O101)+$AD101*$O101)*$B101,0),0)</f>
        <v>0</v>
      </c>
      <c r="GO276" s="515">
        <f t="shared" si="437"/>
        <v>0</v>
      </c>
      <c r="GP276" s="515">
        <f t="shared" si="437"/>
        <v>0</v>
      </c>
      <c r="GQ276" s="515">
        <f t="shared" si="437"/>
        <v>0</v>
      </c>
      <c r="GR276" s="515">
        <f t="shared" si="437"/>
        <v>0</v>
      </c>
      <c r="GS276" s="515">
        <f t="shared" si="437"/>
        <v>0</v>
      </c>
      <c r="GT276" s="515">
        <f t="shared" si="437"/>
        <v>0</v>
      </c>
      <c r="GU276" s="515">
        <f t="shared" si="437"/>
        <v>0</v>
      </c>
      <c r="GV276" s="515">
        <f t="shared" si="437"/>
        <v>0</v>
      </c>
      <c r="GW276" s="515">
        <f t="shared" si="437"/>
        <v>0</v>
      </c>
      <c r="GX276" s="515">
        <f t="shared" si="437"/>
        <v>0</v>
      </c>
      <c r="GY276" s="515">
        <f t="shared" si="437"/>
        <v>0</v>
      </c>
      <c r="GZ276" s="515">
        <f t="shared" si="437"/>
        <v>0</v>
      </c>
      <c r="HA276" s="515">
        <f t="shared" si="437"/>
        <v>0</v>
      </c>
      <c r="HB276" s="515">
        <f t="shared" si="437"/>
        <v>0</v>
      </c>
      <c r="HC276" s="515">
        <f t="shared" si="437"/>
        <v>0</v>
      </c>
      <c r="HD276" s="515">
        <f t="shared" si="437"/>
        <v>0</v>
      </c>
      <c r="HE276" s="515">
        <f t="shared" si="437"/>
        <v>0</v>
      </c>
      <c r="HF276" s="515">
        <f t="shared" si="437"/>
        <v>0</v>
      </c>
      <c r="HG276" s="515">
        <f t="shared" si="437"/>
        <v>0</v>
      </c>
      <c r="HH276" s="515">
        <f t="shared" si="437"/>
        <v>0</v>
      </c>
      <c r="HI276" s="515">
        <f t="shared" si="437"/>
        <v>0</v>
      </c>
      <c r="HJ276" s="515">
        <f t="shared" si="437"/>
        <v>0</v>
      </c>
      <c r="HK276" s="515">
        <f t="shared" si="437"/>
        <v>0</v>
      </c>
      <c r="HL276" s="515">
        <f t="shared" si="437"/>
        <v>0</v>
      </c>
      <c r="HM276" s="515">
        <f t="shared" si="437"/>
        <v>0</v>
      </c>
      <c r="HN276" s="515">
        <f t="shared" si="437"/>
        <v>0</v>
      </c>
      <c r="HO276" s="515">
        <f t="shared" si="437"/>
        <v>0</v>
      </c>
      <c r="HP276" s="515">
        <f t="shared" si="437"/>
        <v>0</v>
      </c>
      <c r="HQ276" s="515">
        <f t="shared" si="437"/>
        <v>0</v>
      </c>
      <c r="HR276" s="515">
        <f t="shared" si="437"/>
        <v>0</v>
      </c>
      <c r="HS276" s="515">
        <f t="shared" si="437"/>
        <v>0</v>
      </c>
      <c r="HT276" s="515">
        <f t="shared" si="437"/>
        <v>0</v>
      </c>
      <c r="HU276" s="515">
        <f t="shared" si="437"/>
        <v>0</v>
      </c>
      <c r="HV276" s="515">
        <f t="shared" si="437"/>
        <v>0</v>
      </c>
      <c r="HW276" s="515">
        <f t="shared" si="437"/>
        <v>0</v>
      </c>
      <c r="HX276" s="515">
        <f t="shared" si="437"/>
        <v>0</v>
      </c>
      <c r="HY276" s="515">
        <f t="shared" si="437"/>
        <v>0</v>
      </c>
      <c r="HZ276" s="515">
        <f t="shared" si="437"/>
        <v>0</v>
      </c>
      <c r="IA276" s="515">
        <f t="shared" si="437"/>
        <v>0</v>
      </c>
      <c r="IB276" s="515">
        <f t="shared" si="437"/>
        <v>0</v>
      </c>
      <c r="IC276" s="515">
        <f t="shared" si="437"/>
        <v>0</v>
      </c>
      <c r="ID276" s="515">
        <f t="shared" si="437"/>
        <v>0</v>
      </c>
      <c r="IE276" s="515">
        <f t="shared" si="437"/>
        <v>0</v>
      </c>
      <c r="IF276" s="515">
        <f t="shared" si="437"/>
        <v>0</v>
      </c>
      <c r="IG276" s="515">
        <f t="shared" si="437"/>
        <v>0</v>
      </c>
      <c r="IH276" s="515">
        <f t="shared" si="437"/>
        <v>0</v>
      </c>
      <c r="II276" s="515">
        <f t="shared" si="437"/>
        <v>0</v>
      </c>
      <c r="IJ276" s="515">
        <f t="shared" si="437"/>
        <v>0</v>
      </c>
      <c r="IK276" s="515">
        <f t="shared" si="437"/>
        <v>0</v>
      </c>
      <c r="IL276" s="515">
        <f t="shared" si="437"/>
        <v>0</v>
      </c>
      <c r="IM276" s="515">
        <f t="shared" si="437"/>
        <v>0</v>
      </c>
      <c r="IN276" s="515">
        <f t="shared" si="437"/>
        <v>0</v>
      </c>
      <c r="IO276" s="515">
        <f t="shared" si="437"/>
        <v>0</v>
      </c>
      <c r="IP276" s="515">
        <f t="shared" si="437"/>
        <v>0</v>
      </c>
      <c r="IQ276" s="515">
        <f t="shared" si="437"/>
        <v>0</v>
      </c>
      <c r="IR276" s="515">
        <f t="shared" si="437"/>
        <v>0</v>
      </c>
      <c r="IS276" s="515">
        <f t="shared" si="437"/>
        <v>0</v>
      </c>
      <c r="IT276" s="515">
        <f t="shared" si="437"/>
        <v>0</v>
      </c>
      <c r="IU276" s="515">
        <f t="shared" si="437"/>
        <v>0</v>
      </c>
      <c r="IV276" s="515">
        <f t="shared" si="437"/>
        <v>0</v>
      </c>
      <c r="IW276" s="515">
        <f t="shared" si="437"/>
        <v>0</v>
      </c>
      <c r="IX276" s="515">
        <f t="shared" si="437"/>
        <v>0</v>
      </c>
      <c r="IY276" s="515">
        <f t="shared" si="437"/>
        <v>0</v>
      </c>
      <c r="IZ276" s="515">
        <f t="shared" ref="IZ276:LK276" si="438">IF(IZ$167=EOMONTH($E101,$R101*(1-$O101)),-FV($AE101,ROUNDDOWN(YEARFRAC($D$167,IZ$167,1),0),,-($AC101*(1-$O101)+$AD101*$O101)*$B101,0),0)</f>
        <v>0</v>
      </c>
      <c r="JA276" s="515">
        <f t="shared" si="438"/>
        <v>0</v>
      </c>
      <c r="JB276" s="515">
        <f t="shared" si="438"/>
        <v>0</v>
      </c>
      <c r="JC276" s="515">
        <f t="shared" si="438"/>
        <v>0</v>
      </c>
      <c r="JD276" s="515">
        <f t="shared" si="438"/>
        <v>0</v>
      </c>
      <c r="JE276" s="515">
        <f t="shared" si="438"/>
        <v>0</v>
      </c>
      <c r="JF276" s="515">
        <f t="shared" si="438"/>
        <v>0</v>
      </c>
      <c r="JG276" s="515">
        <f t="shared" si="438"/>
        <v>0</v>
      </c>
      <c r="JH276" s="515">
        <f t="shared" si="438"/>
        <v>0</v>
      </c>
      <c r="JI276" s="515">
        <f t="shared" si="438"/>
        <v>0</v>
      </c>
      <c r="JJ276" s="515">
        <f t="shared" si="438"/>
        <v>0</v>
      </c>
      <c r="JK276" s="515">
        <f t="shared" si="438"/>
        <v>0</v>
      </c>
      <c r="JL276" s="515">
        <f t="shared" si="438"/>
        <v>0</v>
      </c>
      <c r="JM276" s="515">
        <f t="shared" si="438"/>
        <v>0</v>
      </c>
      <c r="JN276" s="515">
        <f t="shared" si="438"/>
        <v>0</v>
      </c>
      <c r="JO276" s="515">
        <f t="shared" si="438"/>
        <v>0</v>
      </c>
      <c r="JP276" s="515">
        <f t="shared" si="438"/>
        <v>0</v>
      </c>
      <c r="JQ276" s="515">
        <f t="shared" si="438"/>
        <v>0</v>
      </c>
      <c r="JR276" s="515">
        <f t="shared" si="438"/>
        <v>0</v>
      </c>
      <c r="JS276" s="515">
        <f t="shared" si="438"/>
        <v>0</v>
      </c>
      <c r="JT276" s="515">
        <f t="shared" si="438"/>
        <v>0</v>
      </c>
      <c r="JU276" s="515">
        <f t="shared" si="438"/>
        <v>0</v>
      </c>
      <c r="JV276" s="515">
        <f t="shared" si="438"/>
        <v>0</v>
      </c>
      <c r="JW276" s="515">
        <f t="shared" si="438"/>
        <v>0</v>
      </c>
      <c r="JX276" s="515">
        <f t="shared" si="438"/>
        <v>0</v>
      </c>
      <c r="JY276" s="515">
        <f t="shared" si="438"/>
        <v>0</v>
      </c>
      <c r="JZ276" s="515">
        <f t="shared" si="438"/>
        <v>0</v>
      </c>
      <c r="KA276" s="515">
        <f t="shared" si="438"/>
        <v>0</v>
      </c>
      <c r="KB276" s="515">
        <f t="shared" si="438"/>
        <v>0</v>
      </c>
      <c r="KC276" s="515">
        <f t="shared" si="438"/>
        <v>0</v>
      </c>
      <c r="KD276" s="515">
        <f t="shared" si="438"/>
        <v>0</v>
      </c>
      <c r="KE276" s="515">
        <f t="shared" si="438"/>
        <v>0</v>
      </c>
      <c r="KF276" s="515">
        <f t="shared" si="438"/>
        <v>0</v>
      </c>
      <c r="KG276" s="515">
        <f t="shared" si="438"/>
        <v>0</v>
      </c>
      <c r="KH276" s="515">
        <f t="shared" si="438"/>
        <v>0</v>
      </c>
      <c r="KI276" s="515">
        <f t="shared" si="438"/>
        <v>0</v>
      </c>
      <c r="KJ276" s="515">
        <f t="shared" si="438"/>
        <v>0</v>
      </c>
      <c r="KK276" s="515">
        <f t="shared" si="438"/>
        <v>0</v>
      </c>
      <c r="KL276" s="515">
        <f t="shared" si="438"/>
        <v>0</v>
      </c>
      <c r="KM276" s="515">
        <f t="shared" si="438"/>
        <v>0</v>
      </c>
      <c r="KN276" s="515">
        <f t="shared" si="438"/>
        <v>0</v>
      </c>
      <c r="KO276" s="515">
        <f t="shared" si="438"/>
        <v>0</v>
      </c>
      <c r="KP276" s="515">
        <f t="shared" si="438"/>
        <v>0</v>
      </c>
      <c r="KQ276" s="515">
        <f t="shared" si="438"/>
        <v>0</v>
      </c>
      <c r="KR276" s="515">
        <f t="shared" si="438"/>
        <v>0</v>
      </c>
      <c r="KS276" s="515">
        <f t="shared" si="438"/>
        <v>0</v>
      </c>
      <c r="KT276" s="515">
        <f t="shared" si="438"/>
        <v>0</v>
      </c>
      <c r="KU276" s="515">
        <f t="shared" si="438"/>
        <v>0</v>
      </c>
      <c r="KV276" s="515">
        <f t="shared" si="438"/>
        <v>0</v>
      </c>
      <c r="KW276" s="515">
        <f t="shared" si="438"/>
        <v>0</v>
      </c>
      <c r="KX276" s="515">
        <f t="shared" si="438"/>
        <v>0</v>
      </c>
      <c r="KY276" s="515">
        <f t="shared" si="438"/>
        <v>0</v>
      </c>
      <c r="KZ276" s="515">
        <f t="shared" si="438"/>
        <v>0</v>
      </c>
      <c r="LA276" s="515">
        <f t="shared" si="438"/>
        <v>0</v>
      </c>
      <c r="LB276" s="515">
        <f t="shared" si="438"/>
        <v>0</v>
      </c>
      <c r="LC276" s="515">
        <f t="shared" si="438"/>
        <v>0</v>
      </c>
      <c r="LD276" s="515">
        <f t="shared" si="438"/>
        <v>0</v>
      </c>
      <c r="LE276" s="515">
        <f t="shared" si="438"/>
        <v>0</v>
      </c>
      <c r="LF276" s="515">
        <f t="shared" si="438"/>
        <v>0</v>
      </c>
      <c r="LG276" s="515">
        <f t="shared" si="438"/>
        <v>0</v>
      </c>
      <c r="LH276" s="515">
        <f t="shared" si="438"/>
        <v>0</v>
      </c>
      <c r="LI276" s="515">
        <f t="shared" si="438"/>
        <v>0</v>
      </c>
      <c r="LJ276" s="515">
        <f t="shared" si="438"/>
        <v>0</v>
      </c>
      <c r="LK276" s="515">
        <f t="shared" si="438"/>
        <v>0</v>
      </c>
      <c r="LL276" s="515">
        <f t="shared" ref="LL276:NK276" si="439">IF(LL$167=EOMONTH($E101,$R101*(1-$O101)),-FV($AE101,ROUNDDOWN(YEARFRAC($D$167,LL$167,1),0),,-($AC101*(1-$O101)+$AD101*$O101)*$B101,0),0)</f>
        <v>0</v>
      </c>
      <c r="LM276" s="515">
        <f t="shared" si="439"/>
        <v>0</v>
      </c>
      <c r="LN276" s="515">
        <f t="shared" si="439"/>
        <v>0</v>
      </c>
      <c r="LO276" s="515">
        <f t="shared" si="439"/>
        <v>0</v>
      </c>
      <c r="LP276" s="515">
        <f t="shared" si="439"/>
        <v>0</v>
      </c>
      <c r="LQ276" s="515">
        <f t="shared" si="439"/>
        <v>0</v>
      </c>
      <c r="LR276" s="515">
        <f t="shared" si="439"/>
        <v>0</v>
      </c>
      <c r="LS276" s="515">
        <f t="shared" si="439"/>
        <v>0</v>
      </c>
      <c r="LT276" s="515">
        <f t="shared" si="439"/>
        <v>0</v>
      </c>
      <c r="LU276" s="515">
        <f t="shared" si="439"/>
        <v>0</v>
      </c>
      <c r="LV276" s="515">
        <f t="shared" si="439"/>
        <v>0</v>
      </c>
      <c r="LW276" s="515">
        <f t="shared" si="439"/>
        <v>0</v>
      </c>
      <c r="LX276" s="515">
        <f t="shared" si="439"/>
        <v>0</v>
      </c>
      <c r="LY276" s="515">
        <f t="shared" si="439"/>
        <v>0</v>
      </c>
      <c r="LZ276" s="515">
        <f t="shared" si="439"/>
        <v>0</v>
      </c>
      <c r="MA276" s="515">
        <f t="shared" si="439"/>
        <v>0</v>
      </c>
      <c r="MB276" s="515">
        <f t="shared" si="439"/>
        <v>0</v>
      </c>
      <c r="MC276" s="515">
        <f t="shared" si="439"/>
        <v>0</v>
      </c>
      <c r="MD276" s="515">
        <f t="shared" si="439"/>
        <v>0</v>
      </c>
      <c r="ME276" s="515">
        <f t="shared" si="439"/>
        <v>0</v>
      </c>
      <c r="MF276" s="515">
        <f t="shared" si="439"/>
        <v>0</v>
      </c>
      <c r="MG276" s="515">
        <f t="shared" si="439"/>
        <v>0</v>
      </c>
      <c r="MH276" s="515">
        <f t="shared" si="439"/>
        <v>0</v>
      </c>
      <c r="MI276" s="515">
        <f t="shared" si="439"/>
        <v>0</v>
      </c>
      <c r="MJ276" s="515">
        <f t="shared" si="439"/>
        <v>0</v>
      </c>
      <c r="MK276" s="515">
        <f t="shared" si="439"/>
        <v>0</v>
      </c>
      <c r="ML276" s="515">
        <f t="shared" si="439"/>
        <v>0</v>
      </c>
      <c r="MM276" s="515">
        <f t="shared" si="439"/>
        <v>0</v>
      </c>
      <c r="MN276" s="515">
        <f t="shared" si="439"/>
        <v>0</v>
      </c>
      <c r="MO276" s="515">
        <f t="shared" si="439"/>
        <v>0</v>
      </c>
      <c r="MP276" s="515">
        <f t="shared" si="439"/>
        <v>0</v>
      </c>
      <c r="MQ276" s="515">
        <f t="shared" si="439"/>
        <v>0</v>
      </c>
      <c r="MR276" s="515">
        <f t="shared" si="439"/>
        <v>0</v>
      </c>
      <c r="MS276" s="515">
        <f t="shared" si="439"/>
        <v>0</v>
      </c>
      <c r="MT276" s="515">
        <f t="shared" si="439"/>
        <v>0</v>
      </c>
      <c r="MU276" s="515">
        <f t="shared" si="439"/>
        <v>0</v>
      </c>
      <c r="MV276" s="515">
        <f t="shared" si="439"/>
        <v>0</v>
      </c>
      <c r="MW276" s="515">
        <f t="shared" si="439"/>
        <v>0</v>
      </c>
      <c r="MX276" s="515">
        <f t="shared" si="439"/>
        <v>0</v>
      </c>
      <c r="MY276" s="515">
        <f t="shared" si="439"/>
        <v>0</v>
      </c>
      <c r="MZ276" s="515">
        <f t="shared" si="439"/>
        <v>0</v>
      </c>
      <c r="NA276" s="515">
        <f t="shared" si="439"/>
        <v>0</v>
      </c>
      <c r="NB276" s="515">
        <f t="shared" si="439"/>
        <v>0</v>
      </c>
      <c r="NC276" s="515">
        <f t="shared" si="439"/>
        <v>0</v>
      </c>
      <c r="ND276" s="515">
        <f t="shared" si="439"/>
        <v>0</v>
      </c>
      <c r="NE276" s="515">
        <f t="shared" si="439"/>
        <v>0</v>
      </c>
      <c r="NF276" s="515">
        <f t="shared" si="439"/>
        <v>0</v>
      </c>
      <c r="NG276" s="515">
        <f t="shared" si="439"/>
        <v>0</v>
      </c>
      <c r="NH276" s="515">
        <f t="shared" si="439"/>
        <v>0</v>
      </c>
      <c r="NI276" s="515">
        <f t="shared" si="439"/>
        <v>0</v>
      </c>
      <c r="NJ276" s="515">
        <f t="shared" si="439"/>
        <v>0</v>
      </c>
      <c r="NK276" s="518">
        <f t="shared" si="439"/>
        <v>0</v>
      </c>
    </row>
    <row r="277" spans="1:375" s="384" customFormat="1" ht="13.8" x14ac:dyDescent="0.3">
      <c r="A277" s="517">
        <f t="shared" si="391"/>
        <v>0</v>
      </c>
      <c r="B277" s="421" t="s">
        <v>339</v>
      </c>
      <c r="C277" s="514" t="s">
        <v>342</v>
      </c>
      <c r="D277" s="515">
        <f t="shared" ref="D277:BO277" si="440">IF(D$167=EOMONTH($E101,$R101*(1-$O101)),SUMIFS($D270:$NK270,$D$167:$NK$167,"&gt;"&amp;EOMONTH($E101,$R101*(1-$O101)+$S101*(1-$O101)+$T101*$O101),$D$167:$NK$167,"&lt;="&amp;EOMONTH($E101,$R101*(1-$O101)+60))*-($AF101*(1-$O101)+$AH101*$O101)+SUMIFS($D270:$NK270,$D$167:$NK$167,"&gt;"&amp;EOMONTH($E101,$R101*(1-$O101)+60),$D$167:$NK$167,"&lt;="&amp;EOMONTH($E101,$R101*(1-$O101)+300))*-($AG101*(1-$O101)+$AI101*$O101),0)</f>
        <v>0</v>
      </c>
      <c r="E277" s="515">
        <f t="shared" si="440"/>
        <v>0</v>
      </c>
      <c r="F277" s="515">
        <f t="shared" si="440"/>
        <v>0</v>
      </c>
      <c r="G277" s="515">
        <f t="shared" si="440"/>
        <v>0</v>
      </c>
      <c r="H277" s="515">
        <f t="shared" si="440"/>
        <v>0</v>
      </c>
      <c r="I277" s="515">
        <f t="shared" si="440"/>
        <v>0</v>
      </c>
      <c r="J277" s="515">
        <f t="shared" si="440"/>
        <v>0</v>
      </c>
      <c r="K277" s="515">
        <f t="shared" si="440"/>
        <v>0</v>
      </c>
      <c r="L277" s="515">
        <f t="shared" si="440"/>
        <v>0</v>
      </c>
      <c r="M277" s="515">
        <f t="shared" si="440"/>
        <v>0</v>
      </c>
      <c r="N277" s="515">
        <f t="shared" si="440"/>
        <v>0</v>
      </c>
      <c r="O277" s="515">
        <f t="shared" si="440"/>
        <v>0</v>
      </c>
      <c r="P277" s="515">
        <f t="shared" si="440"/>
        <v>0</v>
      </c>
      <c r="Q277" s="515">
        <f t="shared" si="440"/>
        <v>0</v>
      </c>
      <c r="R277" s="515">
        <f t="shared" si="440"/>
        <v>0</v>
      </c>
      <c r="S277" s="515">
        <f t="shared" si="440"/>
        <v>0</v>
      </c>
      <c r="T277" s="515">
        <f t="shared" si="440"/>
        <v>0</v>
      </c>
      <c r="U277" s="515">
        <f t="shared" si="440"/>
        <v>0</v>
      </c>
      <c r="V277" s="515">
        <f t="shared" si="440"/>
        <v>0</v>
      </c>
      <c r="W277" s="515">
        <f t="shared" si="440"/>
        <v>0</v>
      </c>
      <c r="X277" s="515">
        <f t="shared" si="440"/>
        <v>0</v>
      </c>
      <c r="Y277" s="515">
        <f t="shared" si="440"/>
        <v>0</v>
      </c>
      <c r="Z277" s="515">
        <f t="shared" si="440"/>
        <v>0</v>
      </c>
      <c r="AA277" s="515">
        <f t="shared" si="440"/>
        <v>0</v>
      </c>
      <c r="AB277" s="515">
        <f t="shared" si="440"/>
        <v>0</v>
      </c>
      <c r="AC277" s="515">
        <f t="shared" si="440"/>
        <v>0</v>
      </c>
      <c r="AD277" s="515">
        <f t="shared" si="440"/>
        <v>0</v>
      </c>
      <c r="AE277" s="515">
        <f t="shared" si="440"/>
        <v>0</v>
      </c>
      <c r="AF277" s="515">
        <f t="shared" si="440"/>
        <v>0</v>
      </c>
      <c r="AG277" s="515">
        <f t="shared" si="440"/>
        <v>0</v>
      </c>
      <c r="AH277" s="515">
        <f t="shared" si="440"/>
        <v>0</v>
      </c>
      <c r="AI277" s="515">
        <f t="shared" si="440"/>
        <v>0</v>
      </c>
      <c r="AJ277" s="515">
        <f t="shared" si="440"/>
        <v>0</v>
      </c>
      <c r="AK277" s="515">
        <f t="shared" si="440"/>
        <v>0</v>
      </c>
      <c r="AL277" s="515">
        <f t="shared" si="440"/>
        <v>0</v>
      </c>
      <c r="AM277" s="515">
        <f t="shared" si="440"/>
        <v>0</v>
      </c>
      <c r="AN277" s="515">
        <f t="shared" si="440"/>
        <v>0</v>
      </c>
      <c r="AO277" s="515">
        <f t="shared" si="440"/>
        <v>0</v>
      </c>
      <c r="AP277" s="515">
        <f t="shared" si="440"/>
        <v>0</v>
      </c>
      <c r="AQ277" s="515">
        <f t="shared" si="440"/>
        <v>0</v>
      </c>
      <c r="AR277" s="515">
        <f t="shared" si="440"/>
        <v>0</v>
      </c>
      <c r="AS277" s="515">
        <f t="shared" si="440"/>
        <v>0</v>
      </c>
      <c r="AT277" s="515">
        <f t="shared" si="440"/>
        <v>0</v>
      </c>
      <c r="AU277" s="515">
        <f t="shared" si="440"/>
        <v>0</v>
      </c>
      <c r="AV277" s="515">
        <f t="shared" si="440"/>
        <v>0</v>
      </c>
      <c r="AW277" s="515">
        <f t="shared" si="440"/>
        <v>0</v>
      </c>
      <c r="AX277" s="515">
        <f t="shared" si="440"/>
        <v>0</v>
      </c>
      <c r="AY277" s="515">
        <f t="shared" si="440"/>
        <v>0</v>
      </c>
      <c r="AZ277" s="515">
        <f t="shared" si="440"/>
        <v>0</v>
      </c>
      <c r="BA277" s="515">
        <f t="shared" si="440"/>
        <v>0</v>
      </c>
      <c r="BB277" s="515">
        <f t="shared" si="440"/>
        <v>0</v>
      </c>
      <c r="BC277" s="515">
        <f t="shared" si="440"/>
        <v>0</v>
      </c>
      <c r="BD277" s="515">
        <f t="shared" si="440"/>
        <v>0</v>
      </c>
      <c r="BE277" s="515">
        <f t="shared" si="440"/>
        <v>0</v>
      </c>
      <c r="BF277" s="515">
        <f t="shared" si="440"/>
        <v>0</v>
      </c>
      <c r="BG277" s="515">
        <f t="shared" si="440"/>
        <v>0</v>
      </c>
      <c r="BH277" s="515">
        <f t="shared" si="440"/>
        <v>0</v>
      </c>
      <c r="BI277" s="515">
        <f t="shared" si="440"/>
        <v>0</v>
      </c>
      <c r="BJ277" s="515">
        <f t="shared" si="440"/>
        <v>0</v>
      </c>
      <c r="BK277" s="515">
        <f t="shared" si="440"/>
        <v>0</v>
      </c>
      <c r="BL277" s="515">
        <f t="shared" si="440"/>
        <v>0</v>
      </c>
      <c r="BM277" s="515">
        <f t="shared" si="440"/>
        <v>0</v>
      </c>
      <c r="BN277" s="515">
        <f t="shared" si="440"/>
        <v>0</v>
      </c>
      <c r="BO277" s="515">
        <f t="shared" si="440"/>
        <v>0</v>
      </c>
      <c r="BP277" s="515">
        <f t="shared" ref="BP277:EA277" si="441">IF(BP$167=EOMONTH($E101,$R101*(1-$O101)),SUMIFS($D270:$NK270,$D$167:$NK$167,"&gt;"&amp;EOMONTH($E101,$R101*(1-$O101)+$S101*(1-$O101)+$T101*$O101),$D$167:$NK$167,"&lt;="&amp;EOMONTH($E101,$R101*(1-$O101)+60))*-($AF101*(1-$O101)+$AH101*$O101)+SUMIFS($D270:$NK270,$D$167:$NK$167,"&gt;"&amp;EOMONTH($E101,$R101*(1-$O101)+60),$D$167:$NK$167,"&lt;="&amp;EOMONTH($E101,$R101*(1-$O101)+300))*-($AG101*(1-$O101)+$AI101*$O101),0)</f>
        <v>0</v>
      </c>
      <c r="BQ277" s="515">
        <f t="shared" si="441"/>
        <v>0</v>
      </c>
      <c r="BR277" s="515">
        <f t="shared" si="441"/>
        <v>0</v>
      </c>
      <c r="BS277" s="515">
        <f t="shared" si="441"/>
        <v>0</v>
      </c>
      <c r="BT277" s="515">
        <f t="shared" si="441"/>
        <v>0</v>
      </c>
      <c r="BU277" s="515">
        <f t="shared" si="441"/>
        <v>0</v>
      </c>
      <c r="BV277" s="515">
        <f t="shared" si="441"/>
        <v>0</v>
      </c>
      <c r="BW277" s="515">
        <f t="shared" si="441"/>
        <v>0</v>
      </c>
      <c r="BX277" s="515">
        <f t="shared" si="441"/>
        <v>0</v>
      </c>
      <c r="BY277" s="515">
        <f t="shared" si="441"/>
        <v>0</v>
      </c>
      <c r="BZ277" s="515">
        <f t="shared" si="441"/>
        <v>0</v>
      </c>
      <c r="CA277" s="515">
        <f t="shared" si="441"/>
        <v>0</v>
      </c>
      <c r="CB277" s="515">
        <f t="shared" si="441"/>
        <v>0</v>
      </c>
      <c r="CC277" s="515">
        <f t="shared" si="441"/>
        <v>0</v>
      </c>
      <c r="CD277" s="515">
        <f t="shared" si="441"/>
        <v>0</v>
      </c>
      <c r="CE277" s="515">
        <f t="shared" si="441"/>
        <v>0</v>
      </c>
      <c r="CF277" s="515">
        <f t="shared" si="441"/>
        <v>0</v>
      </c>
      <c r="CG277" s="515">
        <f t="shared" si="441"/>
        <v>0</v>
      </c>
      <c r="CH277" s="515">
        <f t="shared" si="441"/>
        <v>0</v>
      </c>
      <c r="CI277" s="515">
        <f t="shared" si="441"/>
        <v>0</v>
      </c>
      <c r="CJ277" s="515">
        <f t="shared" si="441"/>
        <v>0</v>
      </c>
      <c r="CK277" s="515">
        <f t="shared" si="441"/>
        <v>0</v>
      </c>
      <c r="CL277" s="515">
        <f t="shared" si="441"/>
        <v>0</v>
      </c>
      <c r="CM277" s="515">
        <f t="shared" si="441"/>
        <v>0</v>
      </c>
      <c r="CN277" s="515">
        <f t="shared" si="441"/>
        <v>0</v>
      </c>
      <c r="CO277" s="515">
        <f t="shared" si="441"/>
        <v>0</v>
      </c>
      <c r="CP277" s="515">
        <f t="shared" si="441"/>
        <v>0</v>
      </c>
      <c r="CQ277" s="515">
        <f t="shared" si="441"/>
        <v>0</v>
      </c>
      <c r="CR277" s="515">
        <f t="shared" si="441"/>
        <v>0</v>
      </c>
      <c r="CS277" s="515">
        <f t="shared" si="441"/>
        <v>0</v>
      </c>
      <c r="CT277" s="515">
        <f t="shared" si="441"/>
        <v>0</v>
      </c>
      <c r="CU277" s="515">
        <f t="shared" si="441"/>
        <v>0</v>
      </c>
      <c r="CV277" s="515">
        <f t="shared" si="441"/>
        <v>0</v>
      </c>
      <c r="CW277" s="515">
        <f t="shared" si="441"/>
        <v>0</v>
      </c>
      <c r="CX277" s="515">
        <f t="shared" si="441"/>
        <v>0</v>
      </c>
      <c r="CY277" s="515">
        <f t="shared" si="441"/>
        <v>0</v>
      </c>
      <c r="CZ277" s="515">
        <f t="shared" si="441"/>
        <v>0</v>
      </c>
      <c r="DA277" s="515">
        <f t="shared" si="441"/>
        <v>0</v>
      </c>
      <c r="DB277" s="515">
        <f t="shared" si="441"/>
        <v>0</v>
      </c>
      <c r="DC277" s="515">
        <f t="shared" si="441"/>
        <v>0</v>
      </c>
      <c r="DD277" s="515">
        <f t="shared" si="441"/>
        <v>0</v>
      </c>
      <c r="DE277" s="515">
        <f t="shared" si="441"/>
        <v>0</v>
      </c>
      <c r="DF277" s="515">
        <f t="shared" si="441"/>
        <v>0</v>
      </c>
      <c r="DG277" s="515">
        <f t="shared" si="441"/>
        <v>0</v>
      </c>
      <c r="DH277" s="515">
        <f t="shared" si="441"/>
        <v>0</v>
      </c>
      <c r="DI277" s="515">
        <f t="shared" si="441"/>
        <v>0</v>
      </c>
      <c r="DJ277" s="515">
        <f t="shared" si="441"/>
        <v>0</v>
      </c>
      <c r="DK277" s="515">
        <f t="shared" si="441"/>
        <v>0</v>
      </c>
      <c r="DL277" s="515">
        <f t="shared" si="441"/>
        <v>0</v>
      </c>
      <c r="DM277" s="515">
        <f t="shared" si="441"/>
        <v>0</v>
      </c>
      <c r="DN277" s="515">
        <f t="shared" si="441"/>
        <v>0</v>
      </c>
      <c r="DO277" s="515">
        <f t="shared" si="441"/>
        <v>0</v>
      </c>
      <c r="DP277" s="515">
        <f t="shared" si="441"/>
        <v>0</v>
      </c>
      <c r="DQ277" s="515">
        <f t="shared" si="441"/>
        <v>0</v>
      </c>
      <c r="DR277" s="515">
        <f t="shared" si="441"/>
        <v>0</v>
      </c>
      <c r="DS277" s="515">
        <f t="shared" si="441"/>
        <v>0</v>
      </c>
      <c r="DT277" s="515">
        <f t="shared" si="441"/>
        <v>0</v>
      </c>
      <c r="DU277" s="515">
        <f t="shared" si="441"/>
        <v>0</v>
      </c>
      <c r="DV277" s="515">
        <f t="shared" si="441"/>
        <v>0</v>
      </c>
      <c r="DW277" s="515">
        <f t="shared" si="441"/>
        <v>0</v>
      </c>
      <c r="DX277" s="515">
        <f t="shared" si="441"/>
        <v>0</v>
      </c>
      <c r="DY277" s="515">
        <f t="shared" si="441"/>
        <v>0</v>
      </c>
      <c r="DZ277" s="515">
        <f t="shared" si="441"/>
        <v>0</v>
      </c>
      <c r="EA277" s="515">
        <f t="shared" si="441"/>
        <v>0</v>
      </c>
      <c r="EB277" s="515">
        <f t="shared" ref="EB277:GM277" si="442">IF(EB$167=EOMONTH($E101,$R101*(1-$O101)),SUMIFS($D270:$NK270,$D$167:$NK$167,"&gt;"&amp;EOMONTH($E101,$R101*(1-$O101)+$S101*(1-$O101)+$T101*$O101),$D$167:$NK$167,"&lt;="&amp;EOMONTH($E101,$R101*(1-$O101)+60))*-($AF101*(1-$O101)+$AH101*$O101)+SUMIFS($D270:$NK270,$D$167:$NK$167,"&gt;"&amp;EOMONTH($E101,$R101*(1-$O101)+60),$D$167:$NK$167,"&lt;="&amp;EOMONTH($E101,$R101*(1-$O101)+300))*-($AG101*(1-$O101)+$AI101*$O101),0)</f>
        <v>0</v>
      </c>
      <c r="EC277" s="515">
        <f t="shared" si="442"/>
        <v>0</v>
      </c>
      <c r="ED277" s="515">
        <f t="shared" si="442"/>
        <v>0</v>
      </c>
      <c r="EE277" s="515">
        <f t="shared" si="442"/>
        <v>0</v>
      </c>
      <c r="EF277" s="515">
        <f t="shared" si="442"/>
        <v>0</v>
      </c>
      <c r="EG277" s="515">
        <f t="shared" si="442"/>
        <v>0</v>
      </c>
      <c r="EH277" s="515">
        <f t="shared" si="442"/>
        <v>0</v>
      </c>
      <c r="EI277" s="515">
        <f t="shared" si="442"/>
        <v>0</v>
      </c>
      <c r="EJ277" s="515">
        <f t="shared" si="442"/>
        <v>0</v>
      </c>
      <c r="EK277" s="515">
        <f t="shared" si="442"/>
        <v>0</v>
      </c>
      <c r="EL277" s="515">
        <f t="shared" si="442"/>
        <v>0</v>
      </c>
      <c r="EM277" s="515">
        <f t="shared" si="442"/>
        <v>0</v>
      </c>
      <c r="EN277" s="515">
        <f t="shared" si="442"/>
        <v>0</v>
      </c>
      <c r="EO277" s="515">
        <f t="shared" si="442"/>
        <v>0</v>
      </c>
      <c r="EP277" s="515">
        <f t="shared" si="442"/>
        <v>0</v>
      </c>
      <c r="EQ277" s="515">
        <f t="shared" si="442"/>
        <v>0</v>
      </c>
      <c r="ER277" s="515">
        <f t="shared" si="442"/>
        <v>0</v>
      </c>
      <c r="ES277" s="515">
        <f t="shared" si="442"/>
        <v>0</v>
      </c>
      <c r="ET277" s="515">
        <f t="shared" si="442"/>
        <v>0</v>
      </c>
      <c r="EU277" s="515">
        <f t="shared" si="442"/>
        <v>0</v>
      </c>
      <c r="EV277" s="515">
        <f t="shared" si="442"/>
        <v>0</v>
      </c>
      <c r="EW277" s="515">
        <f t="shared" si="442"/>
        <v>0</v>
      </c>
      <c r="EX277" s="515">
        <f t="shared" si="442"/>
        <v>0</v>
      </c>
      <c r="EY277" s="515">
        <f t="shared" si="442"/>
        <v>0</v>
      </c>
      <c r="EZ277" s="515">
        <f t="shared" si="442"/>
        <v>0</v>
      </c>
      <c r="FA277" s="515">
        <f t="shared" si="442"/>
        <v>0</v>
      </c>
      <c r="FB277" s="515">
        <f t="shared" si="442"/>
        <v>0</v>
      </c>
      <c r="FC277" s="515">
        <f t="shared" si="442"/>
        <v>0</v>
      </c>
      <c r="FD277" s="515">
        <f t="shared" si="442"/>
        <v>0</v>
      </c>
      <c r="FE277" s="515">
        <f t="shared" si="442"/>
        <v>0</v>
      </c>
      <c r="FF277" s="515">
        <f t="shared" si="442"/>
        <v>0</v>
      </c>
      <c r="FG277" s="515">
        <f t="shared" si="442"/>
        <v>0</v>
      </c>
      <c r="FH277" s="515">
        <f t="shared" si="442"/>
        <v>0</v>
      </c>
      <c r="FI277" s="515">
        <f t="shared" si="442"/>
        <v>0</v>
      </c>
      <c r="FJ277" s="515">
        <f t="shared" si="442"/>
        <v>0</v>
      </c>
      <c r="FK277" s="515">
        <f t="shared" si="442"/>
        <v>0</v>
      </c>
      <c r="FL277" s="515">
        <f t="shared" si="442"/>
        <v>0</v>
      </c>
      <c r="FM277" s="515">
        <f t="shared" si="442"/>
        <v>0</v>
      </c>
      <c r="FN277" s="515">
        <f t="shared" si="442"/>
        <v>0</v>
      </c>
      <c r="FO277" s="515">
        <f t="shared" si="442"/>
        <v>0</v>
      </c>
      <c r="FP277" s="515">
        <f t="shared" si="442"/>
        <v>0</v>
      </c>
      <c r="FQ277" s="515">
        <f t="shared" si="442"/>
        <v>0</v>
      </c>
      <c r="FR277" s="515">
        <f t="shared" si="442"/>
        <v>0</v>
      </c>
      <c r="FS277" s="515">
        <f t="shared" si="442"/>
        <v>0</v>
      </c>
      <c r="FT277" s="515">
        <f t="shared" si="442"/>
        <v>0</v>
      </c>
      <c r="FU277" s="515">
        <f t="shared" si="442"/>
        <v>0</v>
      </c>
      <c r="FV277" s="515">
        <f t="shared" si="442"/>
        <v>0</v>
      </c>
      <c r="FW277" s="515">
        <f t="shared" si="442"/>
        <v>0</v>
      </c>
      <c r="FX277" s="515">
        <f t="shared" si="442"/>
        <v>0</v>
      </c>
      <c r="FY277" s="515">
        <f t="shared" si="442"/>
        <v>0</v>
      </c>
      <c r="FZ277" s="515">
        <f t="shared" si="442"/>
        <v>0</v>
      </c>
      <c r="GA277" s="515">
        <f t="shared" si="442"/>
        <v>0</v>
      </c>
      <c r="GB277" s="515">
        <f t="shared" si="442"/>
        <v>0</v>
      </c>
      <c r="GC277" s="515">
        <f t="shared" si="442"/>
        <v>0</v>
      </c>
      <c r="GD277" s="515">
        <f t="shared" si="442"/>
        <v>0</v>
      </c>
      <c r="GE277" s="515">
        <f t="shared" si="442"/>
        <v>0</v>
      </c>
      <c r="GF277" s="515">
        <f t="shared" si="442"/>
        <v>0</v>
      </c>
      <c r="GG277" s="515">
        <f t="shared" si="442"/>
        <v>0</v>
      </c>
      <c r="GH277" s="515">
        <f t="shared" si="442"/>
        <v>0</v>
      </c>
      <c r="GI277" s="515">
        <f t="shared" si="442"/>
        <v>0</v>
      </c>
      <c r="GJ277" s="515">
        <f t="shared" si="442"/>
        <v>0</v>
      </c>
      <c r="GK277" s="515">
        <f t="shared" si="442"/>
        <v>0</v>
      </c>
      <c r="GL277" s="515">
        <f t="shared" si="442"/>
        <v>0</v>
      </c>
      <c r="GM277" s="515">
        <f t="shared" si="442"/>
        <v>0</v>
      </c>
      <c r="GN277" s="515">
        <f t="shared" ref="GN277:IY277" si="443">IF(GN$167=EOMONTH($E101,$R101*(1-$O101)),SUMIFS($D270:$NK270,$D$167:$NK$167,"&gt;"&amp;EOMONTH($E101,$R101*(1-$O101)+$S101*(1-$O101)+$T101*$O101),$D$167:$NK$167,"&lt;="&amp;EOMONTH($E101,$R101*(1-$O101)+60))*-($AF101*(1-$O101)+$AH101*$O101)+SUMIFS($D270:$NK270,$D$167:$NK$167,"&gt;"&amp;EOMONTH($E101,$R101*(1-$O101)+60),$D$167:$NK$167,"&lt;="&amp;EOMONTH($E101,$R101*(1-$O101)+300))*-($AG101*(1-$O101)+$AI101*$O101),0)</f>
        <v>0</v>
      </c>
      <c r="GO277" s="515">
        <f t="shared" si="443"/>
        <v>0</v>
      </c>
      <c r="GP277" s="515">
        <f t="shared" si="443"/>
        <v>0</v>
      </c>
      <c r="GQ277" s="515">
        <f t="shared" si="443"/>
        <v>0</v>
      </c>
      <c r="GR277" s="515">
        <f t="shared" si="443"/>
        <v>0</v>
      </c>
      <c r="GS277" s="515">
        <f t="shared" si="443"/>
        <v>0</v>
      </c>
      <c r="GT277" s="515">
        <f t="shared" si="443"/>
        <v>0</v>
      </c>
      <c r="GU277" s="515">
        <f t="shared" si="443"/>
        <v>0</v>
      </c>
      <c r="GV277" s="515">
        <f t="shared" si="443"/>
        <v>0</v>
      </c>
      <c r="GW277" s="515">
        <f t="shared" si="443"/>
        <v>0</v>
      </c>
      <c r="GX277" s="515">
        <f t="shared" si="443"/>
        <v>0</v>
      </c>
      <c r="GY277" s="515">
        <f t="shared" si="443"/>
        <v>0</v>
      </c>
      <c r="GZ277" s="515">
        <f t="shared" si="443"/>
        <v>0</v>
      </c>
      <c r="HA277" s="515">
        <f t="shared" si="443"/>
        <v>0</v>
      </c>
      <c r="HB277" s="515">
        <f t="shared" si="443"/>
        <v>0</v>
      </c>
      <c r="HC277" s="515">
        <f t="shared" si="443"/>
        <v>0</v>
      </c>
      <c r="HD277" s="515">
        <f t="shared" si="443"/>
        <v>0</v>
      </c>
      <c r="HE277" s="515">
        <f t="shared" si="443"/>
        <v>0</v>
      </c>
      <c r="HF277" s="515">
        <f t="shared" si="443"/>
        <v>0</v>
      </c>
      <c r="HG277" s="515">
        <f t="shared" si="443"/>
        <v>0</v>
      </c>
      <c r="HH277" s="515">
        <f t="shared" si="443"/>
        <v>0</v>
      </c>
      <c r="HI277" s="515">
        <f t="shared" si="443"/>
        <v>0</v>
      </c>
      <c r="HJ277" s="515">
        <f t="shared" si="443"/>
        <v>0</v>
      </c>
      <c r="HK277" s="515">
        <f t="shared" si="443"/>
        <v>0</v>
      </c>
      <c r="HL277" s="515">
        <f t="shared" si="443"/>
        <v>0</v>
      </c>
      <c r="HM277" s="515">
        <f t="shared" si="443"/>
        <v>0</v>
      </c>
      <c r="HN277" s="515">
        <f t="shared" si="443"/>
        <v>0</v>
      </c>
      <c r="HO277" s="515">
        <f t="shared" si="443"/>
        <v>0</v>
      </c>
      <c r="HP277" s="515">
        <f t="shared" si="443"/>
        <v>0</v>
      </c>
      <c r="HQ277" s="515">
        <f t="shared" si="443"/>
        <v>0</v>
      </c>
      <c r="HR277" s="515">
        <f t="shared" si="443"/>
        <v>0</v>
      </c>
      <c r="HS277" s="515">
        <f t="shared" si="443"/>
        <v>0</v>
      </c>
      <c r="HT277" s="515">
        <f t="shared" si="443"/>
        <v>0</v>
      </c>
      <c r="HU277" s="515">
        <f t="shared" si="443"/>
        <v>0</v>
      </c>
      <c r="HV277" s="515">
        <f t="shared" si="443"/>
        <v>0</v>
      </c>
      <c r="HW277" s="515">
        <f t="shared" si="443"/>
        <v>0</v>
      </c>
      <c r="HX277" s="515">
        <f t="shared" si="443"/>
        <v>0</v>
      </c>
      <c r="HY277" s="515">
        <f t="shared" si="443"/>
        <v>0</v>
      </c>
      <c r="HZ277" s="515">
        <f t="shared" si="443"/>
        <v>0</v>
      </c>
      <c r="IA277" s="515">
        <f t="shared" si="443"/>
        <v>0</v>
      </c>
      <c r="IB277" s="515">
        <f t="shared" si="443"/>
        <v>0</v>
      </c>
      <c r="IC277" s="515">
        <f t="shared" si="443"/>
        <v>0</v>
      </c>
      <c r="ID277" s="515">
        <f t="shared" si="443"/>
        <v>0</v>
      </c>
      <c r="IE277" s="515">
        <f t="shared" si="443"/>
        <v>0</v>
      </c>
      <c r="IF277" s="515">
        <f t="shared" si="443"/>
        <v>0</v>
      </c>
      <c r="IG277" s="515">
        <f t="shared" si="443"/>
        <v>0</v>
      </c>
      <c r="IH277" s="515">
        <f t="shared" si="443"/>
        <v>0</v>
      </c>
      <c r="II277" s="515">
        <f t="shared" si="443"/>
        <v>0</v>
      </c>
      <c r="IJ277" s="515">
        <f t="shared" si="443"/>
        <v>0</v>
      </c>
      <c r="IK277" s="515">
        <f t="shared" si="443"/>
        <v>0</v>
      </c>
      <c r="IL277" s="515">
        <f t="shared" si="443"/>
        <v>0</v>
      </c>
      <c r="IM277" s="515">
        <f t="shared" si="443"/>
        <v>0</v>
      </c>
      <c r="IN277" s="515">
        <f t="shared" si="443"/>
        <v>0</v>
      </c>
      <c r="IO277" s="515">
        <f t="shared" si="443"/>
        <v>0</v>
      </c>
      <c r="IP277" s="515">
        <f t="shared" si="443"/>
        <v>0</v>
      </c>
      <c r="IQ277" s="515">
        <f t="shared" si="443"/>
        <v>0</v>
      </c>
      <c r="IR277" s="515">
        <f t="shared" si="443"/>
        <v>0</v>
      </c>
      <c r="IS277" s="515">
        <f t="shared" si="443"/>
        <v>0</v>
      </c>
      <c r="IT277" s="515">
        <f t="shared" si="443"/>
        <v>0</v>
      </c>
      <c r="IU277" s="515">
        <f t="shared" si="443"/>
        <v>0</v>
      </c>
      <c r="IV277" s="515">
        <f t="shared" si="443"/>
        <v>0</v>
      </c>
      <c r="IW277" s="515">
        <f t="shared" si="443"/>
        <v>0</v>
      </c>
      <c r="IX277" s="515">
        <f t="shared" si="443"/>
        <v>0</v>
      </c>
      <c r="IY277" s="515">
        <f t="shared" si="443"/>
        <v>0</v>
      </c>
      <c r="IZ277" s="515">
        <f t="shared" ref="IZ277:LK277" si="444">IF(IZ$167=EOMONTH($E101,$R101*(1-$O101)),SUMIFS($D270:$NK270,$D$167:$NK$167,"&gt;"&amp;EOMONTH($E101,$R101*(1-$O101)+$S101*(1-$O101)+$T101*$O101),$D$167:$NK$167,"&lt;="&amp;EOMONTH($E101,$R101*(1-$O101)+60))*-($AF101*(1-$O101)+$AH101*$O101)+SUMIFS($D270:$NK270,$D$167:$NK$167,"&gt;"&amp;EOMONTH($E101,$R101*(1-$O101)+60),$D$167:$NK$167,"&lt;="&amp;EOMONTH($E101,$R101*(1-$O101)+300))*-($AG101*(1-$O101)+$AI101*$O101),0)</f>
        <v>0</v>
      </c>
      <c r="JA277" s="515">
        <f t="shared" si="444"/>
        <v>0</v>
      </c>
      <c r="JB277" s="515">
        <f t="shared" si="444"/>
        <v>0</v>
      </c>
      <c r="JC277" s="515">
        <f t="shared" si="444"/>
        <v>0</v>
      </c>
      <c r="JD277" s="515">
        <f t="shared" si="444"/>
        <v>0</v>
      </c>
      <c r="JE277" s="515">
        <f t="shared" si="444"/>
        <v>0</v>
      </c>
      <c r="JF277" s="515">
        <f t="shared" si="444"/>
        <v>0</v>
      </c>
      <c r="JG277" s="515">
        <f t="shared" si="444"/>
        <v>0</v>
      </c>
      <c r="JH277" s="515">
        <f t="shared" si="444"/>
        <v>0</v>
      </c>
      <c r="JI277" s="515">
        <f t="shared" si="444"/>
        <v>0</v>
      </c>
      <c r="JJ277" s="515">
        <f t="shared" si="444"/>
        <v>0</v>
      </c>
      <c r="JK277" s="515">
        <f t="shared" si="444"/>
        <v>0</v>
      </c>
      <c r="JL277" s="515">
        <f t="shared" si="444"/>
        <v>0</v>
      </c>
      <c r="JM277" s="515">
        <f t="shared" si="444"/>
        <v>0</v>
      </c>
      <c r="JN277" s="515">
        <f t="shared" si="444"/>
        <v>0</v>
      </c>
      <c r="JO277" s="515">
        <f t="shared" si="444"/>
        <v>0</v>
      </c>
      <c r="JP277" s="515">
        <f t="shared" si="444"/>
        <v>0</v>
      </c>
      <c r="JQ277" s="515">
        <f t="shared" si="444"/>
        <v>0</v>
      </c>
      <c r="JR277" s="515">
        <f t="shared" si="444"/>
        <v>0</v>
      </c>
      <c r="JS277" s="515">
        <f t="shared" si="444"/>
        <v>0</v>
      </c>
      <c r="JT277" s="515">
        <f t="shared" si="444"/>
        <v>0</v>
      </c>
      <c r="JU277" s="515">
        <f t="shared" si="444"/>
        <v>0</v>
      </c>
      <c r="JV277" s="515">
        <f t="shared" si="444"/>
        <v>0</v>
      </c>
      <c r="JW277" s="515">
        <f t="shared" si="444"/>
        <v>0</v>
      </c>
      <c r="JX277" s="515">
        <f t="shared" si="444"/>
        <v>0</v>
      </c>
      <c r="JY277" s="515">
        <f t="shared" si="444"/>
        <v>0</v>
      </c>
      <c r="JZ277" s="515">
        <f t="shared" si="444"/>
        <v>0</v>
      </c>
      <c r="KA277" s="515">
        <f t="shared" si="444"/>
        <v>0</v>
      </c>
      <c r="KB277" s="515">
        <f t="shared" si="444"/>
        <v>0</v>
      </c>
      <c r="KC277" s="515">
        <f t="shared" si="444"/>
        <v>0</v>
      </c>
      <c r="KD277" s="515">
        <f t="shared" si="444"/>
        <v>0</v>
      </c>
      <c r="KE277" s="515">
        <f t="shared" si="444"/>
        <v>0</v>
      </c>
      <c r="KF277" s="515">
        <f t="shared" si="444"/>
        <v>0</v>
      </c>
      <c r="KG277" s="515">
        <f t="shared" si="444"/>
        <v>0</v>
      </c>
      <c r="KH277" s="515">
        <f t="shared" si="444"/>
        <v>0</v>
      </c>
      <c r="KI277" s="515">
        <f t="shared" si="444"/>
        <v>0</v>
      </c>
      <c r="KJ277" s="515">
        <f t="shared" si="444"/>
        <v>0</v>
      </c>
      <c r="KK277" s="515">
        <f t="shared" si="444"/>
        <v>0</v>
      </c>
      <c r="KL277" s="515">
        <f t="shared" si="444"/>
        <v>0</v>
      </c>
      <c r="KM277" s="515">
        <f t="shared" si="444"/>
        <v>0</v>
      </c>
      <c r="KN277" s="515">
        <f t="shared" si="444"/>
        <v>0</v>
      </c>
      <c r="KO277" s="515">
        <f t="shared" si="444"/>
        <v>0</v>
      </c>
      <c r="KP277" s="515">
        <f t="shared" si="444"/>
        <v>0</v>
      </c>
      <c r="KQ277" s="515">
        <f t="shared" si="444"/>
        <v>0</v>
      </c>
      <c r="KR277" s="515">
        <f t="shared" si="444"/>
        <v>0</v>
      </c>
      <c r="KS277" s="515">
        <f t="shared" si="444"/>
        <v>0</v>
      </c>
      <c r="KT277" s="515">
        <f t="shared" si="444"/>
        <v>0</v>
      </c>
      <c r="KU277" s="515">
        <f t="shared" si="444"/>
        <v>0</v>
      </c>
      <c r="KV277" s="515">
        <f t="shared" si="444"/>
        <v>0</v>
      </c>
      <c r="KW277" s="515">
        <f t="shared" si="444"/>
        <v>0</v>
      </c>
      <c r="KX277" s="515">
        <f t="shared" si="444"/>
        <v>0</v>
      </c>
      <c r="KY277" s="515">
        <f t="shared" si="444"/>
        <v>0</v>
      </c>
      <c r="KZ277" s="515">
        <f t="shared" si="444"/>
        <v>0</v>
      </c>
      <c r="LA277" s="515">
        <f t="shared" si="444"/>
        <v>0</v>
      </c>
      <c r="LB277" s="515">
        <f t="shared" si="444"/>
        <v>0</v>
      </c>
      <c r="LC277" s="515">
        <f t="shared" si="444"/>
        <v>0</v>
      </c>
      <c r="LD277" s="515">
        <f t="shared" si="444"/>
        <v>0</v>
      </c>
      <c r="LE277" s="515">
        <f t="shared" si="444"/>
        <v>0</v>
      </c>
      <c r="LF277" s="515">
        <f t="shared" si="444"/>
        <v>0</v>
      </c>
      <c r="LG277" s="515">
        <f t="shared" si="444"/>
        <v>0</v>
      </c>
      <c r="LH277" s="515">
        <f t="shared" si="444"/>
        <v>0</v>
      </c>
      <c r="LI277" s="515">
        <f t="shared" si="444"/>
        <v>0</v>
      </c>
      <c r="LJ277" s="515">
        <f t="shared" si="444"/>
        <v>0</v>
      </c>
      <c r="LK277" s="515">
        <f t="shared" si="444"/>
        <v>0</v>
      </c>
      <c r="LL277" s="515">
        <f t="shared" ref="LL277:NK277" si="445">IF(LL$167=EOMONTH($E101,$R101*(1-$O101)),SUMIFS($D270:$NK270,$D$167:$NK$167,"&gt;"&amp;EOMONTH($E101,$R101*(1-$O101)+$S101*(1-$O101)+$T101*$O101),$D$167:$NK$167,"&lt;="&amp;EOMONTH($E101,$R101*(1-$O101)+60))*-($AF101*(1-$O101)+$AH101*$O101)+SUMIFS($D270:$NK270,$D$167:$NK$167,"&gt;"&amp;EOMONTH($E101,$R101*(1-$O101)+60),$D$167:$NK$167,"&lt;="&amp;EOMONTH($E101,$R101*(1-$O101)+300))*-($AG101*(1-$O101)+$AI101*$O101),0)</f>
        <v>0</v>
      </c>
      <c r="LM277" s="515">
        <f t="shared" si="445"/>
        <v>0</v>
      </c>
      <c r="LN277" s="515">
        <f t="shared" si="445"/>
        <v>0</v>
      </c>
      <c r="LO277" s="515">
        <f t="shared" si="445"/>
        <v>0</v>
      </c>
      <c r="LP277" s="515">
        <f t="shared" si="445"/>
        <v>0</v>
      </c>
      <c r="LQ277" s="515">
        <f t="shared" si="445"/>
        <v>0</v>
      </c>
      <c r="LR277" s="515">
        <f t="shared" si="445"/>
        <v>0</v>
      </c>
      <c r="LS277" s="515">
        <f t="shared" si="445"/>
        <v>0</v>
      </c>
      <c r="LT277" s="515">
        <f t="shared" si="445"/>
        <v>0</v>
      </c>
      <c r="LU277" s="515">
        <f t="shared" si="445"/>
        <v>0</v>
      </c>
      <c r="LV277" s="515">
        <f t="shared" si="445"/>
        <v>0</v>
      </c>
      <c r="LW277" s="515">
        <f t="shared" si="445"/>
        <v>0</v>
      </c>
      <c r="LX277" s="515">
        <f t="shared" si="445"/>
        <v>0</v>
      </c>
      <c r="LY277" s="515">
        <f t="shared" si="445"/>
        <v>0</v>
      </c>
      <c r="LZ277" s="515">
        <f t="shared" si="445"/>
        <v>0</v>
      </c>
      <c r="MA277" s="515">
        <f t="shared" si="445"/>
        <v>0</v>
      </c>
      <c r="MB277" s="515">
        <f t="shared" si="445"/>
        <v>0</v>
      </c>
      <c r="MC277" s="515">
        <f t="shared" si="445"/>
        <v>0</v>
      </c>
      <c r="MD277" s="515">
        <f t="shared" si="445"/>
        <v>0</v>
      </c>
      <c r="ME277" s="515">
        <f t="shared" si="445"/>
        <v>0</v>
      </c>
      <c r="MF277" s="515">
        <f t="shared" si="445"/>
        <v>0</v>
      </c>
      <c r="MG277" s="515">
        <f t="shared" si="445"/>
        <v>0</v>
      </c>
      <c r="MH277" s="515">
        <f t="shared" si="445"/>
        <v>0</v>
      </c>
      <c r="MI277" s="515">
        <f t="shared" si="445"/>
        <v>0</v>
      </c>
      <c r="MJ277" s="515">
        <f t="shared" si="445"/>
        <v>0</v>
      </c>
      <c r="MK277" s="515">
        <f t="shared" si="445"/>
        <v>0</v>
      </c>
      <c r="ML277" s="515">
        <f t="shared" si="445"/>
        <v>0</v>
      </c>
      <c r="MM277" s="515">
        <f t="shared" si="445"/>
        <v>0</v>
      </c>
      <c r="MN277" s="515">
        <f t="shared" si="445"/>
        <v>0</v>
      </c>
      <c r="MO277" s="515">
        <f t="shared" si="445"/>
        <v>0</v>
      </c>
      <c r="MP277" s="515">
        <f t="shared" si="445"/>
        <v>0</v>
      </c>
      <c r="MQ277" s="515">
        <f t="shared" si="445"/>
        <v>0</v>
      </c>
      <c r="MR277" s="515">
        <f t="shared" si="445"/>
        <v>0</v>
      </c>
      <c r="MS277" s="515">
        <f t="shared" si="445"/>
        <v>0</v>
      </c>
      <c r="MT277" s="515">
        <f t="shared" si="445"/>
        <v>0</v>
      </c>
      <c r="MU277" s="515">
        <f t="shared" si="445"/>
        <v>0</v>
      </c>
      <c r="MV277" s="515">
        <f t="shared" si="445"/>
        <v>0</v>
      </c>
      <c r="MW277" s="515">
        <f t="shared" si="445"/>
        <v>0</v>
      </c>
      <c r="MX277" s="515">
        <f t="shared" si="445"/>
        <v>0</v>
      </c>
      <c r="MY277" s="515">
        <f t="shared" si="445"/>
        <v>0</v>
      </c>
      <c r="MZ277" s="515">
        <f t="shared" si="445"/>
        <v>0</v>
      </c>
      <c r="NA277" s="515">
        <f t="shared" si="445"/>
        <v>0</v>
      </c>
      <c r="NB277" s="515">
        <f t="shared" si="445"/>
        <v>0</v>
      </c>
      <c r="NC277" s="515">
        <f t="shared" si="445"/>
        <v>0</v>
      </c>
      <c r="ND277" s="515">
        <f t="shared" si="445"/>
        <v>0</v>
      </c>
      <c r="NE277" s="515">
        <f t="shared" si="445"/>
        <v>0</v>
      </c>
      <c r="NF277" s="515">
        <f t="shared" si="445"/>
        <v>0</v>
      </c>
      <c r="NG277" s="515">
        <f t="shared" si="445"/>
        <v>0</v>
      </c>
      <c r="NH277" s="515">
        <f t="shared" si="445"/>
        <v>0</v>
      </c>
      <c r="NI277" s="515">
        <f t="shared" si="445"/>
        <v>0</v>
      </c>
      <c r="NJ277" s="515">
        <f t="shared" si="445"/>
        <v>0</v>
      </c>
      <c r="NK277" s="518">
        <f t="shared" si="445"/>
        <v>0</v>
      </c>
    </row>
    <row r="278" spans="1:375" s="384" customFormat="1" ht="13.8" x14ac:dyDescent="0.3">
      <c r="A278" s="519">
        <f t="shared" si="391"/>
        <v>0</v>
      </c>
      <c r="B278" s="523"/>
      <c r="C278" s="520" t="s">
        <v>343</v>
      </c>
      <c r="D278" s="521">
        <f t="shared" ref="D278:BO278" si="446">SUM(D273:D277)</f>
        <v>0</v>
      </c>
      <c r="E278" s="521">
        <f t="shared" si="446"/>
        <v>0</v>
      </c>
      <c r="F278" s="521">
        <f t="shared" si="446"/>
        <v>0</v>
      </c>
      <c r="G278" s="521">
        <f t="shared" si="446"/>
        <v>0</v>
      </c>
      <c r="H278" s="521">
        <f t="shared" si="446"/>
        <v>0</v>
      </c>
      <c r="I278" s="521">
        <f t="shared" si="446"/>
        <v>0</v>
      </c>
      <c r="J278" s="521">
        <f t="shared" si="446"/>
        <v>0</v>
      </c>
      <c r="K278" s="521">
        <f t="shared" si="446"/>
        <v>0</v>
      </c>
      <c r="L278" s="521">
        <f t="shared" si="446"/>
        <v>0</v>
      </c>
      <c r="M278" s="521">
        <f t="shared" si="446"/>
        <v>0</v>
      </c>
      <c r="N278" s="521">
        <f t="shared" si="446"/>
        <v>0</v>
      </c>
      <c r="O278" s="521">
        <f t="shared" si="446"/>
        <v>0</v>
      </c>
      <c r="P278" s="521">
        <f t="shared" si="446"/>
        <v>0</v>
      </c>
      <c r="Q278" s="521">
        <f t="shared" si="446"/>
        <v>0</v>
      </c>
      <c r="R278" s="521">
        <f t="shared" si="446"/>
        <v>0</v>
      </c>
      <c r="S278" s="521">
        <f t="shared" si="446"/>
        <v>0</v>
      </c>
      <c r="T278" s="521">
        <f t="shared" si="446"/>
        <v>0</v>
      </c>
      <c r="U278" s="521">
        <f t="shared" si="446"/>
        <v>0</v>
      </c>
      <c r="V278" s="521">
        <f t="shared" si="446"/>
        <v>0</v>
      </c>
      <c r="W278" s="521">
        <f t="shared" si="446"/>
        <v>0</v>
      </c>
      <c r="X278" s="521">
        <f t="shared" si="446"/>
        <v>0</v>
      </c>
      <c r="Y278" s="521">
        <f t="shared" si="446"/>
        <v>0</v>
      </c>
      <c r="Z278" s="521">
        <f t="shared" si="446"/>
        <v>0</v>
      </c>
      <c r="AA278" s="521">
        <f t="shared" si="446"/>
        <v>0</v>
      </c>
      <c r="AB278" s="521">
        <f t="shared" si="446"/>
        <v>0</v>
      </c>
      <c r="AC278" s="521">
        <f t="shared" si="446"/>
        <v>0</v>
      </c>
      <c r="AD278" s="521">
        <f t="shared" si="446"/>
        <v>0</v>
      </c>
      <c r="AE278" s="521">
        <f t="shared" si="446"/>
        <v>0</v>
      </c>
      <c r="AF278" s="521">
        <f t="shared" si="446"/>
        <v>0</v>
      </c>
      <c r="AG278" s="521">
        <f t="shared" si="446"/>
        <v>0</v>
      </c>
      <c r="AH278" s="521">
        <f t="shared" si="446"/>
        <v>0</v>
      </c>
      <c r="AI278" s="521">
        <f t="shared" si="446"/>
        <v>0</v>
      </c>
      <c r="AJ278" s="521">
        <f t="shared" si="446"/>
        <v>0</v>
      </c>
      <c r="AK278" s="521">
        <f t="shared" si="446"/>
        <v>0</v>
      </c>
      <c r="AL278" s="521">
        <f t="shared" si="446"/>
        <v>0</v>
      </c>
      <c r="AM278" s="521">
        <f t="shared" si="446"/>
        <v>0</v>
      </c>
      <c r="AN278" s="521">
        <f t="shared" si="446"/>
        <v>0</v>
      </c>
      <c r="AO278" s="521">
        <f t="shared" si="446"/>
        <v>0</v>
      </c>
      <c r="AP278" s="521">
        <f t="shared" si="446"/>
        <v>0</v>
      </c>
      <c r="AQ278" s="521">
        <f t="shared" si="446"/>
        <v>0</v>
      </c>
      <c r="AR278" s="521">
        <f t="shared" si="446"/>
        <v>0</v>
      </c>
      <c r="AS278" s="521">
        <f t="shared" si="446"/>
        <v>0</v>
      </c>
      <c r="AT278" s="521">
        <f t="shared" si="446"/>
        <v>0</v>
      </c>
      <c r="AU278" s="521">
        <f t="shared" si="446"/>
        <v>0</v>
      </c>
      <c r="AV278" s="521">
        <f t="shared" si="446"/>
        <v>0</v>
      </c>
      <c r="AW278" s="521">
        <f t="shared" si="446"/>
        <v>0</v>
      </c>
      <c r="AX278" s="521">
        <f t="shared" si="446"/>
        <v>0</v>
      </c>
      <c r="AY278" s="521">
        <f t="shared" si="446"/>
        <v>0</v>
      </c>
      <c r="AZ278" s="521">
        <f t="shared" si="446"/>
        <v>0</v>
      </c>
      <c r="BA278" s="521">
        <f t="shared" si="446"/>
        <v>0</v>
      </c>
      <c r="BB278" s="521">
        <f t="shared" si="446"/>
        <v>0</v>
      </c>
      <c r="BC278" s="521">
        <f t="shared" si="446"/>
        <v>0</v>
      </c>
      <c r="BD278" s="521">
        <f t="shared" si="446"/>
        <v>0</v>
      </c>
      <c r="BE278" s="521">
        <f t="shared" si="446"/>
        <v>0</v>
      </c>
      <c r="BF278" s="521">
        <f t="shared" si="446"/>
        <v>0</v>
      </c>
      <c r="BG278" s="521">
        <f t="shared" si="446"/>
        <v>0</v>
      </c>
      <c r="BH278" s="521">
        <f t="shared" si="446"/>
        <v>0</v>
      </c>
      <c r="BI278" s="521">
        <f t="shared" si="446"/>
        <v>0</v>
      </c>
      <c r="BJ278" s="521">
        <f t="shared" si="446"/>
        <v>0</v>
      </c>
      <c r="BK278" s="521">
        <f t="shared" si="446"/>
        <v>0</v>
      </c>
      <c r="BL278" s="521">
        <f t="shared" si="446"/>
        <v>0</v>
      </c>
      <c r="BM278" s="521">
        <f t="shared" si="446"/>
        <v>0</v>
      </c>
      <c r="BN278" s="521">
        <f t="shared" si="446"/>
        <v>0</v>
      </c>
      <c r="BO278" s="521">
        <f t="shared" si="446"/>
        <v>0</v>
      </c>
      <c r="BP278" s="521">
        <f t="shared" ref="BP278:EA278" si="447">SUM(BP273:BP277)</f>
        <v>0</v>
      </c>
      <c r="BQ278" s="521">
        <f t="shared" si="447"/>
        <v>0</v>
      </c>
      <c r="BR278" s="521">
        <f t="shared" si="447"/>
        <v>0</v>
      </c>
      <c r="BS278" s="521">
        <f t="shared" si="447"/>
        <v>0</v>
      </c>
      <c r="BT278" s="521">
        <f t="shared" si="447"/>
        <v>0</v>
      </c>
      <c r="BU278" s="521">
        <f t="shared" si="447"/>
        <v>0</v>
      </c>
      <c r="BV278" s="521">
        <f t="shared" si="447"/>
        <v>0</v>
      </c>
      <c r="BW278" s="521">
        <f t="shared" si="447"/>
        <v>0</v>
      </c>
      <c r="BX278" s="521">
        <f t="shared" si="447"/>
        <v>0</v>
      </c>
      <c r="BY278" s="521">
        <f t="shared" si="447"/>
        <v>0</v>
      </c>
      <c r="BZ278" s="521">
        <f t="shared" si="447"/>
        <v>0</v>
      </c>
      <c r="CA278" s="521">
        <f t="shared" si="447"/>
        <v>0</v>
      </c>
      <c r="CB278" s="521">
        <f t="shared" si="447"/>
        <v>0</v>
      </c>
      <c r="CC278" s="521">
        <f t="shared" si="447"/>
        <v>0</v>
      </c>
      <c r="CD278" s="521">
        <f t="shared" si="447"/>
        <v>0</v>
      </c>
      <c r="CE278" s="521">
        <f t="shared" si="447"/>
        <v>0</v>
      </c>
      <c r="CF278" s="521">
        <f t="shared" si="447"/>
        <v>0</v>
      </c>
      <c r="CG278" s="521">
        <f t="shared" si="447"/>
        <v>0</v>
      </c>
      <c r="CH278" s="521">
        <f t="shared" si="447"/>
        <v>0</v>
      </c>
      <c r="CI278" s="521">
        <f t="shared" si="447"/>
        <v>0</v>
      </c>
      <c r="CJ278" s="521">
        <f t="shared" si="447"/>
        <v>0</v>
      </c>
      <c r="CK278" s="521">
        <f t="shared" si="447"/>
        <v>0</v>
      </c>
      <c r="CL278" s="521">
        <f t="shared" si="447"/>
        <v>0</v>
      </c>
      <c r="CM278" s="521">
        <f t="shared" si="447"/>
        <v>0</v>
      </c>
      <c r="CN278" s="521">
        <f t="shared" si="447"/>
        <v>0</v>
      </c>
      <c r="CO278" s="521">
        <f t="shared" si="447"/>
        <v>0</v>
      </c>
      <c r="CP278" s="521">
        <f t="shared" si="447"/>
        <v>0</v>
      </c>
      <c r="CQ278" s="521">
        <f t="shared" si="447"/>
        <v>0</v>
      </c>
      <c r="CR278" s="521">
        <f t="shared" si="447"/>
        <v>0</v>
      </c>
      <c r="CS278" s="521">
        <f t="shared" si="447"/>
        <v>0</v>
      </c>
      <c r="CT278" s="521">
        <f t="shared" si="447"/>
        <v>0</v>
      </c>
      <c r="CU278" s="521">
        <f t="shared" si="447"/>
        <v>0</v>
      </c>
      <c r="CV278" s="521">
        <f t="shared" si="447"/>
        <v>0</v>
      </c>
      <c r="CW278" s="521">
        <f t="shared" si="447"/>
        <v>0</v>
      </c>
      <c r="CX278" s="521">
        <f t="shared" si="447"/>
        <v>0</v>
      </c>
      <c r="CY278" s="521">
        <f t="shared" si="447"/>
        <v>0</v>
      </c>
      <c r="CZ278" s="521">
        <f t="shared" si="447"/>
        <v>0</v>
      </c>
      <c r="DA278" s="521">
        <f t="shared" si="447"/>
        <v>0</v>
      </c>
      <c r="DB278" s="521">
        <f t="shared" si="447"/>
        <v>0</v>
      </c>
      <c r="DC278" s="521">
        <f t="shared" si="447"/>
        <v>0</v>
      </c>
      <c r="DD278" s="521">
        <f t="shared" si="447"/>
        <v>0</v>
      </c>
      <c r="DE278" s="521">
        <f t="shared" si="447"/>
        <v>0</v>
      </c>
      <c r="DF278" s="521">
        <f t="shared" si="447"/>
        <v>0</v>
      </c>
      <c r="DG278" s="521">
        <f t="shared" si="447"/>
        <v>0</v>
      </c>
      <c r="DH278" s="521">
        <f t="shared" si="447"/>
        <v>0</v>
      </c>
      <c r="DI278" s="521">
        <f t="shared" si="447"/>
        <v>0</v>
      </c>
      <c r="DJ278" s="521">
        <f t="shared" si="447"/>
        <v>0</v>
      </c>
      <c r="DK278" s="521">
        <f t="shared" si="447"/>
        <v>0</v>
      </c>
      <c r="DL278" s="521">
        <f t="shared" si="447"/>
        <v>0</v>
      </c>
      <c r="DM278" s="521">
        <f t="shared" si="447"/>
        <v>0</v>
      </c>
      <c r="DN278" s="521">
        <f t="shared" si="447"/>
        <v>0</v>
      </c>
      <c r="DO278" s="521">
        <f t="shared" si="447"/>
        <v>0</v>
      </c>
      <c r="DP278" s="521">
        <f t="shared" si="447"/>
        <v>0</v>
      </c>
      <c r="DQ278" s="521">
        <f t="shared" si="447"/>
        <v>0</v>
      </c>
      <c r="DR278" s="521">
        <f t="shared" si="447"/>
        <v>0</v>
      </c>
      <c r="DS278" s="521">
        <f t="shared" si="447"/>
        <v>0</v>
      </c>
      <c r="DT278" s="521">
        <f t="shared" si="447"/>
        <v>0</v>
      </c>
      <c r="DU278" s="521">
        <f t="shared" si="447"/>
        <v>0</v>
      </c>
      <c r="DV278" s="521">
        <f t="shared" si="447"/>
        <v>0</v>
      </c>
      <c r="DW278" s="521">
        <f t="shared" si="447"/>
        <v>0</v>
      </c>
      <c r="DX278" s="521">
        <f t="shared" si="447"/>
        <v>0</v>
      </c>
      <c r="DY278" s="521">
        <f t="shared" si="447"/>
        <v>0</v>
      </c>
      <c r="DZ278" s="521">
        <f t="shared" si="447"/>
        <v>0</v>
      </c>
      <c r="EA278" s="521">
        <f t="shared" si="447"/>
        <v>0</v>
      </c>
      <c r="EB278" s="521">
        <f t="shared" ref="EB278:GM278" si="448">SUM(EB273:EB277)</f>
        <v>0</v>
      </c>
      <c r="EC278" s="521">
        <f t="shared" si="448"/>
        <v>0</v>
      </c>
      <c r="ED278" s="521">
        <f t="shared" si="448"/>
        <v>0</v>
      </c>
      <c r="EE278" s="521">
        <f t="shared" si="448"/>
        <v>0</v>
      </c>
      <c r="EF278" s="521">
        <f t="shared" si="448"/>
        <v>0</v>
      </c>
      <c r="EG278" s="521">
        <f t="shared" si="448"/>
        <v>0</v>
      </c>
      <c r="EH278" s="521">
        <f t="shared" si="448"/>
        <v>0</v>
      </c>
      <c r="EI278" s="521">
        <f t="shared" si="448"/>
        <v>0</v>
      </c>
      <c r="EJ278" s="521">
        <f t="shared" si="448"/>
        <v>0</v>
      </c>
      <c r="EK278" s="521">
        <f t="shared" si="448"/>
        <v>0</v>
      </c>
      <c r="EL278" s="521">
        <f t="shared" si="448"/>
        <v>0</v>
      </c>
      <c r="EM278" s="521">
        <f t="shared" si="448"/>
        <v>0</v>
      </c>
      <c r="EN278" s="521">
        <f t="shared" si="448"/>
        <v>0</v>
      </c>
      <c r="EO278" s="521">
        <f t="shared" si="448"/>
        <v>0</v>
      </c>
      <c r="EP278" s="521">
        <f t="shared" si="448"/>
        <v>0</v>
      </c>
      <c r="EQ278" s="521">
        <f t="shared" si="448"/>
        <v>0</v>
      </c>
      <c r="ER278" s="521">
        <f t="shared" si="448"/>
        <v>0</v>
      </c>
      <c r="ES278" s="521">
        <f t="shared" si="448"/>
        <v>0</v>
      </c>
      <c r="ET278" s="521">
        <f t="shared" si="448"/>
        <v>0</v>
      </c>
      <c r="EU278" s="521">
        <f t="shared" si="448"/>
        <v>0</v>
      </c>
      <c r="EV278" s="521">
        <f t="shared" si="448"/>
        <v>0</v>
      </c>
      <c r="EW278" s="521">
        <f t="shared" si="448"/>
        <v>0</v>
      </c>
      <c r="EX278" s="521">
        <f t="shared" si="448"/>
        <v>0</v>
      </c>
      <c r="EY278" s="521">
        <f t="shared" si="448"/>
        <v>0</v>
      </c>
      <c r="EZ278" s="521">
        <f t="shared" si="448"/>
        <v>0</v>
      </c>
      <c r="FA278" s="521">
        <f t="shared" si="448"/>
        <v>0</v>
      </c>
      <c r="FB278" s="521">
        <f t="shared" si="448"/>
        <v>0</v>
      </c>
      <c r="FC278" s="521">
        <f t="shared" si="448"/>
        <v>0</v>
      </c>
      <c r="FD278" s="521">
        <f t="shared" si="448"/>
        <v>0</v>
      </c>
      <c r="FE278" s="521">
        <f t="shared" si="448"/>
        <v>0</v>
      </c>
      <c r="FF278" s="521">
        <f t="shared" si="448"/>
        <v>0</v>
      </c>
      <c r="FG278" s="521">
        <f t="shared" si="448"/>
        <v>0</v>
      </c>
      <c r="FH278" s="521">
        <f t="shared" si="448"/>
        <v>0</v>
      </c>
      <c r="FI278" s="521">
        <f t="shared" si="448"/>
        <v>0</v>
      </c>
      <c r="FJ278" s="521">
        <f t="shared" si="448"/>
        <v>0</v>
      </c>
      <c r="FK278" s="521">
        <f t="shared" si="448"/>
        <v>0</v>
      </c>
      <c r="FL278" s="521">
        <f t="shared" si="448"/>
        <v>0</v>
      </c>
      <c r="FM278" s="521">
        <f t="shared" si="448"/>
        <v>0</v>
      </c>
      <c r="FN278" s="521">
        <f t="shared" si="448"/>
        <v>0</v>
      </c>
      <c r="FO278" s="521">
        <f t="shared" si="448"/>
        <v>0</v>
      </c>
      <c r="FP278" s="521">
        <f t="shared" si="448"/>
        <v>0</v>
      </c>
      <c r="FQ278" s="521">
        <f t="shared" si="448"/>
        <v>0</v>
      </c>
      <c r="FR278" s="521">
        <f t="shared" si="448"/>
        <v>0</v>
      </c>
      <c r="FS278" s="521">
        <f t="shared" si="448"/>
        <v>0</v>
      </c>
      <c r="FT278" s="521">
        <f t="shared" si="448"/>
        <v>0</v>
      </c>
      <c r="FU278" s="521">
        <f t="shared" si="448"/>
        <v>0</v>
      </c>
      <c r="FV278" s="521">
        <f t="shared" si="448"/>
        <v>0</v>
      </c>
      <c r="FW278" s="521">
        <f t="shared" si="448"/>
        <v>0</v>
      </c>
      <c r="FX278" s="521">
        <f t="shared" si="448"/>
        <v>0</v>
      </c>
      <c r="FY278" s="521">
        <f t="shared" si="448"/>
        <v>0</v>
      </c>
      <c r="FZ278" s="521">
        <f t="shared" si="448"/>
        <v>0</v>
      </c>
      <c r="GA278" s="521">
        <f t="shared" si="448"/>
        <v>0</v>
      </c>
      <c r="GB278" s="521">
        <f t="shared" si="448"/>
        <v>0</v>
      </c>
      <c r="GC278" s="521">
        <f t="shared" si="448"/>
        <v>0</v>
      </c>
      <c r="GD278" s="521">
        <f t="shared" si="448"/>
        <v>0</v>
      </c>
      <c r="GE278" s="521">
        <f t="shared" si="448"/>
        <v>0</v>
      </c>
      <c r="GF278" s="521">
        <f t="shared" si="448"/>
        <v>0</v>
      </c>
      <c r="GG278" s="521">
        <f t="shared" si="448"/>
        <v>0</v>
      </c>
      <c r="GH278" s="521">
        <f t="shared" si="448"/>
        <v>0</v>
      </c>
      <c r="GI278" s="521">
        <f t="shared" si="448"/>
        <v>0</v>
      </c>
      <c r="GJ278" s="521">
        <f t="shared" si="448"/>
        <v>0</v>
      </c>
      <c r="GK278" s="521">
        <f t="shared" si="448"/>
        <v>0</v>
      </c>
      <c r="GL278" s="521">
        <f t="shared" si="448"/>
        <v>0</v>
      </c>
      <c r="GM278" s="521">
        <f t="shared" si="448"/>
        <v>0</v>
      </c>
      <c r="GN278" s="521">
        <f t="shared" ref="GN278:IY278" si="449">SUM(GN273:GN277)</f>
        <v>0</v>
      </c>
      <c r="GO278" s="521">
        <f t="shared" si="449"/>
        <v>0</v>
      </c>
      <c r="GP278" s="521">
        <f t="shared" si="449"/>
        <v>0</v>
      </c>
      <c r="GQ278" s="521">
        <f t="shared" si="449"/>
        <v>0</v>
      </c>
      <c r="GR278" s="521">
        <f t="shared" si="449"/>
        <v>0</v>
      </c>
      <c r="GS278" s="521">
        <f t="shared" si="449"/>
        <v>0</v>
      </c>
      <c r="GT278" s="521">
        <f t="shared" si="449"/>
        <v>0</v>
      </c>
      <c r="GU278" s="521">
        <f t="shared" si="449"/>
        <v>0</v>
      </c>
      <c r="GV278" s="521">
        <f t="shared" si="449"/>
        <v>0</v>
      </c>
      <c r="GW278" s="521">
        <f t="shared" si="449"/>
        <v>0</v>
      </c>
      <c r="GX278" s="521">
        <f t="shared" si="449"/>
        <v>0</v>
      </c>
      <c r="GY278" s="521">
        <f t="shared" si="449"/>
        <v>0</v>
      </c>
      <c r="GZ278" s="521">
        <f t="shared" si="449"/>
        <v>0</v>
      </c>
      <c r="HA278" s="521">
        <f t="shared" si="449"/>
        <v>0</v>
      </c>
      <c r="HB278" s="521">
        <f t="shared" si="449"/>
        <v>0</v>
      </c>
      <c r="HC278" s="521">
        <f t="shared" si="449"/>
        <v>0</v>
      </c>
      <c r="HD278" s="521">
        <f t="shared" si="449"/>
        <v>0</v>
      </c>
      <c r="HE278" s="521">
        <f t="shared" si="449"/>
        <v>0</v>
      </c>
      <c r="HF278" s="521">
        <f t="shared" si="449"/>
        <v>0</v>
      </c>
      <c r="HG278" s="521">
        <f t="shared" si="449"/>
        <v>0</v>
      </c>
      <c r="HH278" s="521">
        <f t="shared" si="449"/>
        <v>0</v>
      </c>
      <c r="HI278" s="521">
        <f t="shared" si="449"/>
        <v>0</v>
      </c>
      <c r="HJ278" s="521">
        <f t="shared" si="449"/>
        <v>0</v>
      </c>
      <c r="HK278" s="521">
        <f t="shared" si="449"/>
        <v>0</v>
      </c>
      <c r="HL278" s="521">
        <f t="shared" si="449"/>
        <v>0</v>
      </c>
      <c r="HM278" s="521">
        <f t="shared" si="449"/>
        <v>0</v>
      </c>
      <c r="HN278" s="521">
        <f t="shared" si="449"/>
        <v>0</v>
      </c>
      <c r="HO278" s="521">
        <f t="shared" si="449"/>
        <v>0</v>
      </c>
      <c r="HP278" s="521">
        <f t="shared" si="449"/>
        <v>0</v>
      </c>
      <c r="HQ278" s="521">
        <f t="shared" si="449"/>
        <v>0</v>
      </c>
      <c r="HR278" s="521">
        <f t="shared" si="449"/>
        <v>0</v>
      </c>
      <c r="HS278" s="521">
        <f t="shared" si="449"/>
        <v>0</v>
      </c>
      <c r="HT278" s="521">
        <f t="shared" si="449"/>
        <v>0</v>
      </c>
      <c r="HU278" s="521">
        <f t="shared" si="449"/>
        <v>0</v>
      </c>
      <c r="HV278" s="521">
        <f t="shared" si="449"/>
        <v>0</v>
      </c>
      <c r="HW278" s="521">
        <f t="shared" si="449"/>
        <v>0</v>
      </c>
      <c r="HX278" s="521">
        <f t="shared" si="449"/>
        <v>0</v>
      </c>
      <c r="HY278" s="521">
        <f t="shared" si="449"/>
        <v>0</v>
      </c>
      <c r="HZ278" s="521">
        <f t="shared" si="449"/>
        <v>0</v>
      </c>
      <c r="IA278" s="521">
        <f t="shared" si="449"/>
        <v>0</v>
      </c>
      <c r="IB278" s="521">
        <f t="shared" si="449"/>
        <v>0</v>
      </c>
      <c r="IC278" s="521">
        <f t="shared" si="449"/>
        <v>0</v>
      </c>
      <c r="ID278" s="521">
        <f t="shared" si="449"/>
        <v>0</v>
      </c>
      <c r="IE278" s="521">
        <f t="shared" si="449"/>
        <v>0</v>
      </c>
      <c r="IF278" s="521">
        <f t="shared" si="449"/>
        <v>0</v>
      </c>
      <c r="IG278" s="521">
        <f t="shared" si="449"/>
        <v>0</v>
      </c>
      <c r="IH278" s="521">
        <f t="shared" si="449"/>
        <v>0</v>
      </c>
      <c r="II278" s="521">
        <f t="shared" si="449"/>
        <v>0</v>
      </c>
      <c r="IJ278" s="521">
        <f t="shared" si="449"/>
        <v>0</v>
      </c>
      <c r="IK278" s="521">
        <f t="shared" si="449"/>
        <v>0</v>
      </c>
      <c r="IL278" s="521">
        <f t="shared" si="449"/>
        <v>0</v>
      </c>
      <c r="IM278" s="521">
        <f t="shared" si="449"/>
        <v>0</v>
      </c>
      <c r="IN278" s="521">
        <f t="shared" si="449"/>
        <v>0</v>
      </c>
      <c r="IO278" s="521">
        <f t="shared" si="449"/>
        <v>0</v>
      </c>
      <c r="IP278" s="521">
        <f t="shared" si="449"/>
        <v>0</v>
      </c>
      <c r="IQ278" s="521">
        <f t="shared" si="449"/>
        <v>0</v>
      </c>
      <c r="IR278" s="521">
        <f t="shared" si="449"/>
        <v>0</v>
      </c>
      <c r="IS278" s="521">
        <f t="shared" si="449"/>
        <v>0</v>
      </c>
      <c r="IT278" s="521">
        <f t="shared" si="449"/>
        <v>0</v>
      </c>
      <c r="IU278" s="521">
        <f t="shared" si="449"/>
        <v>0</v>
      </c>
      <c r="IV278" s="521">
        <f t="shared" si="449"/>
        <v>0</v>
      </c>
      <c r="IW278" s="521">
        <f t="shared" si="449"/>
        <v>0</v>
      </c>
      <c r="IX278" s="521">
        <f t="shared" si="449"/>
        <v>0</v>
      </c>
      <c r="IY278" s="521">
        <f t="shared" si="449"/>
        <v>0</v>
      </c>
      <c r="IZ278" s="521">
        <f t="shared" ref="IZ278:LK278" si="450">SUM(IZ273:IZ277)</f>
        <v>0</v>
      </c>
      <c r="JA278" s="521">
        <f t="shared" si="450"/>
        <v>0</v>
      </c>
      <c r="JB278" s="521">
        <f t="shared" si="450"/>
        <v>0</v>
      </c>
      <c r="JC278" s="521">
        <f t="shared" si="450"/>
        <v>0</v>
      </c>
      <c r="JD278" s="521">
        <f t="shared" si="450"/>
        <v>0</v>
      </c>
      <c r="JE278" s="521">
        <f t="shared" si="450"/>
        <v>0</v>
      </c>
      <c r="JF278" s="521">
        <f t="shared" si="450"/>
        <v>0</v>
      </c>
      <c r="JG278" s="521">
        <f t="shared" si="450"/>
        <v>0</v>
      </c>
      <c r="JH278" s="521">
        <f t="shared" si="450"/>
        <v>0</v>
      </c>
      <c r="JI278" s="521">
        <f t="shared" si="450"/>
        <v>0</v>
      </c>
      <c r="JJ278" s="521">
        <f t="shared" si="450"/>
        <v>0</v>
      </c>
      <c r="JK278" s="521">
        <f t="shared" si="450"/>
        <v>0</v>
      </c>
      <c r="JL278" s="521">
        <f t="shared" si="450"/>
        <v>0</v>
      </c>
      <c r="JM278" s="521">
        <f t="shared" si="450"/>
        <v>0</v>
      </c>
      <c r="JN278" s="521">
        <f t="shared" si="450"/>
        <v>0</v>
      </c>
      <c r="JO278" s="521">
        <f t="shared" si="450"/>
        <v>0</v>
      </c>
      <c r="JP278" s="521">
        <f t="shared" si="450"/>
        <v>0</v>
      </c>
      <c r="JQ278" s="521">
        <f t="shared" si="450"/>
        <v>0</v>
      </c>
      <c r="JR278" s="521">
        <f t="shared" si="450"/>
        <v>0</v>
      </c>
      <c r="JS278" s="521">
        <f t="shared" si="450"/>
        <v>0</v>
      </c>
      <c r="JT278" s="521">
        <f t="shared" si="450"/>
        <v>0</v>
      </c>
      <c r="JU278" s="521">
        <f t="shared" si="450"/>
        <v>0</v>
      </c>
      <c r="JV278" s="521">
        <f t="shared" si="450"/>
        <v>0</v>
      </c>
      <c r="JW278" s="521">
        <f t="shared" si="450"/>
        <v>0</v>
      </c>
      <c r="JX278" s="521">
        <f t="shared" si="450"/>
        <v>0</v>
      </c>
      <c r="JY278" s="521">
        <f t="shared" si="450"/>
        <v>0</v>
      </c>
      <c r="JZ278" s="521">
        <f t="shared" si="450"/>
        <v>0</v>
      </c>
      <c r="KA278" s="521">
        <f t="shared" si="450"/>
        <v>0</v>
      </c>
      <c r="KB278" s="521">
        <f t="shared" si="450"/>
        <v>0</v>
      </c>
      <c r="KC278" s="521">
        <f t="shared" si="450"/>
        <v>0</v>
      </c>
      <c r="KD278" s="521">
        <f t="shared" si="450"/>
        <v>0</v>
      </c>
      <c r="KE278" s="521">
        <f t="shared" si="450"/>
        <v>0</v>
      </c>
      <c r="KF278" s="521">
        <f t="shared" si="450"/>
        <v>0</v>
      </c>
      <c r="KG278" s="521">
        <f t="shared" si="450"/>
        <v>0</v>
      </c>
      <c r="KH278" s="521">
        <f t="shared" si="450"/>
        <v>0</v>
      </c>
      <c r="KI278" s="521">
        <f t="shared" si="450"/>
        <v>0</v>
      </c>
      <c r="KJ278" s="521">
        <f t="shared" si="450"/>
        <v>0</v>
      </c>
      <c r="KK278" s="521">
        <f t="shared" si="450"/>
        <v>0</v>
      </c>
      <c r="KL278" s="521">
        <f t="shared" si="450"/>
        <v>0</v>
      </c>
      <c r="KM278" s="521">
        <f t="shared" si="450"/>
        <v>0</v>
      </c>
      <c r="KN278" s="521">
        <f t="shared" si="450"/>
        <v>0</v>
      </c>
      <c r="KO278" s="521">
        <f t="shared" si="450"/>
        <v>0</v>
      </c>
      <c r="KP278" s="521">
        <f t="shared" si="450"/>
        <v>0</v>
      </c>
      <c r="KQ278" s="521">
        <f t="shared" si="450"/>
        <v>0</v>
      </c>
      <c r="KR278" s="521">
        <f t="shared" si="450"/>
        <v>0</v>
      </c>
      <c r="KS278" s="521">
        <f t="shared" si="450"/>
        <v>0</v>
      </c>
      <c r="KT278" s="521">
        <f t="shared" si="450"/>
        <v>0</v>
      </c>
      <c r="KU278" s="521">
        <f t="shared" si="450"/>
        <v>0</v>
      </c>
      <c r="KV278" s="521">
        <f t="shared" si="450"/>
        <v>0</v>
      </c>
      <c r="KW278" s="521">
        <f t="shared" si="450"/>
        <v>0</v>
      </c>
      <c r="KX278" s="521">
        <f t="shared" si="450"/>
        <v>0</v>
      </c>
      <c r="KY278" s="521">
        <f t="shared" si="450"/>
        <v>0</v>
      </c>
      <c r="KZ278" s="521">
        <f t="shared" si="450"/>
        <v>0</v>
      </c>
      <c r="LA278" s="521">
        <f t="shared" si="450"/>
        <v>0</v>
      </c>
      <c r="LB278" s="521">
        <f t="shared" si="450"/>
        <v>0</v>
      </c>
      <c r="LC278" s="521">
        <f t="shared" si="450"/>
        <v>0</v>
      </c>
      <c r="LD278" s="521">
        <f t="shared" si="450"/>
        <v>0</v>
      </c>
      <c r="LE278" s="521">
        <f t="shared" si="450"/>
        <v>0</v>
      </c>
      <c r="LF278" s="521">
        <f t="shared" si="450"/>
        <v>0</v>
      </c>
      <c r="LG278" s="521">
        <f t="shared" si="450"/>
        <v>0</v>
      </c>
      <c r="LH278" s="521">
        <f t="shared" si="450"/>
        <v>0</v>
      </c>
      <c r="LI278" s="521">
        <f t="shared" si="450"/>
        <v>0</v>
      </c>
      <c r="LJ278" s="521">
        <f t="shared" si="450"/>
        <v>0</v>
      </c>
      <c r="LK278" s="521">
        <f t="shared" si="450"/>
        <v>0</v>
      </c>
      <c r="LL278" s="521">
        <f t="shared" ref="LL278:NK278" si="451">SUM(LL273:LL277)</f>
        <v>0</v>
      </c>
      <c r="LM278" s="521">
        <f t="shared" si="451"/>
        <v>0</v>
      </c>
      <c r="LN278" s="521">
        <f t="shared" si="451"/>
        <v>0</v>
      </c>
      <c r="LO278" s="521">
        <f t="shared" si="451"/>
        <v>0</v>
      </c>
      <c r="LP278" s="521">
        <f t="shared" si="451"/>
        <v>0</v>
      </c>
      <c r="LQ278" s="521">
        <f t="shared" si="451"/>
        <v>0</v>
      </c>
      <c r="LR278" s="521">
        <f t="shared" si="451"/>
        <v>0</v>
      </c>
      <c r="LS278" s="521">
        <f t="shared" si="451"/>
        <v>0</v>
      </c>
      <c r="LT278" s="521">
        <f t="shared" si="451"/>
        <v>0</v>
      </c>
      <c r="LU278" s="521">
        <f t="shared" si="451"/>
        <v>0</v>
      </c>
      <c r="LV278" s="521">
        <f t="shared" si="451"/>
        <v>0</v>
      </c>
      <c r="LW278" s="521">
        <f t="shared" si="451"/>
        <v>0</v>
      </c>
      <c r="LX278" s="521">
        <f t="shared" si="451"/>
        <v>0</v>
      </c>
      <c r="LY278" s="521">
        <f t="shared" si="451"/>
        <v>0</v>
      </c>
      <c r="LZ278" s="521">
        <f t="shared" si="451"/>
        <v>0</v>
      </c>
      <c r="MA278" s="521">
        <f t="shared" si="451"/>
        <v>0</v>
      </c>
      <c r="MB278" s="521">
        <f t="shared" si="451"/>
        <v>0</v>
      </c>
      <c r="MC278" s="521">
        <f t="shared" si="451"/>
        <v>0</v>
      </c>
      <c r="MD278" s="521">
        <f t="shared" si="451"/>
        <v>0</v>
      </c>
      <c r="ME278" s="521">
        <f t="shared" si="451"/>
        <v>0</v>
      </c>
      <c r="MF278" s="521">
        <f t="shared" si="451"/>
        <v>0</v>
      </c>
      <c r="MG278" s="521">
        <f t="shared" si="451"/>
        <v>0</v>
      </c>
      <c r="MH278" s="521">
        <f t="shared" si="451"/>
        <v>0</v>
      </c>
      <c r="MI278" s="521">
        <f t="shared" si="451"/>
        <v>0</v>
      </c>
      <c r="MJ278" s="521">
        <f t="shared" si="451"/>
        <v>0</v>
      </c>
      <c r="MK278" s="521">
        <f t="shared" si="451"/>
        <v>0</v>
      </c>
      <c r="ML278" s="521">
        <f t="shared" si="451"/>
        <v>0</v>
      </c>
      <c r="MM278" s="521">
        <f t="shared" si="451"/>
        <v>0</v>
      </c>
      <c r="MN278" s="521">
        <f t="shared" si="451"/>
        <v>0</v>
      </c>
      <c r="MO278" s="521">
        <f t="shared" si="451"/>
        <v>0</v>
      </c>
      <c r="MP278" s="521">
        <f t="shared" si="451"/>
        <v>0</v>
      </c>
      <c r="MQ278" s="521">
        <f t="shared" si="451"/>
        <v>0</v>
      </c>
      <c r="MR278" s="521">
        <f t="shared" si="451"/>
        <v>0</v>
      </c>
      <c r="MS278" s="521">
        <f t="shared" si="451"/>
        <v>0</v>
      </c>
      <c r="MT278" s="521">
        <f t="shared" si="451"/>
        <v>0</v>
      </c>
      <c r="MU278" s="521">
        <f t="shared" si="451"/>
        <v>0</v>
      </c>
      <c r="MV278" s="521">
        <f t="shared" si="451"/>
        <v>0</v>
      </c>
      <c r="MW278" s="521">
        <f t="shared" si="451"/>
        <v>0</v>
      </c>
      <c r="MX278" s="521">
        <f t="shared" si="451"/>
        <v>0</v>
      </c>
      <c r="MY278" s="521">
        <f t="shared" si="451"/>
        <v>0</v>
      </c>
      <c r="MZ278" s="521">
        <f t="shared" si="451"/>
        <v>0</v>
      </c>
      <c r="NA278" s="521">
        <f t="shared" si="451"/>
        <v>0</v>
      </c>
      <c r="NB278" s="521">
        <f t="shared" si="451"/>
        <v>0</v>
      </c>
      <c r="NC278" s="521">
        <f t="shared" si="451"/>
        <v>0</v>
      </c>
      <c r="ND278" s="521">
        <f t="shared" si="451"/>
        <v>0</v>
      </c>
      <c r="NE278" s="521">
        <f t="shared" si="451"/>
        <v>0</v>
      </c>
      <c r="NF278" s="521">
        <f t="shared" si="451"/>
        <v>0</v>
      </c>
      <c r="NG278" s="521">
        <f t="shared" si="451"/>
        <v>0</v>
      </c>
      <c r="NH278" s="521">
        <f t="shared" si="451"/>
        <v>0</v>
      </c>
      <c r="NI278" s="521">
        <f t="shared" si="451"/>
        <v>0</v>
      </c>
      <c r="NJ278" s="521">
        <f t="shared" si="451"/>
        <v>0</v>
      </c>
      <c r="NK278" s="522">
        <f t="shared" si="451"/>
        <v>0</v>
      </c>
    </row>
    <row r="279" spans="1:375" s="384" customFormat="1" ht="13.8" x14ac:dyDescent="0.3">
      <c r="C279" s="514"/>
      <c r="D279" s="515"/>
      <c r="E279" s="515"/>
      <c r="F279" s="515"/>
      <c r="G279" s="515"/>
      <c r="H279" s="515"/>
      <c r="I279" s="515"/>
      <c r="J279" s="515"/>
      <c r="K279" s="515"/>
      <c r="L279" s="515"/>
      <c r="M279" s="515"/>
      <c r="N279" s="515"/>
      <c r="O279" s="515"/>
      <c r="P279" s="515"/>
      <c r="Q279" s="515"/>
      <c r="R279" s="515"/>
      <c r="S279" s="515"/>
      <c r="T279" s="515"/>
      <c r="U279" s="515"/>
      <c r="V279" s="515"/>
      <c r="W279" s="515"/>
      <c r="X279" s="515"/>
      <c r="Y279" s="515"/>
      <c r="Z279" s="515"/>
      <c r="AA279" s="515"/>
      <c r="AB279" s="515"/>
      <c r="AC279" s="515"/>
      <c r="AD279" s="515"/>
      <c r="AE279" s="515"/>
      <c r="AF279" s="515"/>
      <c r="AG279" s="515"/>
      <c r="AH279" s="515"/>
      <c r="AI279" s="515"/>
      <c r="AJ279" s="515"/>
      <c r="AK279" s="515"/>
      <c r="AL279" s="515"/>
      <c r="AM279" s="515"/>
      <c r="AN279" s="515"/>
      <c r="AO279" s="515"/>
      <c r="AP279" s="515"/>
      <c r="AQ279" s="515"/>
      <c r="AR279" s="515"/>
      <c r="AS279" s="515"/>
      <c r="AT279" s="515"/>
      <c r="AU279" s="515"/>
      <c r="AV279" s="515"/>
      <c r="AW279" s="515"/>
      <c r="AX279" s="515"/>
      <c r="AY279" s="515"/>
      <c r="AZ279" s="515"/>
      <c r="BA279" s="515"/>
      <c r="BB279" s="515"/>
      <c r="BC279" s="515"/>
      <c r="BD279" s="515"/>
      <c r="BE279" s="515"/>
      <c r="BF279" s="515"/>
      <c r="BG279" s="515"/>
      <c r="BH279" s="515"/>
      <c r="BI279" s="515"/>
      <c r="BJ279" s="515"/>
      <c r="BK279" s="515"/>
      <c r="BL279" s="515"/>
      <c r="BM279" s="515"/>
      <c r="BN279" s="515"/>
      <c r="BO279" s="515"/>
      <c r="BP279" s="515"/>
      <c r="BQ279" s="515"/>
      <c r="BR279" s="515"/>
      <c r="BS279" s="515"/>
      <c r="BT279" s="515"/>
      <c r="BU279" s="515"/>
      <c r="BV279" s="515"/>
      <c r="BW279" s="515"/>
      <c r="BX279" s="515"/>
      <c r="BY279" s="515"/>
      <c r="BZ279" s="515"/>
      <c r="CA279" s="515"/>
      <c r="CB279" s="515"/>
      <c r="CC279" s="515"/>
      <c r="CD279" s="515"/>
      <c r="CE279" s="515"/>
      <c r="CF279" s="515"/>
      <c r="CG279" s="515"/>
      <c r="CH279" s="515"/>
      <c r="CI279" s="515"/>
      <c r="CJ279" s="515"/>
      <c r="CK279" s="515"/>
      <c r="CL279" s="515"/>
      <c r="CM279" s="515"/>
      <c r="CN279" s="515"/>
      <c r="CO279" s="515"/>
      <c r="CP279" s="515"/>
      <c r="CQ279" s="515"/>
      <c r="CR279" s="515"/>
      <c r="CS279" s="515"/>
      <c r="CT279" s="515"/>
      <c r="CU279" s="515"/>
      <c r="CV279" s="515"/>
      <c r="CW279" s="515"/>
      <c r="CX279" s="515"/>
      <c r="CY279" s="515"/>
      <c r="CZ279" s="515"/>
      <c r="DA279" s="515"/>
      <c r="DB279" s="515"/>
      <c r="DC279" s="515"/>
      <c r="DD279" s="515"/>
      <c r="DE279" s="515"/>
      <c r="DF279" s="515"/>
      <c r="DG279" s="515"/>
      <c r="DH279" s="515"/>
      <c r="DI279" s="515"/>
      <c r="DJ279" s="515"/>
      <c r="DK279" s="515"/>
      <c r="DL279" s="515"/>
      <c r="DM279" s="515"/>
      <c r="DN279" s="515"/>
      <c r="DO279" s="515"/>
      <c r="DP279" s="515"/>
      <c r="DQ279" s="515"/>
      <c r="DR279" s="515"/>
      <c r="DS279" s="515"/>
      <c r="DT279" s="515"/>
      <c r="DU279" s="515"/>
      <c r="DV279" s="515"/>
      <c r="DW279" s="515"/>
      <c r="DX279" s="515"/>
      <c r="DY279" s="515"/>
      <c r="DZ279" s="515"/>
      <c r="EA279" s="515"/>
      <c r="EB279" s="515"/>
      <c r="EC279" s="515"/>
      <c r="ED279" s="515"/>
      <c r="EE279" s="515"/>
      <c r="EF279" s="515"/>
      <c r="EG279" s="515"/>
      <c r="EH279" s="515"/>
      <c r="EI279" s="515"/>
      <c r="EJ279" s="515"/>
      <c r="EK279" s="515"/>
      <c r="EL279" s="515"/>
      <c r="EM279" s="515"/>
      <c r="EN279" s="515"/>
      <c r="EO279" s="515"/>
      <c r="EP279" s="515"/>
      <c r="EQ279" s="515"/>
      <c r="ER279" s="515"/>
      <c r="ES279" s="515"/>
      <c r="ET279" s="515"/>
      <c r="EU279" s="515"/>
      <c r="EV279" s="515"/>
      <c r="EW279" s="515"/>
      <c r="EX279" s="515"/>
      <c r="EY279" s="515"/>
      <c r="EZ279" s="515"/>
      <c r="FA279" s="515"/>
      <c r="FB279" s="515"/>
      <c r="FC279" s="515"/>
      <c r="FD279" s="515"/>
      <c r="FE279" s="515"/>
      <c r="FF279" s="515"/>
      <c r="FG279" s="515"/>
      <c r="FH279" s="515"/>
      <c r="FI279" s="515"/>
      <c r="FJ279" s="515"/>
      <c r="FK279" s="515"/>
      <c r="FL279" s="515"/>
      <c r="FM279" s="515"/>
      <c r="FN279" s="515"/>
      <c r="FO279" s="515"/>
      <c r="FP279" s="515"/>
      <c r="FQ279" s="515"/>
      <c r="FR279" s="515"/>
      <c r="FS279" s="515"/>
      <c r="FT279" s="515"/>
      <c r="FU279" s="515"/>
      <c r="FV279" s="515"/>
      <c r="FW279" s="515"/>
      <c r="FX279" s="515"/>
      <c r="FY279" s="515"/>
      <c r="FZ279" s="515"/>
      <c r="GA279" s="515"/>
      <c r="GB279" s="515"/>
      <c r="GC279" s="515"/>
      <c r="GD279" s="515"/>
      <c r="GE279" s="515"/>
      <c r="GF279" s="515"/>
      <c r="GG279" s="515"/>
      <c r="GH279" s="515"/>
      <c r="GI279" s="515"/>
      <c r="GJ279" s="515"/>
      <c r="GK279" s="515"/>
      <c r="GL279" s="515"/>
      <c r="GM279" s="515"/>
      <c r="GN279" s="515"/>
      <c r="GO279" s="515"/>
      <c r="GP279" s="515"/>
      <c r="GQ279" s="515"/>
      <c r="GR279" s="515"/>
      <c r="GS279" s="515"/>
      <c r="GT279" s="515"/>
      <c r="GU279" s="515"/>
      <c r="GV279" s="515"/>
      <c r="GW279" s="515"/>
      <c r="GX279" s="515"/>
      <c r="GY279" s="515"/>
      <c r="GZ279" s="515"/>
      <c r="HA279" s="515"/>
      <c r="HB279" s="515"/>
      <c r="HC279" s="515"/>
      <c r="HD279" s="515"/>
      <c r="HE279" s="515"/>
      <c r="HF279" s="515"/>
      <c r="HG279" s="515"/>
      <c r="HH279" s="515"/>
      <c r="HI279" s="515"/>
      <c r="HJ279" s="515"/>
      <c r="HK279" s="515"/>
      <c r="HL279" s="515"/>
      <c r="HM279" s="515"/>
      <c r="HN279" s="515"/>
      <c r="HO279" s="515"/>
      <c r="HP279" s="515"/>
      <c r="HQ279" s="515"/>
      <c r="HR279" s="515"/>
      <c r="HS279" s="515"/>
      <c r="HT279" s="515"/>
      <c r="HU279" s="515"/>
      <c r="HV279" s="515"/>
      <c r="HW279" s="515"/>
      <c r="HX279" s="515"/>
      <c r="HY279" s="515"/>
      <c r="HZ279" s="515"/>
      <c r="IA279" s="515"/>
      <c r="IB279" s="515"/>
      <c r="IC279" s="515"/>
      <c r="ID279" s="515"/>
      <c r="IE279" s="515"/>
      <c r="IF279" s="515"/>
      <c r="IG279" s="515"/>
      <c r="IH279" s="515"/>
      <c r="II279" s="515"/>
      <c r="IJ279" s="515"/>
      <c r="IK279" s="515"/>
      <c r="IL279" s="515"/>
      <c r="IM279" s="515"/>
      <c r="IN279" s="515"/>
      <c r="IO279" s="515"/>
      <c r="IP279" s="515"/>
      <c r="IQ279" s="515"/>
      <c r="IR279" s="515"/>
      <c r="IS279" s="515"/>
      <c r="IT279" s="515"/>
      <c r="IU279" s="515"/>
      <c r="IV279" s="515"/>
      <c r="IW279" s="515"/>
      <c r="IX279" s="515"/>
      <c r="IY279" s="515"/>
      <c r="IZ279" s="515"/>
      <c r="JA279" s="515"/>
      <c r="JB279" s="515"/>
      <c r="JC279" s="515"/>
      <c r="JD279" s="515"/>
      <c r="JE279" s="515"/>
      <c r="JF279" s="515"/>
      <c r="JG279" s="515"/>
      <c r="JH279" s="515"/>
      <c r="JI279" s="515"/>
      <c r="JJ279" s="515"/>
      <c r="JK279" s="515"/>
      <c r="JL279" s="515"/>
      <c r="JM279" s="515"/>
      <c r="JN279" s="515"/>
      <c r="JO279" s="515"/>
      <c r="JP279" s="515"/>
      <c r="JQ279" s="515"/>
      <c r="JR279" s="515"/>
      <c r="JS279" s="515"/>
      <c r="JT279" s="515"/>
      <c r="JU279" s="515"/>
      <c r="JV279" s="515"/>
      <c r="JW279" s="515"/>
      <c r="JX279" s="515"/>
      <c r="JY279" s="515"/>
      <c r="JZ279" s="515"/>
      <c r="KA279" s="515"/>
      <c r="KB279" s="515"/>
      <c r="KC279" s="515"/>
      <c r="KD279" s="515"/>
      <c r="KE279" s="515"/>
      <c r="KF279" s="515"/>
      <c r="KG279" s="515"/>
      <c r="KH279" s="515"/>
      <c r="KI279" s="515"/>
      <c r="KJ279" s="515"/>
      <c r="KK279" s="515"/>
      <c r="KL279" s="515"/>
      <c r="KM279" s="515"/>
      <c r="KN279" s="515"/>
      <c r="KO279" s="515"/>
      <c r="KP279" s="515"/>
      <c r="KQ279" s="515"/>
      <c r="KR279" s="515"/>
      <c r="KS279" s="515"/>
      <c r="KT279" s="515"/>
      <c r="KU279" s="515"/>
      <c r="KV279" s="515"/>
      <c r="KW279" s="515"/>
      <c r="KX279" s="515"/>
      <c r="KY279" s="515"/>
      <c r="KZ279" s="515"/>
      <c r="LA279" s="515"/>
      <c r="LB279" s="515"/>
      <c r="LC279" s="515"/>
      <c r="LD279" s="515"/>
      <c r="LE279" s="515"/>
      <c r="LF279" s="515"/>
      <c r="LG279" s="515"/>
      <c r="LH279" s="515"/>
      <c r="LI279" s="515"/>
      <c r="LJ279" s="515"/>
      <c r="LK279" s="515"/>
      <c r="LL279" s="515"/>
      <c r="LM279" s="515"/>
      <c r="LN279" s="515"/>
      <c r="LO279" s="515"/>
      <c r="LP279" s="515"/>
      <c r="LQ279" s="515"/>
      <c r="LR279" s="515"/>
      <c r="LS279" s="515"/>
      <c r="LT279" s="515"/>
      <c r="LU279" s="515"/>
      <c r="LV279" s="515"/>
      <c r="LW279" s="515"/>
      <c r="LX279" s="515"/>
      <c r="LY279" s="515"/>
      <c r="LZ279" s="515"/>
      <c r="MA279" s="515"/>
      <c r="MB279" s="515"/>
      <c r="MC279" s="515"/>
      <c r="MD279" s="515"/>
      <c r="ME279" s="515"/>
      <c r="MF279" s="515"/>
      <c r="MG279" s="515"/>
      <c r="MH279" s="515"/>
      <c r="MI279" s="515"/>
      <c r="MJ279" s="515"/>
      <c r="MK279" s="515"/>
      <c r="ML279" s="515"/>
      <c r="MM279" s="515"/>
      <c r="MN279" s="515"/>
      <c r="MO279" s="515"/>
      <c r="MP279" s="515"/>
      <c r="MQ279" s="515"/>
      <c r="MR279" s="515"/>
      <c r="MS279" s="515"/>
      <c r="MT279" s="515"/>
      <c r="MU279" s="515"/>
      <c r="MV279" s="515"/>
      <c r="MW279" s="515"/>
      <c r="MX279" s="515"/>
      <c r="MY279" s="515"/>
      <c r="MZ279" s="515"/>
      <c r="NA279" s="515"/>
      <c r="NB279" s="515"/>
      <c r="NC279" s="515"/>
      <c r="ND279" s="515"/>
      <c r="NE279" s="515"/>
      <c r="NF279" s="515"/>
      <c r="NG279" s="515"/>
      <c r="NH279" s="515"/>
      <c r="NI279" s="515"/>
      <c r="NJ279" s="515"/>
      <c r="NK279" s="515"/>
    </row>
    <row r="280" spans="1:375" s="384" customFormat="1" ht="13.8" x14ac:dyDescent="0.3">
      <c r="A280" s="394"/>
      <c r="B280" s="395"/>
      <c r="C280" s="507" t="s">
        <v>325</v>
      </c>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c r="AA280" s="395"/>
      <c r="AB280" s="395"/>
      <c r="AC280" s="395"/>
      <c r="AD280" s="395"/>
      <c r="AE280" s="395"/>
      <c r="AF280" s="395"/>
      <c r="AG280" s="395"/>
      <c r="AH280" s="395"/>
      <c r="AI280" s="395"/>
      <c r="AJ280" s="395"/>
      <c r="AK280" s="395"/>
      <c r="AL280" s="395"/>
      <c r="AM280" s="395"/>
      <c r="AN280" s="395"/>
      <c r="AO280" s="395"/>
      <c r="AP280" s="395"/>
      <c r="AQ280" s="395"/>
      <c r="AR280" s="395"/>
      <c r="AS280" s="395"/>
      <c r="AT280" s="395"/>
      <c r="AU280" s="395"/>
      <c r="AV280" s="395"/>
      <c r="AW280" s="395"/>
      <c r="AX280" s="395"/>
      <c r="AY280" s="395"/>
      <c r="AZ280" s="395"/>
      <c r="BA280" s="395"/>
      <c r="BB280" s="395"/>
      <c r="BC280" s="395"/>
      <c r="BD280" s="395"/>
      <c r="BE280" s="395"/>
      <c r="BF280" s="395"/>
      <c r="BG280" s="395"/>
      <c r="BH280" s="395"/>
      <c r="BI280" s="395"/>
      <c r="BJ280" s="395"/>
      <c r="BK280" s="395"/>
      <c r="BL280" s="395"/>
      <c r="BM280" s="395"/>
      <c r="BN280" s="395"/>
      <c r="BO280" s="395"/>
      <c r="BP280" s="395"/>
      <c r="BQ280" s="395"/>
      <c r="BR280" s="395"/>
      <c r="BS280" s="395"/>
      <c r="BT280" s="395"/>
      <c r="BU280" s="395"/>
      <c r="BV280" s="395"/>
      <c r="BW280" s="395"/>
      <c r="BX280" s="395"/>
      <c r="BY280" s="395"/>
      <c r="BZ280" s="395"/>
      <c r="CA280" s="395"/>
      <c r="CB280" s="395"/>
      <c r="CC280" s="395"/>
      <c r="CD280" s="395"/>
      <c r="CE280" s="395"/>
      <c r="CF280" s="395"/>
      <c r="CG280" s="395"/>
      <c r="CH280" s="395"/>
      <c r="CI280" s="395"/>
      <c r="CJ280" s="395"/>
      <c r="CK280" s="395"/>
      <c r="CL280" s="395"/>
      <c r="CM280" s="395"/>
      <c r="CN280" s="395"/>
      <c r="CO280" s="395"/>
      <c r="CP280" s="395"/>
      <c r="CQ280" s="395"/>
      <c r="CR280" s="395"/>
      <c r="CS280" s="395"/>
      <c r="CT280" s="395"/>
      <c r="CU280" s="395"/>
      <c r="CV280" s="395"/>
      <c r="CW280" s="395"/>
      <c r="CX280" s="395"/>
      <c r="CY280" s="395"/>
      <c r="CZ280" s="395"/>
      <c r="DA280" s="395"/>
      <c r="DB280" s="395"/>
      <c r="DC280" s="395"/>
      <c r="DD280" s="395"/>
      <c r="DE280" s="395"/>
      <c r="DF280" s="395"/>
      <c r="DG280" s="395"/>
      <c r="DH280" s="395"/>
      <c r="DI280" s="395"/>
      <c r="DJ280" s="395"/>
      <c r="DK280" s="395"/>
      <c r="DL280" s="395"/>
      <c r="DM280" s="395"/>
      <c r="DN280" s="395"/>
      <c r="DO280" s="395"/>
      <c r="DP280" s="395"/>
      <c r="DQ280" s="395"/>
      <c r="DR280" s="395"/>
      <c r="DS280" s="395"/>
      <c r="DT280" s="395"/>
      <c r="DU280" s="395"/>
      <c r="DV280" s="395"/>
      <c r="DW280" s="395"/>
      <c r="DX280" s="395"/>
      <c r="DY280" s="395"/>
      <c r="DZ280" s="395"/>
      <c r="EA280" s="395"/>
      <c r="EB280" s="395"/>
      <c r="EC280" s="395"/>
      <c r="ED280" s="395"/>
      <c r="EE280" s="395"/>
      <c r="EF280" s="395"/>
      <c r="EG280" s="395"/>
      <c r="EH280" s="395"/>
      <c r="EI280" s="395"/>
      <c r="EJ280" s="395"/>
      <c r="EK280" s="395"/>
      <c r="EL280" s="395"/>
      <c r="EM280" s="395"/>
      <c r="EN280" s="395"/>
      <c r="EO280" s="395"/>
      <c r="EP280" s="395"/>
      <c r="EQ280" s="395"/>
      <c r="ER280" s="395"/>
      <c r="ES280" s="395"/>
      <c r="ET280" s="395"/>
      <c r="EU280" s="395"/>
      <c r="EV280" s="395"/>
      <c r="EW280" s="395"/>
      <c r="EX280" s="395"/>
      <c r="EY280" s="395"/>
      <c r="EZ280" s="395"/>
      <c r="FA280" s="395"/>
      <c r="FB280" s="395"/>
      <c r="FC280" s="395"/>
      <c r="FD280" s="395"/>
      <c r="FE280" s="395"/>
      <c r="FF280" s="395"/>
      <c r="FG280" s="395"/>
      <c r="FH280" s="395"/>
      <c r="FI280" s="395"/>
      <c r="FJ280" s="395"/>
      <c r="FK280" s="395"/>
      <c r="FL280" s="395"/>
      <c r="FM280" s="395"/>
      <c r="FN280" s="395"/>
      <c r="FO280" s="395"/>
      <c r="FP280" s="395"/>
      <c r="FQ280" s="395"/>
      <c r="FR280" s="395"/>
      <c r="FS280" s="395"/>
      <c r="FT280" s="395"/>
      <c r="FU280" s="395"/>
      <c r="FV280" s="395"/>
      <c r="FW280" s="395"/>
      <c r="FX280" s="395"/>
      <c r="FY280" s="395"/>
      <c r="FZ280" s="395"/>
      <c r="GA280" s="395"/>
      <c r="GB280" s="395"/>
      <c r="GC280" s="395"/>
      <c r="GD280" s="395"/>
      <c r="GE280" s="395"/>
      <c r="GF280" s="395"/>
      <c r="GG280" s="395"/>
      <c r="GH280" s="395"/>
      <c r="GI280" s="395"/>
      <c r="GJ280" s="395"/>
      <c r="GK280" s="395"/>
      <c r="GL280" s="395"/>
      <c r="GM280" s="395"/>
      <c r="GN280" s="395"/>
      <c r="GO280" s="395"/>
      <c r="GP280" s="395"/>
      <c r="GQ280" s="395"/>
      <c r="GR280" s="395"/>
      <c r="GS280" s="395"/>
      <c r="GT280" s="395"/>
      <c r="GU280" s="395"/>
      <c r="GV280" s="395"/>
      <c r="GW280" s="395"/>
      <c r="GX280" s="395"/>
      <c r="GY280" s="395"/>
      <c r="GZ280" s="395"/>
      <c r="HA280" s="395"/>
      <c r="HB280" s="395"/>
      <c r="HC280" s="395"/>
      <c r="HD280" s="395"/>
      <c r="HE280" s="395"/>
      <c r="HF280" s="395"/>
      <c r="HG280" s="395"/>
      <c r="HH280" s="395"/>
      <c r="HI280" s="395"/>
      <c r="HJ280" s="395"/>
      <c r="HK280" s="395"/>
      <c r="HL280" s="395"/>
      <c r="HM280" s="395"/>
      <c r="HN280" s="395"/>
      <c r="HO280" s="395"/>
      <c r="HP280" s="395"/>
      <c r="HQ280" s="395"/>
      <c r="HR280" s="395"/>
      <c r="HS280" s="395"/>
      <c r="HT280" s="395"/>
      <c r="HU280" s="395"/>
      <c r="HV280" s="395"/>
      <c r="HW280" s="395"/>
      <c r="HX280" s="395"/>
      <c r="HY280" s="395"/>
      <c r="HZ280" s="395"/>
      <c r="IA280" s="395"/>
      <c r="IB280" s="395"/>
      <c r="IC280" s="395"/>
      <c r="ID280" s="395"/>
      <c r="IE280" s="395"/>
      <c r="IF280" s="395"/>
      <c r="IG280" s="395"/>
      <c r="IH280" s="395"/>
      <c r="II280" s="395"/>
      <c r="IJ280" s="395"/>
      <c r="IK280" s="395"/>
      <c r="IL280" s="395"/>
      <c r="IM280" s="395"/>
      <c r="IN280" s="395"/>
      <c r="IO280" s="395"/>
      <c r="IP280" s="395"/>
      <c r="IQ280" s="395"/>
      <c r="IR280" s="395"/>
      <c r="IS280" s="395"/>
      <c r="IT280" s="395"/>
      <c r="IU280" s="395"/>
      <c r="IV280" s="395"/>
      <c r="IW280" s="395"/>
      <c r="IX280" s="395"/>
      <c r="IY280" s="395"/>
      <c r="IZ280" s="395"/>
      <c r="JA280" s="395"/>
      <c r="JB280" s="395"/>
      <c r="JC280" s="395"/>
      <c r="JD280" s="395"/>
      <c r="JE280" s="395"/>
      <c r="JF280" s="395"/>
      <c r="JG280" s="395"/>
      <c r="JH280" s="395"/>
      <c r="JI280" s="395"/>
      <c r="JJ280" s="395"/>
      <c r="JK280" s="395"/>
      <c r="JL280" s="395"/>
      <c r="JM280" s="395"/>
      <c r="JN280" s="395"/>
      <c r="JO280" s="395"/>
      <c r="JP280" s="395"/>
      <c r="JQ280" s="395"/>
      <c r="JR280" s="395"/>
      <c r="JS280" s="395"/>
      <c r="JT280" s="395"/>
      <c r="JU280" s="395"/>
      <c r="JV280" s="395"/>
      <c r="JW280" s="395"/>
      <c r="JX280" s="395"/>
      <c r="JY280" s="395"/>
      <c r="JZ280" s="395"/>
      <c r="KA280" s="395"/>
      <c r="KB280" s="395"/>
      <c r="KC280" s="395"/>
      <c r="KD280" s="395"/>
      <c r="KE280" s="395"/>
      <c r="KF280" s="395"/>
      <c r="KG280" s="395"/>
      <c r="KH280" s="395"/>
      <c r="KI280" s="395"/>
      <c r="KJ280" s="395"/>
      <c r="KK280" s="395"/>
      <c r="KL280" s="395"/>
      <c r="KM280" s="395"/>
      <c r="KN280" s="395"/>
      <c r="KO280" s="395"/>
      <c r="KP280" s="395"/>
      <c r="KQ280" s="395"/>
      <c r="KR280" s="395"/>
      <c r="KS280" s="395"/>
      <c r="KT280" s="395"/>
      <c r="KU280" s="395"/>
      <c r="KV280" s="395"/>
      <c r="KW280" s="395"/>
      <c r="KX280" s="395"/>
      <c r="KY280" s="395"/>
      <c r="KZ280" s="395"/>
      <c r="LA280" s="395"/>
      <c r="LB280" s="395"/>
      <c r="LC280" s="395"/>
      <c r="LD280" s="395"/>
      <c r="LE280" s="395"/>
      <c r="LF280" s="395"/>
      <c r="LG280" s="395"/>
      <c r="LH280" s="395"/>
      <c r="LI280" s="395"/>
      <c r="LJ280" s="395"/>
      <c r="LK280" s="395"/>
      <c r="LL280" s="395"/>
      <c r="LM280" s="395"/>
      <c r="LN280" s="395"/>
      <c r="LO280" s="395"/>
      <c r="LP280" s="395"/>
      <c r="LQ280" s="395"/>
      <c r="LR280" s="395"/>
      <c r="LS280" s="395"/>
      <c r="LT280" s="395"/>
      <c r="LU280" s="395"/>
      <c r="LV280" s="395"/>
      <c r="LW280" s="395"/>
      <c r="LX280" s="395"/>
      <c r="LY280" s="395"/>
      <c r="LZ280" s="395"/>
      <c r="MA280" s="395"/>
      <c r="MB280" s="395"/>
      <c r="MC280" s="395"/>
      <c r="MD280" s="395"/>
      <c r="ME280" s="395"/>
      <c r="MF280" s="395"/>
      <c r="MG280" s="395"/>
      <c r="MH280" s="395"/>
      <c r="MI280" s="395"/>
      <c r="MJ280" s="395"/>
      <c r="MK280" s="395"/>
      <c r="ML280" s="395"/>
      <c r="MM280" s="395"/>
      <c r="MN280" s="395"/>
      <c r="MO280" s="395"/>
      <c r="MP280" s="395"/>
      <c r="MQ280" s="395"/>
      <c r="MR280" s="395"/>
      <c r="MS280" s="395"/>
      <c r="MT280" s="395"/>
      <c r="MU280" s="395"/>
      <c r="MV280" s="395"/>
      <c r="MW280" s="395"/>
      <c r="MX280" s="395"/>
      <c r="MY280" s="395"/>
      <c r="MZ280" s="395"/>
      <c r="NA280" s="395"/>
      <c r="NB280" s="395"/>
      <c r="NC280" s="395"/>
      <c r="ND280" s="395"/>
      <c r="NE280" s="395"/>
      <c r="NF280" s="395"/>
      <c r="NG280" s="395"/>
      <c r="NH280" s="395"/>
      <c r="NI280" s="395"/>
      <c r="NJ280" s="395"/>
      <c r="NK280" s="508"/>
    </row>
    <row r="281" spans="1:375" s="384" customFormat="1" ht="13.8" x14ac:dyDescent="0.3">
      <c r="A281" s="432"/>
      <c r="B281" s="509"/>
      <c r="C281" s="510" t="str">
        <f>A117&amp;" / "&amp;C117</f>
        <v xml:space="preserve"> / </v>
      </c>
      <c r="D281" s="511"/>
      <c r="E281" s="511"/>
      <c r="F281" s="511"/>
      <c r="G281" s="511"/>
      <c r="H281" s="511"/>
      <c r="I281" s="511"/>
      <c r="J281" s="511"/>
      <c r="K281" s="511"/>
      <c r="L281" s="511"/>
      <c r="M281" s="511"/>
      <c r="N281" s="511"/>
      <c r="O281" s="511"/>
      <c r="P281" s="511"/>
      <c r="Q281" s="511"/>
      <c r="R281" s="511"/>
      <c r="S281" s="511"/>
      <c r="T281" s="511"/>
      <c r="U281" s="511"/>
      <c r="V281" s="511"/>
      <c r="W281" s="511"/>
      <c r="X281" s="511"/>
      <c r="Y281" s="511"/>
      <c r="Z281" s="511"/>
      <c r="AA281" s="511"/>
      <c r="AB281" s="511"/>
      <c r="AC281" s="511"/>
      <c r="AD281" s="511"/>
      <c r="AE281" s="511"/>
      <c r="AF281" s="511"/>
      <c r="AG281" s="511"/>
      <c r="AH281" s="511"/>
      <c r="AI281" s="511"/>
      <c r="AJ281" s="511"/>
      <c r="AK281" s="511"/>
      <c r="AL281" s="511"/>
      <c r="AM281" s="511"/>
      <c r="AN281" s="511"/>
      <c r="AO281" s="511"/>
      <c r="AP281" s="511"/>
      <c r="AQ281" s="511"/>
      <c r="AR281" s="511"/>
      <c r="AS281" s="511"/>
      <c r="AT281" s="511"/>
      <c r="AU281" s="511"/>
      <c r="AV281" s="511"/>
      <c r="AW281" s="511"/>
      <c r="AX281" s="511"/>
      <c r="AY281" s="511"/>
      <c r="AZ281" s="511"/>
      <c r="BA281" s="511"/>
      <c r="BB281" s="511"/>
      <c r="BC281" s="511"/>
      <c r="BD281" s="511"/>
      <c r="BE281" s="511"/>
      <c r="BF281" s="511"/>
      <c r="BG281" s="511"/>
      <c r="BH281" s="511"/>
      <c r="BI281" s="511"/>
      <c r="BJ281" s="511"/>
      <c r="BK281" s="511"/>
      <c r="BL281" s="511"/>
      <c r="BM281" s="511"/>
      <c r="BN281" s="511"/>
      <c r="BO281" s="511"/>
      <c r="BP281" s="511"/>
      <c r="BQ281" s="511"/>
      <c r="BR281" s="511"/>
      <c r="BS281" s="511"/>
      <c r="BT281" s="511"/>
      <c r="BU281" s="511"/>
      <c r="BV281" s="511"/>
      <c r="BW281" s="511"/>
      <c r="BX281" s="511"/>
      <c r="BY281" s="511"/>
      <c r="BZ281" s="511"/>
      <c r="CA281" s="511"/>
      <c r="CB281" s="511"/>
      <c r="CC281" s="511"/>
      <c r="CD281" s="511"/>
      <c r="CE281" s="511"/>
      <c r="CF281" s="511"/>
      <c r="CG281" s="511"/>
      <c r="CH281" s="511"/>
      <c r="CI281" s="511"/>
      <c r="CJ281" s="511"/>
      <c r="CK281" s="511"/>
      <c r="CL281" s="511"/>
      <c r="CM281" s="511"/>
      <c r="CN281" s="511"/>
      <c r="CO281" s="511"/>
      <c r="CP281" s="511"/>
      <c r="CQ281" s="511"/>
      <c r="CR281" s="511"/>
      <c r="CS281" s="511"/>
      <c r="CT281" s="511"/>
      <c r="CU281" s="511"/>
      <c r="CV281" s="511"/>
      <c r="CW281" s="511"/>
      <c r="CX281" s="511"/>
      <c r="CY281" s="511"/>
      <c r="CZ281" s="511"/>
      <c r="DA281" s="511"/>
      <c r="DB281" s="511"/>
      <c r="DC281" s="511"/>
      <c r="DD281" s="511"/>
      <c r="DE281" s="511"/>
      <c r="DF281" s="511"/>
      <c r="DG281" s="511"/>
      <c r="DH281" s="511"/>
      <c r="DI281" s="511"/>
      <c r="DJ281" s="511"/>
      <c r="DK281" s="511"/>
      <c r="DL281" s="511"/>
      <c r="DM281" s="511"/>
      <c r="DN281" s="511"/>
      <c r="DO281" s="511"/>
      <c r="DP281" s="511"/>
      <c r="DQ281" s="511"/>
      <c r="DR281" s="511"/>
      <c r="DS281" s="511"/>
      <c r="DT281" s="511"/>
      <c r="DU281" s="511"/>
      <c r="DV281" s="511"/>
      <c r="DW281" s="511"/>
      <c r="DX281" s="511"/>
      <c r="DY281" s="511"/>
      <c r="DZ281" s="511"/>
      <c r="EA281" s="511"/>
      <c r="EB281" s="511"/>
      <c r="EC281" s="511"/>
      <c r="ED281" s="511"/>
      <c r="EE281" s="511"/>
      <c r="EF281" s="511"/>
      <c r="EG281" s="511"/>
      <c r="EH281" s="511"/>
      <c r="EI281" s="511"/>
      <c r="EJ281" s="511"/>
      <c r="EK281" s="511"/>
      <c r="EL281" s="511"/>
      <c r="EM281" s="511"/>
      <c r="EN281" s="511"/>
      <c r="EO281" s="511"/>
      <c r="EP281" s="511"/>
      <c r="EQ281" s="511"/>
      <c r="ER281" s="511"/>
      <c r="ES281" s="511"/>
      <c r="ET281" s="511"/>
      <c r="EU281" s="511"/>
      <c r="EV281" s="511"/>
      <c r="EW281" s="511"/>
      <c r="EX281" s="511"/>
      <c r="EY281" s="511"/>
      <c r="EZ281" s="511"/>
      <c r="FA281" s="511"/>
      <c r="FB281" s="511"/>
      <c r="FC281" s="511"/>
      <c r="FD281" s="511"/>
      <c r="FE281" s="511"/>
      <c r="FF281" s="511"/>
      <c r="FG281" s="511"/>
      <c r="FH281" s="511"/>
      <c r="FI281" s="511"/>
      <c r="FJ281" s="511"/>
      <c r="FK281" s="511"/>
      <c r="FL281" s="511"/>
      <c r="FM281" s="511"/>
      <c r="FN281" s="511"/>
      <c r="FO281" s="511"/>
      <c r="FP281" s="511"/>
      <c r="FQ281" s="511"/>
      <c r="FR281" s="511"/>
      <c r="FS281" s="511"/>
      <c r="FT281" s="511"/>
      <c r="FU281" s="511"/>
      <c r="FV281" s="511"/>
      <c r="FW281" s="511"/>
      <c r="FX281" s="511"/>
      <c r="FY281" s="511"/>
      <c r="FZ281" s="511"/>
      <c r="GA281" s="511"/>
      <c r="GB281" s="511"/>
      <c r="GC281" s="511"/>
      <c r="GD281" s="511"/>
      <c r="GE281" s="511"/>
      <c r="GF281" s="511"/>
      <c r="GG281" s="511"/>
      <c r="GH281" s="511"/>
      <c r="GI281" s="511"/>
      <c r="GJ281" s="511"/>
      <c r="GK281" s="511"/>
      <c r="GL281" s="511"/>
      <c r="GM281" s="511"/>
      <c r="GN281" s="511"/>
      <c r="GO281" s="511"/>
      <c r="GP281" s="511"/>
      <c r="GQ281" s="511"/>
      <c r="GR281" s="511"/>
      <c r="GS281" s="511"/>
      <c r="GT281" s="511"/>
      <c r="GU281" s="511"/>
      <c r="GV281" s="511"/>
      <c r="GW281" s="511"/>
      <c r="GX281" s="511"/>
      <c r="GY281" s="511"/>
      <c r="GZ281" s="511"/>
      <c r="HA281" s="511"/>
      <c r="HB281" s="511"/>
      <c r="HC281" s="511"/>
      <c r="HD281" s="511"/>
      <c r="HE281" s="511"/>
      <c r="HF281" s="511"/>
      <c r="HG281" s="511"/>
      <c r="HH281" s="511"/>
      <c r="HI281" s="511"/>
      <c r="HJ281" s="511"/>
      <c r="HK281" s="511"/>
      <c r="HL281" s="511"/>
      <c r="HM281" s="511"/>
      <c r="HN281" s="511"/>
      <c r="HO281" s="511"/>
      <c r="HP281" s="511"/>
      <c r="HQ281" s="511"/>
      <c r="HR281" s="511"/>
      <c r="HS281" s="511"/>
      <c r="HT281" s="511"/>
      <c r="HU281" s="511"/>
      <c r="HV281" s="511"/>
      <c r="HW281" s="511"/>
      <c r="HX281" s="511"/>
      <c r="HY281" s="511"/>
      <c r="HZ281" s="511"/>
      <c r="IA281" s="511"/>
      <c r="IB281" s="511"/>
      <c r="IC281" s="511"/>
      <c r="ID281" s="511"/>
      <c r="IE281" s="511"/>
      <c r="IF281" s="511"/>
      <c r="IG281" s="511"/>
      <c r="IH281" s="511"/>
      <c r="II281" s="511"/>
      <c r="IJ281" s="511"/>
      <c r="IK281" s="511"/>
      <c r="IL281" s="511"/>
      <c r="IM281" s="511"/>
      <c r="IN281" s="511"/>
      <c r="IO281" s="511"/>
      <c r="IP281" s="511"/>
      <c r="IQ281" s="511"/>
      <c r="IR281" s="511"/>
      <c r="IS281" s="511"/>
      <c r="IT281" s="511"/>
      <c r="IU281" s="511"/>
      <c r="IV281" s="511"/>
      <c r="IW281" s="511"/>
      <c r="IX281" s="511"/>
      <c r="IY281" s="511"/>
      <c r="IZ281" s="511"/>
      <c r="JA281" s="511"/>
      <c r="JB281" s="511"/>
      <c r="JC281" s="511"/>
      <c r="JD281" s="511"/>
      <c r="JE281" s="511"/>
      <c r="JF281" s="511"/>
      <c r="JG281" s="511"/>
      <c r="JH281" s="511"/>
      <c r="JI281" s="511"/>
      <c r="JJ281" s="511"/>
      <c r="JK281" s="511"/>
      <c r="JL281" s="511"/>
      <c r="JM281" s="511"/>
      <c r="JN281" s="511"/>
      <c r="JO281" s="511"/>
      <c r="JP281" s="511"/>
      <c r="JQ281" s="511"/>
      <c r="JR281" s="511"/>
      <c r="JS281" s="511"/>
      <c r="JT281" s="511"/>
      <c r="JU281" s="511"/>
      <c r="JV281" s="511"/>
      <c r="JW281" s="511"/>
      <c r="JX281" s="511"/>
      <c r="JY281" s="511"/>
      <c r="JZ281" s="511"/>
      <c r="KA281" s="511"/>
      <c r="KB281" s="511"/>
      <c r="KC281" s="511"/>
      <c r="KD281" s="511"/>
      <c r="KE281" s="511"/>
      <c r="KF281" s="511"/>
      <c r="KG281" s="511"/>
      <c r="KH281" s="511"/>
      <c r="KI281" s="511"/>
      <c r="KJ281" s="511"/>
      <c r="KK281" s="511"/>
      <c r="KL281" s="511"/>
      <c r="KM281" s="511"/>
      <c r="KN281" s="511"/>
      <c r="KO281" s="511"/>
      <c r="KP281" s="511"/>
      <c r="KQ281" s="511"/>
      <c r="KR281" s="511"/>
      <c r="KS281" s="511"/>
      <c r="KT281" s="511"/>
      <c r="KU281" s="511"/>
      <c r="KV281" s="511"/>
      <c r="KW281" s="511"/>
      <c r="KX281" s="511"/>
      <c r="KY281" s="511"/>
      <c r="KZ281" s="511"/>
      <c r="LA281" s="511"/>
      <c r="LB281" s="511"/>
      <c r="LC281" s="511"/>
      <c r="LD281" s="511"/>
      <c r="LE281" s="511"/>
      <c r="LF281" s="511"/>
      <c r="LG281" s="511"/>
      <c r="LH281" s="511"/>
      <c r="LI281" s="511"/>
      <c r="LJ281" s="511"/>
      <c r="LK281" s="511"/>
      <c r="LL281" s="511"/>
      <c r="LM281" s="511"/>
      <c r="LN281" s="511"/>
      <c r="LO281" s="511"/>
      <c r="LP281" s="511"/>
      <c r="LQ281" s="511"/>
      <c r="LR281" s="511"/>
      <c r="LS281" s="511"/>
      <c r="LT281" s="511"/>
      <c r="LU281" s="511"/>
      <c r="LV281" s="511"/>
      <c r="LW281" s="511"/>
      <c r="LX281" s="511"/>
      <c r="LY281" s="511"/>
      <c r="LZ281" s="511"/>
      <c r="MA281" s="511"/>
      <c r="MB281" s="511"/>
      <c r="MC281" s="511"/>
      <c r="MD281" s="511"/>
      <c r="ME281" s="511"/>
      <c r="MF281" s="511"/>
      <c r="MG281" s="511"/>
      <c r="MH281" s="511"/>
      <c r="MI281" s="511"/>
      <c r="MJ281" s="511"/>
      <c r="MK281" s="511"/>
      <c r="ML281" s="511"/>
      <c r="MM281" s="511"/>
      <c r="MN281" s="511"/>
      <c r="MO281" s="511"/>
      <c r="MP281" s="511"/>
      <c r="MQ281" s="511"/>
      <c r="MR281" s="511"/>
      <c r="MS281" s="511"/>
      <c r="MT281" s="511"/>
      <c r="MU281" s="511"/>
      <c r="MV281" s="511"/>
      <c r="MW281" s="511"/>
      <c r="MX281" s="511"/>
      <c r="MY281" s="511"/>
      <c r="MZ281" s="511"/>
      <c r="NA281" s="511"/>
      <c r="NB281" s="511"/>
      <c r="NC281" s="511"/>
      <c r="ND281" s="511"/>
      <c r="NE281" s="511"/>
      <c r="NF281" s="511"/>
      <c r="NG281" s="511"/>
      <c r="NH281" s="511"/>
      <c r="NI281" s="511"/>
      <c r="NJ281" s="511"/>
      <c r="NK281" s="512"/>
    </row>
    <row r="282" spans="1:375" s="384" customFormat="1" ht="13.8" x14ac:dyDescent="0.3">
      <c r="A282" s="513">
        <f t="shared" ref="A282:A294" si="452">SUM(D282:NK282)</f>
        <v>0</v>
      </c>
      <c r="B282" s="421" t="s">
        <v>326</v>
      </c>
      <c r="C282" s="514" t="s">
        <v>327</v>
      </c>
      <c r="D282" s="515">
        <f t="array" ref="D282">IFERROR(INDEX($N117:$N131,MATCH(1,IF($L117:$L131&lt;=D$167,IF($M117:$M131&gt;=D$167,1)),0))*$B117/12,0)</f>
        <v>0</v>
      </c>
      <c r="E282" s="515">
        <f t="array" ref="E282">IFERROR(INDEX($N117:$N131,MATCH(1,IF($L117:$L131&lt;=E$167,IF($M117:$M131&gt;=E$167,1)),0))*$B117/12,0)</f>
        <v>0</v>
      </c>
      <c r="F282" s="515">
        <f t="array" ref="F282">IFERROR(INDEX($N117:$N131,MATCH(1,IF($L117:$L131&lt;=F$167,IF($M117:$M131&gt;=F$167,1)),0))*$B117/12,0)</f>
        <v>0</v>
      </c>
      <c r="G282" s="515">
        <f t="array" ref="G282">IFERROR(INDEX($N117:$N131,MATCH(1,IF($L117:$L131&lt;=G$167,IF($M117:$M131&gt;=G$167,1)),0))*$B117/12,0)</f>
        <v>0</v>
      </c>
      <c r="H282" s="515">
        <f t="array" ref="H282">IFERROR(INDEX($N117:$N131,MATCH(1,IF($L117:$L131&lt;=H$167,IF($M117:$M131&gt;=H$167,1)),0))*$B117/12,0)</f>
        <v>0</v>
      </c>
      <c r="I282" s="515">
        <f t="array" ref="I282">IFERROR(INDEX($N117:$N131,MATCH(1,IF($L117:$L131&lt;=I$167,IF($M117:$M131&gt;=I$167,1)),0))*$B117/12,0)</f>
        <v>0</v>
      </c>
      <c r="J282" s="515">
        <f t="array" ref="J282">IFERROR(INDEX($N117:$N131,MATCH(1,IF($L117:$L131&lt;=J$167,IF($M117:$M131&gt;=J$167,1)),0))*$B117/12,0)</f>
        <v>0</v>
      </c>
      <c r="K282" s="515">
        <f t="array" ref="K282">IFERROR(INDEX($N117:$N131,MATCH(1,IF($L117:$L131&lt;=K$167,IF($M117:$M131&gt;=K$167,1)),0))*$B117/12,0)</f>
        <v>0</v>
      </c>
      <c r="L282" s="515">
        <f t="array" ref="L282">IFERROR(INDEX($N117:$N131,MATCH(1,IF($L117:$L131&lt;=L$167,IF($M117:$M131&gt;=L$167,1)),0))*$B117/12,0)</f>
        <v>0</v>
      </c>
      <c r="M282" s="515">
        <f t="array" ref="M282">IFERROR(INDEX($N117:$N131,MATCH(1,IF($L117:$L131&lt;=M$167,IF($M117:$M131&gt;=M$167,1)),0))*$B117/12,0)</f>
        <v>0</v>
      </c>
      <c r="N282" s="515">
        <f t="array" ref="N282">IFERROR(INDEX($N117:$N131,MATCH(1,IF($L117:$L131&lt;=N$167,IF($M117:$M131&gt;=N$167,1)),0))*$B117/12,0)</f>
        <v>0</v>
      </c>
      <c r="O282" s="515">
        <f t="array" ref="O282">IFERROR(INDEX($N117:$N131,MATCH(1,IF($L117:$L131&lt;=O$167,IF($M117:$M131&gt;=O$167,1)),0))*$B117/12,0)</f>
        <v>0</v>
      </c>
      <c r="P282" s="515">
        <f t="array" ref="P282">IFERROR(INDEX($N117:$N131,MATCH(1,IF($L117:$L131&lt;=P$167,IF($M117:$M131&gt;=P$167,1)),0))*$B117/12,0)</f>
        <v>0</v>
      </c>
      <c r="Q282" s="515">
        <f t="array" ref="Q282">IFERROR(INDEX($N117:$N131,MATCH(1,IF($L117:$L131&lt;=Q$167,IF($M117:$M131&gt;=Q$167,1)),0))*$B117/12,0)</f>
        <v>0</v>
      </c>
      <c r="R282" s="515">
        <f t="array" ref="R282">IFERROR(INDEX($N117:$N131,MATCH(1,IF($L117:$L131&lt;=R$167,IF($M117:$M131&gt;=R$167,1)),0))*$B117/12,0)</f>
        <v>0</v>
      </c>
      <c r="S282" s="515">
        <f t="array" ref="S282">IFERROR(INDEX($N117:$N131,MATCH(1,IF($L117:$L131&lt;=S$167,IF($M117:$M131&gt;=S$167,1)),0))*$B117/12,0)</f>
        <v>0</v>
      </c>
      <c r="T282" s="515">
        <f t="array" ref="T282">IFERROR(INDEX($N117:$N131,MATCH(1,IF($L117:$L131&lt;=T$167,IF($M117:$M131&gt;=T$167,1)),0))*$B117/12,0)</f>
        <v>0</v>
      </c>
      <c r="U282" s="515">
        <f t="array" ref="U282">IFERROR(INDEX($N117:$N131,MATCH(1,IF($L117:$L131&lt;=U$167,IF($M117:$M131&gt;=U$167,1)),0))*$B117/12,0)</f>
        <v>0</v>
      </c>
      <c r="V282" s="515">
        <f t="array" ref="V282">IFERROR(INDEX($N117:$N131,MATCH(1,IF($L117:$L131&lt;=V$167,IF($M117:$M131&gt;=V$167,1)),0))*$B117/12,0)</f>
        <v>0</v>
      </c>
      <c r="W282" s="515">
        <f t="array" ref="W282">IFERROR(INDEX($N117:$N131,MATCH(1,IF($L117:$L131&lt;=W$167,IF($M117:$M131&gt;=W$167,1)),0))*$B117/12,0)</f>
        <v>0</v>
      </c>
      <c r="X282" s="515">
        <f t="array" ref="X282">IFERROR(INDEX($N117:$N131,MATCH(1,IF($L117:$L131&lt;=X$167,IF($M117:$M131&gt;=X$167,1)),0))*$B117/12,0)</f>
        <v>0</v>
      </c>
      <c r="Y282" s="515">
        <f t="array" ref="Y282">IFERROR(INDEX($N117:$N131,MATCH(1,IF($L117:$L131&lt;=Y$167,IF($M117:$M131&gt;=Y$167,1)),0))*$B117/12,0)</f>
        <v>0</v>
      </c>
      <c r="Z282" s="515">
        <f t="array" ref="Z282">IFERROR(INDEX($N117:$N131,MATCH(1,IF($L117:$L131&lt;=Z$167,IF($M117:$M131&gt;=Z$167,1)),0))*$B117/12,0)</f>
        <v>0</v>
      </c>
      <c r="AA282" s="515">
        <f t="array" ref="AA282">IFERROR(INDEX($N117:$N131,MATCH(1,IF($L117:$L131&lt;=AA$167,IF($M117:$M131&gt;=AA$167,1)),0))*$B117/12,0)</f>
        <v>0</v>
      </c>
      <c r="AB282" s="515">
        <f t="array" ref="AB282">IFERROR(INDEX($N117:$N131,MATCH(1,IF($L117:$L131&lt;=AB$167,IF($M117:$M131&gt;=AB$167,1)),0))*$B117/12,0)</f>
        <v>0</v>
      </c>
      <c r="AC282" s="515">
        <f t="array" ref="AC282">IFERROR(INDEX($N117:$N131,MATCH(1,IF($L117:$L131&lt;=AC$167,IF($M117:$M131&gt;=AC$167,1)),0))*$B117/12,0)</f>
        <v>0</v>
      </c>
      <c r="AD282" s="515">
        <f t="array" ref="AD282">IFERROR(INDEX($N117:$N131,MATCH(1,IF($L117:$L131&lt;=AD$167,IF($M117:$M131&gt;=AD$167,1)),0))*$B117/12,0)</f>
        <v>0</v>
      </c>
      <c r="AE282" s="515">
        <f t="array" ref="AE282">IFERROR(INDEX($N117:$N131,MATCH(1,IF($L117:$L131&lt;=AE$167,IF($M117:$M131&gt;=AE$167,1)),0))*$B117/12,0)</f>
        <v>0</v>
      </c>
      <c r="AF282" s="515">
        <f t="array" ref="AF282">IFERROR(INDEX($N117:$N131,MATCH(1,IF($L117:$L131&lt;=AF$167,IF($M117:$M131&gt;=AF$167,1)),0))*$B117/12,0)</f>
        <v>0</v>
      </c>
      <c r="AG282" s="515">
        <f t="array" ref="AG282">IFERROR(INDEX($N117:$N131,MATCH(1,IF($L117:$L131&lt;=AG$167,IF($M117:$M131&gt;=AG$167,1)),0))*$B117/12,0)</f>
        <v>0</v>
      </c>
      <c r="AH282" s="515">
        <f t="array" ref="AH282">IFERROR(INDEX($N117:$N131,MATCH(1,IF($L117:$L131&lt;=AH$167,IF($M117:$M131&gt;=AH$167,1)),0))*$B117/12,0)</f>
        <v>0</v>
      </c>
      <c r="AI282" s="515">
        <f t="array" ref="AI282">IFERROR(INDEX($N117:$N131,MATCH(1,IF($L117:$L131&lt;=AI$167,IF($M117:$M131&gt;=AI$167,1)),0))*$B117/12,0)</f>
        <v>0</v>
      </c>
      <c r="AJ282" s="515">
        <f t="array" ref="AJ282">IFERROR(INDEX($N117:$N131,MATCH(1,IF($L117:$L131&lt;=AJ$167,IF($M117:$M131&gt;=AJ$167,1)),0))*$B117/12,0)</f>
        <v>0</v>
      </c>
      <c r="AK282" s="515">
        <f t="array" ref="AK282">IFERROR(INDEX($N117:$N131,MATCH(1,IF($L117:$L131&lt;=AK$167,IF($M117:$M131&gt;=AK$167,1)),0))*$B117/12,0)</f>
        <v>0</v>
      </c>
      <c r="AL282" s="515">
        <f t="array" ref="AL282">IFERROR(INDEX($N117:$N131,MATCH(1,IF($L117:$L131&lt;=AL$167,IF($M117:$M131&gt;=AL$167,1)),0))*$B117/12,0)</f>
        <v>0</v>
      </c>
      <c r="AM282" s="515">
        <f t="array" ref="AM282">IFERROR(INDEX($N117:$N131,MATCH(1,IF($L117:$L131&lt;=AM$167,IF($M117:$M131&gt;=AM$167,1)),0))*$B117/12,0)</f>
        <v>0</v>
      </c>
      <c r="AN282" s="515">
        <f t="array" ref="AN282">IFERROR(INDEX($N117:$N131,MATCH(1,IF($L117:$L131&lt;=AN$167,IF($M117:$M131&gt;=AN$167,1)),0))*$B117/12,0)</f>
        <v>0</v>
      </c>
      <c r="AO282" s="515">
        <f t="array" ref="AO282">IFERROR(INDEX($N117:$N131,MATCH(1,IF($L117:$L131&lt;=AO$167,IF($M117:$M131&gt;=AO$167,1)),0))*$B117/12,0)</f>
        <v>0</v>
      </c>
      <c r="AP282" s="515">
        <f t="array" ref="AP282">IFERROR(INDEX($N117:$N131,MATCH(1,IF($L117:$L131&lt;=AP$167,IF($M117:$M131&gt;=AP$167,1)),0))*$B117/12,0)</f>
        <v>0</v>
      </c>
      <c r="AQ282" s="515">
        <f t="array" ref="AQ282">IFERROR(INDEX($N117:$N131,MATCH(1,IF($L117:$L131&lt;=AQ$167,IF($M117:$M131&gt;=AQ$167,1)),0))*$B117/12,0)</f>
        <v>0</v>
      </c>
      <c r="AR282" s="515">
        <f t="array" ref="AR282">IFERROR(INDEX($N117:$N131,MATCH(1,IF($L117:$L131&lt;=AR$167,IF($M117:$M131&gt;=AR$167,1)),0))*$B117/12,0)</f>
        <v>0</v>
      </c>
      <c r="AS282" s="515">
        <f t="array" ref="AS282">IFERROR(INDEX($N117:$N131,MATCH(1,IF($L117:$L131&lt;=AS$167,IF($M117:$M131&gt;=AS$167,1)),0))*$B117/12,0)</f>
        <v>0</v>
      </c>
      <c r="AT282" s="515">
        <f t="array" ref="AT282">IFERROR(INDEX($N117:$N131,MATCH(1,IF($L117:$L131&lt;=AT$167,IF($M117:$M131&gt;=AT$167,1)),0))*$B117/12,0)</f>
        <v>0</v>
      </c>
      <c r="AU282" s="515">
        <f t="array" ref="AU282">IFERROR(INDEX($N117:$N131,MATCH(1,IF($L117:$L131&lt;=AU$167,IF($M117:$M131&gt;=AU$167,1)),0))*$B117/12,0)</f>
        <v>0</v>
      </c>
      <c r="AV282" s="515">
        <f t="array" ref="AV282">IFERROR(INDEX($N117:$N131,MATCH(1,IF($L117:$L131&lt;=AV$167,IF($M117:$M131&gt;=AV$167,1)),0))*$B117/12,0)</f>
        <v>0</v>
      </c>
      <c r="AW282" s="515">
        <f t="array" ref="AW282">IFERROR(INDEX($N117:$N131,MATCH(1,IF($L117:$L131&lt;=AW$167,IF($M117:$M131&gt;=AW$167,1)),0))*$B117/12,0)</f>
        <v>0</v>
      </c>
      <c r="AX282" s="515">
        <f t="array" ref="AX282">IFERROR(INDEX($N117:$N131,MATCH(1,IF($L117:$L131&lt;=AX$167,IF($M117:$M131&gt;=AX$167,1)),0))*$B117/12,0)</f>
        <v>0</v>
      </c>
      <c r="AY282" s="515">
        <f t="array" ref="AY282">IFERROR(INDEX($N117:$N131,MATCH(1,IF($L117:$L131&lt;=AY$167,IF($M117:$M131&gt;=AY$167,1)),0))*$B117/12,0)</f>
        <v>0</v>
      </c>
      <c r="AZ282" s="515">
        <f t="array" ref="AZ282">IFERROR(INDEX($N117:$N131,MATCH(1,IF($L117:$L131&lt;=AZ$167,IF($M117:$M131&gt;=AZ$167,1)),0))*$B117/12,0)</f>
        <v>0</v>
      </c>
      <c r="BA282" s="515">
        <f t="array" ref="BA282">IFERROR(INDEX($N117:$N131,MATCH(1,IF($L117:$L131&lt;=BA$167,IF($M117:$M131&gt;=BA$167,1)),0))*$B117/12,0)</f>
        <v>0</v>
      </c>
      <c r="BB282" s="515">
        <f t="array" ref="BB282">IFERROR(INDEX($N117:$N131,MATCH(1,IF($L117:$L131&lt;=BB$167,IF($M117:$M131&gt;=BB$167,1)),0))*$B117/12,0)</f>
        <v>0</v>
      </c>
      <c r="BC282" s="515">
        <f t="array" ref="BC282">IFERROR(INDEX($N117:$N131,MATCH(1,IF($L117:$L131&lt;=BC$167,IF($M117:$M131&gt;=BC$167,1)),0))*$B117/12,0)</f>
        <v>0</v>
      </c>
      <c r="BD282" s="515">
        <f t="array" ref="BD282">IFERROR(INDEX($N117:$N131,MATCH(1,IF($L117:$L131&lt;=BD$167,IF($M117:$M131&gt;=BD$167,1)),0))*$B117/12,0)</f>
        <v>0</v>
      </c>
      <c r="BE282" s="515">
        <f t="array" ref="BE282">IFERROR(INDEX($N117:$N131,MATCH(1,IF($L117:$L131&lt;=BE$167,IF($M117:$M131&gt;=BE$167,1)),0))*$B117/12,0)</f>
        <v>0</v>
      </c>
      <c r="BF282" s="515">
        <f t="array" ref="BF282">IFERROR(INDEX($N117:$N131,MATCH(1,IF($L117:$L131&lt;=BF$167,IF($M117:$M131&gt;=BF$167,1)),0))*$B117/12,0)</f>
        <v>0</v>
      </c>
      <c r="BG282" s="515">
        <f t="array" ref="BG282">IFERROR(INDEX($N117:$N131,MATCH(1,IF($L117:$L131&lt;=BG$167,IF($M117:$M131&gt;=BG$167,1)),0))*$B117/12,0)</f>
        <v>0</v>
      </c>
      <c r="BH282" s="515">
        <f t="array" ref="BH282">IFERROR(INDEX($N117:$N131,MATCH(1,IF($L117:$L131&lt;=BH$167,IF($M117:$M131&gt;=BH$167,1)),0))*$B117/12,0)</f>
        <v>0</v>
      </c>
      <c r="BI282" s="515">
        <f t="array" ref="BI282">IFERROR(INDEX($N117:$N131,MATCH(1,IF($L117:$L131&lt;=BI$167,IF($M117:$M131&gt;=BI$167,1)),0))*$B117/12,0)</f>
        <v>0</v>
      </c>
      <c r="BJ282" s="515">
        <f t="array" ref="BJ282">IFERROR(INDEX($N117:$N131,MATCH(1,IF($L117:$L131&lt;=BJ$167,IF($M117:$M131&gt;=BJ$167,1)),0))*$B117/12,0)</f>
        <v>0</v>
      </c>
      <c r="BK282" s="515">
        <f t="array" ref="BK282">IFERROR(INDEX($N117:$N131,MATCH(1,IF($L117:$L131&lt;=BK$167,IF($M117:$M131&gt;=BK$167,1)),0))*$B117/12,0)</f>
        <v>0</v>
      </c>
      <c r="BL282" s="515">
        <f t="array" ref="BL282">IFERROR(INDEX($N117:$N131,MATCH(1,IF($L117:$L131&lt;=BL$167,IF($M117:$M131&gt;=BL$167,1)),0))*$B117/12,0)</f>
        <v>0</v>
      </c>
      <c r="BM282" s="515">
        <f t="array" ref="BM282">IFERROR(INDEX($N117:$N131,MATCH(1,IF($L117:$L131&lt;=BM$167,IF($M117:$M131&gt;=BM$167,1)),0))*$B117/12,0)</f>
        <v>0</v>
      </c>
      <c r="BN282" s="515">
        <f t="array" ref="BN282">IFERROR(INDEX($N117:$N131,MATCH(1,IF($L117:$L131&lt;=BN$167,IF($M117:$M131&gt;=BN$167,1)),0))*$B117/12,0)</f>
        <v>0</v>
      </c>
      <c r="BO282" s="515">
        <f t="array" ref="BO282">IFERROR(INDEX($N117:$N131,MATCH(1,IF($L117:$L131&lt;=BO$167,IF($M117:$M131&gt;=BO$167,1)),0))*$B117/12,0)</f>
        <v>0</v>
      </c>
      <c r="BP282" s="515">
        <f t="array" ref="BP282">IFERROR(INDEX($N117:$N131,MATCH(1,IF($L117:$L131&lt;=BP$167,IF($M117:$M131&gt;=BP$167,1)),0))*$B117/12,0)</f>
        <v>0</v>
      </c>
      <c r="BQ282" s="515">
        <f t="array" ref="BQ282">IFERROR(INDEX($N117:$N131,MATCH(1,IF($L117:$L131&lt;=BQ$167,IF($M117:$M131&gt;=BQ$167,1)),0))*$B117/12,0)</f>
        <v>0</v>
      </c>
      <c r="BR282" s="515">
        <f t="array" ref="BR282">IFERROR(INDEX($N117:$N131,MATCH(1,IF($L117:$L131&lt;=BR$167,IF($M117:$M131&gt;=BR$167,1)),0))*$B117/12,0)</f>
        <v>0</v>
      </c>
      <c r="BS282" s="515">
        <f t="array" ref="BS282">IFERROR(INDEX($N117:$N131,MATCH(1,IF($L117:$L131&lt;=BS$167,IF($M117:$M131&gt;=BS$167,1)),0))*$B117/12,0)</f>
        <v>0</v>
      </c>
      <c r="BT282" s="515">
        <f t="array" ref="BT282">IFERROR(INDEX($N117:$N131,MATCH(1,IF($L117:$L131&lt;=BT$167,IF($M117:$M131&gt;=BT$167,1)),0))*$B117/12,0)</f>
        <v>0</v>
      </c>
      <c r="BU282" s="515">
        <f t="array" ref="BU282">IFERROR(INDEX($N117:$N131,MATCH(1,IF($L117:$L131&lt;=BU$167,IF($M117:$M131&gt;=BU$167,1)),0))*$B117/12,0)</f>
        <v>0</v>
      </c>
      <c r="BV282" s="515">
        <f t="array" ref="BV282">IFERROR(INDEX($N117:$N131,MATCH(1,IF($L117:$L131&lt;=BV$167,IF($M117:$M131&gt;=BV$167,1)),0))*$B117/12,0)</f>
        <v>0</v>
      </c>
      <c r="BW282" s="515">
        <f t="array" ref="BW282">IFERROR(INDEX($N117:$N131,MATCH(1,IF($L117:$L131&lt;=BW$167,IF($M117:$M131&gt;=BW$167,1)),0))*$B117/12,0)</f>
        <v>0</v>
      </c>
      <c r="BX282" s="515">
        <f t="array" ref="BX282">IFERROR(INDEX($N117:$N131,MATCH(1,IF($L117:$L131&lt;=BX$167,IF($M117:$M131&gt;=BX$167,1)),0))*$B117/12,0)</f>
        <v>0</v>
      </c>
      <c r="BY282" s="515">
        <f t="array" ref="BY282">IFERROR(INDEX($N117:$N131,MATCH(1,IF($L117:$L131&lt;=BY$167,IF($M117:$M131&gt;=BY$167,1)),0))*$B117/12,0)</f>
        <v>0</v>
      </c>
      <c r="BZ282" s="515">
        <f t="array" ref="BZ282">IFERROR(INDEX($N117:$N131,MATCH(1,IF($L117:$L131&lt;=BZ$167,IF($M117:$M131&gt;=BZ$167,1)),0))*$B117/12,0)</f>
        <v>0</v>
      </c>
      <c r="CA282" s="515">
        <f t="array" ref="CA282">IFERROR(INDEX($N117:$N131,MATCH(1,IF($L117:$L131&lt;=CA$167,IF($M117:$M131&gt;=CA$167,1)),0))*$B117/12,0)</f>
        <v>0</v>
      </c>
      <c r="CB282" s="515">
        <f t="array" ref="CB282">IFERROR(INDEX($N117:$N131,MATCH(1,IF($L117:$L131&lt;=CB$167,IF($M117:$M131&gt;=CB$167,1)),0))*$B117/12,0)</f>
        <v>0</v>
      </c>
      <c r="CC282" s="515">
        <f t="array" ref="CC282">IFERROR(INDEX($N117:$N131,MATCH(1,IF($L117:$L131&lt;=CC$167,IF($M117:$M131&gt;=CC$167,1)),0))*$B117/12,0)</f>
        <v>0</v>
      </c>
      <c r="CD282" s="515">
        <f t="array" ref="CD282">IFERROR(INDEX($N117:$N131,MATCH(1,IF($L117:$L131&lt;=CD$167,IF($M117:$M131&gt;=CD$167,1)),0))*$B117/12,0)</f>
        <v>0</v>
      </c>
      <c r="CE282" s="515">
        <f t="array" ref="CE282">IFERROR(INDEX($N117:$N131,MATCH(1,IF($L117:$L131&lt;=CE$167,IF($M117:$M131&gt;=CE$167,1)),0))*$B117/12,0)</f>
        <v>0</v>
      </c>
      <c r="CF282" s="515">
        <f t="array" ref="CF282">IFERROR(INDEX($N117:$N131,MATCH(1,IF($L117:$L131&lt;=CF$167,IF($M117:$M131&gt;=CF$167,1)),0))*$B117/12,0)</f>
        <v>0</v>
      </c>
      <c r="CG282" s="515">
        <f t="array" ref="CG282">IFERROR(INDEX($N117:$N131,MATCH(1,IF($L117:$L131&lt;=CG$167,IF($M117:$M131&gt;=CG$167,1)),0))*$B117/12,0)</f>
        <v>0</v>
      </c>
      <c r="CH282" s="515">
        <f t="array" ref="CH282">IFERROR(INDEX($N117:$N131,MATCH(1,IF($L117:$L131&lt;=CH$167,IF($M117:$M131&gt;=CH$167,1)),0))*$B117/12,0)</f>
        <v>0</v>
      </c>
      <c r="CI282" s="515">
        <f t="array" ref="CI282">IFERROR(INDEX($N117:$N131,MATCH(1,IF($L117:$L131&lt;=CI$167,IF($M117:$M131&gt;=CI$167,1)),0))*$B117/12,0)</f>
        <v>0</v>
      </c>
      <c r="CJ282" s="515">
        <f t="array" ref="CJ282">IFERROR(INDEX($N117:$N131,MATCH(1,IF($L117:$L131&lt;=CJ$167,IF($M117:$M131&gt;=CJ$167,1)),0))*$B117/12,0)</f>
        <v>0</v>
      </c>
      <c r="CK282" s="515">
        <f t="array" ref="CK282">IFERROR(INDEX($N117:$N131,MATCH(1,IF($L117:$L131&lt;=CK$167,IF($M117:$M131&gt;=CK$167,1)),0))*$B117/12,0)</f>
        <v>0</v>
      </c>
      <c r="CL282" s="515">
        <f t="array" ref="CL282">IFERROR(INDEX($N117:$N131,MATCH(1,IF($L117:$L131&lt;=CL$167,IF($M117:$M131&gt;=CL$167,1)),0))*$B117/12,0)</f>
        <v>0</v>
      </c>
      <c r="CM282" s="515">
        <f t="array" ref="CM282">IFERROR(INDEX($N117:$N131,MATCH(1,IF($L117:$L131&lt;=CM$167,IF($M117:$M131&gt;=CM$167,1)),0))*$B117/12,0)</f>
        <v>0</v>
      </c>
      <c r="CN282" s="515">
        <f t="array" ref="CN282">IFERROR(INDEX($N117:$N131,MATCH(1,IF($L117:$L131&lt;=CN$167,IF($M117:$M131&gt;=CN$167,1)),0))*$B117/12,0)</f>
        <v>0</v>
      </c>
      <c r="CO282" s="515">
        <f t="array" ref="CO282">IFERROR(INDEX($N117:$N131,MATCH(1,IF($L117:$L131&lt;=CO$167,IF($M117:$M131&gt;=CO$167,1)),0))*$B117/12,0)</f>
        <v>0</v>
      </c>
      <c r="CP282" s="515">
        <f t="array" ref="CP282">IFERROR(INDEX($N117:$N131,MATCH(1,IF($L117:$L131&lt;=CP$167,IF($M117:$M131&gt;=CP$167,1)),0))*$B117/12,0)</f>
        <v>0</v>
      </c>
      <c r="CQ282" s="515">
        <f t="array" ref="CQ282">IFERROR(INDEX($N117:$N131,MATCH(1,IF($L117:$L131&lt;=CQ$167,IF($M117:$M131&gt;=CQ$167,1)),0))*$B117/12,0)</f>
        <v>0</v>
      </c>
      <c r="CR282" s="515">
        <f t="array" ref="CR282">IFERROR(INDEX($N117:$N131,MATCH(1,IF($L117:$L131&lt;=CR$167,IF($M117:$M131&gt;=CR$167,1)),0))*$B117/12,0)</f>
        <v>0</v>
      </c>
      <c r="CS282" s="515">
        <f t="array" ref="CS282">IFERROR(INDEX($N117:$N131,MATCH(1,IF($L117:$L131&lt;=CS$167,IF($M117:$M131&gt;=CS$167,1)),0))*$B117/12,0)</f>
        <v>0</v>
      </c>
      <c r="CT282" s="515">
        <f t="array" ref="CT282">IFERROR(INDEX($N117:$N131,MATCH(1,IF($L117:$L131&lt;=CT$167,IF($M117:$M131&gt;=CT$167,1)),0))*$B117/12,0)</f>
        <v>0</v>
      </c>
      <c r="CU282" s="515">
        <f t="array" ref="CU282">IFERROR(INDEX($N117:$N131,MATCH(1,IF($L117:$L131&lt;=CU$167,IF($M117:$M131&gt;=CU$167,1)),0))*$B117/12,0)</f>
        <v>0</v>
      </c>
      <c r="CV282" s="515">
        <f t="array" ref="CV282">IFERROR(INDEX($N117:$N131,MATCH(1,IF($L117:$L131&lt;=CV$167,IF($M117:$M131&gt;=CV$167,1)),0))*$B117/12,0)</f>
        <v>0</v>
      </c>
      <c r="CW282" s="515">
        <f t="array" ref="CW282">IFERROR(INDEX($N117:$N131,MATCH(1,IF($L117:$L131&lt;=CW$167,IF($M117:$M131&gt;=CW$167,1)),0))*$B117/12,0)</f>
        <v>0</v>
      </c>
      <c r="CX282" s="515">
        <f t="array" ref="CX282">IFERROR(INDEX($N117:$N131,MATCH(1,IF($L117:$L131&lt;=CX$167,IF($M117:$M131&gt;=CX$167,1)),0))*$B117/12,0)</f>
        <v>0</v>
      </c>
      <c r="CY282" s="515">
        <f t="array" ref="CY282">IFERROR(INDEX($N117:$N131,MATCH(1,IF($L117:$L131&lt;=CY$167,IF($M117:$M131&gt;=CY$167,1)),0))*$B117/12,0)</f>
        <v>0</v>
      </c>
      <c r="CZ282" s="515">
        <f t="array" ref="CZ282">IFERROR(INDEX($N117:$N131,MATCH(1,IF($L117:$L131&lt;=CZ$167,IF($M117:$M131&gt;=CZ$167,1)),0))*$B117/12,0)</f>
        <v>0</v>
      </c>
      <c r="DA282" s="515">
        <f t="array" ref="DA282">IFERROR(INDEX($N117:$N131,MATCH(1,IF($L117:$L131&lt;=DA$167,IF($M117:$M131&gt;=DA$167,1)),0))*$B117/12,0)</f>
        <v>0</v>
      </c>
      <c r="DB282" s="515">
        <f t="array" ref="DB282">IFERROR(INDEX($N117:$N131,MATCH(1,IF($L117:$L131&lt;=DB$167,IF($M117:$M131&gt;=DB$167,1)),0))*$B117/12,0)</f>
        <v>0</v>
      </c>
      <c r="DC282" s="515">
        <f t="array" ref="DC282">IFERROR(INDEX($N117:$N131,MATCH(1,IF($L117:$L131&lt;=DC$167,IF($M117:$M131&gt;=DC$167,1)),0))*$B117/12,0)</f>
        <v>0</v>
      </c>
      <c r="DD282" s="515">
        <f t="array" ref="DD282">IFERROR(INDEX($N117:$N131,MATCH(1,IF($L117:$L131&lt;=DD$167,IF($M117:$M131&gt;=DD$167,1)),0))*$B117/12,0)</f>
        <v>0</v>
      </c>
      <c r="DE282" s="515">
        <f t="array" ref="DE282">IFERROR(INDEX($N117:$N131,MATCH(1,IF($L117:$L131&lt;=DE$167,IF($M117:$M131&gt;=DE$167,1)),0))*$B117/12,0)</f>
        <v>0</v>
      </c>
      <c r="DF282" s="515">
        <f t="array" ref="DF282">IFERROR(INDEX($N117:$N131,MATCH(1,IF($L117:$L131&lt;=DF$167,IF($M117:$M131&gt;=DF$167,1)),0))*$B117/12,0)</f>
        <v>0</v>
      </c>
      <c r="DG282" s="515">
        <f t="array" ref="DG282">IFERROR(INDEX($N117:$N131,MATCH(1,IF($L117:$L131&lt;=DG$167,IF($M117:$M131&gt;=DG$167,1)),0))*$B117/12,0)</f>
        <v>0</v>
      </c>
      <c r="DH282" s="515">
        <f t="array" ref="DH282">IFERROR(INDEX($N117:$N131,MATCH(1,IF($L117:$L131&lt;=DH$167,IF($M117:$M131&gt;=DH$167,1)),0))*$B117/12,0)</f>
        <v>0</v>
      </c>
      <c r="DI282" s="515">
        <f t="array" ref="DI282">IFERROR(INDEX($N117:$N131,MATCH(1,IF($L117:$L131&lt;=DI$167,IF($M117:$M131&gt;=DI$167,1)),0))*$B117/12,0)</f>
        <v>0</v>
      </c>
      <c r="DJ282" s="515">
        <f t="array" ref="DJ282">IFERROR(INDEX($N117:$N131,MATCH(1,IF($L117:$L131&lt;=DJ$167,IF($M117:$M131&gt;=DJ$167,1)),0))*$B117/12,0)</f>
        <v>0</v>
      </c>
      <c r="DK282" s="515">
        <f t="array" ref="DK282">IFERROR(INDEX($N117:$N131,MATCH(1,IF($L117:$L131&lt;=DK$167,IF($M117:$M131&gt;=DK$167,1)),0))*$B117/12,0)</f>
        <v>0</v>
      </c>
      <c r="DL282" s="515">
        <f t="array" ref="DL282">IFERROR(INDEX($N117:$N131,MATCH(1,IF($L117:$L131&lt;=DL$167,IF($M117:$M131&gt;=DL$167,1)),0))*$B117/12,0)</f>
        <v>0</v>
      </c>
      <c r="DM282" s="515">
        <f t="array" ref="DM282">IFERROR(INDEX($N117:$N131,MATCH(1,IF($L117:$L131&lt;=DM$167,IF($M117:$M131&gt;=DM$167,1)),0))*$B117/12,0)</f>
        <v>0</v>
      </c>
      <c r="DN282" s="515">
        <f t="array" ref="DN282">IFERROR(INDEX($N117:$N131,MATCH(1,IF($L117:$L131&lt;=DN$167,IF($M117:$M131&gt;=DN$167,1)),0))*$B117/12,0)</f>
        <v>0</v>
      </c>
      <c r="DO282" s="515">
        <f t="array" ref="DO282">IFERROR(INDEX($N117:$N131,MATCH(1,IF($L117:$L131&lt;=DO$167,IF($M117:$M131&gt;=DO$167,1)),0))*$B117/12,0)</f>
        <v>0</v>
      </c>
      <c r="DP282" s="515">
        <f t="array" ref="DP282">IFERROR(INDEX($N117:$N131,MATCH(1,IF($L117:$L131&lt;=DP$167,IF($M117:$M131&gt;=DP$167,1)),0))*$B117/12,0)</f>
        <v>0</v>
      </c>
      <c r="DQ282" s="515">
        <f t="array" ref="DQ282">IFERROR(INDEX($N117:$N131,MATCH(1,IF($L117:$L131&lt;=DQ$167,IF($M117:$M131&gt;=DQ$167,1)),0))*$B117/12,0)</f>
        <v>0</v>
      </c>
      <c r="DR282" s="515">
        <f t="array" ref="DR282">IFERROR(INDEX($N117:$N131,MATCH(1,IF($L117:$L131&lt;=DR$167,IF($M117:$M131&gt;=DR$167,1)),0))*$B117/12,0)</f>
        <v>0</v>
      </c>
      <c r="DS282" s="515">
        <f t="array" ref="DS282">IFERROR(INDEX($N117:$N131,MATCH(1,IF($L117:$L131&lt;=DS$167,IF($M117:$M131&gt;=DS$167,1)),0))*$B117/12,0)</f>
        <v>0</v>
      </c>
      <c r="DT282" s="515">
        <f t="array" ref="DT282">IFERROR(INDEX($N117:$N131,MATCH(1,IF($L117:$L131&lt;=DT$167,IF($M117:$M131&gt;=DT$167,1)),0))*$B117/12,0)</f>
        <v>0</v>
      </c>
      <c r="DU282" s="515">
        <f t="array" ref="DU282">IFERROR(INDEX($N117:$N131,MATCH(1,IF($L117:$L131&lt;=DU$167,IF($M117:$M131&gt;=DU$167,1)),0))*$B117/12,0)</f>
        <v>0</v>
      </c>
      <c r="DV282" s="515">
        <f t="array" ref="DV282">IFERROR(INDEX($N117:$N131,MATCH(1,IF($L117:$L131&lt;=DV$167,IF($M117:$M131&gt;=DV$167,1)),0))*$B117/12,0)</f>
        <v>0</v>
      </c>
      <c r="DW282" s="515">
        <f t="array" ref="DW282">IFERROR(INDEX($N117:$N131,MATCH(1,IF($L117:$L131&lt;=DW$167,IF($M117:$M131&gt;=DW$167,1)),0))*$B117/12,0)</f>
        <v>0</v>
      </c>
      <c r="DX282" s="515">
        <f t="array" ref="DX282">IFERROR(INDEX($N117:$N131,MATCH(1,IF($L117:$L131&lt;=DX$167,IF($M117:$M131&gt;=DX$167,1)),0))*$B117/12,0)</f>
        <v>0</v>
      </c>
      <c r="DY282" s="515">
        <f t="array" ref="DY282">IFERROR(INDEX($N117:$N131,MATCH(1,IF($L117:$L131&lt;=DY$167,IF($M117:$M131&gt;=DY$167,1)),0))*$B117/12,0)</f>
        <v>0</v>
      </c>
      <c r="DZ282" s="515">
        <f t="array" ref="DZ282">IFERROR(INDEX($N117:$N131,MATCH(1,IF($L117:$L131&lt;=DZ$167,IF($M117:$M131&gt;=DZ$167,1)),0))*$B117/12,0)</f>
        <v>0</v>
      </c>
      <c r="EA282" s="515">
        <f t="array" ref="EA282">IFERROR(INDEX($N117:$N131,MATCH(1,IF($L117:$L131&lt;=EA$167,IF($M117:$M131&gt;=EA$167,1)),0))*$B117/12,0)</f>
        <v>0</v>
      </c>
      <c r="EB282" s="515">
        <f t="array" ref="EB282">IFERROR(INDEX($N117:$N131,MATCH(1,IF($L117:$L131&lt;=EB$167,IF($M117:$M131&gt;=EB$167,1)),0))*$B117/12,0)</f>
        <v>0</v>
      </c>
      <c r="EC282" s="515">
        <f t="array" ref="EC282">IFERROR(INDEX($N117:$N131,MATCH(1,IF($L117:$L131&lt;=EC$167,IF($M117:$M131&gt;=EC$167,1)),0))*$B117/12,0)</f>
        <v>0</v>
      </c>
      <c r="ED282" s="515">
        <f t="array" ref="ED282">IFERROR(INDEX($N117:$N131,MATCH(1,IF($L117:$L131&lt;=ED$167,IF($M117:$M131&gt;=ED$167,1)),0))*$B117/12,0)</f>
        <v>0</v>
      </c>
      <c r="EE282" s="515">
        <f t="array" ref="EE282">IFERROR(INDEX($N117:$N131,MATCH(1,IF($L117:$L131&lt;=EE$167,IF($M117:$M131&gt;=EE$167,1)),0))*$B117/12,0)</f>
        <v>0</v>
      </c>
      <c r="EF282" s="515">
        <f t="array" ref="EF282">IFERROR(INDEX($N117:$N131,MATCH(1,IF($L117:$L131&lt;=EF$167,IF($M117:$M131&gt;=EF$167,1)),0))*$B117/12,0)</f>
        <v>0</v>
      </c>
      <c r="EG282" s="515">
        <f t="array" ref="EG282">IFERROR(INDEX($N117:$N131,MATCH(1,IF($L117:$L131&lt;=EG$167,IF($M117:$M131&gt;=EG$167,1)),0))*$B117/12,0)</f>
        <v>0</v>
      </c>
      <c r="EH282" s="515">
        <f t="array" ref="EH282">IFERROR(INDEX($N117:$N131,MATCH(1,IF($L117:$L131&lt;=EH$167,IF($M117:$M131&gt;=EH$167,1)),0))*$B117/12,0)</f>
        <v>0</v>
      </c>
      <c r="EI282" s="515">
        <f t="array" ref="EI282">IFERROR(INDEX($N117:$N131,MATCH(1,IF($L117:$L131&lt;=EI$167,IF($M117:$M131&gt;=EI$167,1)),0))*$B117/12,0)</f>
        <v>0</v>
      </c>
      <c r="EJ282" s="515">
        <f t="array" ref="EJ282">IFERROR(INDEX($N117:$N131,MATCH(1,IF($L117:$L131&lt;=EJ$167,IF($M117:$M131&gt;=EJ$167,1)),0))*$B117/12,0)</f>
        <v>0</v>
      </c>
      <c r="EK282" s="515">
        <f t="array" ref="EK282">IFERROR(INDEX($N117:$N131,MATCH(1,IF($L117:$L131&lt;=EK$167,IF($M117:$M131&gt;=EK$167,1)),0))*$B117/12,0)</f>
        <v>0</v>
      </c>
      <c r="EL282" s="515">
        <f t="array" ref="EL282">IFERROR(INDEX($N117:$N131,MATCH(1,IF($L117:$L131&lt;=EL$167,IF($M117:$M131&gt;=EL$167,1)),0))*$B117/12,0)</f>
        <v>0</v>
      </c>
      <c r="EM282" s="515">
        <f t="array" ref="EM282">IFERROR(INDEX($N117:$N131,MATCH(1,IF($L117:$L131&lt;=EM$167,IF($M117:$M131&gt;=EM$167,1)),0))*$B117/12,0)</f>
        <v>0</v>
      </c>
      <c r="EN282" s="515">
        <f t="array" ref="EN282">IFERROR(INDEX($N117:$N131,MATCH(1,IF($L117:$L131&lt;=EN$167,IF($M117:$M131&gt;=EN$167,1)),0))*$B117/12,0)</f>
        <v>0</v>
      </c>
      <c r="EO282" s="515">
        <f t="array" ref="EO282">IFERROR(INDEX($N117:$N131,MATCH(1,IF($L117:$L131&lt;=EO$167,IF($M117:$M131&gt;=EO$167,1)),0))*$B117/12,0)</f>
        <v>0</v>
      </c>
      <c r="EP282" s="515">
        <f t="array" ref="EP282">IFERROR(INDEX($N117:$N131,MATCH(1,IF($L117:$L131&lt;=EP$167,IF($M117:$M131&gt;=EP$167,1)),0))*$B117/12,0)</f>
        <v>0</v>
      </c>
      <c r="EQ282" s="515">
        <f t="array" ref="EQ282">IFERROR(INDEX($N117:$N131,MATCH(1,IF($L117:$L131&lt;=EQ$167,IF($M117:$M131&gt;=EQ$167,1)),0))*$B117/12,0)</f>
        <v>0</v>
      </c>
      <c r="ER282" s="515">
        <f t="array" ref="ER282">IFERROR(INDEX($N117:$N131,MATCH(1,IF($L117:$L131&lt;=ER$167,IF($M117:$M131&gt;=ER$167,1)),0))*$B117/12,0)</f>
        <v>0</v>
      </c>
      <c r="ES282" s="515">
        <f t="array" ref="ES282">IFERROR(INDEX($N117:$N131,MATCH(1,IF($L117:$L131&lt;=ES$167,IF($M117:$M131&gt;=ES$167,1)),0))*$B117/12,0)</f>
        <v>0</v>
      </c>
      <c r="ET282" s="515">
        <f t="array" ref="ET282">IFERROR(INDEX($N117:$N131,MATCH(1,IF($L117:$L131&lt;=ET$167,IF($M117:$M131&gt;=ET$167,1)),0))*$B117/12,0)</f>
        <v>0</v>
      </c>
      <c r="EU282" s="515">
        <f t="array" ref="EU282">IFERROR(INDEX($N117:$N131,MATCH(1,IF($L117:$L131&lt;=EU$167,IF($M117:$M131&gt;=EU$167,1)),0))*$B117/12,0)</f>
        <v>0</v>
      </c>
      <c r="EV282" s="515">
        <f t="array" ref="EV282">IFERROR(INDEX($N117:$N131,MATCH(1,IF($L117:$L131&lt;=EV$167,IF($M117:$M131&gt;=EV$167,1)),0))*$B117/12,0)</f>
        <v>0</v>
      </c>
      <c r="EW282" s="515">
        <f t="array" ref="EW282">IFERROR(INDEX($N117:$N131,MATCH(1,IF($L117:$L131&lt;=EW$167,IF($M117:$M131&gt;=EW$167,1)),0))*$B117/12,0)</f>
        <v>0</v>
      </c>
      <c r="EX282" s="515">
        <f t="array" ref="EX282">IFERROR(INDEX($N117:$N131,MATCH(1,IF($L117:$L131&lt;=EX$167,IF($M117:$M131&gt;=EX$167,1)),0))*$B117/12,0)</f>
        <v>0</v>
      </c>
      <c r="EY282" s="515">
        <f t="array" ref="EY282">IFERROR(INDEX($N117:$N131,MATCH(1,IF($L117:$L131&lt;=EY$167,IF($M117:$M131&gt;=EY$167,1)),0))*$B117/12,0)</f>
        <v>0</v>
      </c>
      <c r="EZ282" s="515">
        <f t="array" ref="EZ282">IFERROR(INDEX($N117:$N131,MATCH(1,IF($L117:$L131&lt;=EZ$167,IF($M117:$M131&gt;=EZ$167,1)),0))*$B117/12,0)</f>
        <v>0</v>
      </c>
      <c r="FA282" s="515">
        <f t="array" ref="FA282">IFERROR(INDEX($N117:$N131,MATCH(1,IF($L117:$L131&lt;=FA$167,IF($M117:$M131&gt;=FA$167,1)),0))*$B117/12,0)</f>
        <v>0</v>
      </c>
      <c r="FB282" s="515">
        <f t="array" ref="FB282">IFERROR(INDEX($N117:$N131,MATCH(1,IF($L117:$L131&lt;=FB$167,IF($M117:$M131&gt;=FB$167,1)),0))*$B117/12,0)</f>
        <v>0</v>
      </c>
      <c r="FC282" s="515">
        <f t="array" ref="FC282">IFERROR(INDEX($N117:$N131,MATCH(1,IF($L117:$L131&lt;=FC$167,IF($M117:$M131&gt;=FC$167,1)),0))*$B117/12,0)</f>
        <v>0</v>
      </c>
      <c r="FD282" s="515">
        <f t="array" ref="FD282">IFERROR(INDEX($N117:$N131,MATCH(1,IF($L117:$L131&lt;=FD$167,IF($M117:$M131&gt;=FD$167,1)),0))*$B117/12,0)</f>
        <v>0</v>
      </c>
      <c r="FE282" s="515">
        <f t="array" ref="FE282">IFERROR(INDEX($N117:$N131,MATCH(1,IF($L117:$L131&lt;=FE$167,IF($M117:$M131&gt;=FE$167,1)),0))*$B117/12,0)</f>
        <v>0</v>
      </c>
      <c r="FF282" s="515">
        <f t="array" ref="FF282">IFERROR(INDEX($N117:$N131,MATCH(1,IF($L117:$L131&lt;=FF$167,IF($M117:$M131&gt;=FF$167,1)),0))*$B117/12,0)</f>
        <v>0</v>
      </c>
      <c r="FG282" s="515">
        <f t="array" ref="FG282">IFERROR(INDEX($N117:$N131,MATCH(1,IF($L117:$L131&lt;=FG$167,IF($M117:$M131&gt;=FG$167,1)),0))*$B117/12,0)</f>
        <v>0</v>
      </c>
      <c r="FH282" s="515">
        <f t="array" ref="FH282">IFERROR(INDEX($N117:$N131,MATCH(1,IF($L117:$L131&lt;=FH$167,IF($M117:$M131&gt;=FH$167,1)),0))*$B117/12,0)</f>
        <v>0</v>
      </c>
      <c r="FI282" s="515">
        <f t="array" ref="FI282">IFERROR(INDEX($N117:$N131,MATCH(1,IF($L117:$L131&lt;=FI$167,IF($M117:$M131&gt;=FI$167,1)),0))*$B117/12,0)</f>
        <v>0</v>
      </c>
      <c r="FJ282" s="515">
        <f t="array" ref="FJ282">IFERROR(INDEX($N117:$N131,MATCH(1,IF($L117:$L131&lt;=FJ$167,IF($M117:$M131&gt;=FJ$167,1)),0))*$B117/12,0)</f>
        <v>0</v>
      </c>
      <c r="FK282" s="515">
        <f t="array" ref="FK282">IFERROR(INDEX($N117:$N131,MATCH(1,IF($L117:$L131&lt;=FK$167,IF($M117:$M131&gt;=FK$167,1)),0))*$B117/12,0)</f>
        <v>0</v>
      </c>
      <c r="FL282" s="515">
        <f t="array" ref="FL282">IFERROR(INDEX($N117:$N131,MATCH(1,IF($L117:$L131&lt;=FL$167,IF($M117:$M131&gt;=FL$167,1)),0))*$B117/12,0)</f>
        <v>0</v>
      </c>
      <c r="FM282" s="515">
        <f t="array" ref="FM282">IFERROR(INDEX($N117:$N131,MATCH(1,IF($L117:$L131&lt;=FM$167,IF($M117:$M131&gt;=FM$167,1)),0))*$B117/12,0)</f>
        <v>0</v>
      </c>
      <c r="FN282" s="515">
        <f t="array" ref="FN282">IFERROR(INDEX($N117:$N131,MATCH(1,IF($L117:$L131&lt;=FN$167,IF($M117:$M131&gt;=FN$167,1)),0))*$B117/12,0)</f>
        <v>0</v>
      </c>
      <c r="FO282" s="515">
        <f t="array" ref="FO282">IFERROR(INDEX($N117:$N131,MATCH(1,IF($L117:$L131&lt;=FO$167,IF($M117:$M131&gt;=FO$167,1)),0))*$B117/12,0)</f>
        <v>0</v>
      </c>
      <c r="FP282" s="515">
        <f t="array" ref="FP282">IFERROR(INDEX($N117:$N131,MATCH(1,IF($L117:$L131&lt;=FP$167,IF($M117:$M131&gt;=FP$167,1)),0))*$B117/12,0)</f>
        <v>0</v>
      </c>
      <c r="FQ282" s="515">
        <f t="array" ref="FQ282">IFERROR(INDEX($N117:$N131,MATCH(1,IF($L117:$L131&lt;=FQ$167,IF($M117:$M131&gt;=FQ$167,1)),0))*$B117/12,0)</f>
        <v>0</v>
      </c>
      <c r="FR282" s="515">
        <f t="array" ref="FR282">IFERROR(INDEX($N117:$N131,MATCH(1,IF($L117:$L131&lt;=FR$167,IF($M117:$M131&gt;=FR$167,1)),0))*$B117/12,0)</f>
        <v>0</v>
      </c>
      <c r="FS282" s="515">
        <f t="array" ref="FS282">IFERROR(INDEX($N117:$N131,MATCH(1,IF($L117:$L131&lt;=FS$167,IF($M117:$M131&gt;=FS$167,1)),0))*$B117/12,0)</f>
        <v>0</v>
      </c>
      <c r="FT282" s="515">
        <f t="array" ref="FT282">IFERROR(INDEX($N117:$N131,MATCH(1,IF($L117:$L131&lt;=FT$167,IF($M117:$M131&gt;=FT$167,1)),0))*$B117/12,0)</f>
        <v>0</v>
      </c>
      <c r="FU282" s="515">
        <f t="array" ref="FU282">IFERROR(INDEX($N117:$N131,MATCH(1,IF($L117:$L131&lt;=FU$167,IF($M117:$M131&gt;=FU$167,1)),0))*$B117/12,0)</f>
        <v>0</v>
      </c>
      <c r="FV282" s="515">
        <f t="array" ref="FV282">IFERROR(INDEX($N117:$N131,MATCH(1,IF($L117:$L131&lt;=FV$167,IF($M117:$M131&gt;=FV$167,1)),0))*$B117/12,0)</f>
        <v>0</v>
      </c>
      <c r="FW282" s="515">
        <f t="array" ref="FW282">IFERROR(INDEX($N117:$N131,MATCH(1,IF($L117:$L131&lt;=FW$167,IF($M117:$M131&gt;=FW$167,1)),0))*$B117/12,0)</f>
        <v>0</v>
      </c>
      <c r="FX282" s="515">
        <f t="array" ref="FX282">IFERROR(INDEX($N117:$N131,MATCH(1,IF($L117:$L131&lt;=FX$167,IF($M117:$M131&gt;=FX$167,1)),0))*$B117/12,0)</f>
        <v>0</v>
      </c>
      <c r="FY282" s="515">
        <f t="array" ref="FY282">IFERROR(INDEX($N117:$N131,MATCH(1,IF($L117:$L131&lt;=FY$167,IF($M117:$M131&gt;=FY$167,1)),0))*$B117/12,0)</f>
        <v>0</v>
      </c>
      <c r="FZ282" s="515">
        <f t="array" ref="FZ282">IFERROR(INDEX($N117:$N131,MATCH(1,IF($L117:$L131&lt;=FZ$167,IF($M117:$M131&gt;=FZ$167,1)),0))*$B117/12,0)</f>
        <v>0</v>
      </c>
      <c r="GA282" s="515">
        <f t="array" ref="GA282">IFERROR(INDEX($N117:$N131,MATCH(1,IF($L117:$L131&lt;=GA$167,IF($M117:$M131&gt;=GA$167,1)),0))*$B117/12,0)</f>
        <v>0</v>
      </c>
      <c r="GB282" s="515">
        <f t="array" ref="GB282">IFERROR(INDEX($N117:$N131,MATCH(1,IF($L117:$L131&lt;=GB$167,IF($M117:$M131&gt;=GB$167,1)),0))*$B117/12,0)</f>
        <v>0</v>
      </c>
      <c r="GC282" s="515">
        <f t="array" ref="GC282">IFERROR(INDEX($N117:$N131,MATCH(1,IF($L117:$L131&lt;=GC$167,IF($M117:$M131&gt;=GC$167,1)),0))*$B117/12,0)</f>
        <v>0</v>
      </c>
      <c r="GD282" s="515">
        <f t="array" ref="GD282">IFERROR(INDEX($N117:$N131,MATCH(1,IF($L117:$L131&lt;=GD$167,IF($M117:$M131&gt;=GD$167,1)),0))*$B117/12,0)</f>
        <v>0</v>
      </c>
      <c r="GE282" s="515">
        <f t="array" ref="GE282">IFERROR(INDEX($N117:$N131,MATCH(1,IF($L117:$L131&lt;=GE$167,IF($M117:$M131&gt;=GE$167,1)),0))*$B117/12,0)</f>
        <v>0</v>
      </c>
      <c r="GF282" s="515">
        <f t="array" ref="GF282">IFERROR(INDEX($N117:$N131,MATCH(1,IF($L117:$L131&lt;=GF$167,IF($M117:$M131&gt;=GF$167,1)),0))*$B117/12,0)</f>
        <v>0</v>
      </c>
      <c r="GG282" s="515">
        <f t="array" ref="GG282">IFERROR(INDEX($N117:$N131,MATCH(1,IF($L117:$L131&lt;=GG$167,IF($M117:$M131&gt;=GG$167,1)),0))*$B117/12,0)</f>
        <v>0</v>
      </c>
      <c r="GH282" s="515">
        <f t="array" ref="GH282">IFERROR(INDEX($N117:$N131,MATCH(1,IF($L117:$L131&lt;=GH$167,IF($M117:$M131&gt;=GH$167,1)),0))*$B117/12,0)</f>
        <v>0</v>
      </c>
      <c r="GI282" s="515">
        <f t="array" ref="GI282">IFERROR(INDEX($N117:$N131,MATCH(1,IF($L117:$L131&lt;=GI$167,IF($M117:$M131&gt;=GI$167,1)),0))*$B117/12,0)</f>
        <v>0</v>
      </c>
      <c r="GJ282" s="515">
        <f t="array" ref="GJ282">IFERROR(INDEX($N117:$N131,MATCH(1,IF($L117:$L131&lt;=GJ$167,IF($M117:$M131&gt;=GJ$167,1)),0))*$B117/12,0)</f>
        <v>0</v>
      </c>
      <c r="GK282" s="515">
        <f t="array" ref="GK282">IFERROR(INDEX($N117:$N131,MATCH(1,IF($L117:$L131&lt;=GK$167,IF($M117:$M131&gt;=GK$167,1)),0))*$B117/12,0)</f>
        <v>0</v>
      </c>
      <c r="GL282" s="515">
        <f t="array" ref="GL282">IFERROR(INDEX($N117:$N131,MATCH(1,IF($L117:$L131&lt;=GL$167,IF($M117:$M131&gt;=GL$167,1)),0))*$B117/12,0)</f>
        <v>0</v>
      </c>
      <c r="GM282" s="515">
        <f t="array" ref="GM282">IFERROR(INDEX($N117:$N131,MATCH(1,IF($L117:$L131&lt;=GM$167,IF($M117:$M131&gt;=GM$167,1)),0))*$B117/12,0)</f>
        <v>0</v>
      </c>
      <c r="GN282" s="515">
        <f t="array" ref="GN282">IFERROR(INDEX($N117:$N131,MATCH(1,IF($L117:$L131&lt;=GN$167,IF($M117:$M131&gt;=GN$167,1)),0))*$B117/12,0)</f>
        <v>0</v>
      </c>
      <c r="GO282" s="515">
        <f t="array" ref="GO282">IFERROR(INDEX($N117:$N131,MATCH(1,IF($L117:$L131&lt;=GO$167,IF($M117:$M131&gt;=GO$167,1)),0))*$B117/12,0)</f>
        <v>0</v>
      </c>
      <c r="GP282" s="515">
        <f t="array" ref="GP282">IFERROR(INDEX($N117:$N131,MATCH(1,IF($L117:$L131&lt;=GP$167,IF($M117:$M131&gt;=GP$167,1)),0))*$B117/12,0)</f>
        <v>0</v>
      </c>
      <c r="GQ282" s="515">
        <f t="array" ref="GQ282">IFERROR(INDEX($N117:$N131,MATCH(1,IF($L117:$L131&lt;=GQ$167,IF($M117:$M131&gt;=GQ$167,1)),0))*$B117/12,0)</f>
        <v>0</v>
      </c>
      <c r="GR282" s="515">
        <f t="array" ref="GR282">IFERROR(INDEX($N117:$N131,MATCH(1,IF($L117:$L131&lt;=GR$167,IF($M117:$M131&gt;=GR$167,1)),0))*$B117/12,0)</f>
        <v>0</v>
      </c>
      <c r="GS282" s="515">
        <f t="array" ref="GS282">IFERROR(INDEX($N117:$N131,MATCH(1,IF($L117:$L131&lt;=GS$167,IF($M117:$M131&gt;=GS$167,1)),0))*$B117/12,0)</f>
        <v>0</v>
      </c>
      <c r="GT282" s="515">
        <f t="array" ref="GT282">IFERROR(INDEX($N117:$N131,MATCH(1,IF($L117:$L131&lt;=GT$167,IF($M117:$M131&gt;=GT$167,1)),0))*$B117/12,0)</f>
        <v>0</v>
      </c>
      <c r="GU282" s="515">
        <f t="array" ref="GU282">IFERROR(INDEX($N117:$N131,MATCH(1,IF($L117:$L131&lt;=GU$167,IF($M117:$M131&gt;=GU$167,1)),0))*$B117/12,0)</f>
        <v>0</v>
      </c>
      <c r="GV282" s="515">
        <f t="array" ref="GV282">IFERROR(INDEX($N117:$N131,MATCH(1,IF($L117:$L131&lt;=GV$167,IF($M117:$M131&gt;=GV$167,1)),0))*$B117/12,0)</f>
        <v>0</v>
      </c>
      <c r="GW282" s="515">
        <f t="array" ref="GW282">IFERROR(INDEX($N117:$N131,MATCH(1,IF($L117:$L131&lt;=GW$167,IF($M117:$M131&gt;=GW$167,1)),0))*$B117/12,0)</f>
        <v>0</v>
      </c>
      <c r="GX282" s="515">
        <f t="array" ref="GX282">IFERROR(INDEX($N117:$N131,MATCH(1,IF($L117:$L131&lt;=GX$167,IF($M117:$M131&gt;=GX$167,1)),0))*$B117/12,0)</f>
        <v>0</v>
      </c>
      <c r="GY282" s="515">
        <f t="array" ref="GY282">IFERROR(INDEX($N117:$N131,MATCH(1,IF($L117:$L131&lt;=GY$167,IF($M117:$M131&gt;=GY$167,1)),0))*$B117/12,0)</f>
        <v>0</v>
      </c>
      <c r="GZ282" s="515">
        <f t="array" ref="GZ282">IFERROR(INDEX($N117:$N131,MATCH(1,IF($L117:$L131&lt;=GZ$167,IF($M117:$M131&gt;=GZ$167,1)),0))*$B117/12,0)</f>
        <v>0</v>
      </c>
      <c r="HA282" s="515">
        <f t="array" ref="HA282">IFERROR(INDEX($N117:$N131,MATCH(1,IF($L117:$L131&lt;=HA$167,IF($M117:$M131&gt;=HA$167,1)),0))*$B117/12,0)</f>
        <v>0</v>
      </c>
      <c r="HB282" s="515">
        <f t="array" ref="HB282">IFERROR(INDEX($N117:$N131,MATCH(1,IF($L117:$L131&lt;=HB$167,IF($M117:$M131&gt;=HB$167,1)),0))*$B117/12,0)</f>
        <v>0</v>
      </c>
      <c r="HC282" s="515">
        <f t="array" ref="HC282">IFERROR(INDEX($N117:$N131,MATCH(1,IF($L117:$L131&lt;=HC$167,IF($M117:$M131&gt;=HC$167,1)),0))*$B117/12,0)</f>
        <v>0</v>
      </c>
      <c r="HD282" s="515">
        <f t="array" ref="HD282">IFERROR(INDEX($N117:$N131,MATCH(1,IF($L117:$L131&lt;=HD$167,IF($M117:$M131&gt;=HD$167,1)),0))*$B117/12,0)</f>
        <v>0</v>
      </c>
      <c r="HE282" s="515">
        <f t="array" ref="HE282">IFERROR(INDEX($N117:$N131,MATCH(1,IF($L117:$L131&lt;=HE$167,IF($M117:$M131&gt;=HE$167,1)),0))*$B117/12,0)</f>
        <v>0</v>
      </c>
      <c r="HF282" s="515">
        <f t="array" ref="HF282">IFERROR(INDEX($N117:$N131,MATCH(1,IF($L117:$L131&lt;=HF$167,IF($M117:$M131&gt;=HF$167,1)),0))*$B117/12,0)</f>
        <v>0</v>
      </c>
      <c r="HG282" s="515">
        <f t="array" ref="HG282">IFERROR(INDEX($N117:$N131,MATCH(1,IF($L117:$L131&lt;=HG$167,IF($M117:$M131&gt;=HG$167,1)),0))*$B117/12,0)</f>
        <v>0</v>
      </c>
      <c r="HH282" s="515">
        <f t="array" ref="HH282">IFERROR(INDEX($N117:$N131,MATCH(1,IF($L117:$L131&lt;=HH$167,IF($M117:$M131&gt;=HH$167,1)),0))*$B117/12,0)</f>
        <v>0</v>
      </c>
      <c r="HI282" s="515">
        <f t="array" ref="HI282">IFERROR(INDEX($N117:$N131,MATCH(1,IF($L117:$L131&lt;=HI$167,IF($M117:$M131&gt;=HI$167,1)),0))*$B117/12,0)</f>
        <v>0</v>
      </c>
      <c r="HJ282" s="515">
        <f t="array" ref="HJ282">IFERROR(INDEX($N117:$N131,MATCH(1,IF($L117:$L131&lt;=HJ$167,IF($M117:$M131&gt;=HJ$167,1)),0))*$B117/12,0)</f>
        <v>0</v>
      </c>
      <c r="HK282" s="515">
        <f t="array" ref="HK282">IFERROR(INDEX($N117:$N131,MATCH(1,IF($L117:$L131&lt;=HK$167,IF($M117:$M131&gt;=HK$167,1)),0))*$B117/12,0)</f>
        <v>0</v>
      </c>
      <c r="HL282" s="515">
        <f t="array" ref="HL282">IFERROR(INDEX($N117:$N131,MATCH(1,IF($L117:$L131&lt;=HL$167,IF($M117:$M131&gt;=HL$167,1)),0))*$B117/12,0)</f>
        <v>0</v>
      </c>
      <c r="HM282" s="515">
        <f t="array" ref="HM282">IFERROR(INDEX($N117:$N131,MATCH(1,IF($L117:$L131&lt;=HM$167,IF($M117:$M131&gt;=HM$167,1)),0))*$B117/12,0)</f>
        <v>0</v>
      </c>
      <c r="HN282" s="515">
        <f t="array" ref="HN282">IFERROR(INDEX($N117:$N131,MATCH(1,IF($L117:$L131&lt;=HN$167,IF($M117:$M131&gt;=HN$167,1)),0))*$B117/12,0)</f>
        <v>0</v>
      </c>
      <c r="HO282" s="515">
        <f t="array" ref="HO282">IFERROR(INDEX($N117:$N131,MATCH(1,IF($L117:$L131&lt;=HO$167,IF($M117:$M131&gt;=HO$167,1)),0))*$B117/12,0)</f>
        <v>0</v>
      </c>
      <c r="HP282" s="515">
        <f t="array" ref="HP282">IFERROR(INDEX($N117:$N131,MATCH(1,IF($L117:$L131&lt;=HP$167,IF($M117:$M131&gt;=HP$167,1)),0))*$B117/12,0)</f>
        <v>0</v>
      </c>
      <c r="HQ282" s="515">
        <f t="array" ref="HQ282">IFERROR(INDEX($N117:$N131,MATCH(1,IF($L117:$L131&lt;=HQ$167,IF($M117:$M131&gt;=HQ$167,1)),0))*$B117/12,0)</f>
        <v>0</v>
      </c>
      <c r="HR282" s="515">
        <f t="array" ref="HR282">IFERROR(INDEX($N117:$N131,MATCH(1,IF($L117:$L131&lt;=HR$167,IF($M117:$M131&gt;=HR$167,1)),0))*$B117/12,0)</f>
        <v>0</v>
      </c>
      <c r="HS282" s="515">
        <f t="array" ref="HS282">IFERROR(INDEX($N117:$N131,MATCH(1,IF($L117:$L131&lt;=HS$167,IF($M117:$M131&gt;=HS$167,1)),0))*$B117/12,0)</f>
        <v>0</v>
      </c>
      <c r="HT282" s="515">
        <f t="array" ref="HT282">IFERROR(INDEX($N117:$N131,MATCH(1,IF($L117:$L131&lt;=HT$167,IF($M117:$M131&gt;=HT$167,1)),0))*$B117/12,0)</f>
        <v>0</v>
      </c>
      <c r="HU282" s="515">
        <f t="array" ref="HU282">IFERROR(INDEX($N117:$N131,MATCH(1,IF($L117:$L131&lt;=HU$167,IF($M117:$M131&gt;=HU$167,1)),0))*$B117/12,0)</f>
        <v>0</v>
      </c>
      <c r="HV282" s="515">
        <f t="array" ref="HV282">IFERROR(INDEX($N117:$N131,MATCH(1,IF($L117:$L131&lt;=HV$167,IF($M117:$M131&gt;=HV$167,1)),0))*$B117/12,0)</f>
        <v>0</v>
      </c>
      <c r="HW282" s="515">
        <f t="array" ref="HW282">IFERROR(INDEX($N117:$N131,MATCH(1,IF($L117:$L131&lt;=HW$167,IF($M117:$M131&gt;=HW$167,1)),0))*$B117/12,0)</f>
        <v>0</v>
      </c>
      <c r="HX282" s="515">
        <f t="array" ref="HX282">IFERROR(INDEX($N117:$N131,MATCH(1,IF($L117:$L131&lt;=HX$167,IF($M117:$M131&gt;=HX$167,1)),0))*$B117/12,0)</f>
        <v>0</v>
      </c>
      <c r="HY282" s="515">
        <f t="array" ref="HY282">IFERROR(INDEX($N117:$N131,MATCH(1,IF($L117:$L131&lt;=HY$167,IF($M117:$M131&gt;=HY$167,1)),0))*$B117/12,0)</f>
        <v>0</v>
      </c>
      <c r="HZ282" s="515">
        <f t="array" ref="HZ282">IFERROR(INDEX($N117:$N131,MATCH(1,IF($L117:$L131&lt;=HZ$167,IF($M117:$M131&gt;=HZ$167,1)),0))*$B117/12,0)</f>
        <v>0</v>
      </c>
      <c r="IA282" s="515">
        <f t="array" ref="IA282">IFERROR(INDEX($N117:$N131,MATCH(1,IF($L117:$L131&lt;=IA$167,IF($M117:$M131&gt;=IA$167,1)),0))*$B117/12,0)</f>
        <v>0</v>
      </c>
      <c r="IB282" s="515">
        <f t="array" ref="IB282">IFERROR(INDEX($N117:$N131,MATCH(1,IF($L117:$L131&lt;=IB$167,IF($M117:$M131&gt;=IB$167,1)),0))*$B117/12,0)</f>
        <v>0</v>
      </c>
      <c r="IC282" s="515">
        <f t="array" ref="IC282">IFERROR(INDEX($N117:$N131,MATCH(1,IF($L117:$L131&lt;=IC$167,IF($M117:$M131&gt;=IC$167,1)),0))*$B117/12,0)</f>
        <v>0</v>
      </c>
      <c r="ID282" s="515">
        <f t="array" ref="ID282">IFERROR(INDEX($N117:$N131,MATCH(1,IF($L117:$L131&lt;=ID$167,IF($M117:$M131&gt;=ID$167,1)),0))*$B117/12,0)</f>
        <v>0</v>
      </c>
      <c r="IE282" s="515">
        <f t="array" ref="IE282">IFERROR(INDEX($N117:$N131,MATCH(1,IF($L117:$L131&lt;=IE$167,IF($M117:$M131&gt;=IE$167,1)),0))*$B117/12,0)</f>
        <v>0</v>
      </c>
      <c r="IF282" s="515">
        <f t="array" ref="IF282">IFERROR(INDEX($N117:$N131,MATCH(1,IF($L117:$L131&lt;=IF$167,IF($M117:$M131&gt;=IF$167,1)),0))*$B117/12,0)</f>
        <v>0</v>
      </c>
      <c r="IG282" s="515">
        <f t="array" ref="IG282">IFERROR(INDEX($N117:$N131,MATCH(1,IF($L117:$L131&lt;=IG$167,IF($M117:$M131&gt;=IG$167,1)),0))*$B117/12,0)</f>
        <v>0</v>
      </c>
      <c r="IH282" s="515">
        <f t="array" ref="IH282">IFERROR(INDEX($N117:$N131,MATCH(1,IF($L117:$L131&lt;=IH$167,IF($M117:$M131&gt;=IH$167,1)),0))*$B117/12,0)</f>
        <v>0</v>
      </c>
      <c r="II282" s="515">
        <f t="array" ref="II282">IFERROR(INDEX($N117:$N131,MATCH(1,IF($L117:$L131&lt;=II$167,IF($M117:$M131&gt;=II$167,1)),0))*$B117/12,0)</f>
        <v>0</v>
      </c>
      <c r="IJ282" s="515">
        <f t="array" ref="IJ282">IFERROR(INDEX($N117:$N131,MATCH(1,IF($L117:$L131&lt;=IJ$167,IF($M117:$M131&gt;=IJ$167,1)),0))*$B117/12,0)</f>
        <v>0</v>
      </c>
      <c r="IK282" s="515">
        <f t="array" ref="IK282">IFERROR(INDEX($N117:$N131,MATCH(1,IF($L117:$L131&lt;=IK$167,IF($M117:$M131&gt;=IK$167,1)),0))*$B117/12,0)</f>
        <v>0</v>
      </c>
      <c r="IL282" s="515">
        <f t="array" ref="IL282">IFERROR(INDEX($N117:$N131,MATCH(1,IF($L117:$L131&lt;=IL$167,IF($M117:$M131&gt;=IL$167,1)),0))*$B117/12,0)</f>
        <v>0</v>
      </c>
      <c r="IM282" s="515">
        <f t="array" ref="IM282">IFERROR(INDEX($N117:$N131,MATCH(1,IF($L117:$L131&lt;=IM$167,IF($M117:$M131&gt;=IM$167,1)),0))*$B117/12,0)</f>
        <v>0</v>
      </c>
      <c r="IN282" s="515">
        <f t="array" ref="IN282">IFERROR(INDEX($N117:$N131,MATCH(1,IF($L117:$L131&lt;=IN$167,IF($M117:$M131&gt;=IN$167,1)),0))*$B117/12,0)</f>
        <v>0</v>
      </c>
      <c r="IO282" s="515">
        <f t="array" ref="IO282">IFERROR(INDEX($N117:$N131,MATCH(1,IF($L117:$L131&lt;=IO$167,IF($M117:$M131&gt;=IO$167,1)),0))*$B117/12,0)</f>
        <v>0</v>
      </c>
      <c r="IP282" s="515">
        <f t="array" ref="IP282">IFERROR(INDEX($N117:$N131,MATCH(1,IF($L117:$L131&lt;=IP$167,IF($M117:$M131&gt;=IP$167,1)),0))*$B117/12,0)</f>
        <v>0</v>
      </c>
      <c r="IQ282" s="515">
        <f t="array" ref="IQ282">IFERROR(INDEX($N117:$N131,MATCH(1,IF($L117:$L131&lt;=IQ$167,IF($M117:$M131&gt;=IQ$167,1)),0))*$B117/12,0)</f>
        <v>0</v>
      </c>
      <c r="IR282" s="515">
        <f t="array" ref="IR282">IFERROR(INDEX($N117:$N131,MATCH(1,IF($L117:$L131&lt;=IR$167,IF($M117:$M131&gt;=IR$167,1)),0))*$B117/12,0)</f>
        <v>0</v>
      </c>
      <c r="IS282" s="515">
        <f t="array" ref="IS282">IFERROR(INDEX($N117:$N131,MATCH(1,IF($L117:$L131&lt;=IS$167,IF($M117:$M131&gt;=IS$167,1)),0))*$B117/12,0)</f>
        <v>0</v>
      </c>
      <c r="IT282" s="515">
        <f t="array" ref="IT282">IFERROR(INDEX($N117:$N131,MATCH(1,IF($L117:$L131&lt;=IT$167,IF($M117:$M131&gt;=IT$167,1)),0))*$B117/12,0)</f>
        <v>0</v>
      </c>
      <c r="IU282" s="515">
        <f t="array" ref="IU282">IFERROR(INDEX($N117:$N131,MATCH(1,IF($L117:$L131&lt;=IU$167,IF($M117:$M131&gt;=IU$167,1)),0))*$B117/12,0)</f>
        <v>0</v>
      </c>
      <c r="IV282" s="515">
        <f t="array" ref="IV282">IFERROR(INDEX($N117:$N131,MATCH(1,IF($L117:$L131&lt;=IV$167,IF($M117:$M131&gt;=IV$167,1)),0))*$B117/12,0)</f>
        <v>0</v>
      </c>
      <c r="IW282" s="515">
        <f t="array" ref="IW282">IFERROR(INDEX($N117:$N131,MATCH(1,IF($L117:$L131&lt;=IW$167,IF($M117:$M131&gt;=IW$167,1)),0))*$B117/12,0)</f>
        <v>0</v>
      </c>
      <c r="IX282" s="515">
        <f t="array" ref="IX282">IFERROR(INDEX($N117:$N131,MATCH(1,IF($L117:$L131&lt;=IX$167,IF($M117:$M131&gt;=IX$167,1)),0))*$B117/12,0)</f>
        <v>0</v>
      </c>
      <c r="IY282" s="515">
        <f t="array" ref="IY282">IFERROR(INDEX($N117:$N131,MATCH(1,IF($L117:$L131&lt;=IY$167,IF($M117:$M131&gt;=IY$167,1)),0))*$B117/12,0)</f>
        <v>0</v>
      </c>
      <c r="IZ282" s="515">
        <f t="array" ref="IZ282">IFERROR(INDEX($N117:$N131,MATCH(1,IF($L117:$L131&lt;=IZ$167,IF($M117:$M131&gt;=IZ$167,1)),0))*$B117/12,0)</f>
        <v>0</v>
      </c>
      <c r="JA282" s="515">
        <f t="array" ref="JA282">IFERROR(INDEX($N117:$N131,MATCH(1,IF($L117:$L131&lt;=JA$167,IF($M117:$M131&gt;=JA$167,1)),0))*$B117/12,0)</f>
        <v>0</v>
      </c>
      <c r="JB282" s="515">
        <f t="array" ref="JB282">IFERROR(INDEX($N117:$N131,MATCH(1,IF($L117:$L131&lt;=JB$167,IF($M117:$M131&gt;=JB$167,1)),0))*$B117/12,0)</f>
        <v>0</v>
      </c>
      <c r="JC282" s="515">
        <f t="array" ref="JC282">IFERROR(INDEX($N117:$N131,MATCH(1,IF($L117:$L131&lt;=JC$167,IF($M117:$M131&gt;=JC$167,1)),0))*$B117/12,0)</f>
        <v>0</v>
      </c>
      <c r="JD282" s="515">
        <f t="array" ref="JD282">IFERROR(INDEX($N117:$N131,MATCH(1,IF($L117:$L131&lt;=JD$167,IF($M117:$M131&gt;=JD$167,1)),0))*$B117/12,0)</f>
        <v>0</v>
      </c>
      <c r="JE282" s="515">
        <f t="array" ref="JE282">IFERROR(INDEX($N117:$N131,MATCH(1,IF($L117:$L131&lt;=JE$167,IF($M117:$M131&gt;=JE$167,1)),0))*$B117/12,0)</f>
        <v>0</v>
      </c>
      <c r="JF282" s="515">
        <f t="array" ref="JF282">IFERROR(INDEX($N117:$N131,MATCH(1,IF($L117:$L131&lt;=JF$167,IF($M117:$M131&gt;=JF$167,1)),0))*$B117/12,0)</f>
        <v>0</v>
      </c>
      <c r="JG282" s="515">
        <f t="array" ref="JG282">IFERROR(INDEX($N117:$N131,MATCH(1,IF($L117:$L131&lt;=JG$167,IF($M117:$M131&gt;=JG$167,1)),0))*$B117/12,0)</f>
        <v>0</v>
      </c>
      <c r="JH282" s="515">
        <f t="array" ref="JH282">IFERROR(INDEX($N117:$N131,MATCH(1,IF($L117:$L131&lt;=JH$167,IF($M117:$M131&gt;=JH$167,1)),0))*$B117/12,0)</f>
        <v>0</v>
      </c>
      <c r="JI282" s="515">
        <f t="array" ref="JI282">IFERROR(INDEX($N117:$N131,MATCH(1,IF($L117:$L131&lt;=JI$167,IF($M117:$M131&gt;=JI$167,1)),0))*$B117/12,0)</f>
        <v>0</v>
      </c>
      <c r="JJ282" s="515">
        <f t="array" ref="JJ282">IFERROR(INDEX($N117:$N131,MATCH(1,IF($L117:$L131&lt;=JJ$167,IF($M117:$M131&gt;=JJ$167,1)),0))*$B117/12,0)</f>
        <v>0</v>
      </c>
      <c r="JK282" s="515">
        <f t="array" ref="JK282">IFERROR(INDEX($N117:$N131,MATCH(1,IF($L117:$L131&lt;=JK$167,IF($M117:$M131&gt;=JK$167,1)),0))*$B117/12,0)</f>
        <v>0</v>
      </c>
      <c r="JL282" s="515">
        <f t="array" ref="JL282">IFERROR(INDEX($N117:$N131,MATCH(1,IF($L117:$L131&lt;=JL$167,IF($M117:$M131&gt;=JL$167,1)),0))*$B117/12,0)</f>
        <v>0</v>
      </c>
      <c r="JM282" s="515">
        <f t="array" ref="JM282">IFERROR(INDEX($N117:$N131,MATCH(1,IF($L117:$L131&lt;=JM$167,IF($M117:$M131&gt;=JM$167,1)),0))*$B117/12,0)</f>
        <v>0</v>
      </c>
      <c r="JN282" s="515">
        <f t="array" ref="JN282">IFERROR(INDEX($N117:$N131,MATCH(1,IF($L117:$L131&lt;=JN$167,IF($M117:$M131&gt;=JN$167,1)),0))*$B117/12,0)</f>
        <v>0</v>
      </c>
      <c r="JO282" s="515">
        <f t="array" ref="JO282">IFERROR(INDEX($N117:$N131,MATCH(1,IF($L117:$L131&lt;=JO$167,IF($M117:$M131&gt;=JO$167,1)),0))*$B117/12,0)</f>
        <v>0</v>
      </c>
      <c r="JP282" s="515">
        <f t="array" ref="JP282">IFERROR(INDEX($N117:$N131,MATCH(1,IF($L117:$L131&lt;=JP$167,IF($M117:$M131&gt;=JP$167,1)),0))*$B117/12,0)</f>
        <v>0</v>
      </c>
      <c r="JQ282" s="515">
        <f t="array" ref="JQ282">IFERROR(INDEX($N117:$N131,MATCH(1,IF($L117:$L131&lt;=JQ$167,IF($M117:$M131&gt;=JQ$167,1)),0))*$B117/12,0)</f>
        <v>0</v>
      </c>
      <c r="JR282" s="515">
        <f t="array" ref="JR282">IFERROR(INDEX($N117:$N131,MATCH(1,IF($L117:$L131&lt;=JR$167,IF($M117:$M131&gt;=JR$167,1)),0))*$B117/12,0)</f>
        <v>0</v>
      </c>
      <c r="JS282" s="515">
        <f t="array" ref="JS282">IFERROR(INDEX($N117:$N131,MATCH(1,IF($L117:$L131&lt;=JS$167,IF($M117:$M131&gt;=JS$167,1)),0))*$B117/12,0)</f>
        <v>0</v>
      </c>
      <c r="JT282" s="515">
        <f t="array" ref="JT282">IFERROR(INDEX($N117:$N131,MATCH(1,IF($L117:$L131&lt;=JT$167,IF($M117:$M131&gt;=JT$167,1)),0))*$B117/12,0)</f>
        <v>0</v>
      </c>
      <c r="JU282" s="515">
        <f t="array" ref="JU282">IFERROR(INDEX($N117:$N131,MATCH(1,IF($L117:$L131&lt;=JU$167,IF($M117:$M131&gt;=JU$167,1)),0))*$B117/12,0)</f>
        <v>0</v>
      </c>
      <c r="JV282" s="515">
        <f t="array" ref="JV282">IFERROR(INDEX($N117:$N131,MATCH(1,IF($L117:$L131&lt;=JV$167,IF($M117:$M131&gt;=JV$167,1)),0))*$B117/12,0)</f>
        <v>0</v>
      </c>
      <c r="JW282" s="515">
        <f t="array" ref="JW282">IFERROR(INDEX($N117:$N131,MATCH(1,IF($L117:$L131&lt;=JW$167,IF($M117:$M131&gt;=JW$167,1)),0))*$B117/12,0)</f>
        <v>0</v>
      </c>
      <c r="JX282" s="515">
        <f t="array" ref="JX282">IFERROR(INDEX($N117:$N131,MATCH(1,IF($L117:$L131&lt;=JX$167,IF($M117:$M131&gt;=JX$167,1)),0))*$B117/12,0)</f>
        <v>0</v>
      </c>
      <c r="JY282" s="515">
        <f t="array" ref="JY282">IFERROR(INDEX($N117:$N131,MATCH(1,IF($L117:$L131&lt;=JY$167,IF($M117:$M131&gt;=JY$167,1)),0))*$B117/12,0)</f>
        <v>0</v>
      </c>
      <c r="JZ282" s="515">
        <f t="array" ref="JZ282">IFERROR(INDEX($N117:$N131,MATCH(1,IF($L117:$L131&lt;=JZ$167,IF($M117:$M131&gt;=JZ$167,1)),0))*$B117/12,0)</f>
        <v>0</v>
      </c>
      <c r="KA282" s="515">
        <f t="array" ref="KA282">IFERROR(INDEX($N117:$N131,MATCH(1,IF($L117:$L131&lt;=KA$167,IF($M117:$M131&gt;=KA$167,1)),0))*$B117/12,0)</f>
        <v>0</v>
      </c>
      <c r="KB282" s="515">
        <f t="array" ref="KB282">IFERROR(INDEX($N117:$N131,MATCH(1,IF($L117:$L131&lt;=KB$167,IF($M117:$M131&gt;=KB$167,1)),0))*$B117/12,0)</f>
        <v>0</v>
      </c>
      <c r="KC282" s="515">
        <f t="array" ref="KC282">IFERROR(INDEX($N117:$N131,MATCH(1,IF($L117:$L131&lt;=KC$167,IF($M117:$M131&gt;=KC$167,1)),0))*$B117/12,0)</f>
        <v>0</v>
      </c>
      <c r="KD282" s="515">
        <f t="array" ref="KD282">IFERROR(INDEX($N117:$N131,MATCH(1,IF($L117:$L131&lt;=KD$167,IF($M117:$M131&gt;=KD$167,1)),0))*$B117/12,0)</f>
        <v>0</v>
      </c>
      <c r="KE282" s="515">
        <f t="array" ref="KE282">IFERROR(INDEX($N117:$N131,MATCH(1,IF($L117:$L131&lt;=KE$167,IF($M117:$M131&gt;=KE$167,1)),0))*$B117/12,0)</f>
        <v>0</v>
      </c>
      <c r="KF282" s="515">
        <f t="array" ref="KF282">IFERROR(INDEX($N117:$N131,MATCH(1,IF($L117:$L131&lt;=KF$167,IF($M117:$M131&gt;=KF$167,1)),0))*$B117/12,0)</f>
        <v>0</v>
      </c>
      <c r="KG282" s="515">
        <f t="array" ref="KG282">IFERROR(INDEX($N117:$N131,MATCH(1,IF($L117:$L131&lt;=KG$167,IF($M117:$M131&gt;=KG$167,1)),0))*$B117/12,0)</f>
        <v>0</v>
      </c>
      <c r="KH282" s="515">
        <f t="array" ref="KH282">IFERROR(INDEX($N117:$N131,MATCH(1,IF($L117:$L131&lt;=KH$167,IF($M117:$M131&gt;=KH$167,1)),0))*$B117/12,0)</f>
        <v>0</v>
      </c>
      <c r="KI282" s="515">
        <f t="array" ref="KI282">IFERROR(INDEX($N117:$N131,MATCH(1,IF($L117:$L131&lt;=KI$167,IF($M117:$M131&gt;=KI$167,1)),0))*$B117/12,0)</f>
        <v>0</v>
      </c>
      <c r="KJ282" s="515">
        <f t="array" ref="KJ282">IFERROR(INDEX($N117:$N131,MATCH(1,IF($L117:$L131&lt;=KJ$167,IF($M117:$M131&gt;=KJ$167,1)),0))*$B117/12,0)</f>
        <v>0</v>
      </c>
      <c r="KK282" s="515">
        <f t="array" ref="KK282">IFERROR(INDEX($N117:$N131,MATCH(1,IF($L117:$L131&lt;=KK$167,IF($M117:$M131&gt;=KK$167,1)),0))*$B117/12,0)</f>
        <v>0</v>
      </c>
      <c r="KL282" s="515">
        <f t="array" ref="KL282">IFERROR(INDEX($N117:$N131,MATCH(1,IF($L117:$L131&lt;=KL$167,IF($M117:$M131&gt;=KL$167,1)),0))*$B117/12,0)</f>
        <v>0</v>
      </c>
      <c r="KM282" s="515">
        <f t="array" ref="KM282">IFERROR(INDEX($N117:$N131,MATCH(1,IF($L117:$L131&lt;=KM$167,IF($M117:$M131&gt;=KM$167,1)),0))*$B117/12,0)</f>
        <v>0</v>
      </c>
      <c r="KN282" s="515">
        <f t="array" ref="KN282">IFERROR(INDEX($N117:$N131,MATCH(1,IF($L117:$L131&lt;=KN$167,IF($M117:$M131&gt;=KN$167,1)),0))*$B117/12,0)</f>
        <v>0</v>
      </c>
      <c r="KO282" s="515">
        <f t="array" ref="KO282">IFERROR(INDEX($N117:$N131,MATCH(1,IF($L117:$L131&lt;=KO$167,IF($M117:$M131&gt;=KO$167,1)),0))*$B117/12,0)</f>
        <v>0</v>
      </c>
      <c r="KP282" s="515">
        <f t="array" ref="KP282">IFERROR(INDEX($N117:$N131,MATCH(1,IF($L117:$L131&lt;=KP$167,IF($M117:$M131&gt;=KP$167,1)),0))*$B117/12,0)</f>
        <v>0</v>
      </c>
      <c r="KQ282" s="515">
        <f t="array" ref="KQ282">IFERROR(INDEX($N117:$N131,MATCH(1,IF($L117:$L131&lt;=KQ$167,IF($M117:$M131&gt;=KQ$167,1)),0))*$B117/12,0)</f>
        <v>0</v>
      </c>
      <c r="KR282" s="515">
        <f t="array" ref="KR282">IFERROR(INDEX($N117:$N131,MATCH(1,IF($L117:$L131&lt;=KR$167,IF($M117:$M131&gt;=KR$167,1)),0))*$B117/12,0)</f>
        <v>0</v>
      </c>
      <c r="KS282" s="515">
        <f t="array" ref="KS282">IFERROR(INDEX($N117:$N131,MATCH(1,IF($L117:$L131&lt;=KS$167,IF($M117:$M131&gt;=KS$167,1)),0))*$B117/12,0)</f>
        <v>0</v>
      </c>
      <c r="KT282" s="515">
        <f t="array" ref="KT282">IFERROR(INDEX($N117:$N131,MATCH(1,IF($L117:$L131&lt;=KT$167,IF($M117:$M131&gt;=KT$167,1)),0))*$B117/12,0)</f>
        <v>0</v>
      </c>
      <c r="KU282" s="515">
        <f t="array" ref="KU282">IFERROR(INDEX($N117:$N131,MATCH(1,IF($L117:$L131&lt;=KU$167,IF($M117:$M131&gt;=KU$167,1)),0))*$B117/12,0)</f>
        <v>0</v>
      </c>
      <c r="KV282" s="515">
        <f t="array" ref="KV282">IFERROR(INDEX($N117:$N131,MATCH(1,IF($L117:$L131&lt;=KV$167,IF($M117:$M131&gt;=KV$167,1)),0))*$B117/12,0)</f>
        <v>0</v>
      </c>
      <c r="KW282" s="515">
        <f t="array" ref="KW282">IFERROR(INDEX($N117:$N131,MATCH(1,IF($L117:$L131&lt;=KW$167,IF($M117:$M131&gt;=KW$167,1)),0))*$B117/12,0)</f>
        <v>0</v>
      </c>
      <c r="KX282" s="515">
        <f t="array" ref="KX282">IFERROR(INDEX($N117:$N131,MATCH(1,IF($L117:$L131&lt;=KX$167,IF($M117:$M131&gt;=KX$167,1)),0))*$B117/12,0)</f>
        <v>0</v>
      </c>
      <c r="KY282" s="515">
        <f t="array" ref="KY282">IFERROR(INDEX($N117:$N131,MATCH(1,IF($L117:$L131&lt;=KY$167,IF($M117:$M131&gt;=KY$167,1)),0))*$B117/12,0)</f>
        <v>0</v>
      </c>
      <c r="KZ282" s="515">
        <f t="array" ref="KZ282">IFERROR(INDEX($N117:$N131,MATCH(1,IF($L117:$L131&lt;=KZ$167,IF($M117:$M131&gt;=KZ$167,1)),0))*$B117/12,0)</f>
        <v>0</v>
      </c>
      <c r="LA282" s="515">
        <f t="array" ref="LA282">IFERROR(INDEX($N117:$N131,MATCH(1,IF($L117:$L131&lt;=LA$167,IF($M117:$M131&gt;=LA$167,1)),0))*$B117/12,0)</f>
        <v>0</v>
      </c>
      <c r="LB282" s="515">
        <f t="array" ref="LB282">IFERROR(INDEX($N117:$N131,MATCH(1,IF($L117:$L131&lt;=LB$167,IF($M117:$M131&gt;=LB$167,1)),0))*$B117/12,0)</f>
        <v>0</v>
      </c>
      <c r="LC282" s="515">
        <f t="array" ref="LC282">IFERROR(INDEX($N117:$N131,MATCH(1,IF($L117:$L131&lt;=LC$167,IF($M117:$M131&gt;=LC$167,1)),0))*$B117/12,0)</f>
        <v>0</v>
      </c>
      <c r="LD282" s="515">
        <f t="array" ref="LD282">IFERROR(INDEX($N117:$N131,MATCH(1,IF($L117:$L131&lt;=LD$167,IF($M117:$M131&gt;=LD$167,1)),0))*$B117/12,0)</f>
        <v>0</v>
      </c>
      <c r="LE282" s="515">
        <f t="array" ref="LE282">IFERROR(INDEX($N117:$N131,MATCH(1,IF($L117:$L131&lt;=LE$167,IF($M117:$M131&gt;=LE$167,1)),0))*$B117/12,0)</f>
        <v>0</v>
      </c>
      <c r="LF282" s="515">
        <f t="array" ref="LF282">IFERROR(INDEX($N117:$N131,MATCH(1,IF($L117:$L131&lt;=LF$167,IF($M117:$M131&gt;=LF$167,1)),0))*$B117/12,0)</f>
        <v>0</v>
      </c>
      <c r="LG282" s="515">
        <f t="array" ref="LG282">IFERROR(INDEX($N117:$N131,MATCH(1,IF($L117:$L131&lt;=LG$167,IF($M117:$M131&gt;=LG$167,1)),0))*$B117/12,0)</f>
        <v>0</v>
      </c>
      <c r="LH282" s="515">
        <f t="array" ref="LH282">IFERROR(INDEX($N117:$N131,MATCH(1,IF($L117:$L131&lt;=LH$167,IF($M117:$M131&gt;=LH$167,1)),0))*$B117/12,0)</f>
        <v>0</v>
      </c>
      <c r="LI282" s="515">
        <f t="array" ref="LI282">IFERROR(INDEX($N117:$N131,MATCH(1,IF($L117:$L131&lt;=LI$167,IF($M117:$M131&gt;=LI$167,1)),0))*$B117/12,0)</f>
        <v>0</v>
      </c>
      <c r="LJ282" s="515">
        <f t="array" ref="LJ282">IFERROR(INDEX($N117:$N131,MATCH(1,IF($L117:$L131&lt;=LJ$167,IF($M117:$M131&gt;=LJ$167,1)),0))*$B117/12,0)</f>
        <v>0</v>
      </c>
      <c r="LK282" s="515">
        <f t="array" ref="LK282">IFERROR(INDEX($N117:$N131,MATCH(1,IF($L117:$L131&lt;=LK$167,IF($M117:$M131&gt;=LK$167,1)),0))*$B117/12,0)</f>
        <v>0</v>
      </c>
      <c r="LL282" s="515">
        <f t="array" ref="LL282">IFERROR(INDEX($N117:$N131,MATCH(1,IF($L117:$L131&lt;=LL$167,IF($M117:$M131&gt;=LL$167,1)),0))*$B117/12,0)</f>
        <v>0</v>
      </c>
      <c r="LM282" s="515">
        <f t="array" ref="LM282">IFERROR(INDEX($N117:$N131,MATCH(1,IF($L117:$L131&lt;=LM$167,IF($M117:$M131&gt;=LM$167,1)),0))*$B117/12,0)</f>
        <v>0</v>
      </c>
      <c r="LN282" s="515">
        <f t="array" ref="LN282">IFERROR(INDEX($N117:$N131,MATCH(1,IF($L117:$L131&lt;=LN$167,IF($M117:$M131&gt;=LN$167,1)),0))*$B117/12,0)</f>
        <v>0</v>
      </c>
      <c r="LO282" s="515">
        <f t="array" ref="LO282">IFERROR(INDEX($N117:$N131,MATCH(1,IF($L117:$L131&lt;=LO$167,IF($M117:$M131&gt;=LO$167,1)),0))*$B117/12,0)</f>
        <v>0</v>
      </c>
      <c r="LP282" s="515">
        <f t="array" ref="LP282">IFERROR(INDEX($N117:$N131,MATCH(1,IF($L117:$L131&lt;=LP$167,IF($M117:$M131&gt;=LP$167,1)),0))*$B117/12,0)</f>
        <v>0</v>
      </c>
      <c r="LQ282" s="515">
        <f t="array" ref="LQ282">IFERROR(INDEX($N117:$N131,MATCH(1,IF($L117:$L131&lt;=LQ$167,IF($M117:$M131&gt;=LQ$167,1)),0))*$B117/12,0)</f>
        <v>0</v>
      </c>
      <c r="LR282" s="515">
        <f t="array" ref="LR282">IFERROR(INDEX($N117:$N131,MATCH(1,IF($L117:$L131&lt;=LR$167,IF($M117:$M131&gt;=LR$167,1)),0))*$B117/12,0)</f>
        <v>0</v>
      </c>
      <c r="LS282" s="515">
        <f t="array" ref="LS282">IFERROR(INDEX($N117:$N131,MATCH(1,IF($L117:$L131&lt;=LS$167,IF($M117:$M131&gt;=LS$167,1)),0))*$B117/12,0)</f>
        <v>0</v>
      </c>
      <c r="LT282" s="515">
        <f t="array" ref="LT282">IFERROR(INDEX($N117:$N131,MATCH(1,IF($L117:$L131&lt;=LT$167,IF($M117:$M131&gt;=LT$167,1)),0))*$B117/12,0)</f>
        <v>0</v>
      </c>
      <c r="LU282" s="515">
        <f t="array" ref="LU282">IFERROR(INDEX($N117:$N131,MATCH(1,IF($L117:$L131&lt;=LU$167,IF($M117:$M131&gt;=LU$167,1)),0))*$B117/12,0)</f>
        <v>0</v>
      </c>
      <c r="LV282" s="515">
        <f t="array" ref="LV282">IFERROR(INDEX($N117:$N131,MATCH(1,IF($L117:$L131&lt;=LV$167,IF($M117:$M131&gt;=LV$167,1)),0))*$B117/12,0)</f>
        <v>0</v>
      </c>
      <c r="LW282" s="515">
        <f t="array" ref="LW282">IFERROR(INDEX($N117:$N131,MATCH(1,IF($L117:$L131&lt;=LW$167,IF($M117:$M131&gt;=LW$167,1)),0))*$B117/12,0)</f>
        <v>0</v>
      </c>
      <c r="LX282" s="515">
        <f t="array" ref="LX282">IFERROR(INDEX($N117:$N131,MATCH(1,IF($L117:$L131&lt;=LX$167,IF($M117:$M131&gt;=LX$167,1)),0))*$B117/12,0)</f>
        <v>0</v>
      </c>
      <c r="LY282" s="515">
        <f t="array" ref="LY282">IFERROR(INDEX($N117:$N131,MATCH(1,IF($L117:$L131&lt;=LY$167,IF($M117:$M131&gt;=LY$167,1)),0))*$B117/12,0)</f>
        <v>0</v>
      </c>
      <c r="LZ282" s="515">
        <f t="array" ref="LZ282">IFERROR(INDEX($N117:$N131,MATCH(1,IF($L117:$L131&lt;=LZ$167,IF($M117:$M131&gt;=LZ$167,1)),0))*$B117/12,0)</f>
        <v>0</v>
      </c>
      <c r="MA282" s="515">
        <f t="array" ref="MA282">IFERROR(INDEX($N117:$N131,MATCH(1,IF($L117:$L131&lt;=MA$167,IF($M117:$M131&gt;=MA$167,1)),0))*$B117/12,0)</f>
        <v>0</v>
      </c>
      <c r="MB282" s="515">
        <f t="array" ref="MB282">IFERROR(INDEX($N117:$N131,MATCH(1,IF($L117:$L131&lt;=MB$167,IF($M117:$M131&gt;=MB$167,1)),0))*$B117/12,0)</f>
        <v>0</v>
      </c>
      <c r="MC282" s="515">
        <f t="array" ref="MC282">IFERROR(INDEX($N117:$N131,MATCH(1,IF($L117:$L131&lt;=MC$167,IF($M117:$M131&gt;=MC$167,1)),0))*$B117/12,0)</f>
        <v>0</v>
      </c>
      <c r="MD282" s="515">
        <f t="array" ref="MD282">IFERROR(INDEX($N117:$N131,MATCH(1,IF($L117:$L131&lt;=MD$167,IF($M117:$M131&gt;=MD$167,1)),0))*$B117/12,0)</f>
        <v>0</v>
      </c>
      <c r="ME282" s="515">
        <f t="array" ref="ME282">IFERROR(INDEX($N117:$N131,MATCH(1,IF($L117:$L131&lt;=ME$167,IF($M117:$M131&gt;=ME$167,1)),0))*$B117/12,0)</f>
        <v>0</v>
      </c>
      <c r="MF282" s="515">
        <f t="array" ref="MF282">IFERROR(INDEX($N117:$N131,MATCH(1,IF($L117:$L131&lt;=MF$167,IF($M117:$M131&gt;=MF$167,1)),0))*$B117/12,0)</f>
        <v>0</v>
      </c>
      <c r="MG282" s="515">
        <f t="array" ref="MG282">IFERROR(INDEX($N117:$N131,MATCH(1,IF($L117:$L131&lt;=MG$167,IF($M117:$M131&gt;=MG$167,1)),0))*$B117/12,0)</f>
        <v>0</v>
      </c>
      <c r="MH282" s="515">
        <f t="array" ref="MH282">IFERROR(INDEX($N117:$N131,MATCH(1,IF($L117:$L131&lt;=MH$167,IF($M117:$M131&gt;=MH$167,1)),0))*$B117/12,0)</f>
        <v>0</v>
      </c>
      <c r="MI282" s="515">
        <f t="array" ref="MI282">IFERROR(INDEX($N117:$N131,MATCH(1,IF($L117:$L131&lt;=MI$167,IF($M117:$M131&gt;=MI$167,1)),0))*$B117/12,0)</f>
        <v>0</v>
      </c>
      <c r="MJ282" s="515">
        <f t="array" ref="MJ282">IFERROR(INDEX($N117:$N131,MATCH(1,IF($L117:$L131&lt;=MJ$167,IF($M117:$M131&gt;=MJ$167,1)),0))*$B117/12,0)</f>
        <v>0</v>
      </c>
      <c r="MK282" s="515">
        <f t="array" ref="MK282">IFERROR(INDEX($N117:$N131,MATCH(1,IF($L117:$L131&lt;=MK$167,IF($M117:$M131&gt;=MK$167,1)),0))*$B117/12,0)</f>
        <v>0</v>
      </c>
      <c r="ML282" s="515">
        <f t="array" ref="ML282">IFERROR(INDEX($N117:$N131,MATCH(1,IF($L117:$L131&lt;=ML$167,IF($M117:$M131&gt;=ML$167,1)),0))*$B117/12,0)</f>
        <v>0</v>
      </c>
      <c r="MM282" s="515">
        <f t="array" ref="MM282">IFERROR(INDEX($N117:$N131,MATCH(1,IF($L117:$L131&lt;=MM$167,IF($M117:$M131&gt;=MM$167,1)),0))*$B117/12,0)</f>
        <v>0</v>
      </c>
      <c r="MN282" s="515">
        <f t="array" ref="MN282">IFERROR(INDEX($N117:$N131,MATCH(1,IF($L117:$L131&lt;=MN$167,IF($M117:$M131&gt;=MN$167,1)),0))*$B117/12,0)</f>
        <v>0</v>
      </c>
      <c r="MO282" s="515">
        <f t="array" ref="MO282">IFERROR(INDEX($N117:$N131,MATCH(1,IF($L117:$L131&lt;=MO$167,IF($M117:$M131&gt;=MO$167,1)),0))*$B117/12,0)</f>
        <v>0</v>
      </c>
      <c r="MP282" s="515">
        <f t="array" ref="MP282">IFERROR(INDEX($N117:$N131,MATCH(1,IF($L117:$L131&lt;=MP$167,IF($M117:$M131&gt;=MP$167,1)),0))*$B117/12,0)</f>
        <v>0</v>
      </c>
      <c r="MQ282" s="515">
        <f t="array" ref="MQ282">IFERROR(INDEX($N117:$N131,MATCH(1,IF($L117:$L131&lt;=MQ$167,IF($M117:$M131&gt;=MQ$167,1)),0))*$B117/12,0)</f>
        <v>0</v>
      </c>
      <c r="MR282" s="515">
        <f t="array" ref="MR282">IFERROR(INDEX($N117:$N131,MATCH(1,IF($L117:$L131&lt;=MR$167,IF($M117:$M131&gt;=MR$167,1)),0))*$B117/12,0)</f>
        <v>0</v>
      </c>
      <c r="MS282" s="515">
        <f t="array" ref="MS282">IFERROR(INDEX($N117:$N131,MATCH(1,IF($L117:$L131&lt;=MS$167,IF($M117:$M131&gt;=MS$167,1)),0))*$B117/12,0)</f>
        <v>0</v>
      </c>
      <c r="MT282" s="515">
        <f t="array" ref="MT282">IFERROR(INDEX($N117:$N131,MATCH(1,IF($L117:$L131&lt;=MT$167,IF($M117:$M131&gt;=MT$167,1)),0))*$B117/12,0)</f>
        <v>0</v>
      </c>
      <c r="MU282" s="515">
        <f t="array" ref="MU282">IFERROR(INDEX($N117:$N131,MATCH(1,IF($L117:$L131&lt;=MU$167,IF($M117:$M131&gt;=MU$167,1)),0))*$B117/12,0)</f>
        <v>0</v>
      </c>
      <c r="MV282" s="515">
        <f t="array" ref="MV282">IFERROR(INDEX($N117:$N131,MATCH(1,IF($L117:$L131&lt;=MV$167,IF($M117:$M131&gt;=MV$167,1)),0))*$B117/12,0)</f>
        <v>0</v>
      </c>
      <c r="MW282" s="515">
        <f t="array" ref="MW282">IFERROR(INDEX($N117:$N131,MATCH(1,IF($L117:$L131&lt;=MW$167,IF($M117:$M131&gt;=MW$167,1)),0))*$B117/12,0)</f>
        <v>0</v>
      </c>
      <c r="MX282" s="515">
        <f t="array" ref="MX282">IFERROR(INDEX($N117:$N131,MATCH(1,IF($L117:$L131&lt;=MX$167,IF($M117:$M131&gt;=MX$167,1)),0))*$B117/12,0)</f>
        <v>0</v>
      </c>
      <c r="MY282" s="515">
        <f t="array" ref="MY282">IFERROR(INDEX($N117:$N131,MATCH(1,IF($L117:$L131&lt;=MY$167,IF($M117:$M131&gt;=MY$167,1)),0))*$B117/12,0)</f>
        <v>0</v>
      </c>
      <c r="MZ282" s="515">
        <f t="array" ref="MZ282">IFERROR(INDEX($N117:$N131,MATCH(1,IF($L117:$L131&lt;=MZ$167,IF($M117:$M131&gt;=MZ$167,1)),0))*$B117/12,0)</f>
        <v>0</v>
      </c>
      <c r="NA282" s="515">
        <f t="array" ref="NA282">IFERROR(INDEX($N117:$N131,MATCH(1,IF($L117:$L131&lt;=NA$167,IF($M117:$M131&gt;=NA$167,1)),0))*$B117/12,0)</f>
        <v>0</v>
      </c>
      <c r="NB282" s="515">
        <f t="array" ref="NB282">IFERROR(INDEX($N117:$N131,MATCH(1,IF($L117:$L131&lt;=NB$167,IF($M117:$M131&gt;=NB$167,1)),0))*$B117/12,0)</f>
        <v>0</v>
      </c>
      <c r="NC282" s="515">
        <f t="array" ref="NC282">IFERROR(INDEX($N117:$N131,MATCH(1,IF($L117:$L131&lt;=NC$167,IF($M117:$M131&gt;=NC$167,1)),0))*$B117/12,0)</f>
        <v>0</v>
      </c>
      <c r="ND282" s="515">
        <f t="array" ref="ND282">IFERROR(INDEX($N117:$N131,MATCH(1,IF($L117:$L131&lt;=ND$167,IF($M117:$M131&gt;=ND$167,1)),0))*$B117/12,0)</f>
        <v>0</v>
      </c>
      <c r="NE282" s="515">
        <f t="array" ref="NE282">IFERROR(INDEX($N117:$N131,MATCH(1,IF($L117:$L131&lt;=NE$167,IF($M117:$M131&gt;=NE$167,1)),0))*$B117/12,0)</f>
        <v>0</v>
      </c>
      <c r="NF282" s="515">
        <f t="array" ref="NF282">IFERROR(INDEX($N117:$N131,MATCH(1,IF($L117:$L131&lt;=NF$167,IF($M117:$M131&gt;=NF$167,1)),0))*$B117/12,0)</f>
        <v>0</v>
      </c>
      <c r="NG282" s="515">
        <f t="array" ref="NG282">IFERROR(INDEX($N117:$N131,MATCH(1,IF($L117:$L131&lt;=NG$167,IF($M117:$M131&gt;=NG$167,1)),0))*$B117/12,0)</f>
        <v>0</v>
      </c>
      <c r="NH282" s="515">
        <f t="array" ref="NH282">IFERROR(INDEX($N117:$N131,MATCH(1,IF($L117:$L131&lt;=NH$167,IF($M117:$M131&gt;=NH$167,1)),0))*$B117/12,0)</f>
        <v>0</v>
      </c>
      <c r="NI282" s="515">
        <f t="array" ref="NI282">IFERROR(INDEX($N117:$N131,MATCH(1,IF($L117:$L131&lt;=NI$167,IF($M117:$M131&gt;=NI$167,1)),0))*$B117/12,0)</f>
        <v>0</v>
      </c>
      <c r="NJ282" s="515">
        <f t="array" ref="NJ282">IFERROR(INDEX($N117:$N131,MATCH(1,IF($L117:$L131&lt;=NJ$167,IF($M117:$M131&gt;=NJ$167,1)),0))*$B117/12,0)</f>
        <v>0</v>
      </c>
      <c r="NK282" s="516">
        <f t="array" ref="NK282">IFERROR(INDEX($N117:$N131,MATCH(1,IF($L117:$L131&lt;=NK$167,IF($M117:$M131&gt;=NK$167,1)),0))*$B117/12,0)</f>
        <v>0</v>
      </c>
    </row>
    <row r="283" spans="1:375" s="384" customFormat="1" ht="13.8" x14ac:dyDescent="0.3">
      <c r="A283" s="517">
        <f t="shared" si="452"/>
        <v>0</v>
      </c>
      <c r="B283" s="421" t="s">
        <v>315</v>
      </c>
      <c r="C283" s="514" t="s">
        <v>328</v>
      </c>
      <c r="D283" s="515">
        <f>IF(AND(D$167&lt;=$E117,D$167&gt;=EOMONTH($D117,0)),IF($G117="NNN",SUM(Expenses!B$14:B$18)*$F117,IF($G117="FSG",0,IF($G117="MG",SUMPRODUCT(Expenses!B$14:B$18,$I117:$I121)*$F117,MAX((Expenses!B$15-$K117/12)*$J117*$F117,0)+MAX((Expenses!B$14-$K118/12)*$J118*$F117,0)+MAX((Expenses!B$17-$K119/12)*$J119*$F117,0)+MAX((Expenses!B$16-$K120/12)*$J120*$F117,0)+MAX((Expenses!B$18-$K121/12)*$J121*$F117,0)))),0)</f>
        <v>0</v>
      </c>
      <c r="E283" s="515">
        <f>IF(AND(E$167&lt;=$E117,E$167&gt;=EOMONTH($D117,0)),IF($G117="NNN",SUM(Expenses!C$14:C$18)*$F117,IF($G117="FSG",0,IF($G117="MG",SUMPRODUCT(Expenses!C$14:C$18,$I117:$I121)*$F117,MAX((Expenses!C$15-$K117/12)*$J117*$F117,0)+MAX((Expenses!C$14-$K118/12)*$J118*$F117,0)+MAX((Expenses!C$17-$K119/12)*$J119*$F117,0)+MAX((Expenses!C$16-$K120/12)*$J120*$F117,0)+MAX((Expenses!C$18-$K121/12)*$J121*$F117,0)))),0)</f>
        <v>0</v>
      </c>
      <c r="F283" s="515">
        <f>IF(AND(F$167&lt;=$E117,F$167&gt;=EOMONTH($D117,0)),IF($G117="NNN",SUM(Expenses!D$14:D$18)*$F117,IF($G117="FSG",0,IF($G117="MG",SUMPRODUCT(Expenses!D$14:D$18,$I117:$I121)*$F117,MAX((Expenses!D$15-$K117/12)*$J117*$F117,0)+MAX((Expenses!D$14-$K118/12)*$J118*$F117,0)+MAX((Expenses!D$17-$K119/12)*$J119*$F117,0)+MAX((Expenses!D$16-$K120/12)*$J120*$F117,0)+MAX((Expenses!D$18-$K121/12)*$J121*$F117,0)))),0)</f>
        <v>0</v>
      </c>
      <c r="G283" s="515">
        <f>IF(AND(G$167&lt;=$E117,G$167&gt;=EOMONTH($D117,0)),IF($G117="NNN",SUM(Expenses!E$14:E$18)*$F117,IF($G117="FSG",0,IF($G117="MG",SUMPRODUCT(Expenses!E$14:E$18,$I117:$I121)*$F117,MAX((Expenses!E$15-$K117/12)*$J117*$F117,0)+MAX((Expenses!E$14-$K118/12)*$J118*$F117,0)+MAX((Expenses!E$17-$K119/12)*$J119*$F117,0)+MAX((Expenses!E$16-$K120/12)*$J120*$F117,0)+MAX((Expenses!E$18-$K121/12)*$J121*$F117,0)))),0)</f>
        <v>0</v>
      </c>
      <c r="H283" s="515">
        <f>IF(AND(H$167&lt;=$E117,H$167&gt;=EOMONTH($D117,0)),IF($G117="NNN",SUM(Expenses!F$14:F$18)*$F117,IF($G117="FSG",0,IF($G117="MG",SUMPRODUCT(Expenses!F$14:F$18,$I117:$I121)*$F117,MAX((Expenses!F$15-$K117/12)*$J117*$F117,0)+MAX((Expenses!F$14-$K118/12)*$J118*$F117,0)+MAX((Expenses!F$17-$K119/12)*$J119*$F117,0)+MAX((Expenses!F$16-$K120/12)*$J120*$F117,0)+MAX((Expenses!F$18-$K121/12)*$J121*$F117,0)))),0)</f>
        <v>0</v>
      </c>
      <c r="I283" s="515">
        <f>IF(AND(I$167&lt;=$E117,I$167&gt;=EOMONTH($D117,0)),IF($G117="NNN",SUM(Expenses!G$14:G$18)*$F117,IF($G117="FSG",0,IF($G117="MG",SUMPRODUCT(Expenses!G$14:G$18,$I117:$I121)*$F117,MAX((Expenses!G$15-$K117/12)*$J117*$F117,0)+MAX((Expenses!G$14-$K118/12)*$J118*$F117,0)+MAX((Expenses!G$17-$K119/12)*$J119*$F117,0)+MAX((Expenses!G$16-$K120/12)*$J120*$F117,0)+MAX((Expenses!G$18-$K121/12)*$J121*$F117,0)))),0)</f>
        <v>0</v>
      </c>
      <c r="J283" s="515">
        <f>IF(AND(J$167&lt;=$E117,J$167&gt;=EOMONTH($D117,0)),IF($G117="NNN",SUM(Expenses!H$14:H$18)*$F117,IF($G117="FSG",0,IF($G117="MG",SUMPRODUCT(Expenses!H$14:H$18,$I117:$I121)*$F117,MAX((Expenses!H$15-$K117/12)*$J117*$F117,0)+MAX((Expenses!H$14-$K118/12)*$J118*$F117,0)+MAX((Expenses!H$17-$K119/12)*$J119*$F117,0)+MAX((Expenses!H$16-$K120/12)*$J120*$F117,0)+MAX((Expenses!H$18-$K121/12)*$J121*$F117,0)))),0)</f>
        <v>0</v>
      </c>
      <c r="K283" s="515">
        <f>IF(AND(K$167&lt;=$E117,K$167&gt;=EOMONTH($D117,0)),IF($G117="NNN",SUM(Expenses!I$14:I$18)*$F117,IF($G117="FSG",0,IF($G117="MG",SUMPRODUCT(Expenses!I$14:I$18,$I117:$I121)*$F117,MAX((Expenses!I$15-$K117/12)*$J117*$F117,0)+MAX((Expenses!I$14-$K118/12)*$J118*$F117,0)+MAX((Expenses!I$17-$K119/12)*$J119*$F117,0)+MAX((Expenses!I$16-$K120/12)*$J120*$F117,0)+MAX((Expenses!I$18-$K121/12)*$J121*$F117,0)))),0)</f>
        <v>0</v>
      </c>
      <c r="L283" s="515">
        <f>IF(AND(L$167&lt;=$E117,L$167&gt;=EOMONTH($D117,0)),IF($G117="NNN",SUM(Expenses!J$14:J$18)*$F117,IF($G117="FSG",0,IF($G117="MG",SUMPRODUCT(Expenses!J$14:J$18,$I117:$I121)*$F117,MAX((Expenses!J$15-$K117/12)*$J117*$F117,0)+MAX((Expenses!J$14-$K118/12)*$J118*$F117,0)+MAX((Expenses!J$17-$K119/12)*$J119*$F117,0)+MAX((Expenses!J$16-$K120/12)*$J120*$F117,0)+MAX((Expenses!J$18-$K121/12)*$J121*$F117,0)))),0)</f>
        <v>0</v>
      </c>
      <c r="M283" s="515">
        <f>IF(AND(M$167&lt;=$E117,M$167&gt;=EOMONTH($D117,0)),IF($G117="NNN",SUM(Expenses!K$14:K$18)*$F117,IF($G117="FSG",0,IF($G117="MG",SUMPRODUCT(Expenses!K$14:K$18,$I117:$I121)*$F117,MAX((Expenses!K$15-$K117/12)*$J117*$F117,0)+MAX((Expenses!K$14-$K118/12)*$J118*$F117,0)+MAX((Expenses!K$17-$K119/12)*$J119*$F117,0)+MAX((Expenses!K$16-$K120/12)*$J120*$F117,0)+MAX((Expenses!K$18-$K121/12)*$J121*$F117,0)))),0)</f>
        <v>0</v>
      </c>
      <c r="N283" s="515">
        <f>IF(AND(N$167&lt;=$E117,N$167&gt;=EOMONTH($D117,0)),IF($G117="NNN",SUM(Expenses!L$14:L$18)*$F117,IF($G117="FSG",0,IF($G117="MG",SUMPRODUCT(Expenses!L$14:L$18,$I117:$I121)*$F117,MAX((Expenses!L$15-$K117/12)*$J117*$F117,0)+MAX((Expenses!L$14-$K118/12)*$J118*$F117,0)+MAX((Expenses!L$17-$K119/12)*$J119*$F117,0)+MAX((Expenses!L$16-$K120/12)*$J120*$F117,0)+MAX((Expenses!L$18-$K121/12)*$J121*$F117,0)))),0)</f>
        <v>0</v>
      </c>
      <c r="O283" s="515">
        <f>IF(AND(O$167&lt;=$E117,O$167&gt;=EOMONTH($D117,0)),IF($G117="NNN",SUM(Expenses!M$14:M$18)*$F117,IF($G117="FSG",0,IF($G117="MG",SUMPRODUCT(Expenses!M$14:M$18,$I117:$I121)*$F117,MAX((Expenses!M$15-$K117/12)*$J117*$F117,0)+MAX((Expenses!M$14-$K118/12)*$J118*$F117,0)+MAX((Expenses!M$17-$K119/12)*$J119*$F117,0)+MAX((Expenses!M$16-$K120/12)*$J120*$F117,0)+MAX((Expenses!M$18-$K121/12)*$J121*$F117,0)))),0)</f>
        <v>0</v>
      </c>
      <c r="P283" s="515">
        <f>IF(AND(P$167&lt;=$E117,P$167&gt;=EOMONTH($D117,0)),IF($G117="NNN",SUM(Expenses!N$14:N$18)*$F117,IF($G117="FSG",0,IF($G117="MG",SUMPRODUCT(Expenses!N$14:N$18,$I117:$I121)*$F117,MAX((Expenses!N$15-$K117/12)*$J117*$F117,0)+MAX((Expenses!N$14-$K118/12)*$J118*$F117,0)+MAX((Expenses!N$17-$K119/12)*$J119*$F117,0)+MAX((Expenses!N$16-$K120/12)*$J120*$F117,0)+MAX((Expenses!N$18-$K121/12)*$J121*$F117,0)))),0)</f>
        <v>0</v>
      </c>
      <c r="Q283" s="515">
        <f>IF(AND(Q$167&lt;=$E117,Q$167&gt;=EOMONTH($D117,0)),IF($G117="NNN",SUM(Expenses!O$14:O$18)*$F117,IF($G117="FSG",0,IF($G117="MG",SUMPRODUCT(Expenses!O$14:O$18,$I117:$I121)*$F117,MAX((Expenses!O$15-$K117/12)*$J117*$F117,0)+MAX((Expenses!O$14-$K118/12)*$J118*$F117,0)+MAX((Expenses!O$17-$K119/12)*$J119*$F117,0)+MAX((Expenses!O$16-$K120/12)*$J120*$F117,0)+MAX((Expenses!O$18-$K121/12)*$J121*$F117,0)))),0)</f>
        <v>0</v>
      </c>
      <c r="R283" s="515">
        <f>IF(AND(R$167&lt;=$E117,R$167&gt;=EOMONTH($D117,0)),IF($G117="NNN",SUM(Expenses!P$14:P$18)*$F117,IF($G117="FSG",0,IF($G117="MG",SUMPRODUCT(Expenses!P$14:P$18,$I117:$I121)*$F117,MAX((Expenses!P$15-$K117/12)*$J117*$F117,0)+MAX((Expenses!P$14-$K118/12)*$J118*$F117,0)+MAX((Expenses!P$17-$K119/12)*$J119*$F117,0)+MAX((Expenses!P$16-$K120/12)*$J120*$F117,0)+MAX((Expenses!P$18-$K121/12)*$J121*$F117,0)))),0)</f>
        <v>0</v>
      </c>
      <c r="S283" s="515">
        <f>IF(AND(S$167&lt;=$E117,S$167&gt;=EOMONTH($D117,0)),IF($G117="NNN",SUM(Expenses!Q$14:Q$18)*$F117,IF($G117="FSG",0,IF($G117="MG",SUMPRODUCT(Expenses!Q$14:Q$18,$I117:$I121)*$F117,MAX((Expenses!Q$15-$K117/12)*$J117*$F117,0)+MAX((Expenses!Q$14-$K118/12)*$J118*$F117,0)+MAX((Expenses!Q$17-$K119/12)*$J119*$F117,0)+MAX((Expenses!Q$16-$K120/12)*$J120*$F117,0)+MAX((Expenses!Q$18-$K121/12)*$J121*$F117,0)))),0)</f>
        <v>0</v>
      </c>
      <c r="T283" s="515">
        <f>IF(AND(T$167&lt;=$E117,T$167&gt;=EOMONTH($D117,0)),IF($G117="NNN",SUM(Expenses!R$14:R$18)*$F117,IF($G117="FSG",0,IF($G117="MG",SUMPRODUCT(Expenses!R$14:R$18,$I117:$I121)*$F117,MAX((Expenses!R$15-$K117/12)*$J117*$F117,0)+MAX((Expenses!R$14-$K118/12)*$J118*$F117,0)+MAX((Expenses!R$17-$K119/12)*$J119*$F117,0)+MAX((Expenses!R$16-$K120/12)*$J120*$F117,0)+MAX((Expenses!R$18-$K121/12)*$J121*$F117,0)))),0)</f>
        <v>0</v>
      </c>
      <c r="U283" s="515">
        <f>IF(AND(U$167&lt;=$E117,U$167&gt;=EOMONTH($D117,0)),IF($G117="NNN",SUM(Expenses!S$14:S$18)*$F117,IF($G117="FSG",0,IF($G117="MG",SUMPRODUCT(Expenses!S$14:S$18,$I117:$I121)*$F117,MAX((Expenses!S$15-$K117/12)*$J117*$F117,0)+MAX((Expenses!S$14-$K118/12)*$J118*$F117,0)+MAX((Expenses!S$17-$K119/12)*$J119*$F117,0)+MAX((Expenses!S$16-$K120/12)*$J120*$F117,0)+MAX((Expenses!S$18-$K121/12)*$J121*$F117,0)))),0)</f>
        <v>0</v>
      </c>
      <c r="V283" s="515">
        <f>IF(AND(V$167&lt;=$E117,V$167&gt;=EOMONTH($D117,0)),IF($G117="NNN",SUM(Expenses!T$14:T$18)*$F117,IF($G117="FSG",0,IF($G117="MG",SUMPRODUCT(Expenses!T$14:T$18,$I117:$I121)*$F117,MAX((Expenses!T$15-$K117/12)*$J117*$F117,0)+MAX((Expenses!T$14-$K118/12)*$J118*$F117,0)+MAX((Expenses!T$17-$K119/12)*$J119*$F117,0)+MAX((Expenses!T$16-$K120/12)*$J120*$F117,0)+MAX((Expenses!T$18-$K121/12)*$J121*$F117,0)))),0)</f>
        <v>0</v>
      </c>
      <c r="W283" s="515">
        <f>IF(AND(W$167&lt;=$E117,W$167&gt;=EOMONTH($D117,0)),IF($G117="NNN",SUM(Expenses!U$14:U$18)*$F117,IF($G117="FSG",0,IF($G117="MG",SUMPRODUCT(Expenses!U$14:U$18,$I117:$I121)*$F117,MAX((Expenses!U$15-$K117/12)*$J117*$F117,0)+MAX((Expenses!U$14-$K118/12)*$J118*$F117,0)+MAX((Expenses!U$17-$K119/12)*$J119*$F117,0)+MAX((Expenses!U$16-$K120/12)*$J120*$F117,0)+MAX((Expenses!U$18-$K121/12)*$J121*$F117,0)))),0)</f>
        <v>0</v>
      </c>
      <c r="X283" s="515">
        <f>IF(AND(X$167&lt;=$E117,X$167&gt;=EOMONTH($D117,0)),IF($G117="NNN",SUM(Expenses!V$14:V$18)*$F117,IF($G117="FSG",0,IF($G117="MG",SUMPRODUCT(Expenses!V$14:V$18,$I117:$I121)*$F117,MAX((Expenses!V$15-$K117/12)*$J117*$F117,0)+MAX((Expenses!V$14-$K118/12)*$J118*$F117,0)+MAX((Expenses!V$17-$K119/12)*$J119*$F117,0)+MAX((Expenses!V$16-$K120/12)*$J120*$F117,0)+MAX((Expenses!V$18-$K121/12)*$J121*$F117,0)))),0)</f>
        <v>0</v>
      </c>
      <c r="Y283" s="515">
        <f>IF(AND(Y$167&lt;=$E117,Y$167&gt;=EOMONTH($D117,0)),IF($G117="NNN",SUM(Expenses!W$14:W$18)*$F117,IF($G117="FSG",0,IF($G117="MG",SUMPRODUCT(Expenses!W$14:W$18,$I117:$I121)*$F117,MAX((Expenses!W$15-$K117/12)*$J117*$F117,0)+MAX((Expenses!W$14-$K118/12)*$J118*$F117,0)+MAX((Expenses!W$17-$K119/12)*$J119*$F117,0)+MAX((Expenses!W$16-$K120/12)*$J120*$F117,0)+MAX((Expenses!W$18-$K121/12)*$J121*$F117,0)))),0)</f>
        <v>0</v>
      </c>
      <c r="Z283" s="515">
        <f>IF(AND(Z$167&lt;=$E117,Z$167&gt;=EOMONTH($D117,0)),IF($G117="NNN",SUM(Expenses!X$14:X$18)*$F117,IF($G117="FSG",0,IF($G117="MG",SUMPRODUCT(Expenses!X$14:X$18,$I117:$I121)*$F117,MAX((Expenses!X$15-$K117/12)*$J117*$F117,0)+MAX((Expenses!X$14-$K118/12)*$J118*$F117,0)+MAX((Expenses!X$17-$K119/12)*$J119*$F117,0)+MAX((Expenses!X$16-$K120/12)*$J120*$F117,0)+MAX((Expenses!X$18-$K121/12)*$J121*$F117,0)))),0)</f>
        <v>0</v>
      </c>
      <c r="AA283" s="515">
        <f>IF(AND(AA$167&lt;=$E117,AA$167&gt;=EOMONTH($D117,0)),IF($G117="NNN",SUM(Expenses!Y$14:Y$18)*$F117,IF($G117="FSG",0,IF($G117="MG",SUMPRODUCT(Expenses!Y$14:Y$18,$I117:$I121)*$F117,MAX((Expenses!Y$15-$K117/12)*$J117*$F117,0)+MAX((Expenses!Y$14-$K118/12)*$J118*$F117,0)+MAX((Expenses!Y$17-$K119/12)*$J119*$F117,0)+MAX((Expenses!Y$16-$K120/12)*$J120*$F117,0)+MAX((Expenses!Y$18-$K121/12)*$J121*$F117,0)))),0)</f>
        <v>0</v>
      </c>
      <c r="AB283" s="515">
        <f>IF(AND(AB$167&lt;=$E117,AB$167&gt;=EOMONTH($D117,0)),IF($G117="NNN",SUM(Expenses!Z$14:Z$18)*$F117,IF($G117="FSG",0,IF($G117="MG",SUMPRODUCT(Expenses!Z$14:Z$18,$I117:$I121)*$F117,MAX((Expenses!Z$15-$K117/12)*$J117*$F117,0)+MAX((Expenses!Z$14-$K118/12)*$J118*$F117,0)+MAX((Expenses!Z$17-$K119/12)*$J119*$F117,0)+MAX((Expenses!Z$16-$K120/12)*$J120*$F117,0)+MAX((Expenses!Z$18-$K121/12)*$J121*$F117,0)))),0)</f>
        <v>0</v>
      </c>
      <c r="AC283" s="515">
        <f>IF(AND(AC$167&lt;=$E117,AC$167&gt;=EOMONTH($D117,0)),IF($G117="NNN",SUM(Expenses!AA$14:AA$18)*$F117,IF($G117="FSG",0,IF($G117="MG",SUMPRODUCT(Expenses!AA$14:AA$18,$I117:$I121)*$F117,MAX((Expenses!AA$15-$K117/12)*$J117*$F117,0)+MAX((Expenses!AA$14-$K118/12)*$J118*$F117,0)+MAX((Expenses!AA$17-$K119/12)*$J119*$F117,0)+MAX((Expenses!AA$16-$K120/12)*$J120*$F117,0)+MAX((Expenses!AA$18-$K121/12)*$J121*$F117,0)))),0)</f>
        <v>0</v>
      </c>
      <c r="AD283" s="515">
        <f>IF(AND(AD$167&lt;=$E117,AD$167&gt;=EOMONTH($D117,0)),IF($G117="NNN",SUM(Expenses!AB$14:AB$18)*$F117,IF($G117="FSG",0,IF($G117="MG",SUMPRODUCT(Expenses!AB$14:AB$18,$I117:$I121)*$F117,MAX((Expenses!AB$15-$K117/12)*$J117*$F117,0)+MAX((Expenses!AB$14-$K118/12)*$J118*$F117,0)+MAX((Expenses!AB$17-$K119/12)*$J119*$F117,0)+MAX((Expenses!AB$16-$K120/12)*$J120*$F117,0)+MAX((Expenses!AB$18-$K121/12)*$J121*$F117,0)))),0)</f>
        <v>0</v>
      </c>
      <c r="AE283" s="515">
        <f>IF(AND(AE$167&lt;=$E117,AE$167&gt;=EOMONTH($D117,0)),IF($G117="NNN",SUM(Expenses!AC$14:AC$18)*$F117,IF($G117="FSG",0,IF($G117="MG",SUMPRODUCT(Expenses!AC$14:AC$18,$I117:$I121)*$F117,MAX((Expenses!AC$15-$K117/12)*$J117*$F117,0)+MAX((Expenses!AC$14-$K118/12)*$J118*$F117,0)+MAX((Expenses!AC$17-$K119/12)*$J119*$F117,0)+MAX((Expenses!AC$16-$K120/12)*$J120*$F117,0)+MAX((Expenses!AC$18-$K121/12)*$J121*$F117,0)))),0)</f>
        <v>0</v>
      </c>
      <c r="AF283" s="515">
        <f>IF(AND(AF$167&lt;=$E117,AF$167&gt;=EOMONTH($D117,0)),IF($G117="NNN",SUM(Expenses!AD$14:AD$18)*$F117,IF($G117="FSG",0,IF($G117="MG",SUMPRODUCT(Expenses!AD$14:AD$18,$I117:$I121)*$F117,MAX((Expenses!AD$15-$K117/12)*$J117*$F117,0)+MAX((Expenses!AD$14-$K118/12)*$J118*$F117,0)+MAX((Expenses!AD$17-$K119/12)*$J119*$F117,0)+MAX((Expenses!AD$16-$K120/12)*$J120*$F117,0)+MAX((Expenses!AD$18-$K121/12)*$J121*$F117,0)))),0)</f>
        <v>0</v>
      </c>
      <c r="AG283" s="515">
        <f>IF(AND(AG$167&lt;=$E117,AG$167&gt;=EOMONTH($D117,0)),IF($G117="NNN",SUM(Expenses!AE$14:AE$18)*$F117,IF($G117="FSG",0,IF($G117="MG",SUMPRODUCT(Expenses!AE$14:AE$18,$I117:$I121)*$F117,MAX((Expenses!AE$15-$K117/12)*$J117*$F117,0)+MAX((Expenses!AE$14-$K118/12)*$J118*$F117,0)+MAX((Expenses!AE$17-$K119/12)*$J119*$F117,0)+MAX((Expenses!AE$16-$K120/12)*$J120*$F117,0)+MAX((Expenses!AE$18-$K121/12)*$J121*$F117,0)))),0)</f>
        <v>0</v>
      </c>
      <c r="AH283" s="515">
        <f>IF(AND(AH$167&lt;=$E117,AH$167&gt;=EOMONTH($D117,0)),IF($G117="NNN",SUM(Expenses!AF$14:AF$18)*$F117,IF($G117="FSG",0,IF($G117="MG",SUMPRODUCT(Expenses!AF$14:AF$18,$I117:$I121)*$F117,MAX((Expenses!AF$15-$K117/12)*$J117*$F117,0)+MAX((Expenses!AF$14-$K118/12)*$J118*$F117,0)+MAX((Expenses!AF$17-$K119/12)*$J119*$F117,0)+MAX((Expenses!AF$16-$K120/12)*$J120*$F117,0)+MAX((Expenses!AF$18-$K121/12)*$J121*$F117,0)))),0)</f>
        <v>0</v>
      </c>
      <c r="AI283" s="515">
        <f>IF(AND(AI$167&lt;=$E117,AI$167&gt;=EOMONTH($D117,0)),IF($G117="NNN",SUM(Expenses!AG$14:AG$18)*$F117,IF($G117="FSG",0,IF($G117="MG",SUMPRODUCT(Expenses!AG$14:AG$18,$I117:$I121)*$F117,MAX((Expenses!AG$15-$K117/12)*$J117*$F117,0)+MAX((Expenses!AG$14-$K118/12)*$J118*$F117,0)+MAX((Expenses!AG$17-$K119/12)*$J119*$F117,0)+MAX((Expenses!AG$16-$K120/12)*$J120*$F117,0)+MAX((Expenses!AG$18-$K121/12)*$J121*$F117,0)))),0)</f>
        <v>0</v>
      </c>
      <c r="AJ283" s="515">
        <f>IF(AND(AJ$167&lt;=$E117,AJ$167&gt;=EOMONTH($D117,0)),IF($G117="NNN",SUM(Expenses!AH$14:AH$18)*$F117,IF($G117="FSG",0,IF($G117="MG",SUMPRODUCT(Expenses!AH$14:AH$18,$I117:$I121)*$F117,MAX((Expenses!AH$15-$K117/12)*$J117*$F117,0)+MAX((Expenses!AH$14-$K118/12)*$J118*$F117,0)+MAX((Expenses!AH$17-$K119/12)*$J119*$F117,0)+MAX((Expenses!AH$16-$K120/12)*$J120*$F117,0)+MAX((Expenses!AH$18-$K121/12)*$J121*$F117,0)))),0)</f>
        <v>0</v>
      </c>
      <c r="AK283" s="515">
        <f>IF(AND(AK$167&lt;=$E117,AK$167&gt;=EOMONTH($D117,0)),IF($G117="NNN",SUM(Expenses!AI$14:AI$18)*$F117,IF($G117="FSG",0,IF($G117="MG",SUMPRODUCT(Expenses!AI$14:AI$18,$I117:$I121)*$F117,MAX((Expenses!AI$15-$K117/12)*$J117*$F117,0)+MAX((Expenses!AI$14-$K118/12)*$J118*$F117,0)+MAX((Expenses!AI$17-$K119/12)*$J119*$F117,0)+MAX((Expenses!AI$16-$K120/12)*$J120*$F117,0)+MAX((Expenses!AI$18-$K121/12)*$J121*$F117,0)))),0)</f>
        <v>0</v>
      </c>
      <c r="AL283" s="515">
        <f>IF(AND(AL$167&lt;=$E117,AL$167&gt;=EOMONTH($D117,0)),IF($G117="NNN",SUM(Expenses!AJ$14:AJ$18)*$F117,IF($G117="FSG",0,IF($G117="MG",SUMPRODUCT(Expenses!AJ$14:AJ$18,$I117:$I121)*$F117,MAX((Expenses!AJ$15-$K117/12)*$J117*$F117,0)+MAX((Expenses!AJ$14-$K118/12)*$J118*$F117,0)+MAX((Expenses!AJ$17-$K119/12)*$J119*$F117,0)+MAX((Expenses!AJ$16-$K120/12)*$J120*$F117,0)+MAX((Expenses!AJ$18-$K121/12)*$J121*$F117,0)))),0)</f>
        <v>0</v>
      </c>
      <c r="AM283" s="515">
        <f>IF(AND(AM$167&lt;=$E117,AM$167&gt;=EOMONTH($D117,0)),IF($G117="NNN",SUM(Expenses!AK$14:AK$18)*$F117,IF($G117="FSG",0,IF($G117="MG",SUMPRODUCT(Expenses!AK$14:AK$18,$I117:$I121)*$F117,MAX((Expenses!AK$15-$K117/12)*$J117*$F117,0)+MAX((Expenses!AK$14-$K118/12)*$J118*$F117,0)+MAX((Expenses!AK$17-$K119/12)*$J119*$F117,0)+MAX((Expenses!AK$16-$K120/12)*$J120*$F117,0)+MAX((Expenses!AK$18-$K121/12)*$J121*$F117,0)))),0)</f>
        <v>0</v>
      </c>
      <c r="AN283" s="515">
        <f>IF(AND(AN$167&lt;=$E117,AN$167&gt;=EOMONTH($D117,0)),IF($G117="NNN",SUM(Expenses!AL$14:AL$18)*$F117,IF($G117="FSG",0,IF($G117="MG",SUMPRODUCT(Expenses!AL$14:AL$18,$I117:$I121)*$F117,MAX((Expenses!AL$15-$K117/12)*$J117*$F117,0)+MAX((Expenses!AL$14-$K118/12)*$J118*$F117,0)+MAX((Expenses!AL$17-$K119/12)*$J119*$F117,0)+MAX((Expenses!AL$16-$K120/12)*$J120*$F117,0)+MAX((Expenses!AL$18-$K121/12)*$J121*$F117,0)))),0)</f>
        <v>0</v>
      </c>
      <c r="AO283" s="515">
        <f>IF(AND(AO$167&lt;=$E117,AO$167&gt;=EOMONTH($D117,0)),IF($G117="NNN",SUM(Expenses!AM$14:AM$18)*$F117,IF($G117="FSG",0,IF($G117="MG",SUMPRODUCT(Expenses!AM$14:AM$18,$I117:$I121)*$F117,MAX((Expenses!AM$15-$K117/12)*$J117*$F117,0)+MAX((Expenses!AM$14-$K118/12)*$J118*$F117,0)+MAX((Expenses!AM$17-$K119/12)*$J119*$F117,0)+MAX((Expenses!AM$16-$K120/12)*$J120*$F117,0)+MAX((Expenses!AM$18-$K121/12)*$J121*$F117,0)))),0)</f>
        <v>0</v>
      </c>
      <c r="AP283" s="515">
        <f>IF(AND(AP$167&lt;=$E117,AP$167&gt;=EOMONTH($D117,0)),IF($G117="NNN",SUM(Expenses!AN$14:AN$18)*$F117,IF($G117="FSG",0,IF($G117="MG",SUMPRODUCT(Expenses!AN$14:AN$18,$I117:$I121)*$F117,MAX((Expenses!AN$15-$K117/12)*$J117*$F117,0)+MAX((Expenses!AN$14-$K118/12)*$J118*$F117,0)+MAX((Expenses!AN$17-$K119/12)*$J119*$F117,0)+MAX((Expenses!AN$16-$K120/12)*$J120*$F117,0)+MAX((Expenses!AN$18-$K121/12)*$J121*$F117,0)))),0)</f>
        <v>0</v>
      </c>
      <c r="AQ283" s="515">
        <f>IF(AND(AQ$167&lt;=$E117,AQ$167&gt;=EOMONTH($D117,0)),IF($G117="NNN",SUM(Expenses!AO$14:AO$18)*$F117,IF($G117="FSG",0,IF($G117="MG",SUMPRODUCT(Expenses!AO$14:AO$18,$I117:$I121)*$F117,MAX((Expenses!AO$15-$K117/12)*$J117*$F117,0)+MAX((Expenses!AO$14-$K118/12)*$J118*$F117,0)+MAX((Expenses!AO$17-$K119/12)*$J119*$F117,0)+MAX((Expenses!AO$16-$K120/12)*$J120*$F117,0)+MAX((Expenses!AO$18-$K121/12)*$J121*$F117,0)))),0)</f>
        <v>0</v>
      </c>
      <c r="AR283" s="515">
        <f>IF(AND(AR$167&lt;=$E117,AR$167&gt;=EOMONTH($D117,0)),IF($G117="NNN",SUM(Expenses!AP$14:AP$18)*$F117,IF($G117="FSG",0,IF($G117="MG",SUMPRODUCT(Expenses!AP$14:AP$18,$I117:$I121)*$F117,MAX((Expenses!AP$15-$K117/12)*$J117*$F117,0)+MAX((Expenses!AP$14-$K118/12)*$J118*$F117,0)+MAX((Expenses!AP$17-$K119/12)*$J119*$F117,0)+MAX((Expenses!AP$16-$K120/12)*$J120*$F117,0)+MAX((Expenses!AP$18-$K121/12)*$J121*$F117,0)))),0)</f>
        <v>0</v>
      </c>
      <c r="AS283" s="515">
        <f>IF(AND(AS$167&lt;=$E117,AS$167&gt;=EOMONTH($D117,0)),IF($G117="NNN",SUM(Expenses!AQ$14:AQ$18)*$F117,IF($G117="FSG",0,IF($G117="MG",SUMPRODUCT(Expenses!AQ$14:AQ$18,$I117:$I121)*$F117,MAX((Expenses!AQ$15-$K117/12)*$J117*$F117,0)+MAX((Expenses!AQ$14-$K118/12)*$J118*$F117,0)+MAX((Expenses!AQ$17-$K119/12)*$J119*$F117,0)+MAX((Expenses!AQ$16-$K120/12)*$J120*$F117,0)+MAX((Expenses!AQ$18-$K121/12)*$J121*$F117,0)))),0)</f>
        <v>0</v>
      </c>
      <c r="AT283" s="515">
        <f>IF(AND(AT$167&lt;=$E117,AT$167&gt;=EOMONTH($D117,0)),IF($G117="NNN",SUM(Expenses!AR$14:AR$18)*$F117,IF($G117="FSG",0,IF($G117="MG",SUMPRODUCT(Expenses!AR$14:AR$18,$I117:$I121)*$F117,MAX((Expenses!AR$15-$K117/12)*$J117*$F117,0)+MAX((Expenses!AR$14-$K118/12)*$J118*$F117,0)+MAX((Expenses!AR$17-$K119/12)*$J119*$F117,0)+MAX((Expenses!AR$16-$K120/12)*$J120*$F117,0)+MAX((Expenses!AR$18-$K121/12)*$J121*$F117,0)))),0)</f>
        <v>0</v>
      </c>
      <c r="AU283" s="515">
        <f>IF(AND(AU$167&lt;=$E117,AU$167&gt;=EOMONTH($D117,0)),IF($G117="NNN",SUM(Expenses!AS$14:AS$18)*$F117,IF($G117="FSG",0,IF($G117="MG",SUMPRODUCT(Expenses!AS$14:AS$18,$I117:$I121)*$F117,MAX((Expenses!AS$15-$K117/12)*$J117*$F117,0)+MAX((Expenses!AS$14-$K118/12)*$J118*$F117,0)+MAX((Expenses!AS$17-$K119/12)*$J119*$F117,0)+MAX((Expenses!AS$16-$K120/12)*$J120*$F117,0)+MAX((Expenses!AS$18-$K121/12)*$J121*$F117,0)))),0)</f>
        <v>0</v>
      </c>
      <c r="AV283" s="515">
        <f>IF(AND(AV$167&lt;=$E117,AV$167&gt;=EOMONTH($D117,0)),IF($G117="NNN",SUM(Expenses!AT$14:AT$18)*$F117,IF($G117="FSG",0,IF($G117="MG",SUMPRODUCT(Expenses!AT$14:AT$18,$I117:$I121)*$F117,MAX((Expenses!AT$15-$K117/12)*$J117*$F117,0)+MAX((Expenses!AT$14-$K118/12)*$J118*$F117,0)+MAX((Expenses!AT$17-$K119/12)*$J119*$F117,0)+MAX((Expenses!AT$16-$K120/12)*$J120*$F117,0)+MAX((Expenses!AT$18-$K121/12)*$J121*$F117,0)))),0)</f>
        <v>0</v>
      </c>
      <c r="AW283" s="515">
        <f>IF(AND(AW$167&lt;=$E117,AW$167&gt;=EOMONTH($D117,0)),IF($G117="NNN",SUM(Expenses!AU$14:AU$18)*$F117,IF($G117="FSG",0,IF($G117="MG",SUMPRODUCT(Expenses!AU$14:AU$18,$I117:$I121)*$F117,MAX((Expenses!AU$15-$K117/12)*$J117*$F117,0)+MAX((Expenses!AU$14-$K118/12)*$J118*$F117,0)+MAX((Expenses!AU$17-$K119/12)*$J119*$F117,0)+MAX((Expenses!AU$16-$K120/12)*$J120*$F117,0)+MAX((Expenses!AU$18-$K121/12)*$J121*$F117,0)))),0)</f>
        <v>0</v>
      </c>
      <c r="AX283" s="515">
        <f>IF(AND(AX$167&lt;=$E117,AX$167&gt;=EOMONTH($D117,0)),IF($G117="NNN",SUM(Expenses!AV$14:AV$18)*$F117,IF($G117="FSG",0,IF($G117="MG",SUMPRODUCT(Expenses!AV$14:AV$18,$I117:$I121)*$F117,MAX((Expenses!AV$15-$K117/12)*$J117*$F117,0)+MAX((Expenses!AV$14-$K118/12)*$J118*$F117,0)+MAX((Expenses!AV$17-$K119/12)*$J119*$F117,0)+MAX((Expenses!AV$16-$K120/12)*$J120*$F117,0)+MAX((Expenses!AV$18-$K121/12)*$J121*$F117,0)))),0)</f>
        <v>0</v>
      </c>
      <c r="AY283" s="515">
        <f>IF(AND(AY$167&lt;=$E117,AY$167&gt;=EOMONTH($D117,0)),IF($G117="NNN",SUM(Expenses!AW$14:AW$18)*$F117,IF($G117="FSG",0,IF($G117="MG",SUMPRODUCT(Expenses!AW$14:AW$18,$I117:$I121)*$F117,MAX((Expenses!AW$15-$K117/12)*$J117*$F117,0)+MAX((Expenses!AW$14-$K118/12)*$J118*$F117,0)+MAX((Expenses!AW$17-$K119/12)*$J119*$F117,0)+MAX((Expenses!AW$16-$K120/12)*$J120*$F117,0)+MAX((Expenses!AW$18-$K121/12)*$J121*$F117,0)))),0)</f>
        <v>0</v>
      </c>
      <c r="AZ283" s="515">
        <f>IF(AND(AZ$167&lt;=$E117,AZ$167&gt;=EOMONTH($D117,0)),IF($G117="NNN",SUM(Expenses!AX$14:AX$18)*$F117,IF($G117="FSG",0,IF($G117="MG",SUMPRODUCT(Expenses!AX$14:AX$18,$I117:$I121)*$F117,MAX((Expenses!AX$15-$K117/12)*$J117*$F117,0)+MAX((Expenses!AX$14-$K118/12)*$J118*$F117,0)+MAX((Expenses!AX$17-$K119/12)*$J119*$F117,0)+MAX((Expenses!AX$16-$K120/12)*$J120*$F117,0)+MAX((Expenses!AX$18-$K121/12)*$J121*$F117,0)))),0)</f>
        <v>0</v>
      </c>
      <c r="BA283" s="515">
        <f>IF(AND(BA$167&lt;=$E117,BA$167&gt;=EOMONTH($D117,0)),IF($G117="NNN",SUM(Expenses!AY$14:AY$18)*$F117,IF($G117="FSG",0,IF($G117="MG",SUMPRODUCT(Expenses!AY$14:AY$18,$I117:$I121)*$F117,MAX((Expenses!AY$15-$K117/12)*$J117*$F117,0)+MAX((Expenses!AY$14-$K118/12)*$J118*$F117,0)+MAX((Expenses!AY$17-$K119/12)*$J119*$F117,0)+MAX((Expenses!AY$16-$K120/12)*$J120*$F117,0)+MAX((Expenses!AY$18-$K121/12)*$J121*$F117,0)))),0)</f>
        <v>0</v>
      </c>
      <c r="BB283" s="515">
        <f>IF(AND(BB$167&lt;=$E117,BB$167&gt;=EOMONTH($D117,0)),IF($G117="NNN",SUM(Expenses!AZ$14:AZ$18)*$F117,IF($G117="FSG",0,IF($G117="MG",SUMPRODUCT(Expenses!AZ$14:AZ$18,$I117:$I121)*$F117,MAX((Expenses!AZ$15-$K117/12)*$J117*$F117,0)+MAX((Expenses!AZ$14-$K118/12)*$J118*$F117,0)+MAX((Expenses!AZ$17-$K119/12)*$J119*$F117,0)+MAX((Expenses!AZ$16-$K120/12)*$J120*$F117,0)+MAX((Expenses!AZ$18-$K121/12)*$J121*$F117,0)))),0)</f>
        <v>0</v>
      </c>
      <c r="BC283" s="515">
        <f>IF(AND(BC$167&lt;=$E117,BC$167&gt;=EOMONTH($D117,0)),IF($G117="NNN",SUM(Expenses!BA$14:BA$18)*$F117,IF($G117="FSG",0,IF($G117="MG",SUMPRODUCT(Expenses!BA$14:BA$18,$I117:$I121)*$F117,MAX((Expenses!BA$15-$K117/12)*$J117*$F117,0)+MAX((Expenses!BA$14-$K118/12)*$J118*$F117,0)+MAX((Expenses!BA$17-$K119/12)*$J119*$F117,0)+MAX((Expenses!BA$16-$K120/12)*$J120*$F117,0)+MAX((Expenses!BA$18-$K121/12)*$J121*$F117,0)))),0)</f>
        <v>0</v>
      </c>
      <c r="BD283" s="515">
        <f>IF(AND(BD$167&lt;=$E117,BD$167&gt;=EOMONTH($D117,0)),IF($G117="NNN",SUM(Expenses!BB$14:BB$18)*$F117,IF($G117="FSG",0,IF($G117="MG",SUMPRODUCT(Expenses!BB$14:BB$18,$I117:$I121)*$F117,MAX((Expenses!BB$15-$K117/12)*$J117*$F117,0)+MAX((Expenses!BB$14-$K118/12)*$J118*$F117,0)+MAX((Expenses!BB$17-$K119/12)*$J119*$F117,0)+MAX((Expenses!BB$16-$K120/12)*$J120*$F117,0)+MAX((Expenses!BB$18-$K121/12)*$J121*$F117,0)))),0)</f>
        <v>0</v>
      </c>
      <c r="BE283" s="515">
        <f>IF(AND(BE$167&lt;=$E117,BE$167&gt;=EOMONTH($D117,0)),IF($G117="NNN",SUM(Expenses!BC$14:BC$18)*$F117,IF($G117="FSG",0,IF($G117="MG",SUMPRODUCT(Expenses!BC$14:BC$18,$I117:$I121)*$F117,MAX((Expenses!BC$15-$K117/12)*$J117*$F117,0)+MAX((Expenses!BC$14-$K118/12)*$J118*$F117,0)+MAX((Expenses!BC$17-$K119/12)*$J119*$F117,0)+MAX((Expenses!BC$16-$K120/12)*$J120*$F117,0)+MAX((Expenses!BC$18-$K121/12)*$J121*$F117,0)))),0)</f>
        <v>0</v>
      </c>
      <c r="BF283" s="515">
        <f>IF(AND(BF$167&lt;=$E117,BF$167&gt;=EOMONTH($D117,0)),IF($G117="NNN",SUM(Expenses!BD$14:BD$18)*$F117,IF($G117="FSG",0,IF($G117="MG",SUMPRODUCT(Expenses!BD$14:BD$18,$I117:$I121)*$F117,MAX((Expenses!BD$15-$K117/12)*$J117*$F117,0)+MAX((Expenses!BD$14-$K118/12)*$J118*$F117,0)+MAX((Expenses!BD$17-$K119/12)*$J119*$F117,0)+MAX((Expenses!BD$16-$K120/12)*$J120*$F117,0)+MAX((Expenses!BD$18-$K121/12)*$J121*$F117,0)))),0)</f>
        <v>0</v>
      </c>
      <c r="BG283" s="515">
        <f>IF(AND(BG$167&lt;=$E117,BG$167&gt;=EOMONTH($D117,0)),IF($G117="NNN",SUM(Expenses!BE$14:BE$18)*$F117,IF($G117="FSG",0,IF($G117="MG",SUMPRODUCT(Expenses!BE$14:BE$18,$I117:$I121)*$F117,MAX((Expenses!BE$15-$K117/12)*$J117*$F117,0)+MAX((Expenses!BE$14-$K118/12)*$J118*$F117,0)+MAX((Expenses!BE$17-$K119/12)*$J119*$F117,0)+MAX((Expenses!BE$16-$K120/12)*$J120*$F117,0)+MAX((Expenses!BE$18-$K121/12)*$J121*$F117,0)))),0)</f>
        <v>0</v>
      </c>
      <c r="BH283" s="515">
        <f>IF(AND(BH$167&lt;=$E117,BH$167&gt;=EOMONTH($D117,0)),IF($G117="NNN",SUM(Expenses!BF$14:BF$18)*$F117,IF($G117="FSG",0,IF($G117="MG",SUMPRODUCT(Expenses!BF$14:BF$18,$I117:$I121)*$F117,MAX((Expenses!BF$15-$K117/12)*$J117*$F117,0)+MAX((Expenses!BF$14-$K118/12)*$J118*$F117,0)+MAX((Expenses!BF$17-$K119/12)*$J119*$F117,0)+MAX((Expenses!BF$16-$K120/12)*$J120*$F117,0)+MAX((Expenses!BF$18-$K121/12)*$J121*$F117,0)))),0)</f>
        <v>0</v>
      </c>
      <c r="BI283" s="515">
        <f>IF(AND(BI$167&lt;=$E117,BI$167&gt;=EOMONTH($D117,0)),IF($G117="NNN",SUM(Expenses!BG$14:BG$18)*$F117,IF($G117="FSG",0,IF($G117="MG",SUMPRODUCT(Expenses!BG$14:BG$18,$I117:$I121)*$F117,MAX((Expenses!BG$15-$K117/12)*$J117*$F117,0)+MAX((Expenses!BG$14-$K118/12)*$J118*$F117,0)+MAX((Expenses!BG$17-$K119/12)*$J119*$F117,0)+MAX((Expenses!BG$16-$K120/12)*$J120*$F117,0)+MAX((Expenses!BG$18-$K121/12)*$J121*$F117,0)))),0)</f>
        <v>0</v>
      </c>
      <c r="BJ283" s="515">
        <f>IF(AND(BJ$167&lt;=$E117,BJ$167&gt;=EOMONTH($D117,0)),IF($G117="NNN",SUM(Expenses!BH$14:BH$18)*$F117,IF($G117="FSG",0,IF($G117="MG",SUMPRODUCT(Expenses!BH$14:BH$18,$I117:$I121)*$F117,MAX((Expenses!BH$15-$K117/12)*$J117*$F117,0)+MAX((Expenses!BH$14-$K118/12)*$J118*$F117,0)+MAX((Expenses!BH$17-$K119/12)*$J119*$F117,0)+MAX((Expenses!BH$16-$K120/12)*$J120*$F117,0)+MAX((Expenses!BH$18-$K121/12)*$J121*$F117,0)))),0)</f>
        <v>0</v>
      </c>
      <c r="BK283" s="515">
        <f>IF(AND(BK$167&lt;=$E117,BK$167&gt;=EOMONTH($D117,0)),IF($G117="NNN",SUM(Expenses!BI$14:BI$18)*$F117,IF($G117="FSG",0,IF($G117="MG",SUMPRODUCT(Expenses!BI$14:BI$18,$I117:$I121)*$F117,MAX((Expenses!BI$15-$K117/12)*$J117*$F117,0)+MAX((Expenses!BI$14-$K118/12)*$J118*$F117,0)+MAX((Expenses!BI$17-$K119/12)*$J119*$F117,0)+MAX((Expenses!BI$16-$K120/12)*$J120*$F117,0)+MAX((Expenses!BI$18-$K121/12)*$J121*$F117,0)))),0)</f>
        <v>0</v>
      </c>
      <c r="BL283" s="515">
        <f>IF(AND(BL$167&lt;=$E117,BL$167&gt;=EOMONTH($D117,0)),IF($G117="NNN",SUM(Expenses!BJ$14:BJ$18)*$F117,IF($G117="FSG",0,IF($G117="MG",SUMPRODUCT(Expenses!BJ$14:BJ$18,$I117:$I121)*$F117,MAX((Expenses!BJ$15-$K117/12)*$J117*$F117,0)+MAX((Expenses!BJ$14-$K118/12)*$J118*$F117,0)+MAX((Expenses!BJ$17-$K119/12)*$J119*$F117,0)+MAX((Expenses!BJ$16-$K120/12)*$J120*$F117,0)+MAX((Expenses!BJ$18-$K121/12)*$J121*$F117,0)))),0)</f>
        <v>0</v>
      </c>
      <c r="BM283" s="515">
        <f>IF(AND(BM$167&lt;=$E117,BM$167&gt;=EOMONTH($D117,0)),IF($G117="NNN",SUM(Expenses!BK$14:BK$18)*$F117,IF($G117="FSG",0,IF($G117="MG",SUMPRODUCT(Expenses!BK$14:BK$18,$I117:$I121)*$F117,MAX((Expenses!BK$15-$K117/12)*$J117*$F117,0)+MAX((Expenses!BK$14-$K118/12)*$J118*$F117,0)+MAX((Expenses!BK$17-$K119/12)*$J119*$F117,0)+MAX((Expenses!BK$16-$K120/12)*$J120*$F117,0)+MAX((Expenses!BK$18-$K121/12)*$J121*$F117,0)))),0)</f>
        <v>0</v>
      </c>
      <c r="BN283" s="515">
        <f>IF(AND(BN$167&lt;=$E117,BN$167&gt;=EOMONTH($D117,0)),IF($G117="NNN",SUM(Expenses!BL$14:BL$18)*$F117,IF($G117="FSG",0,IF($G117="MG",SUMPRODUCT(Expenses!BL$14:BL$18,$I117:$I121)*$F117,MAX((Expenses!BL$15-$K117/12)*$J117*$F117,0)+MAX((Expenses!BL$14-$K118/12)*$J118*$F117,0)+MAX((Expenses!BL$17-$K119/12)*$J119*$F117,0)+MAX((Expenses!BL$16-$K120/12)*$J120*$F117,0)+MAX((Expenses!BL$18-$K121/12)*$J121*$F117,0)))),0)</f>
        <v>0</v>
      </c>
      <c r="BO283" s="515">
        <f>IF(AND(BO$167&lt;=$E117,BO$167&gt;=EOMONTH($D117,0)),IF($G117="NNN",SUM(Expenses!BM$14:BM$18)*$F117,IF($G117="FSG",0,IF($G117="MG",SUMPRODUCT(Expenses!BM$14:BM$18,$I117:$I121)*$F117,MAX((Expenses!BM$15-$K117/12)*$J117*$F117,0)+MAX((Expenses!BM$14-$K118/12)*$J118*$F117,0)+MAX((Expenses!BM$17-$K119/12)*$J119*$F117,0)+MAX((Expenses!BM$16-$K120/12)*$J120*$F117,0)+MAX((Expenses!BM$18-$K121/12)*$J121*$F117,0)))),0)</f>
        <v>0</v>
      </c>
      <c r="BP283" s="515">
        <f>IF(AND(BP$167&lt;=$E117,BP$167&gt;=EOMONTH($D117,0)),IF($G117="NNN",SUM(Expenses!BN$14:BN$18)*$F117,IF($G117="FSG",0,IF($G117="MG",SUMPRODUCT(Expenses!BN$14:BN$18,$I117:$I121)*$F117,MAX((Expenses!BN$15-$K117/12)*$J117*$F117,0)+MAX((Expenses!BN$14-$K118/12)*$J118*$F117,0)+MAX((Expenses!BN$17-$K119/12)*$J119*$F117,0)+MAX((Expenses!BN$16-$K120/12)*$J120*$F117,0)+MAX((Expenses!BN$18-$K121/12)*$J121*$F117,0)))),0)</f>
        <v>0</v>
      </c>
      <c r="BQ283" s="515">
        <f>IF(AND(BQ$167&lt;=$E117,BQ$167&gt;=EOMONTH($D117,0)),IF($G117="NNN",SUM(Expenses!BO$14:BO$18)*$F117,IF($G117="FSG",0,IF($G117="MG",SUMPRODUCT(Expenses!BO$14:BO$18,$I117:$I121)*$F117,MAX((Expenses!BO$15-$K117/12)*$J117*$F117,0)+MAX((Expenses!BO$14-$K118/12)*$J118*$F117,0)+MAX((Expenses!BO$17-$K119/12)*$J119*$F117,0)+MAX((Expenses!BO$16-$K120/12)*$J120*$F117,0)+MAX((Expenses!BO$18-$K121/12)*$J121*$F117,0)))),0)</f>
        <v>0</v>
      </c>
      <c r="BR283" s="515">
        <f>IF(AND(BR$167&lt;=$E117,BR$167&gt;=EOMONTH($D117,0)),IF($G117="NNN",SUM(Expenses!BP$14:BP$18)*$F117,IF($G117="FSG",0,IF($G117="MG",SUMPRODUCT(Expenses!BP$14:BP$18,$I117:$I121)*$F117,MAX((Expenses!BP$15-$K117/12)*$J117*$F117,0)+MAX((Expenses!BP$14-$K118/12)*$J118*$F117,0)+MAX((Expenses!BP$17-$K119/12)*$J119*$F117,0)+MAX((Expenses!BP$16-$K120/12)*$J120*$F117,0)+MAX((Expenses!BP$18-$K121/12)*$J121*$F117,0)))),0)</f>
        <v>0</v>
      </c>
      <c r="BS283" s="515">
        <f>IF(AND(BS$167&lt;=$E117,BS$167&gt;=EOMONTH($D117,0)),IF($G117="NNN",SUM(Expenses!BQ$14:BQ$18)*$F117,IF($G117="FSG",0,IF($G117="MG",SUMPRODUCT(Expenses!BQ$14:BQ$18,$I117:$I121)*$F117,MAX((Expenses!BQ$15-$K117/12)*$J117*$F117,0)+MAX((Expenses!BQ$14-$K118/12)*$J118*$F117,0)+MAX((Expenses!BQ$17-$K119/12)*$J119*$F117,0)+MAX((Expenses!BQ$16-$K120/12)*$J120*$F117,0)+MAX((Expenses!BQ$18-$K121/12)*$J121*$F117,0)))),0)</f>
        <v>0</v>
      </c>
      <c r="BT283" s="515">
        <f>IF(AND(BT$167&lt;=$E117,BT$167&gt;=EOMONTH($D117,0)),IF($G117="NNN",SUM(Expenses!BR$14:BR$18)*$F117,IF($G117="FSG",0,IF($G117="MG",SUMPRODUCT(Expenses!BR$14:BR$18,$I117:$I121)*$F117,MAX((Expenses!BR$15-$K117/12)*$J117*$F117,0)+MAX((Expenses!BR$14-$K118/12)*$J118*$F117,0)+MAX((Expenses!BR$17-$K119/12)*$J119*$F117,0)+MAX((Expenses!BR$16-$K120/12)*$J120*$F117,0)+MAX((Expenses!BR$18-$K121/12)*$J121*$F117,0)))),0)</f>
        <v>0</v>
      </c>
      <c r="BU283" s="515">
        <f>IF(AND(BU$167&lt;=$E117,BU$167&gt;=EOMONTH($D117,0)),IF($G117="NNN",SUM(Expenses!BS$14:BS$18)*$F117,IF($G117="FSG",0,IF($G117="MG",SUMPRODUCT(Expenses!BS$14:BS$18,$I117:$I121)*$F117,MAX((Expenses!BS$15-$K117/12)*$J117*$F117,0)+MAX((Expenses!BS$14-$K118/12)*$J118*$F117,0)+MAX((Expenses!BS$17-$K119/12)*$J119*$F117,0)+MAX((Expenses!BS$16-$K120/12)*$J120*$F117,0)+MAX((Expenses!BS$18-$K121/12)*$J121*$F117,0)))),0)</f>
        <v>0</v>
      </c>
      <c r="BV283" s="515">
        <f>IF(AND(BV$167&lt;=$E117,BV$167&gt;=EOMONTH($D117,0)),IF($G117="NNN",SUM(Expenses!BT$14:BT$18)*$F117,IF($G117="FSG",0,IF($G117="MG",SUMPRODUCT(Expenses!BT$14:BT$18,$I117:$I121)*$F117,MAX((Expenses!BT$15-$K117/12)*$J117*$F117,0)+MAX((Expenses!BT$14-$K118/12)*$J118*$F117,0)+MAX((Expenses!BT$17-$K119/12)*$J119*$F117,0)+MAX((Expenses!BT$16-$K120/12)*$J120*$F117,0)+MAX((Expenses!BT$18-$K121/12)*$J121*$F117,0)))),0)</f>
        <v>0</v>
      </c>
      <c r="BW283" s="515">
        <f>IF(AND(BW$167&lt;=$E117,BW$167&gt;=EOMONTH($D117,0)),IF($G117="NNN",SUM(Expenses!BU$14:BU$18)*$F117,IF($G117="FSG",0,IF($G117="MG",SUMPRODUCT(Expenses!BU$14:BU$18,$I117:$I121)*$F117,MAX((Expenses!BU$15-$K117/12)*$J117*$F117,0)+MAX((Expenses!BU$14-$K118/12)*$J118*$F117,0)+MAX((Expenses!BU$17-$K119/12)*$J119*$F117,0)+MAX((Expenses!BU$16-$K120/12)*$J120*$F117,0)+MAX((Expenses!BU$18-$K121/12)*$J121*$F117,0)))),0)</f>
        <v>0</v>
      </c>
      <c r="BX283" s="515">
        <f>IF(AND(BX$167&lt;=$E117,BX$167&gt;=EOMONTH($D117,0)),IF($G117="NNN",SUM(Expenses!BV$14:BV$18)*$F117,IF($G117="FSG",0,IF($G117="MG",SUMPRODUCT(Expenses!BV$14:BV$18,$I117:$I121)*$F117,MAX((Expenses!BV$15-$K117/12)*$J117*$F117,0)+MAX((Expenses!BV$14-$K118/12)*$J118*$F117,0)+MAX((Expenses!BV$17-$K119/12)*$J119*$F117,0)+MAX((Expenses!BV$16-$K120/12)*$J120*$F117,0)+MAX((Expenses!BV$18-$K121/12)*$J121*$F117,0)))),0)</f>
        <v>0</v>
      </c>
      <c r="BY283" s="515">
        <f>IF(AND(BY$167&lt;=$E117,BY$167&gt;=EOMONTH($D117,0)),IF($G117="NNN",SUM(Expenses!BW$14:BW$18)*$F117,IF($G117="FSG",0,IF($G117="MG",SUMPRODUCT(Expenses!BW$14:BW$18,$I117:$I121)*$F117,MAX((Expenses!BW$15-$K117/12)*$J117*$F117,0)+MAX((Expenses!BW$14-$K118/12)*$J118*$F117,0)+MAX((Expenses!BW$17-$K119/12)*$J119*$F117,0)+MAX((Expenses!BW$16-$K120/12)*$J120*$F117,0)+MAX((Expenses!BW$18-$K121/12)*$J121*$F117,0)))),0)</f>
        <v>0</v>
      </c>
      <c r="BZ283" s="515">
        <f>IF(AND(BZ$167&lt;=$E117,BZ$167&gt;=EOMONTH($D117,0)),IF($G117="NNN",SUM(Expenses!BX$14:BX$18)*$F117,IF($G117="FSG",0,IF($G117="MG",SUMPRODUCT(Expenses!BX$14:BX$18,$I117:$I121)*$F117,MAX((Expenses!BX$15-$K117/12)*$J117*$F117,0)+MAX((Expenses!BX$14-$K118/12)*$J118*$F117,0)+MAX((Expenses!BX$17-$K119/12)*$J119*$F117,0)+MAX((Expenses!BX$16-$K120/12)*$J120*$F117,0)+MAX((Expenses!BX$18-$K121/12)*$J121*$F117,0)))),0)</f>
        <v>0</v>
      </c>
      <c r="CA283" s="515">
        <f>IF(AND(CA$167&lt;=$E117,CA$167&gt;=EOMONTH($D117,0)),IF($G117="NNN",SUM(Expenses!BY$14:BY$18)*$F117,IF($G117="FSG",0,IF($G117="MG",SUMPRODUCT(Expenses!BY$14:BY$18,$I117:$I121)*$F117,MAX((Expenses!BY$15-$K117/12)*$J117*$F117,0)+MAX((Expenses!BY$14-$K118/12)*$J118*$F117,0)+MAX((Expenses!BY$17-$K119/12)*$J119*$F117,0)+MAX((Expenses!BY$16-$K120/12)*$J120*$F117,0)+MAX((Expenses!BY$18-$K121/12)*$J121*$F117,0)))),0)</f>
        <v>0</v>
      </c>
      <c r="CB283" s="515">
        <f>IF(AND(CB$167&lt;=$E117,CB$167&gt;=EOMONTH($D117,0)),IF($G117="NNN",SUM(Expenses!BZ$14:BZ$18)*$F117,IF($G117="FSG",0,IF($G117="MG",SUMPRODUCT(Expenses!BZ$14:BZ$18,$I117:$I121)*$F117,MAX((Expenses!BZ$15-$K117/12)*$J117*$F117,0)+MAX((Expenses!BZ$14-$K118/12)*$J118*$F117,0)+MAX((Expenses!BZ$17-$K119/12)*$J119*$F117,0)+MAX((Expenses!BZ$16-$K120/12)*$J120*$F117,0)+MAX((Expenses!BZ$18-$K121/12)*$J121*$F117,0)))),0)</f>
        <v>0</v>
      </c>
      <c r="CC283" s="515">
        <f>IF(AND(CC$167&lt;=$E117,CC$167&gt;=EOMONTH($D117,0)),IF($G117="NNN",SUM(Expenses!CA$14:CA$18)*$F117,IF($G117="FSG",0,IF($G117="MG",SUMPRODUCT(Expenses!CA$14:CA$18,$I117:$I121)*$F117,MAX((Expenses!CA$15-$K117/12)*$J117*$F117,0)+MAX((Expenses!CA$14-$K118/12)*$J118*$F117,0)+MAX((Expenses!CA$17-$K119/12)*$J119*$F117,0)+MAX((Expenses!CA$16-$K120/12)*$J120*$F117,0)+MAX((Expenses!CA$18-$K121/12)*$J121*$F117,0)))),0)</f>
        <v>0</v>
      </c>
      <c r="CD283" s="515">
        <f>IF(AND(CD$167&lt;=$E117,CD$167&gt;=EOMONTH($D117,0)),IF($G117="NNN",SUM(Expenses!CB$14:CB$18)*$F117,IF($G117="FSG",0,IF($G117="MG",SUMPRODUCT(Expenses!CB$14:CB$18,$I117:$I121)*$F117,MAX((Expenses!CB$15-$K117/12)*$J117*$F117,0)+MAX((Expenses!CB$14-$K118/12)*$J118*$F117,0)+MAX((Expenses!CB$17-$K119/12)*$J119*$F117,0)+MAX((Expenses!CB$16-$K120/12)*$J120*$F117,0)+MAX((Expenses!CB$18-$K121/12)*$J121*$F117,0)))),0)</f>
        <v>0</v>
      </c>
      <c r="CE283" s="515">
        <f>IF(AND(CE$167&lt;=$E117,CE$167&gt;=EOMONTH($D117,0)),IF($G117="NNN",SUM(Expenses!CC$14:CC$18)*$F117,IF($G117="FSG",0,IF($G117="MG",SUMPRODUCT(Expenses!CC$14:CC$18,$I117:$I121)*$F117,MAX((Expenses!CC$15-$K117/12)*$J117*$F117,0)+MAX((Expenses!CC$14-$K118/12)*$J118*$F117,0)+MAX((Expenses!CC$17-$K119/12)*$J119*$F117,0)+MAX((Expenses!CC$16-$K120/12)*$J120*$F117,0)+MAX((Expenses!CC$18-$K121/12)*$J121*$F117,0)))),0)</f>
        <v>0</v>
      </c>
      <c r="CF283" s="515">
        <f>IF(AND(CF$167&lt;=$E117,CF$167&gt;=EOMONTH($D117,0)),IF($G117="NNN",SUM(Expenses!CD$14:CD$18)*$F117,IF($G117="FSG",0,IF($G117="MG",SUMPRODUCT(Expenses!CD$14:CD$18,$I117:$I121)*$F117,MAX((Expenses!CD$15-$K117/12)*$J117*$F117,0)+MAX((Expenses!CD$14-$K118/12)*$J118*$F117,0)+MAX((Expenses!CD$17-$K119/12)*$J119*$F117,0)+MAX((Expenses!CD$16-$K120/12)*$J120*$F117,0)+MAX((Expenses!CD$18-$K121/12)*$J121*$F117,0)))),0)</f>
        <v>0</v>
      </c>
      <c r="CG283" s="515">
        <f>IF(AND(CG$167&lt;=$E117,CG$167&gt;=EOMONTH($D117,0)),IF($G117="NNN",SUM(Expenses!CE$14:CE$18)*$F117,IF($G117="FSG",0,IF($G117="MG",SUMPRODUCT(Expenses!CE$14:CE$18,$I117:$I121)*$F117,MAX((Expenses!CE$15-$K117/12)*$J117*$F117,0)+MAX((Expenses!CE$14-$K118/12)*$J118*$F117,0)+MAX((Expenses!CE$17-$K119/12)*$J119*$F117,0)+MAX((Expenses!CE$16-$K120/12)*$J120*$F117,0)+MAX((Expenses!CE$18-$K121/12)*$J121*$F117,0)))),0)</f>
        <v>0</v>
      </c>
      <c r="CH283" s="515">
        <f>IF(AND(CH$167&lt;=$E117,CH$167&gt;=EOMONTH($D117,0)),IF($G117="NNN",SUM(Expenses!CF$14:CF$18)*$F117,IF($G117="FSG",0,IF($G117="MG",SUMPRODUCT(Expenses!CF$14:CF$18,$I117:$I121)*$F117,MAX((Expenses!CF$15-$K117/12)*$J117*$F117,0)+MAX((Expenses!CF$14-$K118/12)*$J118*$F117,0)+MAX((Expenses!CF$17-$K119/12)*$J119*$F117,0)+MAX((Expenses!CF$16-$K120/12)*$J120*$F117,0)+MAX((Expenses!CF$18-$K121/12)*$J121*$F117,0)))),0)</f>
        <v>0</v>
      </c>
      <c r="CI283" s="515">
        <f>IF(AND(CI$167&lt;=$E117,CI$167&gt;=EOMONTH($D117,0)),IF($G117="NNN",SUM(Expenses!CG$14:CG$18)*$F117,IF($G117="FSG",0,IF($G117="MG",SUMPRODUCT(Expenses!CG$14:CG$18,$I117:$I121)*$F117,MAX((Expenses!CG$15-$K117/12)*$J117*$F117,0)+MAX((Expenses!CG$14-$K118/12)*$J118*$F117,0)+MAX((Expenses!CG$17-$K119/12)*$J119*$F117,0)+MAX((Expenses!CG$16-$K120/12)*$J120*$F117,0)+MAX((Expenses!CG$18-$K121/12)*$J121*$F117,0)))),0)</f>
        <v>0</v>
      </c>
      <c r="CJ283" s="515">
        <f>IF(AND(CJ$167&lt;=$E117,CJ$167&gt;=EOMONTH($D117,0)),IF($G117="NNN",SUM(Expenses!CH$14:CH$18)*$F117,IF($G117="FSG",0,IF($G117="MG",SUMPRODUCT(Expenses!CH$14:CH$18,$I117:$I121)*$F117,MAX((Expenses!CH$15-$K117/12)*$J117*$F117,0)+MAX((Expenses!CH$14-$K118/12)*$J118*$F117,0)+MAX((Expenses!CH$17-$K119/12)*$J119*$F117,0)+MAX((Expenses!CH$16-$K120/12)*$J120*$F117,0)+MAX((Expenses!CH$18-$K121/12)*$J121*$F117,0)))),0)</f>
        <v>0</v>
      </c>
      <c r="CK283" s="515">
        <f>IF(AND(CK$167&lt;=$E117,CK$167&gt;=EOMONTH($D117,0)),IF($G117="NNN",SUM(Expenses!CI$14:CI$18)*$F117,IF($G117="FSG",0,IF($G117="MG",SUMPRODUCT(Expenses!CI$14:CI$18,$I117:$I121)*$F117,MAX((Expenses!CI$15-$K117/12)*$J117*$F117,0)+MAX((Expenses!CI$14-$K118/12)*$J118*$F117,0)+MAX((Expenses!CI$17-$K119/12)*$J119*$F117,0)+MAX((Expenses!CI$16-$K120/12)*$J120*$F117,0)+MAX((Expenses!CI$18-$K121/12)*$J121*$F117,0)))),0)</f>
        <v>0</v>
      </c>
      <c r="CL283" s="515">
        <f>IF(AND(CL$167&lt;=$E117,CL$167&gt;=EOMONTH($D117,0)),IF($G117="NNN",SUM(Expenses!CJ$14:CJ$18)*$F117,IF($G117="FSG",0,IF($G117="MG",SUMPRODUCT(Expenses!CJ$14:CJ$18,$I117:$I121)*$F117,MAX((Expenses!CJ$15-$K117/12)*$J117*$F117,0)+MAX((Expenses!CJ$14-$K118/12)*$J118*$F117,0)+MAX((Expenses!CJ$17-$K119/12)*$J119*$F117,0)+MAX((Expenses!CJ$16-$K120/12)*$J120*$F117,0)+MAX((Expenses!CJ$18-$K121/12)*$J121*$F117,0)))),0)</f>
        <v>0</v>
      </c>
      <c r="CM283" s="515">
        <f>IF(AND(CM$167&lt;=$E117,CM$167&gt;=EOMONTH($D117,0)),IF($G117="NNN",SUM(Expenses!CK$14:CK$18)*$F117,IF($G117="FSG",0,IF($G117="MG",SUMPRODUCT(Expenses!CK$14:CK$18,$I117:$I121)*$F117,MAX((Expenses!CK$15-$K117/12)*$J117*$F117,0)+MAX((Expenses!CK$14-$K118/12)*$J118*$F117,0)+MAX((Expenses!CK$17-$K119/12)*$J119*$F117,0)+MAX((Expenses!CK$16-$K120/12)*$J120*$F117,0)+MAX((Expenses!CK$18-$K121/12)*$J121*$F117,0)))),0)</f>
        <v>0</v>
      </c>
      <c r="CN283" s="515">
        <f>IF(AND(CN$167&lt;=$E117,CN$167&gt;=EOMONTH($D117,0)),IF($G117="NNN",SUM(Expenses!CL$14:CL$18)*$F117,IF($G117="FSG",0,IF($G117="MG",SUMPRODUCT(Expenses!CL$14:CL$18,$I117:$I121)*$F117,MAX((Expenses!CL$15-$K117/12)*$J117*$F117,0)+MAX((Expenses!CL$14-$K118/12)*$J118*$F117,0)+MAX((Expenses!CL$17-$K119/12)*$J119*$F117,0)+MAX((Expenses!CL$16-$K120/12)*$J120*$F117,0)+MAX((Expenses!CL$18-$K121/12)*$J121*$F117,0)))),0)</f>
        <v>0</v>
      </c>
      <c r="CO283" s="515">
        <f>IF(AND(CO$167&lt;=$E117,CO$167&gt;=EOMONTH($D117,0)),IF($G117="NNN",SUM(Expenses!CM$14:CM$18)*$F117,IF($G117="FSG",0,IF($G117="MG",SUMPRODUCT(Expenses!CM$14:CM$18,$I117:$I121)*$F117,MAX((Expenses!CM$15-$K117/12)*$J117*$F117,0)+MAX((Expenses!CM$14-$K118/12)*$J118*$F117,0)+MAX((Expenses!CM$17-$K119/12)*$J119*$F117,0)+MAX((Expenses!CM$16-$K120/12)*$J120*$F117,0)+MAX((Expenses!CM$18-$K121/12)*$J121*$F117,0)))),0)</f>
        <v>0</v>
      </c>
      <c r="CP283" s="515">
        <f>IF(AND(CP$167&lt;=$E117,CP$167&gt;=EOMONTH($D117,0)),IF($G117="NNN",SUM(Expenses!CN$14:CN$18)*$F117,IF($G117="FSG",0,IF($G117="MG",SUMPRODUCT(Expenses!CN$14:CN$18,$I117:$I121)*$F117,MAX((Expenses!CN$15-$K117/12)*$J117*$F117,0)+MAX((Expenses!CN$14-$K118/12)*$J118*$F117,0)+MAX((Expenses!CN$17-$K119/12)*$J119*$F117,0)+MAX((Expenses!CN$16-$K120/12)*$J120*$F117,0)+MAX((Expenses!CN$18-$K121/12)*$J121*$F117,0)))),0)</f>
        <v>0</v>
      </c>
      <c r="CQ283" s="515">
        <f>IF(AND(CQ$167&lt;=$E117,CQ$167&gt;=EOMONTH($D117,0)),IF($G117="NNN",SUM(Expenses!CO$14:CO$18)*$F117,IF($G117="FSG",0,IF($G117="MG",SUMPRODUCT(Expenses!CO$14:CO$18,$I117:$I121)*$F117,MAX((Expenses!CO$15-$K117/12)*$J117*$F117,0)+MAX((Expenses!CO$14-$K118/12)*$J118*$F117,0)+MAX((Expenses!CO$17-$K119/12)*$J119*$F117,0)+MAX((Expenses!CO$16-$K120/12)*$J120*$F117,0)+MAX((Expenses!CO$18-$K121/12)*$J121*$F117,0)))),0)</f>
        <v>0</v>
      </c>
      <c r="CR283" s="515">
        <f>IF(AND(CR$167&lt;=$E117,CR$167&gt;=EOMONTH($D117,0)),IF($G117="NNN",SUM(Expenses!CP$14:CP$18)*$F117,IF($G117="FSG",0,IF($G117="MG",SUMPRODUCT(Expenses!CP$14:CP$18,$I117:$I121)*$F117,MAX((Expenses!CP$15-$K117/12)*$J117*$F117,0)+MAX((Expenses!CP$14-$K118/12)*$J118*$F117,0)+MAX((Expenses!CP$17-$K119/12)*$J119*$F117,0)+MAX((Expenses!CP$16-$K120/12)*$J120*$F117,0)+MAX((Expenses!CP$18-$K121/12)*$J121*$F117,0)))),0)</f>
        <v>0</v>
      </c>
      <c r="CS283" s="515">
        <f>IF(AND(CS$167&lt;=$E117,CS$167&gt;=EOMONTH($D117,0)),IF($G117="NNN",SUM(Expenses!CQ$14:CQ$18)*$F117,IF($G117="FSG",0,IF($G117="MG",SUMPRODUCT(Expenses!CQ$14:CQ$18,$I117:$I121)*$F117,MAX((Expenses!CQ$15-$K117/12)*$J117*$F117,0)+MAX((Expenses!CQ$14-$K118/12)*$J118*$F117,0)+MAX((Expenses!CQ$17-$K119/12)*$J119*$F117,0)+MAX((Expenses!CQ$16-$K120/12)*$J120*$F117,0)+MAX((Expenses!CQ$18-$K121/12)*$J121*$F117,0)))),0)</f>
        <v>0</v>
      </c>
      <c r="CT283" s="515">
        <f>IF(AND(CT$167&lt;=$E117,CT$167&gt;=EOMONTH($D117,0)),IF($G117="NNN",SUM(Expenses!CR$14:CR$18)*$F117,IF($G117="FSG",0,IF($G117="MG",SUMPRODUCT(Expenses!CR$14:CR$18,$I117:$I121)*$F117,MAX((Expenses!CR$15-$K117/12)*$J117*$F117,0)+MAX((Expenses!CR$14-$K118/12)*$J118*$F117,0)+MAX((Expenses!CR$17-$K119/12)*$J119*$F117,0)+MAX((Expenses!CR$16-$K120/12)*$J120*$F117,0)+MAX((Expenses!CR$18-$K121/12)*$J121*$F117,0)))),0)</f>
        <v>0</v>
      </c>
      <c r="CU283" s="515">
        <f>IF(AND(CU$167&lt;=$E117,CU$167&gt;=EOMONTH($D117,0)),IF($G117="NNN",SUM(Expenses!CS$14:CS$18)*$F117,IF($G117="FSG",0,IF($G117="MG",SUMPRODUCT(Expenses!CS$14:CS$18,$I117:$I121)*$F117,MAX((Expenses!CS$15-$K117/12)*$J117*$F117,0)+MAX((Expenses!CS$14-$K118/12)*$J118*$F117,0)+MAX((Expenses!CS$17-$K119/12)*$J119*$F117,0)+MAX((Expenses!CS$16-$K120/12)*$J120*$F117,0)+MAX((Expenses!CS$18-$K121/12)*$J121*$F117,0)))),0)</f>
        <v>0</v>
      </c>
      <c r="CV283" s="515">
        <f>IF(AND(CV$167&lt;=$E117,CV$167&gt;=EOMONTH($D117,0)),IF($G117="NNN",SUM(Expenses!CT$14:CT$18)*$F117,IF($G117="FSG",0,IF($G117="MG",SUMPRODUCT(Expenses!CT$14:CT$18,$I117:$I121)*$F117,MAX((Expenses!CT$15-$K117/12)*$J117*$F117,0)+MAX((Expenses!CT$14-$K118/12)*$J118*$F117,0)+MAX((Expenses!CT$17-$K119/12)*$J119*$F117,0)+MAX((Expenses!CT$16-$K120/12)*$J120*$F117,0)+MAX((Expenses!CT$18-$K121/12)*$J121*$F117,0)))),0)</f>
        <v>0</v>
      </c>
      <c r="CW283" s="515">
        <f>IF(AND(CW$167&lt;=$E117,CW$167&gt;=EOMONTH($D117,0)),IF($G117="NNN",SUM(Expenses!CU$14:CU$18)*$F117,IF($G117="FSG",0,IF($G117="MG",SUMPRODUCT(Expenses!CU$14:CU$18,$I117:$I121)*$F117,MAX((Expenses!CU$15-$K117/12)*$J117*$F117,0)+MAX((Expenses!CU$14-$K118/12)*$J118*$F117,0)+MAX((Expenses!CU$17-$K119/12)*$J119*$F117,0)+MAX((Expenses!CU$16-$K120/12)*$J120*$F117,0)+MAX((Expenses!CU$18-$K121/12)*$J121*$F117,0)))),0)</f>
        <v>0</v>
      </c>
      <c r="CX283" s="515">
        <f>IF(AND(CX$167&lt;=$E117,CX$167&gt;=EOMONTH($D117,0)),IF($G117="NNN",SUM(Expenses!CV$14:CV$18)*$F117,IF($G117="FSG",0,IF($G117="MG",SUMPRODUCT(Expenses!CV$14:CV$18,$I117:$I121)*$F117,MAX((Expenses!CV$15-$K117/12)*$J117*$F117,0)+MAX((Expenses!CV$14-$K118/12)*$J118*$F117,0)+MAX((Expenses!CV$17-$K119/12)*$J119*$F117,0)+MAX((Expenses!CV$16-$K120/12)*$J120*$F117,0)+MAX((Expenses!CV$18-$K121/12)*$J121*$F117,0)))),0)</f>
        <v>0</v>
      </c>
      <c r="CY283" s="515">
        <f>IF(AND(CY$167&lt;=$E117,CY$167&gt;=EOMONTH($D117,0)),IF($G117="NNN",SUM(Expenses!CW$14:CW$18)*$F117,IF($G117="FSG",0,IF($G117="MG",SUMPRODUCT(Expenses!CW$14:CW$18,$I117:$I121)*$F117,MAX((Expenses!CW$15-$K117/12)*$J117*$F117,0)+MAX((Expenses!CW$14-$K118/12)*$J118*$F117,0)+MAX((Expenses!CW$17-$K119/12)*$J119*$F117,0)+MAX((Expenses!CW$16-$K120/12)*$J120*$F117,0)+MAX((Expenses!CW$18-$K121/12)*$J121*$F117,0)))),0)</f>
        <v>0</v>
      </c>
      <c r="CZ283" s="515">
        <f>IF(AND(CZ$167&lt;=$E117,CZ$167&gt;=EOMONTH($D117,0)),IF($G117="NNN",SUM(Expenses!CX$14:CX$18)*$F117,IF($G117="FSG",0,IF($G117="MG",SUMPRODUCT(Expenses!CX$14:CX$18,$I117:$I121)*$F117,MAX((Expenses!CX$15-$K117/12)*$J117*$F117,0)+MAX((Expenses!CX$14-$K118/12)*$J118*$F117,0)+MAX((Expenses!CX$17-$K119/12)*$J119*$F117,0)+MAX((Expenses!CX$16-$K120/12)*$J120*$F117,0)+MAX((Expenses!CX$18-$K121/12)*$J121*$F117,0)))),0)</f>
        <v>0</v>
      </c>
      <c r="DA283" s="515">
        <f>IF(AND(DA$167&lt;=$E117,DA$167&gt;=EOMONTH($D117,0)),IF($G117="NNN",SUM(Expenses!CY$14:CY$18)*$F117,IF($G117="FSG",0,IF($G117="MG",SUMPRODUCT(Expenses!CY$14:CY$18,$I117:$I121)*$F117,MAX((Expenses!CY$15-$K117/12)*$J117*$F117,0)+MAX((Expenses!CY$14-$K118/12)*$J118*$F117,0)+MAX((Expenses!CY$17-$K119/12)*$J119*$F117,0)+MAX((Expenses!CY$16-$K120/12)*$J120*$F117,0)+MAX((Expenses!CY$18-$K121/12)*$J121*$F117,0)))),0)</f>
        <v>0</v>
      </c>
      <c r="DB283" s="515">
        <f>IF(AND(DB$167&lt;=$E117,DB$167&gt;=EOMONTH($D117,0)),IF($G117="NNN",SUM(Expenses!CZ$14:CZ$18)*$F117,IF($G117="FSG",0,IF($G117="MG",SUMPRODUCT(Expenses!CZ$14:CZ$18,$I117:$I121)*$F117,MAX((Expenses!CZ$15-$K117/12)*$J117*$F117,0)+MAX((Expenses!CZ$14-$K118/12)*$J118*$F117,0)+MAX((Expenses!CZ$17-$K119/12)*$J119*$F117,0)+MAX((Expenses!CZ$16-$K120/12)*$J120*$F117,0)+MAX((Expenses!CZ$18-$K121/12)*$J121*$F117,0)))),0)</f>
        <v>0</v>
      </c>
      <c r="DC283" s="515">
        <f>IF(AND(DC$167&lt;=$E117,DC$167&gt;=EOMONTH($D117,0)),IF($G117="NNN",SUM(Expenses!DA$14:DA$18)*$F117,IF($G117="FSG",0,IF($G117="MG",SUMPRODUCT(Expenses!DA$14:DA$18,$I117:$I121)*$F117,MAX((Expenses!DA$15-$K117/12)*$J117*$F117,0)+MAX((Expenses!DA$14-$K118/12)*$J118*$F117,0)+MAX((Expenses!DA$17-$K119/12)*$J119*$F117,0)+MAX((Expenses!DA$16-$K120/12)*$J120*$F117,0)+MAX((Expenses!DA$18-$K121/12)*$J121*$F117,0)))),0)</f>
        <v>0</v>
      </c>
      <c r="DD283" s="515">
        <f>IF(AND(DD$167&lt;=$E117,DD$167&gt;=EOMONTH($D117,0)),IF($G117="NNN",SUM(Expenses!DB$14:DB$18)*$F117,IF($G117="FSG",0,IF($G117="MG",SUMPRODUCT(Expenses!DB$14:DB$18,$I117:$I121)*$F117,MAX((Expenses!DB$15-$K117/12)*$J117*$F117,0)+MAX((Expenses!DB$14-$K118/12)*$J118*$F117,0)+MAX((Expenses!DB$17-$K119/12)*$J119*$F117,0)+MAX((Expenses!DB$16-$K120/12)*$J120*$F117,0)+MAX((Expenses!DB$18-$K121/12)*$J121*$F117,0)))),0)</f>
        <v>0</v>
      </c>
      <c r="DE283" s="515">
        <f>IF(AND(DE$167&lt;=$E117,DE$167&gt;=EOMONTH($D117,0)),IF($G117="NNN",SUM(Expenses!DC$14:DC$18)*$F117,IF($G117="FSG",0,IF($G117="MG",SUMPRODUCT(Expenses!DC$14:DC$18,$I117:$I121)*$F117,MAX((Expenses!DC$15-$K117/12)*$J117*$F117,0)+MAX((Expenses!DC$14-$K118/12)*$J118*$F117,0)+MAX((Expenses!DC$17-$K119/12)*$J119*$F117,0)+MAX((Expenses!DC$16-$K120/12)*$J120*$F117,0)+MAX((Expenses!DC$18-$K121/12)*$J121*$F117,0)))),0)</f>
        <v>0</v>
      </c>
      <c r="DF283" s="515">
        <f>IF(AND(DF$167&lt;=$E117,DF$167&gt;=EOMONTH($D117,0)),IF($G117="NNN",SUM(Expenses!DD$14:DD$18)*$F117,IF($G117="FSG",0,IF($G117="MG",SUMPRODUCT(Expenses!DD$14:DD$18,$I117:$I121)*$F117,MAX((Expenses!DD$15-$K117/12)*$J117*$F117,0)+MAX((Expenses!DD$14-$K118/12)*$J118*$F117,0)+MAX((Expenses!DD$17-$K119/12)*$J119*$F117,0)+MAX((Expenses!DD$16-$K120/12)*$J120*$F117,0)+MAX((Expenses!DD$18-$K121/12)*$J121*$F117,0)))),0)</f>
        <v>0</v>
      </c>
      <c r="DG283" s="515">
        <f>IF(AND(DG$167&lt;=$E117,DG$167&gt;=EOMONTH($D117,0)),IF($G117="NNN",SUM(Expenses!DE$14:DE$18)*$F117,IF($G117="FSG",0,IF($G117="MG",SUMPRODUCT(Expenses!DE$14:DE$18,$I117:$I121)*$F117,MAX((Expenses!DE$15-$K117/12)*$J117*$F117,0)+MAX((Expenses!DE$14-$K118/12)*$J118*$F117,0)+MAX((Expenses!DE$17-$K119/12)*$J119*$F117,0)+MAX((Expenses!DE$16-$K120/12)*$J120*$F117,0)+MAX((Expenses!DE$18-$K121/12)*$J121*$F117,0)))),0)</f>
        <v>0</v>
      </c>
      <c r="DH283" s="515">
        <f>IF(AND(DH$167&lt;=$E117,DH$167&gt;=EOMONTH($D117,0)),IF($G117="NNN",SUM(Expenses!DF$14:DF$18)*$F117,IF($G117="FSG",0,IF($G117="MG",SUMPRODUCT(Expenses!DF$14:DF$18,$I117:$I121)*$F117,MAX((Expenses!DF$15-$K117/12)*$J117*$F117,0)+MAX((Expenses!DF$14-$K118/12)*$J118*$F117,0)+MAX((Expenses!DF$17-$K119/12)*$J119*$F117,0)+MAX((Expenses!DF$16-$K120/12)*$J120*$F117,0)+MAX((Expenses!DF$18-$K121/12)*$J121*$F117,0)))),0)</f>
        <v>0</v>
      </c>
      <c r="DI283" s="515">
        <f>IF(AND(DI$167&lt;=$E117,DI$167&gt;=EOMONTH($D117,0)),IF($G117="NNN",SUM(Expenses!DG$14:DG$18)*$F117,IF($G117="FSG",0,IF($G117="MG",SUMPRODUCT(Expenses!DG$14:DG$18,$I117:$I121)*$F117,MAX((Expenses!DG$15-$K117/12)*$J117*$F117,0)+MAX((Expenses!DG$14-$K118/12)*$J118*$F117,0)+MAX((Expenses!DG$17-$K119/12)*$J119*$F117,0)+MAX((Expenses!DG$16-$K120/12)*$J120*$F117,0)+MAX((Expenses!DG$18-$K121/12)*$J121*$F117,0)))),0)</f>
        <v>0</v>
      </c>
      <c r="DJ283" s="515">
        <f>IF(AND(DJ$167&lt;=$E117,DJ$167&gt;=EOMONTH($D117,0)),IF($G117="NNN",SUM(Expenses!DH$14:DH$18)*$F117,IF($G117="FSG",0,IF($G117="MG",SUMPRODUCT(Expenses!DH$14:DH$18,$I117:$I121)*$F117,MAX((Expenses!DH$15-$K117/12)*$J117*$F117,0)+MAX((Expenses!DH$14-$K118/12)*$J118*$F117,0)+MAX((Expenses!DH$17-$K119/12)*$J119*$F117,0)+MAX((Expenses!DH$16-$K120/12)*$J120*$F117,0)+MAX((Expenses!DH$18-$K121/12)*$J121*$F117,0)))),0)</f>
        <v>0</v>
      </c>
      <c r="DK283" s="515">
        <f>IF(AND(DK$167&lt;=$E117,DK$167&gt;=EOMONTH($D117,0)),IF($G117="NNN",SUM(Expenses!DI$14:DI$18)*$F117,IF($G117="FSG",0,IF($G117="MG",SUMPRODUCT(Expenses!DI$14:DI$18,$I117:$I121)*$F117,MAX((Expenses!DI$15-$K117/12)*$J117*$F117,0)+MAX((Expenses!DI$14-$K118/12)*$J118*$F117,0)+MAX((Expenses!DI$17-$K119/12)*$J119*$F117,0)+MAX((Expenses!DI$16-$K120/12)*$J120*$F117,0)+MAX((Expenses!DI$18-$K121/12)*$J121*$F117,0)))),0)</f>
        <v>0</v>
      </c>
      <c r="DL283" s="515">
        <f>IF(AND(DL$167&lt;=$E117,DL$167&gt;=EOMONTH($D117,0)),IF($G117="NNN",SUM(Expenses!DJ$14:DJ$18)*$F117,IF($G117="FSG",0,IF($G117="MG",SUMPRODUCT(Expenses!DJ$14:DJ$18,$I117:$I121)*$F117,MAX((Expenses!DJ$15-$K117/12)*$J117*$F117,0)+MAX((Expenses!DJ$14-$K118/12)*$J118*$F117,0)+MAX((Expenses!DJ$17-$K119/12)*$J119*$F117,0)+MAX((Expenses!DJ$16-$K120/12)*$J120*$F117,0)+MAX((Expenses!DJ$18-$K121/12)*$J121*$F117,0)))),0)</f>
        <v>0</v>
      </c>
      <c r="DM283" s="515">
        <f>IF(AND(DM$167&lt;=$E117,DM$167&gt;=EOMONTH($D117,0)),IF($G117="NNN",SUM(Expenses!DK$14:DK$18)*$F117,IF($G117="FSG",0,IF($G117="MG",SUMPRODUCT(Expenses!DK$14:DK$18,$I117:$I121)*$F117,MAX((Expenses!DK$15-$K117/12)*$J117*$F117,0)+MAX((Expenses!DK$14-$K118/12)*$J118*$F117,0)+MAX((Expenses!DK$17-$K119/12)*$J119*$F117,0)+MAX((Expenses!DK$16-$K120/12)*$J120*$F117,0)+MAX((Expenses!DK$18-$K121/12)*$J121*$F117,0)))),0)</f>
        <v>0</v>
      </c>
      <c r="DN283" s="515">
        <f>IF(AND(DN$167&lt;=$E117,DN$167&gt;=EOMONTH($D117,0)),IF($G117="NNN",SUM(Expenses!DL$14:DL$18)*$F117,IF($G117="FSG",0,IF($G117="MG",SUMPRODUCT(Expenses!DL$14:DL$18,$I117:$I121)*$F117,MAX((Expenses!DL$15-$K117/12)*$J117*$F117,0)+MAX((Expenses!DL$14-$K118/12)*$J118*$F117,0)+MAX((Expenses!DL$17-$K119/12)*$J119*$F117,0)+MAX((Expenses!DL$16-$K120/12)*$J120*$F117,0)+MAX((Expenses!DL$18-$K121/12)*$J121*$F117,0)))),0)</f>
        <v>0</v>
      </c>
      <c r="DO283" s="515">
        <f>IF(AND(DO$167&lt;=$E117,DO$167&gt;=EOMONTH($D117,0)),IF($G117="NNN",SUM(Expenses!DM$14:DM$18)*$F117,IF($G117="FSG",0,IF($G117="MG",SUMPRODUCT(Expenses!DM$14:DM$18,$I117:$I121)*$F117,MAX((Expenses!DM$15-$K117/12)*$J117*$F117,0)+MAX((Expenses!DM$14-$K118/12)*$J118*$F117,0)+MAX((Expenses!DM$17-$K119/12)*$J119*$F117,0)+MAX((Expenses!DM$16-$K120/12)*$J120*$F117,0)+MAX((Expenses!DM$18-$K121/12)*$J121*$F117,0)))),0)</f>
        <v>0</v>
      </c>
      <c r="DP283" s="515">
        <f>IF(AND(DP$167&lt;=$E117,DP$167&gt;=EOMONTH($D117,0)),IF($G117="NNN",SUM(Expenses!DN$14:DN$18)*$F117,IF($G117="FSG",0,IF($G117="MG",SUMPRODUCT(Expenses!DN$14:DN$18,$I117:$I121)*$F117,MAX((Expenses!DN$15-$K117/12)*$J117*$F117,0)+MAX((Expenses!DN$14-$K118/12)*$J118*$F117,0)+MAX((Expenses!DN$17-$K119/12)*$J119*$F117,0)+MAX((Expenses!DN$16-$K120/12)*$J120*$F117,0)+MAX((Expenses!DN$18-$K121/12)*$J121*$F117,0)))),0)</f>
        <v>0</v>
      </c>
      <c r="DQ283" s="515">
        <f>IF(AND(DQ$167&lt;=$E117,DQ$167&gt;=EOMONTH($D117,0)),IF($G117="NNN",SUM(Expenses!DO$14:DO$18)*$F117,IF($G117="FSG",0,IF($G117="MG",SUMPRODUCT(Expenses!DO$14:DO$18,$I117:$I121)*$F117,MAX((Expenses!DO$15-$K117/12)*$J117*$F117,0)+MAX((Expenses!DO$14-$K118/12)*$J118*$F117,0)+MAX((Expenses!DO$17-$K119/12)*$J119*$F117,0)+MAX((Expenses!DO$16-$K120/12)*$J120*$F117,0)+MAX((Expenses!DO$18-$K121/12)*$J121*$F117,0)))),0)</f>
        <v>0</v>
      </c>
      <c r="DR283" s="515">
        <f>IF(AND(DR$167&lt;=$E117,DR$167&gt;=EOMONTH($D117,0)),IF($G117="NNN",SUM(Expenses!DP$14:DP$18)*$F117,IF($G117="FSG",0,IF($G117="MG",SUMPRODUCT(Expenses!DP$14:DP$18,$I117:$I121)*$F117,MAX((Expenses!DP$15-$K117/12)*$J117*$F117,0)+MAX((Expenses!DP$14-$K118/12)*$J118*$F117,0)+MAX((Expenses!DP$17-$K119/12)*$J119*$F117,0)+MAX((Expenses!DP$16-$K120/12)*$J120*$F117,0)+MAX((Expenses!DP$18-$K121/12)*$J121*$F117,0)))),0)</f>
        <v>0</v>
      </c>
      <c r="DS283" s="515">
        <f>IF(AND(DS$167&lt;=$E117,DS$167&gt;=EOMONTH($D117,0)),IF($G117="NNN",SUM(Expenses!DQ$14:DQ$18)*$F117,IF($G117="FSG",0,IF($G117="MG",SUMPRODUCT(Expenses!DQ$14:DQ$18,$I117:$I121)*$F117,MAX((Expenses!DQ$15-$K117/12)*$J117*$F117,0)+MAX((Expenses!DQ$14-$K118/12)*$J118*$F117,0)+MAX((Expenses!DQ$17-$K119/12)*$J119*$F117,0)+MAX((Expenses!DQ$16-$K120/12)*$J120*$F117,0)+MAX((Expenses!DQ$18-$K121/12)*$J121*$F117,0)))),0)</f>
        <v>0</v>
      </c>
      <c r="DT283" s="515">
        <f>IF(AND(DT$167&lt;=$E117,DT$167&gt;=EOMONTH($D117,0)),IF($G117="NNN",SUM(Expenses!DR$14:DR$18)*$F117,IF($G117="FSG",0,IF($G117="MG",SUMPRODUCT(Expenses!DR$14:DR$18,$I117:$I121)*$F117,MAX((Expenses!DR$15-$K117/12)*$J117*$F117,0)+MAX((Expenses!DR$14-$K118/12)*$J118*$F117,0)+MAX((Expenses!DR$17-$K119/12)*$J119*$F117,0)+MAX((Expenses!DR$16-$K120/12)*$J120*$F117,0)+MAX((Expenses!DR$18-$K121/12)*$J121*$F117,0)))),0)</f>
        <v>0</v>
      </c>
      <c r="DU283" s="515">
        <f>IF(AND(DU$167&lt;=$E117,DU$167&gt;=EOMONTH($D117,0)),IF($G117="NNN",SUM(Expenses!DS$14:DS$18)*$F117,IF($G117="FSG",0,IF($G117="MG",SUMPRODUCT(Expenses!DS$14:DS$18,$I117:$I121)*$F117,MAX((Expenses!DS$15-$K117/12)*$J117*$F117,0)+MAX((Expenses!DS$14-$K118/12)*$J118*$F117,0)+MAX((Expenses!DS$17-$K119/12)*$J119*$F117,0)+MAX((Expenses!DS$16-$K120/12)*$J120*$F117,0)+MAX((Expenses!DS$18-$K121/12)*$J121*$F117,0)))),0)</f>
        <v>0</v>
      </c>
      <c r="DV283" s="515">
        <f>IF(AND(DV$167&lt;=$E117,DV$167&gt;=EOMONTH($D117,0)),IF($G117="NNN",SUM(Expenses!DT$14:DT$18)*$F117,IF($G117="FSG",0,IF($G117="MG",SUMPRODUCT(Expenses!DT$14:DT$18,$I117:$I121)*$F117,MAX((Expenses!DT$15-$K117/12)*$J117*$F117,0)+MAX((Expenses!DT$14-$K118/12)*$J118*$F117,0)+MAX((Expenses!DT$17-$K119/12)*$J119*$F117,0)+MAX((Expenses!DT$16-$K120/12)*$J120*$F117,0)+MAX((Expenses!DT$18-$K121/12)*$J121*$F117,0)))),0)</f>
        <v>0</v>
      </c>
      <c r="DW283" s="515">
        <f>IF(AND(DW$167&lt;=$E117,DW$167&gt;=EOMONTH($D117,0)),IF($G117="NNN",SUM(Expenses!DU$14:DU$18)*$F117,IF($G117="FSG",0,IF($G117="MG",SUMPRODUCT(Expenses!DU$14:DU$18,$I117:$I121)*$F117,MAX((Expenses!DU$15-$K117/12)*$J117*$F117,0)+MAX((Expenses!DU$14-$K118/12)*$J118*$F117,0)+MAX((Expenses!DU$17-$K119/12)*$J119*$F117,0)+MAX((Expenses!DU$16-$K120/12)*$J120*$F117,0)+MAX((Expenses!DU$18-$K121/12)*$J121*$F117,0)))),0)</f>
        <v>0</v>
      </c>
      <c r="DX283" s="515">
        <f>IF(AND(DX$167&lt;=$E117,DX$167&gt;=EOMONTH($D117,0)),IF($G117="NNN",SUM(Expenses!DV$14:DV$18)*$F117,IF($G117="FSG",0,IF($G117="MG",SUMPRODUCT(Expenses!DV$14:DV$18,$I117:$I121)*$F117,MAX((Expenses!DV$15-$K117/12)*$J117*$F117,0)+MAX((Expenses!DV$14-$K118/12)*$J118*$F117,0)+MAX((Expenses!DV$17-$K119/12)*$J119*$F117,0)+MAX((Expenses!DV$16-$K120/12)*$J120*$F117,0)+MAX((Expenses!DV$18-$K121/12)*$J121*$F117,0)))),0)</f>
        <v>0</v>
      </c>
      <c r="DY283" s="515">
        <f>IF(AND(DY$167&lt;=$E117,DY$167&gt;=EOMONTH($D117,0)),IF($G117="NNN",SUM(Expenses!DW$14:DW$18)*$F117,IF($G117="FSG",0,IF($G117="MG",SUMPRODUCT(Expenses!DW$14:DW$18,$I117:$I121)*$F117,MAX((Expenses!DW$15-$K117/12)*$J117*$F117,0)+MAX((Expenses!DW$14-$K118/12)*$J118*$F117,0)+MAX((Expenses!DW$17-$K119/12)*$J119*$F117,0)+MAX((Expenses!DW$16-$K120/12)*$J120*$F117,0)+MAX((Expenses!DW$18-$K121/12)*$J121*$F117,0)))),0)</f>
        <v>0</v>
      </c>
      <c r="DZ283" s="515">
        <f>IF(AND(DZ$167&lt;=$E117,DZ$167&gt;=EOMONTH($D117,0)),IF($G117="NNN",SUM(Expenses!DX$14:DX$18)*$F117,IF($G117="FSG",0,IF($G117="MG",SUMPRODUCT(Expenses!DX$14:DX$18,$I117:$I121)*$F117,MAX((Expenses!DX$15-$K117/12)*$J117*$F117,0)+MAX((Expenses!DX$14-$K118/12)*$J118*$F117,0)+MAX((Expenses!DX$17-$K119/12)*$J119*$F117,0)+MAX((Expenses!DX$16-$K120/12)*$J120*$F117,0)+MAX((Expenses!DX$18-$K121/12)*$J121*$F117,0)))),0)</f>
        <v>0</v>
      </c>
      <c r="EA283" s="515">
        <f>IF(AND(EA$167&lt;=$E117,EA$167&gt;=EOMONTH($D117,0)),IF($G117="NNN",SUM(Expenses!DY$14:DY$18)*$F117,IF($G117="FSG",0,IF($G117="MG",SUMPRODUCT(Expenses!DY$14:DY$18,$I117:$I121)*$F117,MAX((Expenses!DY$15-$K117/12)*$J117*$F117,0)+MAX((Expenses!DY$14-$K118/12)*$J118*$F117,0)+MAX((Expenses!DY$17-$K119/12)*$J119*$F117,0)+MAX((Expenses!DY$16-$K120/12)*$J120*$F117,0)+MAX((Expenses!DY$18-$K121/12)*$J121*$F117,0)))),0)</f>
        <v>0</v>
      </c>
      <c r="EB283" s="515">
        <f>IF(AND(EB$167&lt;=$E117,EB$167&gt;=EOMONTH($D117,0)),IF($G117="NNN",SUM(Expenses!DZ$14:DZ$18)*$F117,IF($G117="FSG",0,IF($G117="MG",SUMPRODUCT(Expenses!DZ$14:DZ$18,$I117:$I121)*$F117,MAX((Expenses!DZ$15-$K117/12)*$J117*$F117,0)+MAX((Expenses!DZ$14-$K118/12)*$J118*$F117,0)+MAX((Expenses!DZ$17-$K119/12)*$J119*$F117,0)+MAX((Expenses!DZ$16-$K120/12)*$J120*$F117,0)+MAX((Expenses!DZ$18-$K121/12)*$J121*$F117,0)))),0)</f>
        <v>0</v>
      </c>
      <c r="EC283" s="515">
        <f>IF(AND(EC$167&lt;=$E117,EC$167&gt;=EOMONTH($D117,0)),IF($G117="NNN",SUM(Expenses!EA$14:EA$18)*$F117,IF($G117="FSG",0,IF($G117="MG",SUMPRODUCT(Expenses!EA$14:EA$18,$I117:$I121)*$F117,MAX((Expenses!EA$15-$K117/12)*$J117*$F117,0)+MAX((Expenses!EA$14-$K118/12)*$J118*$F117,0)+MAX((Expenses!EA$17-$K119/12)*$J119*$F117,0)+MAX((Expenses!EA$16-$K120/12)*$J120*$F117,0)+MAX((Expenses!EA$18-$K121/12)*$J121*$F117,0)))),0)</f>
        <v>0</v>
      </c>
      <c r="ED283" s="515">
        <f>IF(AND(ED$167&lt;=$E117,ED$167&gt;=EOMONTH($D117,0)),IF($G117="NNN",SUM(Expenses!EB$14:EB$18)*$F117,IF($G117="FSG",0,IF($G117="MG",SUMPRODUCT(Expenses!EB$14:EB$18,$I117:$I121)*$F117,MAX((Expenses!EB$15-$K117/12)*$J117*$F117,0)+MAX((Expenses!EB$14-$K118/12)*$J118*$F117,0)+MAX((Expenses!EB$17-$K119/12)*$J119*$F117,0)+MAX((Expenses!EB$16-$K120/12)*$J120*$F117,0)+MAX((Expenses!EB$18-$K121/12)*$J121*$F117,0)))),0)</f>
        <v>0</v>
      </c>
      <c r="EE283" s="515">
        <f>IF(AND(EE$167&lt;=$E117,EE$167&gt;=EOMONTH($D117,0)),IF($G117="NNN",SUM(Expenses!EC$14:EC$18)*$F117,IF($G117="FSG",0,IF($G117="MG",SUMPRODUCT(Expenses!EC$14:EC$18,$I117:$I121)*$F117,MAX((Expenses!EC$15-$K117/12)*$J117*$F117,0)+MAX((Expenses!EC$14-$K118/12)*$J118*$F117,0)+MAX((Expenses!EC$17-$K119/12)*$J119*$F117,0)+MAX((Expenses!EC$16-$K120/12)*$J120*$F117,0)+MAX((Expenses!EC$18-$K121/12)*$J121*$F117,0)))),0)</f>
        <v>0</v>
      </c>
      <c r="EF283" s="515">
        <f>IF(AND(EF$167&lt;=$E117,EF$167&gt;=EOMONTH($D117,0)),IF($G117="NNN",SUM(Expenses!ED$14:ED$18)*$F117,IF($G117="FSG",0,IF($G117="MG",SUMPRODUCT(Expenses!ED$14:ED$18,$I117:$I121)*$F117,MAX((Expenses!ED$15-$K117/12)*$J117*$F117,0)+MAX((Expenses!ED$14-$K118/12)*$J118*$F117,0)+MAX((Expenses!ED$17-$K119/12)*$J119*$F117,0)+MAX((Expenses!ED$16-$K120/12)*$J120*$F117,0)+MAX((Expenses!ED$18-$K121/12)*$J121*$F117,0)))),0)</f>
        <v>0</v>
      </c>
      <c r="EG283" s="515">
        <f>IF(AND(EG$167&lt;=$E117,EG$167&gt;=EOMONTH($D117,0)),IF($G117="NNN",SUM(Expenses!EE$14:EE$18)*$F117,IF($G117="FSG",0,IF($G117="MG",SUMPRODUCT(Expenses!EE$14:EE$18,$I117:$I121)*$F117,MAX((Expenses!EE$15-$K117/12)*$J117*$F117,0)+MAX((Expenses!EE$14-$K118/12)*$J118*$F117,0)+MAX((Expenses!EE$17-$K119/12)*$J119*$F117,0)+MAX((Expenses!EE$16-$K120/12)*$J120*$F117,0)+MAX((Expenses!EE$18-$K121/12)*$J121*$F117,0)))),0)</f>
        <v>0</v>
      </c>
      <c r="EH283" s="515">
        <f>IF(AND(EH$167&lt;=$E117,EH$167&gt;=EOMONTH($D117,0)),IF($G117="NNN",SUM(Expenses!EF$14:EF$18)*$F117,IF($G117="FSG",0,IF($G117="MG",SUMPRODUCT(Expenses!EF$14:EF$18,$I117:$I121)*$F117,MAX((Expenses!EF$15-$K117/12)*$J117*$F117,0)+MAX((Expenses!EF$14-$K118/12)*$J118*$F117,0)+MAX((Expenses!EF$17-$K119/12)*$J119*$F117,0)+MAX((Expenses!EF$16-$K120/12)*$J120*$F117,0)+MAX((Expenses!EF$18-$K121/12)*$J121*$F117,0)))),0)</f>
        <v>0</v>
      </c>
      <c r="EI283" s="515">
        <f>IF(AND(EI$167&lt;=$E117,EI$167&gt;=EOMONTH($D117,0)),IF($G117="NNN",SUM(Expenses!EG$14:EG$18)*$F117,IF($G117="FSG",0,IF($G117="MG",SUMPRODUCT(Expenses!EG$14:EG$18,$I117:$I121)*$F117,MAX((Expenses!EG$15-$K117/12)*$J117*$F117,0)+MAX((Expenses!EG$14-$K118/12)*$J118*$F117,0)+MAX((Expenses!EG$17-$K119/12)*$J119*$F117,0)+MAX((Expenses!EG$16-$K120/12)*$J120*$F117,0)+MAX((Expenses!EG$18-$K121/12)*$J121*$F117,0)))),0)</f>
        <v>0</v>
      </c>
      <c r="EJ283" s="515">
        <f>IF(AND(EJ$167&lt;=$E117,EJ$167&gt;=EOMONTH($D117,0)),IF($G117="NNN",SUM(Expenses!EH$14:EH$18)*$F117,IF($G117="FSG",0,IF($G117="MG",SUMPRODUCT(Expenses!EH$14:EH$18,$I117:$I121)*$F117,MAX((Expenses!EH$15-$K117/12)*$J117*$F117,0)+MAX((Expenses!EH$14-$K118/12)*$J118*$F117,0)+MAX((Expenses!EH$17-$K119/12)*$J119*$F117,0)+MAX((Expenses!EH$16-$K120/12)*$J120*$F117,0)+MAX((Expenses!EH$18-$K121/12)*$J121*$F117,0)))),0)</f>
        <v>0</v>
      </c>
      <c r="EK283" s="515">
        <f>IF(AND(EK$167&lt;=$E117,EK$167&gt;=EOMONTH($D117,0)),IF($G117="NNN",SUM(Expenses!EI$14:EI$18)*$F117,IF($G117="FSG",0,IF($G117="MG",SUMPRODUCT(Expenses!EI$14:EI$18,$I117:$I121)*$F117,MAX((Expenses!EI$15-$K117/12)*$J117*$F117,0)+MAX((Expenses!EI$14-$K118/12)*$J118*$F117,0)+MAX((Expenses!EI$17-$K119/12)*$J119*$F117,0)+MAX((Expenses!EI$16-$K120/12)*$J120*$F117,0)+MAX((Expenses!EI$18-$K121/12)*$J121*$F117,0)))),0)</f>
        <v>0</v>
      </c>
      <c r="EL283" s="515">
        <f>IF(AND(EL$167&lt;=$E117,EL$167&gt;=EOMONTH($D117,0)),IF($G117="NNN",SUM(Expenses!EJ$14:EJ$18)*$F117,IF($G117="FSG",0,IF($G117="MG",SUMPRODUCT(Expenses!EJ$14:EJ$18,$I117:$I121)*$F117,MAX((Expenses!EJ$15-$K117/12)*$J117*$F117,0)+MAX((Expenses!EJ$14-$K118/12)*$J118*$F117,0)+MAX((Expenses!EJ$17-$K119/12)*$J119*$F117,0)+MAX((Expenses!EJ$16-$K120/12)*$J120*$F117,0)+MAX((Expenses!EJ$18-$K121/12)*$J121*$F117,0)))),0)</f>
        <v>0</v>
      </c>
      <c r="EM283" s="515">
        <f>IF(AND(EM$167&lt;=$E117,EM$167&gt;=EOMONTH($D117,0)),IF($G117="NNN",SUM(Expenses!EK$14:EK$18)*$F117,IF($G117="FSG",0,IF($G117="MG",SUMPRODUCT(Expenses!EK$14:EK$18,$I117:$I121)*$F117,MAX((Expenses!EK$15-$K117/12)*$J117*$F117,0)+MAX((Expenses!EK$14-$K118/12)*$J118*$F117,0)+MAX((Expenses!EK$17-$K119/12)*$J119*$F117,0)+MAX((Expenses!EK$16-$K120/12)*$J120*$F117,0)+MAX((Expenses!EK$18-$K121/12)*$J121*$F117,0)))),0)</f>
        <v>0</v>
      </c>
      <c r="EN283" s="515">
        <f>IF(AND(EN$167&lt;=$E117,EN$167&gt;=EOMONTH($D117,0)),IF($G117="NNN",SUM(Expenses!EL$14:EL$18)*$F117,IF($G117="FSG",0,IF($G117="MG",SUMPRODUCT(Expenses!EL$14:EL$18,$I117:$I121)*$F117,MAX((Expenses!EL$15-$K117/12)*$J117*$F117,0)+MAX((Expenses!EL$14-$K118/12)*$J118*$F117,0)+MAX((Expenses!EL$17-$K119/12)*$J119*$F117,0)+MAX((Expenses!EL$16-$K120/12)*$J120*$F117,0)+MAX((Expenses!EL$18-$K121/12)*$J121*$F117,0)))),0)</f>
        <v>0</v>
      </c>
      <c r="EO283" s="515">
        <f>IF(AND(EO$167&lt;=$E117,EO$167&gt;=EOMONTH($D117,0)),IF($G117="NNN",SUM(Expenses!EM$14:EM$18)*$F117,IF($G117="FSG",0,IF($G117="MG",SUMPRODUCT(Expenses!EM$14:EM$18,$I117:$I121)*$F117,MAX((Expenses!EM$15-$K117/12)*$J117*$F117,0)+MAX((Expenses!EM$14-$K118/12)*$J118*$F117,0)+MAX((Expenses!EM$17-$K119/12)*$J119*$F117,0)+MAX((Expenses!EM$16-$K120/12)*$J120*$F117,0)+MAX((Expenses!EM$18-$K121/12)*$J121*$F117,0)))),0)</f>
        <v>0</v>
      </c>
      <c r="EP283" s="515">
        <f>IF(AND(EP$167&lt;=$E117,EP$167&gt;=EOMONTH($D117,0)),IF($G117="NNN",SUM(Expenses!EN$14:EN$18)*$F117,IF($G117="FSG",0,IF($G117="MG",SUMPRODUCT(Expenses!EN$14:EN$18,$I117:$I121)*$F117,MAX((Expenses!EN$15-$K117/12)*$J117*$F117,0)+MAX((Expenses!EN$14-$K118/12)*$J118*$F117,0)+MAX((Expenses!EN$17-$K119/12)*$J119*$F117,0)+MAX((Expenses!EN$16-$K120/12)*$J120*$F117,0)+MAX((Expenses!EN$18-$K121/12)*$J121*$F117,0)))),0)</f>
        <v>0</v>
      </c>
      <c r="EQ283" s="515">
        <f>IF(AND(EQ$167&lt;=$E117,EQ$167&gt;=EOMONTH($D117,0)),IF($G117="NNN",SUM(Expenses!EO$14:EO$18)*$F117,IF($G117="FSG",0,IF($G117="MG",SUMPRODUCT(Expenses!EO$14:EO$18,$I117:$I121)*$F117,MAX((Expenses!EO$15-$K117/12)*$J117*$F117,0)+MAX((Expenses!EO$14-$K118/12)*$J118*$F117,0)+MAX((Expenses!EO$17-$K119/12)*$J119*$F117,0)+MAX((Expenses!EO$16-$K120/12)*$J120*$F117,0)+MAX((Expenses!EO$18-$K121/12)*$J121*$F117,0)))),0)</f>
        <v>0</v>
      </c>
      <c r="ER283" s="515">
        <f>IF(AND(ER$167&lt;=$E117,ER$167&gt;=EOMONTH($D117,0)),IF($G117="NNN",SUM(Expenses!EP$14:EP$18)*$F117,IF($G117="FSG",0,IF($G117="MG",SUMPRODUCT(Expenses!EP$14:EP$18,$I117:$I121)*$F117,MAX((Expenses!EP$15-$K117/12)*$J117*$F117,0)+MAX((Expenses!EP$14-$K118/12)*$J118*$F117,0)+MAX((Expenses!EP$17-$K119/12)*$J119*$F117,0)+MAX((Expenses!EP$16-$K120/12)*$J120*$F117,0)+MAX((Expenses!EP$18-$K121/12)*$J121*$F117,0)))),0)</f>
        <v>0</v>
      </c>
      <c r="ES283" s="515">
        <f>IF(AND(ES$167&lt;=$E117,ES$167&gt;=EOMONTH($D117,0)),IF($G117="NNN",SUM(Expenses!EQ$14:EQ$18)*$F117,IF($G117="FSG",0,IF($G117="MG",SUMPRODUCT(Expenses!EQ$14:EQ$18,$I117:$I121)*$F117,MAX((Expenses!EQ$15-$K117/12)*$J117*$F117,0)+MAX((Expenses!EQ$14-$K118/12)*$J118*$F117,0)+MAX((Expenses!EQ$17-$K119/12)*$J119*$F117,0)+MAX((Expenses!EQ$16-$K120/12)*$J120*$F117,0)+MAX((Expenses!EQ$18-$K121/12)*$J121*$F117,0)))),0)</f>
        <v>0</v>
      </c>
      <c r="ET283" s="515">
        <f>IF(AND(ET$167&lt;=$E117,ET$167&gt;=EOMONTH($D117,0)),IF($G117="NNN",SUM(Expenses!ER$14:ER$18)*$F117,IF($G117="FSG",0,IF($G117="MG",SUMPRODUCT(Expenses!ER$14:ER$18,$I117:$I121)*$F117,MAX((Expenses!ER$15-$K117/12)*$J117*$F117,0)+MAX((Expenses!ER$14-$K118/12)*$J118*$F117,0)+MAX((Expenses!ER$17-$K119/12)*$J119*$F117,0)+MAX((Expenses!ER$16-$K120/12)*$J120*$F117,0)+MAX((Expenses!ER$18-$K121/12)*$J121*$F117,0)))),0)</f>
        <v>0</v>
      </c>
      <c r="EU283" s="515">
        <f>IF(AND(EU$167&lt;=$E117,EU$167&gt;=EOMONTH($D117,0)),IF($G117="NNN",SUM(Expenses!ES$14:ES$18)*$F117,IF($G117="FSG",0,IF($G117="MG",SUMPRODUCT(Expenses!ES$14:ES$18,$I117:$I121)*$F117,MAX((Expenses!ES$15-$K117/12)*$J117*$F117,0)+MAX((Expenses!ES$14-$K118/12)*$J118*$F117,0)+MAX((Expenses!ES$17-$K119/12)*$J119*$F117,0)+MAX((Expenses!ES$16-$K120/12)*$J120*$F117,0)+MAX((Expenses!ES$18-$K121/12)*$J121*$F117,0)))),0)</f>
        <v>0</v>
      </c>
      <c r="EV283" s="515">
        <f>IF(AND(EV$167&lt;=$E117,EV$167&gt;=EOMONTH($D117,0)),IF($G117="NNN",SUM(Expenses!ET$14:ET$18)*$F117,IF($G117="FSG",0,IF($G117="MG",SUMPRODUCT(Expenses!ET$14:ET$18,$I117:$I121)*$F117,MAX((Expenses!ET$15-$K117/12)*$J117*$F117,0)+MAX((Expenses!ET$14-$K118/12)*$J118*$F117,0)+MAX((Expenses!ET$17-$K119/12)*$J119*$F117,0)+MAX((Expenses!ET$16-$K120/12)*$J120*$F117,0)+MAX((Expenses!ET$18-$K121/12)*$J121*$F117,0)))),0)</f>
        <v>0</v>
      </c>
      <c r="EW283" s="515">
        <f>IF(AND(EW$167&lt;=$E117,EW$167&gt;=EOMONTH($D117,0)),IF($G117="NNN",SUM(Expenses!EU$14:EU$18)*$F117,IF($G117="FSG",0,IF($G117="MG",SUMPRODUCT(Expenses!EU$14:EU$18,$I117:$I121)*$F117,MAX((Expenses!EU$15-$K117/12)*$J117*$F117,0)+MAX((Expenses!EU$14-$K118/12)*$J118*$F117,0)+MAX((Expenses!EU$17-$K119/12)*$J119*$F117,0)+MAX((Expenses!EU$16-$K120/12)*$J120*$F117,0)+MAX((Expenses!EU$18-$K121/12)*$J121*$F117,0)))),0)</f>
        <v>0</v>
      </c>
      <c r="EX283" s="515">
        <f>IF(AND(EX$167&lt;=$E117,EX$167&gt;=EOMONTH($D117,0)),IF($G117="NNN",SUM(Expenses!EV$14:EV$18)*$F117,IF($G117="FSG",0,IF($G117="MG",SUMPRODUCT(Expenses!EV$14:EV$18,$I117:$I121)*$F117,MAX((Expenses!EV$15-$K117/12)*$J117*$F117,0)+MAX((Expenses!EV$14-$K118/12)*$J118*$F117,0)+MAX((Expenses!EV$17-$K119/12)*$J119*$F117,0)+MAX((Expenses!EV$16-$K120/12)*$J120*$F117,0)+MAX((Expenses!EV$18-$K121/12)*$J121*$F117,0)))),0)</f>
        <v>0</v>
      </c>
      <c r="EY283" s="515">
        <f>IF(AND(EY$167&lt;=$E117,EY$167&gt;=EOMONTH($D117,0)),IF($G117="NNN",SUM(Expenses!EW$14:EW$18)*$F117,IF($G117="FSG",0,IF($G117="MG",SUMPRODUCT(Expenses!EW$14:EW$18,$I117:$I121)*$F117,MAX((Expenses!EW$15-$K117/12)*$J117*$F117,0)+MAX((Expenses!EW$14-$K118/12)*$J118*$F117,0)+MAX((Expenses!EW$17-$K119/12)*$J119*$F117,0)+MAX((Expenses!EW$16-$K120/12)*$J120*$F117,0)+MAX((Expenses!EW$18-$K121/12)*$J121*$F117,0)))),0)</f>
        <v>0</v>
      </c>
      <c r="EZ283" s="515">
        <f>IF(AND(EZ$167&lt;=$E117,EZ$167&gt;=EOMONTH($D117,0)),IF($G117="NNN",SUM(Expenses!EX$14:EX$18)*$F117,IF($G117="FSG",0,IF($G117="MG",SUMPRODUCT(Expenses!EX$14:EX$18,$I117:$I121)*$F117,MAX((Expenses!EX$15-$K117/12)*$J117*$F117,0)+MAX((Expenses!EX$14-$K118/12)*$J118*$F117,0)+MAX((Expenses!EX$17-$K119/12)*$J119*$F117,0)+MAX((Expenses!EX$16-$K120/12)*$J120*$F117,0)+MAX((Expenses!EX$18-$K121/12)*$J121*$F117,0)))),0)</f>
        <v>0</v>
      </c>
      <c r="FA283" s="515">
        <f>IF(AND(FA$167&lt;=$E117,FA$167&gt;=EOMONTH($D117,0)),IF($G117="NNN",SUM(Expenses!EY$14:EY$18)*$F117,IF($G117="FSG",0,IF($G117="MG",SUMPRODUCT(Expenses!EY$14:EY$18,$I117:$I121)*$F117,MAX((Expenses!EY$15-$K117/12)*$J117*$F117,0)+MAX((Expenses!EY$14-$K118/12)*$J118*$F117,0)+MAX((Expenses!EY$17-$K119/12)*$J119*$F117,0)+MAX((Expenses!EY$16-$K120/12)*$J120*$F117,0)+MAX((Expenses!EY$18-$K121/12)*$J121*$F117,0)))),0)</f>
        <v>0</v>
      </c>
      <c r="FB283" s="515">
        <f>IF(AND(FB$167&lt;=$E117,FB$167&gt;=EOMONTH($D117,0)),IF($G117="NNN",SUM(Expenses!EZ$14:EZ$18)*$F117,IF($G117="FSG",0,IF($G117="MG",SUMPRODUCT(Expenses!EZ$14:EZ$18,$I117:$I121)*$F117,MAX((Expenses!EZ$15-$K117/12)*$J117*$F117,0)+MAX((Expenses!EZ$14-$K118/12)*$J118*$F117,0)+MAX((Expenses!EZ$17-$K119/12)*$J119*$F117,0)+MAX((Expenses!EZ$16-$K120/12)*$J120*$F117,0)+MAX((Expenses!EZ$18-$K121/12)*$J121*$F117,0)))),0)</f>
        <v>0</v>
      </c>
      <c r="FC283" s="515">
        <f>IF(AND(FC$167&lt;=$E117,FC$167&gt;=EOMONTH($D117,0)),IF($G117="NNN",SUM(Expenses!FA$14:FA$18)*$F117,IF($G117="FSG",0,IF($G117="MG",SUMPRODUCT(Expenses!FA$14:FA$18,$I117:$I121)*$F117,MAX((Expenses!FA$15-$K117/12)*$J117*$F117,0)+MAX((Expenses!FA$14-$K118/12)*$J118*$F117,0)+MAX((Expenses!FA$17-$K119/12)*$J119*$F117,0)+MAX((Expenses!FA$16-$K120/12)*$J120*$F117,0)+MAX((Expenses!FA$18-$K121/12)*$J121*$F117,0)))),0)</f>
        <v>0</v>
      </c>
      <c r="FD283" s="515">
        <f>IF(AND(FD$167&lt;=$E117,FD$167&gt;=EOMONTH($D117,0)),IF($G117="NNN",SUM(Expenses!FB$14:FB$18)*$F117,IF($G117="FSG",0,IF($G117="MG",SUMPRODUCT(Expenses!FB$14:FB$18,$I117:$I121)*$F117,MAX((Expenses!FB$15-$K117/12)*$J117*$F117,0)+MAX((Expenses!FB$14-$K118/12)*$J118*$F117,0)+MAX((Expenses!FB$17-$K119/12)*$J119*$F117,0)+MAX((Expenses!FB$16-$K120/12)*$J120*$F117,0)+MAX((Expenses!FB$18-$K121/12)*$J121*$F117,0)))),0)</f>
        <v>0</v>
      </c>
      <c r="FE283" s="515">
        <f>IF(AND(FE$167&lt;=$E117,FE$167&gt;=EOMONTH($D117,0)),IF($G117="NNN",SUM(Expenses!FC$14:FC$18)*$F117,IF($G117="FSG",0,IF($G117="MG",SUMPRODUCT(Expenses!FC$14:FC$18,$I117:$I121)*$F117,MAX((Expenses!FC$15-$K117/12)*$J117*$F117,0)+MAX((Expenses!FC$14-$K118/12)*$J118*$F117,0)+MAX((Expenses!FC$17-$K119/12)*$J119*$F117,0)+MAX((Expenses!FC$16-$K120/12)*$J120*$F117,0)+MAX((Expenses!FC$18-$K121/12)*$J121*$F117,0)))),0)</f>
        <v>0</v>
      </c>
      <c r="FF283" s="515">
        <f>IF(AND(FF$167&lt;=$E117,FF$167&gt;=EOMONTH($D117,0)),IF($G117="NNN",SUM(Expenses!FD$14:FD$18)*$F117,IF($G117="FSG",0,IF($G117="MG",SUMPRODUCT(Expenses!FD$14:FD$18,$I117:$I121)*$F117,MAX((Expenses!FD$15-$K117/12)*$J117*$F117,0)+MAX((Expenses!FD$14-$K118/12)*$J118*$F117,0)+MAX((Expenses!FD$17-$K119/12)*$J119*$F117,0)+MAX((Expenses!FD$16-$K120/12)*$J120*$F117,0)+MAX((Expenses!FD$18-$K121/12)*$J121*$F117,0)))),0)</f>
        <v>0</v>
      </c>
      <c r="FG283" s="515">
        <f>IF(AND(FG$167&lt;=$E117,FG$167&gt;=EOMONTH($D117,0)),IF($G117="NNN",SUM(Expenses!FE$14:FE$18)*$F117,IF($G117="FSG",0,IF($G117="MG",SUMPRODUCT(Expenses!FE$14:FE$18,$I117:$I121)*$F117,MAX((Expenses!FE$15-$K117/12)*$J117*$F117,0)+MAX((Expenses!FE$14-$K118/12)*$J118*$F117,0)+MAX((Expenses!FE$17-$K119/12)*$J119*$F117,0)+MAX((Expenses!FE$16-$K120/12)*$J120*$F117,0)+MAX((Expenses!FE$18-$K121/12)*$J121*$F117,0)))),0)</f>
        <v>0</v>
      </c>
      <c r="FH283" s="515">
        <f>IF(AND(FH$167&lt;=$E117,FH$167&gt;=EOMONTH($D117,0)),IF($G117="NNN",SUM(Expenses!FF$14:FF$18)*$F117,IF($G117="FSG",0,IF($G117="MG",SUMPRODUCT(Expenses!FF$14:FF$18,$I117:$I121)*$F117,MAX((Expenses!FF$15-$K117/12)*$J117*$F117,0)+MAX((Expenses!FF$14-$K118/12)*$J118*$F117,0)+MAX((Expenses!FF$17-$K119/12)*$J119*$F117,0)+MAX((Expenses!FF$16-$K120/12)*$J120*$F117,0)+MAX((Expenses!FF$18-$K121/12)*$J121*$F117,0)))),0)</f>
        <v>0</v>
      </c>
      <c r="FI283" s="515">
        <f>IF(AND(FI$167&lt;=$E117,FI$167&gt;=EOMONTH($D117,0)),IF($G117="NNN",SUM(Expenses!FG$14:FG$18)*$F117,IF($G117="FSG",0,IF($G117="MG",SUMPRODUCT(Expenses!FG$14:FG$18,$I117:$I121)*$F117,MAX((Expenses!FG$15-$K117/12)*$J117*$F117,0)+MAX((Expenses!FG$14-$K118/12)*$J118*$F117,0)+MAX((Expenses!FG$17-$K119/12)*$J119*$F117,0)+MAX((Expenses!FG$16-$K120/12)*$J120*$F117,0)+MAX((Expenses!FG$18-$K121/12)*$J121*$F117,0)))),0)</f>
        <v>0</v>
      </c>
      <c r="FJ283" s="515">
        <f>IF(AND(FJ$167&lt;=$E117,FJ$167&gt;=EOMONTH($D117,0)),IF($G117="NNN",SUM(Expenses!FH$14:FH$18)*$F117,IF($G117="FSG",0,IF($G117="MG",SUMPRODUCT(Expenses!FH$14:FH$18,$I117:$I121)*$F117,MAX((Expenses!FH$15-$K117/12)*$J117*$F117,0)+MAX((Expenses!FH$14-$K118/12)*$J118*$F117,0)+MAX((Expenses!FH$17-$K119/12)*$J119*$F117,0)+MAX((Expenses!FH$16-$K120/12)*$J120*$F117,0)+MAX((Expenses!FH$18-$K121/12)*$J121*$F117,0)))),0)</f>
        <v>0</v>
      </c>
      <c r="FK283" s="515">
        <f>IF(AND(FK$167&lt;=$E117,FK$167&gt;=EOMONTH($D117,0)),IF($G117="NNN",SUM(Expenses!FI$14:FI$18)*$F117,IF($G117="FSG",0,IF($G117="MG",SUMPRODUCT(Expenses!FI$14:FI$18,$I117:$I121)*$F117,MAX((Expenses!FI$15-$K117/12)*$J117*$F117,0)+MAX((Expenses!FI$14-$K118/12)*$J118*$F117,0)+MAX((Expenses!FI$17-$K119/12)*$J119*$F117,0)+MAX((Expenses!FI$16-$K120/12)*$J120*$F117,0)+MAX((Expenses!FI$18-$K121/12)*$J121*$F117,0)))),0)</f>
        <v>0</v>
      </c>
      <c r="FL283" s="515">
        <f>IF(AND(FL$167&lt;=$E117,FL$167&gt;=EOMONTH($D117,0)),IF($G117="NNN",SUM(Expenses!FJ$14:FJ$18)*$F117,IF($G117="FSG",0,IF($G117="MG",SUMPRODUCT(Expenses!FJ$14:FJ$18,$I117:$I121)*$F117,MAX((Expenses!FJ$15-$K117/12)*$J117*$F117,0)+MAX((Expenses!FJ$14-$K118/12)*$J118*$F117,0)+MAX((Expenses!FJ$17-$K119/12)*$J119*$F117,0)+MAX((Expenses!FJ$16-$K120/12)*$J120*$F117,0)+MAX((Expenses!FJ$18-$K121/12)*$J121*$F117,0)))),0)</f>
        <v>0</v>
      </c>
      <c r="FM283" s="515">
        <f>IF(AND(FM$167&lt;=$E117,FM$167&gt;=EOMONTH($D117,0)),IF($G117="NNN",SUM(Expenses!FK$14:FK$18)*$F117,IF($G117="FSG",0,IF($G117="MG",SUMPRODUCT(Expenses!FK$14:FK$18,$I117:$I121)*$F117,MAX((Expenses!FK$15-$K117/12)*$J117*$F117,0)+MAX((Expenses!FK$14-$K118/12)*$J118*$F117,0)+MAX((Expenses!FK$17-$K119/12)*$J119*$F117,0)+MAX((Expenses!FK$16-$K120/12)*$J120*$F117,0)+MAX((Expenses!FK$18-$K121/12)*$J121*$F117,0)))),0)</f>
        <v>0</v>
      </c>
      <c r="FN283" s="515">
        <f>IF(AND(FN$167&lt;=$E117,FN$167&gt;=EOMONTH($D117,0)),IF($G117="NNN",SUM(Expenses!FL$14:FL$18)*$F117,IF($G117="FSG",0,IF($G117="MG",SUMPRODUCT(Expenses!FL$14:FL$18,$I117:$I121)*$F117,MAX((Expenses!FL$15-$K117/12)*$J117*$F117,0)+MAX((Expenses!FL$14-$K118/12)*$J118*$F117,0)+MAX((Expenses!FL$17-$K119/12)*$J119*$F117,0)+MAX((Expenses!FL$16-$K120/12)*$J120*$F117,0)+MAX((Expenses!FL$18-$K121/12)*$J121*$F117,0)))),0)</f>
        <v>0</v>
      </c>
      <c r="FO283" s="515">
        <f>IF(AND(FO$167&lt;=$E117,FO$167&gt;=EOMONTH($D117,0)),IF($G117="NNN",SUM(Expenses!FM$14:FM$18)*$F117,IF($G117="FSG",0,IF($G117="MG",SUMPRODUCT(Expenses!FM$14:FM$18,$I117:$I121)*$F117,MAX((Expenses!FM$15-$K117/12)*$J117*$F117,0)+MAX((Expenses!FM$14-$K118/12)*$J118*$F117,0)+MAX((Expenses!FM$17-$K119/12)*$J119*$F117,0)+MAX((Expenses!FM$16-$K120/12)*$J120*$F117,0)+MAX((Expenses!FM$18-$K121/12)*$J121*$F117,0)))),0)</f>
        <v>0</v>
      </c>
      <c r="FP283" s="515">
        <f>IF(AND(FP$167&lt;=$E117,FP$167&gt;=EOMONTH($D117,0)),IF($G117="NNN",SUM(Expenses!FN$14:FN$18)*$F117,IF($G117="FSG",0,IF($G117="MG",SUMPRODUCT(Expenses!FN$14:FN$18,$I117:$I121)*$F117,MAX((Expenses!FN$15-$K117/12)*$J117*$F117,0)+MAX((Expenses!FN$14-$K118/12)*$J118*$F117,0)+MAX((Expenses!FN$17-$K119/12)*$J119*$F117,0)+MAX((Expenses!FN$16-$K120/12)*$J120*$F117,0)+MAX((Expenses!FN$18-$K121/12)*$J121*$F117,0)))),0)</f>
        <v>0</v>
      </c>
      <c r="FQ283" s="515">
        <f>IF(AND(FQ$167&lt;=$E117,FQ$167&gt;=EOMONTH($D117,0)),IF($G117="NNN",SUM(Expenses!FO$14:FO$18)*$F117,IF($G117="FSG",0,IF($G117="MG",SUMPRODUCT(Expenses!FO$14:FO$18,$I117:$I121)*$F117,MAX((Expenses!FO$15-$K117/12)*$J117*$F117,0)+MAX((Expenses!FO$14-$K118/12)*$J118*$F117,0)+MAX((Expenses!FO$17-$K119/12)*$J119*$F117,0)+MAX((Expenses!FO$16-$K120/12)*$J120*$F117,0)+MAX((Expenses!FO$18-$K121/12)*$J121*$F117,0)))),0)</f>
        <v>0</v>
      </c>
      <c r="FR283" s="515">
        <f>IF(AND(FR$167&lt;=$E117,FR$167&gt;=EOMONTH($D117,0)),IF($G117="NNN",SUM(Expenses!FP$14:FP$18)*$F117,IF($G117="FSG",0,IF($G117="MG",SUMPRODUCT(Expenses!FP$14:FP$18,$I117:$I121)*$F117,MAX((Expenses!FP$15-$K117/12)*$J117*$F117,0)+MAX((Expenses!FP$14-$K118/12)*$J118*$F117,0)+MAX((Expenses!FP$17-$K119/12)*$J119*$F117,0)+MAX((Expenses!FP$16-$K120/12)*$J120*$F117,0)+MAX((Expenses!FP$18-$K121/12)*$J121*$F117,0)))),0)</f>
        <v>0</v>
      </c>
      <c r="FS283" s="515">
        <f>IF(AND(FS$167&lt;=$E117,FS$167&gt;=EOMONTH($D117,0)),IF($G117="NNN",SUM(Expenses!FQ$14:FQ$18)*$F117,IF($G117="FSG",0,IF($G117="MG",SUMPRODUCT(Expenses!FQ$14:FQ$18,$I117:$I121)*$F117,MAX((Expenses!FQ$15-$K117/12)*$J117*$F117,0)+MAX((Expenses!FQ$14-$K118/12)*$J118*$F117,0)+MAX((Expenses!FQ$17-$K119/12)*$J119*$F117,0)+MAX((Expenses!FQ$16-$K120/12)*$J120*$F117,0)+MAX((Expenses!FQ$18-$K121/12)*$J121*$F117,0)))),0)</f>
        <v>0</v>
      </c>
      <c r="FT283" s="515">
        <f>IF(AND(FT$167&lt;=$E117,FT$167&gt;=EOMONTH($D117,0)),IF($G117="NNN",SUM(Expenses!FR$14:FR$18)*$F117,IF($G117="FSG",0,IF($G117="MG",SUMPRODUCT(Expenses!FR$14:FR$18,$I117:$I121)*$F117,MAX((Expenses!FR$15-$K117/12)*$J117*$F117,0)+MAX((Expenses!FR$14-$K118/12)*$J118*$F117,0)+MAX((Expenses!FR$17-$K119/12)*$J119*$F117,0)+MAX((Expenses!FR$16-$K120/12)*$J120*$F117,0)+MAX((Expenses!FR$18-$K121/12)*$J121*$F117,0)))),0)</f>
        <v>0</v>
      </c>
      <c r="FU283" s="515">
        <f>IF(AND(FU$167&lt;=$E117,FU$167&gt;=EOMONTH($D117,0)),IF($G117="NNN",SUM(Expenses!FS$14:FS$18)*$F117,IF($G117="FSG",0,IF($G117="MG",SUMPRODUCT(Expenses!FS$14:FS$18,$I117:$I121)*$F117,MAX((Expenses!FS$15-$K117/12)*$J117*$F117,0)+MAX((Expenses!FS$14-$K118/12)*$J118*$F117,0)+MAX((Expenses!FS$17-$K119/12)*$J119*$F117,0)+MAX((Expenses!FS$16-$K120/12)*$J120*$F117,0)+MAX((Expenses!FS$18-$K121/12)*$J121*$F117,0)))),0)</f>
        <v>0</v>
      </c>
      <c r="FV283" s="515">
        <f>IF(AND(FV$167&lt;=$E117,FV$167&gt;=EOMONTH($D117,0)),IF($G117="NNN",SUM(Expenses!FT$14:FT$18)*$F117,IF($G117="FSG",0,IF($G117="MG",SUMPRODUCT(Expenses!FT$14:FT$18,$I117:$I121)*$F117,MAX((Expenses!FT$15-$K117/12)*$J117*$F117,0)+MAX((Expenses!FT$14-$K118/12)*$J118*$F117,0)+MAX((Expenses!FT$17-$K119/12)*$J119*$F117,0)+MAX((Expenses!FT$16-$K120/12)*$J120*$F117,0)+MAX((Expenses!FT$18-$K121/12)*$J121*$F117,0)))),0)</f>
        <v>0</v>
      </c>
      <c r="FW283" s="515">
        <f>IF(AND(FW$167&lt;=$E117,FW$167&gt;=EOMONTH($D117,0)),IF($G117="NNN",SUM(Expenses!FU$14:FU$18)*$F117,IF($G117="FSG",0,IF($G117="MG",SUMPRODUCT(Expenses!FU$14:FU$18,$I117:$I121)*$F117,MAX((Expenses!FU$15-$K117/12)*$J117*$F117,0)+MAX((Expenses!FU$14-$K118/12)*$J118*$F117,0)+MAX((Expenses!FU$17-$K119/12)*$J119*$F117,0)+MAX((Expenses!FU$16-$K120/12)*$J120*$F117,0)+MAX((Expenses!FU$18-$K121/12)*$J121*$F117,0)))),0)</f>
        <v>0</v>
      </c>
      <c r="FX283" s="515">
        <f>IF(AND(FX$167&lt;=$E117,FX$167&gt;=EOMONTH($D117,0)),IF($G117="NNN",SUM(Expenses!FV$14:FV$18)*$F117,IF($G117="FSG",0,IF($G117="MG",SUMPRODUCT(Expenses!FV$14:FV$18,$I117:$I121)*$F117,MAX((Expenses!FV$15-$K117/12)*$J117*$F117,0)+MAX((Expenses!FV$14-$K118/12)*$J118*$F117,0)+MAX((Expenses!FV$17-$K119/12)*$J119*$F117,0)+MAX((Expenses!FV$16-$K120/12)*$J120*$F117,0)+MAX((Expenses!FV$18-$K121/12)*$J121*$F117,0)))),0)</f>
        <v>0</v>
      </c>
      <c r="FY283" s="515">
        <f>IF(AND(FY$167&lt;=$E117,FY$167&gt;=EOMONTH($D117,0)),IF($G117="NNN",SUM(Expenses!FW$14:FW$18)*$F117,IF($G117="FSG",0,IF($G117="MG",SUMPRODUCT(Expenses!FW$14:FW$18,$I117:$I121)*$F117,MAX((Expenses!FW$15-$K117/12)*$J117*$F117,0)+MAX((Expenses!FW$14-$K118/12)*$J118*$F117,0)+MAX((Expenses!FW$17-$K119/12)*$J119*$F117,0)+MAX((Expenses!FW$16-$K120/12)*$J120*$F117,0)+MAX((Expenses!FW$18-$K121/12)*$J121*$F117,0)))),0)</f>
        <v>0</v>
      </c>
      <c r="FZ283" s="515">
        <f>IF(AND(FZ$167&lt;=$E117,FZ$167&gt;=EOMONTH($D117,0)),IF($G117="NNN",SUM(Expenses!FX$14:FX$18)*$F117,IF($G117="FSG",0,IF($G117="MG",SUMPRODUCT(Expenses!FX$14:FX$18,$I117:$I121)*$F117,MAX((Expenses!FX$15-$K117/12)*$J117*$F117,0)+MAX((Expenses!FX$14-$K118/12)*$J118*$F117,0)+MAX((Expenses!FX$17-$K119/12)*$J119*$F117,0)+MAX((Expenses!FX$16-$K120/12)*$J120*$F117,0)+MAX((Expenses!FX$18-$K121/12)*$J121*$F117,0)))),0)</f>
        <v>0</v>
      </c>
      <c r="GA283" s="515">
        <f>IF(AND(GA$167&lt;=$E117,GA$167&gt;=EOMONTH($D117,0)),IF($G117="NNN",SUM(Expenses!FY$14:FY$18)*$F117,IF($G117="FSG",0,IF($G117="MG",SUMPRODUCT(Expenses!FY$14:FY$18,$I117:$I121)*$F117,MAX((Expenses!FY$15-$K117/12)*$J117*$F117,0)+MAX((Expenses!FY$14-$K118/12)*$J118*$F117,0)+MAX((Expenses!FY$17-$K119/12)*$J119*$F117,0)+MAX((Expenses!FY$16-$K120/12)*$J120*$F117,0)+MAX((Expenses!FY$18-$K121/12)*$J121*$F117,0)))),0)</f>
        <v>0</v>
      </c>
      <c r="GB283" s="515">
        <f>IF(AND(GB$167&lt;=$E117,GB$167&gt;=EOMONTH($D117,0)),IF($G117="NNN",SUM(Expenses!FZ$14:FZ$18)*$F117,IF($G117="FSG",0,IF($G117="MG",SUMPRODUCT(Expenses!FZ$14:FZ$18,$I117:$I121)*$F117,MAX((Expenses!FZ$15-$K117/12)*$J117*$F117,0)+MAX((Expenses!FZ$14-$K118/12)*$J118*$F117,0)+MAX((Expenses!FZ$17-$K119/12)*$J119*$F117,0)+MAX((Expenses!FZ$16-$K120/12)*$J120*$F117,0)+MAX((Expenses!FZ$18-$K121/12)*$J121*$F117,0)))),0)</f>
        <v>0</v>
      </c>
      <c r="GC283" s="515">
        <f>IF(AND(GC$167&lt;=$E117,GC$167&gt;=EOMONTH($D117,0)),IF($G117="NNN",SUM(Expenses!GA$14:GA$18)*$F117,IF($G117="FSG",0,IF($G117="MG",SUMPRODUCT(Expenses!GA$14:GA$18,$I117:$I121)*$F117,MAX((Expenses!GA$15-$K117/12)*$J117*$F117,0)+MAX((Expenses!GA$14-$K118/12)*$J118*$F117,0)+MAX((Expenses!GA$17-$K119/12)*$J119*$F117,0)+MAX((Expenses!GA$16-$K120/12)*$J120*$F117,0)+MAX((Expenses!GA$18-$K121/12)*$J121*$F117,0)))),0)</f>
        <v>0</v>
      </c>
      <c r="GD283" s="515">
        <f>IF(AND(GD$167&lt;=$E117,GD$167&gt;=EOMONTH($D117,0)),IF($G117="NNN",SUM(Expenses!GB$14:GB$18)*$F117,IF($G117="FSG",0,IF($G117="MG",SUMPRODUCT(Expenses!GB$14:GB$18,$I117:$I121)*$F117,MAX((Expenses!GB$15-$K117/12)*$J117*$F117,0)+MAX((Expenses!GB$14-$K118/12)*$J118*$F117,0)+MAX((Expenses!GB$17-$K119/12)*$J119*$F117,0)+MAX((Expenses!GB$16-$K120/12)*$J120*$F117,0)+MAX((Expenses!GB$18-$K121/12)*$J121*$F117,0)))),0)</f>
        <v>0</v>
      </c>
      <c r="GE283" s="515">
        <f>IF(AND(GE$167&lt;=$E117,GE$167&gt;=EOMONTH($D117,0)),IF($G117="NNN",SUM(Expenses!GC$14:GC$18)*$F117,IF($G117="FSG",0,IF($G117="MG",SUMPRODUCT(Expenses!GC$14:GC$18,$I117:$I121)*$F117,MAX((Expenses!GC$15-$K117/12)*$J117*$F117,0)+MAX((Expenses!GC$14-$K118/12)*$J118*$F117,0)+MAX((Expenses!GC$17-$K119/12)*$J119*$F117,0)+MAX((Expenses!GC$16-$K120/12)*$J120*$F117,0)+MAX((Expenses!GC$18-$K121/12)*$J121*$F117,0)))),0)</f>
        <v>0</v>
      </c>
      <c r="GF283" s="515">
        <f>IF(AND(GF$167&lt;=$E117,GF$167&gt;=EOMONTH($D117,0)),IF($G117="NNN",SUM(Expenses!GD$14:GD$18)*$F117,IF($G117="FSG",0,IF($G117="MG",SUMPRODUCT(Expenses!GD$14:GD$18,$I117:$I121)*$F117,MAX((Expenses!GD$15-$K117/12)*$J117*$F117,0)+MAX((Expenses!GD$14-$K118/12)*$J118*$F117,0)+MAX((Expenses!GD$17-$K119/12)*$J119*$F117,0)+MAX((Expenses!GD$16-$K120/12)*$J120*$F117,0)+MAX((Expenses!GD$18-$K121/12)*$J121*$F117,0)))),0)</f>
        <v>0</v>
      </c>
      <c r="GG283" s="515">
        <f>IF(AND(GG$167&lt;=$E117,GG$167&gt;=EOMONTH($D117,0)),IF($G117="NNN",SUM(Expenses!GE$14:GE$18)*$F117,IF($G117="FSG",0,IF($G117="MG",SUMPRODUCT(Expenses!GE$14:GE$18,$I117:$I121)*$F117,MAX((Expenses!GE$15-$K117/12)*$J117*$F117,0)+MAX((Expenses!GE$14-$K118/12)*$J118*$F117,0)+MAX((Expenses!GE$17-$K119/12)*$J119*$F117,0)+MAX((Expenses!GE$16-$K120/12)*$J120*$F117,0)+MAX((Expenses!GE$18-$K121/12)*$J121*$F117,0)))),0)</f>
        <v>0</v>
      </c>
      <c r="GH283" s="515">
        <f>IF(AND(GH$167&lt;=$E117,GH$167&gt;=EOMONTH($D117,0)),IF($G117="NNN",SUM(Expenses!GF$14:GF$18)*$F117,IF($G117="FSG",0,IF($G117="MG",SUMPRODUCT(Expenses!GF$14:GF$18,$I117:$I121)*$F117,MAX((Expenses!GF$15-$K117/12)*$J117*$F117,0)+MAX((Expenses!GF$14-$K118/12)*$J118*$F117,0)+MAX((Expenses!GF$17-$K119/12)*$J119*$F117,0)+MAX((Expenses!GF$16-$K120/12)*$J120*$F117,0)+MAX((Expenses!GF$18-$K121/12)*$J121*$F117,0)))),0)</f>
        <v>0</v>
      </c>
      <c r="GI283" s="515">
        <f>IF(AND(GI$167&lt;=$E117,GI$167&gt;=EOMONTH($D117,0)),IF($G117="NNN",SUM(Expenses!GG$14:GG$18)*$F117,IF($G117="FSG",0,IF($G117="MG",SUMPRODUCT(Expenses!GG$14:GG$18,$I117:$I121)*$F117,MAX((Expenses!GG$15-$K117/12)*$J117*$F117,0)+MAX((Expenses!GG$14-$K118/12)*$J118*$F117,0)+MAX((Expenses!GG$17-$K119/12)*$J119*$F117,0)+MAX((Expenses!GG$16-$K120/12)*$J120*$F117,0)+MAX((Expenses!GG$18-$K121/12)*$J121*$F117,0)))),0)</f>
        <v>0</v>
      </c>
      <c r="GJ283" s="515">
        <f>IF(AND(GJ$167&lt;=$E117,GJ$167&gt;=EOMONTH($D117,0)),IF($G117="NNN",SUM(Expenses!GH$14:GH$18)*$F117,IF($G117="FSG",0,IF($G117="MG",SUMPRODUCT(Expenses!GH$14:GH$18,$I117:$I121)*$F117,MAX((Expenses!GH$15-$K117/12)*$J117*$F117,0)+MAX((Expenses!GH$14-$K118/12)*$J118*$F117,0)+MAX((Expenses!GH$17-$K119/12)*$J119*$F117,0)+MAX((Expenses!GH$16-$K120/12)*$J120*$F117,0)+MAX((Expenses!GH$18-$K121/12)*$J121*$F117,0)))),0)</f>
        <v>0</v>
      </c>
      <c r="GK283" s="515">
        <f>IF(AND(GK$167&lt;=$E117,GK$167&gt;=EOMONTH($D117,0)),IF($G117="NNN",SUM(Expenses!GI$14:GI$18)*$F117,IF($G117="FSG",0,IF($G117="MG",SUMPRODUCT(Expenses!GI$14:GI$18,$I117:$I121)*$F117,MAX((Expenses!GI$15-$K117/12)*$J117*$F117,0)+MAX((Expenses!GI$14-$K118/12)*$J118*$F117,0)+MAX((Expenses!GI$17-$K119/12)*$J119*$F117,0)+MAX((Expenses!GI$16-$K120/12)*$J120*$F117,0)+MAX((Expenses!GI$18-$K121/12)*$J121*$F117,0)))),0)</f>
        <v>0</v>
      </c>
      <c r="GL283" s="515">
        <f>IF(AND(GL$167&lt;=$E117,GL$167&gt;=EOMONTH($D117,0)),IF($G117="NNN",SUM(Expenses!GJ$14:GJ$18)*$F117,IF($G117="FSG",0,IF($G117="MG",SUMPRODUCT(Expenses!GJ$14:GJ$18,$I117:$I121)*$F117,MAX((Expenses!GJ$15-$K117/12)*$J117*$F117,0)+MAX((Expenses!GJ$14-$K118/12)*$J118*$F117,0)+MAX((Expenses!GJ$17-$K119/12)*$J119*$F117,0)+MAX((Expenses!GJ$16-$K120/12)*$J120*$F117,0)+MAX((Expenses!GJ$18-$K121/12)*$J121*$F117,0)))),0)</f>
        <v>0</v>
      </c>
      <c r="GM283" s="515">
        <f>IF(AND(GM$167&lt;=$E117,GM$167&gt;=EOMONTH($D117,0)),IF($G117="NNN",SUM(Expenses!GK$14:GK$18)*$F117,IF($G117="FSG",0,IF($G117="MG",SUMPRODUCT(Expenses!GK$14:GK$18,$I117:$I121)*$F117,MAX((Expenses!GK$15-$K117/12)*$J117*$F117,0)+MAX((Expenses!GK$14-$K118/12)*$J118*$F117,0)+MAX((Expenses!GK$17-$K119/12)*$J119*$F117,0)+MAX((Expenses!GK$16-$K120/12)*$J120*$F117,0)+MAX((Expenses!GK$18-$K121/12)*$J121*$F117,0)))),0)</f>
        <v>0</v>
      </c>
      <c r="GN283" s="515">
        <f>IF(AND(GN$167&lt;=$E117,GN$167&gt;=EOMONTH($D117,0)),IF($G117="NNN",SUM(Expenses!GL$14:GL$18)*$F117,IF($G117="FSG",0,IF($G117="MG",SUMPRODUCT(Expenses!GL$14:GL$18,$I117:$I121)*$F117,MAX((Expenses!GL$15-$K117/12)*$J117*$F117,0)+MAX((Expenses!GL$14-$K118/12)*$J118*$F117,0)+MAX((Expenses!GL$17-$K119/12)*$J119*$F117,0)+MAX((Expenses!GL$16-$K120/12)*$J120*$F117,0)+MAX((Expenses!GL$18-$K121/12)*$J121*$F117,0)))),0)</f>
        <v>0</v>
      </c>
      <c r="GO283" s="515">
        <f>IF(AND(GO$167&lt;=$E117,GO$167&gt;=EOMONTH($D117,0)),IF($G117="NNN",SUM(Expenses!GM$14:GM$18)*$F117,IF($G117="FSG",0,IF($G117="MG",SUMPRODUCT(Expenses!GM$14:GM$18,$I117:$I121)*$F117,MAX((Expenses!GM$15-$K117/12)*$J117*$F117,0)+MAX((Expenses!GM$14-$K118/12)*$J118*$F117,0)+MAX((Expenses!GM$17-$K119/12)*$J119*$F117,0)+MAX((Expenses!GM$16-$K120/12)*$J120*$F117,0)+MAX((Expenses!GM$18-$K121/12)*$J121*$F117,0)))),0)</f>
        <v>0</v>
      </c>
      <c r="GP283" s="515">
        <f>IF(AND(GP$167&lt;=$E117,GP$167&gt;=EOMONTH($D117,0)),IF($G117="NNN",SUM(Expenses!GN$14:GN$18)*$F117,IF($G117="FSG",0,IF($G117="MG",SUMPRODUCT(Expenses!GN$14:GN$18,$I117:$I121)*$F117,MAX((Expenses!GN$15-$K117/12)*$J117*$F117,0)+MAX((Expenses!GN$14-$K118/12)*$J118*$F117,0)+MAX((Expenses!GN$17-$K119/12)*$J119*$F117,0)+MAX((Expenses!GN$16-$K120/12)*$J120*$F117,0)+MAX((Expenses!GN$18-$K121/12)*$J121*$F117,0)))),0)</f>
        <v>0</v>
      </c>
      <c r="GQ283" s="515">
        <f>IF(AND(GQ$167&lt;=$E117,GQ$167&gt;=EOMONTH($D117,0)),IF($G117="NNN",SUM(Expenses!GO$14:GO$18)*$F117,IF($G117="FSG",0,IF($G117="MG",SUMPRODUCT(Expenses!GO$14:GO$18,$I117:$I121)*$F117,MAX((Expenses!GO$15-$K117/12)*$J117*$F117,0)+MAX((Expenses!GO$14-$K118/12)*$J118*$F117,0)+MAX((Expenses!GO$17-$K119/12)*$J119*$F117,0)+MAX((Expenses!GO$16-$K120/12)*$J120*$F117,0)+MAX((Expenses!GO$18-$K121/12)*$J121*$F117,0)))),0)</f>
        <v>0</v>
      </c>
      <c r="GR283" s="515">
        <f>IF(AND(GR$167&lt;=$E117,GR$167&gt;=EOMONTH($D117,0)),IF($G117="NNN",SUM(Expenses!GP$14:GP$18)*$F117,IF($G117="FSG",0,IF($G117="MG",SUMPRODUCT(Expenses!GP$14:GP$18,$I117:$I121)*$F117,MAX((Expenses!GP$15-$K117/12)*$J117*$F117,0)+MAX((Expenses!GP$14-$K118/12)*$J118*$F117,0)+MAX((Expenses!GP$17-$K119/12)*$J119*$F117,0)+MAX((Expenses!GP$16-$K120/12)*$J120*$F117,0)+MAX((Expenses!GP$18-$K121/12)*$J121*$F117,0)))),0)</f>
        <v>0</v>
      </c>
      <c r="GS283" s="515">
        <f>IF(AND(GS$167&lt;=$E117,GS$167&gt;=EOMONTH($D117,0)),IF($G117="NNN",SUM(Expenses!GQ$14:GQ$18)*$F117,IF($G117="FSG",0,IF($G117="MG",SUMPRODUCT(Expenses!GQ$14:GQ$18,$I117:$I121)*$F117,MAX((Expenses!GQ$15-$K117/12)*$J117*$F117,0)+MAX((Expenses!GQ$14-$K118/12)*$J118*$F117,0)+MAX((Expenses!GQ$17-$K119/12)*$J119*$F117,0)+MAX((Expenses!GQ$16-$K120/12)*$J120*$F117,0)+MAX((Expenses!GQ$18-$K121/12)*$J121*$F117,0)))),0)</f>
        <v>0</v>
      </c>
      <c r="GT283" s="515">
        <f>IF(AND(GT$167&lt;=$E117,GT$167&gt;=EOMONTH($D117,0)),IF($G117="NNN",SUM(Expenses!GR$14:GR$18)*$F117,IF($G117="FSG",0,IF($G117="MG",SUMPRODUCT(Expenses!GR$14:GR$18,$I117:$I121)*$F117,MAX((Expenses!GR$15-$K117/12)*$J117*$F117,0)+MAX((Expenses!GR$14-$K118/12)*$J118*$F117,0)+MAX((Expenses!GR$17-$K119/12)*$J119*$F117,0)+MAX((Expenses!GR$16-$K120/12)*$J120*$F117,0)+MAX((Expenses!GR$18-$K121/12)*$J121*$F117,0)))),0)</f>
        <v>0</v>
      </c>
      <c r="GU283" s="515">
        <f>IF(AND(GU$167&lt;=$E117,GU$167&gt;=EOMONTH($D117,0)),IF($G117="NNN",SUM(Expenses!GS$14:GS$18)*$F117,IF($G117="FSG",0,IF($G117="MG",SUMPRODUCT(Expenses!GS$14:GS$18,$I117:$I121)*$F117,MAX((Expenses!GS$15-$K117/12)*$J117*$F117,0)+MAX((Expenses!GS$14-$K118/12)*$J118*$F117,0)+MAX((Expenses!GS$17-$K119/12)*$J119*$F117,0)+MAX((Expenses!GS$16-$K120/12)*$J120*$F117,0)+MAX((Expenses!GS$18-$K121/12)*$J121*$F117,0)))),0)</f>
        <v>0</v>
      </c>
      <c r="GV283" s="515">
        <f>IF(AND(GV$167&lt;=$E117,GV$167&gt;=EOMONTH($D117,0)),IF($G117="NNN",SUM(Expenses!GT$14:GT$18)*$F117,IF($G117="FSG",0,IF($G117="MG",SUMPRODUCT(Expenses!GT$14:GT$18,$I117:$I121)*$F117,MAX((Expenses!GT$15-$K117/12)*$J117*$F117,0)+MAX((Expenses!GT$14-$K118/12)*$J118*$F117,0)+MAX((Expenses!GT$17-$K119/12)*$J119*$F117,0)+MAX((Expenses!GT$16-$K120/12)*$J120*$F117,0)+MAX((Expenses!GT$18-$K121/12)*$J121*$F117,0)))),0)</f>
        <v>0</v>
      </c>
      <c r="GW283" s="515">
        <f>IF(AND(GW$167&lt;=$E117,GW$167&gt;=EOMONTH($D117,0)),IF($G117="NNN",SUM(Expenses!GU$14:GU$18)*$F117,IF($G117="FSG",0,IF($G117="MG",SUMPRODUCT(Expenses!GU$14:GU$18,$I117:$I121)*$F117,MAX((Expenses!GU$15-$K117/12)*$J117*$F117,0)+MAX((Expenses!GU$14-$K118/12)*$J118*$F117,0)+MAX((Expenses!GU$17-$K119/12)*$J119*$F117,0)+MAX((Expenses!GU$16-$K120/12)*$J120*$F117,0)+MAX((Expenses!GU$18-$K121/12)*$J121*$F117,0)))),0)</f>
        <v>0</v>
      </c>
      <c r="GX283" s="515">
        <f>IF(AND(GX$167&lt;=$E117,GX$167&gt;=EOMONTH($D117,0)),IF($G117="NNN",SUM(Expenses!GV$14:GV$18)*$F117,IF($G117="FSG",0,IF($G117="MG",SUMPRODUCT(Expenses!GV$14:GV$18,$I117:$I121)*$F117,MAX((Expenses!GV$15-$K117/12)*$J117*$F117,0)+MAX((Expenses!GV$14-$K118/12)*$J118*$F117,0)+MAX((Expenses!GV$17-$K119/12)*$J119*$F117,0)+MAX((Expenses!GV$16-$K120/12)*$J120*$F117,0)+MAX((Expenses!GV$18-$K121/12)*$J121*$F117,0)))),0)</f>
        <v>0</v>
      </c>
      <c r="GY283" s="515">
        <f>IF(AND(GY$167&lt;=$E117,GY$167&gt;=EOMONTH($D117,0)),IF($G117="NNN",SUM(Expenses!GW$14:GW$18)*$F117,IF($G117="FSG",0,IF($G117="MG",SUMPRODUCT(Expenses!GW$14:GW$18,$I117:$I121)*$F117,MAX((Expenses!GW$15-$K117/12)*$J117*$F117,0)+MAX((Expenses!GW$14-$K118/12)*$J118*$F117,0)+MAX((Expenses!GW$17-$K119/12)*$J119*$F117,0)+MAX((Expenses!GW$16-$K120/12)*$J120*$F117,0)+MAX((Expenses!GW$18-$K121/12)*$J121*$F117,0)))),0)</f>
        <v>0</v>
      </c>
      <c r="GZ283" s="515">
        <f>IF(AND(GZ$167&lt;=$E117,GZ$167&gt;=EOMONTH($D117,0)),IF($G117="NNN",SUM(Expenses!GX$14:GX$18)*$F117,IF($G117="FSG",0,IF($G117="MG",SUMPRODUCT(Expenses!GX$14:GX$18,$I117:$I121)*$F117,MAX((Expenses!GX$15-$K117/12)*$J117*$F117,0)+MAX((Expenses!GX$14-$K118/12)*$J118*$F117,0)+MAX((Expenses!GX$17-$K119/12)*$J119*$F117,0)+MAX((Expenses!GX$16-$K120/12)*$J120*$F117,0)+MAX((Expenses!GX$18-$K121/12)*$J121*$F117,0)))),0)</f>
        <v>0</v>
      </c>
      <c r="HA283" s="515">
        <f>IF(AND(HA$167&lt;=$E117,HA$167&gt;=EOMONTH($D117,0)),IF($G117="NNN",SUM(Expenses!GY$14:GY$18)*$F117,IF($G117="FSG",0,IF($G117="MG",SUMPRODUCT(Expenses!GY$14:GY$18,$I117:$I121)*$F117,MAX((Expenses!GY$15-$K117/12)*$J117*$F117,0)+MAX((Expenses!GY$14-$K118/12)*$J118*$F117,0)+MAX((Expenses!GY$17-$K119/12)*$J119*$F117,0)+MAX((Expenses!GY$16-$K120/12)*$J120*$F117,0)+MAX((Expenses!GY$18-$K121/12)*$J121*$F117,0)))),0)</f>
        <v>0</v>
      </c>
      <c r="HB283" s="515">
        <f>IF(AND(HB$167&lt;=$E117,HB$167&gt;=EOMONTH($D117,0)),IF($G117="NNN",SUM(Expenses!GZ$14:GZ$18)*$F117,IF($G117="FSG",0,IF($G117="MG",SUMPRODUCT(Expenses!GZ$14:GZ$18,$I117:$I121)*$F117,MAX((Expenses!GZ$15-$K117/12)*$J117*$F117,0)+MAX((Expenses!GZ$14-$K118/12)*$J118*$F117,0)+MAX((Expenses!GZ$17-$K119/12)*$J119*$F117,0)+MAX((Expenses!GZ$16-$K120/12)*$J120*$F117,0)+MAX((Expenses!GZ$18-$K121/12)*$J121*$F117,0)))),0)</f>
        <v>0</v>
      </c>
      <c r="HC283" s="515">
        <f>IF(AND(HC$167&lt;=$E117,HC$167&gt;=EOMONTH($D117,0)),IF($G117="NNN",SUM(Expenses!HA$14:HA$18)*$F117,IF($G117="FSG",0,IF($G117="MG",SUMPRODUCT(Expenses!HA$14:HA$18,$I117:$I121)*$F117,MAX((Expenses!HA$15-$K117/12)*$J117*$F117,0)+MAX((Expenses!HA$14-$K118/12)*$J118*$F117,0)+MAX((Expenses!HA$17-$K119/12)*$J119*$F117,0)+MAX((Expenses!HA$16-$K120/12)*$J120*$F117,0)+MAX((Expenses!HA$18-$K121/12)*$J121*$F117,0)))),0)</f>
        <v>0</v>
      </c>
      <c r="HD283" s="515">
        <f>IF(AND(HD$167&lt;=$E117,HD$167&gt;=EOMONTH($D117,0)),IF($G117="NNN",SUM(Expenses!HB$14:HB$18)*$F117,IF($G117="FSG",0,IF($G117="MG",SUMPRODUCT(Expenses!HB$14:HB$18,$I117:$I121)*$F117,MAX((Expenses!HB$15-$K117/12)*$J117*$F117,0)+MAX((Expenses!HB$14-$K118/12)*$J118*$F117,0)+MAX((Expenses!HB$17-$K119/12)*$J119*$F117,0)+MAX((Expenses!HB$16-$K120/12)*$J120*$F117,0)+MAX((Expenses!HB$18-$K121/12)*$J121*$F117,0)))),0)</f>
        <v>0</v>
      </c>
      <c r="HE283" s="515">
        <f>IF(AND(HE$167&lt;=$E117,HE$167&gt;=EOMONTH($D117,0)),IF($G117="NNN",SUM(Expenses!HC$14:HC$18)*$F117,IF($G117="FSG",0,IF($G117="MG",SUMPRODUCT(Expenses!HC$14:HC$18,$I117:$I121)*$F117,MAX((Expenses!HC$15-$K117/12)*$J117*$F117,0)+MAX((Expenses!HC$14-$K118/12)*$J118*$F117,0)+MAX((Expenses!HC$17-$K119/12)*$J119*$F117,0)+MAX((Expenses!HC$16-$K120/12)*$J120*$F117,0)+MAX((Expenses!HC$18-$K121/12)*$J121*$F117,0)))),0)</f>
        <v>0</v>
      </c>
      <c r="HF283" s="515">
        <f>IF(AND(HF$167&lt;=$E117,HF$167&gt;=EOMONTH($D117,0)),IF($G117="NNN",SUM(Expenses!HD$14:HD$18)*$F117,IF($G117="FSG",0,IF($G117="MG",SUMPRODUCT(Expenses!HD$14:HD$18,$I117:$I121)*$F117,MAX((Expenses!HD$15-$K117/12)*$J117*$F117,0)+MAX((Expenses!HD$14-$K118/12)*$J118*$F117,0)+MAX((Expenses!HD$17-$K119/12)*$J119*$F117,0)+MAX((Expenses!HD$16-$K120/12)*$J120*$F117,0)+MAX((Expenses!HD$18-$K121/12)*$J121*$F117,0)))),0)</f>
        <v>0</v>
      </c>
      <c r="HG283" s="515">
        <f>IF(AND(HG$167&lt;=$E117,HG$167&gt;=EOMONTH($D117,0)),IF($G117="NNN",SUM(Expenses!HE$14:HE$18)*$F117,IF($G117="FSG",0,IF($G117="MG",SUMPRODUCT(Expenses!HE$14:HE$18,$I117:$I121)*$F117,MAX((Expenses!HE$15-$K117/12)*$J117*$F117,0)+MAX((Expenses!HE$14-$K118/12)*$J118*$F117,0)+MAX((Expenses!HE$17-$K119/12)*$J119*$F117,0)+MAX((Expenses!HE$16-$K120/12)*$J120*$F117,0)+MAX((Expenses!HE$18-$K121/12)*$J121*$F117,0)))),0)</f>
        <v>0</v>
      </c>
      <c r="HH283" s="515">
        <f>IF(AND(HH$167&lt;=$E117,HH$167&gt;=EOMONTH($D117,0)),IF($G117="NNN",SUM(Expenses!HF$14:HF$18)*$F117,IF($G117="FSG",0,IF($G117="MG",SUMPRODUCT(Expenses!HF$14:HF$18,$I117:$I121)*$F117,MAX((Expenses!HF$15-$K117/12)*$J117*$F117,0)+MAX((Expenses!HF$14-$K118/12)*$J118*$F117,0)+MAX((Expenses!HF$17-$K119/12)*$J119*$F117,0)+MAX((Expenses!HF$16-$K120/12)*$J120*$F117,0)+MAX((Expenses!HF$18-$K121/12)*$J121*$F117,0)))),0)</f>
        <v>0</v>
      </c>
      <c r="HI283" s="515">
        <f>IF(AND(HI$167&lt;=$E117,HI$167&gt;=EOMONTH($D117,0)),IF($G117="NNN",SUM(Expenses!HG$14:HG$18)*$F117,IF($G117="FSG",0,IF($G117="MG",SUMPRODUCT(Expenses!HG$14:HG$18,$I117:$I121)*$F117,MAX((Expenses!HG$15-$K117/12)*$J117*$F117,0)+MAX((Expenses!HG$14-$K118/12)*$J118*$F117,0)+MAX((Expenses!HG$17-$K119/12)*$J119*$F117,0)+MAX((Expenses!HG$16-$K120/12)*$J120*$F117,0)+MAX((Expenses!HG$18-$K121/12)*$J121*$F117,0)))),0)</f>
        <v>0</v>
      </c>
      <c r="HJ283" s="515">
        <f>IF(AND(HJ$167&lt;=$E117,HJ$167&gt;=EOMONTH($D117,0)),IF($G117="NNN",SUM(Expenses!HH$14:HH$18)*$F117,IF($G117="FSG",0,IF($G117="MG",SUMPRODUCT(Expenses!HH$14:HH$18,$I117:$I121)*$F117,MAX((Expenses!HH$15-$K117/12)*$J117*$F117,0)+MAX((Expenses!HH$14-$K118/12)*$J118*$F117,0)+MAX((Expenses!HH$17-$K119/12)*$J119*$F117,0)+MAX((Expenses!HH$16-$K120/12)*$J120*$F117,0)+MAX((Expenses!HH$18-$K121/12)*$J121*$F117,0)))),0)</f>
        <v>0</v>
      </c>
      <c r="HK283" s="515">
        <f>IF(AND(HK$167&lt;=$E117,HK$167&gt;=EOMONTH($D117,0)),IF($G117="NNN",SUM(Expenses!HI$14:HI$18)*$F117,IF($G117="FSG",0,IF($G117="MG",SUMPRODUCT(Expenses!HI$14:HI$18,$I117:$I121)*$F117,MAX((Expenses!HI$15-$K117/12)*$J117*$F117,0)+MAX((Expenses!HI$14-$K118/12)*$J118*$F117,0)+MAX((Expenses!HI$17-$K119/12)*$J119*$F117,0)+MAX((Expenses!HI$16-$K120/12)*$J120*$F117,0)+MAX((Expenses!HI$18-$K121/12)*$J121*$F117,0)))),0)</f>
        <v>0</v>
      </c>
      <c r="HL283" s="515">
        <f>IF(AND(HL$167&lt;=$E117,HL$167&gt;=EOMONTH($D117,0)),IF($G117="NNN",SUM(Expenses!HJ$14:HJ$18)*$F117,IF($G117="FSG",0,IF($G117="MG",SUMPRODUCT(Expenses!HJ$14:HJ$18,$I117:$I121)*$F117,MAX((Expenses!HJ$15-$K117/12)*$J117*$F117,0)+MAX((Expenses!HJ$14-$K118/12)*$J118*$F117,0)+MAX((Expenses!HJ$17-$K119/12)*$J119*$F117,0)+MAX((Expenses!HJ$16-$K120/12)*$J120*$F117,0)+MAX((Expenses!HJ$18-$K121/12)*$J121*$F117,0)))),0)</f>
        <v>0</v>
      </c>
      <c r="HM283" s="515">
        <f>IF(AND(HM$167&lt;=$E117,HM$167&gt;=EOMONTH($D117,0)),IF($G117="NNN",SUM(Expenses!HK$14:HK$18)*$F117,IF($G117="FSG",0,IF($G117="MG",SUMPRODUCT(Expenses!HK$14:HK$18,$I117:$I121)*$F117,MAX((Expenses!HK$15-$K117/12)*$J117*$F117,0)+MAX((Expenses!HK$14-$K118/12)*$J118*$F117,0)+MAX((Expenses!HK$17-$K119/12)*$J119*$F117,0)+MAX((Expenses!HK$16-$K120/12)*$J120*$F117,0)+MAX((Expenses!HK$18-$K121/12)*$J121*$F117,0)))),0)</f>
        <v>0</v>
      </c>
      <c r="HN283" s="515">
        <f>IF(AND(HN$167&lt;=$E117,HN$167&gt;=EOMONTH($D117,0)),IF($G117="NNN",SUM(Expenses!HL$14:HL$18)*$F117,IF($G117="FSG",0,IF($G117="MG",SUMPRODUCT(Expenses!HL$14:HL$18,$I117:$I121)*$F117,MAX((Expenses!HL$15-$K117/12)*$J117*$F117,0)+MAX((Expenses!HL$14-$K118/12)*$J118*$F117,0)+MAX((Expenses!HL$17-$K119/12)*$J119*$F117,0)+MAX((Expenses!HL$16-$K120/12)*$J120*$F117,0)+MAX((Expenses!HL$18-$K121/12)*$J121*$F117,0)))),0)</f>
        <v>0</v>
      </c>
      <c r="HO283" s="515">
        <f>IF(AND(HO$167&lt;=$E117,HO$167&gt;=EOMONTH($D117,0)),IF($G117="NNN",SUM(Expenses!HM$14:HM$18)*$F117,IF($G117="FSG",0,IF($G117="MG",SUMPRODUCT(Expenses!HM$14:HM$18,$I117:$I121)*$F117,MAX((Expenses!HM$15-$K117/12)*$J117*$F117,0)+MAX((Expenses!HM$14-$K118/12)*$J118*$F117,0)+MAX((Expenses!HM$17-$K119/12)*$J119*$F117,0)+MAX((Expenses!HM$16-$K120/12)*$J120*$F117,0)+MAX((Expenses!HM$18-$K121/12)*$J121*$F117,0)))),0)</f>
        <v>0</v>
      </c>
      <c r="HP283" s="515">
        <f>IF(AND(HP$167&lt;=$E117,HP$167&gt;=EOMONTH($D117,0)),IF($G117="NNN",SUM(Expenses!HN$14:HN$18)*$F117,IF($G117="FSG",0,IF($G117="MG",SUMPRODUCT(Expenses!HN$14:HN$18,$I117:$I121)*$F117,MAX((Expenses!HN$15-$K117/12)*$J117*$F117,0)+MAX((Expenses!HN$14-$K118/12)*$J118*$F117,0)+MAX((Expenses!HN$17-$K119/12)*$J119*$F117,0)+MAX((Expenses!HN$16-$K120/12)*$J120*$F117,0)+MAX((Expenses!HN$18-$K121/12)*$J121*$F117,0)))),0)</f>
        <v>0</v>
      </c>
      <c r="HQ283" s="515">
        <f>IF(AND(HQ$167&lt;=$E117,HQ$167&gt;=EOMONTH($D117,0)),IF($G117="NNN",SUM(Expenses!HO$14:HO$18)*$F117,IF($G117="FSG",0,IF($G117="MG",SUMPRODUCT(Expenses!HO$14:HO$18,$I117:$I121)*$F117,MAX((Expenses!HO$15-$K117/12)*$J117*$F117,0)+MAX((Expenses!HO$14-$K118/12)*$J118*$F117,0)+MAX((Expenses!HO$17-$K119/12)*$J119*$F117,0)+MAX((Expenses!HO$16-$K120/12)*$J120*$F117,0)+MAX((Expenses!HO$18-$K121/12)*$J121*$F117,0)))),0)</f>
        <v>0</v>
      </c>
      <c r="HR283" s="515">
        <f>IF(AND(HR$167&lt;=$E117,HR$167&gt;=EOMONTH($D117,0)),IF($G117="NNN",SUM(Expenses!HP$14:HP$18)*$F117,IF($G117="FSG",0,IF($G117="MG",SUMPRODUCT(Expenses!HP$14:HP$18,$I117:$I121)*$F117,MAX((Expenses!HP$15-$K117/12)*$J117*$F117,0)+MAX((Expenses!HP$14-$K118/12)*$J118*$F117,0)+MAX((Expenses!HP$17-$K119/12)*$J119*$F117,0)+MAX((Expenses!HP$16-$K120/12)*$J120*$F117,0)+MAX((Expenses!HP$18-$K121/12)*$J121*$F117,0)))),0)</f>
        <v>0</v>
      </c>
      <c r="HS283" s="515">
        <f>IF(AND(HS$167&lt;=$E117,HS$167&gt;=EOMONTH($D117,0)),IF($G117="NNN",SUM(Expenses!HQ$14:HQ$18)*$F117,IF($G117="FSG",0,IF($G117="MG",SUMPRODUCT(Expenses!HQ$14:HQ$18,$I117:$I121)*$F117,MAX((Expenses!HQ$15-$K117/12)*$J117*$F117,0)+MAX((Expenses!HQ$14-$K118/12)*$J118*$F117,0)+MAX((Expenses!HQ$17-$K119/12)*$J119*$F117,0)+MAX((Expenses!HQ$16-$K120/12)*$J120*$F117,0)+MAX((Expenses!HQ$18-$K121/12)*$J121*$F117,0)))),0)</f>
        <v>0</v>
      </c>
      <c r="HT283" s="515">
        <f>IF(AND(HT$167&lt;=$E117,HT$167&gt;=EOMONTH($D117,0)),IF($G117="NNN",SUM(Expenses!HR$14:HR$18)*$F117,IF($G117="FSG",0,IF($G117="MG",SUMPRODUCT(Expenses!HR$14:HR$18,$I117:$I121)*$F117,MAX((Expenses!HR$15-$K117/12)*$J117*$F117,0)+MAX((Expenses!HR$14-$K118/12)*$J118*$F117,0)+MAX((Expenses!HR$17-$K119/12)*$J119*$F117,0)+MAX((Expenses!HR$16-$K120/12)*$J120*$F117,0)+MAX((Expenses!HR$18-$K121/12)*$J121*$F117,0)))),0)</f>
        <v>0</v>
      </c>
      <c r="HU283" s="515">
        <f>IF(AND(HU$167&lt;=$E117,HU$167&gt;=EOMONTH($D117,0)),IF($G117="NNN",SUM(Expenses!HS$14:HS$18)*$F117,IF($G117="FSG",0,IF($G117="MG",SUMPRODUCT(Expenses!HS$14:HS$18,$I117:$I121)*$F117,MAX((Expenses!HS$15-$K117/12)*$J117*$F117,0)+MAX((Expenses!HS$14-$K118/12)*$J118*$F117,0)+MAX((Expenses!HS$17-$K119/12)*$J119*$F117,0)+MAX((Expenses!HS$16-$K120/12)*$J120*$F117,0)+MAX((Expenses!HS$18-$K121/12)*$J121*$F117,0)))),0)</f>
        <v>0</v>
      </c>
      <c r="HV283" s="515">
        <f>IF(AND(HV$167&lt;=$E117,HV$167&gt;=EOMONTH($D117,0)),IF($G117="NNN",SUM(Expenses!HT$14:HT$18)*$F117,IF($G117="FSG",0,IF($G117="MG",SUMPRODUCT(Expenses!HT$14:HT$18,$I117:$I121)*$F117,MAX((Expenses!HT$15-$K117/12)*$J117*$F117,0)+MAX((Expenses!HT$14-$K118/12)*$J118*$F117,0)+MAX((Expenses!HT$17-$K119/12)*$J119*$F117,0)+MAX((Expenses!HT$16-$K120/12)*$J120*$F117,0)+MAX((Expenses!HT$18-$K121/12)*$J121*$F117,0)))),0)</f>
        <v>0</v>
      </c>
      <c r="HW283" s="515">
        <f>IF(AND(HW$167&lt;=$E117,HW$167&gt;=EOMONTH($D117,0)),IF($G117="NNN",SUM(Expenses!HU$14:HU$18)*$F117,IF($G117="FSG",0,IF($G117="MG",SUMPRODUCT(Expenses!HU$14:HU$18,$I117:$I121)*$F117,MAX((Expenses!HU$15-$K117/12)*$J117*$F117,0)+MAX((Expenses!HU$14-$K118/12)*$J118*$F117,0)+MAX((Expenses!HU$17-$K119/12)*$J119*$F117,0)+MAX((Expenses!HU$16-$K120/12)*$J120*$F117,0)+MAX((Expenses!HU$18-$K121/12)*$J121*$F117,0)))),0)</f>
        <v>0</v>
      </c>
      <c r="HX283" s="515">
        <f>IF(AND(HX$167&lt;=$E117,HX$167&gt;=EOMONTH($D117,0)),IF($G117="NNN",SUM(Expenses!HV$14:HV$18)*$F117,IF($G117="FSG",0,IF($G117="MG",SUMPRODUCT(Expenses!HV$14:HV$18,$I117:$I121)*$F117,MAX((Expenses!HV$15-$K117/12)*$J117*$F117,0)+MAX((Expenses!HV$14-$K118/12)*$J118*$F117,0)+MAX((Expenses!HV$17-$K119/12)*$J119*$F117,0)+MAX((Expenses!HV$16-$K120/12)*$J120*$F117,0)+MAX((Expenses!HV$18-$K121/12)*$J121*$F117,0)))),0)</f>
        <v>0</v>
      </c>
      <c r="HY283" s="515">
        <f>IF(AND(HY$167&lt;=$E117,HY$167&gt;=EOMONTH($D117,0)),IF($G117="NNN",SUM(Expenses!HW$14:HW$18)*$F117,IF($G117="FSG",0,IF($G117="MG",SUMPRODUCT(Expenses!HW$14:HW$18,$I117:$I121)*$F117,MAX((Expenses!HW$15-$K117/12)*$J117*$F117,0)+MAX((Expenses!HW$14-$K118/12)*$J118*$F117,0)+MAX((Expenses!HW$17-$K119/12)*$J119*$F117,0)+MAX((Expenses!HW$16-$K120/12)*$J120*$F117,0)+MAX((Expenses!HW$18-$K121/12)*$J121*$F117,0)))),0)</f>
        <v>0</v>
      </c>
      <c r="HZ283" s="515">
        <f>IF(AND(HZ$167&lt;=$E117,HZ$167&gt;=EOMONTH($D117,0)),IF($G117="NNN",SUM(Expenses!HX$14:HX$18)*$F117,IF($G117="FSG",0,IF($G117="MG",SUMPRODUCT(Expenses!HX$14:HX$18,$I117:$I121)*$F117,MAX((Expenses!HX$15-$K117/12)*$J117*$F117,0)+MAX((Expenses!HX$14-$K118/12)*$J118*$F117,0)+MAX((Expenses!HX$17-$K119/12)*$J119*$F117,0)+MAX((Expenses!HX$16-$K120/12)*$J120*$F117,0)+MAX((Expenses!HX$18-$K121/12)*$J121*$F117,0)))),0)</f>
        <v>0</v>
      </c>
      <c r="IA283" s="515">
        <f>IF(AND(IA$167&lt;=$E117,IA$167&gt;=EOMONTH($D117,0)),IF($G117="NNN",SUM(Expenses!HY$14:HY$18)*$F117,IF($G117="FSG",0,IF($G117="MG",SUMPRODUCT(Expenses!HY$14:HY$18,$I117:$I121)*$F117,MAX((Expenses!HY$15-$K117/12)*$J117*$F117,0)+MAX((Expenses!HY$14-$K118/12)*$J118*$F117,0)+MAX((Expenses!HY$17-$K119/12)*$J119*$F117,0)+MAX((Expenses!HY$16-$K120/12)*$J120*$F117,0)+MAX((Expenses!HY$18-$K121/12)*$J121*$F117,0)))),0)</f>
        <v>0</v>
      </c>
      <c r="IB283" s="515">
        <f>IF(AND(IB$167&lt;=$E117,IB$167&gt;=EOMONTH($D117,0)),IF($G117="NNN",SUM(Expenses!HZ$14:HZ$18)*$F117,IF($G117="FSG",0,IF($G117="MG",SUMPRODUCT(Expenses!HZ$14:HZ$18,$I117:$I121)*$F117,MAX((Expenses!HZ$15-$K117/12)*$J117*$F117,0)+MAX((Expenses!HZ$14-$K118/12)*$J118*$F117,0)+MAX((Expenses!HZ$17-$K119/12)*$J119*$F117,0)+MAX((Expenses!HZ$16-$K120/12)*$J120*$F117,0)+MAX((Expenses!HZ$18-$K121/12)*$J121*$F117,0)))),0)</f>
        <v>0</v>
      </c>
      <c r="IC283" s="515">
        <f>IF(AND(IC$167&lt;=$E117,IC$167&gt;=EOMONTH($D117,0)),IF($G117="NNN",SUM(Expenses!IA$14:IA$18)*$F117,IF($G117="FSG",0,IF($G117="MG",SUMPRODUCT(Expenses!IA$14:IA$18,$I117:$I121)*$F117,MAX((Expenses!IA$15-$K117/12)*$J117*$F117,0)+MAX((Expenses!IA$14-$K118/12)*$J118*$F117,0)+MAX((Expenses!IA$17-$K119/12)*$J119*$F117,0)+MAX((Expenses!IA$16-$K120/12)*$J120*$F117,0)+MAX((Expenses!IA$18-$K121/12)*$J121*$F117,0)))),0)</f>
        <v>0</v>
      </c>
      <c r="ID283" s="515">
        <f>IF(AND(ID$167&lt;=$E117,ID$167&gt;=EOMONTH($D117,0)),IF($G117="NNN",SUM(Expenses!IB$14:IB$18)*$F117,IF($G117="FSG",0,IF($G117="MG",SUMPRODUCT(Expenses!IB$14:IB$18,$I117:$I121)*$F117,MAX((Expenses!IB$15-$K117/12)*$J117*$F117,0)+MAX((Expenses!IB$14-$K118/12)*$J118*$F117,0)+MAX((Expenses!IB$17-$K119/12)*$J119*$F117,0)+MAX((Expenses!IB$16-$K120/12)*$J120*$F117,0)+MAX((Expenses!IB$18-$K121/12)*$J121*$F117,0)))),0)</f>
        <v>0</v>
      </c>
      <c r="IE283" s="515">
        <f>IF(AND(IE$167&lt;=$E117,IE$167&gt;=EOMONTH($D117,0)),IF($G117="NNN",SUM(Expenses!IC$14:IC$18)*$F117,IF($G117="FSG",0,IF($G117="MG",SUMPRODUCT(Expenses!IC$14:IC$18,$I117:$I121)*$F117,MAX((Expenses!IC$15-$K117/12)*$J117*$F117,0)+MAX((Expenses!IC$14-$K118/12)*$J118*$F117,0)+MAX((Expenses!IC$17-$K119/12)*$J119*$F117,0)+MAX((Expenses!IC$16-$K120/12)*$J120*$F117,0)+MAX((Expenses!IC$18-$K121/12)*$J121*$F117,0)))),0)</f>
        <v>0</v>
      </c>
      <c r="IF283" s="515">
        <f>IF(AND(IF$167&lt;=$E117,IF$167&gt;=EOMONTH($D117,0)),IF($G117="NNN",SUM(Expenses!ID$14:ID$18)*$F117,IF($G117="FSG",0,IF($G117="MG",SUMPRODUCT(Expenses!ID$14:ID$18,$I117:$I121)*$F117,MAX((Expenses!ID$15-$K117/12)*$J117*$F117,0)+MAX((Expenses!ID$14-$K118/12)*$J118*$F117,0)+MAX((Expenses!ID$17-$K119/12)*$J119*$F117,0)+MAX((Expenses!ID$16-$K120/12)*$J120*$F117,0)+MAX((Expenses!ID$18-$K121/12)*$J121*$F117,0)))),0)</f>
        <v>0</v>
      </c>
      <c r="IG283" s="515">
        <f>IF(AND(IG$167&lt;=$E117,IG$167&gt;=EOMONTH($D117,0)),IF($G117="NNN",SUM(Expenses!IE$14:IE$18)*$F117,IF($G117="FSG",0,IF($G117="MG",SUMPRODUCT(Expenses!IE$14:IE$18,$I117:$I121)*$F117,MAX((Expenses!IE$15-$K117/12)*$J117*$F117,0)+MAX((Expenses!IE$14-$K118/12)*$J118*$F117,0)+MAX((Expenses!IE$17-$K119/12)*$J119*$F117,0)+MAX((Expenses!IE$16-$K120/12)*$J120*$F117,0)+MAX((Expenses!IE$18-$K121/12)*$J121*$F117,0)))),0)</f>
        <v>0</v>
      </c>
      <c r="IH283" s="515">
        <f>IF(AND(IH$167&lt;=$E117,IH$167&gt;=EOMONTH($D117,0)),IF($G117="NNN",SUM(Expenses!IF$14:IF$18)*$F117,IF($G117="FSG",0,IF($G117="MG",SUMPRODUCT(Expenses!IF$14:IF$18,$I117:$I121)*$F117,MAX((Expenses!IF$15-$K117/12)*$J117*$F117,0)+MAX((Expenses!IF$14-$K118/12)*$J118*$F117,0)+MAX((Expenses!IF$17-$K119/12)*$J119*$F117,0)+MAX((Expenses!IF$16-$K120/12)*$J120*$F117,0)+MAX((Expenses!IF$18-$K121/12)*$J121*$F117,0)))),0)</f>
        <v>0</v>
      </c>
      <c r="II283" s="515">
        <f>IF(AND(II$167&lt;=$E117,II$167&gt;=EOMONTH($D117,0)),IF($G117="NNN",SUM(Expenses!IG$14:IG$18)*$F117,IF($G117="FSG",0,IF($G117="MG",SUMPRODUCT(Expenses!IG$14:IG$18,$I117:$I121)*$F117,MAX((Expenses!IG$15-$K117/12)*$J117*$F117,0)+MAX((Expenses!IG$14-$K118/12)*$J118*$F117,0)+MAX((Expenses!IG$17-$K119/12)*$J119*$F117,0)+MAX((Expenses!IG$16-$K120/12)*$J120*$F117,0)+MAX((Expenses!IG$18-$K121/12)*$J121*$F117,0)))),0)</f>
        <v>0</v>
      </c>
      <c r="IJ283" s="515">
        <f>IF(AND(IJ$167&lt;=$E117,IJ$167&gt;=EOMONTH($D117,0)),IF($G117="NNN",SUM(Expenses!IH$14:IH$18)*$F117,IF($G117="FSG",0,IF($G117="MG",SUMPRODUCT(Expenses!IH$14:IH$18,$I117:$I121)*$F117,MAX((Expenses!IH$15-$K117/12)*$J117*$F117,0)+MAX((Expenses!IH$14-$K118/12)*$J118*$F117,0)+MAX((Expenses!IH$17-$K119/12)*$J119*$F117,0)+MAX((Expenses!IH$16-$K120/12)*$J120*$F117,0)+MAX((Expenses!IH$18-$K121/12)*$J121*$F117,0)))),0)</f>
        <v>0</v>
      </c>
      <c r="IK283" s="515">
        <f>IF(AND(IK$167&lt;=$E117,IK$167&gt;=EOMONTH($D117,0)),IF($G117="NNN",SUM(Expenses!II$14:II$18)*$F117,IF($G117="FSG",0,IF($G117="MG",SUMPRODUCT(Expenses!II$14:II$18,$I117:$I121)*$F117,MAX((Expenses!II$15-$K117/12)*$J117*$F117,0)+MAX((Expenses!II$14-$K118/12)*$J118*$F117,0)+MAX((Expenses!II$17-$K119/12)*$J119*$F117,0)+MAX((Expenses!II$16-$K120/12)*$J120*$F117,0)+MAX((Expenses!II$18-$K121/12)*$J121*$F117,0)))),0)</f>
        <v>0</v>
      </c>
      <c r="IL283" s="515">
        <f>IF(AND(IL$167&lt;=$E117,IL$167&gt;=EOMONTH($D117,0)),IF($G117="NNN",SUM(Expenses!IJ$14:IJ$18)*$F117,IF($G117="FSG",0,IF($G117="MG",SUMPRODUCT(Expenses!IJ$14:IJ$18,$I117:$I121)*$F117,MAX((Expenses!IJ$15-$K117/12)*$J117*$F117,0)+MAX((Expenses!IJ$14-$K118/12)*$J118*$F117,0)+MAX((Expenses!IJ$17-$K119/12)*$J119*$F117,0)+MAX((Expenses!IJ$16-$K120/12)*$J120*$F117,0)+MAX((Expenses!IJ$18-$K121/12)*$J121*$F117,0)))),0)</f>
        <v>0</v>
      </c>
      <c r="IM283" s="515">
        <f>IF(AND(IM$167&lt;=$E117,IM$167&gt;=EOMONTH($D117,0)),IF($G117="NNN",SUM(Expenses!IK$14:IK$18)*$F117,IF($G117="FSG",0,IF($G117="MG",SUMPRODUCT(Expenses!IK$14:IK$18,$I117:$I121)*$F117,MAX((Expenses!IK$15-$K117/12)*$J117*$F117,0)+MAX((Expenses!IK$14-$K118/12)*$J118*$F117,0)+MAX((Expenses!IK$17-$K119/12)*$J119*$F117,0)+MAX((Expenses!IK$16-$K120/12)*$J120*$F117,0)+MAX((Expenses!IK$18-$K121/12)*$J121*$F117,0)))),0)</f>
        <v>0</v>
      </c>
      <c r="IN283" s="515">
        <f>IF(AND(IN$167&lt;=$E117,IN$167&gt;=EOMONTH($D117,0)),IF($G117="NNN",SUM(Expenses!IL$14:IL$18)*$F117,IF($G117="FSG",0,IF($G117="MG",SUMPRODUCT(Expenses!IL$14:IL$18,$I117:$I121)*$F117,MAX((Expenses!IL$15-$K117/12)*$J117*$F117,0)+MAX((Expenses!IL$14-$K118/12)*$J118*$F117,0)+MAX((Expenses!IL$17-$K119/12)*$J119*$F117,0)+MAX((Expenses!IL$16-$K120/12)*$J120*$F117,0)+MAX((Expenses!IL$18-$K121/12)*$J121*$F117,0)))),0)</f>
        <v>0</v>
      </c>
      <c r="IO283" s="515">
        <f>IF(AND(IO$167&lt;=$E117,IO$167&gt;=EOMONTH($D117,0)),IF($G117="NNN",SUM(Expenses!IM$14:IM$18)*$F117,IF($G117="FSG",0,IF($G117="MG",SUMPRODUCT(Expenses!IM$14:IM$18,$I117:$I121)*$F117,MAX((Expenses!IM$15-$K117/12)*$J117*$F117,0)+MAX((Expenses!IM$14-$K118/12)*$J118*$F117,0)+MAX((Expenses!IM$17-$K119/12)*$J119*$F117,0)+MAX((Expenses!IM$16-$K120/12)*$J120*$F117,0)+MAX((Expenses!IM$18-$K121/12)*$J121*$F117,0)))),0)</f>
        <v>0</v>
      </c>
      <c r="IP283" s="515">
        <f>IF(AND(IP$167&lt;=$E117,IP$167&gt;=EOMONTH($D117,0)),IF($G117="NNN",SUM(Expenses!IN$14:IN$18)*$F117,IF($G117="FSG",0,IF($G117="MG",SUMPRODUCT(Expenses!IN$14:IN$18,$I117:$I121)*$F117,MAX((Expenses!IN$15-$K117/12)*$J117*$F117,0)+MAX((Expenses!IN$14-$K118/12)*$J118*$F117,0)+MAX((Expenses!IN$17-$K119/12)*$J119*$F117,0)+MAX((Expenses!IN$16-$K120/12)*$J120*$F117,0)+MAX((Expenses!IN$18-$K121/12)*$J121*$F117,0)))),0)</f>
        <v>0</v>
      </c>
      <c r="IQ283" s="515">
        <f>IF(AND(IQ$167&lt;=$E117,IQ$167&gt;=EOMONTH($D117,0)),IF($G117="NNN",SUM(Expenses!IO$14:IO$18)*$F117,IF($G117="FSG",0,IF($G117="MG",SUMPRODUCT(Expenses!IO$14:IO$18,$I117:$I121)*$F117,MAX((Expenses!IO$15-$K117/12)*$J117*$F117,0)+MAX((Expenses!IO$14-$K118/12)*$J118*$F117,0)+MAX((Expenses!IO$17-$K119/12)*$J119*$F117,0)+MAX((Expenses!IO$16-$K120/12)*$J120*$F117,0)+MAX((Expenses!IO$18-$K121/12)*$J121*$F117,0)))),0)</f>
        <v>0</v>
      </c>
      <c r="IR283" s="515">
        <f>IF(AND(IR$167&lt;=$E117,IR$167&gt;=EOMONTH($D117,0)),IF($G117="NNN",SUM(Expenses!IP$14:IP$18)*$F117,IF($G117="FSG",0,IF($G117="MG",SUMPRODUCT(Expenses!IP$14:IP$18,$I117:$I121)*$F117,MAX((Expenses!IP$15-$K117/12)*$J117*$F117,0)+MAX((Expenses!IP$14-$K118/12)*$J118*$F117,0)+MAX((Expenses!IP$17-$K119/12)*$J119*$F117,0)+MAX((Expenses!IP$16-$K120/12)*$J120*$F117,0)+MAX((Expenses!IP$18-$K121/12)*$J121*$F117,0)))),0)</f>
        <v>0</v>
      </c>
      <c r="IS283" s="515">
        <f>IF(AND(IS$167&lt;=$E117,IS$167&gt;=EOMONTH($D117,0)),IF($G117="NNN",SUM(Expenses!IQ$14:IQ$18)*$F117,IF($G117="FSG",0,IF($G117="MG",SUMPRODUCT(Expenses!IQ$14:IQ$18,$I117:$I121)*$F117,MAX((Expenses!IQ$15-$K117/12)*$J117*$F117,0)+MAX((Expenses!IQ$14-$K118/12)*$J118*$F117,0)+MAX((Expenses!IQ$17-$K119/12)*$J119*$F117,0)+MAX((Expenses!IQ$16-$K120/12)*$J120*$F117,0)+MAX((Expenses!IQ$18-$K121/12)*$J121*$F117,0)))),0)</f>
        <v>0</v>
      </c>
      <c r="IT283" s="515">
        <f>IF(AND(IT$167&lt;=$E117,IT$167&gt;=EOMONTH($D117,0)),IF($G117="NNN",SUM(Expenses!IR$14:IR$18)*$F117,IF($G117="FSG",0,IF($G117="MG",SUMPRODUCT(Expenses!IR$14:IR$18,$I117:$I121)*$F117,MAX((Expenses!IR$15-$K117/12)*$J117*$F117,0)+MAX((Expenses!IR$14-$K118/12)*$J118*$F117,0)+MAX((Expenses!IR$17-$K119/12)*$J119*$F117,0)+MAX((Expenses!IR$16-$K120/12)*$J120*$F117,0)+MAX((Expenses!IR$18-$K121/12)*$J121*$F117,0)))),0)</f>
        <v>0</v>
      </c>
      <c r="IU283" s="515">
        <f>IF(AND(IU$167&lt;=$E117,IU$167&gt;=EOMONTH($D117,0)),IF($G117="NNN",SUM(Expenses!IS$14:IS$18)*$F117,IF($G117="FSG",0,IF($G117="MG",SUMPRODUCT(Expenses!IS$14:IS$18,$I117:$I121)*$F117,MAX((Expenses!IS$15-$K117/12)*$J117*$F117,0)+MAX((Expenses!IS$14-$K118/12)*$J118*$F117,0)+MAX((Expenses!IS$17-$K119/12)*$J119*$F117,0)+MAX((Expenses!IS$16-$K120/12)*$J120*$F117,0)+MAX((Expenses!IS$18-$K121/12)*$J121*$F117,0)))),0)</f>
        <v>0</v>
      </c>
      <c r="IV283" s="515">
        <f>IF(AND(IV$167&lt;=$E117,IV$167&gt;=EOMONTH($D117,0)),IF($G117="NNN",SUM(Expenses!IT$14:IT$18)*$F117,IF($G117="FSG",0,IF($G117="MG",SUMPRODUCT(Expenses!IT$14:IT$18,$I117:$I121)*$F117,MAX((Expenses!IT$15-$K117/12)*$J117*$F117,0)+MAX((Expenses!IT$14-$K118/12)*$J118*$F117,0)+MAX((Expenses!IT$17-$K119/12)*$J119*$F117,0)+MAX((Expenses!IT$16-$K120/12)*$J120*$F117,0)+MAX((Expenses!IT$18-$K121/12)*$J121*$F117,0)))),0)</f>
        <v>0</v>
      </c>
      <c r="IW283" s="515">
        <f>IF(AND(IW$167&lt;=$E117,IW$167&gt;=EOMONTH($D117,0)),IF($G117="NNN",SUM(Expenses!IU$14:IU$18)*$F117,IF($G117="FSG",0,IF($G117="MG",SUMPRODUCT(Expenses!IU$14:IU$18,$I117:$I121)*$F117,MAX((Expenses!IU$15-$K117/12)*$J117*$F117,0)+MAX((Expenses!IU$14-$K118/12)*$J118*$F117,0)+MAX((Expenses!IU$17-$K119/12)*$J119*$F117,0)+MAX((Expenses!IU$16-$K120/12)*$J120*$F117,0)+MAX((Expenses!IU$18-$K121/12)*$J121*$F117,0)))),0)</f>
        <v>0</v>
      </c>
      <c r="IX283" s="515">
        <f>IF(AND(IX$167&lt;=$E117,IX$167&gt;=EOMONTH($D117,0)),IF($G117="NNN",SUM(Expenses!IV$14:IV$18)*$F117,IF($G117="FSG",0,IF($G117="MG",SUMPRODUCT(Expenses!IV$14:IV$18,$I117:$I121)*$F117,MAX((Expenses!IV$15-$K117/12)*$J117*$F117,0)+MAX((Expenses!IV$14-$K118/12)*$J118*$F117,0)+MAX((Expenses!IV$17-$K119/12)*$J119*$F117,0)+MAX((Expenses!IV$16-$K120/12)*$J120*$F117,0)+MAX((Expenses!IV$18-$K121/12)*$J121*$F117,0)))),0)</f>
        <v>0</v>
      </c>
      <c r="IY283" s="515">
        <f>IF(AND(IY$167&lt;=$E117,IY$167&gt;=EOMONTH($D117,0)),IF($G117="NNN",SUM(Expenses!IW$14:IW$18)*$F117,IF($G117="FSG",0,IF($G117="MG",SUMPRODUCT(Expenses!IW$14:IW$18,$I117:$I121)*$F117,MAX((Expenses!IW$15-$K117/12)*$J117*$F117,0)+MAX((Expenses!IW$14-$K118/12)*$J118*$F117,0)+MAX((Expenses!IW$17-$K119/12)*$J119*$F117,0)+MAX((Expenses!IW$16-$K120/12)*$J120*$F117,0)+MAX((Expenses!IW$18-$K121/12)*$J121*$F117,0)))),0)</f>
        <v>0</v>
      </c>
      <c r="IZ283" s="515">
        <f>IF(AND(IZ$167&lt;=$E117,IZ$167&gt;=EOMONTH($D117,0)),IF($G117="NNN",SUM(Expenses!IX$14:IX$18)*$F117,IF($G117="FSG",0,IF($G117="MG",SUMPRODUCT(Expenses!IX$14:IX$18,$I117:$I121)*$F117,MAX((Expenses!IX$15-$K117/12)*$J117*$F117,0)+MAX((Expenses!IX$14-$K118/12)*$J118*$F117,0)+MAX((Expenses!IX$17-$K119/12)*$J119*$F117,0)+MAX((Expenses!IX$16-$K120/12)*$J120*$F117,0)+MAX((Expenses!IX$18-$K121/12)*$J121*$F117,0)))),0)</f>
        <v>0</v>
      </c>
      <c r="JA283" s="515">
        <f>IF(AND(JA$167&lt;=$E117,JA$167&gt;=EOMONTH($D117,0)),IF($G117="NNN",SUM(Expenses!IY$14:IY$18)*$F117,IF($G117="FSG",0,IF($G117="MG",SUMPRODUCT(Expenses!IY$14:IY$18,$I117:$I121)*$F117,MAX((Expenses!IY$15-$K117/12)*$J117*$F117,0)+MAX((Expenses!IY$14-$K118/12)*$J118*$F117,0)+MAX((Expenses!IY$17-$K119/12)*$J119*$F117,0)+MAX((Expenses!IY$16-$K120/12)*$J120*$F117,0)+MAX((Expenses!IY$18-$K121/12)*$J121*$F117,0)))),0)</f>
        <v>0</v>
      </c>
      <c r="JB283" s="515">
        <f>IF(AND(JB$167&lt;=$E117,JB$167&gt;=EOMONTH($D117,0)),IF($G117="NNN",SUM(Expenses!IZ$14:IZ$18)*$F117,IF($G117="FSG",0,IF($G117="MG",SUMPRODUCT(Expenses!IZ$14:IZ$18,$I117:$I121)*$F117,MAX((Expenses!IZ$15-$K117/12)*$J117*$F117,0)+MAX((Expenses!IZ$14-$K118/12)*$J118*$F117,0)+MAX((Expenses!IZ$17-$K119/12)*$J119*$F117,0)+MAX((Expenses!IZ$16-$K120/12)*$J120*$F117,0)+MAX((Expenses!IZ$18-$K121/12)*$J121*$F117,0)))),0)</f>
        <v>0</v>
      </c>
      <c r="JC283" s="515">
        <f>IF(AND(JC$167&lt;=$E117,JC$167&gt;=EOMONTH($D117,0)),IF($G117="NNN",SUM(Expenses!JA$14:JA$18)*$F117,IF($G117="FSG",0,IF($G117="MG",SUMPRODUCT(Expenses!JA$14:JA$18,$I117:$I121)*$F117,MAX((Expenses!JA$15-$K117/12)*$J117*$F117,0)+MAX((Expenses!JA$14-$K118/12)*$J118*$F117,0)+MAX((Expenses!JA$17-$K119/12)*$J119*$F117,0)+MAX((Expenses!JA$16-$K120/12)*$J120*$F117,0)+MAX((Expenses!JA$18-$K121/12)*$J121*$F117,0)))),0)</f>
        <v>0</v>
      </c>
      <c r="JD283" s="515">
        <f>IF(AND(JD$167&lt;=$E117,JD$167&gt;=EOMONTH($D117,0)),IF($G117="NNN",SUM(Expenses!JB$14:JB$18)*$F117,IF($G117="FSG",0,IF($G117="MG",SUMPRODUCT(Expenses!JB$14:JB$18,$I117:$I121)*$F117,MAX((Expenses!JB$15-$K117/12)*$J117*$F117,0)+MAX((Expenses!JB$14-$K118/12)*$J118*$F117,0)+MAX((Expenses!JB$17-$K119/12)*$J119*$F117,0)+MAX((Expenses!JB$16-$K120/12)*$J120*$F117,0)+MAX((Expenses!JB$18-$K121/12)*$J121*$F117,0)))),0)</f>
        <v>0</v>
      </c>
      <c r="JE283" s="515">
        <f>IF(AND(JE$167&lt;=$E117,JE$167&gt;=EOMONTH($D117,0)),IF($G117="NNN",SUM(Expenses!JC$14:JC$18)*$F117,IF($G117="FSG",0,IF($G117="MG",SUMPRODUCT(Expenses!JC$14:JC$18,$I117:$I121)*$F117,MAX((Expenses!JC$15-$K117/12)*$J117*$F117,0)+MAX((Expenses!JC$14-$K118/12)*$J118*$F117,0)+MAX((Expenses!JC$17-$K119/12)*$J119*$F117,0)+MAX((Expenses!JC$16-$K120/12)*$J120*$F117,0)+MAX((Expenses!JC$18-$K121/12)*$J121*$F117,0)))),0)</f>
        <v>0</v>
      </c>
      <c r="JF283" s="515">
        <f>IF(AND(JF$167&lt;=$E117,JF$167&gt;=EOMONTH($D117,0)),IF($G117="NNN",SUM(Expenses!JD$14:JD$18)*$F117,IF($G117="FSG",0,IF($G117="MG",SUMPRODUCT(Expenses!JD$14:JD$18,$I117:$I121)*$F117,MAX((Expenses!JD$15-$K117/12)*$J117*$F117,0)+MAX((Expenses!JD$14-$K118/12)*$J118*$F117,0)+MAX((Expenses!JD$17-$K119/12)*$J119*$F117,0)+MAX((Expenses!JD$16-$K120/12)*$J120*$F117,0)+MAX((Expenses!JD$18-$K121/12)*$J121*$F117,0)))),0)</f>
        <v>0</v>
      </c>
      <c r="JG283" s="515">
        <f>IF(AND(JG$167&lt;=$E117,JG$167&gt;=EOMONTH($D117,0)),IF($G117="NNN",SUM(Expenses!JE$14:JE$18)*$F117,IF($G117="FSG",0,IF($G117="MG",SUMPRODUCT(Expenses!JE$14:JE$18,$I117:$I121)*$F117,MAX((Expenses!JE$15-$K117/12)*$J117*$F117,0)+MAX((Expenses!JE$14-$K118/12)*$J118*$F117,0)+MAX((Expenses!JE$17-$K119/12)*$J119*$F117,0)+MAX((Expenses!JE$16-$K120/12)*$J120*$F117,0)+MAX((Expenses!JE$18-$K121/12)*$J121*$F117,0)))),0)</f>
        <v>0</v>
      </c>
      <c r="JH283" s="515">
        <f>IF(AND(JH$167&lt;=$E117,JH$167&gt;=EOMONTH($D117,0)),IF($G117="NNN",SUM(Expenses!JF$14:JF$18)*$F117,IF($G117="FSG",0,IF($G117="MG",SUMPRODUCT(Expenses!JF$14:JF$18,$I117:$I121)*$F117,MAX((Expenses!JF$15-$K117/12)*$J117*$F117,0)+MAX((Expenses!JF$14-$K118/12)*$J118*$F117,0)+MAX((Expenses!JF$17-$K119/12)*$J119*$F117,0)+MAX((Expenses!JF$16-$K120/12)*$J120*$F117,0)+MAX((Expenses!JF$18-$K121/12)*$J121*$F117,0)))),0)</f>
        <v>0</v>
      </c>
      <c r="JI283" s="515">
        <f>IF(AND(JI$167&lt;=$E117,JI$167&gt;=EOMONTH($D117,0)),IF($G117="NNN",SUM(Expenses!JG$14:JG$18)*$F117,IF($G117="FSG",0,IF($G117="MG",SUMPRODUCT(Expenses!JG$14:JG$18,$I117:$I121)*$F117,MAX((Expenses!JG$15-$K117/12)*$J117*$F117,0)+MAX((Expenses!JG$14-$K118/12)*$J118*$F117,0)+MAX((Expenses!JG$17-$K119/12)*$J119*$F117,0)+MAX((Expenses!JG$16-$K120/12)*$J120*$F117,0)+MAX((Expenses!JG$18-$K121/12)*$J121*$F117,0)))),0)</f>
        <v>0</v>
      </c>
      <c r="JJ283" s="515">
        <f>IF(AND(JJ$167&lt;=$E117,JJ$167&gt;=EOMONTH($D117,0)),IF($G117="NNN",SUM(Expenses!JH$14:JH$18)*$F117,IF($G117="FSG",0,IF($G117="MG",SUMPRODUCT(Expenses!JH$14:JH$18,$I117:$I121)*$F117,MAX((Expenses!JH$15-$K117/12)*$J117*$F117,0)+MAX((Expenses!JH$14-$K118/12)*$J118*$F117,0)+MAX((Expenses!JH$17-$K119/12)*$J119*$F117,0)+MAX((Expenses!JH$16-$K120/12)*$J120*$F117,0)+MAX((Expenses!JH$18-$K121/12)*$J121*$F117,0)))),0)</f>
        <v>0</v>
      </c>
      <c r="JK283" s="515">
        <f>IF(AND(JK$167&lt;=$E117,JK$167&gt;=EOMONTH($D117,0)),IF($G117="NNN",SUM(Expenses!JI$14:JI$18)*$F117,IF($G117="FSG",0,IF($G117="MG",SUMPRODUCT(Expenses!JI$14:JI$18,$I117:$I121)*$F117,MAX((Expenses!JI$15-$K117/12)*$J117*$F117,0)+MAX((Expenses!JI$14-$K118/12)*$J118*$F117,0)+MAX((Expenses!JI$17-$K119/12)*$J119*$F117,0)+MAX((Expenses!JI$16-$K120/12)*$J120*$F117,0)+MAX((Expenses!JI$18-$K121/12)*$J121*$F117,0)))),0)</f>
        <v>0</v>
      </c>
      <c r="JL283" s="515">
        <f>IF(AND(JL$167&lt;=$E117,JL$167&gt;=EOMONTH($D117,0)),IF($G117="NNN",SUM(Expenses!JJ$14:JJ$18)*$F117,IF($G117="FSG",0,IF($G117="MG",SUMPRODUCT(Expenses!JJ$14:JJ$18,$I117:$I121)*$F117,MAX((Expenses!JJ$15-$K117/12)*$J117*$F117,0)+MAX((Expenses!JJ$14-$K118/12)*$J118*$F117,0)+MAX((Expenses!JJ$17-$K119/12)*$J119*$F117,0)+MAX((Expenses!JJ$16-$K120/12)*$J120*$F117,0)+MAX((Expenses!JJ$18-$K121/12)*$J121*$F117,0)))),0)</f>
        <v>0</v>
      </c>
      <c r="JM283" s="515">
        <f>IF(AND(JM$167&lt;=$E117,JM$167&gt;=EOMONTH($D117,0)),IF($G117="NNN",SUM(Expenses!JK$14:JK$18)*$F117,IF($G117="FSG",0,IF($G117="MG",SUMPRODUCT(Expenses!JK$14:JK$18,$I117:$I121)*$F117,MAX((Expenses!JK$15-$K117/12)*$J117*$F117,0)+MAX((Expenses!JK$14-$K118/12)*$J118*$F117,0)+MAX((Expenses!JK$17-$K119/12)*$J119*$F117,0)+MAX((Expenses!JK$16-$K120/12)*$J120*$F117,0)+MAX((Expenses!JK$18-$K121/12)*$J121*$F117,0)))),0)</f>
        <v>0</v>
      </c>
      <c r="JN283" s="515">
        <f>IF(AND(JN$167&lt;=$E117,JN$167&gt;=EOMONTH($D117,0)),IF($G117="NNN",SUM(Expenses!JL$14:JL$18)*$F117,IF($G117="FSG",0,IF($G117="MG",SUMPRODUCT(Expenses!JL$14:JL$18,$I117:$I121)*$F117,MAX((Expenses!JL$15-$K117/12)*$J117*$F117,0)+MAX((Expenses!JL$14-$K118/12)*$J118*$F117,0)+MAX((Expenses!JL$17-$K119/12)*$J119*$F117,0)+MAX((Expenses!JL$16-$K120/12)*$J120*$F117,0)+MAX((Expenses!JL$18-$K121/12)*$J121*$F117,0)))),0)</f>
        <v>0</v>
      </c>
      <c r="JO283" s="515">
        <f>IF(AND(JO$167&lt;=$E117,JO$167&gt;=EOMONTH($D117,0)),IF($G117="NNN",SUM(Expenses!JM$14:JM$18)*$F117,IF($G117="FSG",0,IF($G117="MG",SUMPRODUCT(Expenses!JM$14:JM$18,$I117:$I121)*$F117,MAX((Expenses!JM$15-$K117/12)*$J117*$F117,0)+MAX((Expenses!JM$14-$K118/12)*$J118*$F117,0)+MAX((Expenses!JM$17-$K119/12)*$J119*$F117,0)+MAX((Expenses!JM$16-$K120/12)*$J120*$F117,0)+MAX((Expenses!JM$18-$K121/12)*$J121*$F117,0)))),0)</f>
        <v>0</v>
      </c>
      <c r="JP283" s="515">
        <f>IF(AND(JP$167&lt;=$E117,JP$167&gt;=EOMONTH($D117,0)),IF($G117="NNN",SUM(Expenses!JN$14:JN$18)*$F117,IF($G117="FSG",0,IF($G117="MG",SUMPRODUCT(Expenses!JN$14:JN$18,$I117:$I121)*$F117,MAX((Expenses!JN$15-$K117/12)*$J117*$F117,0)+MAX((Expenses!JN$14-$K118/12)*$J118*$F117,0)+MAX((Expenses!JN$17-$K119/12)*$J119*$F117,0)+MAX((Expenses!JN$16-$K120/12)*$J120*$F117,0)+MAX((Expenses!JN$18-$K121/12)*$J121*$F117,0)))),0)</f>
        <v>0</v>
      </c>
      <c r="JQ283" s="515">
        <f>IF(AND(JQ$167&lt;=$E117,JQ$167&gt;=EOMONTH($D117,0)),IF($G117="NNN",SUM(Expenses!JO$14:JO$18)*$F117,IF($G117="FSG",0,IF($G117="MG",SUMPRODUCT(Expenses!JO$14:JO$18,$I117:$I121)*$F117,MAX((Expenses!JO$15-$K117/12)*$J117*$F117,0)+MAX((Expenses!JO$14-$K118/12)*$J118*$F117,0)+MAX((Expenses!JO$17-$K119/12)*$J119*$F117,0)+MAX((Expenses!JO$16-$K120/12)*$J120*$F117,0)+MAX((Expenses!JO$18-$K121/12)*$J121*$F117,0)))),0)</f>
        <v>0</v>
      </c>
      <c r="JR283" s="515">
        <f>IF(AND(JR$167&lt;=$E117,JR$167&gt;=EOMONTH($D117,0)),IF($G117="NNN",SUM(Expenses!JP$14:JP$18)*$F117,IF($G117="FSG",0,IF($G117="MG",SUMPRODUCT(Expenses!JP$14:JP$18,$I117:$I121)*$F117,MAX((Expenses!JP$15-$K117/12)*$J117*$F117,0)+MAX((Expenses!JP$14-$K118/12)*$J118*$F117,0)+MAX((Expenses!JP$17-$K119/12)*$J119*$F117,0)+MAX((Expenses!JP$16-$K120/12)*$J120*$F117,0)+MAX((Expenses!JP$18-$K121/12)*$J121*$F117,0)))),0)</f>
        <v>0</v>
      </c>
      <c r="JS283" s="515">
        <f>IF(AND(JS$167&lt;=$E117,JS$167&gt;=EOMONTH($D117,0)),IF($G117="NNN",SUM(Expenses!JQ$14:JQ$18)*$F117,IF($G117="FSG",0,IF($G117="MG",SUMPRODUCT(Expenses!JQ$14:JQ$18,$I117:$I121)*$F117,MAX((Expenses!JQ$15-$K117/12)*$J117*$F117,0)+MAX((Expenses!JQ$14-$K118/12)*$J118*$F117,0)+MAX((Expenses!JQ$17-$K119/12)*$J119*$F117,0)+MAX((Expenses!JQ$16-$K120/12)*$J120*$F117,0)+MAX((Expenses!JQ$18-$K121/12)*$J121*$F117,0)))),0)</f>
        <v>0</v>
      </c>
      <c r="JT283" s="515">
        <f>IF(AND(JT$167&lt;=$E117,JT$167&gt;=EOMONTH($D117,0)),IF($G117="NNN",SUM(Expenses!JR$14:JR$18)*$F117,IF($G117="FSG",0,IF($G117="MG",SUMPRODUCT(Expenses!JR$14:JR$18,$I117:$I121)*$F117,MAX((Expenses!JR$15-$K117/12)*$J117*$F117,0)+MAX((Expenses!JR$14-$K118/12)*$J118*$F117,0)+MAX((Expenses!JR$17-$K119/12)*$J119*$F117,0)+MAX((Expenses!JR$16-$K120/12)*$J120*$F117,0)+MAX((Expenses!JR$18-$K121/12)*$J121*$F117,0)))),0)</f>
        <v>0</v>
      </c>
      <c r="JU283" s="515">
        <f>IF(AND(JU$167&lt;=$E117,JU$167&gt;=EOMONTH($D117,0)),IF($G117="NNN",SUM(Expenses!JS$14:JS$18)*$F117,IF($G117="FSG",0,IF($G117="MG",SUMPRODUCT(Expenses!JS$14:JS$18,$I117:$I121)*$F117,MAX((Expenses!JS$15-$K117/12)*$J117*$F117,0)+MAX((Expenses!JS$14-$K118/12)*$J118*$F117,0)+MAX((Expenses!JS$17-$K119/12)*$J119*$F117,0)+MAX((Expenses!JS$16-$K120/12)*$J120*$F117,0)+MAX((Expenses!JS$18-$K121/12)*$J121*$F117,0)))),0)</f>
        <v>0</v>
      </c>
      <c r="JV283" s="515">
        <f>IF(AND(JV$167&lt;=$E117,JV$167&gt;=EOMONTH($D117,0)),IF($G117="NNN",SUM(Expenses!JT$14:JT$18)*$F117,IF($G117="FSG",0,IF($G117="MG",SUMPRODUCT(Expenses!JT$14:JT$18,$I117:$I121)*$F117,MAX((Expenses!JT$15-$K117/12)*$J117*$F117,0)+MAX((Expenses!JT$14-$K118/12)*$J118*$F117,0)+MAX((Expenses!JT$17-$K119/12)*$J119*$F117,0)+MAX((Expenses!JT$16-$K120/12)*$J120*$F117,0)+MAX((Expenses!JT$18-$K121/12)*$J121*$F117,0)))),0)</f>
        <v>0</v>
      </c>
      <c r="JW283" s="515">
        <f>IF(AND(JW$167&lt;=$E117,JW$167&gt;=EOMONTH($D117,0)),IF($G117="NNN",SUM(Expenses!JU$14:JU$18)*$F117,IF($G117="FSG",0,IF($G117="MG",SUMPRODUCT(Expenses!JU$14:JU$18,$I117:$I121)*$F117,MAX((Expenses!JU$15-$K117/12)*$J117*$F117,0)+MAX((Expenses!JU$14-$K118/12)*$J118*$F117,0)+MAX((Expenses!JU$17-$K119/12)*$J119*$F117,0)+MAX((Expenses!JU$16-$K120/12)*$J120*$F117,0)+MAX((Expenses!JU$18-$K121/12)*$J121*$F117,0)))),0)</f>
        <v>0</v>
      </c>
      <c r="JX283" s="515">
        <f>IF(AND(JX$167&lt;=$E117,JX$167&gt;=EOMONTH($D117,0)),IF($G117="NNN",SUM(Expenses!JV$14:JV$18)*$F117,IF($G117="FSG",0,IF($G117="MG",SUMPRODUCT(Expenses!JV$14:JV$18,$I117:$I121)*$F117,MAX((Expenses!JV$15-$K117/12)*$J117*$F117,0)+MAX((Expenses!JV$14-$K118/12)*$J118*$F117,0)+MAX((Expenses!JV$17-$K119/12)*$J119*$F117,0)+MAX((Expenses!JV$16-$K120/12)*$J120*$F117,0)+MAX((Expenses!JV$18-$K121/12)*$J121*$F117,0)))),0)</f>
        <v>0</v>
      </c>
      <c r="JY283" s="515">
        <f>IF(AND(JY$167&lt;=$E117,JY$167&gt;=EOMONTH($D117,0)),IF($G117="NNN",SUM(Expenses!JW$14:JW$18)*$F117,IF($G117="FSG",0,IF($G117="MG",SUMPRODUCT(Expenses!JW$14:JW$18,$I117:$I121)*$F117,MAX((Expenses!JW$15-$K117/12)*$J117*$F117,0)+MAX((Expenses!JW$14-$K118/12)*$J118*$F117,0)+MAX((Expenses!JW$17-$K119/12)*$J119*$F117,0)+MAX((Expenses!JW$16-$K120/12)*$J120*$F117,0)+MAX((Expenses!JW$18-$K121/12)*$J121*$F117,0)))),0)</f>
        <v>0</v>
      </c>
      <c r="JZ283" s="515">
        <f>IF(AND(JZ$167&lt;=$E117,JZ$167&gt;=EOMONTH($D117,0)),IF($G117="NNN",SUM(Expenses!JX$14:JX$18)*$F117,IF($G117="FSG",0,IF($G117="MG",SUMPRODUCT(Expenses!JX$14:JX$18,$I117:$I121)*$F117,MAX((Expenses!JX$15-$K117/12)*$J117*$F117,0)+MAX((Expenses!JX$14-$K118/12)*$J118*$F117,0)+MAX((Expenses!JX$17-$K119/12)*$J119*$F117,0)+MAX((Expenses!JX$16-$K120/12)*$J120*$F117,0)+MAX((Expenses!JX$18-$K121/12)*$J121*$F117,0)))),0)</f>
        <v>0</v>
      </c>
      <c r="KA283" s="515">
        <f>IF(AND(KA$167&lt;=$E117,KA$167&gt;=EOMONTH($D117,0)),IF($G117="NNN",SUM(Expenses!JY$14:JY$18)*$F117,IF($G117="FSG",0,IF($G117="MG",SUMPRODUCT(Expenses!JY$14:JY$18,$I117:$I121)*$F117,MAX((Expenses!JY$15-$K117/12)*$J117*$F117,0)+MAX((Expenses!JY$14-$K118/12)*$J118*$F117,0)+MAX((Expenses!JY$17-$K119/12)*$J119*$F117,0)+MAX((Expenses!JY$16-$K120/12)*$J120*$F117,0)+MAX((Expenses!JY$18-$K121/12)*$J121*$F117,0)))),0)</f>
        <v>0</v>
      </c>
      <c r="KB283" s="515">
        <f>IF(AND(KB$167&lt;=$E117,KB$167&gt;=EOMONTH($D117,0)),IF($G117="NNN",SUM(Expenses!JZ$14:JZ$18)*$F117,IF($G117="FSG",0,IF($G117="MG",SUMPRODUCT(Expenses!JZ$14:JZ$18,$I117:$I121)*$F117,MAX((Expenses!JZ$15-$K117/12)*$J117*$F117,0)+MAX((Expenses!JZ$14-$K118/12)*$J118*$F117,0)+MAX((Expenses!JZ$17-$K119/12)*$J119*$F117,0)+MAX((Expenses!JZ$16-$K120/12)*$J120*$F117,0)+MAX((Expenses!JZ$18-$K121/12)*$J121*$F117,0)))),0)</f>
        <v>0</v>
      </c>
      <c r="KC283" s="515">
        <f>IF(AND(KC$167&lt;=$E117,KC$167&gt;=EOMONTH($D117,0)),IF($G117="NNN",SUM(Expenses!KA$14:KA$18)*$F117,IF($G117="FSG",0,IF($G117="MG",SUMPRODUCT(Expenses!KA$14:KA$18,$I117:$I121)*$F117,MAX((Expenses!KA$15-$K117/12)*$J117*$F117,0)+MAX((Expenses!KA$14-$K118/12)*$J118*$F117,0)+MAX((Expenses!KA$17-$K119/12)*$J119*$F117,0)+MAX((Expenses!KA$16-$K120/12)*$J120*$F117,0)+MAX((Expenses!KA$18-$K121/12)*$J121*$F117,0)))),0)</f>
        <v>0</v>
      </c>
      <c r="KD283" s="515">
        <f>IF(AND(KD$167&lt;=$E117,KD$167&gt;=EOMONTH($D117,0)),IF($G117="NNN",SUM(Expenses!KB$14:KB$18)*$F117,IF($G117="FSG",0,IF($G117="MG",SUMPRODUCT(Expenses!KB$14:KB$18,$I117:$I121)*$F117,MAX((Expenses!KB$15-$K117/12)*$J117*$F117,0)+MAX((Expenses!KB$14-$K118/12)*$J118*$F117,0)+MAX((Expenses!KB$17-$K119/12)*$J119*$F117,0)+MAX((Expenses!KB$16-$K120/12)*$J120*$F117,0)+MAX((Expenses!KB$18-$K121/12)*$J121*$F117,0)))),0)</f>
        <v>0</v>
      </c>
      <c r="KE283" s="515">
        <f>IF(AND(KE$167&lt;=$E117,KE$167&gt;=EOMONTH($D117,0)),IF($G117="NNN",SUM(Expenses!KC$14:KC$18)*$F117,IF($G117="FSG",0,IF($G117="MG",SUMPRODUCT(Expenses!KC$14:KC$18,$I117:$I121)*$F117,MAX((Expenses!KC$15-$K117/12)*$J117*$F117,0)+MAX((Expenses!KC$14-$K118/12)*$J118*$F117,0)+MAX((Expenses!KC$17-$K119/12)*$J119*$F117,0)+MAX((Expenses!KC$16-$K120/12)*$J120*$F117,0)+MAX((Expenses!KC$18-$K121/12)*$J121*$F117,0)))),0)</f>
        <v>0</v>
      </c>
      <c r="KF283" s="515">
        <f>IF(AND(KF$167&lt;=$E117,KF$167&gt;=EOMONTH($D117,0)),IF($G117="NNN",SUM(Expenses!KD$14:KD$18)*$F117,IF($G117="FSG",0,IF($G117="MG",SUMPRODUCT(Expenses!KD$14:KD$18,$I117:$I121)*$F117,MAX((Expenses!KD$15-$K117/12)*$J117*$F117,0)+MAX((Expenses!KD$14-$K118/12)*$J118*$F117,0)+MAX((Expenses!KD$17-$K119/12)*$J119*$F117,0)+MAX((Expenses!KD$16-$K120/12)*$J120*$F117,0)+MAX((Expenses!KD$18-$K121/12)*$J121*$F117,0)))),0)</f>
        <v>0</v>
      </c>
      <c r="KG283" s="515">
        <f>IF(AND(KG$167&lt;=$E117,KG$167&gt;=EOMONTH($D117,0)),IF($G117="NNN",SUM(Expenses!KE$14:KE$18)*$F117,IF($G117="FSG",0,IF($G117="MG",SUMPRODUCT(Expenses!KE$14:KE$18,$I117:$I121)*$F117,MAX((Expenses!KE$15-$K117/12)*$J117*$F117,0)+MAX((Expenses!KE$14-$K118/12)*$J118*$F117,0)+MAX((Expenses!KE$17-$K119/12)*$J119*$F117,0)+MAX((Expenses!KE$16-$K120/12)*$J120*$F117,0)+MAX((Expenses!KE$18-$K121/12)*$J121*$F117,0)))),0)</f>
        <v>0</v>
      </c>
      <c r="KH283" s="515">
        <f>IF(AND(KH$167&lt;=$E117,KH$167&gt;=EOMONTH($D117,0)),IF($G117="NNN",SUM(Expenses!KF$14:KF$18)*$F117,IF($G117="FSG",0,IF($G117="MG",SUMPRODUCT(Expenses!KF$14:KF$18,$I117:$I121)*$F117,MAX((Expenses!KF$15-$K117/12)*$J117*$F117,0)+MAX((Expenses!KF$14-$K118/12)*$J118*$F117,0)+MAX((Expenses!KF$17-$K119/12)*$J119*$F117,0)+MAX((Expenses!KF$16-$K120/12)*$J120*$F117,0)+MAX((Expenses!KF$18-$K121/12)*$J121*$F117,0)))),0)</f>
        <v>0</v>
      </c>
      <c r="KI283" s="515">
        <f>IF(AND(KI$167&lt;=$E117,KI$167&gt;=EOMONTH($D117,0)),IF($G117="NNN",SUM(Expenses!KG$14:KG$18)*$F117,IF($G117="FSG",0,IF($G117="MG",SUMPRODUCT(Expenses!KG$14:KG$18,$I117:$I121)*$F117,MAX((Expenses!KG$15-$K117/12)*$J117*$F117,0)+MAX((Expenses!KG$14-$K118/12)*$J118*$F117,0)+MAX((Expenses!KG$17-$K119/12)*$J119*$F117,0)+MAX((Expenses!KG$16-$K120/12)*$J120*$F117,0)+MAX((Expenses!KG$18-$K121/12)*$J121*$F117,0)))),0)</f>
        <v>0</v>
      </c>
      <c r="KJ283" s="515">
        <f>IF(AND(KJ$167&lt;=$E117,KJ$167&gt;=EOMONTH($D117,0)),IF($G117="NNN",SUM(Expenses!KH$14:KH$18)*$F117,IF($G117="FSG",0,IF($G117="MG",SUMPRODUCT(Expenses!KH$14:KH$18,$I117:$I121)*$F117,MAX((Expenses!KH$15-$K117/12)*$J117*$F117,0)+MAX((Expenses!KH$14-$K118/12)*$J118*$F117,0)+MAX((Expenses!KH$17-$K119/12)*$J119*$F117,0)+MAX((Expenses!KH$16-$K120/12)*$J120*$F117,0)+MAX((Expenses!KH$18-$K121/12)*$J121*$F117,0)))),0)</f>
        <v>0</v>
      </c>
      <c r="KK283" s="515">
        <f>IF(AND(KK$167&lt;=$E117,KK$167&gt;=EOMONTH($D117,0)),IF($G117="NNN",SUM(Expenses!KI$14:KI$18)*$F117,IF($G117="FSG",0,IF($G117="MG",SUMPRODUCT(Expenses!KI$14:KI$18,$I117:$I121)*$F117,MAX((Expenses!KI$15-$K117/12)*$J117*$F117,0)+MAX((Expenses!KI$14-$K118/12)*$J118*$F117,0)+MAX((Expenses!KI$17-$K119/12)*$J119*$F117,0)+MAX((Expenses!KI$16-$K120/12)*$J120*$F117,0)+MAX((Expenses!KI$18-$K121/12)*$J121*$F117,0)))),0)</f>
        <v>0</v>
      </c>
      <c r="KL283" s="515">
        <f>IF(AND(KL$167&lt;=$E117,KL$167&gt;=EOMONTH($D117,0)),IF($G117="NNN",SUM(Expenses!KJ$14:KJ$18)*$F117,IF($G117="FSG",0,IF($G117="MG",SUMPRODUCT(Expenses!KJ$14:KJ$18,$I117:$I121)*$F117,MAX((Expenses!KJ$15-$K117/12)*$J117*$F117,0)+MAX((Expenses!KJ$14-$K118/12)*$J118*$F117,0)+MAX((Expenses!KJ$17-$K119/12)*$J119*$F117,0)+MAX((Expenses!KJ$16-$K120/12)*$J120*$F117,0)+MAX((Expenses!KJ$18-$K121/12)*$J121*$F117,0)))),0)</f>
        <v>0</v>
      </c>
      <c r="KM283" s="515">
        <f>IF(AND(KM$167&lt;=$E117,KM$167&gt;=EOMONTH($D117,0)),IF($G117="NNN",SUM(Expenses!KK$14:KK$18)*$F117,IF($G117="FSG",0,IF($G117="MG",SUMPRODUCT(Expenses!KK$14:KK$18,$I117:$I121)*$F117,MAX((Expenses!KK$15-$K117/12)*$J117*$F117,0)+MAX((Expenses!KK$14-$K118/12)*$J118*$F117,0)+MAX((Expenses!KK$17-$K119/12)*$J119*$F117,0)+MAX((Expenses!KK$16-$K120/12)*$J120*$F117,0)+MAX((Expenses!KK$18-$K121/12)*$J121*$F117,0)))),0)</f>
        <v>0</v>
      </c>
      <c r="KN283" s="515">
        <f>IF(AND(KN$167&lt;=$E117,KN$167&gt;=EOMONTH($D117,0)),IF($G117="NNN",SUM(Expenses!KL$14:KL$18)*$F117,IF($G117="FSG",0,IF($G117="MG",SUMPRODUCT(Expenses!KL$14:KL$18,$I117:$I121)*$F117,MAX((Expenses!KL$15-$K117/12)*$J117*$F117,0)+MAX((Expenses!KL$14-$K118/12)*$J118*$F117,0)+MAX((Expenses!KL$17-$K119/12)*$J119*$F117,0)+MAX((Expenses!KL$16-$K120/12)*$J120*$F117,0)+MAX((Expenses!KL$18-$K121/12)*$J121*$F117,0)))),0)</f>
        <v>0</v>
      </c>
      <c r="KO283" s="515">
        <f>IF(AND(KO$167&lt;=$E117,KO$167&gt;=EOMONTH($D117,0)),IF($G117="NNN",SUM(Expenses!KM$14:KM$18)*$F117,IF($G117="FSG",0,IF($G117="MG",SUMPRODUCT(Expenses!KM$14:KM$18,$I117:$I121)*$F117,MAX((Expenses!KM$15-$K117/12)*$J117*$F117,0)+MAX((Expenses!KM$14-$K118/12)*$J118*$F117,0)+MAX((Expenses!KM$17-$K119/12)*$J119*$F117,0)+MAX((Expenses!KM$16-$K120/12)*$J120*$F117,0)+MAX((Expenses!KM$18-$K121/12)*$J121*$F117,0)))),0)</f>
        <v>0</v>
      </c>
      <c r="KP283" s="515">
        <f>IF(AND(KP$167&lt;=$E117,KP$167&gt;=EOMONTH($D117,0)),IF($G117="NNN",SUM(Expenses!KN$14:KN$18)*$F117,IF($G117="FSG",0,IF($G117="MG",SUMPRODUCT(Expenses!KN$14:KN$18,$I117:$I121)*$F117,MAX((Expenses!KN$15-$K117/12)*$J117*$F117,0)+MAX((Expenses!KN$14-$K118/12)*$J118*$F117,0)+MAX((Expenses!KN$17-$K119/12)*$J119*$F117,0)+MAX((Expenses!KN$16-$K120/12)*$J120*$F117,0)+MAX((Expenses!KN$18-$K121/12)*$J121*$F117,0)))),0)</f>
        <v>0</v>
      </c>
      <c r="KQ283" s="515">
        <f>IF(AND(KQ$167&lt;=$E117,KQ$167&gt;=EOMONTH($D117,0)),IF($G117="NNN",SUM(Expenses!KO$14:KO$18)*$F117,IF($G117="FSG",0,IF($G117="MG",SUMPRODUCT(Expenses!KO$14:KO$18,$I117:$I121)*$F117,MAX((Expenses!KO$15-$K117/12)*$J117*$F117,0)+MAX((Expenses!KO$14-$K118/12)*$J118*$F117,0)+MAX((Expenses!KO$17-$K119/12)*$J119*$F117,0)+MAX((Expenses!KO$16-$K120/12)*$J120*$F117,0)+MAX((Expenses!KO$18-$K121/12)*$J121*$F117,0)))),0)</f>
        <v>0</v>
      </c>
      <c r="KR283" s="515">
        <f>IF(AND(KR$167&lt;=$E117,KR$167&gt;=EOMONTH($D117,0)),IF($G117="NNN",SUM(Expenses!KP$14:KP$18)*$F117,IF($G117="FSG",0,IF($G117="MG",SUMPRODUCT(Expenses!KP$14:KP$18,$I117:$I121)*$F117,MAX((Expenses!KP$15-$K117/12)*$J117*$F117,0)+MAX((Expenses!KP$14-$K118/12)*$J118*$F117,0)+MAX((Expenses!KP$17-$K119/12)*$J119*$F117,0)+MAX((Expenses!KP$16-$K120/12)*$J120*$F117,0)+MAX((Expenses!KP$18-$K121/12)*$J121*$F117,0)))),0)</f>
        <v>0</v>
      </c>
      <c r="KS283" s="515">
        <f>IF(AND(KS$167&lt;=$E117,KS$167&gt;=EOMONTH($D117,0)),IF($G117="NNN",SUM(Expenses!KQ$14:KQ$18)*$F117,IF($G117="FSG",0,IF($G117="MG",SUMPRODUCT(Expenses!KQ$14:KQ$18,$I117:$I121)*$F117,MAX((Expenses!KQ$15-$K117/12)*$J117*$F117,0)+MAX((Expenses!KQ$14-$K118/12)*$J118*$F117,0)+MAX((Expenses!KQ$17-$K119/12)*$J119*$F117,0)+MAX((Expenses!KQ$16-$K120/12)*$J120*$F117,0)+MAX((Expenses!KQ$18-$K121/12)*$J121*$F117,0)))),0)</f>
        <v>0</v>
      </c>
      <c r="KT283" s="515">
        <f>IF(AND(KT$167&lt;=$E117,KT$167&gt;=EOMONTH($D117,0)),IF($G117="NNN",SUM(Expenses!KR$14:KR$18)*$F117,IF($G117="FSG",0,IF($G117="MG",SUMPRODUCT(Expenses!KR$14:KR$18,$I117:$I121)*$F117,MAX((Expenses!KR$15-$K117/12)*$J117*$F117,0)+MAX((Expenses!KR$14-$K118/12)*$J118*$F117,0)+MAX((Expenses!KR$17-$K119/12)*$J119*$F117,0)+MAX((Expenses!KR$16-$K120/12)*$J120*$F117,0)+MAX((Expenses!KR$18-$K121/12)*$J121*$F117,0)))),0)</f>
        <v>0</v>
      </c>
      <c r="KU283" s="515">
        <f>IF(AND(KU$167&lt;=$E117,KU$167&gt;=EOMONTH($D117,0)),IF($G117="NNN",SUM(Expenses!KS$14:KS$18)*$F117,IF($G117="FSG",0,IF($G117="MG",SUMPRODUCT(Expenses!KS$14:KS$18,$I117:$I121)*$F117,MAX((Expenses!KS$15-$K117/12)*$J117*$F117,0)+MAX((Expenses!KS$14-$K118/12)*$J118*$F117,0)+MAX((Expenses!KS$17-$K119/12)*$J119*$F117,0)+MAX((Expenses!KS$16-$K120/12)*$J120*$F117,0)+MAX((Expenses!KS$18-$K121/12)*$J121*$F117,0)))),0)</f>
        <v>0</v>
      </c>
      <c r="KV283" s="515">
        <f>IF(AND(KV$167&lt;=$E117,KV$167&gt;=EOMONTH($D117,0)),IF($G117="NNN",SUM(Expenses!KT$14:KT$18)*$F117,IF($G117="FSG",0,IF($G117="MG",SUMPRODUCT(Expenses!KT$14:KT$18,$I117:$I121)*$F117,MAX((Expenses!KT$15-$K117/12)*$J117*$F117,0)+MAX((Expenses!KT$14-$K118/12)*$J118*$F117,0)+MAX((Expenses!KT$17-$K119/12)*$J119*$F117,0)+MAX((Expenses!KT$16-$K120/12)*$J120*$F117,0)+MAX((Expenses!KT$18-$K121/12)*$J121*$F117,0)))),0)</f>
        <v>0</v>
      </c>
      <c r="KW283" s="515">
        <f>IF(AND(KW$167&lt;=$E117,KW$167&gt;=EOMONTH($D117,0)),IF($G117="NNN",SUM(Expenses!KU$14:KU$18)*$F117,IF($G117="FSG",0,IF($G117="MG",SUMPRODUCT(Expenses!KU$14:KU$18,$I117:$I121)*$F117,MAX((Expenses!KU$15-$K117/12)*$J117*$F117,0)+MAX((Expenses!KU$14-$K118/12)*$J118*$F117,0)+MAX((Expenses!KU$17-$K119/12)*$J119*$F117,0)+MAX((Expenses!KU$16-$K120/12)*$J120*$F117,0)+MAX((Expenses!KU$18-$K121/12)*$J121*$F117,0)))),0)</f>
        <v>0</v>
      </c>
      <c r="KX283" s="515">
        <f>IF(AND(KX$167&lt;=$E117,KX$167&gt;=EOMONTH($D117,0)),IF($G117="NNN",SUM(Expenses!KV$14:KV$18)*$F117,IF($G117="FSG",0,IF($G117="MG",SUMPRODUCT(Expenses!KV$14:KV$18,$I117:$I121)*$F117,MAX((Expenses!KV$15-$K117/12)*$J117*$F117,0)+MAX((Expenses!KV$14-$K118/12)*$J118*$F117,0)+MAX((Expenses!KV$17-$K119/12)*$J119*$F117,0)+MAX((Expenses!KV$16-$K120/12)*$J120*$F117,0)+MAX((Expenses!KV$18-$K121/12)*$J121*$F117,0)))),0)</f>
        <v>0</v>
      </c>
      <c r="KY283" s="515">
        <f>IF(AND(KY$167&lt;=$E117,KY$167&gt;=EOMONTH($D117,0)),IF($G117="NNN",SUM(Expenses!KW$14:KW$18)*$F117,IF($G117="FSG",0,IF($G117="MG",SUMPRODUCT(Expenses!KW$14:KW$18,$I117:$I121)*$F117,MAX((Expenses!KW$15-$K117/12)*$J117*$F117,0)+MAX((Expenses!KW$14-$K118/12)*$J118*$F117,0)+MAX((Expenses!KW$17-$K119/12)*$J119*$F117,0)+MAX((Expenses!KW$16-$K120/12)*$J120*$F117,0)+MAX((Expenses!KW$18-$K121/12)*$J121*$F117,0)))),0)</f>
        <v>0</v>
      </c>
      <c r="KZ283" s="515">
        <f>IF(AND(KZ$167&lt;=$E117,KZ$167&gt;=EOMONTH($D117,0)),IF($G117="NNN",SUM(Expenses!KX$14:KX$18)*$F117,IF($G117="FSG",0,IF($G117="MG",SUMPRODUCT(Expenses!KX$14:KX$18,$I117:$I121)*$F117,MAX((Expenses!KX$15-$K117/12)*$J117*$F117,0)+MAX((Expenses!KX$14-$K118/12)*$J118*$F117,0)+MAX((Expenses!KX$17-$K119/12)*$J119*$F117,0)+MAX((Expenses!KX$16-$K120/12)*$J120*$F117,0)+MAX((Expenses!KX$18-$K121/12)*$J121*$F117,0)))),0)</f>
        <v>0</v>
      </c>
      <c r="LA283" s="515">
        <f>IF(AND(LA$167&lt;=$E117,LA$167&gt;=EOMONTH($D117,0)),IF($G117="NNN",SUM(Expenses!KY$14:KY$18)*$F117,IF($G117="FSG",0,IF($G117="MG",SUMPRODUCT(Expenses!KY$14:KY$18,$I117:$I121)*$F117,MAX((Expenses!KY$15-$K117/12)*$J117*$F117,0)+MAX((Expenses!KY$14-$K118/12)*$J118*$F117,0)+MAX((Expenses!KY$17-$K119/12)*$J119*$F117,0)+MAX((Expenses!KY$16-$K120/12)*$J120*$F117,0)+MAX((Expenses!KY$18-$K121/12)*$J121*$F117,0)))),0)</f>
        <v>0</v>
      </c>
      <c r="LB283" s="515">
        <f>IF(AND(LB$167&lt;=$E117,LB$167&gt;=EOMONTH($D117,0)),IF($G117="NNN",SUM(Expenses!KZ$14:KZ$18)*$F117,IF($G117="FSG",0,IF($G117="MG",SUMPRODUCT(Expenses!KZ$14:KZ$18,$I117:$I121)*$F117,MAX((Expenses!KZ$15-$K117/12)*$J117*$F117,0)+MAX((Expenses!KZ$14-$K118/12)*$J118*$F117,0)+MAX((Expenses!KZ$17-$K119/12)*$J119*$F117,0)+MAX((Expenses!KZ$16-$K120/12)*$J120*$F117,0)+MAX((Expenses!KZ$18-$K121/12)*$J121*$F117,0)))),0)</f>
        <v>0</v>
      </c>
      <c r="LC283" s="515">
        <f>IF(AND(LC$167&lt;=$E117,LC$167&gt;=EOMONTH($D117,0)),IF($G117="NNN",SUM(Expenses!LA$14:LA$18)*$F117,IF($G117="FSG",0,IF($G117="MG",SUMPRODUCT(Expenses!LA$14:LA$18,$I117:$I121)*$F117,MAX((Expenses!LA$15-$K117/12)*$J117*$F117,0)+MAX((Expenses!LA$14-$K118/12)*$J118*$F117,0)+MAX((Expenses!LA$17-$K119/12)*$J119*$F117,0)+MAX((Expenses!LA$16-$K120/12)*$J120*$F117,0)+MAX((Expenses!LA$18-$K121/12)*$J121*$F117,0)))),0)</f>
        <v>0</v>
      </c>
      <c r="LD283" s="515">
        <f>IF(AND(LD$167&lt;=$E117,LD$167&gt;=EOMONTH($D117,0)),IF($G117="NNN",SUM(Expenses!LB$14:LB$18)*$F117,IF($G117="FSG",0,IF($G117="MG",SUMPRODUCT(Expenses!LB$14:LB$18,$I117:$I121)*$F117,MAX((Expenses!LB$15-$K117/12)*$J117*$F117,0)+MAX((Expenses!LB$14-$K118/12)*$J118*$F117,0)+MAX((Expenses!LB$17-$K119/12)*$J119*$F117,0)+MAX((Expenses!LB$16-$K120/12)*$J120*$F117,0)+MAX((Expenses!LB$18-$K121/12)*$J121*$F117,0)))),0)</f>
        <v>0</v>
      </c>
      <c r="LE283" s="515">
        <f>IF(AND(LE$167&lt;=$E117,LE$167&gt;=EOMONTH($D117,0)),IF($G117="NNN",SUM(Expenses!LC$14:LC$18)*$F117,IF($G117="FSG",0,IF($G117="MG",SUMPRODUCT(Expenses!LC$14:LC$18,$I117:$I121)*$F117,MAX((Expenses!LC$15-$K117/12)*$J117*$F117,0)+MAX((Expenses!LC$14-$K118/12)*$J118*$F117,0)+MAX((Expenses!LC$17-$K119/12)*$J119*$F117,0)+MAX((Expenses!LC$16-$K120/12)*$J120*$F117,0)+MAX((Expenses!LC$18-$K121/12)*$J121*$F117,0)))),0)</f>
        <v>0</v>
      </c>
      <c r="LF283" s="515">
        <f>IF(AND(LF$167&lt;=$E117,LF$167&gt;=EOMONTH($D117,0)),IF($G117="NNN",SUM(Expenses!LD$14:LD$18)*$F117,IF($G117="FSG",0,IF($G117="MG",SUMPRODUCT(Expenses!LD$14:LD$18,$I117:$I121)*$F117,MAX((Expenses!LD$15-$K117/12)*$J117*$F117,0)+MAX((Expenses!LD$14-$K118/12)*$J118*$F117,0)+MAX((Expenses!LD$17-$K119/12)*$J119*$F117,0)+MAX((Expenses!LD$16-$K120/12)*$J120*$F117,0)+MAX((Expenses!LD$18-$K121/12)*$J121*$F117,0)))),0)</f>
        <v>0</v>
      </c>
      <c r="LG283" s="515">
        <f>IF(AND(LG$167&lt;=$E117,LG$167&gt;=EOMONTH($D117,0)),IF($G117="NNN",SUM(Expenses!LE$14:LE$18)*$F117,IF($G117="FSG",0,IF($G117="MG",SUMPRODUCT(Expenses!LE$14:LE$18,$I117:$I121)*$F117,MAX((Expenses!LE$15-$K117/12)*$J117*$F117,0)+MAX((Expenses!LE$14-$K118/12)*$J118*$F117,0)+MAX((Expenses!LE$17-$K119/12)*$J119*$F117,0)+MAX((Expenses!LE$16-$K120/12)*$J120*$F117,0)+MAX((Expenses!LE$18-$K121/12)*$J121*$F117,0)))),0)</f>
        <v>0</v>
      </c>
      <c r="LH283" s="515">
        <f>IF(AND(LH$167&lt;=$E117,LH$167&gt;=EOMONTH($D117,0)),IF($G117="NNN",SUM(Expenses!LF$14:LF$18)*$F117,IF($G117="FSG",0,IF($G117="MG",SUMPRODUCT(Expenses!LF$14:LF$18,$I117:$I121)*$F117,MAX((Expenses!LF$15-$K117/12)*$J117*$F117,0)+MAX((Expenses!LF$14-$K118/12)*$J118*$F117,0)+MAX((Expenses!LF$17-$K119/12)*$J119*$F117,0)+MAX((Expenses!LF$16-$K120/12)*$J120*$F117,0)+MAX((Expenses!LF$18-$K121/12)*$J121*$F117,0)))),0)</f>
        <v>0</v>
      </c>
      <c r="LI283" s="515">
        <f>IF(AND(LI$167&lt;=$E117,LI$167&gt;=EOMONTH($D117,0)),IF($G117="NNN",SUM(Expenses!LG$14:LG$18)*$F117,IF($G117="FSG",0,IF($G117="MG",SUMPRODUCT(Expenses!LG$14:LG$18,$I117:$I121)*$F117,MAX((Expenses!LG$15-$K117/12)*$J117*$F117,0)+MAX((Expenses!LG$14-$K118/12)*$J118*$F117,0)+MAX((Expenses!LG$17-$K119/12)*$J119*$F117,0)+MAX((Expenses!LG$16-$K120/12)*$J120*$F117,0)+MAX((Expenses!LG$18-$K121/12)*$J121*$F117,0)))),0)</f>
        <v>0</v>
      </c>
      <c r="LJ283" s="515">
        <f>IF(AND(LJ$167&lt;=$E117,LJ$167&gt;=EOMONTH($D117,0)),IF($G117="NNN",SUM(Expenses!LH$14:LH$18)*$F117,IF($G117="FSG",0,IF($G117="MG",SUMPRODUCT(Expenses!LH$14:LH$18,$I117:$I121)*$F117,MAX((Expenses!LH$15-$K117/12)*$J117*$F117,0)+MAX((Expenses!LH$14-$K118/12)*$J118*$F117,0)+MAX((Expenses!LH$17-$K119/12)*$J119*$F117,0)+MAX((Expenses!LH$16-$K120/12)*$J120*$F117,0)+MAX((Expenses!LH$18-$K121/12)*$J121*$F117,0)))),0)</f>
        <v>0</v>
      </c>
      <c r="LK283" s="515">
        <f>IF(AND(LK$167&lt;=$E117,LK$167&gt;=EOMONTH($D117,0)),IF($G117="NNN",SUM(Expenses!LI$14:LI$18)*$F117,IF($G117="FSG",0,IF($G117="MG",SUMPRODUCT(Expenses!LI$14:LI$18,$I117:$I121)*$F117,MAX((Expenses!LI$15-$K117/12)*$J117*$F117,0)+MAX((Expenses!LI$14-$K118/12)*$J118*$F117,0)+MAX((Expenses!LI$17-$K119/12)*$J119*$F117,0)+MAX((Expenses!LI$16-$K120/12)*$J120*$F117,0)+MAX((Expenses!LI$18-$K121/12)*$J121*$F117,0)))),0)</f>
        <v>0</v>
      </c>
      <c r="LL283" s="515">
        <f>IF(AND(LL$167&lt;=$E117,LL$167&gt;=EOMONTH($D117,0)),IF($G117="NNN",SUM(Expenses!LJ$14:LJ$18)*$F117,IF($G117="FSG",0,IF($G117="MG",SUMPRODUCT(Expenses!LJ$14:LJ$18,$I117:$I121)*$F117,MAX((Expenses!LJ$15-$K117/12)*$J117*$F117,0)+MAX((Expenses!LJ$14-$K118/12)*$J118*$F117,0)+MAX((Expenses!LJ$17-$K119/12)*$J119*$F117,0)+MAX((Expenses!LJ$16-$K120/12)*$J120*$F117,0)+MAX((Expenses!LJ$18-$K121/12)*$J121*$F117,0)))),0)</f>
        <v>0</v>
      </c>
      <c r="LM283" s="515">
        <f>IF(AND(LM$167&lt;=$E117,LM$167&gt;=EOMONTH($D117,0)),IF($G117="NNN",SUM(Expenses!LK$14:LK$18)*$F117,IF($G117="FSG",0,IF($G117="MG",SUMPRODUCT(Expenses!LK$14:LK$18,$I117:$I121)*$F117,MAX((Expenses!LK$15-$K117/12)*$J117*$F117,0)+MAX((Expenses!LK$14-$K118/12)*$J118*$F117,0)+MAX((Expenses!LK$17-$K119/12)*$J119*$F117,0)+MAX((Expenses!LK$16-$K120/12)*$J120*$F117,0)+MAX((Expenses!LK$18-$K121/12)*$J121*$F117,0)))),0)</f>
        <v>0</v>
      </c>
      <c r="LN283" s="515">
        <f>IF(AND(LN$167&lt;=$E117,LN$167&gt;=EOMONTH($D117,0)),IF($G117="NNN",SUM(Expenses!LL$14:LL$18)*$F117,IF($G117="FSG",0,IF($G117="MG",SUMPRODUCT(Expenses!LL$14:LL$18,$I117:$I121)*$F117,MAX((Expenses!LL$15-$K117/12)*$J117*$F117,0)+MAX((Expenses!LL$14-$K118/12)*$J118*$F117,0)+MAX((Expenses!LL$17-$K119/12)*$J119*$F117,0)+MAX((Expenses!LL$16-$K120/12)*$J120*$F117,0)+MAX((Expenses!LL$18-$K121/12)*$J121*$F117,0)))),0)</f>
        <v>0</v>
      </c>
      <c r="LO283" s="515">
        <f>IF(AND(LO$167&lt;=$E117,LO$167&gt;=EOMONTH($D117,0)),IF($G117="NNN",SUM(Expenses!LM$14:LM$18)*$F117,IF($G117="FSG",0,IF($G117="MG",SUMPRODUCT(Expenses!LM$14:LM$18,$I117:$I121)*$F117,MAX((Expenses!LM$15-$K117/12)*$J117*$F117,0)+MAX((Expenses!LM$14-$K118/12)*$J118*$F117,0)+MAX((Expenses!LM$17-$K119/12)*$J119*$F117,0)+MAX((Expenses!LM$16-$K120/12)*$J120*$F117,0)+MAX((Expenses!LM$18-$K121/12)*$J121*$F117,0)))),0)</f>
        <v>0</v>
      </c>
      <c r="LP283" s="515">
        <f>IF(AND(LP$167&lt;=$E117,LP$167&gt;=EOMONTH($D117,0)),IF($G117="NNN",SUM(Expenses!LN$14:LN$18)*$F117,IF($G117="FSG",0,IF($G117="MG",SUMPRODUCT(Expenses!LN$14:LN$18,$I117:$I121)*$F117,MAX((Expenses!LN$15-$K117/12)*$J117*$F117,0)+MAX((Expenses!LN$14-$K118/12)*$J118*$F117,0)+MAX((Expenses!LN$17-$K119/12)*$J119*$F117,0)+MAX((Expenses!LN$16-$K120/12)*$J120*$F117,0)+MAX((Expenses!LN$18-$K121/12)*$J121*$F117,0)))),0)</f>
        <v>0</v>
      </c>
      <c r="LQ283" s="515">
        <f>IF(AND(LQ$167&lt;=$E117,LQ$167&gt;=EOMONTH($D117,0)),IF($G117="NNN",SUM(Expenses!LO$14:LO$18)*$F117,IF($G117="FSG",0,IF($G117="MG",SUMPRODUCT(Expenses!LO$14:LO$18,$I117:$I121)*$F117,MAX((Expenses!LO$15-$K117/12)*$J117*$F117,0)+MAX((Expenses!LO$14-$K118/12)*$J118*$F117,0)+MAX((Expenses!LO$17-$K119/12)*$J119*$F117,0)+MAX((Expenses!LO$16-$K120/12)*$J120*$F117,0)+MAX((Expenses!LO$18-$K121/12)*$J121*$F117,0)))),0)</f>
        <v>0</v>
      </c>
      <c r="LR283" s="515">
        <f>IF(AND(LR$167&lt;=$E117,LR$167&gt;=EOMONTH($D117,0)),IF($G117="NNN",SUM(Expenses!LP$14:LP$18)*$F117,IF($G117="FSG",0,IF($G117="MG",SUMPRODUCT(Expenses!LP$14:LP$18,$I117:$I121)*$F117,MAX((Expenses!LP$15-$K117/12)*$J117*$F117,0)+MAX((Expenses!LP$14-$K118/12)*$J118*$F117,0)+MAX((Expenses!LP$17-$K119/12)*$J119*$F117,0)+MAX((Expenses!LP$16-$K120/12)*$J120*$F117,0)+MAX((Expenses!LP$18-$K121/12)*$J121*$F117,0)))),0)</f>
        <v>0</v>
      </c>
      <c r="LS283" s="515">
        <f>IF(AND(LS$167&lt;=$E117,LS$167&gt;=EOMONTH($D117,0)),IF($G117="NNN",SUM(Expenses!LQ$14:LQ$18)*$F117,IF($G117="FSG",0,IF($G117="MG",SUMPRODUCT(Expenses!LQ$14:LQ$18,$I117:$I121)*$F117,MAX((Expenses!LQ$15-$K117/12)*$J117*$F117,0)+MAX((Expenses!LQ$14-$K118/12)*$J118*$F117,0)+MAX((Expenses!LQ$17-$K119/12)*$J119*$F117,0)+MAX((Expenses!LQ$16-$K120/12)*$J120*$F117,0)+MAX((Expenses!LQ$18-$K121/12)*$J121*$F117,0)))),0)</f>
        <v>0</v>
      </c>
      <c r="LT283" s="515">
        <f>IF(AND(LT$167&lt;=$E117,LT$167&gt;=EOMONTH($D117,0)),IF($G117="NNN",SUM(Expenses!LR$14:LR$18)*$F117,IF($G117="FSG",0,IF($G117="MG",SUMPRODUCT(Expenses!LR$14:LR$18,$I117:$I121)*$F117,MAX((Expenses!LR$15-$K117/12)*$J117*$F117,0)+MAX((Expenses!LR$14-$K118/12)*$J118*$F117,0)+MAX((Expenses!LR$17-$K119/12)*$J119*$F117,0)+MAX((Expenses!LR$16-$K120/12)*$J120*$F117,0)+MAX((Expenses!LR$18-$K121/12)*$J121*$F117,0)))),0)</f>
        <v>0</v>
      </c>
      <c r="LU283" s="515">
        <f>IF(AND(LU$167&lt;=$E117,LU$167&gt;=EOMONTH($D117,0)),IF($G117="NNN",SUM(Expenses!LS$14:LS$18)*$F117,IF($G117="FSG",0,IF($G117="MG",SUMPRODUCT(Expenses!LS$14:LS$18,$I117:$I121)*$F117,MAX((Expenses!LS$15-$K117/12)*$J117*$F117,0)+MAX((Expenses!LS$14-$K118/12)*$J118*$F117,0)+MAX((Expenses!LS$17-$K119/12)*$J119*$F117,0)+MAX((Expenses!LS$16-$K120/12)*$J120*$F117,0)+MAX((Expenses!LS$18-$K121/12)*$J121*$F117,0)))),0)</f>
        <v>0</v>
      </c>
      <c r="LV283" s="515">
        <f>IF(AND(LV$167&lt;=$E117,LV$167&gt;=EOMONTH($D117,0)),IF($G117="NNN",SUM(Expenses!LT$14:LT$18)*$F117,IF($G117="FSG",0,IF($G117="MG",SUMPRODUCT(Expenses!LT$14:LT$18,$I117:$I121)*$F117,MAX((Expenses!LT$15-$K117/12)*$J117*$F117,0)+MAX((Expenses!LT$14-$K118/12)*$J118*$F117,0)+MAX((Expenses!LT$17-$K119/12)*$J119*$F117,0)+MAX((Expenses!LT$16-$K120/12)*$J120*$F117,0)+MAX((Expenses!LT$18-$K121/12)*$J121*$F117,0)))),0)</f>
        <v>0</v>
      </c>
      <c r="LW283" s="515">
        <f>IF(AND(LW$167&lt;=$E117,LW$167&gt;=EOMONTH($D117,0)),IF($G117="NNN",SUM(Expenses!LU$14:LU$18)*$F117,IF($G117="FSG",0,IF($G117="MG",SUMPRODUCT(Expenses!LU$14:LU$18,$I117:$I121)*$F117,MAX((Expenses!LU$15-$K117/12)*$J117*$F117,0)+MAX((Expenses!LU$14-$K118/12)*$J118*$F117,0)+MAX((Expenses!LU$17-$K119/12)*$J119*$F117,0)+MAX((Expenses!LU$16-$K120/12)*$J120*$F117,0)+MAX((Expenses!LU$18-$K121/12)*$J121*$F117,0)))),0)</f>
        <v>0</v>
      </c>
      <c r="LX283" s="515">
        <f>IF(AND(LX$167&lt;=$E117,LX$167&gt;=EOMONTH($D117,0)),IF($G117="NNN",SUM(Expenses!LV$14:LV$18)*$F117,IF($G117="FSG",0,IF($G117="MG",SUMPRODUCT(Expenses!LV$14:LV$18,$I117:$I121)*$F117,MAX((Expenses!LV$15-$K117/12)*$J117*$F117,0)+MAX((Expenses!LV$14-$K118/12)*$J118*$F117,0)+MAX((Expenses!LV$17-$K119/12)*$J119*$F117,0)+MAX((Expenses!LV$16-$K120/12)*$J120*$F117,0)+MAX((Expenses!LV$18-$K121/12)*$J121*$F117,0)))),0)</f>
        <v>0</v>
      </c>
      <c r="LY283" s="515">
        <f>IF(AND(LY$167&lt;=$E117,LY$167&gt;=EOMONTH($D117,0)),IF($G117="NNN",SUM(Expenses!LW$14:LW$18)*$F117,IF($G117="FSG",0,IF($G117="MG",SUMPRODUCT(Expenses!LW$14:LW$18,$I117:$I121)*$F117,MAX((Expenses!LW$15-$K117/12)*$J117*$F117,0)+MAX((Expenses!LW$14-$K118/12)*$J118*$F117,0)+MAX((Expenses!LW$17-$K119/12)*$J119*$F117,0)+MAX((Expenses!LW$16-$K120/12)*$J120*$F117,0)+MAX((Expenses!LW$18-$K121/12)*$J121*$F117,0)))),0)</f>
        <v>0</v>
      </c>
      <c r="LZ283" s="515">
        <f>IF(AND(LZ$167&lt;=$E117,LZ$167&gt;=EOMONTH($D117,0)),IF($G117="NNN",SUM(Expenses!LX$14:LX$18)*$F117,IF($G117="FSG",0,IF($G117="MG",SUMPRODUCT(Expenses!LX$14:LX$18,$I117:$I121)*$F117,MAX((Expenses!LX$15-$K117/12)*$J117*$F117,0)+MAX((Expenses!LX$14-$K118/12)*$J118*$F117,0)+MAX((Expenses!LX$17-$K119/12)*$J119*$F117,0)+MAX((Expenses!LX$16-$K120/12)*$J120*$F117,0)+MAX((Expenses!LX$18-$K121/12)*$J121*$F117,0)))),0)</f>
        <v>0</v>
      </c>
      <c r="MA283" s="515">
        <f>IF(AND(MA$167&lt;=$E117,MA$167&gt;=EOMONTH($D117,0)),IF($G117="NNN",SUM(Expenses!LY$14:LY$18)*$F117,IF($G117="FSG",0,IF($G117="MG",SUMPRODUCT(Expenses!LY$14:LY$18,$I117:$I121)*$F117,MAX((Expenses!LY$15-$K117/12)*$J117*$F117,0)+MAX((Expenses!LY$14-$K118/12)*$J118*$F117,0)+MAX((Expenses!LY$17-$K119/12)*$J119*$F117,0)+MAX((Expenses!LY$16-$K120/12)*$J120*$F117,0)+MAX((Expenses!LY$18-$K121/12)*$J121*$F117,0)))),0)</f>
        <v>0</v>
      </c>
      <c r="MB283" s="515">
        <f>IF(AND(MB$167&lt;=$E117,MB$167&gt;=EOMONTH($D117,0)),IF($G117="NNN",SUM(Expenses!LZ$14:LZ$18)*$F117,IF($G117="FSG",0,IF($G117="MG",SUMPRODUCT(Expenses!LZ$14:LZ$18,$I117:$I121)*$F117,MAX((Expenses!LZ$15-$K117/12)*$J117*$F117,0)+MAX((Expenses!LZ$14-$K118/12)*$J118*$F117,0)+MAX((Expenses!LZ$17-$K119/12)*$J119*$F117,0)+MAX((Expenses!LZ$16-$K120/12)*$J120*$F117,0)+MAX((Expenses!LZ$18-$K121/12)*$J121*$F117,0)))),0)</f>
        <v>0</v>
      </c>
      <c r="MC283" s="515">
        <f>IF(AND(MC$167&lt;=$E117,MC$167&gt;=EOMONTH($D117,0)),IF($G117="NNN",SUM(Expenses!MA$14:MA$18)*$F117,IF($G117="FSG",0,IF($G117="MG",SUMPRODUCT(Expenses!MA$14:MA$18,$I117:$I121)*$F117,MAX((Expenses!MA$15-$K117/12)*$J117*$F117,0)+MAX((Expenses!MA$14-$K118/12)*$J118*$F117,0)+MAX((Expenses!MA$17-$K119/12)*$J119*$F117,0)+MAX((Expenses!MA$16-$K120/12)*$J120*$F117,0)+MAX((Expenses!MA$18-$K121/12)*$J121*$F117,0)))),0)</f>
        <v>0</v>
      </c>
      <c r="MD283" s="515">
        <f>IF(AND(MD$167&lt;=$E117,MD$167&gt;=EOMONTH($D117,0)),IF($G117="NNN",SUM(Expenses!MB$14:MB$18)*$F117,IF($G117="FSG",0,IF($G117="MG",SUMPRODUCT(Expenses!MB$14:MB$18,$I117:$I121)*$F117,MAX((Expenses!MB$15-$K117/12)*$J117*$F117,0)+MAX((Expenses!MB$14-$K118/12)*$J118*$F117,0)+MAX((Expenses!MB$17-$K119/12)*$J119*$F117,0)+MAX((Expenses!MB$16-$K120/12)*$J120*$F117,0)+MAX((Expenses!MB$18-$K121/12)*$J121*$F117,0)))),0)</f>
        <v>0</v>
      </c>
      <c r="ME283" s="515">
        <f>IF(AND(ME$167&lt;=$E117,ME$167&gt;=EOMONTH($D117,0)),IF($G117="NNN",SUM(Expenses!MC$14:MC$18)*$F117,IF($G117="FSG",0,IF($G117="MG",SUMPRODUCT(Expenses!MC$14:MC$18,$I117:$I121)*$F117,MAX((Expenses!MC$15-$K117/12)*$J117*$F117,0)+MAX((Expenses!MC$14-$K118/12)*$J118*$F117,0)+MAX((Expenses!MC$17-$K119/12)*$J119*$F117,0)+MAX((Expenses!MC$16-$K120/12)*$J120*$F117,0)+MAX((Expenses!MC$18-$K121/12)*$J121*$F117,0)))),0)</f>
        <v>0</v>
      </c>
      <c r="MF283" s="515">
        <f>IF(AND(MF$167&lt;=$E117,MF$167&gt;=EOMONTH($D117,0)),IF($G117="NNN",SUM(Expenses!MD$14:MD$18)*$F117,IF($G117="FSG",0,IF($G117="MG",SUMPRODUCT(Expenses!MD$14:MD$18,$I117:$I121)*$F117,MAX((Expenses!MD$15-$K117/12)*$J117*$F117,0)+MAX((Expenses!MD$14-$K118/12)*$J118*$F117,0)+MAX((Expenses!MD$17-$K119/12)*$J119*$F117,0)+MAX((Expenses!MD$16-$K120/12)*$J120*$F117,0)+MAX((Expenses!MD$18-$K121/12)*$J121*$F117,0)))),0)</f>
        <v>0</v>
      </c>
      <c r="MG283" s="515">
        <f>IF(AND(MG$167&lt;=$E117,MG$167&gt;=EOMONTH($D117,0)),IF($G117="NNN",SUM(Expenses!ME$14:ME$18)*$F117,IF($G117="FSG",0,IF($G117="MG",SUMPRODUCT(Expenses!ME$14:ME$18,$I117:$I121)*$F117,MAX((Expenses!ME$15-$K117/12)*$J117*$F117,0)+MAX((Expenses!ME$14-$K118/12)*$J118*$F117,0)+MAX((Expenses!ME$17-$K119/12)*$J119*$F117,0)+MAX((Expenses!ME$16-$K120/12)*$J120*$F117,0)+MAX((Expenses!ME$18-$K121/12)*$J121*$F117,0)))),0)</f>
        <v>0</v>
      </c>
      <c r="MH283" s="515">
        <f>IF(AND(MH$167&lt;=$E117,MH$167&gt;=EOMONTH($D117,0)),IF($G117="NNN",SUM(Expenses!MF$14:MF$18)*$F117,IF($G117="FSG",0,IF($G117="MG",SUMPRODUCT(Expenses!MF$14:MF$18,$I117:$I121)*$F117,MAX((Expenses!MF$15-$K117/12)*$J117*$F117,0)+MAX((Expenses!MF$14-$K118/12)*$J118*$F117,0)+MAX((Expenses!MF$17-$K119/12)*$J119*$F117,0)+MAX((Expenses!MF$16-$K120/12)*$J120*$F117,0)+MAX((Expenses!MF$18-$K121/12)*$J121*$F117,0)))),0)</f>
        <v>0</v>
      </c>
      <c r="MI283" s="515">
        <f>IF(AND(MI$167&lt;=$E117,MI$167&gt;=EOMONTH($D117,0)),IF($G117="NNN",SUM(Expenses!MG$14:MG$18)*$F117,IF($G117="FSG",0,IF($G117="MG",SUMPRODUCT(Expenses!MG$14:MG$18,$I117:$I121)*$F117,MAX((Expenses!MG$15-$K117/12)*$J117*$F117,0)+MAX((Expenses!MG$14-$K118/12)*$J118*$F117,0)+MAX((Expenses!MG$17-$K119/12)*$J119*$F117,0)+MAX((Expenses!MG$16-$K120/12)*$J120*$F117,0)+MAX((Expenses!MG$18-$K121/12)*$J121*$F117,0)))),0)</f>
        <v>0</v>
      </c>
      <c r="MJ283" s="515">
        <f>IF(AND(MJ$167&lt;=$E117,MJ$167&gt;=EOMONTH($D117,0)),IF($G117="NNN",SUM(Expenses!MH$14:MH$18)*$F117,IF($G117="FSG",0,IF($G117="MG",SUMPRODUCT(Expenses!MH$14:MH$18,$I117:$I121)*$F117,MAX((Expenses!MH$15-$K117/12)*$J117*$F117,0)+MAX((Expenses!MH$14-$K118/12)*$J118*$F117,0)+MAX((Expenses!MH$17-$K119/12)*$J119*$F117,0)+MAX((Expenses!MH$16-$K120/12)*$J120*$F117,0)+MAX((Expenses!MH$18-$K121/12)*$J121*$F117,0)))),0)</f>
        <v>0</v>
      </c>
      <c r="MK283" s="515">
        <f>IF(AND(MK$167&lt;=$E117,MK$167&gt;=EOMONTH($D117,0)),IF($G117="NNN",SUM(Expenses!MI$14:MI$18)*$F117,IF($G117="FSG",0,IF($G117="MG",SUMPRODUCT(Expenses!MI$14:MI$18,$I117:$I121)*$F117,MAX((Expenses!MI$15-$K117/12)*$J117*$F117,0)+MAX((Expenses!MI$14-$K118/12)*$J118*$F117,0)+MAX((Expenses!MI$17-$K119/12)*$J119*$F117,0)+MAX((Expenses!MI$16-$K120/12)*$J120*$F117,0)+MAX((Expenses!MI$18-$K121/12)*$J121*$F117,0)))),0)</f>
        <v>0</v>
      </c>
      <c r="ML283" s="515">
        <f>IF(AND(ML$167&lt;=$E117,ML$167&gt;=EOMONTH($D117,0)),IF($G117="NNN",SUM(Expenses!MJ$14:MJ$18)*$F117,IF($G117="FSG",0,IF($G117="MG",SUMPRODUCT(Expenses!MJ$14:MJ$18,$I117:$I121)*$F117,MAX((Expenses!MJ$15-$K117/12)*$J117*$F117,0)+MAX((Expenses!MJ$14-$K118/12)*$J118*$F117,0)+MAX((Expenses!MJ$17-$K119/12)*$J119*$F117,0)+MAX((Expenses!MJ$16-$K120/12)*$J120*$F117,0)+MAX((Expenses!MJ$18-$K121/12)*$J121*$F117,0)))),0)</f>
        <v>0</v>
      </c>
      <c r="MM283" s="515">
        <f>IF(AND(MM$167&lt;=$E117,MM$167&gt;=EOMONTH($D117,0)),IF($G117="NNN",SUM(Expenses!MK$14:MK$18)*$F117,IF($G117="FSG",0,IF($G117="MG",SUMPRODUCT(Expenses!MK$14:MK$18,$I117:$I121)*$F117,MAX((Expenses!MK$15-$K117/12)*$J117*$F117,0)+MAX((Expenses!MK$14-$K118/12)*$J118*$F117,0)+MAX((Expenses!MK$17-$K119/12)*$J119*$F117,0)+MAX((Expenses!MK$16-$K120/12)*$J120*$F117,0)+MAX((Expenses!MK$18-$K121/12)*$J121*$F117,0)))),0)</f>
        <v>0</v>
      </c>
      <c r="MN283" s="515">
        <f>IF(AND(MN$167&lt;=$E117,MN$167&gt;=EOMONTH($D117,0)),IF($G117="NNN",SUM(Expenses!ML$14:ML$18)*$F117,IF($G117="FSG",0,IF($G117="MG",SUMPRODUCT(Expenses!ML$14:ML$18,$I117:$I121)*$F117,MAX((Expenses!ML$15-$K117/12)*$J117*$F117,0)+MAX((Expenses!ML$14-$K118/12)*$J118*$F117,0)+MAX((Expenses!ML$17-$K119/12)*$J119*$F117,0)+MAX((Expenses!ML$16-$K120/12)*$J120*$F117,0)+MAX((Expenses!ML$18-$K121/12)*$J121*$F117,0)))),0)</f>
        <v>0</v>
      </c>
      <c r="MO283" s="515">
        <f>IF(AND(MO$167&lt;=$E117,MO$167&gt;=EOMONTH($D117,0)),IF($G117="NNN",SUM(Expenses!MM$14:MM$18)*$F117,IF($G117="FSG",0,IF($G117="MG",SUMPRODUCT(Expenses!MM$14:MM$18,$I117:$I121)*$F117,MAX((Expenses!MM$15-$K117/12)*$J117*$F117,0)+MAX((Expenses!MM$14-$K118/12)*$J118*$F117,0)+MAX((Expenses!MM$17-$K119/12)*$J119*$F117,0)+MAX((Expenses!MM$16-$K120/12)*$J120*$F117,0)+MAX((Expenses!MM$18-$K121/12)*$J121*$F117,0)))),0)</f>
        <v>0</v>
      </c>
      <c r="MP283" s="515">
        <f>IF(AND(MP$167&lt;=$E117,MP$167&gt;=EOMONTH($D117,0)),IF($G117="NNN",SUM(Expenses!MN$14:MN$18)*$F117,IF($G117="FSG",0,IF($G117="MG",SUMPRODUCT(Expenses!MN$14:MN$18,$I117:$I121)*$F117,MAX((Expenses!MN$15-$K117/12)*$J117*$F117,0)+MAX((Expenses!MN$14-$K118/12)*$J118*$F117,0)+MAX((Expenses!MN$17-$K119/12)*$J119*$F117,0)+MAX((Expenses!MN$16-$K120/12)*$J120*$F117,0)+MAX((Expenses!MN$18-$K121/12)*$J121*$F117,0)))),0)</f>
        <v>0</v>
      </c>
      <c r="MQ283" s="515">
        <f>IF(AND(MQ$167&lt;=$E117,MQ$167&gt;=EOMONTH($D117,0)),IF($G117="NNN",SUM(Expenses!MO$14:MO$18)*$F117,IF($G117="FSG",0,IF($G117="MG",SUMPRODUCT(Expenses!MO$14:MO$18,$I117:$I121)*$F117,MAX((Expenses!MO$15-$K117/12)*$J117*$F117,0)+MAX((Expenses!MO$14-$K118/12)*$J118*$F117,0)+MAX((Expenses!MO$17-$K119/12)*$J119*$F117,0)+MAX((Expenses!MO$16-$K120/12)*$J120*$F117,0)+MAX((Expenses!MO$18-$K121/12)*$J121*$F117,0)))),0)</f>
        <v>0</v>
      </c>
      <c r="MR283" s="515">
        <f>IF(AND(MR$167&lt;=$E117,MR$167&gt;=EOMONTH($D117,0)),IF($G117="NNN",SUM(Expenses!MP$14:MP$18)*$F117,IF($G117="FSG",0,IF($G117="MG",SUMPRODUCT(Expenses!MP$14:MP$18,$I117:$I121)*$F117,MAX((Expenses!MP$15-$K117/12)*$J117*$F117,0)+MAX((Expenses!MP$14-$K118/12)*$J118*$F117,0)+MAX((Expenses!MP$17-$K119/12)*$J119*$F117,0)+MAX((Expenses!MP$16-$K120/12)*$J120*$F117,0)+MAX((Expenses!MP$18-$K121/12)*$J121*$F117,0)))),0)</f>
        <v>0</v>
      </c>
      <c r="MS283" s="515">
        <f>IF(AND(MS$167&lt;=$E117,MS$167&gt;=EOMONTH($D117,0)),IF($G117="NNN",SUM(Expenses!MQ$14:MQ$18)*$F117,IF($G117="FSG",0,IF($G117="MG",SUMPRODUCT(Expenses!MQ$14:MQ$18,$I117:$I121)*$F117,MAX((Expenses!MQ$15-$K117/12)*$J117*$F117,0)+MAX((Expenses!MQ$14-$K118/12)*$J118*$F117,0)+MAX((Expenses!MQ$17-$K119/12)*$J119*$F117,0)+MAX((Expenses!MQ$16-$K120/12)*$J120*$F117,0)+MAX((Expenses!MQ$18-$K121/12)*$J121*$F117,0)))),0)</f>
        <v>0</v>
      </c>
      <c r="MT283" s="515">
        <f>IF(AND(MT$167&lt;=$E117,MT$167&gt;=EOMONTH($D117,0)),IF($G117="NNN",SUM(Expenses!MR$14:MR$18)*$F117,IF($G117="FSG",0,IF($G117="MG",SUMPRODUCT(Expenses!MR$14:MR$18,$I117:$I121)*$F117,MAX((Expenses!MR$15-$K117/12)*$J117*$F117,0)+MAX((Expenses!MR$14-$K118/12)*$J118*$F117,0)+MAX((Expenses!MR$17-$K119/12)*$J119*$F117,0)+MAX((Expenses!MR$16-$K120/12)*$J120*$F117,0)+MAX((Expenses!MR$18-$K121/12)*$J121*$F117,0)))),0)</f>
        <v>0</v>
      </c>
      <c r="MU283" s="515">
        <f>IF(AND(MU$167&lt;=$E117,MU$167&gt;=EOMONTH($D117,0)),IF($G117="NNN",SUM(Expenses!MS$14:MS$18)*$F117,IF($G117="FSG",0,IF($G117="MG",SUMPRODUCT(Expenses!MS$14:MS$18,$I117:$I121)*$F117,MAX((Expenses!MS$15-$K117/12)*$J117*$F117,0)+MAX((Expenses!MS$14-$K118/12)*$J118*$F117,0)+MAX((Expenses!MS$17-$K119/12)*$J119*$F117,0)+MAX((Expenses!MS$16-$K120/12)*$J120*$F117,0)+MAX((Expenses!MS$18-$K121/12)*$J121*$F117,0)))),0)</f>
        <v>0</v>
      </c>
      <c r="MV283" s="515">
        <f>IF(AND(MV$167&lt;=$E117,MV$167&gt;=EOMONTH($D117,0)),IF($G117="NNN",SUM(Expenses!MT$14:MT$18)*$F117,IF($G117="FSG",0,IF($G117="MG",SUMPRODUCT(Expenses!MT$14:MT$18,$I117:$I121)*$F117,MAX((Expenses!MT$15-$K117/12)*$J117*$F117,0)+MAX((Expenses!MT$14-$K118/12)*$J118*$F117,0)+MAX((Expenses!MT$17-$K119/12)*$J119*$F117,0)+MAX((Expenses!MT$16-$K120/12)*$J120*$F117,0)+MAX((Expenses!MT$18-$K121/12)*$J121*$F117,0)))),0)</f>
        <v>0</v>
      </c>
      <c r="MW283" s="515">
        <f>IF(AND(MW$167&lt;=$E117,MW$167&gt;=EOMONTH($D117,0)),IF($G117="NNN",SUM(Expenses!MU$14:MU$18)*$F117,IF($G117="FSG",0,IF($G117="MG",SUMPRODUCT(Expenses!MU$14:MU$18,$I117:$I121)*$F117,MAX((Expenses!MU$15-$K117/12)*$J117*$F117,0)+MAX((Expenses!MU$14-$K118/12)*$J118*$F117,0)+MAX((Expenses!MU$17-$K119/12)*$J119*$F117,0)+MAX((Expenses!MU$16-$K120/12)*$J120*$F117,0)+MAX((Expenses!MU$18-$K121/12)*$J121*$F117,0)))),0)</f>
        <v>0</v>
      </c>
      <c r="MX283" s="515">
        <f>IF(AND(MX$167&lt;=$E117,MX$167&gt;=EOMONTH($D117,0)),IF($G117="NNN",SUM(Expenses!MV$14:MV$18)*$F117,IF($G117="FSG",0,IF($G117="MG",SUMPRODUCT(Expenses!MV$14:MV$18,$I117:$I121)*$F117,MAX((Expenses!MV$15-$K117/12)*$J117*$F117,0)+MAX((Expenses!MV$14-$K118/12)*$J118*$F117,0)+MAX((Expenses!MV$17-$K119/12)*$J119*$F117,0)+MAX((Expenses!MV$16-$K120/12)*$J120*$F117,0)+MAX((Expenses!MV$18-$K121/12)*$J121*$F117,0)))),0)</f>
        <v>0</v>
      </c>
      <c r="MY283" s="515">
        <f>IF(AND(MY$167&lt;=$E117,MY$167&gt;=EOMONTH($D117,0)),IF($G117="NNN",SUM(Expenses!MW$14:MW$18)*$F117,IF($G117="FSG",0,IF($G117="MG",SUMPRODUCT(Expenses!MW$14:MW$18,$I117:$I121)*$F117,MAX((Expenses!MW$15-$K117/12)*$J117*$F117,0)+MAX((Expenses!MW$14-$K118/12)*$J118*$F117,0)+MAX((Expenses!MW$17-$K119/12)*$J119*$F117,0)+MAX((Expenses!MW$16-$K120/12)*$J120*$F117,0)+MAX((Expenses!MW$18-$K121/12)*$J121*$F117,0)))),0)</f>
        <v>0</v>
      </c>
      <c r="MZ283" s="515">
        <f>IF(AND(MZ$167&lt;=$E117,MZ$167&gt;=EOMONTH($D117,0)),IF($G117="NNN",SUM(Expenses!MX$14:MX$18)*$F117,IF($G117="FSG",0,IF($G117="MG",SUMPRODUCT(Expenses!MX$14:MX$18,$I117:$I121)*$F117,MAX((Expenses!MX$15-$K117/12)*$J117*$F117,0)+MAX((Expenses!MX$14-$K118/12)*$J118*$F117,0)+MAX((Expenses!MX$17-$K119/12)*$J119*$F117,0)+MAX((Expenses!MX$16-$K120/12)*$J120*$F117,0)+MAX((Expenses!MX$18-$K121/12)*$J121*$F117,0)))),0)</f>
        <v>0</v>
      </c>
      <c r="NA283" s="515">
        <f>IF(AND(NA$167&lt;=$E117,NA$167&gt;=EOMONTH($D117,0)),IF($G117="NNN",SUM(Expenses!MY$14:MY$18)*$F117,IF($G117="FSG",0,IF($G117="MG",SUMPRODUCT(Expenses!MY$14:MY$18,$I117:$I121)*$F117,MAX((Expenses!MY$15-$K117/12)*$J117*$F117,0)+MAX((Expenses!MY$14-$K118/12)*$J118*$F117,0)+MAX((Expenses!MY$17-$K119/12)*$J119*$F117,0)+MAX((Expenses!MY$16-$K120/12)*$J120*$F117,0)+MAX((Expenses!MY$18-$K121/12)*$J121*$F117,0)))),0)</f>
        <v>0</v>
      </c>
      <c r="NB283" s="515">
        <f>IF(AND(NB$167&lt;=$E117,NB$167&gt;=EOMONTH($D117,0)),IF($G117="NNN",SUM(Expenses!MZ$14:MZ$18)*$F117,IF($G117="FSG",0,IF($G117="MG",SUMPRODUCT(Expenses!MZ$14:MZ$18,$I117:$I121)*$F117,MAX((Expenses!MZ$15-$K117/12)*$J117*$F117,0)+MAX((Expenses!MZ$14-$K118/12)*$J118*$F117,0)+MAX((Expenses!MZ$17-$K119/12)*$J119*$F117,0)+MAX((Expenses!MZ$16-$K120/12)*$J120*$F117,0)+MAX((Expenses!MZ$18-$K121/12)*$J121*$F117,0)))),0)</f>
        <v>0</v>
      </c>
      <c r="NC283" s="515">
        <f>IF(AND(NC$167&lt;=$E117,NC$167&gt;=EOMONTH($D117,0)),IF($G117="NNN",SUM(Expenses!NA$14:NA$18)*$F117,IF($G117="FSG",0,IF($G117="MG",SUMPRODUCT(Expenses!NA$14:NA$18,$I117:$I121)*$F117,MAX((Expenses!NA$15-$K117/12)*$J117*$F117,0)+MAX((Expenses!NA$14-$K118/12)*$J118*$F117,0)+MAX((Expenses!NA$17-$K119/12)*$J119*$F117,0)+MAX((Expenses!NA$16-$K120/12)*$J120*$F117,0)+MAX((Expenses!NA$18-$K121/12)*$J121*$F117,0)))),0)</f>
        <v>0</v>
      </c>
      <c r="ND283" s="515">
        <f>IF(AND(ND$167&lt;=$E117,ND$167&gt;=EOMONTH($D117,0)),IF($G117="NNN",SUM(Expenses!NB$14:NB$18)*$F117,IF($G117="FSG",0,IF($G117="MG",SUMPRODUCT(Expenses!NB$14:NB$18,$I117:$I121)*$F117,MAX((Expenses!NB$15-$K117/12)*$J117*$F117,0)+MAX((Expenses!NB$14-$K118/12)*$J118*$F117,0)+MAX((Expenses!NB$17-$K119/12)*$J119*$F117,0)+MAX((Expenses!NB$16-$K120/12)*$J120*$F117,0)+MAX((Expenses!NB$18-$K121/12)*$J121*$F117,0)))),0)</f>
        <v>0</v>
      </c>
      <c r="NE283" s="515">
        <f>IF(AND(NE$167&lt;=$E117,NE$167&gt;=EOMONTH($D117,0)),IF($G117="NNN",SUM(Expenses!NC$14:NC$18)*$F117,IF($G117="FSG",0,IF($G117="MG",SUMPRODUCT(Expenses!NC$14:NC$18,$I117:$I121)*$F117,MAX((Expenses!NC$15-$K117/12)*$J117*$F117,0)+MAX((Expenses!NC$14-$K118/12)*$J118*$F117,0)+MAX((Expenses!NC$17-$K119/12)*$J119*$F117,0)+MAX((Expenses!NC$16-$K120/12)*$J120*$F117,0)+MAX((Expenses!NC$18-$K121/12)*$J121*$F117,0)))),0)</f>
        <v>0</v>
      </c>
      <c r="NF283" s="515">
        <f>IF(AND(NF$167&lt;=$E117,NF$167&gt;=EOMONTH($D117,0)),IF($G117="NNN",SUM(Expenses!ND$14:ND$18)*$F117,IF($G117="FSG",0,IF($G117="MG",SUMPRODUCT(Expenses!ND$14:ND$18,$I117:$I121)*$F117,MAX((Expenses!ND$15-$K117/12)*$J117*$F117,0)+MAX((Expenses!ND$14-$K118/12)*$J118*$F117,0)+MAX((Expenses!ND$17-$K119/12)*$J119*$F117,0)+MAX((Expenses!ND$16-$K120/12)*$J120*$F117,0)+MAX((Expenses!ND$18-$K121/12)*$J121*$F117,0)))),0)</f>
        <v>0</v>
      </c>
      <c r="NG283" s="515">
        <f>IF(AND(NG$167&lt;=$E117,NG$167&gt;=EOMONTH($D117,0)),IF($G117="NNN",SUM(Expenses!NE$14:NE$18)*$F117,IF($G117="FSG",0,IF($G117="MG",SUMPRODUCT(Expenses!NE$14:NE$18,$I117:$I121)*$F117,MAX((Expenses!NE$15-$K117/12)*$J117*$F117,0)+MAX((Expenses!NE$14-$K118/12)*$J118*$F117,0)+MAX((Expenses!NE$17-$K119/12)*$J119*$F117,0)+MAX((Expenses!NE$16-$K120/12)*$J120*$F117,0)+MAX((Expenses!NE$18-$K121/12)*$J121*$F117,0)))),0)</f>
        <v>0</v>
      </c>
      <c r="NH283" s="515">
        <f>IF(AND(NH$167&lt;=$E117,NH$167&gt;=EOMONTH($D117,0)),IF($G117="NNN",SUM(Expenses!NF$14:NF$18)*$F117,IF($G117="FSG",0,IF($G117="MG",SUMPRODUCT(Expenses!NF$14:NF$18,$I117:$I121)*$F117,MAX((Expenses!NF$15-$K117/12)*$J117*$F117,0)+MAX((Expenses!NF$14-$K118/12)*$J118*$F117,0)+MAX((Expenses!NF$17-$K119/12)*$J119*$F117,0)+MAX((Expenses!NF$16-$K120/12)*$J120*$F117,0)+MAX((Expenses!NF$18-$K121/12)*$J121*$F117,0)))),0)</f>
        <v>0</v>
      </c>
      <c r="NI283" s="515">
        <f>IF(AND(NI$167&lt;=$E117,NI$167&gt;=EOMONTH($D117,0)),IF($G117="NNN",SUM(Expenses!NG$14:NG$18)*$F117,IF($G117="FSG",0,IF($G117="MG",SUMPRODUCT(Expenses!NG$14:NG$18,$I117:$I121)*$F117,MAX((Expenses!NG$15-$K117/12)*$J117*$F117,0)+MAX((Expenses!NG$14-$K118/12)*$J118*$F117,0)+MAX((Expenses!NG$17-$K119/12)*$J119*$F117,0)+MAX((Expenses!NG$16-$K120/12)*$J120*$F117,0)+MAX((Expenses!NG$18-$K121/12)*$J121*$F117,0)))),0)</f>
        <v>0</v>
      </c>
      <c r="NJ283" s="515">
        <f>IF(AND(NJ$167&lt;=$E117,NJ$167&gt;=EOMONTH($D117,0)),IF($G117="NNN",SUM(Expenses!NH$14:NH$18)*$F117,IF($G117="FSG",0,IF($G117="MG",SUMPRODUCT(Expenses!NH$14:NH$18,$I117:$I121)*$F117,MAX((Expenses!NH$15-$K117/12)*$J117*$F117,0)+MAX((Expenses!NH$14-$K118/12)*$J118*$F117,0)+MAX((Expenses!NH$17-$K119/12)*$J119*$F117,0)+MAX((Expenses!NH$16-$K120/12)*$J120*$F117,0)+MAX((Expenses!NH$18-$K121/12)*$J121*$F117,0)))),0)</f>
        <v>0</v>
      </c>
      <c r="NK283" s="518">
        <f>IF(AND(NK$167&lt;=$E117,NK$167&gt;=EOMONTH($D117,0)),IF($G117="NNN",SUM(Expenses!NI$14:NI$18)*$F117,IF($G117="FSG",0,IF($G117="MG",SUMPRODUCT(Expenses!NI$14:NI$18,$I117:$I121)*$F117,MAX((Expenses!NI$15-$K117/12)*$J117*$F117,0)+MAX((Expenses!NI$14-$K118/12)*$J118*$F117,0)+MAX((Expenses!NI$17-$K119/12)*$J119*$F117,0)+MAX((Expenses!NI$16-$K120/12)*$J120*$F117,0)+MAX((Expenses!NI$18-$K121/12)*$J121*$F117,0)))),0)</f>
        <v>0</v>
      </c>
    </row>
    <row r="284" spans="1:375" s="384" customFormat="1" ht="13.8" x14ac:dyDescent="0.3">
      <c r="A284" s="517">
        <f t="shared" si="452"/>
        <v>0</v>
      </c>
      <c r="B284" s="421" t="s">
        <v>329</v>
      </c>
      <c r="C284" s="514" t="s">
        <v>330</v>
      </c>
      <c r="D284" s="515">
        <f t="shared" ref="D284:BO284" si="453">IF(OR($AL117=0,D$167&gt;$E117,D$167&lt;EOMONTH($D117,0)),0,IF(((($AJ117*((1+$AN117)^(D$165-1))/12))-(D282/$AM117))*$AM117&lt;0,0,((($AJ117*((1+$AN117)^(D$165-1))/12))-(D282/$AM117))*$AM117))</f>
        <v>0</v>
      </c>
      <c r="E284" s="515">
        <f t="shared" si="453"/>
        <v>0</v>
      </c>
      <c r="F284" s="515">
        <f t="shared" si="453"/>
        <v>0</v>
      </c>
      <c r="G284" s="515">
        <f t="shared" si="453"/>
        <v>0</v>
      </c>
      <c r="H284" s="515">
        <f t="shared" si="453"/>
        <v>0</v>
      </c>
      <c r="I284" s="515">
        <f t="shared" si="453"/>
        <v>0</v>
      </c>
      <c r="J284" s="515">
        <f t="shared" si="453"/>
        <v>0</v>
      </c>
      <c r="K284" s="515">
        <f t="shared" si="453"/>
        <v>0</v>
      </c>
      <c r="L284" s="515">
        <f t="shared" si="453"/>
        <v>0</v>
      </c>
      <c r="M284" s="515">
        <f t="shared" si="453"/>
        <v>0</v>
      </c>
      <c r="N284" s="515">
        <f t="shared" si="453"/>
        <v>0</v>
      </c>
      <c r="O284" s="515">
        <f t="shared" si="453"/>
        <v>0</v>
      </c>
      <c r="P284" s="515">
        <f t="shared" si="453"/>
        <v>0</v>
      </c>
      <c r="Q284" s="515">
        <f t="shared" si="453"/>
        <v>0</v>
      </c>
      <c r="R284" s="515">
        <f t="shared" si="453"/>
        <v>0</v>
      </c>
      <c r="S284" s="515">
        <f t="shared" si="453"/>
        <v>0</v>
      </c>
      <c r="T284" s="515">
        <f t="shared" si="453"/>
        <v>0</v>
      </c>
      <c r="U284" s="515">
        <f t="shared" si="453"/>
        <v>0</v>
      </c>
      <c r="V284" s="515">
        <f t="shared" si="453"/>
        <v>0</v>
      </c>
      <c r="W284" s="515">
        <f t="shared" si="453"/>
        <v>0</v>
      </c>
      <c r="X284" s="515">
        <f t="shared" si="453"/>
        <v>0</v>
      </c>
      <c r="Y284" s="515">
        <f t="shared" si="453"/>
        <v>0</v>
      </c>
      <c r="Z284" s="515">
        <f t="shared" si="453"/>
        <v>0</v>
      </c>
      <c r="AA284" s="515">
        <f t="shared" si="453"/>
        <v>0</v>
      </c>
      <c r="AB284" s="515">
        <f t="shared" si="453"/>
        <v>0</v>
      </c>
      <c r="AC284" s="515">
        <f t="shared" si="453"/>
        <v>0</v>
      </c>
      <c r="AD284" s="515">
        <f t="shared" si="453"/>
        <v>0</v>
      </c>
      <c r="AE284" s="515">
        <f t="shared" si="453"/>
        <v>0</v>
      </c>
      <c r="AF284" s="515">
        <f t="shared" si="453"/>
        <v>0</v>
      </c>
      <c r="AG284" s="515">
        <f t="shared" si="453"/>
        <v>0</v>
      </c>
      <c r="AH284" s="515">
        <f t="shared" si="453"/>
        <v>0</v>
      </c>
      <c r="AI284" s="515">
        <f t="shared" si="453"/>
        <v>0</v>
      </c>
      <c r="AJ284" s="515">
        <f t="shared" si="453"/>
        <v>0</v>
      </c>
      <c r="AK284" s="515">
        <f t="shared" si="453"/>
        <v>0</v>
      </c>
      <c r="AL284" s="515">
        <f t="shared" si="453"/>
        <v>0</v>
      </c>
      <c r="AM284" s="515">
        <f t="shared" si="453"/>
        <v>0</v>
      </c>
      <c r="AN284" s="515">
        <f t="shared" si="453"/>
        <v>0</v>
      </c>
      <c r="AO284" s="515">
        <f t="shared" si="453"/>
        <v>0</v>
      </c>
      <c r="AP284" s="515">
        <f t="shared" si="453"/>
        <v>0</v>
      </c>
      <c r="AQ284" s="515">
        <f t="shared" si="453"/>
        <v>0</v>
      </c>
      <c r="AR284" s="515">
        <f t="shared" si="453"/>
        <v>0</v>
      </c>
      <c r="AS284" s="515">
        <f t="shared" si="453"/>
        <v>0</v>
      </c>
      <c r="AT284" s="515">
        <f t="shared" si="453"/>
        <v>0</v>
      </c>
      <c r="AU284" s="515">
        <f t="shared" si="453"/>
        <v>0</v>
      </c>
      <c r="AV284" s="515">
        <f t="shared" si="453"/>
        <v>0</v>
      </c>
      <c r="AW284" s="515">
        <f t="shared" si="453"/>
        <v>0</v>
      </c>
      <c r="AX284" s="515">
        <f t="shared" si="453"/>
        <v>0</v>
      </c>
      <c r="AY284" s="515">
        <f t="shared" si="453"/>
        <v>0</v>
      </c>
      <c r="AZ284" s="515">
        <f t="shared" si="453"/>
        <v>0</v>
      </c>
      <c r="BA284" s="515">
        <f t="shared" si="453"/>
        <v>0</v>
      </c>
      <c r="BB284" s="515">
        <f t="shared" si="453"/>
        <v>0</v>
      </c>
      <c r="BC284" s="515">
        <f t="shared" si="453"/>
        <v>0</v>
      </c>
      <c r="BD284" s="515">
        <f t="shared" si="453"/>
        <v>0</v>
      </c>
      <c r="BE284" s="515">
        <f t="shared" si="453"/>
        <v>0</v>
      </c>
      <c r="BF284" s="515">
        <f t="shared" si="453"/>
        <v>0</v>
      </c>
      <c r="BG284" s="515">
        <f t="shared" si="453"/>
        <v>0</v>
      </c>
      <c r="BH284" s="515">
        <f t="shared" si="453"/>
        <v>0</v>
      </c>
      <c r="BI284" s="515">
        <f t="shared" si="453"/>
        <v>0</v>
      </c>
      <c r="BJ284" s="515">
        <f t="shared" si="453"/>
        <v>0</v>
      </c>
      <c r="BK284" s="515">
        <f t="shared" si="453"/>
        <v>0</v>
      </c>
      <c r="BL284" s="515">
        <f t="shared" si="453"/>
        <v>0</v>
      </c>
      <c r="BM284" s="515">
        <f t="shared" si="453"/>
        <v>0</v>
      </c>
      <c r="BN284" s="515">
        <f t="shared" si="453"/>
        <v>0</v>
      </c>
      <c r="BO284" s="515">
        <f t="shared" si="453"/>
        <v>0</v>
      </c>
      <c r="BP284" s="515">
        <f t="shared" ref="BP284:EA284" si="454">IF(OR($AL117=0,BP$167&gt;$E117,BP$167&lt;EOMONTH($D117,0)),0,IF(((($AJ117*((1+$AN117)^(BP$165-1))/12))-(BP282/$AM117))*$AM117&lt;0,0,((($AJ117*((1+$AN117)^(BP$165-1))/12))-(BP282/$AM117))*$AM117))</f>
        <v>0</v>
      </c>
      <c r="BQ284" s="515">
        <f t="shared" si="454"/>
        <v>0</v>
      </c>
      <c r="BR284" s="515">
        <f t="shared" si="454"/>
        <v>0</v>
      </c>
      <c r="BS284" s="515">
        <f t="shared" si="454"/>
        <v>0</v>
      </c>
      <c r="BT284" s="515">
        <f t="shared" si="454"/>
        <v>0</v>
      </c>
      <c r="BU284" s="515">
        <f t="shared" si="454"/>
        <v>0</v>
      </c>
      <c r="BV284" s="515">
        <f t="shared" si="454"/>
        <v>0</v>
      </c>
      <c r="BW284" s="515">
        <f t="shared" si="454"/>
        <v>0</v>
      </c>
      <c r="BX284" s="515">
        <f t="shared" si="454"/>
        <v>0</v>
      </c>
      <c r="BY284" s="515">
        <f t="shared" si="454"/>
        <v>0</v>
      </c>
      <c r="BZ284" s="515">
        <f t="shared" si="454"/>
        <v>0</v>
      </c>
      <c r="CA284" s="515">
        <f t="shared" si="454"/>
        <v>0</v>
      </c>
      <c r="CB284" s="515">
        <f t="shared" si="454"/>
        <v>0</v>
      </c>
      <c r="CC284" s="515">
        <f t="shared" si="454"/>
        <v>0</v>
      </c>
      <c r="CD284" s="515">
        <f t="shared" si="454"/>
        <v>0</v>
      </c>
      <c r="CE284" s="515">
        <f t="shared" si="454"/>
        <v>0</v>
      </c>
      <c r="CF284" s="515">
        <f t="shared" si="454"/>
        <v>0</v>
      </c>
      <c r="CG284" s="515">
        <f t="shared" si="454"/>
        <v>0</v>
      </c>
      <c r="CH284" s="515">
        <f t="shared" si="454"/>
        <v>0</v>
      </c>
      <c r="CI284" s="515">
        <f t="shared" si="454"/>
        <v>0</v>
      </c>
      <c r="CJ284" s="515">
        <f t="shared" si="454"/>
        <v>0</v>
      </c>
      <c r="CK284" s="515">
        <f t="shared" si="454"/>
        <v>0</v>
      </c>
      <c r="CL284" s="515">
        <f t="shared" si="454"/>
        <v>0</v>
      </c>
      <c r="CM284" s="515">
        <f t="shared" si="454"/>
        <v>0</v>
      </c>
      <c r="CN284" s="515">
        <f t="shared" si="454"/>
        <v>0</v>
      </c>
      <c r="CO284" s="515">
        <f t="shared" si="454"/>
        <v>0</v>
      </c>
      <c r="CP284" s="515">
        <f t="shared" si="454"/>
        <v>0</v>
      </c>
      <c r="CQ284" s="515">
        <f t="shared" si="454"/>
        <v>0</v>
      </c>
      <c r="CR284" s="515">
        <f t="shared" si="454"/>
        <v>0</v>
      </c>
      <c r="CS284" s="515">
        <f t="shared" si="454"/>
        <v>0</v>
      </c>
      <c r="CT284" s="515">
        <f t="shared" si="454"/>
        <v>0</v>
      </c>
      <c r="CU284" s="515">
        <f t="shared" si="454"/>
        <v>0</v>
      </c>
      <c r="CV284" s="515">
        <f t="shared" si="454"/>
        <v>0</v>
      </c>
      <c r="CW284" s="515">
        <f t="shared" si="454"/>
        <v>0</v>
      </c>
      <c r="CX284" s="515">
        <f t="shared" si="454"/>
        <v>0</v>
      </c>
      <c r="CY284" s="515">
        <f t="shared" si="454"/>
        <v>0</v>
      </c>
      <c r="CZ284" s="515">
        <f t="shared" si="454"/>
        <v>0</v>
      </c>
      <c r="DA284" s="515">
        <f t="shared" si="454"/>
        <v>0</v>
      </c>
      <c r="DB284" s="515">
        <f t="shared" si="454"/>
        <v>0</v>
      </c>
      <c r="DC284" s="515">
        <f t="shared" si="454"/>
        <v>0</v>
      </c>
      <c r="DD284" s="515">
        <f t="shared" si="454"/>
        <v>0</v>
      </c>
      <c r="DE284" s="515">
        <f t="shared" si="454"/>
        <v>0</v>
      </c>
      <c r="DF284" s="515">
        <f t="shared" si="454"/>
        <v>0</v>
      </c>
      <c r="DG284" s="515">
        <f t="shared" si="454"/>
        <v>0</v>
      </c>
      <c r="DH284" s="515">
        <f t="shared" si="454"/>
        <v>0</v>
      </c>
      <c r="DI284" s="515">
        <f t="shared" si="454"/>
        <v>0</v>
      </c>
      <c r="DJ284" s="515">
        <f t="shared" si="454"/>
        <v>0</v>
      </c>
      <c r="DK284" s="515">
        <f t="shared" si="454"/>
        <v>0</v>
      </c>
      <c r="DL284" s="515">
        <f t="shared" si="454"/>
        <v>0</v>
      </c>
      <c r="DM284" s="515">
        <f t="shared" si="454"/>
        <v>0</v>
      </c>
      <c r="DN284" s="515">
        <f t="shared" si="454"/>
        <v>0</v>
      </c>
      <c r="DO284" s="515">
        <f t="shared" si="454"/>
        <v>0</v>
      </c>
      <c r="DP284" s="515">
        <f t="shared" si="454"/>
        <v>0</v>
      </c>
      <c r="DQ284" s="515">
        <f t="shared" si="454"/>
        <v>0</v>
      </c>
      <c r="DR284" s="515">
        <f t="shared" si="454"/>
        <v>0</v>
      </c>
      <c r="DS284" s="515">
        <f t="shared" si="454"/>
        <v>0</v>
      </c>
      <c r="DT284" s="515">
        <f t="shared" si="454"/>
        <v>0</v>
      </c>
      <c r="DU284" s="515">
        <f t="shared" si="454"/>
        <v>0</v>
      </c>
      <c r="DV284" s="515">
        <f t="shared" si="454"/>
        <v>0</v>
      </c>
      <c r="DW284" s="515">
        <f t="shared" si="454"/>
        <v>0</v>
      </c>
      <c r="DX284" s="515">
        <f t="shared" si="454"/>
        <v>0</v>
      </c>
      <c r="DY284" s="515">
        <f t="shared" si="454"/>
        <v>0</v>
      </c>
      <c r="DZ284" s="515">
        <f t="shared" si="454"/>
        <v>0</v>
      </c>
      <c r="EA284" s="515">
        <f t="shared" si="454"/>
        <v>0</v>
      </c>
      <c r="EB284" s="515">
        <f t="shared" ref="EB284:GM284" si="455">IF(OR($AL117=0,EB$167&gt;$E117,EB$167&lt;EOMONTH($D117,0)),0,IF(((($AJ117*((1+$AN117)^(EB$165-1))/12))-(EB282/$AM117))*$AM117&lt;0,0,((($AJ117*((1+$AN117)^(EB$165-1))/12))-(EB282/$AM117))*$AM117))</f>
        <v>0</v>
      </c>
      <c r="EC284" s="515">
        <f t="shared" si="455"/>
        <v>0</v>
      </c>
      <c r="ED284" s="515">
        <f t="shared" si="455"/>
        <v>0</v>
      </c>
      <c r="EE284" s="515">
        <f t="shared" si="455"/>
        <v>0</v>
      </c>
      <c r="EF284" s="515">
        <f t="shared" si="455"/>
        <v>0</v>
      </c>
      <c r="EG284" s="515">
        <f t="shared" si="455"/>
        <v>0</v>
      </c>
      <c r="EH284" s="515">
        <f t="shared" si="455"/>
        <v>0</v>
      </c>
      <c r="EI284" s="515">
        <f t="shared" si="455"/>
        <v>0</v>
      </c>
      <c r="EJ284" s="515">
        <f t="shared" si="455"/>
        <v>0</v>
      </c>
      <c r="EK284" s="515">
        <f t="shared" si="455"/>
        <v>0</v>
      </c>
      <c r="EL284" s="515">
        <f t="shared" si="455"/>
        <v>0</v>
      </c>
      <c r="EM284" s="515">
        <f t="shared" si="455"/>
        <v>0</v>
      </c>
      <c r="EN284" s="515">
        <f t="shared" si="455"/>
        <v>0</v>
      </c>
      <c r="EO284" s="515">
        <f t="shared" si="455"/>
        <v>0</v>
      </c>
      <c r="EP284" s="515">
        <f t="shared" si="455"/>
        <v>0</v>
      </c>
      <c r="EQ284" s="515">
        <f t="shared" si="455"/>
        <v>0</v>
      </c>
      <c r="ER284" s="515">
        <f t="shared" si="455"/>
        <v>0</v>
      </c>
      <c r="ES284" s="515">
        <f t="shared" si="455"/>
        <v>0</v>
      </c>
      <c r="ET284" s="515">
        <f t="shared" si="455"/>
        <v>0</v>
      </c>
      <c r="EU284" s="515">
        <f t="shared" si="455"/>
        <v>0</v>
      </c>
      <c r="EV284" s="515">
        <f t="shared" si="455"/>
        <v>0</v>
      </c>
      <c r="EW284" s="515">
        <f t="shared" si="455"/>
        <v>0</v>
      </c>
      <c r="EX284" s="515">
        <f t="shared" si="455"/>
        <v>0</v>
      </c>
      <c r="EY284" s="515">
        <f t="shared" si="455"/>
        <v>0</v>
      </c>
      <c r="EZ284" s="515">
        <f t="shared" si="455"/>
        <v>0</v>
      </c>
      <c r="FA284" s="515">
        <f t="shared" si="455"/>
        <v>0</v>
      </c>
      <c r="FB284" s="515">
        <f t="shared" si="455"/>
        <v>0</v>
      </c>
      <c r="FC284" s="515">
        <f t="shared" si="455"/>
        <v>0</v>
      </c>
      <c r="FD284" s="515">
        <f t="shared" si="455"/>
        <v>0</v>
      </c>
      <c r="FE284" s="515">
        <f t="shared" si="455"/>
        <v>0</v>
      </c>
      <c r="FF284" s="515">
        <f t="shared" si="455"/>
        <v>0</v>
      </c>
      <c r="FG284" s="515">
        <f t="shared" si="455"/>
        <v>0</v>
      </c>
      <c r="FH284" s="515">
        <f t="shared" si="455"/>
        <v>0</v>
      </c>
      <c r="FI284" s="515">
        <f t="shared" si="455"/>
        <v>0</v>
      </c>
      <c r="FJ284" s="515">
        <f t="shared" si="455"/>
        <v>0</v>
      </c>
      <c r="FK284" s="515">
        <f t="shared" si="455"/>
        <v>0</v>
      </c>
      <c r="FL284" s="515">
        <f t="shared" si="455"/>
        <v>0</v>
      </c>
      <c r="FM284" s="515">
        <f t="shared" si="455"/>
        <v>0</v>
      </c>
      <c r="FN284" s="515">
        <f t="shared" si="455"/>
        <v>0</v>
      </c>
      <c r="FO284" s="515">
        <f t="shared" si="455"/>
        <v>0</v>
      </c>
      <c r="FP284" s="515">
        <f t="shared" si="455"/>
        <v>0</v>
      </c>
      <c r="FQ284" s="515">
        <f t="shared" si="455"/>
        <v>0</v>
      </c>
      <c r="FR284" s="515">
        <f t="shared" si="455"/>
        <v>0</v>
      </c>
      <c r="FS284" s="515">
        <f t="shared" si="455"/>
        <v>0</v>
      </c>
      <c r="FT284" s="515">
        <f t="shared" si="455"/>
        <v>0</v>
      </c>
      <c r="FU284" s="515">
        <f t="shared" si="455"/>
        <v>0</v>
      </c>
      <c r="FV284" s="515">
        <f t="shared" si="455"/>
        <v>0</v>
      </c>
      <c r="FW284" s="515">
        <f t="shared" si="455"/>
        <v>0</v>
      </c>
      <c r="FX284" s="515">
        <f t="shared" si="455"/>
        <v>0</v>
      </c>
      <c r="FY284" s="515">
        <f t="shared" si="455"/>
        <v>0</v>
      </c>
      <c r="FZ284" s="515">
        <f t="shared" si="455"/>
        <v>0</v>
      </c>
      <c r="GA284" s="515">
        <f t="shared" si="455"/>
        <v>0</v>
      </c>
      <c r="GB284" s="515">
        <f t="shared" si="455"/>
        <v>0</v>
      </c>
      <c r="GC284" s="515">
        <f t="shared" si="455"/>
        <v>0</v>
      </c>
      <c r="GD284" s="515">
        <f t="shared" si="455"/>
        <v>0</v>
      </c>
      <c r="GE284" s="515">
        <f t="shared" si="455"/>
        <v>0</v>
      </c>
      <c r="GF284" s="515">
        <f t="shared" si="455"/>
        <v>0</v>
      </c>
      <c r="GG284" s="515">
        <f t="shared" si="455"/>
        <v>0</v>
      </c>
      <c r="GH284" s="515">
        <f t="shared" si="455"/>
        <v>0</v>
      </c>
      <c r="GI284" s="515">
        <f t="shared" si="455"/>
        <v>0</v>
      </c>
      <c r="GJ284" s="515">
        <f t="shared" si="455"/>
        <v>0</v>
      </c>
      <c r="GK284" s="515">
        <f t="shared" si="455"/>
        <v>0</v>
      </c>
      <c r="GL284" s="515">
        <f t="shared" si="455"/>
        <v>0</v>
      </c>
      <c r="GM284" s="515">
        <f t="shared" si="455"/>
        <v>0</v>
      </c>
      <c r="GN284" s="515">
        <f t="shared" ref="GN284:IY284" si="456">IF(OR($AL117=0,GN$167&gt;$E117,GN$167&lt;EOMONTH($D117,0)),0,IF(((($AJ117*((1+$AN117)^(GN$165-1))/12))-(GN282/$AM117))*$AM117&lt;0,0,((($AJ117*((1+$AN117)^(GN$165-1))/12))-(GN282/$AM117))*$AM117))</f>
        <v>0</v>
      </c>
      <c r="GO284" s="515">
        <f t="shared" si="456"/>
        <v>0</v>
      </c>
      <c r="GP284" s="515">
        <f t="shared" si="456"/>
        <v>0</v>
      </c>
      <c r="GQ284" s="515">
        <f t="shared" si="456"/>
        <v>0</v>
      </c>
      <c r="GR284" s="515">
        <f t="shared" si="456"/>
        <v>0</v>
      </c>
      <c r="GS284" s="515">
        <f t="shared" si="456"/>
        <v>0</v>
      </c>
      <c r="GT284" s="515">
        <f t="shared" si="456"/>
        <v>0</v>
      </c>
      <c r="GU284" s="515">
        <f t="shared" si="456"/>
        <v>0</v>
      </c>
      <c r="GV284" s="515">
        <f t="shared" si="456"/>
        <v>0</v>
      </c>
      <c r="GW284" s="515">
        <f t="shared" si="456"/>
        <v>0</v>
      </c>
      <c r="GX284" s="515">
        <f t="shared" si="456"/>
        <v>0</v>
      </c>
      <c r="GY284" s="515">
        <f t="shared" si="456"/>
        <v>0</v>
      </c>
      <c r="GZ284" s="515">
        <f t="shared" si="456"/>
        <v>0</v>
      </c>
      <c r="HA284" s="515">
        <f t="shared" si="456"/>
        <v>0</v>
      </c>
      <c r="HB284" s="515">
        <f t="shared" si="456"/>
        <v>0</v>
      </c>
      <c r="HC284" s="515">
        <f t="shared" si="456"/>
        <v>0</v>
      </c>
      <c r="HD284" s="515">
        <f t="shared" si="456"/>
        <v>0</v>
      </c>
      <c r="HE284" s="515">
        <f t="shared" si="456"/>
        <v>0</v>
      </c>
      <c r="HF284" s="515">
        <f t="shared" si="456"/>
        <v>0</v>
      </c>
      <c r="HG284" s="515">
        <f t="shared" si="456"/>
        <v>0</v>
      </c>
      <c r="HH284" s="515">
        <f t="shared" si="456"/>
        <v>0</v>
      </c>
      <c r="HI284" s="515">
        <f t="shared" si="456"/>
        <v>0</v>
      </c>
      <c r="HJ284" s="515">
        <f t="shared" si="456"/>
        <v>0</v>
      </c>
      <c r="HK284" s="515">
        <f t="shared" si="456"/>
        <v>0</v>
      </c>
      <c r="HL284" s="515">
        <f t="shared" si="456"/>
        <v>0</v>
      </c>
      <c r="HM284" s="515">
        <f t="shared" si="456"/>
        <v>0</v>
      </c>
      <c r="HN284" s="515">
        <f t="shared" si="456"/>
        <v>0</v>
      </c>
      <c r="HO284" s="515">
        <f t="shared" si="456"/>
        <v>0</v>
      </c>
      <c r="HP284" s="515">
        <f t="shared" si="456"/>
        <v>0</v>
      </c>
      <c r="HQ284" s="515">
        <f t="shared" si="456"/>
        <v>0</v>
      </c>
      <c r="HR284" s="515">
        <f t="shared" si="456"/>
        <v>0</v>
      </c>
      <c r="HS284" s="515">
        <f t="shared" si="456"/>
        <v>0</v>
      </c>
      <c r="HT284" s="515">
        <f t="shared" si="456"/>
        <v>0</v>
      </c>
      <c r="HU284" s="515">
        <f t="shared" si="456"/>
        <v>0</v>
      </c>
      <c r="HV284" s="515">
        <f t="shared" si="456"/>
        <v>0</v>
      </c>
      <c r="HW284" s="515">
        <f t="shared" si="456"/>
        <v>0</v>
      </c>
      <c r="HX284" s="515">
        <f t="shared" si="456"/>
        <v>0</v>
      </c>
      <c r="HY284" s="515">
        <f t="shared" si="456"/>
        <v>0</v>
      </c>
      <c r="HZ284" s="515">
        <f t="shared" si="456"/>
        <v>0</v>
      </c>
      <c r="IA284" s="515">
        <f t="shared" si="456"/>
        <v>0</v>
      </c>
      <c r="IB284" s="515">
        <f t="shared" si="456"/>
        <v>0</v>
      </c>
      <c r="IC284" s="515">
        <f t="shared" si="456"/>
        <v>0</v>
      </c>
      <c r="ID284" s="515">
        <f t="shared" si="456"/>
        <v>0</v>
      </c>
      <c r="IE284" s="515">
        <f t="shared" si="456"/>
        <v>0</v>
      </c>
      <c r="IF284" s="515">
        <f t="shared" si="456"/>
        <v>0</v>
      </c>
      <c r="IG284" s="515">
        <f t="shared" si="456"/>
        <v>0</v>
      </c>
      <c r="IH284" s="515">
        <f t="shared" si="456"/>
        <v>0</v>
      </c>
      <c r="II284" s="515">
        <f t="shared" si="456"/>
        <v>0</v>
      </c>
      <c r="IJ284" s="515">
        <f t="shared" si="456"/>
        <v>0</v>
      </c>
      <c r="IK284" s="515">
        <f t="shared" si="456"/>
        <v>0</v>
      </c>
      <c r="IL284" s="515">
        <f t="shared" si="456"/>
        <v>0</v>
      </c>
      <c r="IM284" s="515">
        <f t="shared" si="456"/>
        <v>0</v>
      </c>
      <c r="IN284" s="515">
        <f t="shared" si="456"/>
        <v>0</v>
      </c>
      <c r="IO284" s="515">
        <f t="shared" si="456"/>
        <v>0</v>
      </c>
      <c r="IP284" s="515">
        <f t="shared" si="456"/>
        <v>0</v>
      </c>
      <c r="IQ284" s="515">
        <f t="shared" si="456"/>
        <v>0</v>
      </c>
      <c r="IR284" s="515">
        <f t="shared" si="456"/>
        <v>0</v>
      </c>
      <c r="IS284" s="515">
        <f t="shared" si="456"/>
        <v>0</v>
      </c>
      <c r="IT284" s="515">
        <f t="shared" si="456"/>
        <v>0</v>
      </c>
      <c r="IU284" s="515">
        <f t="shared" si="456"/>
        <v>0</v>
      </c>
      <c r="IV284" s="515">
        <f t="shared" si="456"/>
        <v>0</v>
      </c>
      <c r="IW284" s="515">
        <f t="shared" si="456"/>
        <v>0</v>
      </c>
      <c r="IX284" s="515">
        <f t="shared" si="456"/>
        <v>0</v>
      </c>
      <c r="IY284" s="515">
        <f t="shared" si="456"/>
        <v>0</v>
      </c>
      <c r="IZ284" s="515">
        <f t="shared" ref="IZ284:LK284" si="457">IF(OR($AL117=0,IZ$167&gt;$E117,IZ$167&lt;EOMONTH($D117,0)),0,IF(((($AJ117*((1+$AN117)^(IZ$165-1))/12))-(IZ282/$AM117))*$AM117&lt;0,0,((($AJ117*((1+$AN117)^(IZ$165-1))/12))-(IZ282/$AM117))*$AM117))</f>
        <v>0</v>
      </c>
      <c r="JA284" s="515">
        <f t="shared" si="457"/>
        <v>0</v>
      </c>
      <c r="JB284" s="515">
        <f t="shared" si="457"/>
        <v>0</v>
      </c>
      <c r="JC284" s="515">
        <f t="shared" si="457"/>
        <v>0</v>
      </c>
      <c r="JD284" s="515">
        <f t="shared" si="457"/>
        <v>0</v>
      </c>
      <c r="JE284" s="515">
        <f t="shared" si="457"/>
        <v>0</v>
      </c>
      <c r="JF284" s="515">
        <f t="shared" si="457"/>
        <v>0</v>
      </c>
      <c r="JG284" s="515">
        <f t="shared" si="457"/>
        <v>0</v>
      </c>
      <c r="JH284" s="515">
        <f t="shared" si="457"/>
        <v>0</v>
      </c>
      <c r="JI284" s="515">
        <f t="shared" si="457"/>
        <v>0</v>
      </c>
      <c r="JJ284" s="515">
        <f t="shared" si="457"/>
        <v>0</v>
      </c>
      <c r="JK284" s="515">
        <f t="shared" si="457"/>
        <v>0</v>
      </c>
      <c r="JL284" s="515">
        <f t="shared" si="457"/>
        <v>0</v>
      </c>
      <c r="JM284" s="515">
        <f t="shared" si="457"/>
        <v>0</v>
      </c>
      <c r="JN284" s="515">
        <f t="shared" si="457"/>
        <v>0</v>
      </c>
      <c r="JO284" s="515">
        <f t="shared" si="457"/>
        <v>0</v>
      </c>
      <c r="JP284" s="515">
        <f t="shared" si="457"/>
        <v>0</v>
      </c>
      <c r="JQ284" s="515">
        <f t="shared" si="457"/>
        <v>0</v>
      </c>
      <c r="JR284" s="515">
        <f t="shared" si="457"/>
        <v>0</v>
      </c>
      <c r="JS284" s="515">
        <f t="shared" si="457"/>
        <v>0</v>
      </c>
      <c r="JT284" s="515">
        <f t="shared" si="457"/>
        <v>0</v>
      </c>
      <c r="JU284" s="515">
        <f t="shared" si="457"/>
        <v>0</v>
      </c>
      <c r="JV284" s="515">
        <f t="shared" si="457"/>
        <v>0</v>
      </c>
      <c r="JW284" s="515">
        <f t="shared" si="457"/>
        <v>0</v>
      </c>
      <c r="JX284" s="515">
        <f t="shared" si="457"/>
        <v>0</v>
      </c>
      <c r="JY284" s="515">
        <f t="shared" si="457"/>
        <v>0</v>
      </c>
      <c r="JZ284" s="515">
        <f t="shared" si="457"/>
        <v>0</v>
      </c>
      <c r="KA284" s="515">
        <f t="shared" si="457"/>
        <v>0</v>
      </c>
      <c r="KB284" s="515">
        <f t="shared" si="457"/>
        <v>0</v>
      </c>
      <c r="KC284" s="515">
        <f t="shared" si="457"/>
        <v>0</v>
      </c>
      <c r="KD284" s="515">
        <f t="shared" si="457"/>
        <v>0</v>
      </c>
      <c r="KE284" s="515">
        <f t="shared" si="457"/>
        <v>0</v>
      </c>
      <c r="KF284" s="515">
        <f t="shared" si="457"/>
        <v>0</v>
      </c>
      <c r="KG284" s="515">
        <f t="shared" si="457"/>
        <v>0</v>
      </c>
      <c r="KH284" s="515">
        <f t="shared" si="457"/>
        <v>0</v>
      </c>
      <c r="KI284" s="515">
        <f t="shared" si="457"/>
        <v>0</v>
      </c>
      <c r="KJ284" s="515">
        <f t="shared" si="457"/>
        <v>0</v>
      </c>
      <c r="KK284" s="515">
        <f t="shared" si="457"/>
        <v>0</v>
      </c>
      <c r="KL284" s="515">
        <f t="shared" si="457"/>
        <v>0</v>
      </c>
      <c r="KM284" s="515">
        <f t="shared" si="457"/>
        <v>0</v>
      </c>
      <c r="KN284" s="515">
        <f t="shared" si="457"/>
        <v>0</v>
      </c>
      <c r="KO284" s="515">
        <f t="shared" si="457"/>
        <v>0</v>
      </c>
      <c r="KP284" s="515">
        <f t="shared" si="457"/>
        <v>0</v>
      </c>
      <c r="KQ284" s="515">
        <f t="shared" si="457"/>
        <v>0</v>
      </c>
      <c r="KR284" s="515">
        <f t="shared" si="457"/>
        <v>0</v>
      </c>
      <c r="KS284" s="515">
        <f t="shared" si="457"/>
        <v>0</v>
      </c>
      <c r="KT284" s="515">
        <f t="shared" si="457"/>
        <v>0</v>
      </c>
      <c r="KU284" s="515">
        <f t="shared" si="457"/>
        <v>0</v>
      </c>
      <c r="KV284" s="515">
        <f t="shared" si="457"/>
        <v>0</v>
      </c>
      <c r="KW284" s="515">
        <f t="shared" si="457"/>
        <v>0</v>
      </c>
      <c r="KX284" s="515">
        <f t="shared" si="457"/>
        <v>0</v>
      </c>
      <c r="KY284" s="515">
        <f t="shared" si="457"/>
        <v>0</v>
      </c>
      <c r="KZ284" s="515">
        <f t="shared" si="457"/>
        <v>0</v>
      </c>
      <c r="LA284" s="515">
        <f t="shared" si="457"/>
        <v>0</v>
      </c>
      <c r="LB284" s="515">
        <f t="shared" si="457"/>
        <v>0</v>
      </c>
      <c r="LC284" s="515">
        <f t="shared" si="457"/>
        <v>0</v>
      </c>
      <c r="LD284" s="515">
        <f t="shared" si="457"/>
        <v>0</v>
      </c>
      <c r="LE284" s="515">
        <f t="shared" si="457"/>
        <v>0</v>
      </c>
      <c r="LF284" s="515">
        <f t="shared" si="457"/>
        <v>0</v>
      </c>
      <c r="LG284" s="515">
        <f t="shared" si="457"/>
        <v>0</v>
      </c>
      <c r="LH284" s="515">
        <f t="shared" si="457"/>
        <v>0</v>
      </c>
      <c r="LI284" s="515">
        <f t="shared" si="457"/>
        <v>0</v>
      </c>
      <c r="LJ284" s="515">
        <f t="shared" si="457"/>
        <v>0</v>
      </c>
      <c r="LK284" s="515">
        <f t="shared" si="457"/>
        <v>0</v>
      </c>
      <c r="LL284" s="515">
        <f t="shared" ref="LL284:NK284" si="458">IF(OR($AL117=0,LL$167&gt;$E117,LL$167&lt;EOMONTH($D117,0)),0,IF(((($AJ117*((1+$AN117)^(LL$165-1))/12))-(LL282/$AM117))*$AM117&lt;0,0,((($AJ117*((1+$AN117)^(LL$165-1))/12))-(LL282/$AM117))*$AM117))</f>
        <v>0</v>
      </c>
      <c r="LM284" s="515">
        <f t="shared" si="458"/>
        <v>0</v>
      </c>
      <c r="LN284" s="515">
        <f t="shared" si="458"/>
        <v>0</v>
      </c>
      <c r="LO284" s="515">
        <f t="shared" si="458"/>
        <v>0</v>
      </c>
      <c r="LP284" s="515">
        <f t="shared" si="458"/>
        <v>0</v>
      </c>
      <c r="LQ284" s="515">
        <f t="shared" si="458"/>
        <v>0</v>
      </c>
      <c r="LR284" s="515">
        <f t="shared" si="458"/>
        <v>0</v>
      </c>
      <c r="LS284" s="515">
        <f t="shared" si="458"/>
        <v>0</v>
      </c>
      <c r="LT284" s="515">
        <f t="shared" si="458"/>
        <v>0</v>
      </c>
      <c r="LU284" s="515">
        <f t="shared" si="458"/>
        <v>0</v>
      </c>
      <c r="LV284" s="515">
        <f t="shared" si="458"/>
        <v>0</v>
      </c>
      <c r="LW284" s="515">
        <f t="shared" si="458"/>
        <v>0</v>
      </c>
      <c r="LX284" s="515">
        <f t="shared" si="458"/>
        <v>0</v>
      </c>
      <c r="LY284" s="515">
        <f t="shared" si="458"/>
        <v>0</v>
      </c>
      <c r="LZ284" s="515">
        <f t="shared" si="458"/>
        <v>0</v>
      </c>
      <c r="MA284" s="515">
        <f t="shared" si="458"/>
        <v>0</v>
      </c>
      <c r="MB284" s="515">
        <f t="shared" si="458"/>
        <v>0</v>
      </c>
      <c r="MC284" s="515">
        <f t="shared" si="458"/>
        <v>0</v>
      </c>
      <c r="MD284" s="515">
        <f t="shared" si="458"/>
        <v>0</v>
      </c>
      <c r="ME284" s="515">
        <f t="shared" si="458"/>
        <v>0</v>
      </c>
      <c r="MF284" s="515">
        <f t="shared" si="458"/>
        <v>0</v>
      </c>
      <c r="MG284" s="515">
        <f t="shared" si="458"/>
        <v>0</v>
      </c>
      <c r="MH284" s="515">
        <f t="shared" si="458"/>
        <v>0</v>
      </c>
      <c r="MI284" s="515">
        <f t="shared" si="458"/>
        <v>0</v>
      </c>
      <c r="MJ284" s="515">
        <f t="shared" si="458"/>
        <v>0</v>
      </c>
      <c r="MK284" s="515">
        <f t="shared" si="458"/>
        <v>0</v>
      </c>
      <c r="ML284" s="515">
        <f t="shared" si="458"/>
        <v>0</v>
      </c>
      <c r="MM284" s="515">
        <f t="shared" si="458"/>
        <v>0</v>
      </c>
      <c r="MN284" s="515">
        <f t="shared" si="458"/>
        <v>0</v>
      </c>
      <c r="MO284" s="515">
        <f t="shared" si="458"/>
        <v>0</v>
      </c>
      <c r="MP284" s="515">
        <f t="shared" si="458"/>
        <v>0</v>
      </c>
      <c r="MQ284" s="515">
        <f t="shared" si="458"/>
        <v>0</v>
      </c>
      <c r="MR284" s="515">
        <f t="shared" si="458"/>
        <v>0</v>
      </c>
      <c r="MS284" s="515">
        <f t="shared" si="458"/>
        <v>0</v>
      </c>
      <c r="MT284" s="515">
        <f t="shared" si="458"/>
        <v>0</v>
      </c>
      <c r="MU284" s="515">
        <f t="shared" si="458"/>
        <v>0</v>
      </c>
      <c r="MV284" s="515">
        <f t="shared" si="458"/>
        <v>0</v>
      </c>
      <c r="MW284" s="515">
        <f t="shared" si="458"/>
        <v>0</v>
      </c>
      <c r="MX284" s="515">
        <f t="shared" si="458"/>
        <v>0</v>
      </c>
      <c r="MY284" s="515">
        <f t="shared" si="458"/>
        <v>0</v>
      </c>
      <c r="MZ284" s="515">
        <f t="shared" si="458"/>
        <v>0</v>
      </c>
      <c r="NA284" s="515">
        <f t="shared" si="458"/>
        <v>0</v>
      </c>
      <c r="NB284" s="515">
        <f t="shared" si="458"/>
        <v>0</v>
      </c>
      <c r="NC284" s="515">
        <f t="shared" si="458"/>
        <v>0</v>
      </c>
      <c r="ND284" s="515">
        <f t="shared" si="458"/>
        <v>0</v>
      </c>
      <c r="NE284" s="515">
        <f t="shared" si="458"/>
        <v>0</v>
      </c>
      <c r="NF284" s="515">
        <f t="shared" si="458"/>
        <v>0</v>
      </c>
      <c r="NG284" s="515">
        <f t="shared" si="458"/>
        <v>0</v>
      </c>
      <c r="NH284" s="515">
        <f t="shared" si="458"/>
        <v>0</v>
      </c>
      <c r="NI284" s="515">
        <f t="shared" si="458"/>
        <v>0</v>
      </c>
      <c r="NJ284" s="515">
        <f t="shared" si="458"/>
        <v>0</v>
      </c>
      <c r="NK284" s="518">
        <f t="shared" si="458"/>
        <v>0</v>
      </c>
    </row>
    <row r="285" spans="1:375" s="384" customFormat="1" ht="13.8" x14ac:dyDescent="0.3">
      <c r="A285" s="517">
        <f t="shared" si="452"/>
        <v>0</v>
      </c>
      <c r="B285" s="421" t="s">
        <v>331</v>
      </c>
      <c r="C285" s="514" t="s">
        <v>332</v>
      </c>
      <c r="D285" s="515">
        <f t="shared" ref="D285:BO285" si="459">IF(AND(D$167&gt;=EOMONTH($D117,0),D$167&lt;EOMONTH($D117,$S117)),-D282,0)</f>
        <v>0</v>
      </c>
      <c r="E285" s="515">
        <f t="shared" si="459"/>
        <v>0</v>
      </c>
      <c r="F285" s="515">
        <f t="shared" si="459"/>
        <v>0</v>
      </c>
      <c r="G285" s="515">
        <f t="shared" si="459"/>
        <v>0</v>
      </c>
      <c r="H285" s="515">
        <f t="shared" si="459"/>
        <v>0</v>
      </c>
      <c r="I285" s="515">
        <f t="shared" si="459"/>
        <v>0</v>
      </c>
      <c r="J285" s="515">
        <f t="shared" si="459"/>
        <v>0</v>
      </c>
      <c r="K285" s="515">
        <f t="shared" si="459"/>
        <v>0</v>
      </c>
      <c r="L285" s="515">
        <f t="shared" si="459"/>
        <v>0</v>
      </c>
      <c r="M285" s="515">
        <f t="shared" si="459"/>
        <v>0</v>
      </c>
      <c r="N285" s="515">
        <f t="shared" si="459"/>
        <v>0</v>
      </c>
      <c r="O285" s="515">
        <f t="shared" si="459"/>
        <v>0</v>
      </c>
      <c r="P285" s="515">
        <f t="shared" si="459"/>
        <v>0</v>
      </c>
      <c r="Q285" s="515">
        <f t="shared" si="459"/>
        <v>0</v>
      </c>
      <c r="R285" s="515">
        <f t="shared" si="459"/>
        <v>0</v>
      </c>
      <c r="S285" s="515">
        <f t="shared" si="459"/>
        <v>0</v>
      </c>
      <c r="T285" s="515">
        <f t="shared" si="459"/>
        <v>0</v>
      </c>
      <c r="U285" s="515">
        <f t="shared" si="459"/>
        <v>0</v>
      </c>
      <c r="V285" s="515">
        <f t="shared" si="459"/>
        <v>0</v>
      </c>
      <c r="W285" s="515">
        <f t="shared" si="459"/>
        <v>0</v>
      </c>
      <c r="X285" s="515">
        <f t="shared" si="459"/>
        <v>0</v>
      </c>
      <c r="Y285" s="515">
        <f t="shared" si="459"/>
        <v>0</v>
      </c>
      <c r="Z285" s="515">
        <f t="shared" si="459"/>
        <v>0</v>
      </c>
      <c r="AA285" s="515">
        <f t="shared" si="459"/>
        <v>0</v>
      </c>
      <c r="AB285" s="515">
        <f t="shared" si="459"/>
        <v>0</v>
      </c>
      <c r="AC285" s="515">
        <f t="shared" si="459"/>
        <v>0</v>
      </c>
      <c r="AD285" s="515">
        <f t="shared" si="459"/>
        <v>0</v>
      </c>
      <c r="AE285" s="515">
        <f t="shared" si="459"/>
        <v>0</v>
      </c>
      <c r="AF285" s="515">
        <f t="shared" si="459"/>
        <v>0</v>
      </c>
      <c r="AG285" s="515">
        <f t="shared" si="459"/>
        <v>0</v>
      </c>
      <c r="AH285" s="515">
        <f t="shared" si="459"/>
        <v>0</v>
      </c>
      <c r="AI285" s="515">
        <f t="shared" si="459"/>
        <v>0</v>
      </c>
      <c r="AJ285" s="515">
        <f t="shared" si="459"/>
        <v>0</v>
      </c>
      <c r="AK285" s="515">
        <f t="shared" si="459"/>
        <v>0</v>
      </c>
      <c r="AL285" s="515">
        <f t="shared" si="459"/>
        <v>0</v>
      </c>
      <c r="AM285" s="515">
        <f t="shared" si="459"/>
        <v>0</v>
      </c>
      <c r="AN285" s="515">
        <f t="shared" si="459"/>
        <v>0</v>
      </c>
      <c r="AO285" s="515">
        <f t="shared" si="459"/>
        <v>0</v>
      </c>
      <c r="AP285" s="515">
        <f t="shared" si="459"/>
        <v>0</v>
      </c>
      <c r="AQ285" s="515">
        <f t="shared" si="459"/>
        <v>0</v>
      </c>
      <c r="AR285" s="515">
        <f t="shared" si="459"/>
        <v>0</v>
      </c>
      <c r="AS285" s="515">
        <f t="shared" si="459"/>
        <v>0</v>
      </c>
      <c r="AT285" s="515">
        <f t="shared" si="459"/>
        <v>0</v>
      </c>
      <c r="AU285" s="515">
        <f t="shared" si="459"/>
        <v>0</v>
      </c>
      <c r="AV285" s="515">
        <f t="shared" si="459"/>
        <v>0</v>
      </c>
      <c r="AW285" s="515">
        <f t="shared" si="459"/>
        <v>0</v>
      </c>
      <c r="AX285" s="515">
        <f t="shared" si="459"/>
        <v>0</v>
      </c>
      <c r="AY285" s="515">
        <f t="shared" si="459"/>
        <v>0</v>
      </c>
      <c r="AZ285" s="515">
        <f t="shared" si="459"/>
        <v>0</v>
      </c>
      <c r="BA285" s="515">
        <f t="shared" si="459"/>
        <v>0</v>
      </c>
      <c r="BB285" s="515">
        <f t="shared" si="459"/>
        <v>0</v>
      </c>
      <c r="BC285" s="515">
        <f t="shared" si="459"/>
        <v>0</v>
      </c>
      <c r="BD285" s="515">
        <f t="shared" si="459"/>
        <v>0</v>
      </c>
      <c r="BE285" s="515">
        <f t="shared" si="459"/>
        <v>0</v>
      </c>
      <c r="BF285" s="515">
        <f t="shared" si="459"/>
        <v>0</v>
      </c>
      <c r="BG285" s="515">
        <f t="shared" si="459"/>
        <v>0</v>
      </c>
      <c r="BH285" s="515">
        <f t="shared" si="459"/>
        <v>0</v>
      </c>
      <c r="BI285" s="515">
        <f t="shared" si="459"/>
        <v>0</v>
      </c>
      <c r="BJ285" s="515">
        <f t="shared" si="459"/>
        <v>0</v>
      </c>
      <c r="BK285" s="515">
        <f t="shared" si="459"/>
        <v>0</v>
      </c>
      <c r="BL285" s="515">
        <f t="shared" si="459"/>
        <v>0</v>
      </c>
      <c r="BM285" s="515">
        <f t="shared" si="459"/>
        <v>0</v>
      </c>
      <c r="BN285" s="515">
        <f t="shared" si="459"/>
        <v>0</v>
      </c>
      <c r="BO285" s="515">
        <f t="shared" si="459"/>
        <v>0</v>
      </c>
      <c r="BP285" s="515">
        <f t="shared" ref="BP285:EA285" si="460">IF(AND(BP$167&gt;=EOMONTH($D117,0),BP$167&lt;EOMONTH($D117,$S117)),-BP282,0)</f>
        <v>0</v>
      </c>
      <c r="BQ285" s="515">
        <f t="shared" si="460"/>
        <v>0</v>
      </c>
      <c r="BR285" s="515">
        <f t="shared" si="460"/>
        <v>0</v>
      </c>
      <c r="BS285" s="515">
        <f t="shared" si="460"/>
        <v>0</v>
      </c>
      <c r="BT285" s="515">
        <f t="shared" si="460"/>
        <v>0</v>
      </c>
      <c r="BU285" s="515">
        <f t="shared" si="460"/>
        <v>0</v>
      </c>
      <c r="BV285" s="515">
        <f t="shared" si="460"/>
        <v>0</v>
      </c>
      <c r="BW285" s="515">
        <f t="shared" si="460"/>
        <v>0</v>
      </c>
      <c r="BX285" s="515">
        <f t="shared" si="460"/>
        <v>0</v>
      </c>
      <c r="BY285" s="515">
        <f t="shared" si="460"/>
        <v>0</v>
      </c>
      <c r="BZ285" s="515">
        <f t="shared" si="460"/>
        <v>0</v>
      </c>
      <c r="CA285" s="515">
        <f t="shared" si="460"/>
        <v>0</v>
      </c>
      <c r="CB285" s="515">
        <f t="shared" si="460"/>
        <v>0</v>
      </c>
      <c r="CC285" s="515">
        <f t="shared" si="460"/>
        <v>0</v>
      </c>
      <c r="CD285" s="515">
        <f t="shared" si="460"/>
        <v>0</v>
      </c>
      <c r="CE285" s="515">
        <f t="shared" si="460"/>
        <v>0</v>
      </c>
      <c r="CF285" s="515">
        <f t="shared" si="460"/>
        <v>0</v>
      </c>
      <c r="CG285" s="515">
        <f t="shared" si="460"/>
        <v>0</v>
      </c>
      <c r="CH285" s="515">
        <f t="shared" si="460"/>
        <v>0</v>
      </c>
      <c r="CI285" s="515">
        <f t="shared" si="460"/>
        <v>0</v>
      </c>
      <c r="CJ285" s="515">
        <f t="shared" si="460"/>
        <v>0</v>
      </c>
      <c r="CK285" s="515">
        <f t="shared" si="460"/>
        <v>0</v>
      </c>
      <c r="CL285" s="515">
        <f t="shared" si="460"/>
        <v>0</v>
      </c>
      <c r="CM285" s="515">
        <f t="shared" si="460"/>
        <v>0</v>
      </c>
      <c r="CN285" s="515">
        <f t="shared" si="460"/>
        <v>0</v>
      </c>
      <c r="CO285" s="515">
        <f t="shared" si="460"/>
        <v>0</v>
      </c>
      <c r="CP285" s="515">
        <f t="shared" si="460"/>
        <v>0</v>
      </c>
      <c r="CQ285" s="515">
        <f t="shared" si="460"/>
        <v>0</v>
      </c>
      <c r="CR285" s="515">
        <f t="shared" si="460"/>
        <v>0</v>
      </c>
      <c r="CS285" s="515">
        <f t="shared" si="460"/>
        <v>0</v>
      </c>
      <c r="CT285" s="515">
        <f t="shared" si="460"/>
        <v>0</v>
      </c>
      <c r="CU285" s="515">
        <f t="shared" si="460"/>
        <v>0</v>
      </c>
      <c r="CV285" s="515">
        <f t="shared" si="460"/>
        <v>0</v>
      </c>
      <c r="CW285" s="515">
        <f t="shared" si="460"/>
        <v>0</v>
      </c>
      <c r="CX285" s="515">
        <f t="shared" si="460"/>
        <v>0</v>
      </c>
      <c r="CY285" s="515">
        <f t="shared" si="460"/>
        <v>0</v>
      </c>
      <c r="CZ285" s="515">
        <f t="shared" si="460"/>
        <v>0</v>
      </c>
      <c r="DA285" s="515">
        <f t="shared" si="460"/>
        <v>0</v>
      </c>
      <c r="DB285" s="515">
        <f t="shared" si="460"/>
        <v>0</v>
      </c>
      <c r="DC285" s="515">
        <f t="shared" si="460"/>
        <v>0</v>
      </c>
      <c r="DD285" s="515">
        <f t="shared" si="460"/>
        <v>0</v>
      </c>
      <c r="DE285" s="515">
        <f t="shared" si="460"/>
        <v>0</v>
      </c>
      <c r="DF285" s="515">
        <f t="shared" si="460"/>
        <v>0</v>
      </c>
      <c r="DG285" s="515">
        <f t="shared" si="460"/>
        <v>0</v>
      </c>
      <c r="DH285" s="515">
        <f t="shared" si="460"/>
        <v>0</v>
      </c>
      <c r="DI285" s="515">
        <f t="shared" si="460"/>
        <v>0</v>
      </c>
      <c r="DJ285" s="515">
        <f t="shared" si="460"/>
        <v>0</v>
      </c>
      <c r="DK285" s="515">
        <f t="shared" si="460"/>
        <v>0</v>
      </c>
      <c r="DL285" s="515">
        <f t="shared" si="460"/>
        <v>0</v>
      </c>
      <c r="DM285" s="515">
        <f t="shared" si="460"/>
        <v>0</v>
      </c>
      <c r="DN285" s="515">
        <f t="shared" si="460"/>
        <v>0</v>
      </c>
      <c r="DO285" s="515">
        <f t="shared" si="460"/>
        <v>0</v>
      </c>
      <c r="DP285" s="515">
        <f t="shared" si="460"/>
        <v>0</v>
      </c>
      <c r="DQ285" s="515">
        <f t="shared" si="460"/>
        <v>0</v>
      </c>
      <c r="DR285" s="515">
        <f t="shared" si="460"/>
        <v>0</v>
      </c>
      <c r="DS285" s="515">
        <f t="shared" si="460"/>
        <v>0</v>
      </c>
      <c r="DT285" s="515">
        <f t="shared" si="460"/>
        <v>0</v>
      </c>
      <c r="DU285" s="515">
        <f t="shared" si="460"/>
        <v>0</v>
      </c>
      <c r="DV285" s="515">
        <f t="shared" si="460"/>
        <v>0</v>
      </c>
      <c r="DW285" s="515">
        <f t="shared" si="460"/>
        <v>0</v>
      </c>
      <c r="DX285" s="515">
        <f t="shared" si="460"/>
        <v>0</v>
      </c>
      <c r="DY285" s="515">
        <f t="shared" si="460"/>
        <v>0</v>
      </c>
      <c r="DZ285" s="515">
        <f t="shared" si="460"/>
        <v>0</v>
      </c>
      <c r="EA285" s="515">
        <f t="shared" si="460"/>
        <v>0</v>
      </c>
      <c r="EB285" s="515">
        <f t="shared" ref="EB285:GM285" si="461">IF(AND(EB$167&gt;=EOMONTH($D117,0),EB$167&lt;EOMONTH($D117,$S117)),-EB282,0)</f>
        <v>0</v>
      </c>
      <c r="EC285" s="515">
        <f t="shared" si="461"/>
        <v>0</v>
      </c>
      <c r="ED285" s="515">
        <f t="shared" si="461"/>
        <v>0</v>
      </c>
      <c r="EE285" s="515">
        <f t="shared" si="461"/>
        <v>0</v>
      </c>
      <c r="EF285" s="515">
        <f t="shared" si="461"/>
        <v>0</v>
      </c>
      <c r="EG285" s="515">
        <f t="shared" si="461"/>
        <v>0</v>
      </c>
      <c r="EH285" s="515">
        <f t="shared" si="461"/>
        <v>0</v>
      </c>
      <c r="EI285" s="515">
        <f t="shared" si="461"/>
        <v>0</v>
      </c>
      <c r="EJ285" s="515">
        <f t="shared" si="461"/>
        <v>0</v>
      </c>
      <c r="EK285" s="515">
        <f t="shared" si="461"/>
        <v>0</v>
      </c>
      <c r="EL285" s="515">
        <f t="shared" si="461"/>
        <v>0</v>
      </c>
      <c r="EM285" s="515">
        <f t="shared" si="461"/>
        <v>0</v>
      </c>
      <c r="EN285" s="515">
        <f t="shared" si="461"/>
        <v>0</v>
      </c>
      <c r="EO285" s="515">
        <f t="shared" si="461"/>
        <v>0</v>
      </c>
      <c r="EP285" s="515">
        <f t="shared" si="461"/>
        <v>0</v>
      </c>
      <c r="EQ285" s="515">
        <f t="shared" si="461"/>
        <v>0</v>
      </c>
      <c r="ER285" s="515">
        <f t="shared" si="461"/>
        <v>0</v>
      </c>
      <c r="ES285" s="515">
        <f t="shared" si="461"/>
        <v>0</v>
      </c>
      <c r="ET285" s="515">
        <f t="shared" si="461"/>
        <v>0</v>
      </c>
      <c r="EU285" s="515">
        <f t="shared" si="461"/>
        <v>0</v>
      </c>
      <c r="EV285" s="515">
        <f t="shared" si="461"/>
        <v>0</v>
      </c>
      <c r="EW285" s="515">
        <f t="shared" si="461"/>
        <v>0</v>
      </c>
      <c r="EX285" s="515">
        <f t="shared" si="461"/>
        <v>0</v>
      </c>
      <c r="EY285" s="515">
        <f t="shared" si="461"/>
        <v>0</v>
      </c>
      <c r="EZ285" s="515">
        <f t="shared" si="461"/>
        <v>0</v>
      </c>
      <c r="FA285" s="515">
        <f t="shared" si="461"/>
        <v>0</v>
      </c>
      <c r="FB285" s="515">
        <f t="shared" si="461"/>
        <v>0</v>
      </c>
      <c r="FC285" s="515">
        <f t="shared" si="461"/>
        <v>0</v>
      </c>
      <c r="FD285" s="515">
        <f t="shared" si="461"/>
        <v>0</v>
      </c>
      <c r="FE285" s="515">
        <f t="shared" si="461"/>
        <v>0</v>
      </c>
      <c r="FF285" s="515">
        <f t="shared" si="461"/>
        <v>0</v>
      </c>
      <c r="FG285" s="515">
        <f t="shared" si="461"/>
        <v>0</v>
      </c>
      <c r="FH285" s="515">
        <f t="shared" si="461"/>
        <v>0</v>
      </c>
      <c r="FI285" s="515">
        <f t="shared" si="461"/>
        <v>0</v>
      </c>
      <c r="FJ285" s="515">
        <f t="shared" si="461"/>
        <v>0</v>
      </c>
      <c r="FK285" s="515">
        <f t="shared" si="461"/>
        <v>0</v>
      </c>
      <c r="FL285" s="515">
        <f t="shared" si="461"/>
        <v>0</v>
      </c>
      <c r="FM285" s="515">
        <f t="shared" si="461"/>
        <v>0</v>
      </c>
      <c r="FN285" s="515">
        <f t="shared" si="461"/>
        <v>0</v>
      </c>
      <c r="FO285" s="515">
        <f t="shared" si="461"/>
        <v>0</v>
      </c>
      <c r="FP285" s="515">
        <f t="shared" si="461"/>
        <v>0</v>
      </c>
      <c r="FQ285" s="515">
        <f t="shared" si="461"/>
        <v>0</v>
      </c>
      <c r="FR285" s="515">
        <f t="shared" si="461"/>
        <v>0</v>
      </c>
      <c r="FS285" s="515">
        <f t="shared" si="461"/>
        <v>0</v>
      </c>
      <c r="FT285" s="515">
        <f t="shared" si="461"/>
        <v>0</v>
      </c>
      <c r="FU285" s="515">
        <f t="shared" si="461"/>
        <v>0</v>
      </c>
      <c r="FV285" s="515">
        <f t="shared" si="461"/>
        <v>0</v>
      </c>
      <c r="FW285" s="515">
        <f t="shared" si="461"/>
        <v>0</v>
      </c>
      <c r="FX285" s="515">
        <f t="shared" si="461"/>
        <v>0</v>
      </c>
      <c r="FY285" s="515">
        <f t="shared" si="461"/>
        <v>0</v>
      </c>
      <c r="FZ285" s="515">
        <f t="shared" si="461"/>
        <v>0</v>
      </c>
      <c r="GA285" s="515">
        <f t="shared" si="461"/>
        <v>0</v>
      </c>
      <c r="GB285" s="515">
        <f t="shared" si="461"/>
        <v>0</v>
      </c>
      <c r="GC285" s="515">
        <f t="shared" si="461"/>
        <v>0</v>
      </c>
      <c r="GD285" s="515">
        <f t="shared" si="461"/>
        <v>0</v>
      </c>
      <c r="GE285" s="515">
        <f t="shared" si="461"/>
        <v>0</v>
      </c>
      <c r="GF285" s="515">
        <f t="shared" si="461"/>
        <v>0</v>
      </c>
      <c r="GG285" s="515">
        <f t="shared" si="461"/>
        <v>0</v>
      </c>
      <c r="GH285" s="515">
        <f t="shared" si="461"/>
        <v>0</v>
      </c>
      <c r="GI285" s="515">
        <f t="shared" si="461"/>
        <v>0</v>
      </c>
      <c r="GJ285" s="515">
        <f t="shared" si="461"/>
        <v>0</v>
      </c>
      <c r="GK285" s="515">
        <f t="shared" si="461"/>
        <v>0</v>
      </c>
      <c r="GL285" s="515">
        <f t="shared" si="461"/>
        <v>0</v>
      </c>
      <c r="GM285" s="515">
        <f t="shared" si="461"/>
        <v>0</v>
      </c>
      <c r="GN285" s="515">
        <f t="shared" ref="GN285:IY285" si="462">IF(AND(GN$167&gt;=EOMONTH($D117,0),GN$167&lt;EOMONTH($D117,$S117)),-GN282,0)</f>
        <v>0</v>
      </c>
      <c r="GO285" s="515">
        <f t="shared" si="462"/>
        <v>0</v>
      </c>
      <c r="GP285" s="515">
        <f t="shared" si="462"/>
        <v>0</v>
      </c>
      <c r="GQ285" s="515">
        <f t="shared" si="462"/>
        <v>0</v>
      </c>
      <c r="GR285" s="515">
        <f t="shared" si="462"/>
        <v>0</v>
      </c>
      <c r="GS285" s="515">
        <f t="shared" si="462"/>
        <v>0</v>
      </c>
      <c r="GT285" s="515">
        <f t="shared" si="462"/>
        <v>0</v>
      </c>
      <c r="GU285" s="515">
        <f t="shared" si="462"/>
        <v>0</v>
      </c>
      <c r="GV285" s="515">
        <f t="shared" si="462"/>
        <v>0</v>
      </c>
      <c r="GW285" s="515">
        <f t="shared" si="462"/>
        <v>0</v>
      </c>
      <c r="GX285" s="515">
        <f t="shared" si="462"/>
        <v>0</v>
      </c>
      <c r="GY285" s="515">
        <f t="shared" si="462"/>
        <v>0</v>
      </c>
      <c r="GZ285" s="515">
        <f t="shared" si="462"/>
        <v>0</v>
      </c>
      <c r="HA285" s="515">
        <f t="shared" si="462"/>
        <v>0</v>
      </c>
      <c r="HB285" s="515">
        <f t="shared" si="462"/>
        <v>0</v>
      </c>
      <c r="HC285" s="515">
        <f t="shared" si="462"/>
        <v>0</v>
      </c>
      <c r="HD285" s="515">
        <f t="shared" si="462"/>
        <v>0</v>
      </c>
      <c r="HE285" s="515">
        <f t="shared" si="462"/>
        <v>0</v>
      </c>
      <c r="HF285" s="515">
        <f t="shared" si="462"/>
        <v>0</v>
      </c>
      <c r="HG285" s="515">
        <f t="shared" si="462"/>
        <v>0</v>
      </c>
      <c r="HH285" s="515">
        <f t="shared" si="462"/>
        <v>0</v>
      </c>
      <c r="HI285" s="515">
        <f t="shared" si="462"/>
        <v>0</v>
      </c>
      <c r="HJ285" s="515">
        <f t="shared" si="462"/>
        <v>0</v>
      </c>
      <c r="HK285" s="515">
        <f t="shared" si="462"/>
        <v>0</v>
      </c>
      <c r="HL285" s="515">
        <f t="shared" si="462"/>
        <v>0</v>
      </c>
      <c r="HM285" s="515">
        <f t="shared" si="462"/>
        <v>0</v>
      </c>
      <c r="HN285" s="515">
        <f t="shared" si="462"/>
        <v>0</v>
      </c>
      <c r="HO285" s="515">
        <f t="shared" si="462"/>
        <v>0</v>
      </c>
      <c r="HP285" s="515">
        <f t="shared" si="462"/>
        <v>0</v>
      </c>
      <c r="HQ285" s="515">
        <f t="shared" si="462"/>
        <v>0</v>
      </c>
      <c r="HR285" s="515">
        <f t="shared" si="462"/>
        <v>0</v>
      </c>
      <c r="HS285" s="515">
        <f t="shared" si="462"/>
        <v>0</v>
      </c>
      <c r="HT285" s="515">
        <f t="shared" si="462"/>
        <v>0</v>
      </c>
      <c r="HU285" s="515">
        <f t="shared" si="462"/>
        <v>0</v>
      </c>
      <c r="HV285" s="515">
        <f t="shared" si="462"/>
        <v>0</v>
      </c>
      <c r="HW285" s="515">
        <f t="shared" si="462"/>
        <v>0</v>
      </c>
      <c r="HX285" s="515">
        <f t="shared" si="462"/>
        <v>0</v>
      </c>
      <c r="HY285" s="515">
        <f t="shared" si="462"/>
        <v>0</v>
      </c>
      <c r="HZ285" s="515">
        <f t="shared" si="462"/>
        <v>0</v>
      </c>
      <c r="IA285" s="515">
        <f t="shared" si="462"/>
        <v>0</v>
      </c>
      <c r="IB285" s="515">
        <f t="shared" si="462"/>
        <v>0</v>
      </c>
      <c r="IC285" s="515">
        <f t="shared" si="462"/>
        <v>0</v>
      </c>
      <c r="ID285" s="515">
        <f t="shared" si="462"/>
        <v>0</v>
      </c>
      <c r="IE285" s="515">
        <f t="shared" si="462"/>
        <v>0</v>
      </c>
      <c r="IF285" s="515">
        <f t="shared" si="462"/>
        <v>0</v>
      </c>
      <c r="IG285" s="515">
        <f t="shared" si="462"/>
        <v>0</v>
      </c>
      <c r="IH285" s="515">
        <f t="shared" si="462"/>
        <v>0</v>
      </c>
      <c r="II285" s="515">
        <f t="shared" si="462"/>
        <v>0</v>
      </c>
      <c r="IJ285" s="515">
        <f t="shared" si="462"/>
        <v>0</v>
      </c>
      <c r="IK285" s="515">
        <f t="shared" si="462"/>
        <v>0</v>
      </c>
      <c r="IL285" s="515">
        <f t="shared" si="462"/>
        <v>0</v>
      </c>
      <c r="IM285" s="515">
        <f t="shared" si="462"/>
        <v>0</v>
      </c>
      <c r="IN285" s="515">
        <f t="shared" si="462"/>
        <v>0</v>
      </c>
      <c r="IO285" s="515">
        <f t="shared" si="462"/>
        <v>0</v>
      </c>
      <c r="IP285" s="515">
        <f t="shared" si="462"/>
        <v>0</v>
      </c>
      <c r="IQ285" s="515">
        <f t="shared" si="462"/>
        <v>0</v>
      </c>
      <c r="IR285" s="515">
        <f t="shared" si="462"/>
        <v>0</v>
      </c>
      <c r="IS285" s="515">
        <f t="shared" si="462"/>
        <v>0</v>
      </c>
      <c r="IT285" s="515">
        <f t="shared" si="462"/>
        <v>0</v>
      </c>
      <c r="IU285" s="515">
        <f t="shared" si="462"/>
        <v>0</v>
      </c>
      <c r="IV285" s="515">
        <f t="shared" si="462"/>
        <v>0</v>
      </c>
      <c r="IW285" s="515">
        <f t="shared" si="462"/>
        <v>0</v>
      </c>
      <c r="IX285" s="515">
        <f t="shared" si="462"/>
        <v>0</v>
      </c>
      <c r="IY285" s="515">
        <f t="shared" si="462"/>
        <v>0</v>
      </c>
      <c r="IZ285" s="515">
        <f t="shared" ref="IZ285:LK285" si="463">IF(AND(IZ$167&gt;=EOMONTH($D117,0),IZ$167&lt;EOMONTH($D117,$S117)),-IZ282,0)</f>
        <v>0</v>
      </c>
      <c r="JA285" s="515">
        <f t="shared" si="463"/>
        <v>0</v>
      </c>
      <c r="JB285" s="515">
        <f t="shared" si="463"/>
        <v>0</v>
      </c>
      <c r="JC285" s="515">
        <f t="shared" si="463"/>
        <v>0</v>
      </c>
      <c r="JD285" s="515">
        <f t="shared" si="463"/>
        <v>0</v>
      </c>
      <c r="JE285" s="515">
        <f t="shared" si="463"/>
        <v>0</v>
      </c>
      <c r="JF285" s="515">
        <f t="shared" si="463"/>
        <v>0</v>
      </c>
      <c r="JG285" s="515">
        <f t="shared" si="463"/>
        <v>0</v>
      </c>
      <c r="JH285" s="515">
        <f t="shared" si="463"/>
        <v>0</v>
      </c>
      <c r="JI285" s="515">
        <f t="shared" si="463"/>
        <v>0</v>
      </c>
      <c r="JJ285" s="515">
        <f t="shared" si="463"/>
        <v>0</v>
      </c>
      <c r="JK285" s="515">
        <f t="shared" si="463"/>
        <v>0</v>
      </c>
      <c r="JL285" s="515">
        <f t="shared" si="463"/>
        <v>0</v>
      </c>
      <c r="JM285" s="515">
        <f t="shared" si="463"/>
        <v>0</v>
      </c>
      <c r="JN285" s="515">
        <f t="shared" si="463"/>
        <v>0</v>
      </c>
      <c r="JO285" s="515">
        <f t="shared" si="463"/>
        <v>0</v>
      </c>
      <c r="JP285" s="515">
        <f t="shared" si="463"/>
        <v>0</v>
      </c>
      <c r="JQ285" s="515">
        <f t="shared" si="463"/>
        <v>0</v>
      </c>
      <c r="JR285" s="515">
        <f t="shared" si="463"/>
        <v>0</v>
      </c>
      <c r="JS285" s="515">
        <f t="shared" si="463"/>
        <v>0</v>
      </c>
      <c r="JT285" s="515">
        <f t="shared" si="463"/>
        <v>0</v>
      </c>
      <c r="JU285" s="515">
        <f t="shared" si="463"/>
        <v>0</v>
      </c>
      <c r="JV285" s="515">
        <f t="shared" si="463"/>
        <v>0</v>
      </c>
      <c r="JW285" s="515">
        <f t="shared" si="463"/>
        <v>0</v>
      </c>
      <c r="JX285" s="515">
        <f t="shared" si="463"/>
        <v>0</v>
      </c>
      <c r="JY285" s="515">
        <f t="shared" si="463"/>
        <v>0</v>
      </c>
      <c r="JZ285" s="515">
        <f t="shared" si="463"/>
        <v>0</v>
      </c>
      <c r="KA285" s="515">
        <f t="shared" si="463"/>
        <v>0</v>
      </c>
      <c r="KB285" s="515">
        <f t="shared" si="463"/>
        <v>0</v>
      </c>
      <c r="KC285" s="515">
        <f t="shared" si="463"/>
        <v>0</v>
      </c>
      <c r="KD285" s="515">
        <f t="shared" si="463"/>
        <v>0</v>
      </c>
      <c r="KE285" s="515">
        <f t="shared" si="463"/>
        <v>0</v>
      </c>
      <c r="KF285" s="515">
        <f t="shared" si="463"/>
        <v>0</v>
      </c>
      <c r="KG285" s="515">
        <f t="shared" si="463"/>
        <v>0</v>
      </c>
      <c r="KH285" s="515">
        <f t="shared" si="463"/>
        <v>0</v>
      </c>
      <c r="KI285" s="515">
        <f t="shared" si="463"/>
        <v>0</v>
      </c>
      <c r="KJ285" s="515">
        <f t="shared" si="463"/>
        <v>0</v>
      </c>
      <c r="KK285" s="515">
        <f t="shared" si="463"/>
        <v>0</v>
      </c>
      <c r="KL285" s="515">
        <f t="shared" si="463"/>
        <v>0</v>
      </c>
      <c r="KM285" s="515">
        <f t="shared" si="463"/>
        <v>0</v>
      </c>
      <c r="KN285" s="515">
        <f t="shared" si="463"/>
        <v>0</v>
      </c>
      <c r="KO285" s="515">
        <f t="shared" si="463"/>
        <v>0</v>
      </c>
      <c r="KP285" s="515">
        <f t="shared" si="463"/>
        <v>0</v>
      </c>
      <c r="KQ285" s="515">
        <f t="shared" si="463"/>
        <v>0</v>
      </c>
      <c r="KR285" s="515">
        <f t="shared" si="463"/>
        <v>0</v>
      </c>
      <c r="KS285" s="515">
        <f t="shared" si="463"/>
        <v>0</v>
      </c>
      <c r="KT285" s="515">
        <f t="shared" si="463"/>
        <v>0</v>
      </c>
      <c r="KU285" s="515">
        <f t="shared" si="463"/>
        <v>0</v>
      </c>
      <c r="KV285" s="515">
        <f t="shared" si="463"/>
        <v>0</v>
      </c>
      <c r="KW285" s="515">
        <f t="shared" si="463"/>
        <v>0</v>
      </c>
      <c r="KX285" s="515">
        <f t="shared" si="463"/>
        <v>0</v>
      </c>
      <c r="KY285" s="515">
        <f t="shared" si="463"/>
        <v>0</v>
      </c>
      <c r="KZ285" s="515">
        <f t="shared" si="463"/>
        <v>0</v>
      </c>
      <c r="LA285" s="515">
        <f t="shared" si="463"/>
        <v>0</v>
      </c>
      <c r="LB285" s="515">
        <f t="shared" si="463"/>
        <v>0</v>
      </c>
      <c r="LC285" s="515">
        <f t="shared" si="463"/>
        <v>0</v>
      </c>
      <c r="LD285" s="515">
        <f t="shared" si="463"/>
        <v>0</v>
      </c>
      <c r="LE285" s="515">
        <f t="shared" si="463"/>
        <v>0</v>
      </c>
      <c r="LF285" s="515">
        <f t="shared" si="463"/>
        <v>0</v>
      </c>
      <c r="LG285" s="515">
        <f t="shared" si="463"/>
        <v>0</v>
      </c>
      <c r="LH285" s="515">
        <f t="shared" si="463"/>
        <v>0</v>
      </c>
      <c r="LI285" s="515">
        <f t="shared" si="463"/>
        <v>0</v>
      </c>
      <c r="LJ285" s="515">
        <f t="shared" si="463"/>
        <v>0</v>
      </c>
      <c r="LK285" s="515">
        <f t="shared" si="463"/>
        <v>0</v>
      </c>
      <c r="LL285" s="515">
        <f t="shared" ref="LL285:NK285" si="464">IF(AND(LL$167&gt;=EOMONTH($D117,0),LL$167&lt;EOMONTH($D117,$S117)),-LL282,0)</f>
        <v>0</v>
      </c>
      <c r="LM285" s="515">
        <f t="shared" si="464"/>
        <v>0</v>
      </c>
      <c r="LN285" s="515">
        <f t="shared" si="464"/>
        <v>0</v>
      </c>
      <c r="LO285" s="515">
        <f t="shared" si="464"/>
        <v>0</v>
      </c>
      <c r="LP285" s="515">
        <f t="shared" si="464"/>
        <v>0</v>
      </c>
      <c r="LQ285" s="515">
        <f t="shared" si="464"/>
        <v>0</v>
      </c>
      <c r="LR285" s="515">
        <f t="shared" si="464"/>
        <v>0</v>
      </c>
      <c r="LS285" s="515">
        <f t="shared" si="464"/>
        <v>0</v>
      </c>
      <c r="LT285" s="515">
        <f t="shared" si="464"/>
        <v>0</v>
      </c>
      <c r="LU285" s="515">
        <f t="shared" si="464"/>
        <v>0</v>
      </c>
      <c r="LV285" s="515">
        <f t="shared" si="464"/>
        <v>0</v>
      </c>
      <c r="LW285" s="515">
        <f t="shared" si="464"/>
        <v>0</v>
      </c>
      <c r="LX285" s="515">
        <f t="shared" si="464"/>
        <v>0</v>
      </c>
      <c r="LY285" s="515">
        <f t="shared" si="464"/>
        <v>0</v>
      </c>
      <c r="LZ285" s="515">
        <f t="shared" si="464"/>
        <v>0</v>
      </c>
      <c r="MA285" s="515">
        <f t="shared" si="464"/>
        <v>0</v>
      </c>
      <c r="MB285" s="515">
        <f t="shared" si="464"/>
        <v>0</v>
      </c>
      <c r="MC285" s="515">
        <f t="shared" si="464"/>
        <v>0</v>
      </c>
      <c r="MD285" s="515">
        <f t="shared" si="464"/>
        <v>0</v>
      </c>
      <c r="ME285" s="515">
        <f t="shared" si="464"/>
        <v>0</v>
      </c>
      <c r="MF285" s="515">
        <f t="shared" si="464"/>
        <v>0</v>
      </c>
      <c r="MG285" s="515">
        <f t="shared" si="464"/>
        <v>0</v>
      </c>
      <c r="MH285" s="515">
        <f t="shared" si="464"/>
        <v>0</v>
      </c>
      <c r="MI285" s="515">
        <f t="shared" si="464"/>
        <v>0</v>
      </c>
      <c r="MJ285" s="515">
        <f t="shared" si="464"/>
        <v>0</v>
      </c>
      <c r="MK285" s="515">
        <f t="shared" si="464"/>
        <v>0</v>
      </c>
      <c r="ML285" s="515">
        <f t="shared" si="464"/>
        <v>0</v>
      </c>
      <c r="MM285" s="515">
        <f t="shared" si="464"/>
        <v>0</v>
      </c>
      <c r="MN285" s="515">
        <f t="shared" si="464"/>
        <v>0</v>
      </c>
      <c r="MO285" s="515">
        <f t="shared" si="464"/>
        <v>0</v>
      </c>
      <c r="MP285" s="515">
        <f t="shared" si="464"/>
        <v>0</v>
      </c>
      <c r="MQ285" s="515">
        <f t="shared" si="464"/>
        <v>0</v>
      </c>
      <c r="MR285" s="515">
        <f t="shared" si="464"/>
        <v>0</v>
      </c>
      <c r="MS285" s="515">
        <f t="shared" si="464"/>
        <v>0</v>
      </c>
      <c r="MT285" s="515">
        <f t="shared" si="464"/>
        <v>0</v>
      </c>
      <c r="MU285" s="515">
        <f t="shared" si="464"/>
        <v>0</v>
      </c>
      <c r="MV285" s="515">
        <f t="shared" si="464"/>
        <v>0</v>
      </c>
      <c r="MW285" s="515">
        <f t="shared" si="464"/>
        <v>0</v>
      </c>
      <c r="MX285" s="515">
        <f t="shared" si="464"/>
        <v>0</v>
      </c>
      <c r="MY285" s="515">
        <f t="shared" si="464"/>
        <v>0</v>
      </c>
      <c r="MZ285" s="515">
        <f t="shared" si="464"/>
        <v>0</v>
      </c>
      <c r="NA285" s="515">
        <f t="shared" si="464"/>
        <v>0</v>
      </c>
      <c r="NB285" s="515">
        <f t="shared" si="464"/>
        <v>0</v>
      </c>
      <c r="NC285" s="515">
        <f t="shared" si="464"/>
        <v>0</v>
      </c>
      <c r="ND285" s="515">
        <f t="shared" si="464"/>
        <v>0</v>
      </c>
      <c r="NE285" s="515">
        <f t="shared" si="464"/>
        <v>0</v>
      </c>
      <c r="NF285" s="515">
        <f t="shared" si="464"/>
        <v>0</v>
      </c>
      <c r="NG285" s="515">
        <f t="shared" si="464"/>
        <v>0</v>
      </c>
      <c r="NH285" s="515">
        <f t="shared" si="464"/>
        <v>0</v>
      </c>
      <c r="NI285" s="515">
        <f t="shared" si="464"/>
        <v>0</v>
      </c>
      <c r="NJ285" s="515">
        <f t="shared" si="464"/>
        <v>0</v>
      </c>
      <c r="NK285" s="518">
        <f t="shared" si="464"/>
        <v>0</v>
      </c>
    </row>
    <row r="286" spans="1:375" s="384" customFormat="1" ht="13.8" x14ac:dyDescent="0.3">
      <c r="A286" s="517">
        <f t="shared" si="452"/>
        <v>0</v>
      </c>
      <c r="B286" s="421" t="s">
        <v>326</v>
      </c>
      <c r="C286" s="514" t="s">
        <v>333</v>
      </c>
      <c r="D286" s="515">
        <f t="shared" ref="D286:BO286" si="465">IF(OR(D$167&lt;=EOMONTH($E117,$R117*(1-$O117)),D$167&gt;EOMONTH($E117,$P117*12*(1-$O117)+$Q117*12*$O117+$R117*(1-$O117))),0,FV($W117,ROUNDDOWN(YEARFRAC($D$167,D$167,1),0),,-($U117*(1-$O117)+$V117*$O117)*$B117/12,0))</f>
        <v>0</v>
      </c>
      <c r="E286" s="515">
        <f t="shared" si="465"/>
        <v>0</v>
      </c>
      <c r="F286" s="515">
        <f t="shared" si="465"/>
        <v>0</v>
      </c>
      <c r="G286" s="515">
        <f t="shared" si="465"/>
        <v>0</v>
      </c>
      <c r="H286" s="515">
        <f t="shared" si="465"/>
        <v>0</v>
      </c>
      <c r="I286" s="515">
        <f t="shared" si="465"/>
        <v>0</v>
      </c>
      <c r="J286" s="515">
        <f t="shared" si="465"/>
        <v>0</v>
      </c>
      <c r="K286" s="515">
        <f t="shared" si="465"/>
        <v>0</v>
      </c>
      <c r="L286" s="515">
        <f t="shared" si="465"/>
        <v>0</v>
      </c>
      <c r="M286" s="515">
        <f t="shared" si="465"/>
        <v>0</v>
      </c>
      <c r="N286" s="515">
        <f t="shared" si="465"/>
        <v>0</v>
      </c>
      <c r="O286" s="515">
        <f t="shared" si="465"/>
        <v>0</v>
      </c>
      <c r="P286" s="515">
        <f t="shared" si="465"/>
        <v>0</v>
      </c>
      <c r="Q286" s="515">
        <f t="shared" si="465"/>
        <v>0</v>
      </c>
      <c r="R286" s="515">
        <f t="shared" si="465"/>
        <v>0</v>
      </c>
      <c r="S286" s="515">
        <f t="shared" si="465"/>
        <v>0</v>
      </c>
      <c r="T286" s="515">
        <f t="shared" si="465"/>
        <v>0</v>
      </c>
      <c r="U286" s="515">
        <f t="shared" si="465"/>
        <v>0</v>
      </c>
      <c r="V286" s="515">
        <f t="shared" si="465"/>
        <v>0</v>
      </c>
      <c r="W286" s="515">
        <f t="shared" si="465"/>
        <v>0</v>
      </c>
      <c r="X286" s="515">
        <f t="shared" si="465"/>
        <v>0</v>
      </c>
      <c r="Y286" s="515">
        <f t="shared" si="465"/>
        <v>0</v>
      </c>
      <c r="Z286" s="515">
        <f t="shared" si="465"/>
        <v>0</v>
      </c>
      <c r="AA286" s="515">
        <f t="shared" si="465"/>
        <v>0</v>
      </c>
      <c r="AB286" s="515">
        <f t="shared" si="465"/>
        <v>0</v>
      </c>
      <c r="AC286" s="515">
        <f t="shared" si="465"/>
        <v>0</v>
      </c>
      <c r="AD286" s="515">
        <f t="shared" si="465"/>
        <v>0</v>
      </c>
      <c r="AE286" s="515">
        <f t="shared" si="465"/>
        <v>0</v>
      </c>
      <c r="AF286" s="515">
        <f t="shared" si="465"/>
        <v>0</v>
      </c>
      <c r="AG286" s="515">
        <f t="shared" si="465"/>
        <v>0</v>
      </c>
      <c r="AH286" s="515">
        <f t="shared" si="465"/>
        <v>0</v>
      </c>
      <c r="AI286" s="515">
        <f t="shared" si="465"/>
        <v>0</v>
      </c>
      <c r="AJ286" s="515">
        <f t="shared" si="465"/>
        <v>0</v>
      </c>
      <c r="AK286" s="515">
        <f t="shared" si="465"/>
        <v>0</v>
      </c>
      <c r="AL286" s="515">
        <f t="shared" si="465"/>
        <v>0</v>
      </c>
      <c r="AM286" s="515">
        <f t="shared" si="465"/>
        <v>0</v>
      </c>
      <c r="AN286" s="515">
        <f t="shared" si="465"/>
        <v>0</v>
      </c>
      <c r="AO286" s="515">
        <f t="shared" si="465"/>
        <v>0</v>
      </c>
      <c r="AP286" s="515">
        <f t="shared" si="465"/>
        <v>0</v>
      </c>
      <c r="AQ286" s="515">
        <f t="shared" si="465"/>
        <v>0</v>
      </c>
      <c r="AR286" s="515">
        <f t="shared" si="465"/>
        <v>0</v>
      </c>
      <c r="AS286" s="515">
        <f t="shared" si="465"/>
        <v>0</v>
      </c>
      <c r="AT286" s="515">
        <f t="shared" si="465"/>
        <v>0</v>
      </c>
      <c r="AU286" s="515">
        <f t="shared" si="465"/>
        <v>0</v>
      </c>
      <c r="AV286" s="515">
        <f t="shared" si="465"/>
        <v>0</v>
      </c>
      <c r="AW286" s="515">
        <f t="shared" si="465"/>
        <v>0</v>
      </c>
      <c r="AX286" s="515">
        <f t="shared" si="465"/>
        <v>0</v>
      </c>
      <c r="AY286" s="515">
        <f t="shared" si="465"/>
        <v>0</v>
      </c>
      <c r="AZ286" s="515">
        <f t="shared" si="465"/>
        <v>0</v>
      </c>
      <c r="BA286" s="515">
        <f t="shared" si="465"/>
        <v>0</v>
      </c>
      <c r="BB286" s="515">
        <f t="shared" si="465"/>
        <v>0</v>
      </c>
      <c r="BC286" s="515">
        <f t="shared" si="465"/>
        <v>0</v>
      </c>
      <c r="BD286" s="515">
        <f t="shared" si="465"/>
        <v>0</v>
      </c>
      <c r="BE286" s="515">
        <f t="shared" si="465"/>
        <v>0</v>
      </c>
      <c r="BF286" s="515">
        <f t="shared" si="465"/>
        <v>0</v>
      </c>
      <c r="BG286" s="515">
        <f t="shared" si="465"/>
        <v>0</v>
      </c>
      <c r="BH286" s="515">
        <f t="shared" si="465"/>
        <v>0</v>
      </c>
      <c r="BI286" s="515">
        <f t="shared" si="465"/>
        <v>0</v>
      </c>
      <c r="BJ286" s="515">
        <f t="shared" si="465"/>
        <v>0</v>
      </c>
      <c r="BK286" s="515">
        <f t="shared" si="465"/>
        <v>0</v>
      </c>
      <c r="BL286" s="515">
        <f t="shared" si="465"/>
        <v>0</v>
      </c>
      <c r="BM286" s="515">
        <f t="shared" si="465"/>
        <v>0</v>
      </c>
      <c r="BN286" s="515">
        <f t="shared" si="465"/>
        <v>0</v>
      </c>
      <c r="BO286" s="515">
        <f t="shared" si="465"/>
        <v>0</v>
      </c>
      <c r="BP286" s="515">
        <f t="shared" ref="BP286:EA286" si="466">IF(OR(BP$167&lt;=EOMONTH($E117,$R117*(1-$O117)),BP$167&gt;EOMONTH($E117,$P117*12*(1-$O117)+$Q117*12*$O117+$R117*(1-$O117))),0,FV($W117,ROUNDDOWN(YEARFRAC($D$167,BP$167,1),0),,-($U117*(1-$O117)+$V117*$O117)*$B117/12,0))</f>
        <v>0</v>
      </c>
      <c r="BQ286" s="515">
        <f t="shared" si="466"/>
        <v>0</v>
      </c>
      <c r="BR286" s="515">
        <f t="shared" si="466"/>
        <v>0</v>
      </c>
      <c r="BS286" s="515">
        <f t="shared" si="466"/>
        <v>0</v>
      </c>
      <c r="BT286" s="515">
        <f t="shared" si="466"/>
        <v>0</v>
      </c>
      <c r="BU286" s="515">
        <f t="shared" si="466"/>
        <v>0</v>
      </c>
      <c r="BV286" s="515">
        <f t="shared" si="466"/>
        <v>0</v>
      </c>
      <c r="BW286" s="515">
        <f t="shared" si="466"/>
        <v>0</v>
      </c>
      <c r="BX286" s="515">
        <f t="shared" si="466"/>
        <v>0</v>
      </c>
      <c r="BY286" s="515">
        <f t="shared" si="466"/>
        <v>0</v>
      </c>
      <c r="BZ286" s="515">
        <f t="shared" si="466"/>
        <v>0</v>
      </c>
      <c r="CA286" s="515">
        <f t="shared" si="466"/>
        <v>0</v>
      </c>
      <c r="CB286" s="515">
        <f t="shared" si="466"/>
        <v>0</v>
      </c>
      <c r="CC286" s="515">
        <f t="shared" si="466"/>
        <v>0</v>
      </c>
      <c r="CD286" s="515">
        <f t="shared" si="466"/>
        <v>0</v>
      </c>
      <c r="CE286" s="515">
        <f t="shared" si="466"/>
        <v>0</v>
      </c>
      <c r="CF286" s="515">
        <f t="shared" si="466"/>
        <v>0</v>
      </c>
      <c r="CG286" s="515">
        <f t="shared" si="466"/>
        <v>0</v>
      </c>
      <c r="CH286" s="515">
        <f t="shared" si="466"/>
        <v>0</v>
      </c>
      <c r="CI286" s="515">
        <f t="shared" si="466"/>
        <v>0</v>
      </c>
      <c r="CJ286" s="515">
        <f t="shared" si="466"/>
        <v>0</v>
      </c>
      <c r="CK286" s="515">
        <f t="shared" si="466"/>
        <v>0</v>
      </c>
      <c r="CL286" s="515">
        <f t="shared" si="466"/>
        <v>0</v>
      </c>
      <c r="CM286" s="515">
        <f t="shared" si="466"/>
        <v>0</v>
      </c>
      <c r="CN286" s="515">
        <f t="shared" si="466"/>
        <v>0</v>
      </c>
      <c r="CO286" s="515">
        <f t="shared" si="466"/>
        <v>0</v>
      </c>
      <c r="CP286" s="515">
        <f t="shared" si="466"/>
        <v>0</v>
      </c>
      <c r="CQ286" s="515">
        <f t="shared" si="466"/>
        <v>0</v>
      </c>
      <c r="CR286" s="515">
        <f t="shared" si="466"/>
        <v>0</v>
      </c>
      <c r="CS286" s="515">
        <f t="shared" si="466"/>
        <v>0</v>
      </c>
      <c r="CT286" s="515">
        <f t="shared" si="466"/>
        <v>0</v>
      </c>
      <c r="CU286" s="515">
        <f t="shared" si="466"/>
        <v>0</v>
      </c>
      <c r="CV286" s="515">
        <f t="shared" si="466"/>
        <v>0</v>
      </c>
      <c r="CW286" s="515">
        <f t="shared" si="466"/>
        <v>0</v>
      </c>
      <c r="CX286" s="515">
        <f t="shared" si="466"/>
        <v>0</v>
      </c>
      <c r="CY286" s="515">
        <f t="shared" si="466"/>
        <v>0</v>
      </c>
      <c r="CZ286" s="515">
        <f t="shared" si="466"/>
        <v>0</v>
      </c>
      <c r="DA286" s="515">
        <f t="shared" si="466"/>
        <v>0</v>
      </c>
      <c r="DB286" s="515">
        <f t="shared" si="466"/>
        <v>0</v>
      </c>
      <c r="DC286" s="515">
        <f t="shared" si="466"/>
        <v>0</v>
      </c>
      <c r="DD286" s="515">
        <f t="shared" si="466"/>
        <v>0</v>
      </c>
      <c r="DE286" s="515">
        <f t="shared" si="466"/>
        <v>0</v>
      </c>
      <c r="DF286" s="515">
        <f t="shared" si="466"/>
        <v>0</v>
      </c>
      <c r="DG286" s="515">
        <f t="shared" si="466"/>
        <v>0</v>
      </c>
      <c r="DH286" s="515">
        <f t="shared" si="466"/>
        <v>0</v>
      </c>
      <c r="DI286" s="515">
        <f t="shared" si="466"/>
        <v>0</v>
      </c>
      <c r="DJ286" s="515">
        <f t="shared" si="466"/>
        <v>0</v>
      </c>
      <c r="DK286" s="515">
        <f t="shared" si="466"/>
        <v>0</v>
      </c>
      <c r="DL286" s="515">
        <f t="shared" si="466"/>
        <v>0</v>
      </c>
      <c r="DM286" s="515">
        <f t="shared" si="466"/>
        <v>0</v>
      </c>
      <c r="DN286" s="515">
        <f t="shared" si="466"/>
        <v>0</v>
      </c>
      <c r="DO286" s="515">
        <f t="shared" si="466"/>
        <v>0</v>
      </c>
      <c r="DP286" s="515">
        <f t="shared" si="466"/>
        <v>0</v>
      </c>
      <c r="DQ286" s="515">
        <f t="shared" si="466"/>
        <v>0</v>
      </c>
      <c r="DR286" s="515">
        <f t="shared" si="466"/>
        <v>0</v>
      </c>
      <c r="DS286" s="515">
        <f t="shared" si="466"/>
        <v>0</v>
      </c>
      <c r="DT286" s="515">
        <f t="shared" si="466"/>
        <v>0</v>
      </c>
      <c r="DU286" s="515">
        <f t="shared" si="466"/>
        <v>0</v>
      </c>
      <c r="DV286" s="515">
        <f t="shared" si="466"/>
        <v>0</v>
      </c>
      <c r="DW286" s="515">
        <f t="shared" si="466"/>
        <v>0</v>
      </c>
      <c r="DX286" s="515">
        <f t="shared" si="466"/>
        <v>0</v>
      </c>
      <c r="DY286" s="515">
        <f t="shared" si="466"/>
        <v>0</v>
      </c>
      <c r="DZ286" s="515">
        <f t="shared" si="466"/>
        <v>0</v>
      </c>
      <c r="EA286" s="515">
        <f t="shared" si="466"/>
        <v>0</v>
      </c>
      <c r="EB286" s="515">
        <f t="shared" ref="EB286:GM286" si="467">IF(OR(EB$167&lt;=EOMONTH($E117,$R117*(1-$O117)),EB$167&gt;EOMONTH($E117,$P117*12*(1-$O117)+$Q117*12*$O117+$R117*(1-$O117))),0,FV($W117,ROUNDDOWN(YEARFRAC($D$167,EB$167,1),0),,-($U117*(1-$O117)+$V117*$O117)*$B117/12,0))</f>
        <v>0</v>
      </c>
      <c r="EC286" s="515">
        <f t="shared" si="467"/>
        <v>0</v>
      </c>
      <c r="ED286" s="515">
        <f t="shared" si="467"/>
        <v>0</v>
      </c>
      <c r="EE286" s="515">
        <f t="shared" si="467"/>
        <v>0</v>
      </c>
      <c r="EF286" s="515">
        <f t="shared" si="467"/>
        <v>0</v>
      </c>
      <c r="EG286" s="515">
        <f t="shared" si="467"/>
        <v>0</v>
      </c>
      <c r="EH286" s="515">
        <f t="shared" si="467"/>
        <v>0</v>
      </c>
      <c r="EI286" s="515">
        <f t="shared" si="467"/>
        <v>0</v>
      </c>
      <c r="EJ286" s="515">
        <f t="shared" si="467"/>
        <v>0</v>
      </c>
      <c r="EK286" s="515">
        <f t="shared" si="467"/>
        <v>0</v>
      </c>
      <c r="EL286" s="515">
        <f t="shared" si="467"/>
        <v>0</v>
      </c>
      <c r="EM286" s="515">
        <f t="shared" si="467"/>
        <v>0</v>
      </c>
      <c r="EN286" s="515">
        <f t="shared" si="467"/>
        <v>0</v>
      </c>
      <c r="EO286" s="515">
        <f t="shared" si="467"/>
        <v>0</v>
      </c>
      <c r="EP286" s="515">
        <f t="shared" si="467"/>
        <v>0</v>
      </c>
      <c r="EQ286" s="515">
        <f t="shared" si="467"/>
        <v>0</v>
      </c>
      <c r="ER286" s="515">
        <f t="shared" si="467"/>
        <v>0</v>
      </c>
      <c r="ES286" s="515">
        <f t="shared" si="467"/>
        <v>0</v>
      </c>
      <c r="ET286" s="515">
        <f t="shared" si="467"/>
        <v>0</v>
      </c>
      <c r="EU286" s="515">
        <f t="shared" si="467"/>
        <v>0</v>
      </c>
      <c r="EV286" s="515">
        <f t="shared" si="467"/>
        <v>0</v>
      </c>
      <c r="EW286" s="515">
        <f t="shared" si="467"/>
        <v>0</v>
      </c>
      <c r="EX286" s="515">
        <f t="shared" si="467"/>
        <v>0</v>
      </c>
      <c r="EY286" s="515">
        <f t="shared" si="467"/>
        <v>0</v>
      </c>
      <c r="EZ286" s="515">
        <f t="shared" si="467"/>
        <v>0</v>
      </c>
      <c r="FA286" s="515">
        <f t="shared" si="467"/>
        <v>0</v>
      </c>
      <c r="FB286" s="515">
        <f t="shared" si="467"/>
        <v>0</v>
      </c>
      <c r="FC286" s="515">
        <f t="shared" si="467"/>
        <v>0</v>
      </c>
      <c r="FD286" s="515">
        <f t="shared" si="467"/>
        <v>0</v>
      </c>
      <c r="FE286" s="515">
        <f t="shared" si="467"/>
        <v>0</v>
      </c>
      <c r="FF286" s="515">
        <f t="shared" si="467"/>
        <v>0</v>
      </c>
      <c r="FG286" s="515">
        <f t="shared" si="467"/>
        <v>0</v>
      </c>
      <c r="FH286" s="515">
        <f t="shared" si="467"/>
        <v>0</v>
      </c>
      <c r="FI286" s="515">
        <f t="shared" si="467"/>
        <v>0</v>
      </c>
      <c r="FJ286" s="515">
        <f t="shared" si="467"/>
        <v>0</v>
      </c>
      <c r="FK286" s="515">
        <f t="shared" si="467"/>
        <v>0</v>
      </c>
      <c r="FL286" s="515">
        <f t="shared" si="467"/>
        <v>0</v>
      </c>
      <c r="FM286" s="515">
        <f t="shared" si="467"/>
        <v>0</v>
      </c>
      <c r="FN286" s="515">
        <f t="shared" si="467"/>
        <v>0</v>
      </c>
      <c r="FO286" s="515">
        <f t="shared" si="467"/>
        <v>0</v>
      </c>
      <c r="FP286" s="515">
        <f t="shared" si="467"/>
        <v>0</v>
      </c>
      <c r="FQ286" s="515">
        <f t="shared" si="467"/>
        <v>0</v>
      </c>
      <c r="FR286" s="515">
        <f t="shared" si="467"/>
        <v>0</v>
      </c>
      <c r="FS286" s="515">
        <f t="shared" si="467"/>
        <v>0</v>
      </c>
      <c r="FT286" s="515">
        <f t="shared" si="467"/>
        <v>0</v>
      </c>
      <c r="FU286" s="515">
        <f t="shared" si="467"/>
        <v>0</v>
      </c>
      <c r="FV286" s="515">
        <f t="shared" si="467"/>
        <v>0</v>
      </c>
      <c r="FW286" s="515">
        <f t="shared" si="467"/>
        <v>0</v>
      </c>
      <c r="FX286" s="515">
        <f t="shared" si="467"/>
        <v>0</v>
      </c>
      <c r="FY286" s="515">
        <f t="shared" si="467"/>
        <v>0</v>
      </c>
      <c r="FZ286" s="515">
        <f t="shared" si="467"/>
        <v>0</v>
      </c>
      <c r="GA286" s="515">
        <f t="shared" si="467"/>
        <v>0</v>
      </c>
      <c r="GB286" s="515">
        <f t="shared" si="467"/>
        <v>0</v>
      </c>
      <c r="GC286" s="515">
        <f t="shared" si="467"/>
        <v>0</v>
      </c>
      <c r="GD286" s="515">
        <f t="shared" si="467"/>
        <v>0</v>
      </c>
      <c r="GE286" s="515">
        <f t="shared" si="467"/>
        <v>0</v>
      </c>
      <c r="GF286" s="515">
        <f t="shared" si="467"/>
        <v>0</v>
      </c>
      <c r="GG286" s="515">
        <f t="shared" si="467"/>
        <v>0</v>
      </c>
      <c r="GH286" s="515">
        <f t="shared" si="467"/>
        <v>0</v>
      </c>
      <c r="GI286" s="515">
        <f t="shared" si="467"/>
        <v>0</v>
      </c>
      <c r="GJ286" s="515">
        <f t="shared" si="467"/>
        <v>0</v>
      </c>
      <c r="GK286" s="515">
        <f t="shared" si="467"/>
        <v>0</v>
      </c>
      <c r="GL286" s="515">
        <f t="shared" si="467"/>
        <v>0</v>
      </c>
      <c r="GM286" s="515">
        <f t="shared" si="467"/>
        <v>0</v>
      </c>
      <c r="GN286" s="515">
        <f t="shared" ref="GN286:IY286" si="468">IF(OR(GN$167&lt;=EOMONTH($E117,$R117*(1-$O117)),GN$167&gt;EOMONTH($E117,$P117*12*(1-$O117)+$Q117*12*$O117+$R117*(1-$O117))),0,FV($W117,ROUNDDOWN(YEARFRAC($D$167,GN$167,1),0),,-($U117*(1-$O117)+$V117*$O117)*$B117/12,0))</f>
        <v>0</v>
      </c>
      <c r="GO286" s="515">
        <f t="shared" si="468"/>
        <v>0</v>
      </c>
      <c r="GP286" s="515">
        <f t="shared" si="468"/>
        <v>0</v>
      </c>
      <c r="GQ286" s="515">
        <f t="shared" si="468"/>
        <v>0</v>
      </c>
      <c r="GR286" s="515">
        <f t="shared" si="468"/>
        <v>0</v>
      </c>
      <c r="GS286" s="515">
        <f t="shared" si="468"/>
        <v>0</v>
      </c>
      <c r="GT286" s="515">
        <f t="shared" si="468"/>
        <v>0</v>
      </c>
      <c r="GU286" s="515">
        <f t="shared" si="468"/>
        <v>0</v>
      </c>
      <c r="GV286" s="515">
        <f t="shared" si="468"/>
        <v>0</v>
      </c>
      <c r="GW286" s="515">
        <f t="shared" si="468"/>
        <v>0</v>
      </c>
      <c r="GX286" s="515">
        <f t="shared" si="468"/>
        <v>0</v>
      </c>
      <c r="GY286" s="515">
        <f t="shared" si="468"/>
        <v>0</v>
      </c>
      <c r="GZ286" s="515">
        <f t="shared" si="468"/>
        <v>0</v>
      </c>
      <c r="HA286" s="515">
        <f t="shared" si="468"/>
        <v>0</v>
      </c>
      <c r="HB286" s="515">
        <f t="shared" si="468"/>
        <v>0</v>
      </c>
      <c r="HC286" s="515">
        <f t="shared" si="468"/>
        <v>0</v>
      </c>
      <c r="HD286" s="515">
        <f t="shared" si="468"/>
        <v>0</v>
      </c>
      <c r="HE286" s="515">
        <f t="shared" si="468"/>
        <v>0</v>
      </c>
      <c r="HF286" s="515">
        <f t="shared" si="468"/>
        <v>0</v>
      </c>
      <c r="HG286" s="515">
        <f t="shared" si="468"/>
        <v>0</v>
      </c>
      <c r="HH286" s="515">
        <f t="shared" si="468"/>
        <v>0</v>
      </c>
      <c r="HI286" s="515">
        <f t="shared" si="468"/>
        <v>0</v>
      </c>
      <c r="HJ286" s="515">
        <f t="shared" si="468"/>
        <v>0</v>
      </c>
      <c r="HK286" s="515">
        <f t="shared" si="468"/>
        <v>0</v>
      </c>
      <c r="HL286" s="515">
        <f t="shared" si="468"/>
        <v>0</v>
      </c>
      <c r="HM286" s="515">
        <f t="shared" si="468"/>
        <v>0</v>
      </c>
      <c r="HN286" s="515">
        <f t="shared" si="468"/>
        <v>0</v>
      </c>
      <c r="HO286" s="515">
        <f t="shared" si="468"/>
        <v>0</v>
      </c>
      <c r="HP286" s="515">
        <f t="shared" si="468"/>
        <v>0</v>
      </c>
      <c r="HQ286" s="515">
        <f t="shared" si="468"/>
        <v>0</v>
      </c>
      <c r="HR286" s="515">
        <f t="shared" si="468"/>
        <v>0</v>
      </c>
      <c r="HS286" s="515">
        <f t="shared" si="468"/>
        <v>0</v>
      </c>
      <c r="HT286" s="515">
        <f t="shared" si="468"/>
        <v>0</v>
      </c>
      <c r="HU286" s="515">
        <f t="shared" si="468"/>
        <v>0</v>
      </c>
      <c r="HV286" s="515">
        <f t="shared" si="468"/>
        <v>0</v>
      </c>
      <c r="HW286" s="515">
        <f t="shared" si="468"/>
        <v>0</v>
      </c>
      <c r="HX286" s="515">
        <f t="shared" si="468"/>
        <v>0</v>
      </c>
      <c r="HY286" s="515">
        <f t="shared" si="468"/>
        <v>0</v>
      </c>
      <c r="HZ286" s="515">
        <f t="shared" si="468"/>
        <v>0</v>
      </c>
      <c r="IA286" s="515">
        <f t="shared" si="468"/>
        <v>0</v>
      </c>
      <c r="IB286" s="515">
        <f t="shared" si="468"/>
        <v>0</v>
      </c>
      <c r="IC286" s="515">
        <f t="shared" si="468"/>
        <v>0</v>
      </c>
      <c r="ID286" s="515">
        <f t="shared" si="468"/>
        <v>0</v>
      </c>
      <c r="IE286" s="515">
        <f t="shared" si="468"/>
        <v>0</v>
      </c>
      <c r="IF286" s="515">
        <f t="shared" si="468"/>
        <v>0</v>
      </c>
      <c r="IG286" s="515">
        <f t="shared" si="468"/>
        <v>0</v>
      </c>
      <c r="IH286" s="515">
        <f t="shared" si="468"/>
        <v>0</v>
      </c>
      <c r="II286" s="515">
        <f t="shared" si="468"/>
        <v>0</v>
      </c>
      <c r="IJ286" s="515">
        <f t="shared" si="468"/>
        <v>0</v>
      </c>
      <c r="IK286" s="515">
        <f t="shared" si="468"/>
        <v>0</v>
      </c>
      <c r="IL286" s="515">
        <f t="shared" si="468"/>
        <v>0</v>
      </c>
      <c r="IM286" s="515">
        <f t="shared" si="468"/>
        <v>0</v>
      </c>
      <c r="IN286" s="515">
        <f t="shared" si="468"/>
        <v>0</v>
      </c>
      <c r="IO286" s="515">
        <f t="shared" si="468"/>
        <v>0</v>
      </c>
      <c r="IP286" s="515">
        <f t="shared" si="468"/>
        <v>0</v>
      </c>
      <c r="IQ286" s="515">
        <f t="shared" si="468"/>
        <v>0</v>
      </c>
      <c r="IR286" s="515">
        <f t="shared" si="468"/>
        <v>0</v>
      </c>
      <c r="IS286" s="515">
        <f t="shared" si="468"/>
        <v>0</v>
      </c>
      <c r="IT286" s="515">
        <f t="shared" si="468"/>
        <v>0</v>
      </c>
      <c r="IU286" s="515">
        <f t="shared" si="468"/>
        <v>0</v>
      </c>
      <c r="IV286" s="515">
        <f t="shared" si="468"/>
        <v>0</v>
      </c>
      <c r="IW286" s="515">
        <f t="shared" si="468"/>
        <v>0</v>
      </c>
      <c r="IX286" s="515">
        <f t="shared" si="468"/>
        <v>0</v>
      </c>
      <c r="IY286" s="515">
        <f t="shared" si="468"/>
        <v>0</v>
      </c>
      <c r="IZ286" s="515">
        <f t="shared" ref="IZ286:LK286" si="469">IF(OR(IZ$167&lt;=EOMONTH($E117,$R117*(1-$O117)),IZ$167&gt;EOMONTH($E117,$P117*12*(1-$O117)+$Q117*12*$O117+$R117*(1-$O117))),0,FV($W117,ROUNDDOWN(YEARFRAC($D$167,IZ$167,1),0),,-($U117*(1-$O117)+$V117*$O117)*$B117/12,0))</f>
        <v>0</v>
      </c>
      <c r="JA286" s="515">
        <f t="shared" si="469"/>
        <v>0</v>
      </c>
      <c r="JB286" s="515">
        <f t="shared" si="469"/>
        <v>0</v>
      </c>
      <c r="JC286" s="515">
        <f t="shared" si="469"/>
        <v>0</v>
      </c>
      <c r="JD286" s="515">
        <f t="shared" si="469"/>
        <v>0</v>
      </c>
      <c r="JE286" s="515">
        <f t="shared" si="469"/>
        <v>0</v>
      </c>
      <c r="JF286" s="515">
        <f t="shared" si="469"/>
        <v>0</v>
      </c>
      <c r="JG286" s="515">
        <f t="shared" si="469"/>
        <v>0</v>
      </c>
      <c r="JH286" s="515">
        <f t="shared" si="469"/>
        <v>0</v>
      </c>
      <c r="JI286" s="515">
        <f t="shared" si="469"/>
        <v>0</v>
      </c>
      <c r="JJ286" s="515">
        <f t="shared" si="469"/>
        <v>0</v>
      </c>
      <c r="JK286" s="515">
        <f t="shared" si="469"/>
        <v>0</v>
      </c>
      <c r="JL286" s="515">
        <f t="shared" si="469"/>
        <v>0</v>
      </c>
      <c r="JM286" s="515">
        <f t="shared" si="469"/>
        <v>0</v>
      </c>
      <c r="JN286" s="515">
        <f t="shared" si="469"/>
        <v>0</v>
      </c>
      <c r="JO286" s="515">
        <f t="shared" si="469"/>
        <v>0</v>
      </c>
      <c r="JP286" s="515">
        <f t="shared" si="469"/>
        <v>0</v>
      </c>
      <c r="JQ286" s="515">
        <f t="shared" si="469"/>
        <v>0</v>
      </c>
      <c r="JR286" s="515">
        <f t="shared" si="469"/>
        <v>0</v>
      </c>
      <c r="JS286" s="515">
        <f t="shared" si="469"/>
        <v>0</v>
      </c>
      <c r="JT286" s="515">
        <f t="shared" si="469"/>
        <v>0</v>
      </c>
      <c r="JU286" s="515">
        <f t="shared" si="469"/>
        <v>0</v>
      </c>
      <c r="JV286" s="515">
        <f t="shared" si="469"/>
        <v>0</v>
      </c>
      <c r="JW286" s="515">
        <f t="shared" si="469"/>
        <v>0</v>
      </c>
      <c r="JX286" s="515">
        <f t="shared" si="469"/>
        <v>0</v>
      </c>
      <c r="JY286" s="515">
        <f t="shared" si="469"/>
        <v>0</v>
      </c>
      <c r="JZ286" s="515">
        <f t="shared" si="469"/>
        <v>0</v>
      </c>
      <c r="KA286" s="515">
        <f t="shared" si="469"/>
        <v>0</v>
      </c>
      <c r="KB286" s="515">
        <f t="shared" si="469"/>
        <v>0</v>
      </c>
      <c r="KC286" s="515">
        <f t="shared" si="469"/>
        <v>0</v>
      </c>
      <c r="KD286" s="515">
        <f t="shared" si="469"/>
        <v>0</v>
      </c>
      <c r="KE286" s="515">
        <f t="shared" si="469"/>
        <v>0</v>
      </c>
      <c r="KF286" s="515">
        <f t="shared" si="469"/>
        <v>0</v>
      </c>
      <c r="KG286" s="515">
        <f t="shared" si="469"/>
        <v>0</v>
      </c>
      <c r="KH286" s="515">
        <f t="shared" si="469"/>
        <v>0</v>
      </c>
      <c r="KI286" s="515">
        <f t="shared" si="469"/>
        <v>0</v>
      </c>
      <c r="KJ286" s="515">
        <f t="shared" si="469"/>
        <v>0</v>
      </c>
      <c r="KK286" s="515">
        <f t="shared" si="469"/>
        <v>0</v>
      </c>
      <c r="KL286" s="515">
        <f t="shared" si="469"/>
        <v>0</v>
      </c>
      <c r="KM286" s="515">
        <f t="shared" si="469"/>
        <v>0</v>
      </c>
      <c r="KN286" s="515">
        <f t="shared" si="469"/>
        <v>0</v>
      </c>
      <c r="KO286" s="515">
        <f t="shared" si="469"/>
        <v>0</v>
      </c>
      <c r="KP286" s="515">
        <f t="shared" si="469"/>
        <v>0</v>
      </c>
      <c r="KQ286" s="515">
        <f t="shared" si="469"/>
        <v>0</v>
      </c>
      <c r="KR286" s="515">
        <f t="shared" si="469"/>
        <v>0</v>
      </c>
      <c r="KS286" s="515">
        <f t="shared" si="469"/>
        <v>0</v>
      </c>
      <c r="KT286" s="515">
        <f t="shared" si="469"/>
        <v>0</v>
      </c>
      <c r="KU286" s="515">
        <f t="shared" si="469"/>
        <v>0</v>
      </c>
      <c r="KV286" s="515">
        <f t="shared" si="469"/>
        <v>0</v>
      </c>
      <c r="KW286" s="515">
        <f t="shared" si="469"/>
        <v>0</v>
      </c>
      <c r="KX286" s="515">
        <f t="shared" si="469"/>
        <v>0</v>
      </c>
      <c r="KY286" s="515">
        <f t="shared" si="469"/>
        <v>0</v>
      </c>
      <c r="KZ286" s="515">
        <f t="shared" si="469"/>
        <v>0</v>
      </c>
      <c r="LA286" s="515">
        <f t="shared" si="469"/>
        <v>0</v>
      </c>
      <c r="LB286" s="515">
        <f t="shared" si="469"/>
        <v>0</v>
      </c>
      <c r="LC286" s="515">
        <f t="shared" si="469"/>
        <v>0</v>
      </c>
      <c r="LD286" s="515">
        <f t="shared" si="469"/>
        <v>0</v>
      </c>
      <c r="LE286" s="515">
        <f t="shared" si="469"/>
        <v>0</v>
      </c>
      <c r="LF286" s="515">
        <f t="shared" si="469"/>
        <v>0</v>
      </c>
      <c r="LG286" s="515">
        <f t="shared" si="469"/>
        <v>0</v>
      </c>
      <c r="LH286" s="515">
        <f t="shared" si="469"/>
        <v>0</v>
      </c>
      <c r="LI286" s="515">
        <f t="shared" si="469"/>
        <v>0</v>
      </c>
      <c r="LJ286" s="515">
        <f t="shared" si="469"/>
        <v>0</v>
      </c>
      <c r="LK286" s="515">
        <f t="shared" si="469"/>
        <v>0</v>
      </c>
      <c r="LL286" s="515">
        <f t="shared" ref="LL286:NK286" si="470">IF(OR(LL$167&lt;=EOMONTH($E117,$R117*(1-$O117)),LL$167&gt;EOMONTH($E117,$P117*12*(1-$O117)+$Q117*12*$O117+$R117*(1-$O117))),0,FV($W117,ROUNDDOWN(YEARFRAC($D$167,LL$167,1),0),,-($U117*(1-$O117)+$V117*$O117)*$B117/12,0))</f>
        <v>0</v>
      </c>
      <c r="LM286" s="515">
        <f t="shared" si="470"/>
        <v>0</v>
      </c>
      <c r="LN286" s="515">
        <f t="shared" si="470"/>
        <v>0</v>
      </c>
      <c r="LO286" s="515">
        <f t="shared" si="470"/>
        <v>0</v>
      </c>
      <c r="LP286" s="515">
        <f t="shared" si="470"/>
        <v>0</v>
      </c>
      <c r="LQ286" s="515">
        <f t="shared" si="470"/>
        <v>0</v>
      </c>
      <c r="LR286" s="515">
        <f t="shared" si="470"/>
        <v>0</v>
      </c>
      <c r="LS286" s="515">
        <f t="shared" si="470"/>
        <v>0</v>
      </c>
      <c r="LT286" s="515">
        <f t="shared" si="470"/>
        <v>0</v>
      </c>
      <c r="LU286" s="515">
        <f t="shared" si="470"/>
        <v>0</v>
      </c>
      <c r="LV286" s="515">
        <f t="shared" si="470"/>
        <v>0</v>
      </c>
      <c r="LW286" s="515">
        <f t="shared" si="470"/>
        <v>0</v>
      </c>
      <c r="LX286" s="515">
        <f t="shared" si="470"/>
        <v>0</v>
      </c>
      <c r="LY286" s="515">
        <f t="shared" si="470"/>
        <v>0</v>
      </c>
      <c r="LZ286" s="515">
        <f t="shared" si="470"/>
        <v>0</v>
      </c>
      <c r="MA286" s="515">
        <f t="shared" si="470"/>
        <v>0</v>
      </c>
      <c r="MB286" s="515">
        <f t="shared" si="470"/>
        <v>0</v>
      </c>
      <c r="MC286" s="515">
        <f t="shared" si="470"/>
        <v>0</v>
      </c>
      <c r="MD286" s="515">
        <f t="shared" si="470"/>
        <v>0</v>
      </c>
      <c r="ME286" s="515">
        <f t="shared" si="470"/>
        <v>0</v>
      </c>
      <c r="MF286" s="515">
        <f t="shared" si="470"/>
        <v>0</v>
      </c>
      <c r="MG286" s="515">
        <f t="shared" si="470"/>
        <v>0</v>
      </c>
      <c r="MH286" s="515">
        <f t="shared" si="470"/>
        <v>0</v>
      </c>
      <c r="MI286" s="515">
        <f t="shared" si="470"/>
        <v>0</v>
      </c>
      <c r="MJ286" s="515">
        <f t="shared" si="470"/>
        <v>0</v>
      </c>
      <c r="MK286" s="515">
        <f t="shared" si="470"/>
        <v>0</v>
      </c>
      <c r="ML286" s="515">
        <f t="shared" si="470"/>
        <v>0</v>
      </c>
      <c r="MM286" s="515">
        <f t="shared" si="470"/>
        <v>0</v>
      </c>
      <c r="MN286" s="515">
        <f t="shared" si="470"/>
        <v>0</v>
      </c>
      <c r="MO286" s="515">
        <f t="shared" si="470"/>
        <v>0</v>
      </c>
      <c r="MP286" s="515">
        <f t="shared" si="470"/>
        <v>0</v>
      </c>
      <c r="MQ286" s="515">
        <f t="shared" si="470"/>
        <v>0</v>
      </c>
      <c r="MR286" s="515">
        <f t="shared" si="470"/>
        <v>0</v>
      </c>
      <c r="MS286" s="515">
        <f t="shared" si="470"/>
        <v>0</v>
      </c>
      <c r="MT286" s="515">
        <f t="shared" si="470"/>
        <v>0</v>
      </c>
      <c r="MU286" s="515">
        <f t="shared" si="470"/>
        <v>0</v>
      </c>
      <c r="MV286" s="515">
        <f t="shared" si="470"/>
        <v>0</v>
      </c>
      <c r="MW286" s="515">
        <f t="shared" si="470"/>
        <v>0</v>
      </c>
      <c r="MX286" s="515">
        <f t="shared" si="470"/>
        <v>0</v>
      </c>
      <c r="MY286" s="515">
        <f t="shared" si="470"/>
        <v>0</v>
      </c>
      <c r="MZ286" s="515">
        <f t="shared" si="470"/>
        <v>0</v>
      </c>
      <c r="NA286" s="515">
        <f t="shared" si="470"/>
        <v>0</v>
      </c>
      <c r="NB286" s="515">
        <f t="shared" si="470"/>
        <v>0</v>
      </c>
      <c r="NC286" s="515">
        <f t="shared" si="470"/>
        <v>0</v>
      </c>
      <c r="ND286" s="515">
        <f t="shared" si="470"/>
        <v>0</v>
      </c>
      <c r="NE286" s="515">
        <f t="shared" si="470"/>
        <v>0</v>
      </c>
      <c r="NF286" s="515">
        <f t="shared" si="470"/>
        <v>0</v>
      </c>
      <c r="NG286" s="515">
        <f t="shared" si="470"/>
        <v>0</v>
      </c>
      <c r="NH286" s="515">
        <f t="shared" si="470"/>
        <v>0</v>
      </c>
      <c r="NI286" s="515">
        <f t="shared" si="470"/>
        <v>0</v>
      </c>
      <c r="NJ286" s="515">
        <f t="shared" si="470"/>
        <v>0</v>
      </c>
      <c r="NK286" s="518">
        <f t="shared" si="470"/>
        <v>0</v>
      </c>
    </row>
    <row r="287" spans="1:375" s="384" customFormat="1" ht="13.8" x14ac:dyDescent="0.3">
      <c r="A287" s="517">
        <f t="shared" si="452"/>
        <v>0</v>
      </c>
      <c r="B287" s="421" t="s">
        <v>331</v>
      </c>
      <c r="C287" s="514" t="s">
        <v>334</v>
      </c>
      <c r="D287" s="515">
        <f t="shared" ref="D287:BO287" si="471">IF(AND(D$167&gt;EOMONTH($E117,$R117*(1-$O117)),D$167&lt;=EOMONTH($E117,$R117*(1-$O117)+$S117*(1-$O117)+$T117*$O117)),-D286,0)</f>
        <v>0</v>
      </c>
      <c r="E287" s="515">
        <f t="shared" si="471"/>
        <v>0</v>
      </c>
      <c r="F287" s="515">
        <f t="shared" si="471"/>
        <v>0</v>
      </c>
      <c r="G287" s="515">
        <f t="shared" si="471"/>
        <v>0</v>
      </c>
      <c r="H287" s="515">
        <f t="shared" si="471"/>
        <v>0</v>
      </c>
      <c r="I287" s="515">
        <f t="shared" si="471"/>
        <v>0</v>
      </c>
      <c r="J287" s="515">
        <f t="shared" si="471"/>
        <v>0</v>
      </c>
      <c r="K287" s="515">
        <f t="shared" si="471"/>
        <v>0</v>
      </c>
      <c r="L287" s="515">
        <f t="shared" si="471"/>
        <v>0</v>
      </c>
      <c r="M287" s="515">
        <f t="shared" si="471"/>
        <v>0</v>
      </c>
      <c r="N287" s="515">
        <f t="shared" si="471"/>
        <v>0</v>
      </c>
      <c r="O287" s="515">
        <f t="shared" si="471"/>
        <v>0</v>
      </c>
      <c r="P287" s="515">
        <f t="shared" si="471"/>
        <v>0</v>
      </c>
      <c r="Q287" s="515">
        <f t="shared" si="471"/>
        <v>0</v>
      </c>
      <c r="R287" s="515">
        <f t="shared" si="471"/>
        <v>0</v>
      </c>
      <c r="S287" s="515">
        <f t="shared" si="471"/>
        <v>0</v>
      </c>
      <c r="T287" s="515">
        <f t="shared" si="471"/>
        <v>0</v>
      </c>
      <c r="U287" s="515">
        <f t="shared" si="471"/>
        <v>0</v>
      </c>
      <c r="V287" s="515">
        <f t="shared" si="471"/>
        <v>0</v>
      </c>
      <c r="W287" s="515">
        <f t="shared" si="471"/>
        <v>0</v>
      </c>
      <c r="X287" s="515">
        <f t="shared" si="471"/>
        <v>0</v>
      </c>
      <c r="Y287" s="515">
        <f t="shared" si="471"/>
        <v>0</v>
      </c>
      <c r="Z287" s="515">
        <f t="shared" si="471"/>
        <v>0</v>
      </c>
      <c r="AA287" s="515">
        <f t="shared" si="471"/>
        <v>0</v>
      </c>
      <c r="AB287" s="515">
        <f t="shared" si="471"/>
        <v>0</v>
      </c>
      <c r="AC287" s="515">
        <f t="shared" si="471"/>
        <v>0</v>
      </c>
      <c r="AD287" s="515">
        <f t="shared" si="471"/>
        <v>0</v>
      </c>
      <c r="AE287" s="515">
        <f t="shared" si="471"/>
        <v>0</v>
      </c>
      <c r="AF287" s="515">
        <f t="shared" si="471"/>
        <v>0</v>
      </c>
      <c r="AG287" s="515">
        <f t="shared" si="471"/>
        <v>0</v>
      </c>
      <c r="AH287" s="515">
        <f t="shared" si="471"/>
        <v>0</v>
      </c>
      <c r="AI287" s="515">
        <f t="shared" si="471"/>
        <v>0</v>
      </c>
      <c r="AJ287" s="515">
        <f t="shared" si="471"/>
        <v>0</v>
      </c>
      <c r="AK287" s="515">
        <f t="shared" si="471"/>
        <v>0</v>
      </c>
      <c r="AL287" s="515">
        <f t="shared" si="471"/>
        <v>0</v>
      </c>
      <c r="AM287" s="515">
        <f t="shared" si="471"/>
        <v>0</v>
      </c>
      <c r="AN287" s="515">
        <f t="shared" si="471"/>
        <v>0</v>
      </c>
      <c r="AO287" s="515">
        <f t="shared" si="471"/>
        <v>0</v>
      </c>
      <c r="AP287" s="515">
        <f t="shared" si="471"/>
        <v>0</v>
      </c>
      <c r="AQ287" s="515">
        <f t="shared" si="471"/>
        <v>0</v>
      </c>
      <c r="AR287" s="515">
        <f t="shared" si="471"/>
        <v>0</v>
      </c>
      <c r="AS287" s="515">
        <f t="shared" si="471"/>
        <v>0</v>
      </c>
      <c r="AT287" s="515">
        <f t="shared" si="471"/>
        <v>0</v>
      </c>
      <c r="AU287" s="515">
        <f t="shared" si="471"/>
        <v>0</v>
      </c>
      <c r="AV287" s="515">
        <f t="shared" si="471"/>
        <v>0</v>
      </c>
      <c r="AW287" s="515">
        <f t="shared" si="471"/>
        <v>0</v>
      </c>
      <c r="AX287" s="515">
        <f t="shared" si="471"/>
        <v>0</v>
      </c>
      <c r="AY287" s="515">
        <f t="shared" si="471"/>
        <v>0</v>
      </c>
      <c r="AZ287" s="515">
        <f t="shared" si="471"/>
        <v>0</v>
      </c>
      <c r="BA287" s="515">
        <f t="shared" si="471"/>
        <v>0</v>
      </c>
      <c r="BB287" s="515">
        <f t="shared" si="471"/>
        <v>0</v>
      </c>
      <c r="BC287" s="515">
        <f t="shared" si="471"/>
        <v>0</v>
      </c>
      <c r="BD287" s="515">
        <f t="shared" si="471"/>
        <v>0</v>
      </c>
      <c r="BE287" s="515">
        <f t="shared" si="471"/>
        <v>0</v>
      </c>
      <c r="BF287" s="515">
        <f t="shared" si="471"/>
        <v>0</v>
      </c>
      <c r="BG287" s="515">
        <f t="shared" si="471"/>
        <v>0</v>
      </c>
      <c r="BH287" s="515">
        <f t="shared" si="471"/>
        <v>0</v>
      </c>
      <c r="BI287" s="515">
        <f t="shared" si="471"/>
        <v>0</v>
      </c>
      <c r="BJ287" s="515">
        <f t="shared" si="471"/>
        <v>0</v>
      </c>
      <c r="BK287" s="515">
        <f t="shared" si="471"/>
        <v>0</v>
      </c>
      <c r="BL287" s="515">
        <f t="shared" si="471"/>
        <v>0</v>
      </c>
      <c r="BM287" s="515">
        <f t="shared" si="471"/>
        <v>0</v>
      </c>
      <c r="BN287" s="515">
        <f t="shared" si="471"/>
        <v>0</v>
      </c>
      <c r="BO287" s="515">
        <f t="shared" si="471"/>
        <v>0</v>
      </c>
      <c r="BP287" s="515">
        <f t="shared" ref="BP287:EA287" si="472">IF(AND(BP$167&gt;EOMONTH($E117,$R117*(1-$O117)),BP$167&lt;=EOMONTH($E117,$R117*(1-$O117)+$S117*(1-$O117)+$T117*$O117)),-BP286,0)</f>
        <v>0</v>
      </c>
      <c r="BQ287" s="515">
        <f t="shared" si="472"/>
        <v>0</v>
      </c>
      <c r="BR287" s="515">
        <f t="shared" si="472"/>
        <v>0</v>
      </c>
      <c r="BS287" s="515">
        <f t="shared" si="472"/>
        <v>0</v>
      </c>
      <c r="BT287" s="515">
        <f t="shared" si="472"/>
        <v>0</v>
      </c>
      <c r="BU287" s="515">
        <f t="shared" si="472"/>
        <v>0</v>
      </c>
      <c r="BV287" s="515">
        <f t="shared" si="472"/>
        <v>0</v>
      </c>
      <c r="BW287" s="515">
        <f t="shared" si="472"/>
        <v>0</v>
      </c>
      <c r="BX287" s="515">
        <f t="shared" si="472"/>
        <v>0</v>
      </c>
      <c r="BY287" s="515">
        <f t="shared" si="472"/>
        <v>0</v>
      </c>
      <c r="BZ287" s="515">
        <f t="shared" si="472"/>
        <v>0</v>
      </c>
      <c r="CA287" s="515">
        <f t="shared" si="472"/>
        <v>0</v>
      </c>
      <c r="CB287" s="515">
        <f t="shared" si="472"/>
        <v>0</v>
      </c>
      <c r="CC287" s="515">
        <f t="shared" si="472"/>
        <v>0</v>
      </c>
      <c r="CD287" s="515">
        <f t="shared" si="472"/>
        <v>0</v>
      </c>
      <c r="CE287" s="515">
        <f t="shared" si="472"/>
        <v>0</v>
      </c>
      <c r="CF287" s="515">
        <f t="shared" si="472"/>
        <v>0</v>
      </c>
      <c r="CG287" s="515">
        <f t="shared" si="472"/>
        <v>0</v>
      </c>
      <c r="CH287" s="515">
        <f t="shared" si="472"/>
        <v>0</v>
      </c>
      <c r="CI287" s="515">
        <f t="shared" si="472"/>
        <v>0</v>
      </c>
      <c r="CJ287" s="515">
        <f t="shared" si="472"/>
        <v>0</v>
      </c>
      <c r="CK287" s="515">
        <f t="shared" si="472"/>
        <v>0</v>
      </c>
      <c r="CL287" s="515">
        <f t="shared" si="472"/>
        <v>0</v>
      </c>
      <c r="CM287" s="515">
        <f t="shared" si="472"/>
        <v>0</v>
      </c>
      <c r="CN287" s="515">
        <f t="shared" si="472"/>
        <v>0</v>
      </c>
      <c r="CO287" s="515">
        <f t="shared" si="472"/>
        <v>0</v>
      </c>
      <c r="CP287" s="515">
        <f t="shared" si="472"/>
        <v>0</v>
      </c>
      <c r="CQ287" s="515">
        <f t="shared" si="472"/>
        <v>0</v>
      </c>
      <c r="CR287" s="515">
        <f t="shared" si="472"/>
        <v>0</v>
      </c>
      <c r="CS287" s="515">
        <f t="shared" si="472"/>
        <v>0</v>
      </c>
      <c r="CT287" s="515">
        <f t="shared" si="472"/>
        <v>0</v>
      </c>
      <c r="CU287" s="515">
        <f t="shared" si="472"/>
        <v>0</v>
      </c>
      <c r="CV287" s="515">
        <f t="shared" si="472"/>
        <v>0</v>
      </c>
      <c r="CW287" s="515">
        <f t="shared" si="472"/>
        <v>0</v>
      </c>
      <c r="CX287" s="515">
        <f t="shared" si="472"/>
        <v>0</v>
      </c>
      <c r="CY287" s="515">
        <f t="shared" si="472"/>
        <v>0</v>
      </c>
      <c r="CZ287" s="515">
        <f t="shared" si="472"/>
        <v>0</v>
      </c>
      <c r="DA287" s="515">
        <f t="shared" si="472"/>
        <v>0</v>
      </c>
      <c r="DB287" s="515">
        <f t="shared" si="472"/>
        <v>0</v>
      </c>
      <c r="DC287" s="515">
        <f t="shared" si="472"/>
        <v>0</v>
      </c>
      <c r="DD287" s="515">
        <f t="shared" si="472"/>
        <v>0</v>
      </c>
      <c r="DE287" s="515">
        <f t="shared" si="472"/>
        <v>0</v>
      </c>
      <c r="DF287" s="515">
        <f t="shared" si="472"/>
        <v>0</v>
      </c>
      <c r="DG287" s="515">
        <f t="shared" si="472"/>
        <v>0</v>
      </c>
      <c r="DH287" s="515">
        <f t="shared" si="472"/>
        <v>0</v>
      </c>
      <c r="DI287" s="515">
        <f t="shared" si="472"/>
        <v>0</v>
      </c>
      <c r="DJ287" s="515">
        <f t="shared" si="472"/>
        <v>0</v>
      </c>
      <c r="DK287" s="515">
        <f t="shared" si="472"/>
        <v>0</v>
      </c>
      <c r="DL287" s="515">
        <f t="shared" si="472"/>
        <v>0</v>
      </c>
      <c r="DM287" s="515">
        <f t="shared" si="472"/>
        <v>0</v>
      </c>
      <c r="DN287" s="515">
        <f t="shared" si="472"/>
        <v>0</v>
      </c>
      <c r="DO287" s="515">
        <f t="shared" si="472"/>
        <v>0</v>
      </c>
      <c r="DP287" s="515">
        <f t="shared" si="472"/>
        <v>0</v>
      </c>
      <c r="DQ287" s="515">
        <f t="shared" si="472"/>
        <v>0</v>
      </c>
      <c r="DR287" s="515">
        <f t="shared" si="472"/>
        <v>0</v>
      </c>
      <c r="DS287" s="515">
        <f t="shared" si="472"/>
        <v>0</v>
      </c>
      <c r="DT287" s="515">
        <f t="shared" si="472"/>
        <v>0</v>
      </c>
      <c r="DU287" s="515">
        <f t="shared" si="472"/>
        <v>0</v>
      </c>
      <c r="DV287" s="515">
        <f t="shared" si="472"/>
        <v>0</v>
      </c>
      <c r="DW287" s="515">
        <f t="shared" si="472"/>
        <v>0</v>
      </c>
      <c r="DX287" s="515">
        <f t="shared" si="472"/>
        <v>0</v>
      </c>
      <c r="DY287" s="515">
        <f t="shared" si="472"/>
        <v>0</v>
      </c>
      <c r="DZ287" s="515">
        <f t="shared" si="472"/>
        <v>0</v>
      </c>
      <c r="EA287" s="515">
        <f t="shared" si="472"/>
        <v>0</v>
      </c>
      <c r="EB287" s="515">
        <f t="shared" ref="EB287:GM287" si="473">IF(AND(EB$167&gt;EOMONTH($E117,$R117*(1-$O117)),EB$167&lt;=EOMONTH($E117,$R117*(1-$O117)+$S117*(1-$O117)+$T117*$O117)),-EB286,0)</f>
        <v>0</v>
      </c>
      <c r="EC287" s="515">
        <f t="shared" si="473"/>
        <v>0</v>
      </c>
      <c r="ED287" s="515">
        <f t="shared" si="473"/>
        <v>0</v>
      </c>
      <c r="EE287" s="515">
        <f t="shared" si="473"/>
        <v>0</v>
      </c>
      <c r="EF287" s="515">
        <f t="shared" si="473"/>
        <v>0</v>
      </c>
      <c r="EG287" s="515">
        <f t="shared" si="473"/>
        <v>0</v>
      </c>
      <c r="EH287" s="515">
        <f t="shared" si="473"/>
        <v>0</v>
      </c>
      <c r="EI287" s="515">
        <f t="shared" si="473"/>
        <v>0</v>
      </c>
      <c r="EJ287" s="515">
        <f t="shared" si="473"/>
        <v>0</v>
      </c>
      <c r="EK287" s="515">
        <f t="shared" si="473"/>
        <v>0</v>
      </c>
      <c r="EL287" s="515">
        <f t="shared" si="473"/>
        <v>0</v>
      </c>
      <c r="EM287" s="515">
        <f t="shared" si="473"/>
        <v>0</v>
      </c>
      <c r="EN287" s="515">
        <f t="shared" si="473"/>
        <v>0</v>
      </c>
      <c r="EO287" s="515">
        <f t="shared" si="473"/>
        <v>0</v>
      </c>
      <c r="EP287" s="515">
        <f t="shared" si="473"/>
        <v>0</v>
      </c>
      <c r="EQ287" s="515">
        <f t="shared" si="473"/>
        <v>0</v>
      </c>
      <c r="ER287" s="515">
        <f t="shared" si="473"/>
        <v>0</v>
      </c>
      <c r="ES287" s="515">
        <f t="shared" si="473"/>
        <v>0</v>
      </c>
      <c r="ET287" s="515">
        <f t="shared" si="473"/>
        <v>0</v>
      </c>
      <c r="EU287" s="515">
        <f t="shared" si="473"/>
        <v>0</v>
      </c>
      <c r="EV287" s="515">
        <f t="shared" si="473"/>
        <v>0</v>
      </c>
      <c r="EW287" s="515">
        <f t="shared" si="473"/>
        <v>0</v>
      </c>
      <c r="EX287" s="515">
        <f t="shared" si="473"/>
        <v>0</v>
      </c>
      <c r="EY287" s="515">
        <f t="shared" si="473"/>
        <v>0</v>
      </c>
      <c r="EZ287" s="515">
        <f t="shared" si="473"/>
        <v>0</v>
      </c>
      <c r="FA287" s="515">
        <f t="shared" si="473"/>
        <v>0</v>
      </c>
      <c r="FB287" s="515">
        <f t="shared" si="473"/>
        <v>0</v>
      </c>
      <c r="FC287" s="515">
        <f t="shared" si="473"/>
        <v>0</v>
      </c>
      <c r="FD287" s="515">
        <f t="shared" si="473"/>
        <v>0</v>
      </c>
      <c r="FE287" s="515">
        <f t="shared" si="473"/>
        <v>0</v>
      </c>
      <c r="FF287" s="515">
        <f t="shared" si="473"/>
        <v>0</v>
      </c>
      <c r="FG287" s="515">
        <f t="shared" si="473"/>
        <v>0</v>
      </c>
      <c r="FH287" s="515">
        <f t="shared" si="473"/>
        <v>0</v>
      </c>
      <c r="FI287" s="515">
        <f t="shared" si="473"/>
        <v>0</v>
      </c>
      <c r="FJ287" s="515">
        <f t="shared" si="473"/>
        <v>0</v>
      </c>
      <c r="FK287" s="515">
        <f t="shared" si="473"/>
        <v>0</v>
      </c>
      <c r="FL287" s="515">
        <f t="shared" si="473"/>
        <v>0</v>
      </c>
      <c r="FM287" s="515">
        <f t="shared" si="473"/>
        <v>0</v>
      </c>
      <c r="FN287" s="515">
        <f t="shared" si="473"/>
        <v>0</v>
      </c>
      <c r="FO287" s="515">
        <f t="shared" si="473"/>
        <v>0</v>
      </c>
      <c r="FP287" s="515">
        <f t="shared" si="473"/>
        <v>0</v>
      </c>
      <c r="FQ287" s="515">
        <f t="shared" si="473"/>
        <v>0</v>
      </c>
      <c r="FR287" s="515">
        <f t="shared" si="473"/>
        <v>0</v>
      </c>
      <c r="FS287" s="515">
        <f t="shared" si="473"/>
        <v>0</v>
      </c>
      <c r="FT287" s="515">
        <f t="shared" si="473"/>
        <v>0</v>
      </c>
      <c r="FU287" s="515">
        <f t="shared" si="473"/>
        <v>0</v>
      </c>
      <c r="FV287" s="515">
        <f t="shared" si="473"/>
        <v>0</v>
      </c>
      <c r="FW287" s="515">
        <f t="shared" si="473"/>
        <v>0</v>
      </c>
      <c r="FX287" s="515">
        <f t="shared" si="473"/>
        <v>0</v>
      </c>
      <c r="FY287" s="515">
        <f t="shared" si="473"/>
        <v>0</v>
      </c>
      <c r="FZ287" s="515">
        <f t="shared" si="473"/>
        <v>0</v>
      </c>
      <c r="GA287" s="515">
        <f t="shared" si="473"/>
        <v>0</v>
      </c>
      <c r="GB287" s="515">
        <f t="shared" si="473"/>
        <v>0</v>
      </c>
      <c r="GC287" s="515">
        <f t="shared" si="473"/>
        <v>0</v>
      </c>
      <c r="GD287" s="515">
        <f t="shared" si="473"/>
        <v>0</v>
      </c>
      <c r="GE287" s="515">
        <f t="shared" si="473"/>
        <v>0</v>
      </c>
      <c r="GF287" s="515">
        <f t="shared" si="473"/>
        <v>0</v>
      </c>
      <c r="GG287" s="515">
        <f t="shared" si="473"/>
        <v>0</v>
      </c>
      <c r="GH287" s="515">
        <f t="shared" si="473"/>
        <v>0</v>
      </c>
      <c r="GI287" s="515">
        <f t="shared" si="473"/>
        <v>0</v>
      </c>
      <c r="GJ287" s="515">
        <f t="shared" si="473"/>
        <v>0</v>
      </c>
      <c r="GK287" s="515">
        <f t="shared" si="473"/>
        <v>0</v>
      </c>
      <c r="GL287" s="515">
        <f t="shared" si="473"/>
        <v>0</v>
      </c>
      <c r="GM287" s="515">
        <f t="shared" si="473"/>
        <v>0</v>
      </c>
      <c r="GN287" s="515">
        <f t="shared" ref="GN287:IY287" si="474">IF(AND(GN$167&gt;EOMONTH($E117,$R117*(1-$O117)),GN$167&lt;=EOMONTH($E117,$R117*(1-$O117)+$S117*(1-$O117)+$T117*$O117)),-GN286,0)</f>
        <v>0</v>
      </c>
      <c r="GO287" s="515">
        <f t="shared" si="474"/>
        <v>0</v>
      </c>
      <c r="GP287" s="515">
        <f t="shared" si="474"/>
        <v>0</v>
      </c>
      <c r="GQ287" s="515">
        <f t="shared" si="474"/>
        <v>0</v>
      </c>
      <c r="GR287" s="515">
        <f t="shared" si="474"/>
        <v>0</v>
      </c>
      <c r="GS287" s="515">
        <f t="shared" si="474"/>
        <v>0</v>
      </c>
      <c r="GT287" s="515">
        <f t="shared" si="474"/>
        <v>0</v>
      </c>
      <c r="GU287" s="515">
        <f t="shared" si="474"/>
        <v>0</v>
      </c>
      <c r="GV287" s="515">
        <f t="shared" si="474"/>
        <v>0</v>
      </c>
      <c r="GW287" s="515">
        <f t="shared" si="474"/>
        <v>0</v>
      </c>
      <c r="GX287" s="515">
        <f t="shared" si="474"/>
        <v>0</v>
      </c>
      <c r="GY287" s="515">
        <f t="shared" si="474"/>
        <v>0</v>
      </c>
      <c r="GZ287" s="515">
        <f t="shared" si="474"/>
        <v>0</v>
      </c>
      <c r="HA287" s="515">
        <f t="shared" si="474"/>
        <v>0</v>
      </c>
      <c r="HB287" s="515">
        <f t="shared" si="474"/>
        <v>0</v>
      </c>
      <c r="HC287" s="515">
        <f t="shared" si="474"/>
        <v>0</v>
      </c>
      <c r="HD287" s="515">
        <f t="shared" si="474"/>
        <v>0</v>
      </c>
      <c r="HE287" s="515">
        <f t="shared" si="474"/>
        <v>0</v>
      </c>
      <c r="HF287" s="515">
        <f t="shared" si="474"/>
        <v>0</v>
      </c>
      <c r="HG287" s="515">
        <f t="shared" si="474"/>
        <v>0</v>
      </c>
      <c r="HH287" s="515">
        <f t="shared" si="474"/>
        <v>0</v>
      </c>
      <c r="HI287" s="515">
        <f t="shared" si="474"/>
        <v>0</v>
      </c>
      <c r="HJ287" s="515">
        <f t="shared" si="474"/>
        <v>0</v>
      </c>
      <c r="HK287" s="515">
        <f t="shared" si="474"/>
        <v>0</v>
      </c>
      <c r="HL287" s="515">
        <f t="shared" si="474"/>
        <v>0</v>
      </c>
      <c r="HM287" s="515">
        <f t="shared" si="474"/>
        <v>0</v>
      </c>
      <c r="HN287" s="515">
        <f t="shared" si="474"/>
        <v>0</v>
      </c>
      <c r="HO287" s="515">
        <f t="shared" si="474"/>
        <v>0</v>
      </c>
      <c r="HP287" s="515">
        <f t="shared" si="474"/>
        <v>0</v>
      </c>
      <c r="HQ287" s="515">
        <f t="shared" si="474"/>
        <v>0</v>
      </c>
      <c r="HR287" s="515">
        <f t="shared" si="474"/>
        <v>0</v>
      </c>
      <c r="HS287" s="515">
        <f t="shared" si="474"/>
        <v>0</v>
      </c>
      <c r="HT287" s="515">
        <f t="shared" si="474"/>
        <v>0</v>
      </c>
      <c r="HU287" s="515">
        <f t="shared" si="474"/>
        <v>0</v>
      </c>
      <c r="HV287" s="515">
        <f t="shared" si="474"/>
        <v>0</v>
      </c>
      <c r="HW287" s="515">
        <f t="shared" si="474"/>
        <v>0</v>
      </c>
      <c r="HX287" s="515">
        <f t="shared" si="474"/>
        <v>0</v>
      </c>
      <c r="HY287" s="515">
        <f t="shared" si="474"/>
        <v>0</v>
      </c>
      <c r="HZ287" s="515">
        <f t="shared" si="474"/>
        <v>0</v>
      </c>
      <c r="IA287" s="515">
        <f t="shared" si="474"/>
        <v>0</v>
      </c>
      <c r="IB287" s="515">
        <f t="shared" si="474"/>
        <v>0</v>
      </c>
      <c r="IC287" s="515">
        <f t="shared" si="474"/>
        <v>0</v>
      </c>
      <c r="ID287" s="515">
        <f t="shared" si="474"/>
        <v>0</v>
      </c>
      <c r="IE287" s="515">
        <f t="shared" si="474"/>
        <v>0</v>
      </c>
      <c r="IF287" s="515">
        <f t="shared" si="474"/>
        <v>0</v>
      </c>
      <c r="IG287" s="515">
        <f t="shared" si="474"/>
        <v>0</v>
      </c>
      <c r="IH287" s="515">
        <f t="shared" si="474"/>
        <v>0</v>
      </c>
      <c r="II287" s="515">
        <f t="shared" si="474"/>
        <v>0</v>
      </c>
      <c r="IJ287" s="515">
        <f t="shared" si="474"/>
        <v>0</v>
      </c>
      <c r="IK287" s="515">
        <f t="shared" si="474"/>
        <v>0</v>
      </c>
      <c r="IL287" s="515">
        <f t="shared" si="474"/>
        <v>0</v>
      </c>
      <c r="IM287" s="515">
        <f t="shared" si="474"/>
        <v>0</v>
      </c>
      <c r="IN287" s="515">
        <f t="shared" si="474"/>
        <v>0</v>
      </c>
      <c r="IO287" s="515">
        <f t="shared" si="474"/>
        <v>0</v>
      </c>
      <c r="IP287" s="515">
        <f t="shared" si="474"/>
        <v>0</v>
      </c>
      <c r="IQ287" s="515">
        <f t="shared" si="474"/>
        <v>0</v>
      </c>
      <c r="IR287" s="515">
        <f t="shared" si="474"/>
        <v>0</v>
      </c>
      <c r="IS287" s="515">
        <f t="shared" si="474"/>
        <v>0</v>
      </c>
      <c r="IT287" s="515">
        <f t="shared" si="474"/>
        <v>0</v>
      </c>
      <c r="IU287" s="515">
        <f t="shared" si="474"/>
        <v>0</v>
      </c>
      <c r="IV287" s="515">
        <f t="shared" si="474"/>
        <v>0</v>
      </c>
      <c r="IW287" s="515">
        <f t="shared" si="474"/>
        <v>0</v>
      </c>
      <c r="IX287" s="515">
        <f t="shared" si="474"/>
        <v>0</v>
      </c>
      <c r="IY287" s="515">
        <f t="shared" si="474"/>
        <v>0</v>
      </c>
      <c r="IZ287" s="515">
        <f t="shared" ref="IZ287:LK287" si="475">IF(AND(IZ$167&gt;EOMONTH($E117,$R117*(1-$O117)),IZ$167&lt;=EOMONTH($E117,$R117*(1-$O117)+$S117*(1-$O117)+$T117*$O117)),-IZ286,0)</f>
        <v>0</v>
      </c>
      <c r="JA287" s="515">
        <f t="shared" si="475"/>
        <v>0</v>
      </c>
      <c r="JB287" s="515">
        <f t="shared" si="475"/>
        <v>0</v>
      </c>
      <c r="JC287" s="515">
        <f t="shared" si="475"/>
        <v>0</v>
      </c>
      <c r="JD287" s="515">
        <f t="shared" si="475"/>
        <v>0</v>
      </c>
      <c r="JE287" s="515">
        <f t="shared" si="475"/>
        <v>0</v>
      </c>
      <c r="JF287" s="515">
        <f t="shared" si="475"/>
        <v>0</v>
      </c>
      <c r="JG287" s="515">
        <f t="shared" si="475"/>
        <v>0</v>
      </c>
      <c r="JH287" s="515">
        <f t="shared" si="475"/>
        <v>0</v>
      </c>
      <c r="JI287" s="515">
        <f t="shared" si="475"/>
        <v>0</v>
      </c>
      <c r="JJ287" s="515">
        <f t="shared" si="475"/>
        <v>0</v>
      </c>
      <c r="JK287" s="515">
        <f t="shared" si="475"/>
        <v>0</v>
      </c>
      <c r="JL287" s="515">
        <f t="shared" si="475"/>
        <v>0</v>
      </c>
      <c r="JM287" s="515">
        <f t="shared" si="475"/>
        <v>0</v>
      </c>
      <c r="JN287" s="515">
        <f t="shared" si="475"/>
        <v>0</v>
      </c>
      <c r="JO287" s="515">
        <f t="shared" si="475"/>
        <v>0</v>
      </c>
      <c r="JP287" s="515">
        <f t="shared" si="475"/>
        <v>0</v>
      </c>
      <c r="JQ287" s="515">
        <f t="shared" si="475"/>
        <v>0</v>
      </c>
      <c r="JR287" s="515">
        <f t="shared" si="475"/>
        <v>0</v>
      </c>
      <c r="JS287" s="515">
        <f t="shared" si="475"/>
        <v>0</v>
      </c>
      <c r="JT287" s="515">
        <f t="shared" si="475"/>
        <v>0</v>
      </c>
      <c r="JU287" s="515">
        <f t="shared" si="475"/>
        <v>0</v>
      </c>
      <c r="JV287" s="515">
        <f t="shared" si="475"/>
        <v>0</v>
      </c>
      <c r="JW287" s="515">
        <f t="shared" si="475"/>
        <v>0</v>
      </c>
      <c r="JX287" s="515">
        <f t="shared" si="475"/>
        <v>0</v>
      </c>
      <c r="JY287" s="515">
        <f t="shared" si="475"/>
        <v>0</v>
      </c>
      <c r="JZ287" s="515">
        <f t="shared" si="475"/>
        <v>0</v>
      </c>
      <c r="KA287" s="515">
        <f t="shared" si="475"/>
        <v>0</v>
      </c>
      <c r="KB287" s="515">
        <f t="shared" si="475"/>
        <v>0</v>
      </c>
      <c r="KC287" s="515">
        <f t="shared" si="475"/>
        <v>0</v>
      </c>
      <c r="KD287" s="515">
        <f t="shared" si="475"/>
        <v>0</v>
      </c>
      <c r="KE287" s="515">
        <f t="shared" si="475"/>
        <v>0</v>
      </c>
      <c r="KF287" s="515">
        <f t="shared" si="475"/>
        <v>0</v>
      </c>
      <c r="KG287" s="515">
        <f t="shared" si="475"/>
        <v>0</v>
      </c>
      <c r="KH287" s="515">
        <f t="shared" si="475"/>
        <v>0</v>
      </c>
      <c r="KI287" s="515">
        <f t="shared" si="475"/>
        <v>0</v>
      </c>
      <c r="KJ287" s="515">
        <f t="shared" si="475"/>
        <v>0</v>
      </c>
      <c r="KK287" s="515">
        <f t="shared" si="475"/>
        <v>0</v>
      </c>
      <c r="KL287" s="515">
        <f t="shared" si="475"/>
        <v>0</v>
      </c>
      <c r="KM287" s="515">
        <f t="shared" si="475"/>
        <v>0</v>
      </c>
      <c r="KN287" s="515">
        <f t="shared" si="475"/>
        <v>0</v>
      </c>
      <c r="KO287" s="515">
        <f t="shared" si="475"/>
        <v>0</v>
      </c>
      <c r="KP287" s="515">
        <f t="shared" si="475"/>
        <v>0</v>
      </c>
      <c r="KQ287" s="515">
        <f t="shared" si="475"/>
        <v>0</v>
      </c>
      <c r="KR287" s="515">
        <f t="shared" si="475"/>
        <v>0</v>
      </c>
      <c r="KS287" s="515">
        <f t="shared" si="475"/>
        <v>0</v>
      </c>
      <c r="KT287" s="515">
        <f t="shared" si="475"/>
        <v>0</v>
      </c>
      <c r="KU287" s="515">
        <f t="shared" si="475"/>
        <v>0</v>
      </c>
      <c r="KV287" s="515">
        <f t="shared" si="475"/>
        <v>0</v>
      </c>
      <c r="KW287" s="515">
        <f t="shared" si="475"/>
        <v>0</v>
      </c>
      <c r="KX287" s="515">
        <f t="shared" si="475"/>
        <v>0</v>
      </c>
      <c r="KY287" s="515">
        <f t="shared" si="475"/>
        <v>0</v>
      </c>
      <c r="KZ287" s="515">
        <f t="shared" si="475"/>
        <v>0</v>
      </c>
      <c r="LA287" s="515">
        <f t="shared" si="475"/>
        <v>0</v>
      </c>
      <c r="LB287" s="515">
        <f t="shared" si="475"/>
        <v>0</v>
      </c>
      <c r="LC287" s="515">
        <f t="shared" si="475"/>
        <v>0</v>
      </c>
      <c r="LD287" s="515">
        <f t="shared" si="475"/>
        <v>0</v>
      </c>
      <c r="LE287" s="515">
        <f t="shared" si="475"/>
        <v>0</v>
      </c>
      <c r="LF287" s="515">
        <f t="shared" si="475"/>
        <v>0</v>
      </c>
      <c r="LG287" s="515">
        <f t="shared" si="475"/>
        <v>0</v>
      </c>
      <c r="LH287" s="515">
        <f t="shared" si="475"/>
        <v>0</v>
      </c>
      <c r="LI287" s="515">
        <f t="shared" si="475"/>
        <v>0</v>
      </c>
      <c r="LJ287" s="515">
        <f t="shared" si="475"/>
        <v>0</v>
      </c>
      <c r="LK287" s="515">
        <f t="shared" si="475"/>
        <v>0</v>
      </c>
      <c r="LL287" s="515">
        <f t="shared" ref="LL287:NK287" si="476">IF(AND(LL$167&gt;EOMONTH($E117,$R117*(1-$O117)),LL$167&lt;=EOMONTH($E117,$R117*(1-$O117)+$S117*(1-$O117)+$T117*$O117)),-LL286,0)</f>
        <v>0</v>
      </c>
      <c r="LM287" s="515">
        <f t="shared" si="476"/>
        <v>0</v>
      </c>
      <c r="LN287" s="515">
        <f t="shared" si="476"/>
        <v>0</v>
      </c>
      <c r="LO287" s="515">
        <f t="shared" si="476"/>
        <v>0</v>
      </c>
      <c r="LP287" s="515">
        <f t="shared" si="476"/>
        <v>0</v>
      </c>
      <c r="LQ287" s="515">
        <f t="shared" si="476"/>
        <v>0</v>
      </c>
      <c r="LR287" s="515">
        <f t="shared" si="476"/>
        <v>0</v>
      </c>
      <c r="LS287" s="515">
        <f t="shared" si="476"/>
        <v>0</v>
      </c>
      <c r="LT287" s="515">
        <f t="shared" si="476"/>
        <v>0</v>
      </c>
      <c r="LU287" s="515">
        <f t="shared" si="476"/>
        <v>0</v>
      </c>
      <c r="LV287" s="515">
        <f t="shared" si="476"/>
        <v>0</v>
      </c>
      <c r="LW287" s="515">
        <f t="shared" si="476"/>
        <v>0</v>
      </c>
      <c r="LX287" s="515">
        <f t="shared" si="476"/>
        <v>0</v>
      </c>
      <c r="LY287" s="515">
        <f t="shared" si="476"/>
        <v>0</v>
      </c>
      <c r="LZ287" s="515">
        <f t="shared" si="476"/>
        <v>0</v>
      </c>
      <c r="MA287" s="515">
        <f t="shared" si="476"/>
        <v>0</v>
      </c>
      <c r="MB287" s="515">
        <f t="shared" si="476"/>
        <v>0</v>
      </c>
      <c r="MC287" s="515">
        <f t="shared" si="476"/>
        <v>0</v>
      </c>
      <c r="MD287" s="515">
        <f t="shared" si="476"/>
        <v>0</v>
      </c>
      <c r="ME287" s="515">
        <f t="shared" si="476"/>
        <v>0</v>
      </c>
      <c r="MF287" s="515">
        <f t="shared" si="476"/>
        <v>0</v>
      </c>
      <c r="MG287" s="515">
        <f t="shared" si="476"/>
        <v>0</v>
      </c>
      <c r="MH287" s="515">
        <f t="shared" si="476"/>
        <v>0</v>
      </c>
      <c r="MI287" s="515">
        <f t="shared" si="476"/>
        <v>0</v>
      </c>
      <c r="MJ287" s="515">
        <f t="shared" si="476"/>
        <v>0</v>
      </c>
      <c r="MK287" s="515">
        <f t="shared" si="476"/>
        <v>0</v>
      </c>
      <c r="ML287" s="515">
        <f t="shared" si="476"/>
        <v>0</v>
      </c>
      <c r="MM287" s="515">
        <f t="shared" si="476"/>
        <v>0</v>
      </c>
      <c r="MN287" s="515">
        <f t="shared" si="476"/>
        <v>0</v>
      </c>
      <c r="MO287" s="515">
        <f t="shared" si="476"/>
        <v>0</v>
      </c>
      <c r="MP287" s="515">
        <f t="shared" si="476"/>
        <v>0</v>
      </c>
      <c r="MQ287" s="515">
        <f t="shared" si="476"/>
        <v>0</v>
      </c>
      <c r="MR287" s="515">
        <f t="shared" si="476"/>
        <v>0</v>
      </c>
      <c r="MS287" s="515">
        <f t="shared" si="476"/>
        <v>0</v>
      </c>
      <c r="MT287" s="515">
        <f t="shared" si="476"/>
        <v>0</v>
      </c>
      <c r="MU287" s="515">
        <f t="shared" si="476"/>
        <v>0</v>
      </c>
      <c r="MV287" s="515">
        <f t="shared" si="476"/>
        <v>0</v>
      </c>
      <c r="MW287" s="515">
        <f t="shared" si="476"/>
        <v>0</v>
      </c>
      <c r="MX287" s="515">
        <f t="shared" si="476"/>
        <v>0</v>
      </c>
      <c r="MY287" s="515">
        <f t="shared" si="476"/>
        <v>0</v>
      </c>
      <c r="MZ287" s="515">
        <f t="shared" si="476"/>
        <v>0</v>
      </c>
      <c r="NA287" s="515">
        <f t="shared" si="476"/>
        <v>0</v>
      </c>
      <c r="NB287" s="515">
        <f t="shared" si="476"/>
        <v>0</v>
      </c>
      <c r="NC287" s="515">
        <f t="shared" si="476"/>
        <v>0</v>
      </c>
      <c r="ND287" s="515">
        <f t="shared" si="476"/>
        <v>0</v>
      </c>
      <c r="NE287" s="515">
        <f t="shared" si="476"/>
        <v>0</v>
      </c>
      <c r="NF287" s="515">
        <f t="shared" si="476"/>
        <v>0</v>
      </c>
      <c r="NG287" s="515">
        <f t="shared" si="476"/>
        <v>0</v>
      </c>
      <c r="NH287" s="515">
        <f t="shared" si="476"/>
        <v>0</v>
      </c>
      <c r="NI287" s="515">
        <f t="shared" si="476"/>
        <v>0</v>
      </c>
      <c r="NJ287" s="515">
        <f t="shared" si="476"/>
        <v>0</v>
      </c>
      <c r="NK287" s="518">
        <f t="shared" si="476"/>
        <v>0</v>
      </c>
    </row>
    <row r="288" spans="1:375" s="384" customFormat="1" ht="13.8" x14ac:dyDescent="0.3">
      <c r="A288" s="517">
        <f t="shared" si="452"/>
        <v>0</v>
      </c>
      <c r="B288" s="421" t="s">
        <v>315</v>
      </c>
      <c r="C288" s="514" t="s">
        <v>335</v>
      </c>
      <c r="D288" s="515">
        <f>IF(OR(D$167&lt;=EOMONTH($E117,$R117*(1-$O117)),D$167&gt;EOMONTH($E117,$P117*12*(1-$O117)+$Q117*12*$O117+$R117*(1-$O117))),0,IF($X117="NNN",SUM(Expenses!B$14:B$18)*$F117,IF($X117="FSG",0,IF($X117="MG",SUMPRODUCT(Expenses!B$14:B$18,$Z117:$Z121)*$F117,MAX((Expenses!B$15-$AB117/12)*$AA117*$F117,0)+MAX((Expenses!B$14-$AB118/12)*$AA118*$F117,0)+MAX((Expenses!B$17-$AB119/12)*$AA119*$F117,0)+MAX((Expenses!B$16-$AB120/12)*$AA120*$F117,0)+MAX((Expenses!B$18-$AB121/12)*$AA121*$F117,0)))))</f>
        <v>0</v>
      </c>
      <c r="E288" s="515">
        <f>IF(OR(E$167&lt;=EOMONTH($E117,$R117*(1-$O117)),E$167&gt;EOMONTH($E117,$P117*12*(1-$O117)+$Q117*12*$O117+$R117*(1-$O117))),0,IF($X117="NNN",SUM(Expenses!C$14:C$18)*$F117,IF($X117="FSG",0,IF($X117="MG",SUMPRODUCT(Expenses!C$14:C$18,$Z117:$Z121)*$F117,MAX((Expenses!C$15-$AB117/12)*$AA117*$F117,0)+MAX((Expenses!C$14-$AB118/12)*$AA118*$F117,0)+MAX((Expenses!C$17-$AB119/12)*$AA119*$F117,0)+MAX((Expenses!C$16-$AB120/12)*$AA120*$F117,0)+MAX((Expenses!C$18-$AB121/12)*$AA121*$F117,0)))))</f>
        <v>0</v>
      </c>
      <c r="F288" s="515">
        <f>IF(OR(F$167&lt;=EOMONTH($E117,$R117*(1-$O117)),F$167&gt;EOMONTH($E117,$P117*12*(1-$O117)+$Q117*12*$O117+$R117*(1-$O117))),0,IF($X117="NNN",SUM(Expenses!D$14:D$18)*$F117,IF($X117="FSG",0,IF($X117="MG",SUMPRODUCT(Expenses!D$14:D$18,$Z117:$Z121)*$F117,MAX((Expenses!D$15-$AB117/12)*$AA117*$F117,0)+MAX((Expenses!D$14-$AB118/12)*$AA118*$F117,0)+MAX((Expenses!D$17-$AB119/12)*$AA119*$F117,0)+MAX((Expenses!D$16-$AB120/12)*$AA120*$F117,0)+MAX((Expenses!D$18-$AB121/12)*$AA121*$F117,0)))))</f>
        <v>0</v>
      </c>
      <c r="G288" s="515">
        <f>IF(OR(G$167&lt;=EOMONTH($E117,$R117*(1-$O117)),G$167&gt;EOMONTH($E117,$P117*12*(1-$O117)+$Q117*12*$O117+$R117*(1-$O117))),0,IF($X117="NNN",SUM(Expenses!E$14:E$18)*$F117,IF($X117="FSG",0,IF($X117="MG",SUMPRODUCT(Expenses!E$14:E$18,$Z117:$Z121)*$F117,MAX((Expenses!E$15-$AB117/12)*$AA117*$F117,0)+MAX((Expenses!E$14-$AB118/12)*$AA118*$F117,0)+MAX((Expenses!E$17-$AB119/12)*$AA119*$F117,0)+MAX((Expenses!E$16-$AB120/12)*$AA120*$F117,0)+MAX((Expenses!E$18-$AB121/12)*$AA121*$F117,0)))))</f>
        <v>0</v>
      </c>
      <c r="H288" s="515">
        <f>IF(OR(H$167&lt;=EOMONTH($E117,$R117*(1-$O117)),H$167&gt;EOMONTH($E117,$P117*12*(1-$O117)+$Q117*12*$O117+$R117*(1-$O117))),0,IF($X117="NNN",SUM(Expenses!F$14:F$18)*$F117,IF($X117="FSG",0,IF($X117="MG",SUMPRODUCT(Expenses!F$14:F$18,$Z117:$Z121)*$F117,MAX((Expenses!F$15-$AB117/12)*$AA117*$F117,0)+MAX((Expenses!F$14-$AB118/12)*$AA118*$F117,0)+MAX((Expenses!F$17-$AB119/12)*$AA119*$F117,0)+MAX((Expenses!F$16-$AB120/12)*$AA120*$F117,0)+MAX((Expenses!F$18-$AB121/12)*$AA121*$F117,0)))))</f>
        <v>0</v>
      </c>
      <c r="I288" s="515">
        <f>IF(OR(I$167&lt;=EOMONTH($E117,$R117*(1-$O117)),I$167&gt;EOMONTH($E117,$P117*12*(1-$O117)+$Q117*12*$O117+$R117*(1-$O117))),0,IF($X117="NNN",SUM(Expenses!G$14:G$18)*$F117,IF($X117="FSG",0,IF($X117="MG",SUMPRODUCT(Expenses!G$14:G$18,$Z117:$Z121)*$F117,MAX((Expenses!G$15-$AB117/12)*$AA117*$F117,0)+MAX((Expenses!G$14-$AB118/12)*$AA118*$F117,0)+MAX((Expenses!G$17-$AB119/12)*$AA119*$F117,0)+MAX((Expenses!G$16-$AB120/12)*$AA120*$F117,0)+MAX((Expenses!G$18-$AB121/12)*$AA121*$F117,0)))))</f>
        <v>0</v>
      </c>
      <c r="J288" s="515">
        <f>IF(OR(J$167&lt;=EOMONTH($E117,$R117*(1-$O117)),J$167&gt;EOMONTH($E117,$P117*12*(1-$O117)+$Q117*12*$O117+$R117*(1-$O117))),0,IF($X117="NNN",SUM(Expenses!H$14:H$18)*$F117,IF($X117="FSG",0,IF($X117="MG",SUMPRODUCT(Expenses!H$14:H$18,$Z117:$Z121)*$F117,MAX((Expenses!H$15-$AB117/12)*$AA117*$F117,0)+MAX((Expenses!H$14-$AB118/12)*$AA118*$F117,0)+MAX((Expenses!H$17-$AB119/12)*$AA119*$F117,0)+MAX((Expenses!H$16-$AB120/12)*$AA120*$F117,0)+MAX((Expenses!H$18-$AB121/12)*$AA121*$F117,0)))))</f>
        <v>0</v>
      </c>
      <c r="K288" s="515">
        <f>IF(OR(K$167&lt;=EOMONTH($E117,$R117*(1-$O117)),K$167&gt;EOMONTH($E117,$P117*12*(1-$O117)+$Q117*12*$O117+$R117*(1-$O117))),0,IF($X117="NNN",SUM(Expenses!I$14:I$18)*$F117,IF($X117="FSG",0,IF($X117="MG",SUMPRODUCT(Expenses!I$14:I$18,$Z117:$Z121)*$F117,MAX((Expenses!I$15-$AB117/12)*$AA117*$F117,0)+MAX((Expenses!I$14-$AB118/12)*$AA118*$F117,0)+MAX((Expenses!I$17-$AB119/12)*$AA119*$F117,0)+MAX((Expenses!I$16-$AB120/12)*$AA120*$F117,0)+MAX((Expenses!I$18-$AB121/12)*$AA121*$F117,0)))))</f>
        <v>0</v>
      </c>
      <c r="L288" s="515">
        <f>IF(OR(L$167&lt;=EOMONTH($E117,$R117*(1-$O117)),L$167&gt;EOMONTH($E117,$P117*12*(1-$O117)+$Q117*12*$O117+$R117*(1-$O117))),0,IF($X117="NNN",SUM(Expenses!J$14:J$18)*$F117,IF($X117="FSG",0,IF($X117="MG",SUMPRODUCT(Expenses!J$14:J$18,$Z117:$Z121)*$F117,MAX((Expenses!J$15-$AB117/12)*$AA117*$F117,0)+MAX((Expenses!J$14-$AB118/12)*$AA118*$F117,0)+MAX((Expenses!J$17-$AB119/12)*$AA119*$F117,0)+MAX((Expenses!J$16-$AB120/12)*$AA120*$F117,0)+MAX((Expenses!J$18-$AB121/12)*$AA121*$F117,0)))))</f>
        <v>0</v>
      </c>
      <c r="M288" s="515">
        <f>IF(OR(M$167&lt;=EOMONTH($E117,$R117*(1-$O117)),M$167&gt;EOMONTH($E117,$P117*12*(1-$O117)+$Q117*12*$O117+$R117*(1-$O117))),0,IF($X117="NNN",SUM(Expenses!K$14:K$18)*$F117,IF($X117="FSG",0,IF($X117="MG",SUMPRODUCT(Expenses!K$14:K$18,$Z117:$Z121)*$F117,MAX((Expenses!K$15-$AB117/12)*$AA117*$F117,0)+MAX((Expenses!K$14-$AB118/12)*$AA118*$F117,0)+MAX((Expenses!K$17-$AB119/12)*$AA119*$F117,0)+MAX((Expenses!K$16-$AB120/12)*$AA120*$F117,0)+MAX((Expenses!K$18-$AB121/12)*$AA121*$F117,0)))))</f>
        <v>0</v>
      </c>
      <c r="N288" s="515">
        <f>IF(OR(N$167&lt;=EOMONTH($E117,$R117*(1-$O117)),N$167&gt;EOMONTH($E117,$P117*12*(1-$O117)+$Q117*12*$O117+$R117*(1-$O117))),0,IF($X117="NNN",SUM(Expenses!L$14:L$18)*$F117,IF($X117="FSG",0,IF($X117="MG",SUMPRODUCT(Expenses!L$14:L$18,$Z117:$Z121)*$F117,MAX((Expenses!L$15-$AB117/12)*$AA117*$F117,0)+MAX((Expenses!L$14-$AB118/12)*$AA118*$F117,0)+MAX((Expenses!L$17-$AB119/12)*$AA119*$F117,0)+MAX((Expenses!L$16-$AB120/12)*$AA120*$F117,0)+MAX((Expenses!L$18-$AB121/12)*$AA121*$F117,0)))))</f>
        <v>0</v>
      </c>
      <c r="O288" s="515">
        <f>IF(OR(O$167&lt;=EOMONTH($E117,$R117*(1-$O117)),O$167&gt;EOMONTH($E117,$P117*12*(1-$O117)+$Q117*12*$O117+$R117*(1-$O117))),0,IF($X117="NNN",SUM(Expenses!M$14:M$18)*$F117,IF($X117="FSG",0,IF($X117="MG",SUMPRODUCT(Expenses!M$14:M$18,$Z117:$Z121)*$F117,MAX((Expenses!M$15-$AB117/12)*$AA117*$F117,0)+MAX((Expenses!M$14-$AB118/12)*$AA118*$F117,0)+MAX((Expenses!M$17-$AB119/12)*$AA119*$F117,0)+MAX((Expenses!M$16-$AB120/12)*$AA120*$F117,0)+MAX((Expenses!M$18-$AB121/12)*$AA121*$F117,0)))))</f>
        <v>0</v>
      </c>
      <c r="P288" s="515">
        <f>IF(OR(P$167&lt;=EOMONTH($E117,$R117*(1-$O117)),P$167&gt;EOMONTH($E117,$P117*12*(1-$O117)+$Q117*12*$O117+$R117*(1-$O117))),0,IF($X117="NNN",SUM(Expenses!N$14:N$18)*$F117,IF($X117="FSG",0,IF($X117="MG",SUMPRODUCT(Expenses!N$14:N$18,$Z117:$Z121)*$F117,MAX((Expenses!N$15-$AB117/12)*$AA117*$F117,0)+MAX((Expenses!N$14-$AB118/12)*$AA118*$F117,0)+MAX((Expenses!N$17-$AB119/12)*$AA119*$F117,0)+MAX((Expenses!N$16-$AB120/12)*$AA120*$F117,0)+MAX((Expenses!N$18-$AB121/12)*$AA121*$F117,0)))))</f>
        <v>0</v>
      </c>
      <c r="Q288" s="515">
        <f>IF(OR(Q$167&lt;=EOMONTH($E117,$R117*(1-$O117)),Q$167&gt;EOMONTH($E117,$P117*12*(1-$O117)+$Q117*12*$O117+$R117*(1-$O117))),0,IF($X117="NNN",SUM(Expenses!O$14:O$18)*$F117,IF($X117="FSG",0,IF($X117="MG",SUMPRODUCT(Expenses!O$14:O$18,$Z117:$Z121)*$F117,MAX((Expenses!O$15-$AB117/12)*$AA117*$F117,0)+MAX((Expenses!O$14-$AB118/12)*$AA118*$F117,0)+MAX((Expenses!O$17-$AB119/12)*$AA119*$F117,0)+MAX((Expenses!O$16-$AB120/12)*$AA120*$F117,0)+MAX((Expenses!O$18-$AB121/12)*$AA121*$F117,0)))))</f>
        <v>0</v>
      </c>
      <c r="R288" s="515">
        <f>IF(OR(R$167&lt;=EOMONTH($E117,$R117*(1-$O117)),R$167&gt;EOMONTH($E117,$P117*12*(1-$O117)+$Q117*12*$O117+$R117*(1-$O117))),0,IF($X117="NNN",SUM(Expenses!P$14:P$18)*$F117,IF($X117="FSG",0,IF($X117="MG",SUMPRODUCT(Expenses!P$14:P$18,$Z117:$Z121)*$F117,MAX((Expenses!P$15-$AB117/12)*$AA117*$F117,0)+MAX((Expenses!P$14-$AB118/12)*$AA118*$F117,0)+MAX((Expenses!P$17-$AB119/12)*$AA119*$F117,0)+MAX((Expenses!P$16-$AB120/12)*$AA120*$F117,0)+MAX((Expenses!P$18-$AB121/12)*$AA121*$F117,0)))))</f>
        <v>0</v>
      </c>
      <c r="S288" s="515">
        <f>IF(OR(S$167&lt;=EOMONTH($E117,$R117*(1-$O117)),S$167&gt;EOMONTH($E117,$P117*12*(1-$O117)+$Q117*12*$O117+$R117*(1-$O117))),0,IF($X117="NNN",SUM(Expenses!Q$14:Q$18)*$F117,IF($X117="FSG",0,IF($X117="MG",SUMPRODUCT(Expenses!Q$14:Q$18,$Z117:$Z121)*$F117,MAX((Expenses!Q$15-$AB117/12)*$AA117*$F117,0)+MAX((Expenses!Q$14-$AB118/12)*$AA118*$F117,0)+MAX((Expenses!Q$17-$AB119/12)*$AA119*$F117,0)+MAX((Expenses!Q$16-$AB120/12)*$AA120*$F117,0)+MAX((Expenses!Q$18-$AB121/12)*$AA121*$F117,0)))))</f>
        <v>0</v>
      </c>
      <c r="T288" s="515">
        <f>IF(OR(T$167&lt;=EOMONTH($E117,$R117*(1-$O117)),T$167&gt;EOMONTH($E117,$P117*12*(1-$O117)+$Q117*12*$O117+$R117*(1-$O117))),0,IF($X117="NNN",SUM(Expenses!R$14:R$18)*$F117,IF($X117="FSG",0,IF($X117="MG",SUMPRODUCT(Expenses!R$14:R$18,$Z117:$Z121)*$F117,MAX((Expenses!R$15-$AB117/12)*$AA117*$F117,0)+MAX((Expenses!R$14-$AB118/12)*$AA118*$F117,0)+MAX((Expenses!R$17-$AB119/12)*$AA119*$F117,0)+MAX((Expenses!R$16-$AB120/12)*$AA120*$F117,0)+MAX((Expenses!R$18-$AB121/12)*$AA121*$F117,0)))))</f>
        <v>0</v>
      </c>
      <c r="U288" s="515">
        <f>IF(OR(U$167&lt;=EOMONTH($E117,$R117*(1-$O117)),U$167&gt;EOMONTH($E117,$P117*12*(1-$O117)+$Q117*12*$O117+$R117*(1-$O117))),0,IF($X117="NNN",SUM(Expenses!S$14:S$18)*$F117,IF($X117="FSG",0,IF($X117="MG",SUMPRODUCT(Expenses!S$14:S$18,$Z117:$Z121)*$F117,MAX((Expenses!S$15-$AB117/12)*$AA117*$F117,0)+MAX((Expenses!S$14-$AB118/12)*$AA118*$F117,0)+MAX((Expenses!S$17-$AB119/12)*$AA119*$F117,0)+MAX((Expenses!S$16-$AB120/12)*$AA120*$F117,0)+MAX((Expenses!S$18-$AB121/12)*$AA121*$F117,0)))))</f>
        <v>0</v>
      </c>
      <c r="V288" s="515">
        <f>IF(OR(V$167&lt;=EOMONTH($E117,$R117*(1-$O117)),V$167&gt;EOMONTH($E117,$P117*12*(1-$O117)+$Q117*12*$O117+$R117*(1-$O117))),0,IF($X117="NNN",SUM(Expenses!T$14:T$18)*$F117,IF($X117="FSG",0,IF($X117="MG",SUMPRODUCT(Expenses!T$14:T$18,$Z117:$Z121)*$F117,MAX((Expenses!T$15-$AB117/12)*$AA117*$F117,0)+MAX((Expenses!T$14-$AB118/12)*$AA118*$F117,0)+MAX((Expenses!T$17-$AB119/12)*$AA119*$F117,0)+MAX((Expenses!T$16-$AB120/12)*$AA120*$F117,0)+MAX((Expenses!T$18-$AB121/12)*$AA121*$F117,0)))))</f>
        <v>0</v>
      </c>
      <c r="W288" s="515">
        <f>IF(OR(W$167&lt;=EOMONTH($E117,$R117*(1-$O117)),W$167&gt;EOMONTH($E117,$P117*12*(1-$O117)+$Q117*12*$O117+$R117*(1-$O117))),0,IF($X117="NNN",SUM(Expenses!U$14:U$18)*$F117,IF($X117="FSG",0,IF($X117="MG",SUMPRODUCT(Expenses!U$14:U$18,$Z117:$Z121)*$F117,MAX((Expenses!U$15-$AB117/12)*$AA117*$F117,0)+MAX((Expenses!U$14-$AB118/12)*$AA118*$F117,0)+MAX((Expenses!U$17-$AB119/12)*$AA119*$F117,0)+MAX((Expenses!U$16-$AB120/12)*$AA120*$F117,0)+MAX((Expenses!U$18-$AB121/12)*$AA121*$F117,0)))))</f>
        <v>0</v>
      </c>
      <c r="X288" s="515">
        <f>IF(OR(X$167&lt;=EOMONTH($E117,$R117*(1-$O117)),X$167&gt;EOMONTH($E117,$P117*12*(1-$O117)+$Q117*12*$O117+$R117*(1-$O117))),0,IF($X117="NNN",SUM(Expenses!V$14:V$18)*$F117,IF($X117="FSG",0,IF($X117="MG",SUMPRODUCT(Expenses!V$14:V$18,$Z117:$Z121)*$F117,MAX((Expenses!V$15-$AB117/12)*$AA117*$F117,0)+MAX((Expenses!V$14-$AB118/12)*$AA118*$F117,0)+MAX((Expenses!V$17-$AB119/12)*$AA119*$F117,0)+MAX((Expenses!V$16-$AB120/12)*$AA120*$F117,0)+MAX((Expenses!V$18-$AB121/12)*$AA121*$F117,0)))))</f>
        <v>0</v>
      </c>
      <c r="Y288" s="515">
        <f>IF(OR(Y$167&lt;=EOMONTH($E117,$R117*(1-$O117)),Y$167&gt;EOMONTH($E117,$P117*12*(1-$O117)+$Q117*12*$O117+$R117*(1-$O117))),0,IF($X117="NNN",SUM(Expenses!W$14:W$18)*$F117,IF($X117="FSG",0,IF($X117="MG",SUMPRODUCT(Expenses!W$14:W$18,$Z117:$Z121)*$F117,MAX((Expenses!W$15-$AB117/12)*$AA117*$F117,0)+MAX((Expenses!W$14-$AB118/12)*$AA118*$F117,0)+MAX((Expenses!W$17-$AB119/12)*$AA119*$F117,0)+MAX((Expenses!W$16-$AB120/12)*$AA120*$F117,0)+MAX((Expenses!W$18-$AB121/12)*$AA121*$F117,0)))))</f>
        <v>0</v>
      </c>
      <c r="Z288" s="515">
        <f>IF(OR(Z$167&lt;=EOMONTH($E117,$R117*(1-$O117)),Z$167&gt;EOMONTH($E117,$P117*12*(1-$O117)+$Q117*12*$O117+$R117*(1-$O117))),0,IF($X117="NNN",SUM(Expenses!X$14:X$18)*$F117,IF($X117="FSG",0,IF($X117="MG",SUMPRODUCT(Expenses!X$14:X$18,$Z117:$Z121)*$F117,MAX((Expenses!X$15-$AB117/12)*$AA117*$F117,0)+MAX((Expenses!X$14-$AB118/12)*$AA118*$F117,0)+MAX((Expenses!X$17-$AB119/12)*$AA119*$F117,0)+MAX((Expenses!X$16-$AB120/12)*$AA120*$F117,0)+MAX((Expenses!X$18-$AB121/12)*$AA121*$F117,0)))))</f>
        <v>0</v>
      </c>
      <c r="AA288" s="515">
        <f>IF(OR(AA$167&lt;=EOMONTH($E117,$R117*(1-$O117)),AA$167&gt;EOMONTH($E117,$P117*12*(1-$O117)+$Q117*12*$O117+$R117*(1-$O117))),0,IF($X117="NNN",SUM(Expenses!Y$14:Y$18)*$F117,IF($X117="FSG",0,IF($X117="MG",SUMPRODUCT(Expenses!Y$14:Y$18,$Z117:$Z121)*$F117,MAX((Expenses!Y$15-$AB117/12)*$AA117*$F117,0)+MAX((Expenses!Y$14-$AB118/12)*$AA118*$F117,0)+MAX((Expenses!Y$17-$AB119/12)*$AA119*$F117,0)+MAX((Expenses!Y$16-$AB120/12)*$AA120*$F117,0)+MAX((Expenses!Y$18-$AB121/12)*$AA121*$F117,0)))))</f>
        <v>0</v>
      </c>
      <c r="AB288" s="515">
        <f>IF(OR(AB$167&lt;=EOMONTH($E117,$R117*(1-$O117)),AB$167&gt;EOMONTH($E117,$P117*12*(1-$O117)+$Q117*12*$O117+$R117*(1-$O117))),0,IF($X117="NNN",SUM(Expenses!Z$14:Z$18)*$F117,IF($X117="FSG",0,IF($X117="MG",SUMPRODUCT(Expenses!Z$14:Z$18,$Z117:$Z121)*$F117,MAX((Expenses!Z$15-$AB117/12)*$AA117*$F117,0)+MAX((Expenses!Z$14-$AB118/12)*$AA118*$F117,0)+MAX((Expenses!Z$17-$AB119/12)*$AA119*$F117,0)+MAX((Expenses!Z$16-$AB120/12)*$AA120*$F117,0)+MAX((Expenses!Z$18-$AB121/12)*$AA121*$F117,0)))))</f>
        <v>0</v>
      </c>
      <c r="AC288" s="515">
        <f>IF(OR(AC$167&lt;=EOMONTH($E117,$R117*(1-$O117)),AC$167&gt;EOMONTH($E117,$P117*12*(1-$O117)+$Q117*12*$O117+$R117*(1-$O117))),0,IF($X117="NNN",SUM(Expenses!AA$14:AA$18)*$F117,IF($X117="FSG",0,IF($X117="MG",SUMPRODUCT(Expenses!AA$14:AA$18,$Z117:$Z121)*$F117,MAX((Expenses!AA$15-$AB117/12)*$AA117*$F117,0)+MAX((Expenses!AA$14-$AB118/12)*$AA118*$F117,0)+MAX((Expenses!AA$17-$AB119/12)*$AA119*$F117,0)+MAX((Expenses!AA$16-$AB120/12)*$AA120*$F117,0)+MAX((Expenses!AA$18-$AB121/12)*$AA121*$F117,0)))))</f>
        <v>0</v>
      </c>
      <c r="AD288" s="515">
        <f>IF(OR(AD$167&lt;=EOMONTH($E117,$R117*(1-$O117)),AD$167&gt;EOMONTH($E117,$P117*12*(1-$O117)+$Q117*12*$O117+$R117*(1-$O117))),0,IF($X117="NNN",SUM(Expenses!AB$14:AB$18)*$F117,IF($X117="FSG",0,IF($X117="MG",SUMPRODUCT(Expenses!AB$14:AB$18,$Z117:$Z121)*$F117,MAX((Expenses!AB$15-$AB117/12)*$AA117*$F117,0)+MAX((Expenses!AB$14-$AB118/12)*$AA118*$F117,0)+MAX((Expenses!AB$17-$AB119/12)*$AA119*$F117,0)+MAX((Expenses!AB$16-$AB120/12)*$AA120*$F117,0)+MAX((Expenses!AB$18-$AB121/12)*$AA121*$F117,0)))))</f>
        <v>0</v>
      </c>
      <c r="AE288" s="515">
        <f>IF(OR(AE$167&lt;=EOMONTH($E117,$R117*(1-$O117)),AE$167&gt;EOMONTH($E117,$P117*12*(1-$O117)+$Q117*12*$O117+$R117*(1-$O117))),0,IF($X117="NNN",SUM(Expenses!AC$14:AC$18)*$F117,IF($X117="FSG",0,IF($X117="MG",SUMPRODUCT(Expenses!AC$14:AC$18,$Z117:$Z121)*$F117,MAX((Expenses!AC$15-$AB117/12)*$AA117*$F117,0)+MAX((Expenses!AC$14-$AB118/12)*$AA118*$F117,0)+MAX((Expenses!AC$17-$AB119/12)*$AA119*$F117,0)+MAX((Expenses!AC$16-$AB120/12)*$AA120*$F117,0)+MAX((Expenses!AC$18-$AB121/12)*$AA121*$F117,0)))))</f>
        <v>0</v>
      </c>
      <c r="AF288" s="515">
        <f>IF(OR(AF$167&lt;=EOMONTH($E117,$R117*(1-$O117)),AF$167&gt;EOMONTH($E117,$P117*12*(1-$O117)+$Q117*12*$O117+$R117*(1-$O117))),0,IF($X117="NNN",SUM(Expenses!AD$14:AD$18)*$F117,IF($X117="FSG",0,IF($X117="MG",SUMPRODUCT(Expenses!AD$14:AD$18,$Z117:$Z121)*$F117,MAX((Expenses!AD$15-$AB117/12)*$AA117*$F117,0)+MAX((Expenses!AD$14-$AB118/12)*$AA118*$F117,0)+MAX((Expenses!AD$17-$AB119/12)*$AA119*$F117,0)+MAX((Expenses!AD$16-$AB120/12)*$AA120*$F117,0)+MAX((Expenses!AD$18-$AB121/12)*$AA121*$F117,0)))))</f>
        <v>0</v>
      </c>
      <c r="AG288" s="515">
        <f>IF(OR(AG$167&lt;=EOMONTH($E117,$R117*(1-$O117)),AG$167&gt;EOMONTH($E117,$P117*12*(1-$O117)+$Q117*12*$O117+$R117*(1-$O117))),0,IF($X117="NNN",SUM(Expenses!AE$14:AE$18)*$F117,IF($X117="FSG",0,IF($X117="MG",SUMPRODUCT(Expenses!AE$14:AE$18,$Z117:$Z121)*$F117,MAX((Expenses!AE$15-$AB117/12)*$AA117*$F117,0)+MAX((Expenses!AE$14-$AB118/12)*$AA118*$F117,0)+MAX((Expenses!AE$17-$AB119/12)*$AA119*$F117,0)+MAX((Expenses!AE$16-$AB120/12)*$AA120*$F117,0)+MAX((Expenses!AE$18-$AB121/12)*$AA121*$F117,0)))))</f>
        <v>0</v>
      </c>
      <c r="AH288" s="515">
        <f>IF(OR(AH$167&lt;=EOMONTH($E117,$R117*(1-$O117)),AH$167&gt;EOMONTH($E117,$P117*12*(1-$O117)+$Q117*12*$O117+$R117*(1-$O117))),0,IF($X117="NNN",SUM(Expenses!AF$14:AF$18)*$F117,IF($X117="FSG",0,IF($X117="MG",SUMPRODUCT(Expenses!AF$14:AF$18,$Z117:$Z121)*$F117,MAX((Expenses!AF$15-$AB117/12)*$AA117*$F117,0)+MAX((Expenses!AF$14-$AB118/12)*$AA118*$F117,0)+MAX((Expenses!AF$17-$AB119/12)*$AA119*$F117,0)+MAX((Expenses!AF$16-$AB120/12)*$AA120*$F117,0)+MAX((Expenses!AF$18-$AB121/12)*$AA121*$F117,0)))))</f>
        <v>0</v>
      </c>
      <c r="AI288" s="515">
        <f>IF(OR(AI$167&lt;=EOMONTH($E117,$R117*(1-$O117)),AI$167&gt;EOMONTH($E117,$P117*12*(1-$O117)+$Q117*12*$O117+$R117*(1-$O117))),0,IF($X117="NNN",SUM(Expenses!AG$14:AG$18)*$F117,IF($X117="FSG",0,IF($X117="MG",SUMPRODUCT(Expenses!AG$14:AG$18,$Z117:$Z121)*$F117,MAX((Expenses!AG$15-$AB117/12)*$AA117*$F117,0)+MAX((Expenses!AG$14-$AB118/12)*$AA118*$F117,0)+MAX((Expenses!AG$17-$AB119/12)*$AA119*$F117,0)+MAX((Expenses!AG$16-$AB120/12)*$AA120*$F117,0)+MAX((Expenses!AG$18-$AB121/12)*$AA121*$F117,0)))))</f>
        <v>0</v>
      </c>
      <c r="AJ288" s="515">
        <f>IF(OR(AJ$167&lt;=EOMONTH($E117,$R117*(1-$O117)),AJ$167&gt;EOMONTH($E117,$P117*12*(1-$O117)+$Q117*12*$O117+$R117*(1-$O117))),0,IF($X117="NNN",SUM(Expenses!AH$14:AH$18)*$F117,IF($X117="FSG",0,IF($X117="MG",SUMPRODUCT(Expenses!AH$14:AH$18,$Z117:$Z121)*$F117,MAX((Expenses!AH$15-$AB117/12)*$AA117*$F117,0)+MAX((Expenses!AH$14-$AB118/12)*$AA118*$F117,0)+MAX((Expenses!AH$17-$AB119/12)*$AA119*$F117,0)+MAX((Expenses!AH$16-$AB120/12)*$AA120*$F117,0)+MAX((Expenses!AH$18-$AB121/12)*$AA121*$F117,0)))))</f>
        <v>0</v>
      </c>
      <c r="AK288" s="515">
        <f>IF(OR(AK$167&lt;=EOMONTH($E117,$R117*(1-$O117)),AK$167&gt;EOMONTH($E117,$P117*12*(1-$O117)+$Q117*12*$O117+$R117*(1-$O117))),0,IF($X117="NNN",SUM(Expenses!AI$14:AI$18)*$F117,IF($X117="FSG",0,IF($X117="MG",SUMPRODUCT(Expenses!AI$14:AI$18,$Z117:$Z121)*$F117,MAX((Expenses!AI$15-$AB117/12)*$AA117*$F117,0)+MAX((Expenses!AI$14-$AB118/12)*$AA118*$F117,0)+MAX((Expenses!AI$17-$AB119/12)*$AA119*$F117,0)+MAX((Expenses!AI$16-$AB120/12)*$AA120*$F117,0)+MAX((Expenses!AI$18-$AB121/12)*$AA121*$F117,0)))))</f>
        <v>0</v>
      </c>
      <c r="AL288" s="515">
        <f>IF(OR(AL$167&lt;=EOMONTH($E117,$R117*(1-$O117)),AL$167&gt;EOMONTH($E117,$P117*12*(1-$O117)+$Q117*12*$O117+$R117*(1-$O117))),0,IF($X117="NNN",SUM(Expenses!AJ$14:AJ$18)*$F117,IF($X117="FSG",0,IF($X117="MG",SUMPRODUCT(Expenses!AJ$14:AJ$18,$Z117:$Z121)*$F117,MAX((Expenses!AJ$15-$AB117/12)*$AA117*$F117,0)+MAX((Expenses!AJ$14-$AB118/12)*$AA118*$F117,0)+MAX((Expenses!AJ$17-$AB119/12)*$AA119*$F117,0)+MAX((Expenses!AJ$16-$AB120/12)*$AA120*$F117,0)+MAX((Expenses!AJ$18-$AB121/12)*$AA121*$F117,0)))))</f>
        <v>0</v>
      </c>
      <c r="AM288" s="515">
        <f>IF(OR(AM$167&lt;=EOMONTH($E117,$R117*(1-$O117)),AM$167&gt;EOMONTH($E117,$P117*12*(1-$O117)+$Q117*12*$O117+$R117*(1-$O117))),0,IF($X117="NNN",SUM(Expenses!AK$14:AK$18)*$F117,IF($X117="FSG",0,IF($X117="MG",SUMPRODUCT(Expenses!AK$14:AK$18,$Z117:$Z121)*$F117,MAX((Expenses!AK$15-$AB117/12)*$AA117*$F117,0)+MAX((Expenses!AK$14-$AB118/12)*$AA118*$F117,0)+MAX((Expenses!AK$17-$AB119/12)*$AA119*$F117,0)+MAX((Expenses!AK$16-$AB120/12)*$AA120*$F117,0)+MAX((Expenses!AK$18-$AB121/12)*$AA121*$F117,0)))))</f>
        <v>0</v>
      </c>
      <c r="AN288" s="515">
        <f>IF(OR(AN$167&lt;=EOMONTH($E117,$R117*(1-$O117)),AN$167&gt;EOMONTH($E117,$P117*12*(1-$O117)+$Q117*12*$O117+$R117*(1-$O117))),0,IF($X117="NNN",SUM(Expenses!AL$14:AL$18)*$F117,IF($X117="FSG",0,IF($X117="MG",SUMPRODUCT(Expenses!AL$14:AL$18,$Z117:$Z121)*$F117,MAX((Expenses!AL$15-$AB117/12)*$AA117*$F117,0)+MAX((Expenses!AL$14-$AB118/12)*$AA118*$F117,0)+MAX((Expenses!AL$17-$AB119/12)*$AA119*$F117,0)+MAX((Expenses!AL$16-$AB120/12)*$AA120*$F117,0)+MAX((Expenses!AL$18-$AB121/12)*$AA121*$F117,0)))))</f>
        <v>0</v>
      </c>
      <c r="AO288" s="515">
        <f>IF(OR(AO$167&lt;=EOMONTH($E117,$R117*(1-$O117)),AO$167&gt;EOMONTH($E117,$P117*12*(1-$O117)+$Q117*12*$O117+$R117*(1-$O117))),0,IF($X117="NNN",SUM(Expenses!AM$14:AM$18)*$F117,IF($X117="FSG",0,IF($X117="MG",SUMPRODUCT(Expenses!AM$14:AM$18,$Z117:$Z121)*$F117,MAX((Expenses!AM$15-$AB117/12)*$AA117*$F117,0)+MAX((Expenses!AM$14-$AB118/12)*$AA118*$F117,0)+MAX((Expenses!AM$17-$AB119/12)*$AA119*$F117,0)+MAX((Expenses!AM$16-$AB120/12)*$AA120*$F117,0)+MAX((Expenses!AM$18-$AB121/12)*$AA121*$F117,0)))))</f>
        <v>0</v>
      </c>
      <c r="AP288" s="515">
        <f>IF(OR(AP$167&lt;=EOMONTH($E117,$R117*(1-$O117)),AP$167&gt;EOMONTH($E117,$P117*12*(1-$O117)+$Q117*12*$O117+$R117*(1-$O117))),0,IF($X117="NNN",SUM(Expenses!AN$14:AN$18)*$F117,IF($X117="FSG",0,IF($X117="MG",SUMPRODUCT(Expenses!AN$14:AN$18,$Z117:$Z121)*$F117,MAX((Expenses!AN$15-$AB117/12)*$AA117*$F117,0)+MAX((Expenses!AN$14-$AB118/12)*$AA118*$F117,0)+MAX((Expenses!AN$17-$AB119/12)*$AA119*$F117,0)+MAX((Expenses!AN$16-$AB120/12)*$AA120*$F117,0)+MAX((Expenses!AN$18-$AB121/12)*$AA121*$F117,0)))))</f>
        <v>0</v>
      </c>
      <c r="AQ288" s="515">
        <f>IF(OR(AQ$167&lt;=EOMONTH($E117,$R117*(1-$O117)),AQ$167&gt;EOMONTH($E117,$P117*12*(1-$O117)+$Q117*12*$O117+$R117*(1-$O117))),0,IF($X117="NNN",SUM(Expenses!AO$14:AO$18)*$F117,IF($X117="FSG",0,IF($X117="MG",SUMPRODUCT(Expenses!AO$14:AO$18,$Z117:$Z121)*$F117,MAX((Expenses!AO$15-$AB117/12)*$AA117*$F117,0)+MAX((Expenses!AO$14-$AB118/12)*$AA118*$F117,0)+MAX((Expenses!AO$17-$AB119/12)*$AA119*$F117,0)+MAX((Expenses!AO$16-$AB120/12)*$AA120*$F117,0)+MAX((Expenses!AO$18-$AB121/12)*$AA121*$F117,0)))))</f>
        <v>0</v>
      </c>
      <c r="AR288" s="515">
        <f>IF(OR(AR$167&lt;=EOMONTH($E117,$R117*(1-$O117)),AR$167&gt;EOMONTH($E117,$P117*12*(1-$O117)+$Q117*12*$O117+$R117*(1-$O117))),0,IF($X117="NNN",SUM(Expenses!AP$14:AP$18)*$F117,IF($X117="FSG",0,IF($X117="MG",SUMPRODUCT(Expenses!AP$14:AP$18,$Z117:$Z121)*$F117,MAX((Expenses!AP$15-$AB117/12)*$AA117*$F117,0)+MAX((Expenses!AP$14-$AB118/12)*$AA118*$F117,0)+MAX((Expenses!AP$17-$AB119/12)*$AA119*$F117,0)+MAX((Expenses!AP$16-$AB120/12)*$AA120*$F117,0)+MAX((Expenses!AP$18-$AB121/12)*$AA121*$F117,0)))))</f>
        <v>0</v>
      </c>
      <c r="AS288" s="515">
        <f>IF(OR(AS$167&lt;=EOMONTH($E117,$R117*(1-$O117)),AS$167&gt;EOMONTH($E117,$P117*12*(1-$O117)+$Q117*12*$O117+$R117*(1-$O117))),0,IF($X117="NNN",SUM(Expenses!AQ$14:AQ$18)*$F117,IF($X117="FSG",0,IF($X117="MG",SUMPRODUCT(Expenses!AQ$14:AQ$18,$Z117:$Z121)*$F117,MAX((Expenses!AQ$15-$AB117/12)*$AA117*$F117,0)+MAX((Expenses!AQ$14-$AB118/12)*$AA118*$F117,0)+MAX((Expenses!AQ$17-$AB119/12)*$AA119*$F117,0)+MAX((Expenses!AQ$16-$AB120/12)*$AA120*$F117,0)+MAX((Expenses!AQ$18-$AB121/12)*$AA121*$F117,0)))))</f>
        <v>0</v>
      </c>
      <c r="AT288" s="515">
        <f>IF(OR(AT$167&lt;=EOMONTH($E117,$R117*(1-$O117)),AT$167&gt;EOMONTH($E117,$P117*12*(1-$O117)+$Q117*12*$O117+$R117*(1-$O117))),0,IF($X117="NNN",SUM(Expenses!AR$14:AR$18)*$F117,IF($X117="FSG",0,IF($X117="MG",SUMPRODUCT(Expenses!AR$14:AR$18,$Z117:$Z121)*$F117,MAX((Expenses!AR$15-$AB117/12)*$AA117*$F117,0)+MAX((Expenses!AR$14-$AB118/12)*$AA118*$F117,0)+MAX((Expenses!AR$17-$AB119/12)*$AA119*$F117,0)+MAX((Expenses!AR$16-$AB120/12)*$AA120*$F117,0)+MAX((Expenses!AR$18-$AB121/12)*$AA121*$F117,0)))))</f>
        <v>0</v>
      </c>
      <c r="AU288" s="515">
        <f>IF(OR(AU$167&lt;=EOMONTH($E117,$R117*(1-$O117)),AU$167&gt;EOMONTH($E117,$P117*12*(1-$O117)+$Q117*12*$O117+$R117*(1-$O117))),0,IF($X117="NNN",SUM(Expenses!AS$14:AS$18)*$F117,IF($X117="FSG",0,IF($X117="MG",SUMPRODUCT(Expenses!AS$14:AS$18,$Z117:$Z121)*$F117,MAX((Expenses!AS$15-$AB117/12)*$AA117*$F117,0)+MAX((Expenses!AS$14-$AB118/12)*$AA118*$F117,0)+MAX((Expenses!AS$17-$AB119/12)*$AA119*$F117,0)+MAX((Expenses!AS$16-$AB120/12)*$AA120*$F117,0)+MAX((Expenses!AS$18-$AB121/12)*$AA121*$F117,0)))))</f>
        <v>0</v>
      </c>
      <c r="AV288" s="515">
        <f>IF(OR(AV$167&lt;=EOMONTH($E117,$R117*(1-$O117)),AV$167&gt;EOMONTH($E117,$P117*12*(1-$O117)+$Q117*12*$O117+$R117*(1-$O117))),0,IF($X117="NNN",SUM(Expenses!AT$14:AT$18)*$F117,IF($X117="FSG",0,IF($X117="MG",SUMPRODUCT(Expenses!AT$14:AT$18,$Z117:$Z121)*$F117,MAX((Expenses!AT$15-$AB117/12)*$AA117*$F117,0)+MAX((Expenses!AT$14-$AB118/12)*$AA118*$F117,0)+MAX((Expenses!AT$17-$AB119/12)*$AA119*$F117,0)+MAX((Expenses!AT$16-$AB120/12)*$AA120*$F117,0)+MAX((Expenses!AT$18-$AB121/12)*$AA121*$F117,0)))))</f>
        <v>0</v>
      </c>
      <c r="AW288" s="515">
        <f>IF(OR(AW$167&lt;=EOMONTH($E117,$R117*(1-$O117)),AW$167&gt;EOMONTH($E117,$P117*12*(1-$O117)+$Q117*12*$O117+$R117*(1-$O117))),0,IF($X117="NNN",SUM(Expenses!AU$14:AU$18)*$F117,IF($X117="FSG",0,IF($X117="MG",SUMPRODUCT(Expenses!AU$14:AU$18,$Z117:$Z121)*$F117,MAX((Expenses!AU$15-$AB117/12)*$AA117*$F117,0)+MAX((Expenses!AU$14-$AB118/12)*$AA118*$F117,0)+MAX((Expenses!AU$17-$AB119/12)*$AA119*$F117,0)+MAX((Expenses!AU$16-$AB120/12)*$AA120*$F117,0)+MAX((Expenses!AU$18-$AB121/12)*$AA121*$F117,0)))))</f>
        <v>0</v>
      </c>
      <c r="AX288" s="515">
        <f>IF(OR(AX$167&lt;=EOMONTH($E117,$R117*(1-$O117)),AX$167&gt;EOMONTH($E117,$P117*12*(1-$O117)+$Q117*12*$O117+$R117*(1-$O117))),0,IF($X117="NNN",SUM(Expenses!AV$14:AV$18)*$F117,IF($X117="FSG",0,IF($X117="MG",SUMPRODUCT(Expenses!AV$14:AV$18,$Z117:$Z121)*$F117,MAX((Expenses!AV$15-$AB117/12)*$AA117*$F117,0)+MAX((Expenses!AV$14-$AB118/12)*$AA118*$F117,0)+MAX((Expenses!AV$17-$AB119/12)*$AA119*$F117,0)+MAX((Expenses!AV$16-$AB120/12)*$AA120*$F117,0)+MAX((Expenses!AV$18-$AB121/12)*$AA121*$F117,0)))))</f>
        <v>0</v>
      </c>
      <c r="AY288" s="515">
        <f>IF(OR(AY$167&lt;=EOMONTH($E117,$R117*(1-$O117)),AY$167&gt;EOMONTH($E117,$P117*12*(1-$O117)+$Q117*12*$O117+$R117*(1-$O117))),0,IF($X117="NNN",SUM(Expenses!AW$14:AW$18)*$F117,IF($X117="FSG",0,IF($X117="MG",SUMPRODUCT(Expenses!AW$14:AW$18,$Z117:$Z121)*$F117,MAX((Expenses!AW$15-$AB117/12)*$AA117*$F117,0)+MAX((Expenses!AW$14-$AB118/12)*$AA118*$F117,0)+MAX((Expenses!AW$17-$AB119/12)*$AA119*$F117,0)+MAX((Expenses!AW$16-$AB120/12)*$AA120*$F117,0)+MAX((Expenses!AW$18-$AB121/12)*$AA121*$F117,0)))))</f>
        <v>0</v>
      </c>
      <c r="AZ288" s="515">
        <f>IF(OR(AZ$167&lt;=EOMONTH($E117,$R117*(1-$O117)),AZ$167&gt;EOMONTH($E117,$P117*12*(1-$O117)+$Q117*12*$O117+$R117*(1-$O117))),0,IF($X117="NNN",SUM(Expenses!AX$14:AX$18)*$F117,IF($X117="FSG",0,IF($X117="MG",SUMPRODUCT(Expenses!AX$14:AX$18,$Z117:$Z121)*$F117,MAX((Expenses!AX$15-$AB117/12)*$AA117*$F117,0)+MAX((Expenses!AX$14-$AB118/12)*$AA118*$F117,0)+MAX((Expenses!AX$17-$AB119/12)*$AA119*$F117,0)+MAX((Expenses!AX$16-$AB120/12)*$AA120*$F117,0)+MAX((Expenses!AX$18-$AB121/12)*$AA121*$F117,0)))))</f>
        <v>0</v>
      </c>
      <c r="BA288" s="515">
        <f>IF(OR(BA$167&lt;=EOMONTH($E117,$R117*(1-$O117)),BA$167&gt;EOMONTH($E117,$P117*12*(1-$O117)+$Q117*12*$O117+$R117*(1-$O117))),0,IF($X117="NNN",SUM(Expenses!AY$14:AY$18)*$F117,IF($X117="FSG",0,IF($X117="MG",SUMPRODUCT(Expenses!AY$14:AY$18,$Z117:$Z121)*$F117,MAX((Expenses!AY$15-$AB117/12)*$AA117*$F117,0)+MAX((Expenses!AY$14-$AB118/12)*$AA118*$F117,0)+MAX((Expenses!AY$17-$AB119/12)*$AA119*$F117,0)+MAX((Expenses!AY$16-$AB120/12)*$AA120*$F117,0)+MAX((Expenses!AY$18-$AB121/12)*$AA121*$F117,0)))))</f>
        <v>0</v>
      </c>
      <c r="BB288" s="515">
        <f>IF(OR(BB$167&lt;=EOMONTH($E117,$R117*(1-$O117)),BB$167&gt;EOMONTH($E117,$P117*12*(1-$O117)+$Q117*12*$O117+$R117*(1-$O117))),0,IF($X117="NNN",SUM(Expenses!AZ$14:AZ$18)*$F117,IF($X117="FSG",0,IF($X117="MG",SUMPRODUCT(Expenses!AZ$14:AZ$18,$Z117:$Z121)*$F117,MAX((Expenses!AZ$15-$AB117/12)*$AA117*$F117,0)+MAX((Expenses!AZ$14-$AB118/12)*$AA118*$F117,0)+MAX((Expenses!AZ$17-$AB119/12)*$AA119*$F117,0)+MAX((Expenses!AZ$16-$AB120/12)*$AA120*$F117,0)+MAX((Expenses!AZ$18-$AB121/12)*$AA121*$F117,0)))))</f>
        <v>0</v>
      </c>
      <c r="BC288" s="515">
        <f>IF(OR(BC$167&lt;=EOMONTH($E117,$R117*(1-$O117)),BC$167&gt;EOMONTH($E117,$P117*12*(1-$O117)+$Q117*12*$O117+$R117*(1-$O117))),0,IF($X117="NNN",SUM(Expenses!BA$14:BA$18)*$F117,IF($X117="FSG",0,IF($X117="MG",SUMPRODUCT(Expenses!BA$14:BA$18,$Z117:$Z121)*$F117,MAX((Expenses!BA$15-$AB117/12)*$AA117*$F117,0)+MAX((Expenses!BA$14-$AB118/12)*$AA118*$F117,0)+MAX((Expenses!BA$17-$AB119/12)*$AA119*$F117,0)+MAX((Expenses!BA$16-$AB120/12)*$AA120*$F117,0)+MAX((Expenses!BA$18-$AB121/12)*$AA121*$F117,0)))))</f>
        <v>0</v>
      </c>
      <c r="BD288" s="515">
        <f>IF(OR(BD$167&lt;=EOMONTH($E117,$R117*(1-$O117)),BD$167&gt;EOMONTH($E117,$P117*12*(1-$O117)+$Q117*12*$O117+$R117*(1-$O117))),0,IF($X117="NNN",SUM(Expenses!BB$14:BB$18)*$F117,IF($X117="FSG",0,IF($X117="MG",SUMPRODUCT(Expenses!BB$14:BB$18,$Z117:$Z121)*$F117,MAX((Expenses!BB$15-$AB117/12)*$AA117*$F117,0)+MAX((Expenses!BB$14-$AB118/12)*$AA118*$F117,0)+MAX((Expenses!BB$17-$AB119/12)*$AA119*$F117,0)+MAX((Expenses!BB$16-$AB120/12)*$AA120*$F117,0)+MAX((Expenses!BB$18-$AB121/12)*$AA121*$F117,0)))))</f>
        <v>0</v>
      </c>
      <c r="BE288" s="515">
        <f>IF(OR(BE$167&lt;=EOMONTH($E117,$R117*(1-$O117)),BE$167&gt;EOMONTH($E117,$P117*12*(1-$O117)+$Q117*12*$O117+$R117*(1-$O117))),0,IF($X117="NNN",SUM(Expenses!BC$14:BC$18)*$F117,IF($X117="FSG",0,IF($X117="MG",SUMPRODUCT(Expenses!BC$14:BC$18,$Z117:$Z121)*$F117,MAX((Expenses!BC$15-$AB117/12)*$AA117*$F117,0)+MAX((Expenses!BC$14-$AB118/12)*$AA118*$F117,0)+MAX((Expenses!BC$17-$AB119/12)*$AA119*$F117,0)+MAX((Expenses!BC$16-$AB120/12)*$AA120*$F117,0)+MAX((Expenses!BC$18-$AB121/12)*$AA121*$F117,0)))))</f>
        <v>0</v>
      </c>
      <c r="BF288" s="515">
        <f>IF(OR(BF$167&lt;=EOMONTH($E117,$R117*(1-$O117)),BF$167&gt;EOMONTH($E117,$P117*12*(1-$O117)+$Q117*12*$O117+$R117*(1-$O117))),0,IF($X117="NNN",SUM(Expenses!BD$14:BD$18)*$F117,IF($X117="FSG",0,IF($X117="MG",SUMPRODUCT(Expenses!BD$14:BD$18,$Z117:$Z121)*$F117,MAX((Expenses!BD$15-$AB117/12)*$AA117*$F117,0)+MAX((Expenses!BD$14-$AB118/12)*$AA118*$F117,0)+MAX((Expenses!BD$17-$AB119/12)*$AA119*$F117,0)+MAX((Expenses!BD$16-$AB120/12)*$AA120*$F117,0)+MAX((Expenses!BD$18-$AB121/12)*$AA121*$F117,0)))))</f>
        <v>0</v>
      </c>
      <c r="BG288" s="515">
        <f>IF(OR(BG$167&lt;=EOMONTH($E117,$R117*(1-$O117)),BG$167&gt;EOMONTH($E117,$P117*12*(1-$O117)+$Q117*12*$O117+$R117*(1-$O117))),0,IF($X117="NNN",SUM(Expenses!BE$14:BE$18)*$F117,IF($X117="FSG",0,IF($X117="MG",SUMPRODUCT(Expenses!BE$14:BE$18,$Z117:$Z121)*$F117,MAX((Expenses!BE$15-$AB117/12)*$AA117*$F117,0)+MAX((Expenses!BE$14-$AB118/12)*$AA118*$F117,0)+MAX((Expenses!BE$17-$AB119/12)*$AA119*$F117,0)+MAX((Expenses!BE$16-$AB120/12)*$AA120*$F117,0)+MAX((Expenses!BE$18-$AB121/12)*$AA121*$F117,0)))))</f>
        <v>0</v>
      </c>
      <c r="BH288" s="515">
        <f>IF(OR(BH$167&lt;=EOMONTH($E117,$R117*(1-$O117)),BH$167&gt;EOMONTH($E117,$P117*12*(1-$O117)+$Q117*12*$O117+$R117*(1-$O117))),0,IF($X117="NNN",SUM(Expenses!BF$14:BF$18)*$F117,IF($X117="FSG",0,IF($X117="MG",SUMPRODUCT(Expenses!BF$14:BF$18,$Z117:$Z121)*$F117,MAX((Expenses!BF$15-$AB117/12)*$AA117*$F117,0)+MAX((Expenses!BF$14-$AB118/12)*$AA118*$F117,0)+MAX((Expenses!BF$17-$AB119/12)*$AA119*$F117,0)+MAX((Expenses!BF$16-$AB120/12)*$AA120*$F117,0)+MAX((Expenses!BF$18-$AB121/12)*$AA121*$F117,0)))))</f>
        <v>0</v>
      </c>
      <c r="BI288" s="515">
        <f>IF(OR(BI$167&lt;=EOMONTH($E117,$R117*(1-$O117)),BI$167&gt;EOMONTH($E117,$P117*12*(1-$O117)+$Q117*12*$O117+$R117*(1-$O117))),0,IF($X117="NNN",SUM(Expenses!BG$14:BG$18)*$F117,IF($X117="FSG",0,IF($X117="MG",SUMPRODUCT(Expenses!BG$14:BG$18,$Z117:$Z121)*$F117,MAX((Expenses!BG$15-$AB117/12)*$AA117*$F117,0)+MAX((Expenses!BG$14-$AB118/12)*$AA118*$F117,0)+MAX((Expenses!BG$17-$AB119/12)*$AA119*$F117,0)+MAX((Expenses!BG$16-$AB120/12)*$AA120*$F117,0)+MAX((Expenses!BG$18-$AB121/12)*$AA121*$F117,0)))))</f>
        <v>0</v>
      </c>
      <c r="BJ288" s="515">
        <f>IF(OR(BJ$167&lt;=EOMONTH($E117,$R117*(1-$O117)),BJ$167&gt;EOMONTH($E117,$P117*12*(1-$O117)+$Q117*12*$O117+$R117*(1-$O117))),0,IF($X117="NNN",SUM(Expenses!BH$14:BH$18)*$F117,IF($X117="FSG",0,IF($X117="MG",SUMPRODUCT(Expenses!BH$14:BH$18,$Z117:$Z121)*$F117,MAX((Expenses!BH$15-$AB117/12)*$AA117*$F117,0)+MAX((Expenses!BH$14-$AB118/12)*$AA118*$F117,0)+MAX((Expenses!BH$17-$AB119/12)*$AA119*$F117,0)+MAX((Expenses!BH$16-$AB120/12)*$AA120*$F117,0)+MAX((Expenses!BH$18-$AB121/12)*$AA121*$F117,0)))))</f>
        <v>0</v>
      </c>
      <c r="BK288" s="515">
        <f>IF(OR(BK$167&lt;=EOMONTH($E117,$R117*(1-$O117)),BK$167&gt;EOMONTH($E117,$P117*12*(1-$O117)+$Q117*12*$O117+$R117*(1-$O117))),0,IF($X117="NNN",SUM(Expenses!BI$14:BI$18)*$F117,IF($X117="FSG",0,IF($X117="MG",SUMPRODUCT(Expenses!BI$14:BI$18,$Z117:$Z121)*$F117,MAX((Expenses!BI$15-$AB117/12)*$AA117*$F117,0)+MAX((Expenses!BI$14-$AB118/12)*$AA118*$F117,0)+MAX((Expenses!BI$17-$AB119/12)*$AA119*$F117,0)+MAX((Expenses!BI$16-$AB120/12)*$AA120*$F117,0)+MAX((Expenses!BI$18-$AB121/12)*$AA121*$F117,0)))))</f>
        <v>0</v>
      </c>
      <c r="BL288" s="515">
        <f>IF(OR(BL$167&lt;=EOMONTH($E117,$R117*(1-$O117)),BL$167&gt;EOMONTH($E117,$P117*12*(1-$O117)+$Q117*12*$O117+$R117*(1-$O117))),0,IF($X117="NNN",SUM(Expenses!BJ$14:BJ$18)*$F117,IF($X117="FSG",0,IF($X117="MG",SUMPRODUCT(Expenses!BJ$14:BJ$18,$Z117:$Z121)*$F117,MAX((Expenses!BJ$15-$AB117/12)*$AA117*$F117,0)+MAX((Expenses!BJ$14-$AB118/12)*$AA118*$F117,0)+MAX((Expenses!BJ$17-$AB119/12)*$AA119*$F117,0)+MAX((Expenses!BJ$16-$AB120/12)*$AA120*$F117,0)+MAX((Expenses!BJ$18-$AB121/12)*$AA121*$F117,0)))))</f>
        <v>0</v>
      </c>
      <c r="BM288" s="515">
        <f>IF(OR(BM$167&lt;=EOMONTH($E117,$R117*(1-$O117)),BM$167&gt;EOMONTH($E117,$P117*12*(1-$O117)+$Q117*12*$O117+$R117*(1-$O117))),0,IF($X117="NNN",SUM(Expenses!BK$14:BK$18)*$F117,IF($X117="FSG",0,IF($X117="MG",SUMPRODUCT(Expenses!BK$14:BK$18,$Z117:$Z121)*$F117,MAX((Expenses!BK$15-$AB117/12)*$AA117*$F117,0)+MAX((Expenses!BK$14-$AB118/12)*$AA118*$F117,0)+MAX((Expenses!BK$17-$AB119/12)*$AA119*$F117,0)+MAX((Expenses!BK$16-$AB120/12)*$AA120*$F117,0)+MAX((Expenses!BK$18-$AB121/12)*$AA121*$F117,0)))))</f>
        <v>0</v>
      </c>
      <c r="BN288" s="515">
        <f>IF(OR(BN$167&lt;=EOMONTH($E117,$R117*(1-$O117)),BN$167&gt;EOMONTH($E117,$P117*12*(1-$O117)+$Q117*12*$O117+$R117*(1-$O117))),0,IF($X117="NNN",SUM(Expenses!BL$14:BL$18)*$F117,IF($X117="FSG",0,IF($X117="MG",SUMPRODUCT(Expenses!BL$14:BL$18,$Z117:$Z121)*$F117,MAX((Expenses!BL$15-$AB117/12)*$AA117*$F117,0)+MAX((Expenses!BL$14-$AB118/12)*$AA118*$F117,0)+MAX((Expenses!BL$17-$AB119/12)*$AA119*$F117,0)+MAX((Expenses!BL$16-$AB120/12)*$AA120*$F117,0)+MAX((Expenses!BL$18-$AB121/12)*$AA121*$F117,0)))))</f>
        <v>0</v>
      </c>
      <c r="BO288" s="515">
        <f>IF(OR(BO$167&lt;=EOMONTH($E117,$R117*(1-$O117)),BO$167&gt;EOMONTH($E117,$P117*12*(1-$O117)+$Q117*12*$O117+$R117*(1-$O117))),0,IF($X117="NNN",SUM(Expenses!BM$14:BM$18)*$F117,IF($X117="FSG",0,IF($X117="MG",SUMPRODUCT(Expenses!BM$14:BM$18,$Z117:$Z121)*$F117,MAX((Expenses!BM$15-$AB117/12)*$AA117*$F117,0)+MAX((Expenses!BM$14-$AB118/12)*$AA118*$F117,0)+MAX((Expenses!BM$17-$AB119/12)*$AA119*$F117,0)+MAX((Expenses!BM$16-$AB120/12)*$AA120*$F117,0)+MAX((Expenses!BM$18-$AB121/12)*$AA121*$F117,0)))))</f>
        <v>0</v>
      </c>
      <c r="BP288" s="515">
        <f>IF(OR(BP$167&lt;=EOMONTH($E117,$R117*(1-$O117)),BP$167&gt;EOMONTH($E117,$P117*12*(1-$O117)+$Q117*12*$O117+$R117*(1-$O117))),0,IF($X117="NNN",SUM(Expenses!BN$14:BN$18)*$F117,IF($X117="FSG",0,IF($X117="MG",SUMPRODUCT(Expenses!BN$14:BN$18,$Z117:$Z121)*$F117,MAX((Expenses!BN$15-$AB117/12)*$AA117*$F117,0)+MAX((Expenses!BN$14-$AB118/12)*$AA118*$F117,0)+MAX((Expenses!BN$17-$AB119/12)*$AA119*$F117,0)+MAX((Expenses!BN$16-$AB120/12)*$AA120*$F117,0)+MAX((Expenses!BN$18-$AB121/12)*$AA121*$F117,0)))))</f>
        <v>0</v>
      </c>
      <c r="BQ288" s="515">
        <f>IF(OR(BQ$167&lt;=EOMONTH($E117,$R117*(1-$O117)),BQ$167&gt;EOMONTH($E117,$P117*12*(1-$O117)+$Q117*12*$O117+$R117*(1-$O117))),0,IF($X117="NNN",SUM(Expenses!BO$14:BO$18)*$F117,IF($X117="FSG",0,IF($X117="MG",SUMPRODUCT(Expenses!BO$14:BO$18,$Z117:$Z121)*$F117,MAX((Expenses!BO$15-$AB117/12)*$AA117*$F117,0)+MAX((Expenses!BO$14-$AB118/12)*$AA118*$F117,0)+MAX((Expenses!BO$17-$AB119/12)*$AA119*$F117,0)+MAX((Expenses!BO$16-$AB120/12)*$AA120*$F117,0)+MAX((Expenses!BO$18-$AB121/12)*$AA121*$F117,0)))))</f>
        <v>0</v>
      </c>
      <c r="BR288" s="515">
        <f>IF(OR(BR$167&lt;=EOMONTH($E117,$R117*(1-$O117)),BR$167&gt;EOMONTH($E117,$P117*12*(1-$O117)+$Q117*12*$O117+$R117*(1-$O117))),0,IF($X117="NNN",SUM(Expenses!BP$14:BP$18)*$F117,IF($X117="FSG",0,IF($X117="MG",SUMPRODUCT(Expenses!BP$14:BP$18,$Z117:$Z121)*$F117,MAX((Expenses!BP$15-$AB117/12)*$AA117*$F117,0)+MAX((Expenses!BP$14-$AB118/12)*$AA118*$F117,0)+MAX((Expenses!BP$17-$AB119/12)*$AA119*$F117,0)+MAX((Expenses!BP$16-$AB120/12)*$AA120*$F117,0)+MAX((Expenses!BP$18-$AB121/12)*$AA121*$F117,0)))))</f>
        <v>0</v>
      </c>
      <c r="BS288" s="515">
        <f>IF(OR(BS$167&lt;=EOMONTH($E117,$R117*(1-$O117)),BS$167&gt;EOMONTH($E117,$P117*12*(1-$O117)+$Q117*12*$O117+$R117*(1-$O117))),0,IF($X117="NNN",SUM(Expenses!BQ$14:BQ$18)*$F117,IF($X117="FSG",0,IF($X117="MG",SUMPRODUCT(Expenses!BQ$14:BQ$18,$Z117:$Z121)*$F117,MAX((Expenses!BQ$15-$AB117/12)*$AA117*$F117,0)+MAX((Expenses!BQ$14-$AB118/12)*$AA118*$F117,0)+MAX((Expenses!BQ$17-$AB119/12)*$AA119*$F117,0)+MAX((Expenses!BQ$16-$AB120/12)*$AA120*$F117,0)+MAX((Expenses!BQ$18-$AB121/12)*$AA121*$F117,0)))))</f>
        <v>0</v>
      </c>
      <c r="BT288" s="515">
        <f>IF(OR(BT$167&lt;=EOMONTH($E117,$R117*(1-$O117)),BT$167&gt;EOMONTH($E117,$P117*12*(1-$O117)+$Q117*12*$O117+$R117*(1-$O117))),0,IF($X117="NNN",SUM(Expenses!BR$14:BR$18)*$F117,IF($X117="FSG",0,IF($X117="MG",SUMPRODUCT(Expenses!BR$14:BR$18,$Z117:$Z121)*$F117,MAX((Expenses!BR$15-$AB117/12)*$AA117*$F117,0)+MAX((Expenses!BR$14-$AB118/12)*$AA118*$F117,0)+MAX((Expenses!BR$17-$AB119/12)*$AA119*$F117,0)+MAX((Expenses!BR$16-$AB120/12)*$AA120*$F117,0)+MAX((Expenses!BR$18-$AB121/12)*$AA121*$F117,0)))))</f>
        <v>0</v>
      </c>
      <c r="BU288" s="515">
        <f>IF(OR(BU$167&lt;=EOMONTH($E117,$R117*(1-$O117)),BU$167&gt;EOMONTH($E117,$P117*12*(1-$O117)+$Q117*12*$O117+$R117*(1-$O117))),0,IF($X117="NNN",SUM(Expenses!BS$14:BS$18)*$F117,IF($X117="FSG",0,IF($X117="MG",SUMPRODUCT(Expenses!BS$14:BS$18,$Z117:$Z121)*$F117,MAX((Expenses!BS$15-$AB117/12)*$AA117*$F117,0)+MAX((Expenses!BS$14-$AB118/12)*$AA118*$F117,0)+MAX((Expenses!BS$17-$AB119/12)*$AA119*$F117,0)+MAX((Expenses!BS$16-$AB120/12)*$AA120*$F117,0)+MAX((Expenses!BS$18-$AB121/12)*$AA121*$F117,0)))))</f>
        <v>0</v>
      </c>
      <c r="BV288" s="515">
        <f>IF(OR(BV$167&lt;=EOMONTH($E117,$R117*(1-$O117)),BV$167&gt;EOMONTH($E117,$P117*12*(1-$O117)+$Q117*12*$O117+$R117*(1-$O117))),0,IF($X117="NNN",SUM(Expenses!BT$14:BT$18)*$F117,IF($X117="FSG",0,IF($X117="MG",SUMPRODUCT(Expenses!BT$14:BT$18,$Z117:$Z121)*$F117,MAX((Expenses!BT$15-$AB117/12)*$AA117*$F117,0)+MAX((Expenses!BT$14-$AB118/12)*$AA118*$F117,0)+MAX((Expenses!BT$17-$AB119/12)*$AA119*$F117,0)+MAX((Expenses!BT$16-$AB120/12)*$AA120*$F117,0)+MAX((Expenses!BT$18-$AB121/12)*$AA121*$F117,0)))))</f>
        <v>0</v>
      </c>
      <c r="BW288" s="515">
        <f>IF(OR(BW$167&lt;=EOMONTH($E117,$R117*(1-$O117)),BW$167&gt;EOMONTH($E117,$P117*12*(1-$O117)+$Q117*12*$O117+$R117*(1-$O117))),0,IF($X117="NNN",SUM(Expenses!BU$14:BU$18)*$F117,IF($X117="FSG",0,IF($X117="MG",SUMPRODUCT(Expenses!BU$14:BU$18,$Z117:$Z121)*$F117,MAX((Expenses!BU$15-$AB117/12)*$AA117*$F117,0)+MAX((Expenses!BU$14-$AB118/12)*$AA118*$F117,0)+MAX((Expenses!BU$17-$AB119/12)*$AA119*$F117,0)+MAX((Expenses!BU$16-$AB120/12)*$AA120*$F117,0)+MAX((Expenses!BU$18-$AB121/12)*$AA121*$F117,0)))))</f>
        <v>0</v>
      </c>
      <c r="BX288" s="515">
        <f>IF(OR(BX$167&lt;=EOMONTH($E117,$R117*(1-$O117)),BX$167&gt;EOMONTH($E117,$P117*12*(1-$O117)+$Q117*12*$O117+$R117*(1-$O117))),0,IF($X117="NNN",SUM(Expenses!BV$14:BV$18)*$F117,IF($X117="FSG",0,IF($X117="MG",SUMPRODUCT(Expenses!BV$14:BV$18,$Z117:$Z121)*$F117,MAX((Expenses!BV$15-$AB117/12)*$AA117*$F117,0)+MAX((Expenses!BV$14-$AB118/12)*$AA118*$F117,0)+MAX((Expenses!BV$17-$AB119/12)*$AA119*$F117,0)+MAX((Expenses!BV$16-$AB120/12)*$AA120*$F117,0)+MAX((Expenses!BV$18-$AB121/12)*$AA121*$F117,0)))))</f>
        <v>0</v>
      </c>
      <c r="BY288" s="515">
        <f>IF(OR(BY$167&lt;=EOMONTH($E117,$R117*(1-$O117)),BY$167&gt;EOMONTH($E117,$P117*12*(1-$O117)+$Q117*12*$O117+$R117*(1-$O117))),0,IF($X117="NNN",SUM(Expenses!BW$14:BW$18)*$F117,IF($X117="FSG",0,IF($X117="MG",SUMPRODUCT(Expenses!BW$14:BW$18,$Z117:$Z121)*$F117,MAX((Expenses!BW$15-$AB117/12)*$AA117*$F117,0)+MAX((Expenses!BW$14-$AB118/12)*$AA118*$F117,0)+MAX((Expenses!BW$17-$AB119/12)*$AA119*$F117,0)+MAX((Expenses!BW$16-$AB120/12)*$AA120*$F117,0)+MAX((Expenses!BW$18-$AB121/12)*$AA121*$F117,0)))))</f>
        <v>0</v>
      </c>
      <c r="BZ288" s="515">
        <f>IF(OR(BZ$167&lt;=EOMONTH($E117,$R117*(1-$O117)),BZ$167&gt;EOMONTH($E117,$P117*12*(1-$O117)+$Q117*12*$O117+$R117*(1-$O117))),0,IF($X117="NNN",SUM(Expenses!BX$14:BX$18)*$F117,IF($X117="FSG",0,IF($X117="MG",SUMPRODUCT(Expenses!BX$14:BX$18,$Z117:$Z121)*$F117,MAX((Expenses!BX$15-$AB117/12)*$AA117*$F117,0)+MAX((Expenses!BX$14-$AB118/12)*$AA118*$F117,0)+MAX((Expenses!BX$17-$AB119/12)*$AA119*$F117,0)+MAX((Expenses!BX$16-$AB120/12)*$AA120*$F117,0)+MAX((Expenses!BX$18-$AB121/12)*$AA121*$F117,0)))))</f>
        <v>0</v>
      </c>
      <c r="CA288" s="515">
        <f>IF(OR(CA$167&lt;=EOMONTH($E117,$R117*(1-$O117)),CA$167&gt;EOMONTH($E117,$P117*12*(1-$O117)+$Q117*12*$O117+$R117*(1-$O117))),0,IF($X117="NNN",SUM(Expenses!BY$14:BY$18)*$F117,IF($X117="FSG",0,IF($X117="MG",SUMPRODUCT(Expenses!BY$14:BY$18,$Z117:$Z121)*$F117,MAX((Expenses!BY$15-$AB117/12)*$AA117*$F117,0)+MAX((Expenses!BY$14-$AB118/12)*$AA118*$F117,0)+MAX((Expenses!BY$17-$AB119/12)*$AA119*$F117,0)+MAX((Expenses!BY$16-$AB120/12)*$AA120*$F117,0)+MAX((Expenses!BY$18-$AB121/12)*$AA121*$F117,0)))))</f>
        <v>0</v>
      </c>
      <c r="CB288" s="515">
        <f>IF(OR(CB$167&lt;=EOMONTH($E117,$R117*(1-$O117)),CB$167&gt;EOMONTH($E117,$P117*12*(1-$O117)+$Q117*12*$O117+$R117*(1-$O117))),0,IF($X117="NNN",SUM(Expenses!BZ$14:BZ$18)*$F117,IF($X117="FSG",0,IF($X117="MG",SUMPRODUCT(Expenses!BZ$14:BZ$18,$Z117:$Z121)*$F117,MAX((Expenses!BZ$15-$AB117/12)*$AA117*$F117,0)+MAX((Expenses!BZ$14-$AB118/12)*$AA118*$F117,0)+MAX((Expenses!BZ$17-$AB119/12)*$AA119*$F117,0)+MAX((Expenses!BZ$16-$AB120/12)*$AA120*$F117,0)+MAX((Expenses!BZ$18-$AB121/12)*$AA121*$F117,0)))))</f>
        <v>0</v>
      </c>
      <c r="CC288" s="515">
        <f>IF(OR(CC$167&lt;=EOMONTH($E117,$R117*(1-$O117)),CC$167&gt;EOMONTH($E117,$P117*12*(1-$O117)+$Q117*12*$O117+$R117*(1-$O117))),0,IF($X117="NNN",SUM(Expenses!CA$14:CA$18)*$F117,IF($X117="FSG",0,IF($X117="MG",SUMPRODUCT(Expenses!CA$14:CA$18,$Z117:$Z121)*$F117,MAX((Expenses!CA$15-$AB117/12)*$AA117*$F117,0)+MAX((Expenses!CA$14-$AB118/12)*$AA118*$F117,0)+MAX((Expenses!CA$17-$AB119/12)*$AA119*$F117,0)+MAX((Expenses!CA$16-$AB120/12)*$AA120*$F117,0)+MAX((Expenses!CA$18-$AB121/12)*$AA121*$F117,0)))))</f>
        <v>0</v>
      </c>
      <c r="CD288" s="515">
        <f>IF(OR(CD$167&lt;=EOMONTH($E117,$R117*(1-$O117)),CD$167&gt;EOMONTH($E117,$P117*12*(1-$O117)+$Q117*12*$O117+$R117*(1-$O117))),0,IF($X117="NNN",SUM(Expenses!CB$14:CB$18)*$F117,IF($X117="FSG",0,IF($X117="MG",SUMPRODUCT(Expenses!CB$14:CB$18,$Z117:$Z121)*$F117,MAX((Expenses!CB$15-$AB117/12)*$AA117*$F117,0)+MAX((Expenses!CB$14-$AB118/12)*$AA118*$F117,0)+MAX((Expenses!CB$17-$AB119/12)*$AA119*$F117,0)+MAX((Expenses!CB$16-$AB120/12)*$AA120*$F117,0)+MAX((Expenses!CB$18-$AB121/12)*$AA121*$F117,0)))))</f>
        <v>0</v>
      </c>
      <c r="CE288" s="515">
        <f>IF(OR(CE$167&lt;=EOMONTH($E117,$R117*(1-$O117)),CE$167&gt;EOMONTH($E117,$P117*12*(1-$O117)+$Q117*12*$O117+$R117*(1-$O117))),0,IF($X117="NNN",SUM(Expenses!CC$14:CC$18)*$F117,IF($X117="FSG",0,IF($X117="MG",SUMPRODUCT(Expenses!CC$14:CC$18,$Z117:$Z121)*$F117,MAX((Expenses!CC$15-$AB117/12)*$AA117*$F117,0)+MAX((Expenses!CC$14-$AB118/12)*$AA118*$F117,0)+MAX((Expenses!CC$17-$AB119/12)*$AA119*$F117,0)+MAX((Expenses!CC$16-$AB120/12)*$AA120*$F117,0)+MAX((Expenses!CC$18-$AB121/12)*$AA121*$F117,0)))))</f>
        <v>0</v>
      </c>
      <c r="CF288" s="515">
        <f>IF(OR(CF$167&lt;=EOMONTH($E117,$R117*(1-$O117)),CF$167&gt;EOMONTH($E117,$P117*12*(1-$O117)+$Q117*12*$O117+$R117*(1-$O117))),0,IF($X117="NNN",SUM(Expenses!CD$14:CD$18)*$F117,IF($X117="FSG",0,IF($X117="MG",SUMPRODUCT(Expenses!CD$14:CD$18,$Z117:$Z121)*$F117,MAX((Expenses!CD$15-$AB117/12)*$AA117*$F117,0)+MAX((Expenses!CD$14-$AB118/12)*$AA118*$F117,0)+MAX((Expenses!CD$17-$AB119/12)*$AA119*$F117,0)+MAX((Expenses!CD$16-$AB120/12)*$AA120*$F117,0)+MAX((Expenses!CD$18-$AB121/12)*$AA121*$F117,0)))))</f>
        <v>0</v>
      </c>
      <c r="CG288" s="515">
        <f>IF(OR(CG$167&lt;=EOMONTH($E117,$R117*(1-$O117)),CG$167&gt;EOMONTH($E117,$P117*12*(1-$O117)+$Q117*12*$O117+$R117*(1-$O117))),0,IF($X117="NNN",SUM(Expenses!CE$14:CE$18)*$F117,IF($X117="FSG",0,IF($X117="MG",SUMPRODUCT(Expenses!CE$14:CE$18,$Z117:$Z121)*$F117,MAX((Expenses!CE$15-$AB117/12)*$AA117*$F117,0)+MAX((Expenses!CE$14-$AB118/12)*$AA118*$F117,0)+MAX((Expenses!CE$17-$AB119/12)*$AA119*$F117,0)+MAX((Expenses!CE$16-$AB120/12)*$AA120*$F117,0)+MAX((Expenses!CE$18-$AB121/12)*$AA121*$F117,0)))))</f>
        <v>0</v>
      </c>
      <c r="CH288" s="515">
        <f>IF(OR(CH$167&lt;=EOMONTH($E117,$R117*(1-$O117)),CH$167&gt;EOMONTH($E117,$P117*12*(1-$O117)+$Q117*12*$O117+$R117*(1-$O117))),0,IF($X117="NNN",SUM(Expenses!CF$14:CF$18)*$F117,IF($X117="FSG",0,IF($X117="MG",SUMPRODUCT(Expenses!CF$14:CF$18,$Z117:$Z121)*$F117,MAX((Expenses!CF$15-$AB117/12)*$AA117*$F117,0)+MAX((Expenses!CF$14-$AB118/12)*$AA118*$F117,0)+MAX((Expenses!CF$17-$AB119/12)*$AA119*$F117,0)+MAX((Expenses!CF$16-$AB120/12)*$AA120*$F117,0)+MAX((Expenses!CF$18-$AB121/12)*$AA121*$F117,0)))))</f>
        <v>0</v>
      </c>
      <c r="CI288" s="515">
        <f>IF(OR(CI$167&lt;=EOMONTH($E117,$R117*(1-$O117)),CI$167&gt;EOMONTH($E117,$P117*12*(1-$O117)+$Q117*12*$O117+$R117*(1-$O117))),0,IF($X117="NNN",SUM(Expenses!CG$14:CG$18)*$F117,IF($X117="FSG",0,IF($X117="MG",SUMPRODUCT(Expenses!CG$14:CG$18,$Z117:$Z121)*$F117,MAX((Expenses!CG$15-$AB117/12)*$AA117*$F117,0)+MAX((Expenses!CG$14-$AB118/12)*$AA118*$F117,0)+MAX((Expenses!CG$17-$AB119/12)*$AA119*$F117,0)+MAX((Expenses!CG$16-$AB120/12)*$AA120*$F117,0)+MAX((Expenses!CG$18-$AB121/12)*$AA121*$F117,0)))))</f>
        <v>0</v>
      </c>
      <c r="CJ288" s="515">
        <f>IF(OR(CJ$167&lt;=EOMONTH($E117,$R117*(1-$O117)),CJ$167&gt;EOMONTH($E117,$P117*12*(1-$O117)+$Q117*12*$O117+$R117*(1-$O117))),0,IF($X117="NNN",SUM(Expenses!CH$14:CH$18)*$F117,IF($X117="FSG",0,IF($X117="MG",SUMPRODUCT(Expenses!CH$14:CH$18,$Z117:$Z121)*$F117,MAX((Expenses!CH$15-$AB117/12)*$AA117*$F117,0)+MAX((Expenses!CH$14-$AB118/12)*$AA118*$F117,0)+MAX((Expenses!CH$17-$AB119/12)*$AA119*$F117,0)+MAX((Expenses!CH$16-$AB120/12)*$AA120*$F117,0)+MAX((Expenses!CH$18-$AB121/12)*$AA121*$F117,0)))))</f>
        <v>0</v>
      </c>
      <c r="CK288" s="515">
        <f>IF(OR(CK$167&lt;=EOMONTH($E117,$R117*(1-$O117)),CK$167&gt;EOMONTH($E117,$P117*12*(1-$O117)+$Q117*12*$O117+$R117*(1-$O117))),0,IF($X117="NNN",SUM(Expenses!CI$14:CI$18)*$F117,IF($X117="FSG",0,IF($X117="MG",SUMPRODUCT(Expenses!CI$14:CI$18,$Z117:$Z121)*$F117,MAX((Expenses!CI$15-$AB117/12)*$AA117*$F117,0)+MAX((Expenses!CI$14-$AB118/12)*$AA118*$F117,0)+MAX((Expenses!CI$17-$AB119/12)*$AA119*$F117,0)+MAX((Expenses!CI$16-$AB120/12)*$AA120*$F117,0)+MAX((Expenses!CI$18-$AB121/12)*$AA121*$F117,0)))))</f>
        <v>0</v>
      </c>
      <c r="CL288" s="515">
        <f>IF(OR(CL$167&lt;=EOMONTH($E117,$R117*(1-$O117)),CL$167&gt;EOMONTH($E117,$P117*12*(1-$O117)+$Q117*12*$O117+$R117*(1-$O117))),0,IF($X117="NNN",SUM(Expenses!CJ$14:CJ$18)*$F117,IF($X117="FSG",0,IF($X117="MG",SUMPRODUCT(Expenses!CJ$14:CJ$18,$Z117:$Z121)*$F117,MAX((Expenses!CJ$15-$AB117/12)*$AA117*$F117,0)+MAX((Expenses!CJ$14-$AB118/12)*$AA118*$F117,0)+MAX((Expenses!CJ$17-$AB119/12)*$AA119*$F117,0)+MAX((Expenses!CJ$16-$AB120/12)*$AA120*$F117,0)+MAX((Expenses!CJ$18-$AB121/12)*$AA121*$F117,0)))))</f>
        <v>0</v>
      </c>
      <c r="CM288" s="515">
        <f>IF(OR(CM$167&lt;=EOMONTH($E117,$R117*(1-$O117)),CM$167&gt;EOMONTH($E117,$P117*12*(1-$O117)+$Q117*12*$O117+$R117*(1-$O117))),0,IF($X117="NNN",SUM(Expenses!CK$14:CK$18)*$F117,IF($X117="FSG",0,IF($X117="MG",SUMPRODUCT(Expenses!CK$14:CK$18,$Z117:$Z121)*$F117,MAX((Expenses!CK$15-$AB117/12)*$AA117*$F117,0)+MAX((Expenses!CK$14-$AB118/12)*$AA118*$F117,0)+MAX((Expenses!CK$17-$AB119/12)*$AA119*$F117,0)+MAX((Expenses!CK$16-$AB120/12)*$AA120*$F117,0)+MAX((Expenses!CK$18-$AB121/12)*$AA121*$F117,0)))))</f>
        <v>0</v>
      </c>
      <c r="CN288" s="515">
        <f>IF(OR(CN$167&lt;=EOMONTH($E117,$R117*(1-$O117)),CN$167&gt;EOMONTH($E117,$P117*12*(1-$O117)+$Q117*12*$O117+$R117*(1-$O117))),0,IF($X117="NNN",SUM(Expenses!CL$14:CL$18)*$F117,IF($X117="FSG",0,IF($X117="MG",SUMPRODUCT(Expenses!CL$14:CL$18,$Z117:$Z121)*$F117,MAX((Expenses!CL$15-$AB117/12)*$AA117*$F117,0)+MAX((Expenses!CL$14-$AB118/12)*$AA118*$F117,0)+MAX((Expenses!CL$17-$AB119/12)*$AA119*$F117,0)+MAX((Expenses!CL$16-$AB120/12)*$AA120*$F117,0)+MAX((Expenses!CL$18-$AB121/12)*$AA121*$F117,0)))))</f>
        <v>0</v>
      </c>
      <c r="CO288" s="515">
        <f>IF(OR(CO$167&lt;=EOMONTH($E117,$R117*(1-$O117)),CO$167&gt;EOMONTH($E117,$P117*12*(1-$O117)+$Q117*12*$O117+$R117*(1-$O117))),0,IF($X117="NNN",SUM(Expenses!CM$14:CM$18)*$F117,IF($X117="FSG",0,IF($X117="MG",SUMPRODUCT(Expenses!CM$14:CM$18,$Z117:$Z121)*$F117,MAX((Expenses!CM$15-$AB117/12)*$AA117*$F117,0)+MAX((Expenses!CM$14-$AB118/12)*$AA118*$F117,0)+MAX((Expenses!CM$17-$AB119/12)*$AA119*$F117,0)+MAX((Expenses!CM$16-$AB120/12)*$AA120*$F117,0)+MAX((Expenses!CM$18-$AB121/12)*$AA121*$F117,0)))))</f>
        <v>0</v>
      </c>
      <c r="CP288" s="515">
        <f>IF(OR(CP$167&lt;=EOMONTH($E117,$R117*(1-$O117)),CP$167&gt;EOMONTH($E117,$P117*12*(1-$O117)+$Q117*12*$O117+$R117*(1-$O117))),0,IF($X117="NNN",SUM(Expenses!CN$14:CN$18)*$F117,IF($X117="FSG",0,IF($X117="MG",SUMPRODUCT(Expenses!CN$14:CN$18,$Z117:$Z121)*$F117,MAX((Expenses!CN$15-$AB117/12)*$AA117*$F117,0)+MAX((Expenses!CN$14-$AB118/12)*$AA118*$F117,0)+MAX((Expenses!CN$17-$AB119/12)*$AA119*$F117,0)+MAX((Expenses!CN$16-$AB120/12)*$AA120*$F117,0)+MAX((Expenses!CN$18-$AB121/12)*$AA121*$F117,0)))))</f>
        <v>0</v>
      </c>
      <c r="CQ288" s="515">
        <f>IF(OR(CQ$167&lt;=EOMONTH($E117,$R117*(1-$O117)),CQ$167&gt;EOMONTH($E117,$P117*12*(1-$O117)+$Q117*12*$O117+$R117*(1-$O117))),0,IF($X117="NNN",SUM(Expenses!CO$14:CO$18)*$F117,IF($X117="FSG",0,IF($X117="MG",SUMPRODUCT(Expenses!CO$14:CO$18,$Z117:$Z121)*$F117,MAX((Expenses!CO$15-$AB117/12)*$AA117*$F117,0)+MAX((Expenses!CO$14-$AB118/12)*$AA118*$F117,0)+MAX((Expenses!CO$17-$AB119/12)*$AA119*$F117,0)+MAX((Expenses!CO$16-$AB120/12)*$AA120*$F117,0)+MAX((Expenses!CO$18-$AB121/12)*$AA121*$F117,0)))))</f>
        <v>0</v>
      </c>
      <c r="CR288" s="515">
        <f>IF(OR(CR$167&lt;=EOMONTH($E117,$R117*(1-$O117)),CR$167&gt;EOMONTH($E117,$P117*12*(1-$O117)+$Q117*12*$O117+$R117*(1-$O117))),0,IF($X117="NNN",SUM(Expenses!CP$14:CP$18)*$F117,IF($X117="FSG",0,IF($X117="MG",SUMPRODUCT(Expenses!CP$14:CP$18,$Z117:$Z121)*$F117,MAX((Expenses!CP$15-$AB117/12)*$AA117*$F117,0)+MAX((Expenses!CP$14-$AB118/12)*$AA118*$F117,0)+MAX((Expenses!CP$17-$AB119/12)*$AA119*$F117,0)+MAX((Expenses!CP$16-$AB120/12)*$AA120*$F117,0)+MAX((Expenses!CP$18-$AB121/12)*$AA121*$F117,0)))))</f>
        <v>0</v>
      </c>
      <c r="CS288" s="515">
        <f>IF(OR(CS$167&lt;=EOMONTH($E117,$R117*(1-$O117)),CS$167&gt;EOMONTH($E117,$P117*12*(1-$O117)+$Q117*12*$O117+$R117*(1-$O117))),0,IF($X117="NNN",SUM(Expenses!CQ$14:CQ$18)*$F117,IF($X117="FSG",0,IF($X117="MG",SUMPRODUCT(Expenses!CQ$14:CQ$18,$Z117:$Z121)*$F117,MAX((Expenses!CQ$15-$AB117/12)*$AA117*$F117,0)+MAX((Expenses!CQ$14-$AB118/12)*$AA118*$F117,0)+MAX((Expenses!CQ$17-$AB119/12)*$AA119*$F117,0)+MAX((Expenses!CQ$16-$AB120/12)*$AA120*$F117,0)+MAX((Expenses!CQ$18-$AB121/12)*$AA121*$F117,0)))))</f>
        <v>0</v>
      </c>
      <c r="CT288" s="515">
        <f>IF(OR(CT$167&lt;=EOMONTH($E117,$R117*(1-$O117)),CT$167&gt;EOMONTH($E117,$P117*12*(1-$O117)+$Q117*12*$O117+$R117*(1-$O117))),0,IF($X117="NNN",SUM(Expenses!CR$14:CR$18)*$F117,IF($X117="FSG",0,IF($X117="MG",SUMPRODUCT(Expenses!CR$14:CR$18,$Z117:$Z121)*$F117,MAX((Expenses!CR$15-$AB117/12)*$AA117*$F117,0)+MAX((Expenses!CR$14-$AB118/12)*$AA118*$F117,0)+MAX((Expenses!CR$17-$AB119/12)*$AA119*$F117,0)+MAX((Expenses!CR$16-$AB120/12)*$AA120*$F117,0)+MAX((Expenses!CR$18-$AB121/12)*$AA121*$F117,0)))))</f>
        <v>0</v>
      </c>
      <c r="CU288" s="515">
        <f>IF(OR(CU$167&lt;=EOMONTH($E117,$R117*(1-$O117)),CU$167&gt;EOMONTH($E117,$P117*12*(1-$O117)+$Q117*12*$O117+$R117*(1-$O117))),0,IF($X117="NNN",SUM(Expenses!CS$14:CS$18)*$F117,IF($X117="FSG",0,IF($X117="MG",SUMPRODUCT(Expenses!CS$14:CS$18,$Z117:$Z121)*$F117,MAX((Expenses!CS$15-$AB117/12)*$AA117*$F117,0)+MAX((Expenses!CS$14-$AB118/12)*$AA118*$F117,0)+MAX((Expenses!CS$17-$AB119/12)*$AA119*$F117,0)+MAX((Expenses!CS$16-$AB120/12)*$AA120*$F117,0)+MAX((Expenses!CS$18-$AB121/12)*$AA121*$F117,0)))))</f>
        <v>0</v>
      </c>
      <c r="CV288" s="515">
        <f>IF(OR(CV$167&lt;=EOMONTH($E117,$R117*(1-$O117)),CV$167&gt;EOMONTH($E117,$P117*12*(1-$O117)+$Q117*12*$O117+$R117*(1-$O117))),0,IF($X117="NNN",SUM(Expenses!CT$14:CT$18)*$F117,IF($X117="FSG",0,IF($X117="MG",SUMPRODUCT(Expenses!CT$14:CT$18,$Z117:$Z121)*$F117,MAX((Expenses!CT$15-$AB117/12)*$AA117*$F117,0)+MAX((Expenses!CT$14-$AB118/12)*$AA118*$F117,0)+MAX((Expenses!CT$17-$AB119/12)*$AA119*$F117,0)+MAX((Expenses!CT$16-$AB120/12)*$AA120*$F117,0)+MAX((Expenses!CT$18-$AB121/12)*$AA121*$F117,0)))))</f>
        <v>0</v>
      </c>
      <c r="CW288" s="515">
        <f>IF(OR(CW$167&lt;=EOMONTH($E117,$R117*(1-$O117)),CW$167&gt;EOMONTH($E117,$P117*12*(1-$O117)+$Q117*12*$O117+$R117*(1-$O117))),0,IF($X117="NNN",SUM(Expenses!CU$14:CU$18)*$F117,IF($X117="FSG",0,IF($X117="MG",SUMPRODUCT(Expenses!CU$14:CU$18,$Z117:$Z121)*$F117,MAX((Expenses!CU$15-$AB117/12)*$AA117*$F117,0)+MAX((Expenses!CU$14-$AB118/12)*$AA118*$F117,0)+MAX((Expenses!CU$17-$AB119/12)*$AA119*$F117,0)+MAX((Expenses!CU$16-$AB120/12)*$AA120*$F117,0)+MAX((Expenses!CU$18-$AB121/12)*$AA121*$F117,0)))))</f>
        <v>0</v>
      </c>
      <c r="CX288" s="515">
        <f>IF(OR(CX$167&lt;=EOMONTH($E117,$R117*(1-$O117)),CX$167&gt;EOMONTH($E117,$P117*12*(1-$O117)+$Q117*12*$O117+$R117*(1-$O117))),0,IF($X117="NNN",SUM(Expenses!CV$14:CV$18)*$F117,IF($X117="FSG",0,IF($X117="MG",SUMPRODUCT(Expenses!CV$14:CV$18,$Z117:$Z121)*$F117,MAX((Expenses!CV$15-$AB117/12)*$AA117*$F117,0)+MAX((Expenses!CV$14-$AB118/12)*$AA118*$F117,0)+MAX((Expenses!CV$17-$AB119/12)*$AA119*$F117,0)+MAX((Expenses!CV$16-$AB120/12)*$AA120*$F117,0)+MAX((Expenses!CV$18-$AB121/12)*$AA121*$F117,0)))))</f>
        <v>0</v>
      </c>
      <c r="CY288" s="515">
        <f>IF(OR(CY$167&lt;=EOMONTH($E117,$R117*(1-$O117)),CY$167&gt;EOMONTH($E117,$P117*12*(1-$O117)+$Q117*12*$O117+$R117*(1-$O117))),0,IF($X117="NNN",SUM(Expenses!CW$14:CW$18)*$F117,IF($X117="FSG",0,IF($X117="MG",SUMPRODUCT(Expenses!CW$14:CW$18,$Z117:$Z121)*$F117,MAX((Expenses!CW$15-$AB117/12)*$AA117*$F117,0)+MAX((Expenses!CW$14-$AB118/12)*$AA118*$F117,0)+MAX((Expenses!CW$17-$AB119/12)*$AA119*$F117,0)+MAX((Expenses!CW$16-$AB120/12)*$AA120*$F117,0)+MAX((Expenses!CW$18-$AB121/12)*$AA121*$F117,0)))))</f>
        <v>0</v>
      </c>
      <c r="CZ288" s="515">
        <f>IF(OR(CZ$167&lt;=EOMONTH($E117,$R117*(1-$O117)),CZ$167&gt;EOMONTH($E117,$P117*12*(1-$O117)+$Q117*12*$O117+$R117*(1-$O117))),0,IF($X117="NNN",SUM(Expenses!CX$14:CX$18)*$F117,IF($X117="FSG",0,IF($X117="MG",SUMPRODUCT(Expenses!CX$14:CX$18,$Z117:$Z121)*$F117,MAX((Expenses!CX$15-$AB117/12)*$AA117*$F117,0)+MAX((Expenses!CX$14-$AB118/12)*$AA118*$F117,0)+MAX((Expenses!CX$17-$AB119/12)*$AA119*$F117,0)+MAX((Expenses!CX$16-$AB120/12)*$AA120*$F117,0)+MAX((Expenses!CX$18-$AB121/12)*$AA121*$F117,0)))))</f>
        <v>0</v>
      </c>
      <c r="DA288" s="515">
        <f>IF(OR(DA$167&lt;=EOMONTH($E117,$R117*(1-$O117)),DA$167&gt;EOMONTH($E117,$P117*12*(1-$O117)+$Q117*12*$O117+$R117*(1-$O117))),0,IF($X117="NNN",SUM(Expenses!CY$14:CY$18)*$F117,IF($X117="FSG",0,IF($X117="MG",SUMPRODUCT(Expenses!CY$14:CY$18,$Z117:$Z121)*$F117,MAX((Expenses!CY$15-$AB117/12)*$AA117*$F117,0)+MAX((Expenses!CY$14-$AB118/12)*$AA118*$F117,0)+MAX((Expenses!CY$17-$AB119/12)*$AA119*$F117,0)+MAX((Expenses!CY$16-$AB120/12)*$AA120*$F117,0)+MAX((Expenses!CY$18-$AB121/12)*$AA121*$F117,0)))))</f>
        <v>0</v>
      </c>
      <c r="DB288" s="515">
        <f>IF(OR(DB$167&lt;=EOMONTH($E117,$R117*(1-$O117)),DB$167&gt;EOMONTH($E117,$P117*12*(1-$O117)+$Q117*12*$O117+$R117*(1-$O117))),0,IF($X117="NNN",SUM(Expenses!CZ$14:CZ$18)*$F117,IF($X117="FSG",0,IF($X117="MG",SUMPRODUCT(Expenses!CZ$14:CZ$18,$Z117:$Z121)*$F117,MAX((Expenses!CZ$15-$AB117/12)*$AA117*$F117,0)+MAX((Expenses!CZ$14-$AB118/12)*$AA118*$F117,0)+MAX((Expenses!CZ$17-$AB119/12)*$AA119*$F117,0)+MAX((Expenses!CZ$16-$AB120/12)*$AA120*$F117,0)+MAX((Expenses!CZ$18-$AB121/12)*$AA121*$F117,0)))))</f>
        <v>0</v>
      </c>
      <c r="DC288" s="515">
        <f>IF(OR(DC$167&lt;=EOMONTH($E117,$R117*(1-$O117)),DC$167&gt;EOMONTH($E117,$P117*12*(1-$O117)+$Q117*12*$O117+$R117*(1-$O117))),0,IF($X117="NNN",SUM(Expenses!DA$14:DA$18)*$F117,IF($X117="FSG",0,IF($X117="MG",SUMPRODUCT(Expenses!DA$14:DA$18,$Z117:$Z121)*$F117,MAX((Expenses!DA$15-$AB117/12)*$AA117*$F117,0)+MAX((Expenses!DA$14-$AB118/12)*$AA118*$F117,0)+MAX((Expenses!DA$17-$AB119/12)*$AA119*$F117,0)+MAX((Expenses!DA$16-$AB120/12)*$AA120*$F117,0)+MAX((Expenses!DA$18-$AB121/12)*$AA121*$F117,0)))))</f>
        <v>0</v>
      </c>
      <c r="DD288" s="515">
        <f>IF(OR(DD$167&lt;=EOMONTH($E117,$R117*(1-$O117)),DD$167&gt;EOMONTH($E117,$P117*12*(1-$O117)+$Q117*12*$O117+$R117*(1-$O117))),0,IF($X117="NNN",SUM(Expenses!DB$14:DB$18)*$F117,IF($X117="FSG",0,IF($X117="MG",SUMPRODUCT(Expenses!DB$14:DB$18,$Z117:$Z121)*$F117,MAX((Expenses!DB$15-$AB117/12)*$AA117*$F117,0)+MAX((Expenses!DB$14-$AB118/12)*$AA118*$F117,0)+MAX((Expenses!DB$17-$AB119/12)*$AA119*$F117,0)+MAX((Expenses!DB$16-$AB120/12)*$AA120*$F117,0)+MAX((Expenses!DB$18-$AB121/12)*$AA121*$F117,0)))))</f>
        <v>0</v>
      </c>
      <c r="DE288" s="515">
        <f>IF(OR(DE$167&lt;=EOMONTH($E117,$R117*(1-$O117)),DE$167&gt;EOMONTH($E117,$P117*12*(1-$O117)+$Q117*12*$O117+$R117*(1-$O117))),0,IF($X117="NNN",SUM(Expenses!DC$14:DC$18)*$F117,IF($X117="FSG",0,IF($X117="MG",SUMPRODUCT(Expenses!DC$14:DC$18,$Z117:$Z121)*$F117,MAX((Expenses!DC$15-$AB117/12)*$AA117*$F117,0)+MAX((Expenses!DC$14-$AB118/12)*$AA118*$F117,0)+MAX((Expenses!DC$17-$AB119/12)*$AA119*$F117,0)+MAX((Expenses!DC$16-$AB120/12)*$AA120*$F117,0)+MAX((Expenses!DC$18-$AB121/12)*$AA121*$F117,0)))))</f>
        <v>0</v>
      </c>
      <c r="DF288" s="515">
        <f>IF(OR(DF$167&lt;=EOMONTH($E117,$R117*(1-$O117)),DF$167&gt;EOMONTH($E117,$P117*12*(1-$O117)+$Q117*12*$O117+$R117*(1-$O117))),0,IF($X117="NNN",SUM(Expenses!DD$14:DD$18)*$F117,IF($X117="FSG",0,IF($X117="MG",SUMPRODUCT(Expenses!DD$14:DD$18,$Z117:$Z121)*$F117,MAX((Expenses!DD$15-$AB117/12)*$AA117*$F117,0)+MAX((Expenses!DD$14-$AB118/12)*$AA118*$F117,0)+MAX((Expenses!DD$17-$AB119/12)*$AA119*$F117,0)+MAX((Expenses!DD$16-$AB120/12)*$AA120*$F117,0)+MAX((Expenses!DD$18-$AB121/12)*$AA121*$F117,0)))))</f>
        <v>0</v>
      </c>
      <c r="DG288" s="515">
        <f>IF(OR(DG$167&lt;=EOMONTH($E117,$R117*(1-$O117)),DG$167&gt;EOMONTH($E117,$P117*12*(1-$O117)+$Q117*12*$O117+$R117*(1-$O117))),0,IF($X117="NNN",SUM(Expenses!DE$14:DE$18)*$F117,IF($X117="FSG",0,IF($X117="MG",SUMPRODUCT(Expenses!DE$14:DE$18,$Z117:$Z121)*$F117,MAX((Expenses!DE$15-$AB117/12)*$AA117*$F117,0)+MAX((Expenses!DE$14-$AB118/12)*$AA118*$F117,0)+MAX((Expenses!DE$17-$AB119/12)*$AA119*$F117,0)+MAX((Expenses!DE$16-$AB120/12)*$AA120*$F117,0)+MAX((Expenses!DE$18-$AB121/12)*$AA121*$F117,0)))))</f>
        <v>0</v>
      </c>
      <c r="DH288" s="515">
        <f>IF(OR(DH$167&lt;=EOMONTH($E117,$R117*(1-$O117)),DH$167&gt;EOMONTH($E117,$P117*12*(1-$O117)+$Q117*12*$O117+$R117*(1-$O117))),0,IF($X117="NNN",SUM(Expenses!DF$14:DF$18)*$F117,IF($X117="FSG",0,IF($X117="MG",SUMPRODUCT(Expenses!DF$14:DF$18,$Z117:$Z121)*$F117,MAX((Expenses!DF$15-$AB117/12)*$AA117*$F117,0)+MAX((Expenses!DF$14-$AB118/12)*$AA118*$F117,0)+MAX((Expenses!DF$17-$AB119/12)*$AA119*$F117,0)+MAX((Expenses!DF$16-$AB120/12)*$AA120*$F117,0)+MAX((Expenses!DF$18-$AB121/12)*$AA121*$F117,0)))))</f>
        <v>0</v>
      </c>
      <c r="DI288" s="515">
        <f>IF(OR(DI$167&lt;=EOMONTH($E117,$R117*(1-$O117)),DI$167&gt;EOMONTH($E117,$P117*12*(1-$O117)+$Q117*12*$O117+$R117*(1-$O117))),0,IF($X117="NNN",SUM(Expenses!DG$14:DG$18)*$F117,IF($X117="FSG",0,IF($X117="MG",SUMPRODUCT(Expenses!DG$14:DG$18,$Z117:$Z121)*$F117,MAX((Expenses!DG$15-$AB117/12)*$AA117*$F117,0)+MAX((Expenses!DG$14-$AB118/12)*$AA118*$F117,0)+MAX((Expenses!DG$17-$AB119/12)*$AA119*$F117,0)+MAX((Expenses!DG$16-$AB120/12)*$AA120*$F117,0)+MAX((Expenses!DG$18-$AB121/12)*$AA121*$F117,0)))))</f>
        <v>0</v>
      </c>
      <c r="DJ288" s="515">
        <f>IF(OR(DJ$167&lt;=EOMONTH($E117,$R117*(1-$O117)),DJ$167&gt;EOMONTH($E117,$P117*12*(1-$O117)+$Q117*12*$O117+$R117*(1-$O117))),0,IF($X117="NNN",SUM(Expenses!DH$14:DH$18)*$F117,IF($X117="FSG",0,IF($X117="MG",SUMPRODUCT(Expenses!DH$14:DH$18,$Z117:$Z121)*$F117,MAX((Expenses!DH$15-$AB117/12)*$AA117*$F117,0)+MAX((Expenses!DH$14-$AB118/12)*$AA118*$F117,0)+MAX((Expenses!DH$17-$AB119/12)*$AA119*$F117,0)+MAX((Expenses!DH$16-$AB120/12)*$AA120*$F117,0)+MAX((Expenses!DH$18-$AB121/12)*$AA121*$F117,0)))))</f>
        <v>0</v>
      </c>
      <c r="DK288" s="515">
        <f>IF(OR(DK$167&lt;=EOMONTH($E117,$R117*(1-$O117)),DK$167&gt;EOMONTH($E117,$P117*12*(1-$O117)+$Q117*12*$O117+$R117*(1-$O117))),0,IF($X117="NNN",SUM(Expenses!DI$14:DI$18)*$F117,IF($X117="FSG",0,IF($X117="MG",SUMPRODUCT(Expenses!DI$14:DI$18,$Z117:$Z121)*$F117,MAX((Expenses!DI$15-$AB117/12)*$AA117*$F117,0)+MAX((Expenses!DI$14-$AB118/12)*$AA118*$F117,0)+MAX((Expenses!DI$17-$AB119/12)*$AA119*$F117,0)+MAX((Expenses!DI$16-$AB120/12)*$AA120*$F117,0)+MAX((Expenses!DI$18-$AB121/12)*$AA121*$F117,0)))))</f>
        <v>0</v>
      </c>
      <c r="DL288" s="515">
        <f>IF(OR(DL$167&lt;=EOMONTH($E117,$R117*(1-$O117)),DL$167&gt;EOMONTH($E117,$P117*12*(1-$O117)+$Q117*12*$O117+$R117*(1-$O117))),0,IF($X117="NNN",SUM(Expenses!DJ$14:DJ$18)*$F117,IF($X117="FSG",0,IF($X117="MG",SUMPRODUCT(Expenses!DJ$14:DJ$18,$Z117:$Z121)*$F117,MAX((Expenses!DJ$15-$AB117/12)*$AA117*$F117,0)+MAX((Expenses!DJ$14-$AB118/12)*$AA118*$F117,0)+MAX((Expenses!DJ$17-$AB119/12)*$AA119*$F117,0)+MAX((Expenses!DJ$16-$AB120/12)*$AA120*$F117,0)+MAX((Expenses!DJ$18-$AB121/12)*$AA121*$F117,0)))))</f>
        <v>0</v>
      </c>
      <c r="DM288" s="515">
        <f>IF(OR(DM$167&lt;=EOMONTH($E117,$R117*(1-$O117)),DM$167&gt;EOMONTH($E117,$P117*12*(1-$O117)+$Q117*12*$O117+$R117*(1-$O117))),0,IF($X117="NNN",SUM(Expenses!DK$14:DK$18)*$F117,IF($X117="FSG",0,IF($X117="MG",SUMPRODUCT(Expenses!DK$14:DK$18,$Z117:$Z121)*$F117,MAX((Expenses!DK$15-$AB117/12)*$AA117*$F117,0)+MAX((Expenses!DK$14-$AB118/12)*$AA118*$F117,0)+MAX((Expenses!DK$17-$AB119/12)*$AA119*$F117,0)+MAX((Expenses!DK$16-$AB120/12)*$AA120*$F117,0)+MAX((Expenses!DK$18-$AB121/12)*$AA121*$F117,0)))))</f>
        <v>0</v>
      </c>
      <c r="DN288" s="515">
        <f>IF(OR(DN$167&lt;=EOMONTH($E117,$R117*(1-$O117)),DN$167&gt;EOMONTH($E117,$P117*12*(1-$O117)+$Q117*12*$O117+$R117*(1-$O117))),0,IF($X117="NNN",SUM(Expenses!DL$14:DL$18)*$F117,IF($X117="FSG",0,IF($X117="MG",SUMPRODUCT(Expenses!DL$14:DL$18,$Z117:$Z121)*$F117,MAX((Expenses!DL$15-$AB117/12)*$AA117*$F117,0)+MAX((Expenses!DL$14-$AB118/12)*$AA118*$F117,0)+MAX((Expenses!DL$17-$AB119/12)*$AA119*$F117,0)+MAX((Expenses!DL$16-$AB120/12)*$AA120*$F117,0)+MAX((Expenses!DL$18-$AB121/12)*$AA121*$F117,0)))))</f>
        <v>0</v>
      </c>
      <c r="DO288" s="515">
        <f>IF(OR(DO$167&lt;=EOMONTH($E117,$R117*(1-$O117)),DO$167&gt;EOMONTH($E117,$P117*12*(1-$O117)+$Q117*12*$O117+$R117*(1-$O117))),0,IF($X117="NNN",SUM(Expenses!DM$14:DM$18)*$F117,IF($X117="FSG",0,IF($X117="MG",SUMPRODUCT(Expenses!DM$14:DM$18,$Z117:$Z121)*$F117,MAX((Expenses!DM$15-$AB117/12)*$AA117*$F117,0)+MAX((Expenses!DM$14-$AB118/12)*$AA118*$F117,0)+MAX((Expenses!DM$17-$AB119/12)*$AA119*$F117,0)+MAX((Expenses!DM$16-$AB120/12)*$AA120*$F117,0)+MAX((Expenses!DM$18-$AB121/12)*$AA121*$F117,0)))))</f>
        <v>0</v>
      </c>
      <c r="DP288" s="515">
        <f>IF(OR(DP$167&lt;=EOMONTH($E117,$R117*(1-$O117)),DP$167&gt;EOMONTH($E117,$P117*12*(1-$O117)+$Q117*12*$O117+$R117*(1-$O117))),0,IF($X117="NNN",SUM(Expenses!DN$14:DN$18)*$F117,IF($X117="FSG",0,IF($X117="MG",SUMPRODUCT(Expenses!DN$14:DN$18,$Z117:$Z121)*$F117,MAX((Expenses!DN$15-$AB117/12)*$AA117*$F117,0)+MAX((Expenses!DN$14-$AB118/12)*$AA118*$F117,0)+MAX((Expenses!DN$17-$AB119/12)*$AA119*$F117,0)+MAX((Expenses!DN$16-$AB120/12)*$AA120*$F117,0)+MAX((Expenses!DN$18-$AB121/12)*$AA121*$F117,0)))))</f>
        <v>0</v>
      </c>
      <c r="DQ288" s="515">
        <f>IF(OR(DQ$167&lt;=EOMONTH($E117,$R117*(1-$O117)),DQ$167&gt;EOMONTH($E117,$P117*12*(1-$O117)+$Q117*12*$O117+$R117*(1-$O117))),0,IF($X117="NNN",SUM(Expenses!DO$14:DO$18)*$F117,IF($X117="FSG",0,IF($X117="MG",SUMPRODUCT(Expenses!DO$14:DO$18,$Z117:$Z121)*$F117,MAX((Expenses!DO$15-$AB117/12)*$AA117*$F117,0)+MAX((Expenses!DO$14-$AB118/12)*$AA118*$F117,0)+MAX((Expenses!DO$17-$AB119/12)*$AA119*$F117,0)+MAX((Expenses!DO$16-$AB120/12)*$AA120*$F117,0)+MAX((Expenses!DO$18-$AB121/12)*$AA121*$F117,0)))))</f>
        <v>0</v>
      </c>
      <c r="DR288" s="515">
        <f>IF(OR(DR$167&lt;=EOMONTH($E117,$R117*(1-$O117)),DR$167&gt;EOMONTH($E117,$P117*12*(1-$O117)+$Q117*12*$O117+$R117*(1-$O117))),0,IF($X117="NNN",SUM(Expenses!DP$14:DP$18)*$F117,IF($X117="FSG",0,IF($X117="MG",SUMPRODUCT(Expenses!DP$14:DP$18,$Z117:$Z121)*$F117,MAX((Expenses!DP$15-$AB117/12)*$AA117*$F117,0)+MAX((Expenses!DP$14-$AB118/12)*$AA118*$F117,0)+MAX((Expenses!DP$17-$AB119/12)*$AA119*$F117,0)+MAX((Expenses!DP$16-$AB120/12)*$AA120*$F117,0)+MAX((Expenses!DP$18-$AB121/12)*$AA121*$F117,0)))))</f>
        <v>0</v>
      </c>
      <c r="DS288" s="515">
        <f>IF(OR(DS$167&lt;=EOMONTH($E117,$R117*(1-$O117)),DS$167&gt;EOMONTH($E117,$P117*12*(1-$O117)+$Q117*12*$O117+$R117*(1-$O117))),0,IF($X117="NNN",SUM(Expenses!DQ$14:DQ$18)*$F117,IF($X117="FSG",0,IF($X117="MG",SUMPRODUCT(Expenses!DQ$14:DQ$18,$Z117:$Z121)*$F117,MAX((Expenses!DQ$15-$AB117/12)*$AA117*$F117,0)+MAX((Expenses!DQ$14-$AB118/12)*$AA118*$F117,0)+MAX((Expenses!DQ$17-$AB119/12)*$AA119*$F117,0)+MAX((Expenses!DQ$16-$AB120/12)*$AA120*$F117,0)+MAX((Expenses!DQ$18-$AB121/12)*$AA121*$F117,0)))))</f>
        <v>0</v>
      </c>
      <c r="DT288" s="515">
        <f>IF(OR(DT$167&lt;=EOMONTH($E117,$R117*(1-$O117)),DT$167&gt;EOMONTH($E117,$P117*12*(1-$O117)+$Q117*12*$O117+$R117*(1-$O117))),0,IF($X117="NNN",SUM(Expenses!DR$14:DR$18)*$F117,IF($X117="FSG",0,IF($X117="MG",SUMPRODUCT(Expenses!DR$14:DR$18,$Z117:$Z121)*$F117,MAX((Expenses!DR$15-$AB117/12)*$AA117*$F117,0)+MAX((Expenses!DR$14-$AB118/12)*$AA118*$F117,0)+MAX((Expenses!DR$17-$AB119/12)*$AA119*$F117,0)+MAX((Expenses!DR$16-$AB120/12)*$AA120*$F117,0)+MAX((Expenses!DR$18-$AB121/12)*$AA121*$F117,0)))))</f>
        <v>0</v>
      </c>
      <c r="DU288" s="515">
        <f>IF(OR(DU$167&lt;=EOMONTH($E117,$R117*(1-$O117)),DU$167&gt;EOMONTH($E117,$P117*12*(1-$O117)+$Q117*12*$O117+$R117*(1-$O117))),0,IF($X117="NNN",SUM(Expenses!DS$14:DS$18)*$F117,IF($X117="FSG",0,IF($X117="MG",SUMPRODUCT(Expenses!DS$14:DS$18,$Z117:$Z121)*$F117,MAX((Expenses!DS$15-$AB117/12)*$AA117*$F117,0)+MAX((Expenses!DS$14-$AB118/12)*$AA118*$F117,0)+MAX((Expenses!DS$17-$AB119/12)*$AA119*$F117,0)+MAX((Expenses!DS$16-$AB120/12)*$AA120*$F117,0)+MAX((Expenses!DS$18-$AB121/12)*$AA121*$F117,0)))))</f>
        <v>0</v>
      </c>
      <c r="DV288" s="515">
        <f>IF(OR(DV$167&lt;=EOMONTH($E117,$R117*(1-$O117)),DV$167&gt;EOMONTH($E117,$P117*12*(1-$O117)+$Q117*12*$O117+$R117*(1-$O117))),0,IF($X117="NNN",SUM(Expenses!DT$14:DT$18)*$F117,IF($X117="FSG",0,IF($X117="MG",SUMPRODUCT(Expenses!DT$14:DT$18,$Z117:$Z121)*$F117,MAX((Expenses!DT$15-$AB117/12)*$AA117*$F117,0)+MAX((Expenses!DT$14-$AB118/12)*$AA118*$F117,0)+MAX((Expenses!DT$17-$AB119/12)*$AA119*$F117,0)+MAX((Expenses!DT$16-$AB120/12)*$AA120*$F117,0)+MAX((Expenses!DT$18-$AB121/12)*$AA121*$F117,0)))))</f>
        <v>0</v>
      </c>
      <c r="DW288" s="515">
        <f>IF(OR(DW$167&lt;=EOMONTH($E117,$R117*(1-$O117)),DW$167&gt;EOMONTH($E117,$P117*12*(1-$O117)+$Q117*12*$O117+$R117*(1-$O117))),0,IF($X117="NNN",SUM(Expenses!DU$14:DU$18)*$F117,IF($X117="FSG",0,IF($X117="MG",SUMPRODUCT(Expenses!DU$14:DU$18,$Z117:$Z121)*$F117,MAX((Expenses!DU$15-$AB117/12)*$AA117*$F117,0)+MAX((Expenses!DU$14-$AB118/12)*$AA118*$F117,0)+MAX((Expenses!DU$17-$AB119/12)*$AA119*$F117,0)+MAX((Expenses!DU$16-$AB120/12)*$AA120*$F117,0)+MAX((Expenses!DU$18-$AB121/12)*$AA121*$F117,0)))))</f>
        <v>0</v>
      </c>
      <c r="DX288" s="515">
        <f>IF(OR(DX$167&lt;=EOMONTH($E117,$R117*(1-$O117)),DX$167&gt;EOMONTH($E117,$P117*12*(1-$O117)+$Q117*12*$O117+$R117*(1-$O117))),0,IF($X117="NNN",SUM(Expenses!DV$14:DV$18)*$F117,IF($X117="FSG",0,IF($X117="MG",SUMPRODUCT(Expenses!DV$14:DV$18,$Z117:$Z121)*$F117,MAX((Expenses!DV$15-$AB117/12)*$AA117*$F117,0)+MAX((Expenses!DV$14-$AB118/12)*$AA118*$F117,0)+MAX((Expenses!DV$17-$AB119/12)*$AA119*$F117,0)+MAX((Expenses!DV$16-$AB120/12)*$AA120*$F117,0)+MAX((Expenses!DV$18-$AB121/12)*$AA121*$F117,0)))))</f>
        <v>0</v>
      </c>
      <c r="DY288" s="515">
        <f>IF(OR(DY$167&lt;=EOMONTH($E117,$R117*(1-$O117)),DY$167&gt;EOMONTH($E117,$P117*12*(1-$O117)+$Q117*12*$O117+$R117*(1-$O117))),0,IF($X117="NNN",SUM(Expenses!DW$14:DW$18)*$F117,IF($X117="FSG",0,IF($X117="MG",SUMPRODUCT(Expenses!DW$14:DW$18,$Z117:$Z121)*$F117,MAX((Expenses!DW$15-$AB117/12)*$AA117*$F117,0)+MAX((Expenses!DW$14-$AB118/12)*$AA118*$F117,0)+MAX((Expenses!DW$17-$AB119/12)*$AA119*$F117,0)+MAX((Expenses!DW$16-$AB120/12)*$AA120*$F117,0)+MAX((Expenses!DW$18-$AB121/12)*$AA121*$F117,0)))))</f>
        <v>0</v>
      </c>
      <c r="DZ288" s="515">
        <f>IF(OR(DZ$167&lt;=EOMONTH($E117,$R117*(1-$O117)),DZ$167&gt;EOMONTH($E117,$P117*12*(1-$O117)+$Q117*12*$O117+$R117*(1-$O117))),0,IF($X117="NNN",SUM(Expenses!DX$14:DX$18)*$F117,IF($X117="FSG",0,IF($X117="MG",SUMPRODUCT(Expenses!DX$14:DX$18,$Z117:$Z121)*$F117,MAX((Expenses!DX$15-$AB117/12)*$AA117*$F117,0)+MAX((Expenses!DX$14-$AB118/12)*$AA118*$F117,0)+MAX((Expenses!DX$17-$AB119/12)*$AA119*$F117,0)+MAX((Expenses!DX$16-$AB120/12)*$AA120*$F117,0)+MAX((Expenses!DX$18-$AB121/12)*$AA121*$F117,0)))))</f>
        <v>0</v>
      </c>
      <c r="EA288" s="515">
        <f>IF(OR(EA$167&lt;=EOMONTH($E117,$R117*(1-$O117)),EA$167&gt;EOMONTH($E117,$P117*12*(1-$O117)+$Q117*12*$O117+$R117*(1-$O117))),0,IF($X117="NNN",SUM(Expenses!DY$14:DY$18)*$F117,IF($X117="FSG",0,IF($X117="MG",SUMPRODUCT(Expenses!DY$14:DY$18,$Z117:$Z121)*$F117,MAX((Expenses!DY$15-$AB117/12)*$AA117*$F117,0)+MAX((Expenses!DY$14-$AB118/12)*$AA118*$F117,0)+MAX((Expenses!DY$17-$AB119/12)*$AA119*$F117,0)+MAX((Expenses!DY$16-$AB120/12)*$AA120*$F117,0)+MAX((Expenses!DY$18-$AB121/12)*$AA121*$F117,0)))))</f>
        <v>0</v>
      </c>
      <c r="EB288" s="515">
        <f>IF(OR(EB$167&lt;=EOMONTH($E117,$R117*(1-$O117)),EB$167&gt;EOMONTH($E117,$P117*12*(1-$O117)+$Q117*12*$O117+$R117*(1-$O117))),0,IF($X117="NNN",SUM(Expenses!DZ$14:DZ$18)*$F117,IF($X117="FSG",0,IF($X117="MG",SUMPRODUCT(Expenses!DZ$14:DZ$18,$Z117:$Z121)*$F117,MAX((Expenses!DZ$15-$AB117/12)*$AA117*$F117,0)+MAX((Expenses!DZ$14-$AB118/12)*$AA118*$F117,0)+MAX((Expenses!DZ$17-$AB119/12)*$AA119*$F117,0)+MAX((Expenses!DZ$16-$AB120/12)*$AA120*$F117,0)+MAX((Expenses!DZ$18-$AB121/12)*$AA121*$F117,0)))))</f>
        <v>0</v>
      </c>
      <c r="EC288" s="515">
        <f>IF(OR(EC$167&lt;=EOMONTH($E117,$R117*(1-$O117)),EC$167&gt;EOMONTH($E117,$P117*12*(1-$O117)+$Q117*12*$O117+$R117*(1-$O117))),0,IF($X117="NNN",SUM(Expenses!EA$14:EA$18)*$F117,IF($X117="FSG",0,IF($X117="MG",SUMPRODUCT(Expenses!EA$14:EA$18,$Z117:$Z121)*$F117,MAX((Expenses!EA$15-$AB117/12)*$AA117*$F117,0)+MAX((Expenses!EA$14-$AB118/12)*$AA118*$F117,0)+MAX((Expenses!EA$17-$AB119/12)*$AA119*$F117,0)+MAX((Expenses!EA$16-$AB120/12)*$AA120*$F117,0)+MAX((Expenses!EA$18-$AB121/12)*$AA121*$F117,0)))))</f>
        <v>0</v>
      </c>
      <c r="ED288" s="515">
        <f>IF(OR(ED$167&lt;=EOMONTH($E117,$R117*(1-$O117)),ED$167&gt;EOMONTH($E117,$P117*12*(1-$O117)+$Q117*12*$O117+$R117*(1-$O117))),0,IF($X117="NNN",SUM(Expenses!EB$14:EB$18)*$F117,IF($X117="FSG",0,IF($X117="MG",SUMPRODUCT(Expenses!EB$14:EB$18,$Z117:$Z121)*$F117,MAX((Expenses!EB$15-$AB117/12)*$AA117*$F117,0)+MAX((Expenses!EB$14-$AB118/12)*$AA118*$F117,0)+MAX((Expenses!EB$17-$AB119/12)*$AA119*$F117,0)+MAX((Expenses!EB$16-$AB120/12)*$AA120*$F117,0)+MAX((Expenses!EB$18-$AB121/12)*$AA121*$F117,0)))))</f>
        <v>0</v>
      </c>
      <c r="EE288" s="515">
        <f>IF(OR(EE$167&lt;=EOMONTH($E117,$R117*(1-$O117)),EE$167&gt;EOMONTH($E117,$P117*12*(1-$O117)+$Q117*12*$O117+$R117*(1-$O117))),0,IF($X117="NNN",SUM(Expenses!EC$14:EC$18)*$F117,IF($X117="FSG",0,IF($X117="MG",SUMPRODUCT(Expenses!EC$14:EC$18,$Z117:$Z121)*$F117,MAX((Expenses!EC$15-$AB117/12)*$AA117*$F117,0)+MAX((Expenses!EC$14-$AB118/12)*$AA118*$F117,0)+MAX((Expenses!EC$17-$AB119/12)*$AA119*$F117,0)+MAX((Expenses!EC$16-$AB120/12)*$AA120*$F117,0)+MAX((Expenses!EC$18-$AB121/12)*$AA121*$F117,0)))))</f>
        <v>0</v>
      </c>
      <c r="EF288" s="515">
        <f>IF(OR(EF$167&lt;=EOMONTH($E117,$R117*(1-$O117)),EF$167&gt;EOMONTH($E117,$P117*12*(1-$O117)+$Q117*12*$O117+$R117*(1-$O117))),0,IF($X117="NNN",SUM(Expenses!ED$14:ED$18)*$F117,IF($X117="FSG",0,IF($X117="MG",SUMPRODUCT(Expenses!ED$14:ED$18,$Z117:$Z121)*$F117,MAX((Expenses!ED$15-$AB117/12)*$AA117*$F117,0)+MAX((Expenses!ED$14-$AB118/12)*$AA118*$F117,0)+MAX((Expenses!ED$17-$AB119/12)*$AA119*$F117,0)+MAX((Expenses!ED$16-$AB120/12)*$AA120*$F117,0)+MAX((Expenses!ED$18-$AB121/12)*$AA121*$F117,0)))))</f>
        <v>0</v>
      </c>
      <c r="EG288" s="515">
        <f>IF(OR(EG$167&lt;=EOMONTH($E117,$R117*(1-$O117)),EG$167&gt;EOMONTH($E117,$P117*12*(1-$O117)+$Q117*12*$O117+$R117*(1-$O117))),0,IF($X117="NNN",SUM(Expenses!EE$14:EE$18)*$F117,IF($X117="FSG",0,IF($X117="MG",SUMPRODUCT(Expenses!EE$14:EE$18,$Z117:$Z121)*$F117,MAX((Expenses!EE$15-$AB117/12)*$AA117*$F117,0)+MAX((Expenses!EE$14-$AB118/12)*$AA118*$F117,0)+MAX((Expenses!EE$17-$AB119/12)*$AA119*$F117,0)+MAX((Expenses!EE$16-$AB120/12)*$AA120*$F117,0)+MAX((Expenses!EE$18-$AB121/12)*$AA121*$F117,0)))))</f>
        <v>0</v>
      </c>
      <c r="EH288" s="515">
        <f>IF(OR(EH$167&lt;=EOMONTH($E117,$R117*(1-$O117)),EH$167&gt;EOMONTH($E117,$P117*12*(1-$O117)+$Q117*12*$O117+$R117*(1-$O117))),0,IF($X117="NNN",SUM(Expenses!EF$14:EF$18)*$F117,IF($X117="FSG",0,IF($X117="MG",SUMPRODUCT(Expenses!EF$14:EF$18,$Z117:$Z121)*$F117,MAX((Expenses!EF$15-$AB117/12)*$AA117*$F117,0)+MAX((Expenses!EF$14-$AB118/12)*$AA118*$F117,0)+MAX((Expenses!EF$17-$AB119/12)*$AA119*$F117,0)+MAX((Expenses!EF$16-$AB120/12)*$AA120*$F117,0)+MAX((Expenses!EF$18-$AB121/12)*$AA121*$F117,0)))))</f>
        <v>0</v>
      </c>
      <c r="EI288" s="515">
        <f>IF(OR(EI$167&lt;=EOMONTH($E117,$R117*(1-$O117)),EI$167&gt;EOMONTH($E117,$P117*12*(1-$O117)+$Q117*12*$O117+$R117*(1-$O117))),0,IF($X117="NNN",SUM(Expenses!EG$14:EG$18)*$F117,IF($X117="FSG",0,IF($X117="MG",SUMPRODUCT(Expenses!EG$14:EG$18,$Z117:$Z121)*$F117,MAX((Expenses!EG$15-$AB117/12)*$AA117*$F117,0)+MAX((Expenses!EG$14-$AB118/12)*$AA118*$F117,0)+MAX((Expenses!EG$17-$AB119/12)*$AA119*$F117,0)+MAX((Expenses!EG$16-$AB120/12)*$AA120*$F117,0)+MAX((Expenses!EG$18-$AB121/12)*$AA121*$F117,0)))))</f>
        <v>0</v>
      </c>
      <c r="EJ288" s="515">
        <f>IF(OR(EJ$167&lt;=EOMONTH($E117,$R117*(1-$O117)),EJ$167&gt;EOMONTH($E117,$P117*12*(1-$O117)+$Q117*12*$O117+$R117*(1-$O117))),0,IF($X117="NNN",SUM(Expenses!EH$14:EH$18)*$F117,IF($X117="FSG",0,IF($X117="MG",SUMPRODUCT(Expenses!EH$14:EH$18,$Z117:$Z121)*$F117,MAX((Expenses!EH$15-$AB117/12)*$AA117*$F117,0)+MAX((Expenses!EH$14-$AB118/12)*$AA118*$F117,0)+MAX((Expenses!EH$17-$AB119/12)*$AA119*$F117,0)+MAX((Expenses!EH$16-$AB120/12)*$AA120*$F117,0)+MAX((Expenses!EH$18-$AB121/12)*$AA121*$F117,0)))))</f>
        <v>0</v>
      </c>
      <c r="EK288" s="515">
        <f>IF(OR(EK$167&lt;=EOMONTH($E117,$R117*(1-$O117)),EK$167&gt;EOMONTH($E117,$P117*12*(1-$O117)+$Q117*12*$O117+$R117*(1-$O117))),0,IF($X117="NNN",SUM(Expenses!EI$14:EI$18)*$F117,IF($X117="FSG",0,IF($X117="MG",SUMPRODUCT(Expenses!EI$14:EI$18,$Z117:$Z121)*$F117,MAX((Expenses!EI$15-$AB117/12)*$AA117*$F117,0)+MAX((Expenses!EI$14-$AB118/12)*$AA118*$F117,0)+MAX((Expenses!EI$17-$AB119/12)*$AA119*$F117,0)+MAX((Expenses!EI$16-$AB120/12)*$AA120*$F117,0)+MAX((Expenses!EI$18-$AB121/12)*$AA121*$F117,0)))))</f>
        <v>0</v>
      </c>
      <c r="EL288" s="515">
        <f>IF(OR(EL$167&lt;=EOMONTH($E117,$R117*(1-$O117)),EL$167&gt;EOMONTH($E117,$P117*12*(1-$O117)+$Q117*12*$O117+$R117*(1-$O117))),0,IF($X117="NNN",SUM(Expenses!EJ$14:EJ$18)*$F117,IF($X117="FSG",0,IF($X117="MG",SUMPRODUCT(Expenses!EJ$14:EJ$18,$Z117:$Z121)*$F117,MAX((Expenses!EJ$15-$AB117/12)*$AA117*$F117,0)+MAX((Expenses!EJ$14-$AB118/12)*$AA118*$F117,0)+MAX((Expenses!EJ$17-$AB119/12)*$AA119*$F117,0)+MAX((Expenses!EJ$16-$AB120/12)*$AA120*$F117,0)+MAX((Expenses!EJ$18-$AB121/12)*$AA121*$F117,0)))))</f>
        <v>0</v>
      </c>
      <c r="EM288" s="515">
        <f>IF(OR(EM$167&lt;=EOMONTH($E117,$R117*(1-$O117)),EM$167&gt;EOMONTH($E117,$P117*12*(1-$O117)+$Q117*12*$O117+$R117*(1-$O117))),0,IF($X117="NNN",SUM(Expenses!EK$14:EK$18)*$F117,IF($X117="FSG",0,IF($X117="MG",SUMPRODUCT(Expenses!EK$14:EK$18,$Z117:$Z121)*$F117,MAX((Expenses!EK$15-$AB117/12)*$AA117*$F117,0)+MAX((Expenses!EK$14-$AB118/12)*$AA118*$F117,0)+MAX((Expenses!EK$17-$AB119/12)*$AA119*$F117,0)+MAX((Expenses!EK$16-$AB120/12)*$AA120*$F117,0)+MAX((Expenses!EK$18-$AB121/12)*$AA121*$F117,0)))))</f>
        <v>0</v>
      </c>
      <c r="EN288" s="515">
        <f>IF(OR(EN$167&lt;=EOMONTH($E117,$R117*(1-$O117)),EN$167&gt;EOMONTH($E117,$P117*12*(1-$O117)+$Q117*12*$O117+$R117*(1-$O117))),0,IF($X117="NNN",SUM(Expenses!EL$14:EL$18)*$F117,IF($X117="FSG",0,IF($X117="MG",SUMPRODUCT(Expenses!EL$14:EL$18,$Z117:$Z121)*$F117,MAX((Expenses!EL$15-$AB117/12)*$AA117*$F117,0)+MAX((Expenses!EL$14-$AB118/12)*$AA118*$F117,0)+MAX((Expenses!EL$17-$AB119/12)*$AA119*$F117,0)+MAX((Expenses!EL$16-$AB120/12)*$AA120*$F117,0)+MAX((Expenses!EL$18-$AB121/12)*$AA121*$F117,0)))))</f>
        <v>0</v>
      </c>
      <c r="EO288" s="515">
        <f>IF(OR(EO$167&lt;=EOMONTH($E117,$R117*(1-$O117)),EO$167&gt;EOMONTH($E117,$P117*12*(1-$O117)+$Q117*12*$O117+$R117*(1-$O117))),0,IF($X117="NNN",SUM(Expenses!EM$14:EM$18)*$F117,IF($X117="FSG",0,IF($X117="MG",SUMPRODUCT(Expenses!EM$14:EM$18,$Z117:$Z121)*$F117,MAX((Expenses!EM$15-$AB117/12)*$AA117*$F117,0)+MAX((Expenses!EM$14-$AB118/12)*$AA118*$F117,0)+MAX((Expenses!EM$17-$AB119/12)*$AA119*$F117,0)+MAX((Expenses!EM$16-$AB120/12)*$AA120*$F117,0)+MAX((Expenses!EM$18-$AB121/12)*$AA121*$F117,0)))))</f>
        <v>0</v>
      </c>
      <c r="EP288" s="515">
        <f>IF(OR(EP$167&lt;=EOMONTH($E117,$R117*(1-$O117)),EP$167&gt;EOMONTH($E117,$P117*12*(1-$O117)+$Q117*12*$O117+$R117*(1-$O117))),0,IF($X117="NNN",SUM(Expenses!EN$14:EN$18)*$F117,IF($X117="FSG",0,IF($X117="MG",SUMPRODUCT(Expenses!EN$14:EN$18,$Z117:$Z121)*$F117,MAX((Expenses!EN$15-$AB117/12)*$AA117*$F117,0)+MAX((Expenses!EN$14-$AB118/12)*$AA118*$F117,0)+MAX((Expenses!EN$17-$AB119/12)*$AA119*$F117,0)+MAX((Expenses!EN$16-$AB120/12)*$AA120*$F117,0)+MAX((Expenses!EN$18-$AB121/12)*$AA121*$F117,0)))))</f>
        <v>0</v>
      </c>
      <c r="EQ288" s="515">
        <f>IF(OR(EQ$167&lt;=EOMONTH($E117,$R117*(1-$O117)),EQ$167&gt;EOMONTH($E117,$P117*12*(1-$O117)+$Q117*12*$O117+$R117*(1-$O117))),0,IF($X117="NNN",SUM(Expenses!EO$14:EO$18)*$F117,IF($X117="FSG",0,IF($X117="MG",SUMPRODUCT(Expenses!EO$14:EO$18,$Z117:$Z121)*$F117,MAX((Expenses!EO$15-$AB117/12)*$AA117*$F117,0)+MAX((Expenses!EO$14-$AB118/12)*$AA118*$F117,0)+MAX((Expenses!EO$17-$AB119/12)*$AA119*$F117,0)+MAX((Expenses!EO$16-$AB120/12)*$AA120*$F117,0)+MAX((Expenses!EO$18-$AB121/12)*$AA121*$F117,0)))))</f>
        <v>0</v>
      </c>
      <c r="ER288" s="515">
        <f>IF(OR(ER$167&lt;=EOMONTH($E117,$R117*(1-$O117)),ER$167&gt;EOMONTH($E117,$P117*12*(1-$O117)+$Q117*12*$O117+$R117*(1-$O117))),0,IF($X117="NNN",SUM(Expenses!EP$14:EP$18)*$F117,IF($X117="FSG",0,IF($X117="MG",SUMPRODUCT(Expenses!EP$14:EP$18,$Z117:$Z121)*$F117,MAX((Expenses!EP$15-$AB117/12)*$AA117*$F117,0)+MAX((Expenses!EP$14-$AB118/12)*$AA118*$F117,0)+MAX((Expenses!EP$17-$AB119/12)*$AA119*$F117,0)+MAX((Expenses!EP$16-$AB120/12)*$AA120*$F117,0)+MAX((Expenses!EP$18-$AB121/12)*$AA121*$F117,0)))))</f>
        <v>0</v>
      </c>
      <c r="ES288" s="515">
        <f>IF(OR(ES$167&lt;=EOMONTH($E117,$R117*(1-$O117)),ES$167&gt;EOMONTH($E117,$P117*12*(1-$O117)+$Q117*12*$O117+$R117*(1-$O117))),0,IF($X117="NNN",SUM(Expenses!EQ$14:EQ$18)*$F117,IF($X117="FSG",0,IF($X117="MG",SUMPRODUCT(Expenses!EQ$14:EQ$18,$Z117:$Z121)*$F117,MAX((Expenses!EQ$15-$AB117/12)*$AA117*$F117,0)+MAX((Expenses!EQ$14-$AB118/12)*$AA118*$F117,0)+MAX((Expenses!EQ$17-$AB119/12)*$AA119*$F117,0)+MAX((Expenses!EQ$16-$AB120/12)*$AA120*$F117,0)+MAX((Expenses!EQ$18-$AB121/12)*$AA121*$F117,0)))))</f>
        <v>0</v>
      </c>
      <c r="ET288" s="515">
        <f>IF(OR(ET$167&lt;=EOMONTH($E117,$R117*(1-$O117)),ET$167&gt;EOMONTH($E117,$P117*12*(1-$O117)+$Q117*12*$O117+$R117*(1-$O117))),0,IF($X117="NNN",SUM(Expenses!ER$14:ER$18)*$F117,IF($X117="FSG",0,IF($X117="MG",SUMPRODUCT(Expenses!ER$14:ER$18,$Z117:$Z121)*$F117,MAX((Expenses!ER$15-$AB117/12)*$AA117*$F117,0)+MAX((Expenses!ER$14-$AB118/12)*$AA118*$F117,0)+MAX((Expenses!ER$17-$AB119/12)*$AA119*$F117,0)+MAX((Expenses!ER$16-$AB120/12)*$AA120*$F117,0)+MAX((Expenses!ER$18-$AB121/12)*$AA121*$F117,0)))))</f>
        <v>0</v>
      </c>
      <c r="EU288" s="515">
        <f>IF(OR(EU$167&lt;=EOMONTH($E117,$R117*(1-$O117)),EU$167&gt;EOMONTH($E117,$P117*12*(1-$O117)+$Q117*12*$O117+$R117*(1-$O117))),0,IF($X117="NNN",SUM(Expenses!ES$14:ES$18)*$F117,IF($X117="FSG",0,IF($X117="MG",SUMPRODUCT(Expenses!ES$14:ES$18,$Z117:$Z121)*$F117,MAX((Expenses!ES$15-$AB117/12)*$AA117*$F117,0)+MAX((Expenses!ES$14-$AB118/12)*$AA118*$F117,0)+MAX((Expenses!ES$17-$AB119/12)*$AA119*$F117,0)+MAX((Expenses!ES$16-$AB120/12)*$AA120*$F117,0)+MAX((Expenses!ES$18-$AB121/12)*$AA121*$F117,0)))))</f>
        <v>0</v>
      </c>
      <c r="EV288" s="515">
        <f>IF(OR(EV$167&lt;=EOMONTH($E117,$R117*(1-$O117)),EV$167&gt;EOMONTH($E117,$P117*12*(1-$O117)+$Q117*12*$O117+$R117*(1-$O117))),0,IF($X117="NNN",SUM(Expenses!ET$14:ET$18)*$F117,IF($X117="FSG",0,IF($X117="MG",SUMPRODUCT(Expenses!ET$14:ET$18,$Z117:$Z121)*$F117,MAX((Expenses!ET$15-$AB117/12)*$AA117*$F117,0)+MAX((Expenses!ET$14-$AB118/12)*$AA118*$F117,0)+MAX((Expenses!ET$17-$AB119/12)*$AA119*$F117,0)+MAX((Expenses!ET$16-$AB120/12)*$AA120*$F117,0)+MAX((Expenses!ET$18-$AB121/12)*$AA121*$F117,0)))))</f>
        <v>0</v>
      </c>
      <c r="EW288" s="515">
        <f>IF(OR(EW$167&lt;=EOMONTH($E117,$R117*(1-$O117)),EW$167&gt;EOMONTH($E117,$P117*12*(1-$O117)+$Q117*12*$O117+$R117*(1-$O117))),0,IF($X117="NNN",SUM(Expenses!EU$14:EU$18)*$F117,IF($X117="FSG",0,IF($X117="MG",SUMPRODUCT(Expenses!EU$14:EU$18,$Z117:$Z121)*$F117,MAX((Expenses!EU$15-$AB117/12)*$AA117*$F117,0)+MAX((Expenses!EU$14-$AB118/12)*$AA118*$F117,0)+MAX((Expenses!EU$17-$AB119/12)*$AA119*$F117,0)+MAX((Expenses!EU$16-$AB120/12)*$AA120*$F117,0)+MAX((Expenses!EU$18-$AB121/12)*$AA121*$F117,0)))))</f>
        <v>0</v>
      </c>
      <c r="EX288" s="515">
        <f>IF(OR(EX$167&lt;=EOMONTH($E117,$R117*(1-$O117)),EX$167&gt;EOMONTH($E117,$P117*12*(1-$O117)+$Q117*12*$O117+$R117*(1-$O117))),0,IF($X117="NNN",SUM(Expenses!EV$14:EV$18)*$F117,IF($X117="FSG",0,IF($X117="MG",SUMPRODUCT(Expenses!EV$14:EV$18,$Z117:$Z121)*$F117,MAX((Expenses!EV$15-$AB117/12)*$AA117*$F117,0)+MAX((Expenses!EV$14-$AB118/12)*$AA118*$F117,0)+MAX((Expenses!EV$17-$AB119/12)*$AA119*$F117,0)+MAX((Expenses!EV$16-$AB120/12)*$AA120*$F117,0)+MAX((Expenses!EV$18-$AB121/12)*$AA121*$F117,0)))))</f>
        <v>0</v>
      </c>
      <c r="EY288" s="515">
        <f>IF(OR(EY$167&lt;=EOMONTH($E117,$R117*(1-$O117)),EY$167&gt;EOMONTH($E117,$P117*12*(1-$O117)+$Q117*12*$O117+$R117*(1-$O117))),0,IF($X117="NNN",SUM(Expenses!EW$14:EW$18)*$F117,IF($X117="FSG",0,IF($X117="MG",SUMPRODUCT(Expenses!EW$14:EW$18,$Z117:$Z121)*$F117,MAX((Expenses!EW$15-$AB117/12)*$AA117*$F117,0)+MAX((Expenses!EW$14-$AB118/12)*$AA118*$F117,0)+MAX((Expenses!EW$17-$AB119/12)*$AA119*$F117,0)+MAX((Expenses!EW$16-$AB120/12)*$AA120*$F117,0)+MAX((Expenses!EW$18-$AB121/12)*$AA121*$F117,0)))))</f>
        <v>0</v>
      </c>
      <c r="EZ288" s="515">
        <f>IF(OR(EZ$167&lt;=EOMONTH($E117,$R117*(1-$O117)),EZ$167&gt;EOMONTH($E117,$P117*12*(1-$O117)+$Q117*12*$O117+$R117*(1-$O117))),0,IF($X117="NNN",SUM(Expenses!EX$14:EX$18)*$F117,IF($X117="FSG",0,IF($X117="MG",SUMPRODUCT(Expenses!EX$14:EX$18,$Z117:$Z121)*$F117,MAX((Expenses!EX$15-$AB117/12)*$AA117*$F117,0)+MAX((Expenses!EX$14-$AB118/12)*$AA118*$F117,0)+MAX((Expenses!EX$17-$AB119/12)*$AA119*$F117,0)+MAX((Expenses!EX$16-$AB120/12)*$AA120*$F117,0)+MAX((Expenses!EX$18-$AB121/12)*$AA121*$F117,0)))))</f>
        <v>0</v>
      </c>
      <c r="FA288" s="515">
        <f>IF(OR(FA$167&lt;=EOMONTH($E117,$R117*(1-$O117)),FA$167&gt;EOMONTH($E117,$P117*12*(1-$O117)+$Q117*12*$O117+$R117*(1-$O117))),0,IF($X117="NNN",SUM(Expenses!EY$14:EY$18)*$F117,IF($X117="FSG",0,IF($X117="MG",SUMPRODUCT(Expenses!EY$14:EY$18,$Z117:$Z121)*$F117,MAX((Expenses!EY$15-$AB117/12)*$AA117*$F117,0)+MAX((Expenses!EY$14-$AB118/12)*$AA118*$F117,0)+MAX((Expenses!EY$17-$AB119/12)*$AA119*$F117,0)+MAX((Expenses!EY$16-$AB120/12)*$AA120*$F117,0)+MAX((Expenses!EY$18-$AB121/12)*$AA121*$F117,0)))))</f>
        <v>0</v>
      </c>
      <c r="FB288" s="515">
        <f>IF(OR(FB$167&lt;=EOMONTH($E117,$R117*(1-$O117)),FB$167&gt;EOMONTH($E117,$P117*12*(1-$O117)+$Q117*12*$O117+$R117*(1-$O117))),0,IF($X117="NNN",SUM(Expenses!EZ$14:EZ$18)*$F117,IF($X117="FSG",0,IF($X117="MG",SUMPRODUCT(Expenses!EZ$14:EZ$18,$Z117:$Z121)*$F117,MAX((Expenses!EZ$15-$AB117/12)*$AA117*$F117,0)+MAX((Expenses!EZ$14-$AB118/12)*$AA118*$F117,0)+MAX((Expenses!EZ$17-$AB119/12)*$AA119*$F117,0)+MAX((Expenses!EZ$16-$AB120/12)*$AA120*$F117,0)+MAX((Expenses!EZ$18-$AB121/12)*$AA121*$F117,0)))))</f>
        <v>0</v>
      </c>
      <c r="FC288" s="515">
        <f>IF(OR(FC$167&lt;=EOMONTH($E117,$R117*(1-$O117)),FC$167&gt;EOMONTH($E117,$P117*12*(1-$O117)+$Q117*12*$O117+$R117*(1-$O117))),0,IF($X117="NNN",SUM(Expenses!FA$14:FA$18)*$F117,IF($X117="FSG",0,IF($X117="MG",SUMPRODUCT(Expenses!FA$14:FA$18,$Z117:$Z121)*$F117,MAX((Expenses!FA$15-$AB117/12)*$AA117*$F117,0)+MAX((Expenses!FA$14-$AB118/12)*$AA118*$F117,0)+MAX((Expenses!FA$17-$AB119/12)*$AA119*$F117,0)+MAX((Expenses!FA$16-$AB120/12)*$AA120*$F117,0)+MAX((Expenses!FA$18-$AB121/12)*$AA121*$F117,0)))))</f>
        <v>0</v>
      </c>
      <c r="FD288" s="515">
        <f>IF(OR(FD$167&lt;=EOMONTH($E117,$R117*(1-$O117)),FD$167&gt;EOMONTH($E117,$P117*12*(1-$O117)+$Q117*12*$O117+$R117*(1-$O117))),0,IF($X117="NNN",SUM(Expenses!FB$14:FB$18)*$F117,IF($X117="FSG",0,IF($X117="MG",SUMPRODUCT(Expenses!FB$14:FB$18,$Z117:$Z121)*$F117,MAX((Expenses!FB$15-$AB117/12)*$AA117*$F117,0)+MAX((Expenses!FB$14-$AB118/12)*$AA118*$F117,0)+MAX((Expenses!FB$17-$AB119/12)*$AA119*$F117,0)+MAX((Expenses!FB$16-$AB120/12)*$AA120*$F117,0)+MAX((Expenses!FB$18-$AB121/12)*$AA121*$F117,0)))))</f>
        <v>0</v>
      </c>
      <c r="FE288" s="515">
        <f>IF(OR(FE$167&lt;=EOMONTH($E117,$R117*(1-$O117)),FE$167&gt;EOMONTH($E117,$P117*12*(1-$O117)+$Q117*12*$O117+$R117*(1-$O117))),0,IF($X117="NNN",SUM(Expenses!FC$14:FC$18)*$F117,IF($X117="FSG",0,IF($X117="MG",SUMPRODUCT(Expenses!FC$14:FC$18,$Z117:$Z121)*$F117,MAX((Expenses!FC$15-$AB117/12)*$AA117*$F117,0)+MAX((Expenses!FC$14-$AB118/12)*$AA118*$F117,0)+MAX((Expenses!FC$17-$AB119/12)*$AA119*$F117,0)+MAX((Expenses!FC$16-$AB120/12)*$AA120*$F117,0)+MAX((Expenses!FC$18-$AB121/12)*$AA121*$F117,0)))))</f>
        <v>0</v>
      </c>
      <c r="FF288" s="515">
        <f>IF(OR(FF$167&lt;=EOMONTH($E117,$R117*(1-$O117)),FF$167&gt;EOMONTH($E117,$P117*12*(1-$O117)+$Q117*12*$O117+$R117*(1-$O117))),0,IF($X117="NNN",SUM(Expenses!FD$14:FD$18)*$F117,IF($X117="FSG",0,IF($X117="MG",SUMPRODUCT(Expenses!FD$14:FD$18,$Z117:$Z121)*$F117,MAX((Expenses!FD$15-$AB117/12)*$AA117*$F117,0)+MAX((Expenses!FD$14-$AB118/12)*$AA118*$F117,0)+MAX((Expenses!FD$17-$AB119/12)*$AA119*$F117,0)+MAX((Expenses!FD$16-$AB120/12)*$AA120*$F117,0)+MAX((Expenses!FD$18-$AB121/12)*$AA121*$F117,0)))))</f>
        <v>0</v>
      </c>
      <c r="FG288" s="515">
        <f>IF(OR(FG$167&lt;=EOMONTH($E117,$R117*(1-$O117)),FG$167&gt;EOMONTH($E117,$P117*12*(1-$O117)+$Q117*12*$O117+$R117*(1-$O117))),0,IF($X117="NNN",SUM(Expenses!FE$14:FE$18)*$F117,IF($X117="FSG",0,IF($X117="MG",SUMPRODUCT(Expenses!FE$14:FE$18,$Z117:$Z121)*$F117,MAX((Expenses!FE$15-$AB117/12)*$AA117*$F117,0)+MAX((Expenses!FE$14-$AB118/12)*$AA118*$F117,0)+MAX((Expenses!FE$17-$AB119/12)*$AA119*$F117,0)+MAX((Expenses!FE$16-$AB120/12)*$AA120*$F117,0)+MAX((Expenses!FE$18-$AB121/12)*$AA121*$F117,0)))))</f>
        <v>0</v>
      </c>
      <c r="FH288" s="515">
        <f>IF(OR(FH$167&lt;=EOMONTH($E117,$R117*(1-$O117)),FH$167&gt;EOMONTH($E117,$P117*12*(1-$O117)+$Q117*12*$O117+$R117*(1-$O117))),0,IF($X117="NNN",SUM(Expenses!FF$14:FF$18)*$F117,IF($X117="FSG",0,IF($X117="MG",SUMPRODUCT(Expenses!FF$14:FF$18,$Z117:$Z121)*$F117,MAX((Expenses!FF$15-$AB117/12)*$AA117*$F117,0)+MAX((Expenses!FF$14-$AB118/12)*$AA118*$F117,0)+MAX((Expenses!FF$17-$AB119/12)*$AA119*$F117,0)+MAX((Expenses!FF$16-$AB120/12)*$AA120*$F117,0)+MAX((Expenses!FF$18-$AB121/12)*$AA121*$F117,0)))))</f>
        <v>0</v>
      </c>
      <c r="FI288" s="515">
        <f>IF(OR(FI$167&lt;=EOMONTH($E117,$R117*(1-$O117)),FI$167&gt;EOMONTH($E117,$P117*12*(1-$O117)+$Q117*12*$O117+$R117*(1-$O117))),0,IF($X117="NNN",SUM(Expenses!FG$14:FG$18)*$F117,IF($X117="FSG",0,IF($X117="MG",SUMPRODUCT(Expenses!FG$14:FG$18,$Z117:$Z121)*$F117,MAX((Expenses!FG$15-$AB117/12)*$AA117*$F117,0)+MAX((Expenses!FG$14-$AB118/12)*$AA118*$F117,0)+MAX((Expenses!FG$17-$AB119/12)*$AA119*$F117,0)+MAX((Expenses!FG$16-$AB120/12)*$AA120*$F117,0)+MAX((Expenses!FG$18-$AB121/12)*$AA121*$F117,0)))))</f>
        <v>0</v>
      </c>
      <c r="FJ288" s="515">
        <f>IF(OR(FJ$167&lt;=EOMONTH($E117,$R117*(1-$O117)),FJ$167&gt;EOMONTH($E117,$P117*12*(1-$O117)+$Q117*12*$O117+$R117*(1-$O117))),0,IF($X117="NNN",SUM(Expenses!FH$14:FH$18)*$F117,IF($X117="FSG",0,IF($X117="MG",SUMPRODUCT(Expenses!FH$14:FH$18,$Z117:$Z121)*$F117,MAX((Expenses!FH$15-$AB117/12)*$AA117*$F117,0)+MAX((Expenses!FH$14-$AB118/12)*$AA118*$F117,0)+MAX((Expenses!FH$17-$AB119/12)*$AA119*$F117,0)+MAX((Expenses!FH$16-$AB120/12)*$AA120*$F117,0)+MAX((Expenses!FH$18-$AB121/12)*$AA121*$F117,0)))))</f>
        <v>0</v>
      </c>
      <c r="FK288" s="515">
        <f>IF(OR(FK$167&lt;=EOMONTH($E117,$R117*(1-$O117)),FK$167&gt;EOMONTH($E117,$P117*12*(1-$O117)+$Q117*12*$O117+$R117*(1-$O117))),0,IF($X117="NNN",SUM(Expenses!FI$14:FI$18)*$F117,IF($X117="FSG",0,IF($X117="MG",SUMPRODUCT(Expenses!FI$14:FI$18,$Z117:$Z121)*$F117,MAX((Expenses!FI$15-$AB117/12)*$AA117*$F117,0)+MAX((Expenses!FI$14-$AB118/12)*$AA118*$F117,0)+MAX((Expenses!FI$17-$AB119/12)*$AA119*$F117,0)+MAX((Expenses!FI$16-$AB120/12)*$AA120*$F117,0)+MAX((Expenses!FI$18-$AB121/12)*$AA121*$F117,0)))))</f>
        <v>0</v>
      </c>
      <c r="FL288" s="515">
        <f>IF(OR(FL$167&lt;=EOMONTH($E117,$R117*(1-$O117)),FL$167&gt;EOMONTH($E117,$P117*12*(1-$O117)+$Q117*12*$O117+$R117*(1-$O117))),0,IF($X117="NNN",SUM(Expenses!FJ$14:FJ$18)*$F117,IF($X117="FSG",0,IF($X117="MG",SUMPRODUCT(Expenses!FJ$14:FJ$18,$Z117:$Z121)*$F117,MAX((Expenses!FJ$15-$AB117/12)*$AA117*$F117,0)+MAX((Expenses!FJ$14-$AB118/12)*$AA118*$F117,0)+MAX((Expenses!FJ$17-$AB119/12)*$AA119*$F117,0)+MAX((Expenses!FJ$16-$AB120/12)*$AA120*$F117,0)+MAX((Expenses!FJ$18-$AB121/12)*$AA121*$F117,0)))))</f>
        <v>0</v>
      </c>
      <c r="FM288" s="515">
        <f>IF(OR(FM$167&lt;=EOMONTH($E117,$R117*(1-$O117)),FM$167&gt;EOMONTH($E117,$P117*12*(1-$O117)+$Q117*12*$O117+$R117*(1-$O117))),0,IF($X117="NNN",SUM(Expenses!FK$14:FK$18)*$F117,IF($X117="FSG",0,IF($X117="MG",SUMPRODUCT(Expenses!FK$14:FK$18,$Z117:$Z121)*$F117,MAX((Expenses!FK$15-$AB117/12)*$AA117*$F117,0)+MAX((Expenses!FK$14-$AB118/12)*$AA118*$F117,0)+MAX((Expenses!FK$17-$AB119/12)*$AA119*$F117,0)+MAX((Expenses!FK$16-$AB120/12)*$AA120*$F117,0)+MAX((Expenses!FK$18-$AB121/12)*$AA121*$F117,0)))))</f>
        <v>0</v>
      </c>
      <c r="FN288" s="515">
        <f>IF(OR(FN$167&lt;=EOMONTH($E117,$R117*(1-$O117)),FN$167&gt;EOMONTH($E117,$P117*12*(1-$O117)+$Q117*12*$O117+$R117*(1-$O117))),0,IF($X117="NNN",SUM(Expenses!FL$14:FL$18)*$F117,IF($X117="FSG",0,IF($X117="MG",SUMPRODUCT(Expenses!FL$14:FL$18,$Z117:$Z121)*$F117,MAX((Expenses!FL$15-$AB117/12)*$AA117*$F117,0)+MAX((Expenses!FL$14-$AB118/12)*$AA118*$F117,0)+MAX((Expenses!FL$17-$AB119/12)*$AA119*$F117,0)+MAX((Expenses!FL$16-$AB120/12)*$AA120*$F117,0)+MAX((Expenses!FL$18-$AB121/12)*$AA121*$F117,0)))))</f>
        <v>0</v>
      </c>
      <c r="FO288" s="515">
        <f>IF(OR(FO$167&lt;=EOMONTH($E117,$R117*(1-$O117)),FO$167&gt;EOMONTH($E117,$P117*12*(1-$O117)+$Q117*12*$O117+$R117*(1-$O117))),0,IF($X117="NNN",SUM(Expenses!FM$14:FM$18)*$F117,IF($X117="FSG",0,IF($X117="MG",SUMPRODUCT(Expenses!FM$14:FM$18,$Z117:$Z121)*$F117,MAX((Expenses!FM$15-$AB117/12)*$AA117*$F117,0)+MAX((Expenses!FM$14-$AB118/12)*$AA118*$F117,0)+MAX((Expenses!FM$17-$AB119/12)*$AA119*$F117,0)+MAX((Expenses!FM$16-$AB120/12)*$AA120*$F117,0)+MAX((Expenses!FM$18-$AB121/12)*$AA121*$F117,0)))))</f>
        <v>0</v>
      </c>
      <c r="FP288" s="515">
        <f>IF(OR(FP$167&lt;=EOMONTH($E117,$R117*(1-$O117)),FP$167&gt;EOMONTH($E117,$P117*12*(1-$O117)+$Q117*12*$O117+$R117*(1-$O117))),0,IF($X117="NNN",SUM(Expenses!FN$14:FN$18)*$F117,IF($X117="FSG",0,IF($X117="MG",SUMPRODUCT(Expenses!FN$14:FN$18,$Z117:$Z121)*$F117,MAX((Expenses!FN$15-$AB117/12)*$AA117*$F117,0)+MAX((Expenses!FN$14-$AB118/12)*$AA118*$F117,0)+MAX((Expenses!FN$17-$AB119/12)*$AA119*$F117,0)+MAX((Expenses!FN$16-$AB120/12)*$AA120*$F117,0)+MAX((Expenses!FN$18-$AB121/12)*$AA121*$F117,0)))))</f>
        <v>0</v>
      </c>
      <c r="FQ288" s="515">
        <f>IF(OR(FQ$167&lt;=EOMONTH($E117,$R117*(1-$O117)),FQ$167&gt;EOMONTH($E117,$P117*12*(1-$O117)+$Q117*12*$O117+$R117*(1-$O117))),0,IF($X117="NNN",SUM(Expenses!FO$14:FO$18)*$F117,IF($X117="FSG",0,IF($X117="MG",SUMPRODUCT(Expenses!FO$14:FO$18,$Z117:$Z121)*$F117,MAX((Expenses!FO$15-$AB117/12)*$AA117*$F117,0)+MAX((Expenses!FO$14-$AB118/12)*$AA118*$F117,0)+MAX((Expenses!FO$17-$AB119/12)*$AA119*$F117,0)+MAX((Expenses!FO$16-$AB120/12)*$AA120*$F117,0)+MAX((Expenses!FO$18-$AB121/12)*$AA121*$F117,0)))))</f>
        <v>0</v>
      </c>
      <c r="FR288" s="515">
        <f>IF(OR(FR$167&lt;=EOMONTH($E117,$R117*(1-$O117)),FR$167&gt;EOMONTH($E117,$P117*12*(1-$O117)+$Q117*12*$O117+$R117*(1-$O117))),0,IF($X117="NNN",SUM(Expenses!FP$14:FP$18)*$F117,IF($X117="FSG",0,IF($X117="MG",SUMPRODUCT(Expenses!FP$14:FP$18,$Z117:$Z121)*$F117,MAX((Expenses!FP$15-$AB117/12)*$AA117*$F117,0)+MAX((Expenses!FP$14-$AB118/12)*$AA118*$F117,0)+MAX((Expenses!FP$17-$AB119/12)*$AA119*$F117,0)+MAX((Expenses!FP$16-$AB120/12)*$AA120*$F117,0)+MAX((Expenses!FP$18-$AB121/12)*$AA121*$F117,0)))))</f>
        <v>0</v>
      </c>
      <c r="FS288" s="515">
        <f>IF(OR(FS$167&lt;=EOMONTH($E117,$R117*(1-$O117)),FS$167&gt;EOMONTH($E117,$P117*12*(1-$O117)+$Q117*12*$O117+$R117*(1-$O117))),0,IF($X117="NNN",SUM(Expenses!FQ$14:FQ$18)*$F117,IF($X117="FSG",0,IF($X117="MG",SUMPRODUCT(Expenses!FQ$14:FQ$18,$Z117:$Z121)*$F117,MAX((Expenses!FQ$15-$AB117/12)*$AA117*$F117,0)+MAX((Expenses!FQ$14-$AB118/12)*$AA118*$F117,0)+MAX((Expenses!FQ$17-$AB119/12)*$AA119*$F117,0)+MAX((Expenses!FQ$16-$AB120/12)*$AA120*$F117,0)+MAX((Expenses!FQ$18-$AB121/12)*$AA121*$F117,0)))))</f>
        <v>0</v>
      </c>
      <c r="FT288" s="515">
        <f>IF(OR(FT$167&lt;=EOMONTH($E117,$R117*(1-$O117)),FT$167&gt;EOMONTH($E117,$P117*12*(1-$O117)+$Q117*12*$O117+$R117*(1-$O117))),0,IF($X117="NNN",SUM(Expenses!FR$14:FR$18)*$F117,IF($X117="FSG",0,IF($X117="MG",SUMPRODUCT(Expenses!FR$14:FR$18,$Z117:$Z121)*$F117,MAX((Expenses!FR$15-$AB117/12)*$AA117*$F117,0)+MAX((Expenses!FR$14-$AB118/12)*$AA118*$F117,0)+MAX((Expenses!FR$17-$AB119/12)*$AA119*$F117,0)+MAX((Expenses!FR$16-$AB120/12)*$AA120*$F117,0)+MAX((Expenses!FR$18-$AB121/12)*$AA121*$F117,0)))))</f>
        <v>0</v>
      </c>
      <c r="FU288" s="515">
        <f>IF(OR(FU$167&lt;=EOMONTH($E117,$R117*(1-$O117)),FU$167&gt;EOMONTH($E117,$P117*12*(1-$O117)+$Q117*12*$O117+$R117*(1-$O117))),0,IF($X117="NNN",SUM(Expenses!FS$14:FS$18)*$F117,IF($X117="FSG",0,IF($X117="MG",SUMPRODUCT(Expenses!FS$14:FS$18,$Z117:$Z121)*$F117,MAX((Expenses!FS$15-$AB117/12)*$AA117*$F117,0)+MAX((Expenses!FS$14-$AB118/12)*$AA118*$F117,0)+MAX((Expenses!FS$17-$AB119/12)*$AA119*$F117,0)+MAX((Expenses!FS$16-$AB120/12)*$AA120*$F117,0)+MAX((Expenses!FS$18-$AB121/12)*$AA121*$F117,0)))))</f>
        <v>0</v>
      </c>
      <c r="FV288" s="515">
        <f>IF(OR(FV$167&lt;=EOMONTH($E117,$R117*(1-$O117)),FV$167&gt;EOMONTH($E117,$P117*12*(1-$O117)+$Q117*12*$O117+$R117*(1-$O117))),0,IF($X117="NNN",SUM(Expenses!FT$14:FT$18)*$F117,IF($X117="FSG",0,IF($X117="MG",SUMPRODUCT(Expenses!FT$14:FT$18,$Z117:$Z121)*$F117,MAX((Expenses!FT$15-$AB117/12)*$AA117*$F117,0)+MAX((Expenses!FT$14-$AB118/12)*$AA118*$F117,0)+MAX((Expenses!FT$17-$AB119/12)*$AA119*$F117,0)+MAX((Expenses!FT$16-$AB120/12)*$AA120*$F117,0)+MAX((Expenses!FT$18-$AB121/12)*$AA121*$F117,0)))))</f>
        <v>0</v>
      </c>
      <c r="FW288" s="515">
        <f>IF(OR(FW$167&lt;=EOMONTH($E117,$R117*(1-$O117)),FW$167&gt;EOMONTH($E117,$P117*12*(1-$O117)+$Q117*12*$O117+$R117*(1-$O117))),0,IF($X117="NNN",SUM(Expenses!FU$14:FU$18)*$F117,IF($X117="FSG",0,IF($X117="MG",SUMPRODUCT(Expenses!FU$14:FU$18,$Z117:$Z121)*$F117,MAX((Expenses!FU$15-$AB117/12)*$AA117*$F117,0)+MAX((Expenses!FU$14-$AB118/12)*$AA118*$F117,0)+MAX((Expenses!FU$17-$AB119/12)*$AA119*$F117,0)+MAX((Expenses!FU$16-$AB120/12)*$AA120*$F117,0)+MAX((Expenses!FU$18-$AB121/12)*$AA121*$F117,0)))))</f>
        <v>0</v>
      </c>
      <c r="FX288" s="515">
        <f>IF(OR(FX$167&lt;=EOMONTH($E117,$R117*(1-$O117)),FX$167&gt;EOMONTH($E117,$P117*12*(1-$O117)+$Q117*12*$O117+$R117*(1-$O117))),0,IF($X117="NNN",SUM(Expenses!FV$14:FV$18)*$F117,IF($X117="FSG",0,IF($X117="MG",SUMPRODUCT(Expenses!FV$14:FV$18,$Z117:$Z121)*$F117,MAX((Expenses!FV$15-$AB117/12)*$AA117*$F117,0)+MAX((Expenses!FV$14-$AB118/12)*$AA118*$F117,0)+MAX((Expenses!FV$17-$AB119/12)*$AA119*$F117,0)+MAX((Expenses!FV$16-$AB120/12)*$AA120*$F117,0)+MAX((Expenses!FV$18-$AB121/12)*$AA121*$F117,0)))))</f>
        <v>0</v>
      </c>
      <c r="FY288" s="515">
        <f>IF(OR(FY$167&lt;=EOMONTH($E117,$R117*(1-$O117)),FY$167&gt;EOMONTH($E117,$P117*12*(1-$O117)+$Q117*12*$O117+$R117*(1-$O117))),0,IF($X117="NNN",SUM(Expenses!FW$14:FW$18)*$F117,IF($X117="FSG",0,IF($X117="MG",SUMPRODUCT(Expenses!FW$14:FW$18,$Z117:$Z121)*$F117,MAX((Expenses!FW$15-$AB117/12)*$AA117*$F117,0)+MAX((Expenses!FW$14-$AB118/12)*$AA118*$F117,0)+MAX((Expenses!FW$17-$AB119/12)*$AA119*$F117,0)+MAX((Expenses!FW$16-$AB120/12)*$AA120*$F117,0)+MAX((Expenses!FW$18-$AB121/12)*$AA121*$F117,0)))))</f>
        <v>0</v>
      </c>
      <c r="FZ288" s="515">
        <f>IF(OR(FZ$167&lt;=EOMONTH($E117,$R117*(1-$O117)),FZ$167&gt;EOMONTH($E117,$P117*12*(1-$O117)+$Q117*12*$O117+$R117*(1-$O117))),0,IF($X117="NNN",SUM(Expenses!FX$14:FX$18)*$F117,IF($X117="FSG",0,IF($X117="MG",SUMPRODUCT(Expenses!FX$14:FX$18,$Z117:$Z121)*$F117,MAX((Expenses!FX$15-$AB117/12)*$AA117*$F117,0)+MAX((Expenses!FX$14-$AB118/12)*$AA118*$F117,0)+MAX((Expenses!FX$17-$AB119/12)*$AA119*$F117,0)+MAX((Expenses!FX$16-$AB120/12)*$AA120*$F117,0)+MAX((Expenses!FX$18-$AB121/12)*$AA121*$F117,0)))))</f>
        <v>0</v>
      </c>
      <c r="GA288" s="515">
        <f>IF(OR(GA$167&lt;=EOMONTH($E117,$R117*(1-$O117)),GA$167&gt;EOMONTH($E117,$P117*12*(1-$O117)+$Q117*12*$O117+$R117*(1-$O117))),0,IF($X117="NNN",SUM(Expenses!FY$14:FY$18)*$F117,IF($X117="FSG",0,IF($X117="MG",SUMPRODUCT(Expenses!FY$14:FY$18,$Z117:$Z121)*$F117,MAX((Expenses!FY$15-$AB117/12)*$AA117*$F117,0)+MAX((Expenses!FY$14-$AB118/12)*$AA118*$F117,0)+MAX((Expenses!FY$17-$AB119/12)*$AA119*$F117,0)+MAX((Expenses!FY$16-$AB120/12)*$AA120*$F117,0)+MAX((Expenses!FY$18-$AB121/12)*$AA121*$F117,0)))))</f>
        <v>0</v>
      </c>
      <c r="GB288" s="515">
        <f>IF(OR(GB$167&lt;=EOMONTH($E117,$R117*(1-$O117)),GB$167&gt;EOMONTH($E117,$P117*12*(1-$O117)+$Q117*12*$O117+$R117*(1-$O117))),0,IF($X117="NNN",SUM(Expenses!FZ$14:FZ$18)*$F117,IF($X117="FSG",0,IF($X117="MG",SUMPRODUCT(Expenses!FZ$14:FZ$18,$Z117:$Z121)*$F117,MAX((Expenses!FZ$15-$AB117/12)*$AA117*$F117,0)+MAX((Expenses!FZ$14-$AB118/12)*$AA118*$F117,0)+MAX((Expenses!FZ$17-$AB119/12)*$AA119*$F117,0)+MAX((Expenses!FZ$16-$AB120/12)*$AA120*$F117,0)+MAX((Expenses!FZ$18-$AB121/12)*$AA121*$F117,0)))))</f>
        <v>0</v>
      </c>
      <c r="GC288" s="515">
        <f>IF(OR(GC$167&lt;=EOMONTH($E117,$R117*(1-$O117)),GC$167&gt;EOMONTH($E117,$P117*12*(1-$O117)+$Q117*12*$O117+$R117*(1-$O117))),0,IF($X117="NNN",SUM(Expenses!GA$14:GA$18)*$F117,IF($X117="FSG",0,IF($X117="MG",SUMPRODUCT(Expenses!GA$14:GA$18,$Z117:$Z121)*$F117,MAX((Expenses!GA$15-$AB117/12)*$AA117*$F117,0)+MAX((Expenses!GA$14-$AB118/12)*$AA118*$F117,0)+MAX((Expenses!GA$17-$AB119/12)*$AA119*$F117,0)+MAX((Expenses!GA$16-$AB120/12)*$AA120*$F117,0)+MAX((Expenses!GA$18-$AB121/12)*$AA121*$F117,0)))))</f>
        <v>0</v>
      </c>
      <c r="GD288" s="515">
        <f>IF(OR(GD$167&lt;=EOMONTH($E117,$R117*(1-$O117)),GD$167&gt;EOMONTH($E117,$P117*12*(1-$O117)+$Q117*12*$O117+$R117*(1-$O117))),0,IF($X117="NNN",SUM(Expenses!GB$14:GB$18)*$F117,IF($X117="FSG",0,IF($X117="MG",SUMPRODUCT(Expenses!GB$14:GB$18,$Z117:$Z121)*$F117,MAX((Expenses!GB$15-$AB117/12)*$AA117*$F117,0)+MAX((Expenses!GB$14-$AB118/12)*$AA118*$F117,0)+MAX((Expenses!GB$17-$AB119/12)*$AA119*$F117,0)+MAX((Expenses!GB$16-$AB120/12)*$AA120*$F117,0)+MAX((Expenses!GB$18-$AB121/12)*$AA121*$F117,0)))))</f>
        <v>0</v>
      </c>
      <c r="GE288" s="515">
        <f>IF(OR(GE$167&lt;=EOMONTH($E117,$R117*(1-$O117)),GE$167&gt;EOMONTH($E117,$P117*12*(1-$O117)+$Q117*12*$O117+$R117*(1-$O117))),0,IF($X117="NNN",SUM(Expenses!GC$14:GC$18)*$F117,IF($X117="FSG",0,IF($X117="MG",SUMPRODUCT(Expenses!GC$14:GC$18,$Z117:$Z121)*$F117,MAX((Expenses!GC$15-$AB117/12)*$AA117*$F117,0)+MAX((Expenses!GC$14-$AB118/12)*$AA118*$F117,0)+MAX((Expenses!GC$17-$AB119/12)*$AA119*$F117,0)+MAX((Expenses!GC$16-$AB120/12)*$AA120*$F117,0)+MAX((Expenses!GC$18-$AB121/12)*$AA121*$F117,0)))))</f>
        <v>0</v>
      </c>
      <c r="GF288" s="515">
        <f>IF(OR(GF$167&lt;=EOMONTH($E117,$R117*(1-$O117)),GF$167&gt;EOMONTH($E117,$P117*12*(1-$O117)+$Q117*12*$O117+$R117*(1-$O117))),0,IF($X117="NNN",SUM(Expenses!GD$14:GD$18)*$F117,IF($X117="FSG",0,IF($X117="MG",SUMPRODUCT(Expenses!GD$14:GD$18,$Z117:$Z121)*$F117,MAX((Expenses!GD$15-$AB117/12)*$AA117*$F117,0)+MAX((Expenses!GD$14-$AB118/12)*$AA118*$F117,0)+MAX((Expenses!GD$17-$AB119/12)*$AA119*$F117,0)+MAX((Expenses!GD$16-$AB120/12)*$AA120*$F117,0)+MAX((Expenses!GD$18-$AB121/12)*$AA121*$F117,0)))))</f>
        <v>0</v>
      </c>
      <c r="GG288" s="515">
        <f>IF(OR(GG$167&lt;=EOMONTH($E117,$R117*(1-$O117)),GG$167&gt;EOMONTH($E117,$P117*12*(1-$O117)+$Q117*12*$O117+$R117*(1-$O117))),0,IF($X117="NNN",SUM(Expenses!GE$14:GE$18)*$F117,IF($X117="FSG",0,IF($X117="MG",SUMPRODUCT(Expenses!GE$14:GE$18,$Z117:$Z121)*$F117,MAX((Expenses!GE$15-$AB117/12)*$AA117*$F117,0)+MAX((Expenses!GE$14-$AB118/12)*$AA118*$F117,0)+MAX((Expenses!GE$17-$AB119/12)*$AA119*$F117,0)+MAX((Expenses!GE$16-$AB120/12)*$AA120*$F117,0)+MAX((Expenses!GE$18-$AB121/12)*$AA121*$F117,0)))))</f>
        <v>0</v>
      </c>
      <c r="GH288" s="515">
        <f>IF(OR(GH$167&lt;=EOMONTH($E117,$R117*(1-$O117)),GH$167&gt;EOMONTH($E117,$P117*12*(1-$O117)+$Q117*12*$O117+$R117*(1-$O117))),0,IF($X117="NNN",SUM(Expenses!GF$14:GF$18)*$F117,IF($X117="FSG",0,IF($X117="MG",SUMPRODUCT(Expenses!GF$14:GF$18,$Z117:$Z121)*$F117,MAX((Expenses!GF$15-$AB117/12)*$AA117*$F117,0)+MAX((Expenses!GF$14-$AB118/12)*$AA118*$F117,0)+MAX((Expenses!GF$17-$AB119/12)*$AA119*$F117,0)+MAX((Expenses!GF$16-$AB120/12)*$AA120*$F117,0)+MAX((Expenses!GF$18-$AB121/12)*$AA121*$F117,0)))))</f>
        <v>0</v>
      </c>
      <c r="GI288" s="515">
        <f>IF(OR(GI$167&lt;=EOMONTH($E117,$R117*(1-$O117)),GI$167&gt;EOMONTH($E117,$P117*12*(1-$O117)+$Q117*12*$O117+$R117*(1-$O117))),0,IF($X117="NNN",SUM(Expenses!GG$14:GG$18)*$F117,IF($X117="FSG",0,IF($X117="MG",SUMPRODUCT(Expenses!GG$14:GG$18,$Z117:$Z121)*$F117,MAX((Expenses!GG$15-$AB117/12)*$AA117*$F117,0)+MAX((Expenses!GG$14-$AB118/12)*$AA118*$F117,0)+MAX((Expenses!GG$17-$AB119/12)*$AA119*$F117,0)+MAX((Expenses!GG$16-$AB120/12)*$AA120*$F117,0)+MAX((Expenses!GG$18-$AB121/12)*$AA121*$F117,0)))))</f>
        <v>0</v>
      </c>
      <c r="GJ288" s="515">
        <f>IF(OR(GJ$167&lt;=EOMONTH($E117,$R117*(1-$O117)),GJ$167&gt;EOMONTH($E117,$P117*12*(1-$O117)+$Q117*12*$O117+$R117*(1-$O117))),0,IF($X117="NNN",SUM(Expenses!GH$14:GH$18)*$F117,IF($X117="FSG",0,IF($X117="MG",SUMPRODUCT(Expenses!GH$14:GH$18,$Z117:$Z121)*$F117,MAX((Expenses!GH$15-$AB117/12)*$AA117*$F117,0)+MAX((Expenses!GH$14-$AB118/12)*$AA118*$F117,0)+MAX((Expenses!GH$17-$AB119/12)*$AA119*$F117,0)+MAX((Expenses!GH$16-$AB120/12)*$AA120*$F117,0)+MAX((Expenses!GH$18-$AB121/12)*$AA121*$F117,0)))))</f>
        <v>0</v>
      </c>
      <c r="GK288" s="515">
        <f>IF(OR(GK$167&lt;=EOMONTH($E117,$R117*(1-$O117)),GK$167&gt;EOMONTH($E117,$P117*12*(1-$O117)+$Q117*12*$O117+$R117*(1-$O117))),0,IF($X117="NNN",SUM(Expenses!GI$14:GI$18)*$F117,IF($X117="FSG",0,IF($X117="MG",SUMPRODUCT(Expenses!GI$14:GI$18,$Z117:$Z121)*$F117,MAX((Expenses!GI$15-$AB117/12)*$AA117*$F117,0)+MAX((Expenses!GI$14-$AB118/12)*$AA118*$F117,0)+MAX((Expenses!GI$17-$AB119/12)*$AA119*$F117,0)+MAX((Expenses!GI$16-$AB120/12)*$AA120*$F117,0)+MAX((Expenses!GI$18-$AB121/12)*$AA121*$F117,0)))))</f>
        <v>0</v>
      </c>
      <c r="GL288" s="515">
        <f>IF(OR(GL$167&lt;=EOMONTH($E117,$R117*(1-$O117)),GL$167&gt;EOMONTH($E117,$P117*12*(1-$O117)+$Q117*12*$O117+$R117*(1-$O117))),0,IF($X117="NNN",SUM(Expenses!GJ$14:GJ$18)*$F117,IF($X117="FSG",0,IF($X117="MG",SUMPRODUCT(Expenses!GJ$14:GJ$18,$Z117:$Z121)*$F117,MAX((Expenses!GJ$15-$AB117/12)*$AA117*$F117,0)+MAX((Expenses!GJ$14-$AB118/12)*$AA118*$F117,0)+MAX((Expenses!GJ$17-$AB119/12)*$AA119*$F117,0)+MAX((Expenses!GJ$16-$AB120/12)*$AA120*$F117,0)+MAX((Expenses!GJ$18-$AB121/12)*$AA121*$F117,0)))))</f>
        <v>0</v>
      </c>
      <c r="GM288" s="515">
        <f>IF(OR(GM$167&lt;=EOMONTH($E117,$R117*(1-$O117)),GM$167&gt;EOMONTH($E117,$P117*12*(1-$O117)+$Q117*12*$O117+$R117*(1-$O117))),0,IF($X117="NNN",SUM(Expenses!GK$14:GK$18)*$F117,IF($X117="FSG",0,IF($X117="MG",SUMPRODUCT(Expenses!GK$14:GK$18,$Z117:$Z121)*$F117,MAX((Expenses!GK$15-$AB117/12)*$AA117*$F117,0)+MAX((Expenses!GK$14-$AB118/12)*$AA118*$F117,0)+MAX((Expenses!GK$17-$AB119/12)*$AA119*$F117,0)+MAX((Expenses!GK$16-$AB120/12)*$AA120*$F117,0)+MAX((Expenses!GK$18-$AB121/12)*$AA121*$F117,0)))))</f>
        <v>0</v>
      </c>
      <c r="GN288" s="515">
        <f>IF(OR(GN$167&lt;=EOMONTH($E117,$R117*(1-$O117)),GN$167&gt;EOMONTH($E117,$P117*12*(1-$O117)+$Q117*12*$O117+$R117*(1-$O117))),0,IF($X117="NNN",SUM(Expenses!GL$14:GL$18)*$F117,IF($X117="FSG",0,IF($X117="MG",SUMPRODUCT(Expenses!GL$14:GL$18,$Z117:$Z121)*$F117,MAX((Expenses!GL$15-$AB117/12)*$AA117*$F117,0)+MAX((Expenses!GL$14-$AB118/12)*$AA118*$F117,0)+MAX((Expenses!GL$17-$AB119/12)*$AA119*$F117,0)+MAX((Expenses!GL$16-$AB120/12)*$AA120*$F117,0)+MAX((Expenses!GL$18-$AB121/12)*$AA121*$F117,0)))))</f>
        <v>0</v>
      </c>
      <c r="GO288" s="515">
        <f>IF(OR(GO$167&lt;=EOMONTH($E117,$R117*(1-$O117)),GO$167&gt;EOMONTH($E117,$P117*12*(1-$O117)+$Q117*12*$O117+$R117*(1-$O117))),0,IF($X117="NNN",SUM(Expenses!GM$14:GM$18)*$F117,IF($X117="FSG",0,IF($X117="MG",SUMPRODUCT(Expenses!GM$14:GM$18,$Z117:$Z121)*$F117,MAX((Expenses!GM$15-$AB117/12)*$AA117*$F117,0)+MAX((Expenses!GM$14-$AB118/12)*$AA118*$F117,0)+MAX((Expenses!GM$17-$AB119/12)*$AA119*$F117,0)+MAX((Expenses!GM$16-$AB120/12)*$AA120*$F117,0)+MAX((Expenses!GM$18-$AB121/12)*$AA121*$F117,0)))))</f>
        <v>0</v>
      </c>
      <c r="GP288" s="515">
        <f>IF(OR(GP$167&lt;=EOMONTH($E117,$R117*(1-$O117)),GP$167&gt;EOMONTH($E117,$P117*12*(1-$O117)+$Q117*12*$O117+$R117*(1-$O117))),0,IF($X117="NNN",SUM(Expenses!GN$14:GN$18)*$F117,IF($X117="FSG",0,IF($X117="MG",SUMPRODUCT(Expenses!GN$14:GN$18,$Z117:$Z121)*$F117,MAX((Expenses!GN$15-$AB117/12)*$AA117*$F117,0)+MAX((Expenses!GN$14-$AB118/12)*$AA118*$F117,0)+MAX((Expenses!GN$17-$AB119/12)*$AA119*$F117,0)+MAX((Expenses!GN$16-$AB120/12)*$AA120*$F117,0)+MAX((Expenses!GN$18-$AB121/12)*$AA121*$F117,0)))))</f>
        <v>0</v>
      </c>
      <c r="GQ288" s="515">
        <f>IF(OR(GQ$167&lt;=EOMONTH($E117,$R117*(1-$O117)),GQ$167&gt;EOMONTH($E117,$P117*12*(1-$O117)+$Q117*12*$O117+$R117*(1-$O117))),0,IF($X117="NNN",SUM(Expenses!GO$14:GO$18)*$F117,IF($X117="FSG",0,IF($X117="MG",SUMPRODUCT(Expenses!GO$14:GO$18,$Z117:$Z121)*$F117,MAX((Expenses!GO$15-$AB117/12)*$AA117*$F117,0)+MAX((Expenses!GO$14-$AB118/12)*$AA118*$F117,0)+MAX((Expenses!GO$17-$AB119/12)*$AA119*$F117,0)+MAX((Expenses!GO$16-$AB120/12)*$AA120*$F117,0)+MAX((Expenses!GO$18-$AB121/12)*$AA121*$F117,0)))))</f>
        <v>0</v>
      </c>
      <c r="GR288" s="515">
        <f>IF(OR(GR$167&lt;=EOMONTH($E117,$R117*(1-$O117)),GR$167&gt;EOMONTH($E117,$P117*12*(1-$O117)+$Q117*12*$O117+$R117*(1-$O117))),0,IF($X117="NNN",SUM(Expenses!GP$14:GP$18)*$F117,IF($X117="FSG",0,IF($X117="MG",SUMPRODUCT(Expenses!GP$14:GP$18,$Z117:$Z121)*$F117,MAX((Expenses!GP$15-$AB117/12)*$AA117*$F117,0)+MAX((Expenses!GP$14-$AB118/12)*$AA118*$F117,0)+MAX((Expenses!GP$17-$AB119/12)*$AA119*$F117,0)+MAX((Expenses!GP$16-$AB120/12)*$AA120*$F117,0)+MAX((Expenses!GP$18-$AB121/12)*$AA121*$F117,0)))))</f>
        <v>0</v>
      </c>
      <c r="GS288" s="515">
        <f>IF(OR(GS$167&lt;=EOMONTH($E117,$R117*(1-$O117)),GS$167&gt;EOMONTH($E117,$P117*12*(1-$O117)+$Q117*12*$O117+$R117*(1-$O117))),0,IF($X117="NNN",SUM(Expenses!GQ$14:GQ$18)*$F117,IF($X117="FSG",0,IF($X117="MG",SUMPRODUCT(Expenses!GQ$14:GQ$18,$Z117:$Z121)*$F117,MAX((Expenses!GQ$15-$AB117/12)*$AA117*$F117,0)+MAX((Expenses!GQ$14-$AB118/12)*$AA118*$F117,0)+MAX((Expenses!GQ$17-$AB119/12)*$AA119*$F117,0)+MAX((Expenses!GQ$16-$AB120/12)*$AA120*$F117,0)+MAX((Expenses!GQ$18-$AB121/12)*$AA121*$F117,0)))))</f>
        <v>0</v>
      </c>
      <c r="GT288" s="515">
        <f>IF(OR(GT$167&lt;=EOMONTH($E117,$R117*(1-$O117)),GT$167&gt;EOMONTH($E117,$P117*12*(1-$O117)+$Q117*12*$O117+$R117*(1-$O117))),0,IF($X117="NNN",SUM(Expenses!GR$14:GR$18)*$F117,IF($X117="FSG",0,IF($X117="MG",SUMPRODUCT(Expenses!GR$14:GR$18,$Z117:$Z121)*$F117,MAX((Expenses!GR$15-$AB117/12)*$AA117*$F117,0)+MAX((Expenses!GR$14-$AB118/12)*$AA118*$F117,0)+MAX((Expenses!GR$17-$AB119/12)*$AA119*$F117,0)+MAX((Expenses!GR$16-$AB120/12)*$AA120*$F117,0)+MAX((Expenses!GR$18-$AB121/12)*$AA121*$F117,0)))))</f>
        <v>0</v>
      </c>
      <c r="GU288" s="515">
        <f>IF(OR(GU$167&lt;=EOMONTH($E117,$R117*(1-$O117)),GU$167&gt;EOMONTH($E117,$P117*12*(1-$O117)+$Q117*12*$O117+$R117*(1-$O117))),0,IF($X117="NNN",SUM(Expenses!GS$14:GS$18)*$F117,IF($X117="FSG",0,IF($X117="MG",SUMPRODUCT(Expenses!GS$14:GS$18,$Z117:$Z121)*$F117,MAX((Expenses!GS$15-$AB117/12)*$AA117*$F117,0)+MAX((Expenses!GS$14-$AB118/12)*$AA118*$F117,0)+MAX((Expenses!GS$17-$AB119/12)*$AA119*$F117,0)+MAX((Expenses!GS$16-$AB120/12)*$AA120*$F117,0)+MAX((Expenses!GS$18-$AB121/12)*$AA121*$F117,0)))))</f>
        <v>0</v>
      </c>
      <c r="GV288" s="515">
        <f>IF(OR(GV$167&lt;=EOMONTH($E117,$R117*(1-$O117)),GV$167&gt;EOMONTH($E117,$P117*12*(1-$O117)+$Q117*12*$O117+$R117*(1-$O117))),0,IF($X117="NNN",SUM(Expenses!GT$14:GT$18)*$F117,IF($X117="FSG",0,IF($X117="MG",SUMPRODUCT(Expenses!GT$14:GT$18,$Z117:$Z121)*$F117,MAX((Expenses!GT$15-$AB117/12)*$AA117*$F117,0)+MAX((Expenses!GT$14-$AB118/12)*$AA118*$F117,0)+MAX((Expenses!GT$17-$AB119/12)*$AA119*$F117,0)+MAX((Expenses!GT$16-$AB120/12)*$AA120*$F117,0)+MAX((Expenses!GT$18-$AB121/12)*$AA121*$F117,0)))))</f>
        <v>0</v>
      </c>
      <c r="GW288" s="515">
        <f>IF(OR(GW$167&lt;=EOMONTH($E117,$R117*(1-$O117)),GW$167&gt;EOMONTH($E117,$P117*12*(1-$O117)+$Q117*12*$O117+$R117*(1-$O117))),0,IF($X117="NNN",SUM(Expenses!GU$14:GU$18)*$F117,IF($X117="FSG",0,IF($X117="MG",SUMPRODUCT(Expenses!GU$14:GU$18,$Z117:$Z121)*$F117,MAX((Expenses!GU$15-$AB117/12)*$AA117*$F117,0)+MAX((Expenses!GU$14-$AB118/12)*$AA118*$F117,0)+MAX((Expenses!GU$17-$AB119/12)*$AA119*$F117,0)+MAX((Expenses!GU$16-$AB120/12)*$AA120*$F117,0)+MAX((Expenses!GU$18-$AB121/12)*$AA121*$F117,0)))))</f>
        <v>0</v>
      </c>
      <c r="GX288" s="515">
        <f>IF(OR(GX$167&lt;=EOMONTH($E117,$R117*(1-$O117)),GX$167&gt;EOMONTH($E117,$P117*12*(1-$O117)+$Q117*12*$O117+$R117*(1-$O117))),0,IF($X117="NNN",SUM(Expenses!GV$14:GV$18)*$F117,IF($X117="FSG",0,IF($X117="MG",SUMPRODUCT(Expenses!GV$14:GV$18,$Z117:$Z121)*$F117,MAX((Expenses!GV$15-$AB117/12)*$AA117*$F117,0)+MAX((Expenses!GV$14-$AB118/12)*$AA118*$F117,0)+MAX((Expenses!GV$17-$AB119/12)*$AA119*$F117,0)+MAX((Expenses!GV$16-$AB120/12)*$AA120*$F117,0)+MAX((Expenses!GV$18-$AB121/12)*$AA121*$F117,0)))))</f>
        <v>0</v>
      </c>
      <c r="GY288" s="515">
        <f>IF(OR(GY$167&lt;=EOMONTH($E117,$R117*(1-$O117)),GY$167&gt;EOMONTH($E117,$P117*12*(1-$O117)+$Q117*12*$O117+$R117*(1-$O117))),0,IF($X117="NNN",SUM(Expenses!GW$14:GW$18)*$F117,IF($X117="FSG",0,IF($X117="MG",SUMPRODUCT(Expenses!GW$14:GW$18,$Z117:$Z121)*$F117,MAX((Expenses!GW$15-$AB117/12)*$AA117*$F117,0)+MAX((Expenses!GW$14-$AB118/12)*$AA118*$F117,0)+MAX((Expenses!GW$17-$AB119/12)*$AA119*$F117,0)+MAX((Expenses!GW$16-$AB120/12)*$AA120*$F117,0)+MAX((Expenses!GW$18-$AB121/12)*$AA121*$F117,0)))))</f>
        <v>0</v>
      </c>
      <c r="GZ288" s="515">
        <f>IF(OR(GZ$167&lt;=EOMONTH($E117,$R117*(1-$O117)),GZ$167&gt;EOMONTH($E117,$P117*12*(1-$O117)+$Q117*12*$O117+$R117*(1-$O117))),0,IF($X117="NNN",SUM(Expenses!GX$14:GX$18)*$F117,IF($X117="FSG",0,IF($X117="MG",SUMPRODUCT(Expenses!GX$14:GX$18,$Z117:$Z121)*$F117,MAX((Expenses!GX$15-$AB117/12)*$AA117*$F117,0)+MAX((Expenses!GX$14-$AB118/12)*$AA118*$F117,0)+MAX((Expenses!GX$17-$AB119/12)*$AA119*$F117,0)+MAX((Expenses!GX$16-$AB120/12)*$AA120*$F117,0)+MAX((Expenses!GX$18-$AB121/12)*$AA121*$F117,0)))))</f>
        <v>0</v>
      </c>
      <c r="HA288" s="515">
        <f>IF(OR(HA$167&lt;=EOMONTH($E117,$R117*(1-$O117)),HA$167&gt;EOMONTH($E117,$P117*12*(1-$O117)+$Q117*12*$O117+$R117*(1-$O117))),0,IF($X117="NNN",SUM(Expenses!GY$14:GY$18)*$F117,IF($X117="FSG",0,IF($X117="MG",SUMPRODUCT(Expenses!GY$14:GY$18,$Z117:$Z121)*$F117,MAX((Expenses!GY$15-$AB117/12)*$AA117*$F117,0)+MAX((Expenses!GY$14-$AB118/12)*$AA118*$F117,0)+MAX((Expenses!GY$17-$AB119/12)*$AA119*$F117,0)+MAX((Expenses!GY$16-$AB120/12)*$AA120*$F117,0)+MAX((Expenses!GY$18-$AB121/12)*$AA121*$F117,0)))))</f>
        <v>0</v>
      </c>
      <c r="HB288" s="515">
        <f>IF(OR(HB$167&lt;=EOMONTH($E117,$R117*(1-$O117)),HB$167&gt;EOMONTH($E117,$P117*12*(1-$O117)+$Q117*12*$O117+$R117*(1-$O117))),0,IF($X117="NNN",SUM(Expenses!GZ$14:GZ$18)*$F117,IF($X117="FSG",0,IF($X117="MG",SUMPRODUCT(Expenses!GZ$14:GZ$18,$Z117:$Z121)*$F117,MAX((Expenses!GZ$15-$AB117/12)*$AA117*$F117,0)+MAX((Expenses!GZ$14-$AB118/12)*$AA118*$F117,0)+MAX((Expenses!GZ$17-$AB119/12)*$AA119*$F117,0)+MAX((Expenses!GZ$16-$AB120/12)*$AA120*$F117,0)+MAX((Expenses!GZ$18-$AB121/12)*$AA121*$F117,0)))))</f>
        <v>0</v>
      </c>
      <c r="HC288" s="515">
        <f>IF(OR(HC$167&lt;=EOMONTH($E117,$R117*(1-$O117)),HC$167&gt;EOMONTH($E117,$P117*12*(1-$O117)+$Q117*12*$O117+$R117*(1-$O117))),0,IF($X117="NNN",SUM(Expenses!HA$14:HA$18)*$F117,IF($X117="FSG",0,IF($X117="MG",SUMPRODUCT(Expenses!HA$14:HA$18,$Z117:$Z121)*$F117,MAX((Expenses!HA$15-$AB117/12)*$AA117*$F117,0)+MAX((Expenses!HA$14-$AB118/12)*$AA118*$F117,0)+MAX((Expenses!HA$17-$AB119/12)*$AA119*$F117,0)+MAX((Expenses!HA$16-$AB120/12)*$AA120*$F117,0)+MAX((Expenses!HA$18-$AB121/12)*$AA121*$F117,0)))))</f>
        <v>0</v>
      </c>
      <c r="HD288" s="515">
        <f>IF(OR(HD$167&lt;=EOMONTH($E117,$R117*(1-$O117)),HD$167&gt;EOMONTH($E117,$P117*12*(1-$O117)+$Q117*12*$O117+$R117*(1-$O117))),0,IF($X117="NNN",SUM(Expenses!HB$14:HB$18)*$F117,IF($X117="FSG",0,IF($X117="MG",SUMPRODUCT(Expenses!HB$14:HB$18,$Z117:$Z121)*$F117,MAX((Expenses!HB$15-$AB117/12)*$AA117*$F117,0)+MAX((Expenses!HB$14-$AB118/12)*$AA118*$F117,0)+MAX((Expenses!HB$17-$AB119/12)*$AA119*$F117,0)+MAX((Expenses!HB$16-$AB120/12)*$AA120*$F117,0)+MAX((Expenses!HB$18-$AB121/12)*$AA121*$F117,0)))))</f>
        <v>0</v>
      </c>
      <c r="HE288" s="515">
        <f>IF(OR(HE$167&lt;=EOMONTH($E117,$R117*(1-$O117)),HE$167&gt;EOMONTH($E117,$P117*12*(1-$O117)+$Q117*12*$O117+$R117*(1-$O117))),0,IF($X117="NNN",SUM(Expenses!HC$14:HC$18)*$F117,IF($X117="FSG",0,IF($X117="MG",SUMPRODUCT(Expenses!HC$14:HC$18,$Z117:$Z121)*$F117,MAX((Expenses!HC$15-$AB117/12)*$AA117*$F117,0)+MAX((Expenses!HC$14-$AB118/12)*$AA118*$F117,0)+MAX((Expenses!HC$17-$AB119/12)*$AA119*$F117,0)+MAX((Expenses!HC$16-$AB120/12)*$AA120*$F117,0)+MAX((Expenses!HC$18-$AB121/12)*$AA121*$F117,0)))))</f>
        <v>0</v>
      </c>
      <c r="HF288" s="515">
        <f>IF(OR(HF$167&lt;=EOMONTH($E117,$R117*(1-$O117)),HF$167&gt;EOMONTH($E117,$P117*12*(1-$O117)+$Q117*12*$O117+$R117*(1-$O117))),0,IF($X117="NNN",SUM(Expenses!HD$14:HD$18)*$F117,IF($X117="FSG",0,IF($X117="MG",SUMPRODUCT(Expenses!HD$14:HD$18,$Z117:$Z121)*$F117,MAX((Expenses!HD$15-$AB117/12)*$AA117*$F117,0)+MAX((Expenses!HD$14-$AB118/12)*$AA118*$F117,0)+MAX((Expenses!HD$17-$AB119/12)*$AA119*$F117,0)+MAX((Expenses!HD$16-$AB120/12)*$AA120*$F117,0)+MAX((Expenses!HD$18-$AB121/12)*$AA121*$F117,0)))))</f>
        <v>0</v>
      </c>
      <c r="HG288" s="515">
        <f>IF(OR(HG$167&lt;=EOMONTH($E117,$R117*(1-$O117)),HG$167&gt;EOMONTH($E117,$P117*12*(1-$O117)+$Q117*12*$O117+$R117*(1-$O117))),0,IF($X117="NNN",SUM(Expenses!HE$14:HE$18)*$F117,IF($X117="FSG",0,IF($X117="MG",SUMPRODUCT(Expenses!HE$14:HE$18,$Z117:$Z121)*$F117,MAX((Expenses!HE$15-$AB117/12)*$AA117*$F117,0)+MAX((Expenses!HE$14-$AB118/12)*$AA118*$F117,0)+MAX((Expenses!HE$17-$AB119/12)*$AA119*$F117,0)+MAX((Expenses!HE$16-$AB120/12)*$AA120*$F117,0)+MAX((Expenses!HE$18-$AB121/12)*$AA121*$F117,0)))))</f>
        <v>0</v>
      </c>
      <c r="HH288" s="515">
        <f>IF(OR(HH$167&lt;=EOMONTH($E117,$R117*(1-$O117)),HH$167&gt;EOMONTH($E117,$P117*12*(1-$O117)+$Q117*12*$O117+$R117*(1-$O117))),0,IF($X117="NNN",SUM(Expenses!HF$14:HF$18)*$F117,IF($X117="FSG",0,IF($X117="MG",SUMPRODUCT(Expenses!HF$14:HF$18,$Z117:$Z121)*$F117,MAX((Expenses!HF$15-$AB117/12)*$AA117*$F117,0)+MAX((Expenses!HF$14-$AB118/12)*$AA118*$F117,0)+MAX((Expenses!HF$17-$AB119/12)*$AA119*$F117,0)+MAX((Expenses!HF$16-$AB120/12)*$AA120*$F117,0)+MAX((Expenses!HF$18-$AB121/12)*$AA121*$F117,0)))))</f>
        <v>0</v>
      </c>
      <c r="HI288" s="515">
        <f>IF(OR(HI$167&lt;=EOMONTH($E117,$R117*(1-$O117)),HI$167&gt;EOMONTH($E117,$P117*12*(1-$O117)+$Q117*12*$O117+$R117*(1-$O117))),0,IF($X117="NNN",SUM(Expenses!HG$14:HG$18)*$F117,IF($X117="FSG",0,IF($X117="MG",SUMPRODUCT(Expenses!HG$14:HG$18,$Z117:$Z121)*$F117,MAX((Expenses!HG$15-$AB117/12)*$AA117*$F117,0)+MAX((Expenses!HG$14-$AB118/12)*$AA118*$F117,0)+MAX((Expenses!HG$17-$AB119/12)*$AA119*$F117,0)+MAX((Expenses!HG$16-$AB120/12)*$AA120*$F117,0)+MAX((Expenses!HG$18-$AB121/12)*$AA121*$F117,0)))))</f>
        <v>0</v>
      </c>
      <c r="HJ288" s="515">
        <f>IF(OR(HJ$167&lt;=EOMONTH($E117,$R117*(1-$O117)),HJ$167&gt;EOMONTH($E117,$P117*12*(1-$O117)+$Q117*12*$O117+$R117*(1-$O117))),0,IF($X117="NNN",SUM(Expenses!HH$14:HH$18)*$F117,IF($X117="FSG",0,IF($X117="MG",SUMPRODUCT(Expenses!HH$14:HH$18,$Z117:$Z121)*$F117,MAX((Expenses!HH$15-$AB117/12)*$AA117*$F117,0)+MAX((Expenses!HH$14-$AB118/12)*$AA118*$F117,0)+MAX((Expenses!HH$17-$AB119/12)*$AA119*$F117,0)+MAX((Expenses!HH$16-$AB120/12)*$AA120*$F117,0)+MAX((Expenses!HH$18-$AB121/12)*$AA121*$F117,0)))))</f>
        <v>0</v>
      </c>
      <c r="HK288" s="515">
        <f>IF(OR(HK$167&lt;=EOMONTH($E117,$R117*(1-$O117)),HK$167&gt;EOMONTH($E117,$P117*12*(1-$O117)+$Q117*12*$O117+$R117*(1-$O117))),0,IF($X117="NNN",SUM(Expenses!HI$14:HI$18)*$F117,IF($X117="FSG",0,IF($X117="MG",SUMPRODUCT(Expenses!HI$14:HI$18,$Z117:$Z121)*$F117,MAX((Expenses!HI$15-$AB117/12)*$AA117*$F117,0)+MAX((Expenses!HI$14-$AB118/12)*$AA118*$F117,0)+MAX((Expenses!HI$17-$AB119/12)*$AA119*$F117,0)+MAX((Expenses!HI$16-$AB120/12)*$AA120*$F117,0)+MAX((Expenses!HI$18-$AB121/12)*$AA121*$F117,0)))))</f>
        <v>0</v>
      </c>
      <c r="HL288" s="515">
        <f>IF(OR(HL$167&lt;=EOMONTH($E117,$R117*(1-$O117)),HL$167&gt;EOMONTH($E117,$P117*12*(1-$O117)+$Q117*12*$O117+$R117*(1-$O117))),0,IF($X117="NNN",SUM(Expenses!HJ$14:HJ$18)*$F117,IF($X117="FSG",0,IF($X117="MG",SUMPRODUCT(Expenses!HJ$14:HJ$18,$Z117:$Z121)*$F117,MAX((Expenses!HJ$15-$AB117/12)*$AA117*$F117,0)+MAX((Expenses!HJ$14-$AB118/12)*$AA118*$F117,0)+MAX((Expenses!HJ$17-$AB119/12)*$AA119*$F117,0)+MAX((Expenses!HJ$16-$AB120/12)*$AA120*$F117,0)+MAX((Expenses!HJ$18-$AB121/12)*$AA121*$F117,0)))))</f>
        <v>0</v>
      </c>
      <c r="HM288" s="515">
        <f>IF(OR(HM$167&lt;=EOMONTH($E117,$R117*(1-$O117)),HM$167&gt;EOMONTH($E117,$P117*12*(1-$O117)+$Q117*12*$O117+$R117*(1-$O117))),0,IF($X117="NNN",SUM(Expenses!HK$14:HK$18)*$F117,IF($X117="FSG",0,IF($X117="MG",SUMPRODUCT(Expenses!HK$14:HK$18,$Z117:$Z121)*$F117,MAX((Expenses!HK$15-$AB117/12)*$AA117*$F117,0)+MAX((Expenses!HK$14-$AB118/12)*$AA118*$F117,0)+MAX((Expenses!HK$17-$AB119/12)*$AA119*$F117,0)+MAX((Expenses!HK$16-$AB120/12)*$AA120*$F117,0)+MAX((Expenses!HK$18-$AB121/12)*$AA121*$F117,0)))))</f>
        <v>0</v>
      </c>
      <c r="HN288" s="515">
        <f>IF(OR(HN$167&lt;=EOMONTH($E117,$R117*(1-$O117)),HN$167&gt;EOMONTH($E117,$P117*12*(1-$O117)+$Q117*12*$O117+$R117*(1-$O117))),0,IF($X117="NNN",SUM(Expenses!HL$14:HL$18)*$F117,IF($X117="FSG",0,IF($X117="MG",SUMPRODUCT(Expenses!HL$14:HL$18,$Z117:$Z121)*$F117,MAX((Expenses!HL$15-$AB117/12)*$AA117*$F117,0)+MAX((Expenses!HL$14-$AB118/12)*$AA118*$F117,0)+MAX((Expenses!HL$17-$AB119/12)*$AA119*$F117,0)+MAX((Expenses!HL$16-$AB120/12)*$AA120*$F117,0)+MAX((Expenses!HL$18-$AB121/12)*$AA121*$F117,0)))))</f>
        <v>0</v>
      </c>
      <c r="HO288" s="515">
        <f>IF(OR(HO$167&lt;=EOMONTH($E117,$R117*(1-$O117)),HO$167&gt;EOMONTH($E117,$P117*12*(1-$O117)+$Q117*12*$O117+$R117*(1-$O117))),0,IF($X117="NNN",SUM(Expenses!HM$14:HM$18)*$F117,IF($X117="FSG",0,IF($X117="MG",SUMPRODUCT(Expenses!HM$14:HM$18,$Z117:$Z121)*$F117,MAX((Expenses!HM$15-$AB117/12)*$AA117*$F117,0)+MAX((Expenses!HM$14-$AB118/12)*$AA118*$F117,0)+MAX((Expenses!HM$17-$AB119/12)*$AA119*$F117,0)+MAX((Expenses!HM$16-$AB120/12)*$AA120*$F117,0)+MAX((Expenses!HM$18-$AB121/12)*$AA121*$F117,0)))))</f>
        <v>0</v>
      </c>
      <c r="HP288" s="515">
        <f>IF(OR(HP$167&lt;=EOMONTH($E117,$R117*(1-$O117)),HP$167&gt;EOMONTH($E117,$P117*12*(1-$O117)+$Q117*12*$O117+$R117*(1-$O117))),0,IF($X117="NNN",SUM(Expenses!HN$14:HN$18)*$F117,IF($X117="FSG",0,IF($X117="MG",SUMPRODUCT(Expenses!HN$14:HN$18,$Z117:$Z121)*$F117,MAX((Expenses!HN$15-$AB117/12)*$AA117*$F117,0)+MAX((Expenses!HN$14-$AB118/12)*$AA118*$F117,0)+MAX((Expenses!HN$17-$AB119/12)*$AA119*$F117,0)+MAX((Expenses!HN$16-$AB120/12)*$AA120*$F117,0)+MAX((Expenses!HN$18-$AB121/12)*$AA121*$F117,0)))))</f>
        <v>0</v>
      </c>
      <c r="HQ288" s="515">
        <f>IF(OR(HQ$167&lt;=EOMONTH($E117,$R117*(1-$O117)),HQ$167&gt;EOMONTH($E117,$P117*12*(1-$O117)+$Q117*12*$O117+$R117*(1-$O117))),0,IF($X117="NNN",SUM(Expenses!HO$14:HO$18)*$F117,IF($X117="FSG",0,IF($X117="MG",SUMPRODUCT(Expenses!HO$14:HO$18,$Z117:$Z121)*$F117,MAX((Expenses!HO$15-$AB117/12)*$AA117*$F117,0)+MAX((Expenses!HO$14-$AB118/12)*$AA118*$F117,0)+MAX((Expenses!HO$17-$AB119/12)*$AA119*$F117,0)+MAX((Expenses!HO$16-$AB120/12)*$AA120*$F117,0)+MAX((Expenses!HO$18-$AB121/12)*$AA121*$F117,0)))))</f>
        <v>0</v>
      </c>
      <c r="HR288" s="515">
        <f>IF(OR(HR$167&lt;=EOMONTH($E117,$R117*(1-$O117)),HR$167&gt;EOMONTH($E117,$P117*12*(1-$O117)+$Q117*12*$O117+$R117*(1-$O117))),0,IF($X117="NNN",SUM(Expenses!HP$14:HP$18)*$F117,IF($X117="FSG",0,IF($X117="MG",SUMPRODUCT(Expenses!HP$14:HP$18,$Z117:$Z121)*$F117,MAX((Expenses!HP$15-$AB117/12)*$AA117*$F117,0)+MAX((Expenses!HP$14-$AB118/12)*$AA118*$F117,0)+MAX((Expenses!HP$17-$AB119/12)*$AA119*$F117,0)+MAX((Expenses!HP$16-$AB120/12)*$AA120*$F117,0)+MAX((Expenses!HP$18-$AB121/12)*$AA121*$F117,0)))))</f>
        <v>0</v>
      </c>
      <c r="HS288" s="515">
        <f>IF(OR(HS$167&lt;=EOMONTH($E117,$R117*(1-$O117)),HS$167&gt;EOMONTH($E117,$P117*12*(1-$O117)+$Q117*12*$O117+$R117*(1-$O117))),0,IF($X117="NNN",SUM(Expenses!HQ$14:HQ$18)*$F117,IF($X117="FSG",0,IF($X117="MG",SUMPRODUCT(Expenses!HQ$14:HQ$18,$Z117:$Z121)*$F117,MAX((Expenses!HQ$15-$AB117/12)*$AA117*$F117,0)+MAX((Expenses!HQ$14-$AB118/12)*$AA118*$F117,0)+MAX((Expenses!HQ$17-$AB119/12)*$AA119*$F117,0)+MAX((Expenses!HQ$16-$AB120/12)*$AA120*$F117,0)+MAX((Expenses!HQ$18-$AB121/12)*$AA121*$F117,0)))))</f>
        <v>0</v>
      </c>
      <c r="HT288" s="515">
        <f>IF(OR(HT$167&lt;=EOMONTH($E117,$R117*(1-$O117)),HT$167&gt;EOMONTH($E117,$P117*12*(1-$O117)+$Q117*12*$O117+$R117*(1-$O117))),0,IF($X117="NNN",SUM(Expenses!HR$14:HR$18)*$F117,IF($X117="FSG",0,IF($X117="MG",SUMPRODUCT(Expenses!HR$14:HR$18,$Z117:$Z121)*$F117,MAX((Expenses!HR$15-$AB117/12)*$AA117*$F117,0)+MAX((Expenses!HR$14-$AB118/12)*$AA118*$F117,0)+MAX((Expenses!HR$17-$AB119/12)*$AA119*$F117,0)+MAX((Expenses!HR$16-$AB120/12)*$AA120*$F117,0)+MAX((Expenses!HR$18-$AB121/12)*$AA121*$F117,0)))))</f>
        <v>0</v>
      </c>
      <c r="HU288" s="515">
        <f>IF(OR(HU$167&lt;=EOMONTH($E117,$R117*(1-$O117)),HU$167&gt;EOMONTH($E117,$P117*12*(1-$O117)+$Q117*12*$O117+$R117*(1-$O117))),0,IF($X117="NNN",SUM(Expenses!HS$14:HS$18)*$F117,IF($X117="FSG",0,IF($X117="MG",SUMPRODUCT(Expenses!HS$14:HS$18,$Z117:$Z121)*$F117,MAX((Expenses!HS$15-$AB117/12)*$AA117*$F117,0)+MAX((Expenses!HS$14-$AB118/12)*$AA118*$F117,0)+MAX((Expenses!HS$17-$AB119/12)*$AA119*$F117,0)+MAX((Expenses!HS$16-$AB120/12)*$AA120*$F117,0)+MAX((Expenses!HS$18-$AB121/12)*$AA121*$F117,0)))))</f>
        <v>0</v>
      </c>
      <c r="HV288" s="515">
        <f>IF(OR(HV$167&lt;=EOMONTH($E117,$R117*(1-$O117)),HV$167&gt;EOMONTH($E117,$P117*12*(1-$O117)+$Q117*12*$O117+$R117*(1-$O117))),0,IF($X117="NNN",SUM(Expenses!HT$14:HT$18)*$F117,IF($X117="FSG",0,IF($X117="MG",SUMPRODUCT(Expenses!HT$14:HT$18,$Z117:$Z121)*$F117,MAX((Expenses!HT$15-$AB117/12)*$AA117*$F117,0)+MAX((Expenses!HT$14-$AB118/12)*$AA118*$F117,0)+MAX((Expenses!HT$17-$AB119/12)*$AA119*$F117,0)+MAX((Expenses!HT$16-$AB120/12)*$AA120*$F117,0)+MAX((Expenses!HT$18-$AB121/12)*$AA121*$F117,0)))))</f>
        <v>0</v>
      </c>
      <c r="HW288" s="515">
        <f>IF(OR(HW$167&lt;=EOMONTH($E117,$R117*(1-$O117)),HW$167&gt;EOMONTH($E117,$P117*12*(1-$O117)+$Q117*12*$O117+$R117*(1-$O117))),0,IF($X117="NNN",SUM(Expenses!HU$14:HU$18)*$F117,IF($X117="FSG",0,IF($X117="MG",SUMPRODUCT(Expenses!HU$14:HU$18,$Z117:$Z121)*$F117,MAX((Expenses!HU$15-$AB117/12)*$AA117*$F117,0)+MAX((Expenses!HU$14-$AB118/12)*$AA118*$F117,0)+MAX((Expenses!HU$17-$AB119/12)*$AA119*$F117,0)+MAX((Expenses!HU$16-$AB120/12)*$AA120*$F117,0)+MAX((Expenses!HU$18-$AB121/12)*$AA121*$F117,0)))))</f>
        <v>0</v>
      </c>
      <c r="HX288" s="515">
        <f>IF(OR(HX$167&lt;=EOMONTH($E117,$R117*(1-$O117)),HX$167&gt;EOMONTH($E117,$P117*12*(1-$O117)+$Q117*12*$O117+$R117*(1-$O117))),0,IF($X117="NNN",SUM(Expenses!HV$14:HV$18)*$F117,IF($X117="FSG",0,IF($X117="MG",SUMPRODUCT(Expenses!HV$14:HV$18,$Z117:$Z121)*$F117,MAX((Expenses!HV$15-$AB117/12)*$AA117*$F117,0)+MAX((Expenses!HV$14-$AB118/12)*$AA118*$F117,0)+MAX((Expenses!HV$17-$AB119/12)*$AA119*$F117,0)+MAX((Expenses!HV$16-$AB120/12)*$AA120*$F117,0)+MAX((Expenses!HV$18-$AB121/12)*$AA121*$F117,0)))))</f>
        <v>0</v>
      </c>
      <c r="HY288" s="515">
        <f>IF(OR(HY$167&lt;=EOMONTH($E117,$R117*(1-$O117)),HY$167&gt;EOMONTH($E117,$P117*12*(1-$O117)+$Q117*12*$O117+$R117*(1-$O117))),0,IF($X117="NNN",SUM(Expenses!HW$14:HW$18)*$F117,IF($X117="FSG",0,IF($X117="MG",SUMPRODUCT(Expenses!HW$14:HW$18,$Z117:$Z121)*$F117,MAX((Expenses!HW$15-$AB117/12)*$AA117*$F117,0)+MAX((Expenses!HW$14-$AB118/12)*$AA118*$F117,0)+MAX((Expenses!HW$17-$AB119/12)*$AA119*$F117,0)+MAX((Expenses!HW$16-$AB120/12)*$AA120*$F117,0)+MAX((Expenses!HW$18-$AB121/12)*$AA121*$F117,0)))))</f>
        <v>0</v>
      </c>
      <c r="HZ288" s="515">
        <f>IF(OR(HZ$167&lt;=EOMONTH($E117,$R117*(1-$O117)),HZ$167&gt;EOMONTH($E117,$P117*12*(1-$O117)+$Q117*12*$O117+$R117*(1-$O117))),0,IF($X117="NNN",SUM(Expenses!HX$14:HX$18)*$F117,IF($X117="FSG",0,IF($X117="MG",SUMPRODUCT(Expenses!HX$14:HX$18,$Z117:$Z121)*$F117,MAX((Expenses!HX$15-$AB117/12)*$AA117*$F117,0)+MAX((Expenses!HX$14-$AB118/12)*$AA118*$F117,0)+MAX((Expenses!HX$17-$AB119/12)*$AA119*$F117,0)+MAX((Expenses!HX$16-$AB120/12)*$AA120*$F117,0)+MAX((Expenses!HX$18-$AB121/12)*$AA121*$F117,0)))))</f>
        <v>0</v>
      </c>
      <c r="IA288" s="515">
        <f>IF(OR(IA$167&lt;=EOMONTH($E117,$R117*(1-$O117)),IA$167&gt;EOMONTH($E117,$P117*12*(1-$O117)+$Q117*12*$O117+$R117*(1-$O117))),0,IF($X117="NNN",SUM(Expenses!HY$14:HY$18)*$F117,IF($X117="FSG",0,IF($X117="MG",SUMPRODUCT(Expenses!HY$14:HY$18,$Z117:$Z121)*$F117,MAX((Expenses!HY$15-$AB117/12)*$AA117*$F117,0)+MAX((Expenses!HY$14-$AB118/12)*$AA118*$F117,0)+MAX((Expenses!HY$17-$AB119/12)*$AA119*$F117,0)+MAX((Expenses!HY$16-$AB120/12)*$AA120*$F117,0)+MAX((Expenses!HY$18-$AB121/12)*$AA121*$F117,0)))))</f>
        <v>0</v>
      </c>
      <c r="IB288" s="515">
        <f>IF(OR(IB$167&lt;=EOMONTH($E117,$R117*(1-$O117)),IB$167&gt;EOMONTH($E117,$P117*12*(1-$O117)+$Q117*12*$O117+$R117*(1-$O117))),0,IF($X117="NNN",SUM(Expenses!HZ$14:HZ$18)*$F117,IF($X117="FSG",0,IF($X117="MG",SUMPRODUCT(Expenses!HZ$14:HZ$18,$Z117:$Z121)*$F117,MAX((Expenses!HZ$15-$AB117/12)*$AA117*$F117,0)+MAX((Expenses!HZ$14-$AB118/12)*$AA118*$F117,0)+MAX((Expenses!HZ$17-$AB119/12)*$AA119*$F117,0)+MAX((Expenses!HZ$16-$AB120/12)*$AA120*$F117,0)+MAX((Expenses!HZ$18-$AB121/12)*$AA121*$F117,0)))))</f>
        <v>0</v>
      </c>
      <c r="IC288" s="515">
        <f>IF(OR(IC$167&lt;=EOMONTH($E117,$R117*(1-$O117)),IC$167&gt;EOMONTH($E117,$P117*12*(1-$O117)+$Q117*12*$O117+$R117*(1-$O117))),0,IF($X117="NNN",SUM(Expenses!IA$14:IA$18)*$F117,IF($X117="FSG",0,IF($X117="MG",SUMPRODUCT(Expenses!IA$14:IA$18,$Z117:$Z121)*$F117,MAX((Expenses!IA$15-$AB117/12)*$AA117*$F117,0)+MAX((Expenses!IA$14-$AB118/12)*$AA118*$F117,0)+MAX((Expenses!IA$17-$AB119/12)*$AA119*$F117,0)+MAX((Expenses!IA$16-$AB120/12)*$AA120*$F117,0)+MAX((Expenses!IA$18-$AB121/12)*$AA121*$F117,0)))))</f>
        <v>0</v>
      </c>
      <c r="ID288" s="515">
        <f>IF(OR(ID$167&lt;=EOMONTH($E117,$R117*(1-$O117)),ID$167&gt;EOMONTH($E117,$P117*12*(1-$O117)+$Q117*12*$O117+$R117*(1-$O117))),0,IF($X117="NNN",SUM(Expenses!IB$14:IB$18)*$F117,IF($X117="FSG",0,IF($X117="MG",SUMPRODUCT(Expenses!IB$14:IB$18,$Z117:$Z121)*$F117,MAX((Expenses!IB$15-$AB117/12)*$AA117*$F117,0)+MAX((Expenses!IB$14-$AB118/12)*$AA118*$F117,0)+MAX((Expenses!IB$17-$AB119/12)*$AA119*$F117,0)+MAX((Expenses!IB$16-$AB120/12)*$AA120*$F117,0)+MAX((Expenses!IB$18-$AB121/12)*$AA121*$F117,0)))))</f>
        <v>0</v>
      </c>
      <c r="IE288" s="515">
        <f>IF(OR(IE$167&lt;=EOMONTH($E117,$R117*(1-$O117)),IE$167&gt;EOMONTH($E117,$P117*12*(1-$O117)+$Q117*12*$O117+$R117*(1-$O117))),0,IF($X117="NNN",SUM(Expenses!IC$14:IC$18)*$F117,IF($X117="FSG",0,IF($X117="MG",SUMPRODUCT(Expenses!IC$14:IC$18,$Z117:$Z121)*$F117,MAX((Expenses!IC$15-$AB117/12)*$AA117*$F117,0)+MAX((Expenses!IC$14-$AB118/12)*$AA118*$F117,0)+MAX((Expenses!IC$17-$AB119/12)*$AA119*$F117,0)+MAX((Expenses!IC$16-$AB120/12)*$AA120*$F117,0)+MAX((Expenses!IC$18-$AB121/12)*$AA121*$F117,0)))))</f>
        <v>0</v>
      </c>
      <c r="IF288" s="515">
        <f>IF(OR(IF$167&lt;=EOMONTH($E117,$R117*(1-$O117)),IF$167&gt;EOMONTH($E117,$P117*12*(1-$O117)+$Q117*12*$O117+$R117*(1-$O117))),0,IF($X117="NNN",SUM(Expenses!ID$14:ID$18)*$F117,IF($X117="FSG",0,IF($X117="MG",SUMPRODUCT(Expenses!ID$14:ID$18,$Z117:$Z121)*$F117,MAX((Expenses!ID$15-$AB117/12)*$AA117*$F117,0)+MAX((Expenses!ID$14-$AB118/12)*$AA118*$F117,0)+MAX((Expenses!ID$17-$AB119/12)*$AA119*$F117,0)+MAX((Expenses!ID$16-$AB120/12)*$AA120*$F117,0)+MAX((Expenses!ID$18-$AB121/12)*$AA121*$F117,0)))))</f>
        <v>0</v>
      </c>
      <c r="IG288" s="515">
        <f>IF(OR(IG$167&lt;=EOMONTH($E117,$R117*(1-$O117)),IG$167&gt;EOMONTH($E117,$P117*12*(1-$O117)+$Q117*12*$O117+$R117*(1-$O117))),0,IF($X117="NNN",SUM(Expenses!IE$14:IE$18)*$F117,IF($X117="FSG",0,IF($X117="MG",SUMPRODUCT(Expenses!IE$14:IE$18,$Z117:$Z121)*$F117,MAX((Expenses!IE$15-$AB117/12)*$AA117*$F117,0)+MAX((Expenses!IE$14-$AB118/12)*$AA118*$F117,0)+MAX((Expenses!IE$17-$AB119/12)*$AA119*$F117,0)+MAX((Expenses!IE$16-$AB120/12)*$AA120*$F117,0)+MAX((Expenses!IE$18-$AB121/12)*$AA121*$F117,0)))))</f>
        <v>0</v>
      </c>
      <c r="IH288" s="515">
        <f>IF(OR(IH$167&lt;=EOMONTH($E117,$R117*(1-$O117)),IH$167&gt;EOMONTH($E117,$P117*12*(1-$O117)+$Q117*12*$O117+$R117*(1-$O117))),0,IF($X117="NNN",SUM(Expenses!IF$14:IF$18)*$F117,IF($X117="FSG",0,IF($X117="MG",SUMPRODUCT(Expenses!IF$14:IF$18,$Z117:$Z121)*$F117,MAX((Expenses!IF$15-$AB117/12)*$AA117*$F117,0)+MAX((Expenses!IF$14-$AB118/12)*$AA118*$F117,0)+MAX((Expenses!IF$17-$AB119/12)*$AA119*$F117,0)+MAX((Expenses!IF$16-$AB120/12)*$AA120*$F117,0)+MAX((Expenses!IF$18-$AB121/12)*$AA121*$F117,0)))))</f>
        <v>0</v>
      </c>
      <c r="II288" s="515">
        <f>IF(OR(II$167&lt;=EOMONTH($E117,$R117*(1-$O117)),II$167&gt;EOMONTH($E117,$P117*12*(1-$O117)+$Q117*12*$O117+$R117*(1-$O117))),0,IF($X117="NNN",SUM(Expenses!IG$14:IG$18)*$F117,IF($X117="FSG",0,IF($X117="MG",SUMPRODUCT(Expenses!IG$14:IG$18,$Z117:$Z121)*$F117,MAX((Expenses!IG$15-$AB117/12)*$AA117*$F117,0)+MAX((Expenses!IG$14-$AB118/12)*$AA118*$F117,0)+MAX((Expenses!IG$17-$AB119/12)*$AA119*$F117,0)+MAX((Expenses!IG$16-$AB120/12)*$AA120*$F117,0)+MAX((Expenses!IG$18-$AB121/12)*$AA121*$F117,0)))))</f>
        <v>0</v>
      </c>
      <c r="IJ288" s="515">
        <f>IF(OR(IJ$167&lt;=EOMONTH($E117,$R117*(1-$O117)),IJ$167&gt;EOMONTH($E117,$P117*12*(1-$O117)+$Q117*12*$O117+$R117*(1-$O117))),0,IF($X117="NNN",SUM(Expenses!IH$14:IH$18)*$F117,IF($X117="FSG",0,IF($X117="MG",SUMPRODUCT(Expenses!IH$14:IH$18,$Z117:$Z121)*$F117,MAX((Expenses!IH$15-$AB117/12)*$AA117*$F117,0)+MAX((Expenses!IH$14-$AB118/12)*$AA118*$F117,0)+MAX((Expenses!IH$17-$AB119/12)*$AA119*$F117,0)+MAX((Expenses!IH$16-$AB120/12)*$AA120*$F117,0)+MAX((Expenses!IH$18-$AB121/12)*$AA121*$F117,0)))))</f>
        <v>0</v>
      </c>
      <c r="IK288" s="515">
        <f>IF(OR(IK$167&lt;=EOMONTH($E117,$R117*(1-$O117)),IK$167&gt;EOMONTH($E117,$P117*12*(1-$O117)+$Q117*12*$O117+$R117*(1-$O117))),0,IF($X117="NNN",SUM(Expenses!II$14:II$18)*$F117,IF($X117="FSG",0,IF($X117="MG",SUMPRODUCT(Expenses!II$14:II$18,$Z117:$Z121)*$F117,MAX((Expenses!II$15-$AB117/12)*$AA117*$F117,0)+MAX((Expenses!II$14-$AB118/12)*$AA118*$F117,0)+MAX((Expenses!II$17-$AB119/12)*$AA119*$F117,0)+MAX((Expenses!II$16-$AB120/12)*$AA120*$F117,0)+MAX((Expenses!II$18-$AB121/12)*$AA121*$F117,0)))))</f>
        <v>0</v>
      </c>
      <c r="IL288" s="515">
        <f>IF(OR(IL$167&lt;=EOMONTH($E117,$R117*(1-$O117)),IL$167&gt;EOMONTH($E117,$P117*12*(1-$O117)+$Q117*12*$O117+$R117*(1-$O117))),0,IF($X117="NNN",SUM(Expenses!IJ$14:IJ$18)*$F117,IF($X117="FSG",0,IF($X117="MG",SUMPRODUCT(Expenses!IJ$14:IJ$18,$Z117:$Z121)*$F117,MAX((Expenses!IJ$15-$AB117/12)*$AA117*$F117,0)+MAX((Expenses!IJ$14-$AB118/12)*$AA118*$F117,0)+MAX((Expenses!IJ$17-$AB119/12)*$AA119*$F117,0)+MAX((Expenses!IJ$16-$AB120/12)*$AA120*$F117,0)+MAX((Expenses!IJ$18-$AB121/12)*$AA121*$F117,0)))))</f>
        <v>0</v>
      </c>
      <c r="IM288" s="515">
        <f>IF(OR(IM$167&lt;=EOMONTH($E117,$R117*(1-$O117)),IM$167&gt;EOMONTH($E117,$P117*12*(1-$O117)+$Q117*12*$O117+$R117*(1-$O117))),0,IF($X117="NNN",SUM(Expenses!IK$14:IK$18)*$F117,IF($X117="FSG",0,IF($X117="MG",SUMPRODUCT(Expenses!IK$14:IK$18,$Z117:$Z121)*$F117,MAX((Expenses!IK$15-$AB117/12)*$AA117*$F117,0)+MAX((Expenses!IK$14-$AB118/12)*$AA118*$F117,0)+MAX((Expenses!IK$17-$AB119/12)*$AA119*$F117,0)+MAX((Expenses!IK$16-$AB120/12)*$AA120*$F117,0)+MAX((Expenses!IK$18-$AB121/12)*$AA121*$F117,0)))))</f>
        <v>0</v>
      </c>
      <c r="IN288" s="515">
        <f>IF(OR(IN$167&lt;=EOMONTH($E117,$R117*(1-$O117)),IN$167&gt;EOMONTH($E117,$P117*12*(1-$O117)+$Q117*12*$O117+$R117*(1-$O117))),0,IF($X117="NNN",SUM(Expenses!IL$14:IL$18)*$F117,IF($X117="FSG",0,IF($X117="MG",SUMPRODUCT(Expenses!IL$14:IL$18,$Z117:$Z121)*$F117,MAX((Expenses!IL$15-$AB117/12)*$AA117*$F117,0)+MAX((Expenses!IL$14-$AB118/12)*$AA118*$F117,0)+MAX((Expenses!IL$17-$AB119/12)*$AA119*$F117,0)+MAX((Expenses!IL$16-$AB120/12)*$AA120*$F117,0)+MAX((Expenses!IL$18-$AB121/12)*$AA121*$F117,0)))))</f>
        <v>0</v>
      </c>
      <c r="IO288" s="515">
        <f>IF(OR(IO$167&lt;=EOMONTH($E117,$R117*(1-$O117)),IO$167&gt;EOMONTH($E117,$P117*12*(1-$O117)+$Q117*12*$O117+$R117*(1-$O117))),0,IF($X117="NNN",SUM(Expenses!IM$14:IM$18)*$F117,IF($X117="FSG",0,IF($X117="MG",SUMPRODUCT(Expenses!IM$14:IM$18,$Z117:$Z121)*$F117,MAX((Expenses!IM$15-$AB117/12)*$AA117*$F117,0)+MAX((Expenses!IM$14-$AB118/12)*$AA118*$F117,0)+MAX((Expenses!IM$17-$AB119/12)*$AA119*$F117,0)+MAX((Expenses!IM$16-$AB120/12)*$AA120*$F117,0)+MAX((Expenses!IM$18-$AB121/12)*$AA121*$F117,0)))))</f>
        <v>0</v>
      </c>
      <c r="IP288" s="515">
        <f>IF(OR(IP$167&lt;=EOMONTH($E117,$R117*(1-$O117)),IP$167&gt;EOMONTH($E117,$P117*12*(1-$O117)+$Q117*12*$O117+$R117*(1-$O117))),0,IF($X117="NNN",SUM(Expenses!IN$14:IN$18)*$F117,IF($X117="FSG",0,IF($X117="MG",SUMPRODUCT(Expenses!IN$14:IN$18,$Z117:$Z121)*$F117,MAX((Expenses!IN$15-$AB117/12)*$AA117*$F117,0)+MAX((Expenses!IN$14-$AB118/12)*$AA118*$F117,0)+MAX((Expenses!IN$17-$AB119/12)*$AA119*$F117,0)+MAX((Expenses!IN$16-$AB120/12)*$AA120*$F117,0)+MAX((Expenses!IN$18-$AB121/12)*$AA121*$F117,0)))))</f>
        <v>0</v>
      </c>
      <c r="IQ288" s="515">
        <f>IF(OR(IQ$167&lt;=EOMONTH($E117,$R117*(1-$O117)),IQ$167&gt;EOMONTH($E117,$P117*12*(1-$O117)+$Q117*12*$O117+$R117*(1-$O117))),0,IF($X117="NNN",SUM(Expenses!IO$14:IO$18)*$F117,IF($X117="FSG",0,IF($X117="MG",SUMPRODUCT(Expenses!IO$14:IO$18,$Z117:$Z121)*$F117,MAX((Expenses!IO$15-$AB117/12)*$AA117*$F117,0)+MAX((Expenses!IO$14-$AB118/12)*$AA118*$F117,0)+MAX((Expenses!IO$17-$AB119/12)*$AA119*$F117,0)+MAX((Expenses!IO$16-$AB120/12)*$AA120*$F117,0)+MAX((Expenses!IO$18-$AB121/12)*$AA121*$F117,0)))))</f>
        <v>0</v>
      </c>
      <c r="IR288" s="515">
        <f>IF(OR(IR$167&lt;=EOMONTH($E117,$R117*(1-$O117)),IR$167&gt;EOMONTH($E117,$P117*12*(1-$O117)+$Q117*12*$O117+$R117*(1-$O117))),0,IF($X117="NNN",SUM(Expenses!IP$14:IP$18)*$F117,IF($X117="FSG",0,IF($X117="MG",SUMPRODUCT(Expenses!IP$14:IP$18,$Z117:$Z121)*$F117,MAX((Expenses!IP$15-$AB117/12)*$AA117*$F117,0)+MAX((Expenses!IP$14-$AB118/12)*$AA118*$F117,0)+MAX((Expenses!IP$17-$AB119/12)*$AA119*$F117,0)+MAX((Expenses!IP$16-$AB120/12)*$AA120*$F117,0)+MAX((Expenses!IP$18-$AB121/12)*$AA121*$F117,0)))))</f>
        <v>0</v>
      </c>
      <c r="IS288" s="515">
        <f>IF(OR(IS$167&lt;=EOMONTH($E117,$R117*(1-$O117)),IS$167&gt;EOMONTH($E117,$P117*12*(1-$O117)+$Q117*12*$O117+$R117*(1-$O117))),0,IF($X117="NNN",SUM(Expenses!IQ$14:IQ$18)*$F117,IF($X117="FSG",0,IF($X117="MG",SUMPRODUCT(Expenses!IQ$14:IQ$18,$Z117:$Z121)*$F117,MAX((Expenses!IQ$15-$AB117/12)*$AA117*$F117,0)+MAX((Expenses!IQ$14-$AB118/12)*$AA118*$F117,0)+MAX((Expenses!IQ$17-$AB119/12)*$AA119*$F117,0)+MAX((Expenses!IQ$16-$AB120/12)*$AA120*$F117,0)+MAX((Expenses!IQ$18-$AB121/12)*$AA121*$F117,0)))))</f>
        <v>0</v>
      </c>
      <c r="IT288" s="515">
        <f>IF(OR(IT$167&lt;=EOMONTH($E117,$R117*(1-$O117)),IT$167&gt;EOMONTH($E117,$P117*12*(1-$O117)+$Q117*12*$O117+$R117*(1-$O117))),0,IF($X117="NNN",SUM(Expenses!IR$14:IR$18)*$F117,IF($X117="FSG",0,IF($X117="MG",SUMPRODUCT(Expenses!IR$14:IR$18,$Z117:$Z121)*$F117,MAX((Expenses!IR$15-$AB117/12)*$AA117*$F117,0)+MAX((Expenses!IR$14-$AB118/12)*$AA118*$F117,0)+MAX((Expenses!IR$17-$AB119/12)*$AA119*$F117,0)+MAX((Expenses!IR$16-$AB120/12)*$AA120*$F117,0)+MAX((Expenses!IR$18-$AB121/12)*$AA121*$F117,0)))))</f>
        <v>0</v>
      </c>
      <c r="IU288" s="515">
        <f>IF(OR(IU$167&lt;=EOMONTH($E117,$R117*(1-$O117)),IU$167&gt;EOMONTH($E117,$P117*12*(1-$O117)+$Q117*12*$O117+$R117*(1-$O117))),0,IF($X117="NNN",SUM(Expenses!IS$14:IS$18)*$F117,IF($X117="FSG",0,IF($X117="MG",SUMPRODUCT(Expenses!IS$14:IS$18,$Z117:$Z121)*$F117,MAX((Expenses!IS$15-$AB117/12)*$AA117*$F117,0)+MAX((Expenses!IS$14-$AB118/12)*$AA118*$F117,0)+MAX((Expenses!IS$17-$AB119/12)*$AA119*$F117,0)+MAX((Expenses!IS$16-$AB120/12)*$AA120*$F117,0)+MAX((Expenses!IS$18-$AB121/12)*$AA121*$F117,0)))))</f>
        <v>0</v>
      </c>
      <c r="IV288" s="515">
        <f>IF(OR(IV$167&lt;=EOMONTH($E117,$R117*(1-$O117)),IV$167&gt;EOMONTH($E117,$P117*12*(1-$O117)+$Q117*12*$O117+$R117*(1-$O117))),0,IF($X117="NNN",SUM(Expenses!IT$14:IT$18)*$F117,IF($X117="FSG",0,IF($X117="MG",SUMPRODUCT(Expenses!IT$14:IT$18,$Z117:$Z121)*$F117,MAX((Expenses!IT$15-$AB117/12)*$AA117*$F117,0)+MAX((Expenses!IT$14-$AB118/12)*$AA118*$F117,0)+MAX((Expenses!IT$17-$AB119/12)*$AA119*$F117,0)+MAX((Expenses!IT$16-$AB120/12)*$AA120*$F117,0)+MAX((Expenses!IT$18-$AB121/12)*$AA121*$F117,0)))))</f>
        <v>0</v>
      </c>
      <c r="IW288" s="515">
        <f>IF(OR(IW$167&lt;=EOMONTH($E117,$R117*(1-$O117)),IW$167&gt;EOMONTH($E117,$P117*12*(1-$O117)+$Q117*12*$O117+$R117*(1-$O117))),0,IF($X117="NNN",SUM(Expenses!IU$14:IU$18)*$F117,IF($X117="FSG",0,IF($X117="MG",SUMPRODUCT(Expenses!IU$14:IU$18,$Z117:$Z121)*$F117,MAX((Expenses!IU$15-$AB117/12)*$AA117*$F117,0)+MAX((Expenses!IU$14-$AB118/12)*$AA118*$F117,0)+MAX((Expenses!IU$17-$AB119/12)*$AA119*$F117,0)+MAX((Expenses!IU$16-$AB120/12)*$AA120*$F117,0)+MAX((Expenses!IU$18-$AB121/12)*$AA121*$F117,0)))))</f>
        <v>0</v>
      </c>
      <c r="IX288" s="515">
        <f>IF(OR(IX$167&lt;=EOMONTH($E117,$R117*(1-$O117)),IX$167&gt;EOMONTH($E117,$P117*12*(1-$O117)+$Q117*12*$O117+$R117*(1-$O117))),0,IF($X117="NNN",SUM(Expenses!IV$14:IV$18)*$F117,IF($X117="FSG",0,IF($X117="MG",SUMPRODUCT(Expenses!IV$14:IV$18,$Z117:$Z121)*$F117,MAX((Expenses!IV$15-$AB117/12)*$AA117*$F117,0)+MAX((Expenses!IV$14-$AB118/12)*$AA118*$F117,0)+MAX((Expenses!IV$17-$AB119/12)*$AA119*$F117,0)+MAX((Expenses!IV$16-$AB120/12)*$AA120*$F117,0)+MAX((Expenses!IV$18-$AB121/12)*$AA121*$F117,0)))))</f>
        <v>0</v>
      </c>
      <c r="IY288" s="515">
        <f>IF(OR(IY$167&lt;=EOMONTH($E117,$R117*(1-$O117)),IY$167&gt;EOMONTH($E117,$P117*12*(1-$O117)+$Q117*12*$O117+$R117*(1-$O117))),0,IF($X117="NNN",SUM(Expenses!IW$14:IW$18)*$F117,IF($X117="FSG",0,IF($X117="MG",SUMPRODUCT(Expenses!IW$14:IW$18,$Z117:$Z121)*$F117,MAX((Expenses!IW$15-$AB117/12)*$AA117*$F117,0)+MAX((Expenses!IW$14-$AB118/12)*$AA118*$F117,0)+MAX((Expenses!IW$17-$AB119/12)*$AA119*$F117,0)+MAX((Expenses!IW$16-$AB120/12)*$AA120*$F117,0)+MAX((Expenses!IW$18-$AB121/12)*$AA121*$F117,0)))))</f>
        <v>0</v>
      </c>
      <c r="IZ288" s="515">
        <f>IF(OR(IZ$167&lt;=EOMONTH($E117,$R117*(1-$O117)),IZ$167&gt;EOMONTH($E117,$P117*12*(1-$O117)+$Q117*12*$O117+$R117*(1-$O117))),0,IF($X117="NNN",SUM(Expenses!IX$14:IX$18)*$F117,IF($X117="FSG",0,IF($X117="MG",SUMPRODUCT(Expenses!IX$14:IX$18,$Z117:$Z121)*$F117,MAX((Expenses!IX$15-$AB117/12)*$AA117*$F117,0)+MAX((Expenses!IX$14-$AB118/12)*$AA118*$F117,0)+MAX((Expenses!IX$17-$AB119/12)*$AA119*$F117,0)+MAX((Expenses!IX$16-$AB120/12)*$AA120*$F117,0)+MAX((Expenses!IX$18-$AB121/12)*$AA121*$F117,0)))))</f>
        <v>0</v>
      </c>
      <c r="JA288" s="515">
        <f>IF(OR(JA$167&lt;=EOMONTH($E117,$R117*(1-$O117)),JA$167&gt;EOMONTH($E117,$P117*12*(1-$O117)+$Q117*12*$O117+$R117*(1-$O117))),0,IF($X117="NNN",SUM(Expenses!IY$14:IY$18)*$F117,IF($X117="FSG",0,IF($X117="MG",SUMPRODUCT(Expenses!IY$14:IY$18,$Z117:$Z121)*$F117,MAX((Expenses!IY$15-$AB117/12)*$AA117*$F117,0)+MAX((Expenses!IY$14-$AB118/12)*$AA118*$F117,0)+MAX((Expenses!IY$17-$AB119/12)*$AA119*$F117,0)+MAX((Expenses!IY$16-$AB120/12)*$AA120*$F117,0)+MAX((Expenses!IY$18-$AB121/12)*$AA121*$F117,0)))))</f>
        <v>0</v>
      </c>
      <c r="JB288" s="515">
        <f>IF(OR(JB$167&lt;=EOMONTH($E117,$R117*(1-$O117)),JB$167&gt;EOMONTH($E117,$P117*12*(1-$O117)+$Q117*12*$O117+$R117*(1-$O117))),0,IF($X117="NNN",SUM(Expenses!IZ$14:IZ$18)*$F117,IF($X117="FSG",0,IF($X117="MG",SUMPRODUCT(Expenses!IZ$14:IZ$18,$Z117:$Z121)*$F117,MAX((Expenses!IZ$15-$AB117/12)*$AA117*$F117,0)+MAX((Expenses!IZ$14-$AB118/12)*$AA118*$F117,0)+MAX((Expenses!IZ$17-$AB119/12)*$AA119*$F117,0)+MAX((Expenses!IZ$16-$AB120/12)*$AA120*$F117,0)+MAX((Expenses!IZ$18-$AB121/12)*$AA121*$F117,0)))))</f>
        <v>0</v>
      </c>
      <c r="JC288" s="515">
        <f>IF(OR(JC$167&lt;=EOMONTH($E117,$R117*(1-$O117)),JC$167&gt;EOMONTH($E117,$P117*12*(1-$O117)+$Q117*12*$O117+$R117*(1-$O117))),0,IF($X117="NNN",SUM(Expenses!JA$14:JA$18)*$F117,IF($X117="FSG",0,IF($X117="MG",SUMPRODUCT(Expenses!JA$14:JA$18,$Z117:$Z121)*$F117,MAX((Expenses!JA$15-$AB117/12)*$AA117*$F117,0)+MAX((Expenses!JA$14-$AB118/12)*$AA118*$F117,0)+MAX((Expenses!JA$17-$AB119/12)*$AA119*$F117,0)+MAX((Expenses!JA$16-$AB120/12)*$AA120*$F117,0)+MAX((Expenses!JA$18-$AB121/12)*$AA121*$F117,0)))))</f>
        <v>0</v>
      </c>
      <c r="JD288" s="515">
        <f>IF(OR(JD$167&lt;=EOMONTH($E117,$R117*(1-$O117)),JD$167&gt;EOMONTH($E117,$P117*12*(1-$O117)+$Q117*12*$O117+$R117*(1-$O117))),0,IF($X117="NNN",SUM(Expenses!JB$14:JB$18)*$F117,IF($X117="FSG",0,IF($X117="MG",SUMPRODUCT(Expenses!JB$14:JB$18,$Z117:$Z121)*$F117,MAX((Expenses!JB$15-$AB117/12)*$AA117*$F117,0)+MAX((Expenses!JB$14-$AB118/12)*$AA118*$F117,0)+MAX((Expenses!JB$17-$AB119/12)*$AA119*$F117,0)+MAX((Expenses!JB$16-$AB120/12)*$AA120*$F117,0)+MAX((Expenses!JB$18-$AB121/12)*$AA121*$F117,0)))))</f>
        <v>0</v>
      </c>
      <c r="JE288" s="515">
        <f>IF(OR(JE$167&lt;=EOMONTH($E117,$R117*(1-$O117)),JE$167&gt;EOMONTH($E117,$P117*12*(1-$O117)+$Q117*12*$O117+$R117*(1-$O117))),0,IF($X117="NNN",SUM(Expenses!JC$14:JC$18)*$F117,IF($X117="FSG",0,IF($X117="MG",SUMPRODUCT(Expenses!JC$14:JC$18,$Z117:$Z121)*$F117,MAX((Expenses!JC$15-$AB117/12)*$AA117*$F117,0)+MAX((Expenses!JC$14-$AB118/12)*$AA118*$F117,0)+MAX((Expenses!JC$17-$AB119/12)*$AA119*$F117,0)+MAX((Expenses!JC$16-$AB120/12)*$AA120*$F117,0)+MAX((Expenses!JC$18-$AB121/12)*$AA121*$F117,0)))))</f>
        <v>0</v>
      </c>
      <c r="JF288" s="515">
        <f>IF(OR(JF$167&lt;=EOMONTH($E117,$R117*(1-$O117)),JF$167&gt;EOMONTH($E117,$P117*12*(1-$O117)+$Q117*12*$O117+$R117*(1-$O117))),0,IF($X117="NNN",SUM(Expenses!JD$14:JD$18)*$F117,IF($X117="FSG",0,IF($X117="MG",SUMPRODUCT(Expenses!JD$14:JD$18,$Z117:$Z121)*$F117,MAX((Expenses!JD$15-$AB117/12)*$AA117*$F117,0)+MAX((Expenses!JD$14-$AB118/12)*$AA118*$F117,0)+MAX((Expenses!JD$17-$AB119/12)*$AA119*$F117,0)+MAX((Expenses!JD$16-$AB120/12)*$AA120*$F117,0)+MAX((Expenses!JD$18-$AB121/12)*$AA121*$F117,0)))))</f>
        <v>0</v>
      </c>
      <c r="JG288" s="515">
        <f>IF(OR(JG$167&lt;=EOMONTH($E117,$R117*(1-$O117)),JG$167&gt;EOMONTH($E117,$P117*12*(1-$O117)+$Q117*12*$O117+$R117*(1-$O117))),0,IF($X117="NNN",SUM(Expenses!JE$14:JE$18)*$F117,IF($X117="FSG",0,IF($X117="MG",SUMPRODUCT(Expenses!JE$14:JE$18,$Z117:$Z121)*$F117,MAX((Expenses!JE$15-$AB117/12)*$AA117*$F117,0)+MAX((Expenses!JE$14-$AB118/12)*$AA118*$F117,0)+MAX((Expenses!JE$17-$AB119/12)*$AA119*$F117,0)+MAX((Expenses!JE$16-$AB120/12)*$AA120*$F117,0)+MAX((Expenses!JE$18-$AB121/12)*$AA121*$F117,0)))))</f>
        <v>0</v>
      </c>
      <c r="JH288" s="515">
        <f>IF(OR(JH$167&lt;=EOMONTH($E117,$R117*(1-$O117)),JH$167&gt;EOMONTH($E117,$P117*12*(1-$O117)+$Q117*12*$O117+$R117*(1-$O117))),0,IF($X117="NNN",SUM(Expenses!JF$14:JF$18)*$F117,IF($X117="FSG",0,IF($X117="MG",SUMPRODUCT(Expenses!JF$14:JF$18,$Z117:$Z121)*$F117,MAX((Expenses!JF$15-$AB117/12)*$AA117*$F117,0)+MAX((Expenses!JF$14-$AB118/12)*$AA118*$F117,0)+MAX((Expenses!JF$17-$AB119/12)*$AA119*$F117,0)+MAX((Expenses!JF$16-$AB120/12)*$AA120*$F117,0)+MAX((Expenses!JF$18-$AB121/12)*$AA121*$F117,0)))))</f>
        <v>0</v>
      </c>
      <c r="JI288" s="515">
        <f>IF(OR(JI$167&lt;=EOMONTH($E117,$R117*(1-$O117)),JI$167&gt;EOMONTH($E117,$P117*12*(1-$O117)+$Q117*12*$O117+$R117*(1-$O117))),0,IF($X117="NNN",SUM(Expenses!JG$14:JG$18)*$F117,IF($X117="FSG",0,IF($X117="MG",SUMPRODUCT(Expenses!JG$14:JG$18,$Z117:$Z121)*$F117,MAX((Expenses!JG$15-$AB117/12)*$AA117*$F117,0)+MAX((Expenses!JG$14-$AB118/12)*$AA118*$F117,0)+MAX((Expenses!JG$17-$AB119/12)*$AA119*$F117,0)+MAX((Expenses!JG$16-$AB120/12)*$AA120*$F117,0)+MAX((Expenses!JG$18-$AB121/12)*$AA121*$F117,0)))))</f>
        <v>0</v>
      </c>
      <c r="JJ288" s="515">
        <f>IF(OR(JJ$167&lt;=EOMONTH($E117,$R117*(1-$O117)),JJ$167&gt;EOMONTH($E117,$P117*12*(1-$O117)+$Q117*12*$O117+$R117*(1-$O117))),0,IF($X117="NNN",SUM(Expenses!JH$14:JH$18)*$F117,IF($X117="FSG",0,IF($X117="MG",SUMPRODUCT(Expenses!JH$14:JH$18,$Z117:$Z121)*$F117,MAX((Expenses!JH$15-$AB117/12)*$AA117*$F117,0)+MAX((Expenses!JH$14-$AB118/12)*$AA118*$F117,0)+MAX((Expenses!JH$17-$AB119/12)*$AA119*$F117,0)+MAX((Expenses!JH$16-$AB120/12)*$AA120*$F117,0)+MAX((Expenses!JH$18-$AB121/12)*$AA121*$F117,0)))))</f>
        <v>0</v>
      </c>
      <c r="JK288" s="515">
        <f>IF(OR(JK$167&lt;=EOMONTH($E117,$R117*(1-$O117)),JK$167&gt;EOMONTH($E117,$P117*12*(1-$O117)+$Q117*12*$O117+$R117*(1-$O117))),0,IF($X117="NNN",SUM(Expenses!JI$14:JI$18)*$F117,IF($X117="FSG",0,IF($X117="MG",SUMPRODUCT(Expenses!JI$14:JI$18,$Z117:$Z121)*$F117,MAX((Expenses!JI$15-$AB117/12)*$AA117*$F117,0)+MAX((Expenses!JI$14-$AB118/12)*$AA118*$F117,0)+MAX((Expenses!JI$17-$AB119/12)*$AA119*$F117,0)+MAX((Expenses!JI$16-$AB120/12)*$AA120*$F117,0)+MAX((Expenses!JI$18-$AB121/12)*$AA121*$F117,0)))))</f>
        <v>0</v>
      </c>
      <c r="JL288" s="515">
        <f>IF(OR(JL$167&lt;=EOMONTH($E117,$R117*(1-$O117)),JL$167&gt;EOMONTH($E117,$P117*12*(1-$O117)+$Q117*12*$O117+$R117*(1-$O117))),0,IF($X117="NNN",SUM(Expenses!JJ$14:JJ$18)*$F117,IF($X117="FSG",0,IF($X117="MG",SUMPRODUCT(Expenses!JJ$14:JJ$18,$Z117:$Z121)*$F117,MAX((Expenses!JJ$15-$AB117/12)*$AA117*$F117,0)+MAX((Expenses!JJ$14-$AB118/12)*$AA118*$F117,0)+MAX((Expenses!JJ$17-$AB119/12)*$AA119*$F117,0)+MAX((Expenses!JJ$16-$AB120/12)*$AA120*$F117,0)+MAX((Expenses!JJ$18-$AB121/12)*$AA121*$F117,0)))))</f>
        <v>0</v>
      </c>
      <c r="JM288" s="515">
        <f>IF(OR(JM$167&lt;=EOMONTH($E117,$R117*(1-$O117)),JM$167&gt;EOMONTH($E117,$P117*12*(1-$O117)+$Q117*12*$O117+$R117*(1-$O117))),0,IF($X117="NNN",SUM(Expenses!JK$14:JK$18)*$F117,IF($X117="FSG",0,IF($X117="MG",SUMPRODUCT(Expenses!JK$14:JK$18,$Z117:$Z121)*$F117,MAX((Expenses!JK$15-$AB117/12)*$AA117*$F117,0)+MAX((Expenses!JK$14-$AB118/12)*$AA118*$F117,0)+MAX((Expenses!JK$17-$AB119/12)*$AA119*$F117,0)+MAX((Expenses!JK$16-$AB120/12)*$AA120*$F117,0)+MAX((Expenses!JK$18-$AB121/12)*$AA121*$F117,0)))))</f>
        <v>0</v>
      </c>
      <c r="JN288" s="515">
        <f>IF(OR(JN$167&lt;=EOMONTH($E117,$R117*(1-$O117)),JN$167&gt;EOMONTH($E117,$P117*12*(1-$O117)+$Q117*12*$O117+$R117*(1-$O117))),0,IF($X117="NNN",SUM(Expenses!JL$14:JL$18)*$F117,IF($X117="FSG",0,IF($X117="MG",SUMPRODUCT(Expenses!JL$14:JL$18,$Z117:$Z121)*$F117,MAX((Expenses!JL$15-$AB117/12)*$AA117*$F117,0)+MAX((Expenses!JL$14-$AB118/12)*$AA118*$F117,0)+MAX((Expenses!JL$17-$AB119/12)*$AA119*$F117,0)+MAX((Expenses!JL$16-$AB120/12)*$AA120*$F117,0)+MAX((Expenses!JL$18-$AB121/12)*$AA121*$F117,0)))))</f>
        <v>0</v>
      </c>
      <c r="JO288" s="515">
        <f>IF(OR(JO$167&lt;=EOMONTH($E117,$R117*(1-$O117)),JO$167&gt;EOMONTH($E117,$P117*12*(1-$O117)+$Q117*12*$O117+$R117*(1-$O117))),0,IF($X117="NNN",SUM(Expenses!JM$14:JM$18)*$F117,IF($X117="FSG",0,IF($X117="MG",SUMPRODUCT(Expenses!JM$14:JM$18,$Z117:$Z121)*$F117,MAX((Expenses!JM$15-$AB117/12)*$AA117*$F117,0)+MAX((Expenses!JM$14-$AB118/12)*$AA118*$F117,0)+MAX((Expenses!JM$17-$AB119/12)*$AA119*$F117,0)+MAX((Expenses!JM$16-$AB120/12)*$AA120*$F117,0)+MAX((Expenses!JM$18-$AB121/12)*$AA121*$F117,0)))))</f>
        <v>0</v>
      </c>
      <c r="JP288" s="515">
        <f>IF(OR(JP$167&lt;=EOMONTH($E117,$R117*(1-$O117)),JP$167&gt;EOMONTH($E117,$P117*12*(1-$O117)+$Q117*12*$O117+$R117*(1-$O117))),0,IF($X117="NNN",SUM(Expenses!JN$14:JN$18)*$F117,IF($X117="FSG",0,IF($X117="MG",SUMPRODUCT(Expenses!JN$14:JN$18,$Z117:$Z121)*$F117,MAX((Expenses!JN$15-$AB117/12)*$AA117*$F117,0)+MAX((Expenses!JN$14-$AB118/12)*$AA118*$F117,0)+MAX((Expenses!JN$17-$AB119/12)*$AA119*$F117,0)+MAX((Expenses!JN$16-$AB120/12)*$AA120*$F117,0)+MAX((Expenses!JN$18-$AB121/12)*$AA121*$F117,0)))))</f>
        <v>0</v>
      </c>
      <c r="JQ288" s="515">
        <f>IF(OR(JQ$167&lt;=EOMONTH($E117,$R117*(1-$O117)),JQ$167&gt;EOMONTH($E117,$P117*12*(1-$O117)+$Q117*12*$O117+$R117*(1-$O117))),0,IF($X117="NNN",SUM(Expenses!JO$14:JO$18)*$F117,IF($X117="FSG",0,IF($X117="MG",SUMPRODUCT(Expenses!JO$14:JO$18,$Z117:$Z121)*$F117,MAX((Expenses!JO$15-$AB117/12)*$AA117*$F117,0)+MAX((Expenses!JO$14-$AB118/12)*$AA118*$F117,0)+MAX((Expenses!JO$17-$AB119/12)*$AA119*$F117,0)+MAX((Expenses!JO$16-$AB120/12)*$AA120*$F117,0)+MAX((Expenses!JO$18-$AB121/12)*$AA121*$F117,0)))))</f>
        <v>0</v>
      </c>
      <c r="JR288" s="515">
        <f>IF(OR(JR$167&lt;=EOMONTH($E117,$R117*(1-$O117)),JR$167&gt;EOMONTH($E117,$P117*12*(1-$O117)+$Q117*12*$O117+$R117*(1-$O117))),0,IF($X117="NNN",SUM(Expenses!JP$14:JP$18)*$F117,IF($X117="FSG",0,IF($X117="MG",SUMPRODUCT(Expenses!JP$14:JP$18,$Z117:$Z121)*$F117,MAX((Expenses!JP$15-$AB117/12)*$AA117*$F117,0)+MAX((Expenses!JP$14-$AB118/12)*$AA118*$F117,0)+MAX((Expenses!JP$17-$AB119/12)*$AA119*$F117,0)+MAX((Expenses!JP$16-$AB120/12)*$AA120*$F117,0)+MAX((Expenses!JP$18-$AB121/12)*$AA121*$F117,0)))))</f>
        <v>0</v>
      </c>
      <c r="JS288" s="515">
        <f>IF(OR(JS$167&lt;=EOMONTH($E117,$R117*(1-$O117)),JS$167&gt;EOMONTH($E117,$P117*12*(1-$O117)+$Q117*12*$O117+$R117*(1-$O117))),0,IF($X117="NNN",SUM(Expenses!JQ$14:JQ$18)*$F117,IF($X117="FSG",0,IF($X117="MG",SUMPRODUCT(Expenses!JQ$14:JQ$18,$Z117:$Z121)*$F117,MAX((Expenses!JQ$15-$AB117/12)*$AA117*$F117,0)+MAX((Expenses!JQ$14-$AB118/12)*$AA118*$F117,0)+MAX((Expenses!JQ$17-$AB119/12)*$AA119*$F117,0)+MAX((Expenses!JQ$16-$AB120/12)*$AA120*$F117,0)+MAX((Expenses!JQ$18-$AB121/12)*$AA121*$F117,0)))))</f>
        <v>0</v>
      </c>
      <c r="JT288" s="515">
        <f>IF(OR(JT$167&lt;=EOMONTH($E117,$R117*(1-$O117)),JT$167&gt;EOMONTH($E117,$P117*12*(1-$O117)+$Q117*12*$O117+$R117*(1-$O117))),0,IF($X117="NNN",SUM(Expenses!JR$14:JR$18)*$F117,IF($X117="FSG",0,IF($X117="MG",SUMPRODUCT(Expenses!JR$14:JR$18,$Z117:$Z121)*$F117,MAX((Expenses!JR$15-$AB117/12)*$AA117*$F117,0)+MAX((Expenses!JR$14-$AB118/12)*$AA118*$F117,0)+MAX((Expenses!JR$17-$AB119/12)*$AA119*$F117,0)+MAX((Expenses!JR$16-$AB120/12)*$AA120*$F117,0)+MAX((Expenses!JR$18-$AB121/12)*$AA121*$F117,0)))))</f>
        <v>0</v>
      </c>
      <c r="JU288" s="515">
        <f>IF(OR(JU$167&lt;=EOMONTH($E117,$R117*(1-$O117)),JU$167&gt;EOMONTH($E117,$P117*12*(1-$O117)+$Q117*12*$O117+$R117*(1-$O117))),0,IF($X117="NNN",SUM(Expenses!JS$14:JS$18)*$F117,IF($X117="FSG",0,IF($X117="MG",SUMPRODUCT(Expenses!JS$14:JS$18,$Z117:$Z121)*$F117,MAX((Expenses!JS$15-$AB117/12)*$AA117*$F117,0)+MAX((Expenses!JS$14-$AB118/12)*$AA118*$F117,0)+MAX((Expenses!JS$17-$AB119/12)*$AA119*$F117,0)+MAX((Expenses!JS$16-$AB120/12)*$AA120*$F117,0)+MAX((Expenses!JS$18-$AB121/12)*$AA121*$F117,0)))))</f>
        <v>0</v>
      </c>
      <c r="JV288" s="515">
        <f>IF(OR(JV$167&lt;=EOMONTH($E117,$R117*(1-$O117)),JV$167&gt;EOMONTH($E117,$P117*12*(1-$O117)+$Q117*12*$O117+$R117*(1-$O117))),0,IF($X117="NNN",SUM(Expenses!JT$14:JT$18)*$F117,IF($X117="FSG",0,IF($X117="MG",SUMPRODUCT(Expenses!JT$14:JT$18,$Z117:$Z121)*$F117,MAX((Expenses!JT$15-$AB117/12)*$AA117*$F117,0)+MAX((Expenses!JT$14-$AB118/12)*$AA118*$F117,0)+MAX((Expenses!JT$17-$AB119/12)*$AA119*$F117,0)+MAX((Expenses!JT$16-$AB120/12)*$AA120*$F117,0)+MAX((Expenses!JT$18-$AB121/12)*$AA121*$F117,0)))))</f>
        <v>0</v>
      </c>
      <c r="JW288" s="515">
        <f>IF(OR(JW$167&lt;=EOMONTH($E117,$R117*(1-$O117)),JW$167&gt;EOMONTH($E117,$P117*12*(1-$O117)+$Q117*12*$O117+$R117*(1-$O117))),0,IF($X117="NNN",SUM(Expenses!JU$14:JU$18)*$F117,IF($X117="FSG",0,IF($X117="MG",SUMPRODUCT(Expenses!JU$14:JU$18,$Z117:$Z121)*$F117,MAX((Expenses!JU$15-$AB117/12)*$AA117*$F117,0)+MAX((Expenses!JU$14-$AB118/12)*$AA118*$F117,0)+MAX((Expenses!JU$17-$AB119/12)*$AA119*$F117,0)+MAX((Expenses!JU$16-$AB120/12)*$AA120*$F117,0)+MAX((Expenses!JU$18-$AB121/12)*$AA121*$F117,0)))))</f>
        <v>0</v>
      </c>
      <c r="JX288" s="515">
        <f>IF(OR(JX$167&lt;=EOMONTH($E117,$R117*(1-$O117)),JX$167&gt;EOMONTH($E117,$P117*12*(1-$O117)+$Q117*12*$O117+$R117*(1-$O117))),0,IF($X117="NNN",SUM(Expenses!JV$14:JV$18)*$F117,IF($X117="FSG",0,IF($X117="MG",SUMPRODUCT(Expenses!JV$14:JV$18,$Z117:$Z121)*$F117,MAX((Expenses!JV$15-$AB117/12)*$AA117*$F117,0)+MAX((Expenses!JV$14-$AB118/12)*$AA118*$F117,0)+MAX((Expenses!JV$17-$AB119/12)*$AA119*$F117,0)+MAX((Expenses!JV$16-$AB120/12)*$AA120*$F117,0)+MAX((Expenses!JV$18-$AB121/12)*$AA121*$F117,0)))))</f>
        <v>0</v>
      </c>
      <c r="JY288" s="515">
        <f>IF(OR(JY$167&lt;=EOMONTH($E117,$R117*(1-$O117)),JY$167&gt;EOMONTH($E117,$P117*12*(1-$O117)+$Q117*12*$O117+$R117*(1-$O117))),0,IF($X117="NNN",SUM(Expenses!JW$14:JW$18)*$F117,IF($X117="FSG",0,IF($X117="MG",SUMPRODUCT(Expenses!JW$14:JW$18,$Z117:$Z121)*$F117,MAX((Expenses!JW$15-$AB117/12)*$AA117*$F117,0)+MAX((Expenses!JW$14-$AB118/12)*$AA118*$F117,0)+MAX((Expenses!JW$17-$AB119/12)*$AA119*$F117,0)+MAX((Expenses!JW$16-$AB120/12)*$AA120*$F117,0)+MAX((Expenses!JW$18-$AB121/12)*$AA121*$F117,0)))))</f>
        <v>0</v>
      </c>
      <c r="JZ288" s="515">
        <f>IF(OR(JZ$167&lt;=EOMONTH($E117,$R117*(1-$O117)),JZ$167&gt;EOMONTH($E117,$P117*12*(1-$O117)+$Q117*12*$O117+$R117*(1-$O117))),0,IF($X117="NNN",SUM(Expenses!JX$14:JX$18)*$F117,IF($X117="FSG",0,IF($X117="MG",SUMPRODUCT(Expenses!JX$14:JX$18,$Z117:$Z121)*$F117,MAX((Expenses!JX$15-$AB117/12)*$AA117*$F117,0)+MAX((Expenses!JX$14-$AB118/12)*$AA118*$F117,0)+MAX((Expenses!JX$17-$AB119/12)*$AA119*$F117,0)+MAX((Expenses!JX$16-$AB120/12)*$AA120*$F117,0)+MAX((Expenses!JX$18-$AB121/12)*$AA121*$F117,0)))))</f>
        <v>0</v>
      </c>
      <c r="KA288" s="515">
        <f>IF(OR(KA$167&lt;=EOMONTH($E117,$R117*(1-$O117)),KA$167&gt;EOMONTH($E117,$P117*12*(1-$O117)+$Q117*12*$O117+$R117*(1-$O117))),0,IF($X117="NNN",SUM(Expenses!JY$14:JY$18)*$F117,IF($X117="FSG",0,IF($X117="MG",SUMPRODUCT(Expenses!JY$14:JY$18,$Z117:$Z121)*$F117,MAX((Expenses!JY$15-$AB117/12)*$AA117*$F117,0)+MAX((Expenses!JY$14-$AB118/12)*$AA118*$F117,0)+MAX((Expenses!JY$17-$AB119/12)*$AA119*$F117,0)+MAX((Expenses!JY$16-$AB120/12)*$AA120*$F117,0)+MAX((Expenses!JY$18-$AB121/12)*$AA121*$F117,0)))))</f>
        <v>0</v>
      </c>
      <c r="KB288" s="515">
        <f>IF(OR(KB$167&lt;=EOMONTH($E117,$R117*(1-$O117)),KB$167&gt;EOMONTH($E117,$P117*12*(1-$O117)+$Q117*12*$O117+$R117*(1-$O117))),0,IF($X117="NNN",SUM(Expenses!JZ$14:JZ$18)*$F117,IF($X117="FSG",0,IF($X117="MG",SUMPRODUCT(Expenses!JZ$14:JZ$18,$Z117:$Z121)*$F117,MAX((Expenses!JZ$15-$AB117/12)*$AA117*$F117,0)+MAX((Expenses!JZ$14-$AB118/12)*$AA118*$F117,0)+MAX((Expenses!JZ$17-$AB119/12)*$AA119*$F117,0)+MAX((Expenses!JZ$16-$AB120/12)*$AA120*$F117,0)+MAX((Expenses!JZ$18-$AB121/12)*$AA121*$F117,0)))))</f>
        <v>0</v>
      </c>
      <c r="KC288" s="515">
        <f>IF(OR(KC$167&lt;=EOMONTH($E117,$R117*(1-$O117)),KC$167&gt;EOMONTH($E117,$P117*12*(1-$O117)+$Q117*12*$O117+$R117*(1-$O117))),0,IF($X117="NNN",SUM(Expenses!KA$14:KA$18)*$F117,IF($X117="FSG",0,IF($X117="MG",SUMPRODUCT(Expenses!KA$14:KA$18,$Z117:$Z121)*$F117,MAX((Expenses!KA$15-$AB117/12)*$AA117*$F117,0)+MAX((Expenses!KA$14-$AB118/12)*$AA118*$F117,0)+MAX((Expenses!KA$17-$AB119/12)*$AA119*$F117,0)+MAX((Expenses!KA$16-$AB120/12)*$AA120*$F117,0)+MAX((Expenses!KA$18-$AB121/12)*$AA121*$F117,0)))))</f>
        <v>0</v>
      </c>
      <c r="KD288" s="515">
        <f>IF(OR(KD$167&lt;=EOMONTH($E117,$R117*(1-$O117)),KD$167&gt;EOMONTH($E117,$P117*12*(1-$O117)+$Q117*12*$O117+$R117*(1-$O117))),0,IF($X117="NNN",SUM(Expenses!KB$14:KB$18)*$F117,IF($X117="FSG",0,IF($X117="MG",SUMPRODUCT(Expenses!KB$14:KB$18,$Z117:$Z121)*$F117,MAX((Expenses!KB$15-$AB117/12)*$AA117*$F117,0)+MAX((Expenses!KB$14-$AB118/12)*$AA118*$F117,0)+MAX((Expenses!KB$17-$AB119/12)*$AA119*$F117,0)+MAX((Expenses!KB$16-$AB120/12)*$AA120*$F117,0)+MAX((Expenses!KB$18-$AB121/12)*$AA121*$F117,0)))))</f>
        <v>0</v>
      </c>
      <c r="KE288" s="515">
        <f>IF(OR(KE$167&lt;=EOMONTH($E117,$R117*(1-$O117)),KE$167&gt;EOMONTH($E117,$P117*12*(1-$O117)+$Q117*12*$O117+$R117*(1-$O117))),0,IF($X117="NNN",SUM(Expenses!KC$14:KC$18)*$F117,IF($X117="FSG",0,IF($X117="MG",SUMPRODUCT(Expenses!KC$14:KC$18,$Z117:$Z121)*$F117,MAX((Expenses!KC$15-$AB117/12)*$AA117*$F117,0)+MAX((Expenses!KC$14-$AB118/12)*$AA118*$F117,0)+MAX((Expenses!KC$17-$AB119/12)*$AA119*$F117,0)+MAX((Expenses!KC$16-$AB120/12)*$AA120*$F117,0)+MAX((Expenses!KC$18-$AB121/12)*$AA121*$F117,0)))))</f>
        <v>0</v>
      </c>
      <c r="KF288" s="515">
        <f>IF(OR(KF$167&lt;=EOMONTH($E117,$R117*(1-$O117)),KF$167&gt;EOMONTH($E117,$P117*12*(1-$O117)+$Q117*12*$O117+$R117*(1-$O117))),0,IF($X117="NNN",SUM(Expenses!KD$14:KD$18)*$F117,IF($X117="FSG",0,IF($X117="MG",SUMPRODUCT(Expenses!KD$14:KD$18,$Z117:$Z121)*$F117,MAX((Expenses!KD$15-$AB117/12)*$AA117*$F117,0)+MAX((Expenses!KD$14-$AB118/12)*$AA118*$F117,0)+MAX((Expenses!KD$17-$AB119/12)*$AA119*$F117,0)+MAX((Expenses!KD$16-$AB120/12)*$AA120*$F117,0)+MAX((Expenses!KD$18-$AB121/12)*$AA121*$F117,0)))))</f>
        <v>0</v>
      </c>
      <c r="KG288" s="515">
        <f>IF(OR(KG$167&lt;=EOMONTH($E117,$R117*(1-$O117)),KG$167&gt;EOMONTH($E117,$P117*12*(1-$O117)+$Q117*12*$O117+$R117*(1-$O117))),0,IF($X117="NNN",SUM(Expenses!KE$14:KE$18)*$F117,IF($X117="FSG",0,IF($X117="MG",SUMPRODUCT(Expenses!KE$14:KE$18,$Z117:$Z121)*$F117,MAX((Expenses!KE$15-$AB117/12)*$AA117*$F117,0)+MAX((Expenses!KE$14-$AB118/12)*$AA118*$F117,0)+MAX((Expenses!KE$17-$AB119/12)*$AA119*$F117,0)+MAX((Expenses!KE$16-$AB120/12)*$AA120*$F117,0)+MAX((Expenses!KE$18-$AB121/12)*$AA121*$F117,0)))))</f>
        <v>0</v>
      </c>
      <c r="KH288" s="515">
        <f>IF(OR(KH$167&lt;=EOMONTH($E117,$R117*(1-$O117)),KH$167&gt;EOMONTH($E117,$P117*12*(1-$O117)+$Q117*12*$O117+$R117*(1-$O117))),0,IF($X117="NNN",SUM(Expenses!KF$14:KF$18)*$F117,IF($X117="FSG",0,IF($X117="MG",SUMPRODUCT(Expenses!KF$14:KF$18,$Z117:$Z121)*$F117,MAX((Expenses!KF$15-$AB117/12)*$AA117*$F117,0)+MAX((Expenses!KF$14-$AB118/12)*$AA118*$F117,0)+MAX((Expenses!KF$17-$AB119/12)*$AA119*$F117,0)+MAX((Expenses!KF$16-$AB120/12)*$AA120*$F117,0)+MAX((Expenses!KF$18-$AB121/12)*$AA121*$F117,0)))))</f>
        <v>0</v>
      </c>
      <c r="KI288" s="515">
        <f>IF(OR(KI$167&lt;=EOMONTH($E117,$R117*(1-$O117)),KI$167&gt;EOMONTH($E117,$P117*12*(1-$O117)+$Q117*12*$O117+$R117*(1-$O117))),0,IF($X117="NNN",SUM(Expenses!KG$14:KG$18)*$F117,IF($X117="FSG",0,IF($X117="MG",SUMPRODUCT(Expenses!KG$14:KG$18,$Z117:$Z121)*$F117,MAX((Expenses!KG$15-$AB117/12)*$AA117*$F117,0)+MAX((Expenses!KG$14-$AB118/12)*$AA118*$F117,0)+MAX((Expenses!KG$17-$AB119/12)*$AA119*$F117,0)+MAX((Expenses!KG$16-$AB120/12)*$AA120*$F117,0)+MAX((Expenses!KG$18-$AB121/12)*$AA121*$F117,0)))))</f>
        <v>0</v>
      </c>
      <c r="KJ288" s="515">
        <f>IF(OR(KJ$167&lt;=EOMONTH($E117,$R117*(1-$O117)),KJ$167&gt;EOMONTH($E117,$P117*12*(1-$O117)+$Q117*12*$O117+$R117*(1-$O117))),0,IF($X117="NNN",SUM(Expenses!KH$14:KH$18)*$F117,IF($X117="FSG",0,IF($X117="MG",SUMPRODUCT(Expenses!KH$14:KH$18,$Z117:$Z121)*$F117,MAX((Expenses!KH$15-$AB117/12)*$AA117*$F117,0)+MAX((Expenses!KH$14-$AB118/12)*$AA118*$F117,0)+MAX((Expenses!KH$17-$AB119/12)*$AA119*$F117,0)+MAX((Expenses!KH$16-$AB120/12)*$AA120*$F117,0)+MAX((Expenses!KH$18-$AB121/12)*$AA121*$F117,0)))))</f>
        <v>0</v>
      </c>
      <c r="KK288" s="515">
        <f>IF(OR(KK$167&lt;=EOMONTH($E117,$R117*(1-$O117)),KK$167&gt;EOMONTH($E117,$P117*12*(1-$O117)+$Q117*12*$O117+$R117*(1-$O117))),0,IF($X117="NNN",SUM(Expenses!KI$14:KI$18)*$F117,IF($X117="FSG",0,IF($X117="MG",SUMPRODUCT(Expenses!KI$14:KI$18,$Z117:$Z121)*$F117,MAX((Expenses!KI$15-$AB117/12)*$AA117*$F117,0)+MAX((Expenses!KI$14-$AB118/12)*$AA118*$F117,0)+MAX((Expenses!KI$17-$AB119/12)*$AA119*$F117,0)+MAX((Expenses!KI$16-$AB120/12)*$AA120*$F117,0)+MAX((Expenses!KI$18-$AB121/12)*$AA121*$F117,0)))))</f>
        <v>0</v>
      </c>
      <c r="KL288" s="515">
        <f>IF(OR(KL$167&lt;=EOMONTH($E117,$R117*(1-$O117)),KL$167&gt;EOMONTH($E117,$P117*12*(1-$O117)+$Q117*12*$O117+$R117*(1-$O117))),0,IF($X117="NNN",SUM(Expenses!KJ$14:KJ$18)*$F117,IF($X117="FSG",0,IF($X117="MG",SUMPRODUCT(Expenses!KJ$14:KJ$18,$Z117:$Z121)*$F117,MAX((Expenses!KJ$15-$AB117/12)*$AA117*$F117,0)+MAX((Expenses!KJ$14-$AB118/12)*$AA118*$F117,0)+MAX((Expenses!KJ$17-$AB119/12)*$AA119*$F117,0)+MAX((Expenses!KJ$16-$AB120/12)*$AA120*$F117,0)+MAX((Expenses!KJ$18-$AB121/12)*$AA121*$F117,0)))))</f>
        <v>0</v>
      </c>
      <c r="KM288" s="515">
        <f>IF(OR(KM$167&lt;=EOMONTH($E117,$R117*(1-$O117)),KM$167&gt;EOMONTH($E117,$P117*12*(1-$O117)+$Q117*12*$O117+$R117*(1-$O117))),0,IF($X117="NNN",SUM(Expenses!KK$14:KK$18)*$F117,IF($X117="FSG",0,IF($X117="MG",SUMPRODUCT(Expenses!KK$14:KK$18,$Z117:$Z121)*$F117,MAX((Expenses!KK$15-$AB117/12)*$AA117*$F117,0)+MAX((Expenses!KK$14-$AB118/12)*$AA118*$F117,0)+MAX((Expenses!KK$17-$AB119/12)*$AA119*$F117,0)+MAX((Expenses!KK$16-$AB120/12)*$AA120*$F117,0)+MAX((Expenses!KK$18-$AB121/12)*$AA121*$F117,0)))))</f>
        <v>0</v>
      </c>
      <c r="KN288" s="515">
        <f>IF(OR(KN$167&lt;=EOMONTH($E117,$R117*(1-$O117)),KN$167&gt;EOMONTH($E117,$P117*12*(1-$O117)+$Q117*12*$O117+$R117*(1-$O117))),0,IF($X117="NNN",SUM(Expenses!KL$14:KL$18)*$F117,IF($X117="FSG",0,IF($X117="MG",SUMPRODUCT(Expenses!KL$14:KL$18,$Z117:$Z121)*$F117,MAX((Expenses!KL$15-$AB117/12)*$AA117*$F117,0)+MAX((Expenses!KL$14-$AB118/12)*$AA118*$F117,0)+MAX((Expenses!KL$17-$AB119/12)*$AA119*$F117,0)+MAX((Expenses!KL$16-$AB120/12)*$AA120*$F117,0)+MAX((Expenses!KL$18-$AB121/12)*$AA121*$F117,0)))))</f>
        <v>0</v>
      </c>
      <c r="KO288" s="515">
        <f>IF(OR(KO$167&lt;=EOMONTH($E117,$R117*(1-$O117)),KO$167&gt;EOMONTH($E117,$P117*12*(1-$O117)+$Q117*12*$O117+$R117*(1-$O117))),0,IF($X117="NNN",SUM(Expenses!KM$14:KM$18)*$F117,IF($X117="FSG",0,IF($X117="MG",SUMPRODUCT(Expenses!KM$14:KM$18,$Z117:$Z121)*$F117,MAX((Expenses!KM$15-$AB117/12)*$AA117*$F117,0)+MAX((Expenses!KM$14-$AB118/12)*$AA118*$F117,0)+MAX((Expenses!KM$17-$AB119/12)*$AA119*$F117,0)+MAX((Expenses!KM$16-$AB120/12)*$AA120*$F117,0)+MAX((Expenses!KM$18-$AB121/12)*$AA121*$F117,0)))))</f>
        <v>0</v>
      </c>
      <c r="KP288" s="515">
        <f>IF(OR(KP$167&lt;=EOMONTH($E117,$R117*(1-$O117)),KP$167&gt;EOMONTH($E117,$P117*12*(1-$O117)+$Q117*12*$O117+$R117*(1-$O117))),0,IF($X117="NNN",SUM(Expenses!KN$14:KN$18)*$F117,IF($X117="FSG",0,IF($X117="MG",SUMPRODUCT(Expenses!KN$14:KN$18,$Z117:$Z121)*$F117,MAX((Expenses!KN$15-$AB117/12)*$AA117*$F117,0)+MAX((Expenses!KN$14-$AB118/12)*$AA118*$F117,0)+MAX((Expenses!KN$17-$AB119/12)*$AA119*$F117,0)+MAX((Expenses!KN$16-$AB120/12)*$AA120*$F117,0)+MAX((Expenses!KN$18-$AB121/12)*$AA121*$F117,0)))))</f>
        <v>0</v>
      </c>
      <c r="KQ288" s="515">
        <f>IF(OR(KQ$167&lt;=EOMONTH($E117,$R117*(1-$O117)),KQ$167&gt;EOMONTH($E117,$P117*12*(1-$O117)+$Q117*12*$O117+$R117*(1-$O117))),0,IF($X117="NNN",SUM(Expenses!KO$14:KO$18)*$F117,IF($X117="FSG",0,IF($X117="MG",SUMPRODUCT(Expenses!KO$14:KO$18,$Z117:$Z121)*$F117,MAX((Expenses!KO$15-$AB117/12)*$AA117*$F117,0)+MAX((Expenses!KO$14-$AB118/12)*$AA118*$F117,0)+MAX((Expenses!KO$17-$AB119/12)*$AA119*$F117,0)+MAX((Expenses!KO$16-$AB120/12)*$AA120*$F117,0)+MAX((Expenses!KO$18-$AB121/12)*$AA121*$F117,0)))))</f>
        <v>0</v>
      </c>
      <c r="KR288" s="515">
        <f>IF(OR(KR$167&lt;=EOMONTH($E117,$R117*(1-$O117)),KR$167&gt;EOMONTH($E117,$P117*12*(1-$O117)+$Q117*12*$O117+$R117*(1-$O117))),0,IF($X117="NNN",SUM(Expenses!KP$14:KP$18)*$F117,IF($X117="FSG",0,IF($X117="MG",SUMPRODUCT(Expenses!KP$14:KP$18,$Z117:$Z121)*$F117,MAX((Expenses!KP$15-$AB117/12)*$AA117*$F117,0)+MAX((Expenses!KP$14-$AB118/12)*$AA118*$F117,0)+MAX((Expenses!KP$17-$AB119/12)*$AA119*$F117,0)+MAX((Expenses!KP$16-$AB120/12)*$AA120*$F117,0)+MAX((Expenses!KP$18-$AB121/12)*$AA121*$F117,0)))))</f>
        <v>0</v>
      </c>
      <c r="KS288" s="515">
        <f>IF(OR(KS$167&lt;=EOMONTH($E117,$R117*(1-$O117)),KS$167&gt;EOMONTH($E117,$P117*12*(1-$O117)+$Q117*12*$O117+$R117*(1-$O117))),0,IF($X117="NNN",SUM(Expenses!KQ$14:KQ$18)*$F117,IF($X117="FSG",0,IF($X117="MG",SUMPRODUCT(Expenses!KQ$14:KQ$18,$Z117:$Z121)*$F117,MAX((Expenses!KQ$15-$AB117/12)*$AA117*$F117,0)+MAX((Expenses!KQ$14-$AB118/12)*$AA118*$F117,0)+MAX((Expenses!KQ$17-$AB119/12)*$AA119*$F117,0)+MAX((Expenses!KQ$16-$AB120/12)*$AA120*$F117,0)+MAX((Expenses!KQ$18-$AB121/12)*$AA121*$F117,0)))))</f>
        <v>0</v>
      </c>
      <c r="KT288" s="515">
        <f>IF(OR(KT$167&lt;=EOMONTH($E117,$R117*(1-$O117)),KT$167&gt;EOMONTH($E117,$P117*12*(1-$O117)+$Q117*12*$O117+$R117*(1-$O117))),0,IF($X117="NNN",SUM(Expenses!KR$14:KR$18)*$F117,IF($X117="FSG",0,IF($X117="MG",SUMPRODUCT(Expenses!KR$14:KR$18,$Z117:$Z121)*$F117,MAX((Expenses!KR$15-$AB117/12)*$AA117*$F117,0)+MAX((Expenses!KR$14-$AB118/12)*$AA118*$F117,0)+MAX((Expenses!KR$17-$AB119/12)*$AA119*$F117,0)+MAX((Expenses!KR$16-$AB120/12)*$AA120*$F117,0)+MAX((Expenses!KR$18-$AB121/12)*$AA121*$F117,0)))))</f>
        <v>0</v>
      </c>
      <c r="KU288" s="515">
        <f>IF(OR(KU$167&lt;=EOMONTH($E117,$R117*(1-$O117)),KU$167&gt;EOMONTH($E117,$P117*12*(1-$O117)+$Q117*12*$O117+$R117*(1-$O117))),0,IF($X117="NNN",SUM(Expenses!KS$14:KS$18)*$F117,IF($X117="FSG",0,IF($X117="MG",SUMPRODUCT(Expenses!KS$14:KS$18,$Z117:$Z121)*$F117,MAX((Expenses!KS$15-$AB117/12)*$AA117*$F117,0)+MAX((Expenses!KS$14-$AB118/12)*$AA118*$F117,0)+MAX((Expenses!KS$17-$AB119/12)*$AA119*$F117,0)+MAX((Expenses!KS$16-$AB120/12)*$AA120*$F117,0)+MAX((Expenses!KS$18-$AB121/12)*$AA121*$F117,0)))))</f>
        <v>0</v>
      </c>
      <c r="KV288" s="515">
        <f>IF(OR(KV$167&lt;=EOMONTH($E117,$R117*(1-$O117)),KV$167&gt;EOMONTH($E117,$P117*12*(1-$O117)+$Q117*12*$O117+$R117*(1-$O117))),0,IF($X117="NNN",SUM(Expenses!KT$14:KT$18)*$F117,IF($X117="FSG",0,IF($X117="MG",SUMPRODUCT(Expenses!KT$14:KT$18,$Z117:$Z121)*$F117,MAX((Expenses!KT$15-$AB117/12)*$AA117*$F117,0)+MAX((Expenses!KT$14-$AB118/12)*$AA118*$F117,0)+MAX((Expenses!KT$17-$AB119/12)*$AA119*$F117,0)+MAX((Expenses!KT$16-$AB120/12)*$AA120*$F117,0)+MAX((Expenses!KT$18-$AB121/12)*$AA121*$F117,0)))))</f>
        <v>0</v>
      </c>
      <c r="KW288" s="515">
        <f>IF(OR(KW$167&lt;=EOMONTH($E117,$R117*(1-$O117)),KW$167&gt;EOMONTH($E117,$P117*12*(1-$O117)+$Q117*12*$O117+$R117*(1-$O117))),0,IF($X117="NNN",SUM(Expenses!KU$14:KU$18)*$F117,IF($X117="FSG",0,IF($X117="MG",SUMPRODUCT(Expenses!KU$14:KU$18,$Z117:$Z121)*$F117,MAX((Expenses!KU$15-$AB117/12)*$AA117*$F117,0)+MAX((Expenses!KU$14-$AB118/12)*$AA118*$F117,0)+MAX((Expenses!KU$17-$AB119/12)*$AA119*$F117,0)+MAX((Expenses!KU$16-$AB120/12)*$AA120*$F117,0)+MAX((Expenses!KU$18-$AB121/12)*$AA121*$F117,0)))))</f>
        <v>0</v>
      </c>
      <c r="KX288" s="515">
        <f>IF(OR(KX$167&lt;=EOMONTH($E117,$R117*(1-$O117)),KX$167&gt;EOMONTH($E117,$P117*12*(1-$O117)+$Q117*12*$O117+$R117*(1-$O117))),0,IF($X117="NNN",SUM(Expenses!KV$14:KV$18)*$F117,IF($X117="FSG",0,IF($X117="MG",SUMPRODUCT(Expenses!KV$14:KV$18,$Z117:$Z121)*$F117,MAX((Expenses!KV$15-$AB117/12)*$AA117*$F117,0)+MAX((Expenses!KV$14-$AB118/12)*$AA118*$F117,0)+MAX((Expenses!KV$17-$AB119/12)*$AA119*$F117,0)+MAX((Expenses!KV$16-$AB120/12)*$AA120*$F117,0)+MAX((Expenses!KV$18-$AB121/12)*$AA121*$F117,0)))))</f>
        <v>0</v>
      </c>
      <c r="KY288" s="515">
        <f>IF(OR(KY$167&lt;=EOMONTH($E117,$R117*(1-$O117)),KY$167&gt;EOMONTH($E117,$P117*12*(1-$O117)+$Q117*12*$O117+$R117*(1-$O117))),0,IF($X117="NNN",SUM(Expenses!KW$14:KW$18)*$F117,IF($X117="FSG",0,IF($X117="MG",SUMPRODUCT(Expenses!KW$14:KW$18,$Z117:$Z121)*$F117,MAX((Expenses!KW$15-$AB117/12)*$AA117*$F117,0)+MAX((Expenses!KW$14-$AB118/12)*$AA118*$F117,0)+MAX((Expenses!KW$17-$AB119/12)*$AA119*$F117,0)+MAX((Expenses!KW$16-$AB120/12)*$AA120*$F117,0)+MAX((Expenses!KW$18-$AB121/12)*$AA121*$F117,0)))))</f>
        <v>0</v>
      </c>
      <c r="KZ288" s="515">
        <f>IF(OR(KZ$167&lt;=EOMONTH($E117,$R117*(1-$O117)),KZ$167&gt;EOMONTH($E117,$P117*12*(1-$O117)+$Q117*12*$O117+$R117*(1-$O117))),0,IF($X117="NNN",SUM(Expenses!KX$14:KX$18)*$F117,IF($X117="FSG",0,IF($X117="MG",SUMPRODUCT(Expenses!KX$14:KX$18,$Z117:$Z121)*$F117,MAX((Expenses!KX$15-$AB117/12)*$AA117*$F117,0)+MAX((Expenses!KX$14-$AB118/12)*$AA118*$F117,0)+MAX((Expenses!KX$17-$AB119/12)*$AA119*$F117,0)+MAX((Expenses!KX$16-$AB120/12)*$AA120*$F117,0)+MAX((Expenses!KX$18-$AB121/12)*$AA121*$F117,0)))))</f>
        <v>0</v>
      </c>
      <c r="LA288" s="515">
        <f>IF(OR(LA$167&lt;=EOMONTH($E117,$R117*(1-$O117)),LA$167&gt;EOMONTH($E117,$P117*12*(1-$O117)+$Q117*12*$O117+$R117*(1-$O117))),0,IF($X117="NNN",SUM(Expenses!KY$14:KY$18)*$F117,IF($X117="FSG",0,IF($X117="MG",SUMPRODUCT(Expenses!KY$14:KY$18,$Z117:$Z121)*$F117,MAX((Expenses!KY$15-$AB117/12)*$AA117*$F117,0)+MAX((Expenses!KY$14-$AB118/12)*$AA118*$F117,0)+MAX((Expenses!KY$17-$AB119/12)*$AA119*$F117,0)+MAX((Expenses!KY$16-$AB120/12)*$AA120*$F117,0)+MAX((Expenses!KY$18-$AB121/12)*$AA121*$F117,0)))))</f>
        <v>0</v>
      </c>
      <c r="LB288" s="515">
        <f>IF(OR(LB$167&lt;=EOMONTH($E117,$R117*(1-$O117)),LB$167&gt;EOMONTH($E117,$P117*12*(1-$O117)+$Q117*12*$O117+$R117*(1-$O117))),0,IF($X117="NNN",SUM(Expenses!KZ$14:KZ$18)*$F117,IF($X117="FSG",0,IF($X117="MG",SUMPRODUCT(Expenses!KZ$14:KZ$18,$Z117:$Z121)*$F117,MAX((Expenses!KZ$15-$AB117/12)*$AA117*$F117,0)+MAX((Expenses!KZ$14-$AB118/12)*$AA118*$F117,0)+MAX((Expenses!KZ$17-$AB119/12)*$AA119*$F117,0)+MAX((Expenses!KZ$16-$AB120/12)*$AA120*$F117,0)+MAX((Expenses!KZ$18-$AB121/12)*$AA121*$F117,0)))))</f>
        <v>0</v>
      </c>
      <c r="LC288" s="515">
        <f>IF(OR(LC$167&lt;=EOMONTH($E117,$R117*(1-$O117)),LC$167&gt;EOMONTH($E117,$P117*12*(1-$O117)+$Q117*12*$O117+$R117*(1-$O117))),0,IF($X117="NNN",SUM(Expenses!LA$14:LA$18)*$F117,IF($X117="FSG",0,IF($X117="MG",SUMPRODUCT(Expenses!LA$14:LA$18,$Z117:$Z121)*$F117,MAX((Expenses!LA$15-$AB117/12)*$AA117*$F117,0)+MAX((Expenses!LA$14-$AB118/12)*$AA118*$F117,0)+MAX((Expenses!LA$17-$AB119/12)*$AA119*$F117,0)+MAX((Expenses!LA$16-$AB120/12)*$AA120*$F117,0)+MAX((Expenses!LA$18-$AB121/12)*$AA121*$F117,0)))))</f>
        <v>0</v>
      </c>
      <c r="LD288" s="515">
        <f>IF(OR(LD$167&lt;=EOMONTH($E117,$R117*(1-$O117)),LD$167&gt;EOMONTH($E117,$P117*12*(1-$O117)+$Q117*12*$O117+$R117*(1-$O117))),0,IF($X117="NNN",SUM(Expenses!LB$14:LB$18)*$F117,IF($X117="FSG",0,IF($X117="MG",SUMPRODUCT(Expenses!LB$14:LB$18,$Z117:$Z121)*$F117,MAX((Expenses!LB$15-$AB117/12)*$AA117*$F117,0)+MAX((Expenses!LB$14-$AB118/12)*$AA118*$F117,0)+MAX((Expenses!LB$17-$AB119/12)*$AA119*$F117,0)+MAX((Expenses!LB$16-$AB120/12)*$AA120*$F117,0)+MAX((Expenses!LB$18-$AB121/12)*$AA121*$F117,0)))))</f>
        <v>0</v>
      </c>
      <c r="LE288" s="515">
        <f>IF(OR(LE$167&lt;=EOMONTH($E117,$R117*(1-$O117)),LE$167&gt;EOMONTH($E117,$P117*12*(1-$O117)+$Q117*12*$O117+$R117*(1-$O117))),0,IF($X117="NNN",SUM(Expenses!LC$14:LC$18)*$F117,IF($X117="FSG",0,IF($X117="MG",SUMPRODUCT(Expenses!LC$14:LC$18,$Z117:$Z121)*$F117,MAX((Expenses!LC$15-$AB117/12)*$AA117*$F117,0)+MAX((Expenses!LC$14-$AB118/12)*$AA118*$F117,0)+MAX((Expenses!LC$17-$AB119/12)*$AA119*$F117,0)+MAX((Expenses!LC$16-$AB120/12)*$AA120*$F117,0)+MAX((Expenses!LC$18-$AB121/12)*$AA121*$F117,0)))))</f>
        <v>0</v>
      </c>
      <c r="LF288" s="515">
        <f>IF(OR(LF$167&lt;=EOMONTH($E117,$R117*(1-$O117)),LF$167&gt;EOMONTH($E117,$P117*12*(1-$O117)+$Q117*12*$O117+$R117*(1-$O117))),0,IF($X117="NNN",SUM(Expenses!LD$14:LD$18)*$F117,IF($X117="FSG",0,IF($X117="MG",SUMPRODUCT(Expenses!LD$14:LD$18,$Z117:$Z121)*$F117,MAX((Expenses!LD$15-$AB117/12)*$AA117*$F117,0)+MAX((Expenses!LD$14-$AB118/12)*$AA118*$F117,0)+MAX((Expenses!LD$17-$AB119/12)*$AA119*$F117,0)+MAX((Expenses!LD$16-$AB120/12)*$AA120*$F117,0)+MAX((Expenses!LD$18-$AB121/12)*$AA121*$F117,0)))))</f>
        <v>0</v>
      </c>
      <c r="LG288" s="515">
        <f>IF(OR(LG$167&lt;=EOMONTH($E117,$R117*(1-$O117)),LG$167&gt;EOMONTH($E117,$P117*12*(1-$O117)+$Q117*12*$O117+$R117*(1-$O117))),0,IF($X117="NNN",SUM(Expenses!LE$14:LE$18)*$F117,IF($X117="FSG",0,IF($X117="MG",SUMPRODUCT(Expenses!LE$14:LE$18,$Z117:$Z121)*$F117,MAX((Expenses!LE$15-$AB117/12)*$AA117*$F117,0)+MAX((Expenses!LE$14-$AB118/12)*$AA118*$F117,0)+MAX((Expenses!LE$17-$AB119/12)*$AA119*$F117,0)+MAX((Expenses!LE$16-$AB120/12)*$AA120*$F117,0)+MAX((Expenses!LE$18-$AB121/12)*$AA121*$F117,0)))))</f>
        <v>0</v>
      </c>
      <c r="LH288" s="515">
        <f>IF(OR(LH$167&lt;=EOMONTH($E117,$R117*(1-$O117)),LH$167&gt;EOMONTH($E117,$P117*12*(1-$O117)+$Q117*12*$O117+$R117*(1-$O117))),0,IF($X117="NNN",SUM(Expenses!LF$14:LF$18)*$F117,IF($X117="FSG",0,IF($X117="MG",SUMPRODUCT(Expenses!LF$14:LF$18,$Z117:$Z121)*$F117,MAX((Expenses!LF$15-$AB117/12)*$AA117*$F117,0)+MAX((Expenses!LF$14-$AB118/12)*$AA118*$F117,0)+MAX((Expenses!LF$17-$AB119/12)*$AA119*$F117,0)+MAX((Expenses!LF$16-$AB120/12)*$AA120*$F117,0)+MAX((Expenses!LF$18-$AB121/12)*$AA121*$F117,0)))))</f>
        <v>0</v>
      </c>
      <c r="LI288" s="515">
        <f>IF(OR(LI$167&lt;=EOMONTH($E117,$R117*(1-$O117)),LI$167&gt;EOMONTH($E117,$P117*12*(1-$O117)+$Q117*12*$O117+$R117*(1-$O117))),0,IF($X117="NNN",SUM(Expenses!LG$14:LG$18)*$F117,IF($X117="FSG",0,IF($X117="MG",SUMPRODUCT(Expenses!LG$14:LG$18,$Z117:$Z121)*$F117,MAX((Expenses!LG$15-$AB117/12)*$AA117*$F117,0)+MAX((Expenses!LG$14-$AB118/12)*$AA118*$F117,0)+MAX((Expenses!LG$17-$AB119/12)*$AA119*$F117,0)+MAX((Expenses!LG$16-$AB120/12)*$AA120*$F117,0)+MAX((Expenses!LG$18-$AB121/12)*$AA121*$F117,0)))))</f>
        <v>0</v>
      </c>
      <c r="LJ288" s="515">
        <f>IF(OR(LJ$167&lt;=EOMONTH($E117,$R117*(1-$O117)),LJ$167&gt;EOMONTH($E117,$P117*12*(1-$O117)+$Q117*12*$O117+$R117*(1-$O117))),0,IF($X117="NNN",SUM(Expenses!LH$14:LH$18)*$F117,IF($X117="FSG",0,IF($X117="MG",SUMPRODUCT(Expenses!LH$14:LH$18,$Z117:$Z121)*$F117,MAX((Expenses!LH$15-$AB117/12)*$AA117*$F117,0)+MAX((Expenses!LH$14-$AB118/12)*$AA118*$F117,0)+MAX((Expenses!LH$17-$AB119/12)*$AA119*$F117,0)+MAX((Expenses!LH$16-$AB120/12)*$AA120*$F117,0)+MAX((Expenses!LH$18-$AB121/12)*$AA121*$F117,0)))))</f>
        <v>0</v>
      </c>
      <c r="LK288" s="515">
        <f>IF(OR(LK$167&lt;=EOMONTH($E117,$R117*(1-$O117)),LK$167&gt;EOMONTH($E117,$P117*12*(1-$O117)+$Q117*12*$O117+$R117*(1-$O117))),0,IF($X117="NNN",SUM(Expenses!LI$14:LI$18)*$F117,IF($X117="FSG",0,IF($X117="MG",SUMPRODUCT(Expenses!LI$14:LI$18,$Z117:$Z121)*$F117,MAX((Expenses!LI$15-$AB117/12)*$AA117*$F117,0)+MAX((Expenses!LI$14-$AB118/12)*$AA118*$F117,0)+MAX((Expenses!LI$17-$AB119/12)*$AA119*$F117,0)+MAX((Expenses!LI$16-$AB120/12)*$AA120*$F117,0)+MAX((Expenses!LI$18-$AB121/12)*$AA121*$F117,0)))))</f>
        <v>0</v>
      </c>
      <c r="LL288" s="515">
        <f>IF(OR(LL$167&lt;=EOMONTH($E117,$R117*(1-$O117)),LL$167&gt;EOMONTH($E117,$P117*12*(1-$O117)+$Q117*12*$O117+$R117*(1-$O117))),0,IF($X117="NNN",SUM(Expenses!LJ$14:LJ$18)*$F117,IF($X117="FSG",0,IF($X117="MG",SUMPRODUCT(Expenses!LJ$14:LJ$18,$Z117:$Z121)*$F117,MAX((Expenses!LJ$15-$AB117/12)*$AA117*$F117,0)+MAX((Expenses!LJ$14-$AB118/12)*$AA118*$F117,0)+MAX((Expenses!LJ$17-$AB119/12)*$AA119*$F117,0)+MAX((Expenses!LJ$16-$AB120/12)*$AA120*$F117,0)+MAX((Expenses!LJ$18-$AB121/12)*$AA121*$F117,0)))))</f>
        <v>0</v>
      </c>
      <c r="LM288" s="515">
        <f>IF(OR(LM$167&lt;=EOMONTH($E117,$R117*(1-$O117)),LM$167&gt;EOMONTH($E117,$P117*12*(1-$O117)+$Q117*12*$O117+$R117*(1-$O117))),0,IF($X117="NNN",SUM(Expenses!LK$14:LK$18)*$F117,IF($X117="FSG",0,IF($X117="MG",SUMPRODUCT(Expenses!LK$14:LK$18,$Z117:$Z121)*$F117,MAX((Expenses!LK$15-$AB117/12)*$AA117*$F117,0)+MAX((Expenses!LK$14-$AB118/12)*$AA118*$F117,0)+MAX((Expenses!LK$17-$AB119/12)*$AA119*$F117,0)+MAX((Expenses!LK$16-$AB120/12)*$AA120*$F117,0)+MAX((Expenses!LK$18-$AB121/12)*$AA121*$F117,0)))))</f>
        <v>0</v>
      </c>
      <c r="LN288" s="515">
        <f>IF(OR(LN$167&lt;=EOMONTH($E117,$R117*(1-$O117)),LN$167&gt;EOMONTH($E117,$P117*12*(1-$O117)+$Q117*12*$O117+$R117*(1-$O117))),0,IF($X117="NNN",SUM(Expenses!LL$14:LL$18)*$F117,IF($X117="FSG",0,IF($X117="MG",SUMPRODUCT(Expenses!LL$14:LL$18,$Z117:$Z121)*$F117,MAX((Expenses!LL$15-$AB117/12)*$AA117*$F117,0)+MAX((Expenses!LL$14-$AB118/12)*$AA118*$F117,0)+MAX((Expenses!LL$17-$AB119/12)*$AA119*$F117,0)+MAX((Expenses!LL$16-$AB120/12)*$AA120*$F117,0)+MAX((Expenses!LL$18-$AB121/12)*$AA121*$F117,0)))))</f>
        <v>0</v>
      </c>
      <c r="LO288" s="515">
        <f>IF(OR(LO$167&lt;=EOMONTH($E117,$R117*(1-$O117)),LO$167&gt;EOMONTH($E117,$P117*12*(1-$O117)+$Q117*12*$O117+$R117*(1-$O117))),0,IF($X117="NNN",SUM(Expenses!LM$14:LM$18)*$F117,IF($X117="FSG",0,IF($X117="MG",SUMPRODUCT(Expenses!LM$14:LM$18,$Z117:$Z121)*$F117,MAX((Expenses!LM$15-$AB117/12)*$AA117*$F117,0)+MAX((Expenses!LM$14-$AB118/12)*$AA118*$F117,0)+MAX((Expenses!LM$17-$AB119/12)*$AA119*$F117,0)+MAX((Expenses!LM$16-$AB120/12)*$AA120*$F117,0)+MAX((Expenses!LM$18-$AB121/12)*$AA121*$F117,0)))))</f>
        <v>0</v>
      </c>
      <c r="LP288" s="515">
        <f>IF(OR(LP$167&lt;=EOMONTH($E117,$R117*(1-$O117)),LP$167&gt;EOMONTH($E117,$P117*12*(1-$O117)+$Q117*12*$O117+$R117*(1-$O117))),0,IF($X117="NNN",SUM(Expenses!LN$14:LN$18)*$F117,IF($X117="FSG",0,IF($X117="MG",SUMPRODUCT(Expenses!LN$14:LN$18,$Z117:$Z121)*$F117,MAX((Expenses!LN$15-$AB117/12)*$AA117*$F117,0)+MAX((Expenses!LN$14-$AB118/12)*$AA118*$F117,0)+MAX((Expenses!LN$17-$AB119/12)*$AA119*$F117,0)+MAX((Expenses!LN$16-$AB120/12)*$AA120*$F117,0)+MAX((Expenses!LN$18-$AB121/12)*$AA121*$F117,0)))))</f>
        <v>0</v>
      </c>
      <c r="LQ288" s="515">
        <f>IF(OR(LQ$167&lt;=EOMONTH($E117,$R117*(1-$O117)),LQ$167&gt;EOMONTH($E117,$P117*12*(1-$O117)+$Q117*12*$O117+$R117*(1-$O117))),0,IF($X117="NNN",SUM(Expenses!LO$14:LO$18)*$F117,IF($X117="FSG",0,IF($X117="MG",SUMPRODUCT(Expenses!LO$14:LO$18,$Z117:$Z121)*$F117,MAX((Expenses!LO$15-$AB117/12)*$AA117*$F117,0)+MAX((Expenses!LO$14-$AB118/12)*$AA118*$F117,0)+MAX((Expenses!LO$17-$AB119/12)*$AA119*$F117,0)+MAX((Expenses!LO$16-$AB120/12)*$AA120*$F117,0)+MAX((Expenses!LO$18-$AB121/12)*$AA121*$F117,0)))))</f>
        <v>0</v>
      </c>
      <c r="LR288" s="515">
        <f>IF(OR(LR$167&lt;=EOMONTH($E117,$R117*(1-$O117)),LR$167&gt;EOMONTH($E117,$P117*12*(1-$O117)+$Q117*12*$O117+$R117*(1-$O117))),0,IF($X117="NNN",SUM(Expenses!LP$14:LP$18)*$F117,IF($X117="FSG",0,IF($X117="MG",SUMPRODUCT(Expenses!LP$14:LP$18,$Z117:$Z121)*$F117,MAX((Expenses!LP$15-$AB117/12)*$AA117*$F117,0)+MAX((Expenses!LP$14-$AB118/12)*$AA118*$F117,0)+MAX((Expenses!LP$17-$AB119/12)*$AA119*$F117,0)+MAX((Expenses!LP$16-$AB120/12)*$AA120*$F117,0)+MAX((Expenses!LP$18-$AB121/12)*$AA121*$F117,0)))))</f>
        <v>0</v>
      </c>
      <c r="LS288" s="515">
        <f>IF(OR(LS$167&lt;=EOMONTH($E117,$R117*(1-$O117)),LS$167&gt;EOMONTH($E117,$P117*12*(1-$O117)+$Q117*12*$O117+$R117*(1-$O117))),0,IF($X117="NNN",SUM(Expenses!LQ$14:LQ$18)*$F117,IF($X117="FSG",0,IF($X117="MG",SUMPRODUCT(Expenses!LQ$14:LQ$18,$Z117:$Z121)*$F117,MAX((Expenses!LQ$15-$AB117/12)*$AA117*$F117,0)+MAX((Expenses!LQ$14-$AB118/12)*$AA118*$F117,0)+MAX((Expenses!LQ$17-$AB119/12)*$AA119*$F117,0)+MAX((Expenses!LQ$16-$AB120/12)*$AA120*$F117,0)+MAX((Expenses!LQ$18-$AB121/12)*$AA121*$F117,0)))))</f>
        <v>0</v>
      </c>
      <c r="LT288" s="515">
        <f>IF(OR(LT$167&lt;=EOMONTH($E117,$R117*(1-$O117)),LT$167&gt;EOMONTH($E117,$P117*12*(1-$O117)+$Q117*12*$O117+$R117*(1-$O117))),0,IF($X117="NNN",SUM(Expenses!LR$14:LR$18)*$F117,IF($X117="FSG",0,IF($X117="MG",SUMPRODUCT(Expenses!LR$14:LR$18,$Z117:$Z121)*$F117,MAX((Expenses!LR$15-$AB117/12)*$AA117*$F117,0)+MAX((Expenses!LR$14-$AB118/12)*$AA118*$F117,0)+MAX((Expenses!LR$17-$AB119/12)*$AA119*$F117,0)+MAX((Expenses!LR$16-$AB120/12)*$AA120*$F117,0)+MAX((Expenses!LR$18-$AB121/12)*$AA121*$F117,0)))))</f>
        <v>0</v>
      </c>
      <c r="LU288" s="515">
        <f>IF(OR(LU$167&lt;=EOMONTH($E117,$R117*(1-$O117)),LU$167&gt;EOMONTH($E117,$P117*12*(1-$O117)+$Q117*12*$O117+$R117*(1-$O117))),0,IF($X117="NNN",SUM(Expenses!LS$14:LS$18)*$F117,IF($X117="FSG",0,IF($X117="MG",SUMPRODUCT(Expenses!LS$14:LS$18,$Z117:$Z121)*$F117,MAX((Expenses!LS$15-$AB117/12)*$AA117*$F117,0)+MAX((Expenses!LS$14-$AB118/12)*$AA118*$F117,0)+MAX((Expenses!LS$17-$AB119/12)*$AA119*$F117,0)+MAX((Expenses!LS$16-$AB120/12)*$AA120*$F117,0)+MAX((Expenses!LS$18-$AB121/12)*$AA121*$F117,0)))))</f>
        <v>0</v>
      </c>
      <c r="LV288" s="515">
        <f>IF(OR(LV$167&lt;=EOMONTH($E117,$R117*(1-$O117)),LV$167&gt;EOMONTH($E117,$P117*12*(1-$O117)+$Q117*12*$O117+$R117*(1-$O117))),0,IF($X117="NNN",SUM(Expenses!LT$14:LT$18)*$F117,IF($X117="FSG",0,IF($X117="MG",SUMPRODUCT(Expenses!LT$14:LT$18,$Z117:$Z121)*$F117,MAX((Expenses!LT$15-$AB117/12)*$AA117*$F117,0)+MAX((Expenses!LT$14-$AB118/12)*$AA118*$F117,0)+MAX((Expenses!LT$17-$AB119/12)*$AA119*$F117,0)+MAX((Expenses!LT$16-$AB120/12)*$AA120*$F117,0)+MAX((Expenses!LT$18-$AB121/12)*$AA121*$F117,0)))))</f>
        <v>0</v>
      </c>
      <c r="LW288" s="515">
        <f>IF(OR(LW$167&lt;=EOMONTH($E117,$R117*(1-$O117)),LW$167&gt;EOMONTH($E117,$P117*12*(1-$O117)+$Q117*12*$O117+$R117*(1-$O117))),0,IF($X117="NNN",SUM(Expenses!LU$14:LU$18)*$F117,IF($X117="FSG",0,IF($X117="MG",SUMPRODUCT(Expenses!LU$14:LU$18,$Z117:$Z121)*$F117,MAX((Expenses!LU$15-$AB117/12)*$AA117*$F117,0)+MAX((Expenses!LU$14-$AB118/12)*$AA118*$F117,0)+MAX((Expenses!LU$17-$AB119/12)*$AA119*$F117,0)+MAX((Expenses!LU$16-$AB120/12)*$AA120*$F117,0)+MAX((Expenses!LU$18-$AB121/12)*$AA121*$F117,0)))))</f>
        <v>0</v>
      </c>
      <c r="LX288" s="515">
        <f>IF(OR(LX$167&lt;=EOMONTH($E117,$R117*(1-$O117)),LX$167&gt;EOMONTH($E117,$P117*12*(1-$O117)+$Q117*12*$O117+$R117*(1-$O117))),0,IF($X117="NNN",SUM(Expenses!LV$14:LV$18)*$F117,IF($X117="FSG",0,IF($X117="MG",SUMPRODUCT(Expenses!LV$14:LV$18,$Z117:$Z121)*$F117,MAX((Expenses!LV$15-$AB117/12)*$AA117*$F117,0)+MAX((Expenses!LV$14-$AB118/12)*$AA118*$F117,0)+MAX((Expenses!LV$17-$AB119/12)*$AA119*$F117,0)+MAX((Expenses!LV$16-$AB120/12)*$AA120*$F117,0)+MAX((Expenses!LV$18-$AB121/12)*$AA121*$F117,0)))))</f>
        <v>0</v>
      </c>
      <c r="LY288" s="515">
        <f>IF(OR(LY$167&lt;=EOMONTH($E117,$R117*(1-$O117)),LY$167&gt;EOMONTH($E117,$P117*12*(1-$O117)+$Q117*12*$O117+$R117*(1-$O117))),0,IF($X117="NNN",SUM(Expenses!LW$14:LW$18)*$F117,IF($X117="FSG",0,IF($X117="MG",SUMPRODUCT(Expenses!LW$14:LW$18,$Z117:$Z121)*$F117,MAX((Expenses!LW$15-$AB117/12)*$AA117*$F117,0)+MAX((Expenses!LW$14-$AB118/12)*$AA118*$F117,0)+MAX((Expenses!LW$17-$AB119/12)*$AA119*$F117,0)+MAX((Expenses!LW$16-$AB120/12)*$AA120*$F117,0)+MAX((Expenses!LW$18-$AB121/12)*$AA121*$F117,0)))))</f>
        <v>0</v>
      </c>
      <c r="LZ288" s="515">
        <f>IF(OR(LZ$167&lt;=EOMONTH($E117,$R117*(1-$O117)),LZ$167&gt;EOMONTH($E117,$P117*12*(1-$O117)+$Q117*12*$O117+$R117*(1-$O117))),0,IF($X117="NNN",SUM(Expenses!LX$14:LX$18)*$F117,IF($X117="FSG",0,IF($X117="MG",SUMPRODUCT(Expenses!LX$14:LX$18,$Z117:$Z121)*$F117,MAX((Expenses!LX$15-$AB117/12)*$AA117*$F117,0)+MAX((Expenses!LX$14-$AB118/12)*$AA118*$F117,0)+MAX((Expenses!LX$17-$AB119/12)*$AA119*$F117,0)+MAX((Expenses!LX$16-$AB120/12)*$AA120*$F117,0)+MAX((Expenses!LX$18-$AB121/12)*$AA121*$F117,0)))))</f>
        <v>0</v>
      </c>
      <c r="MA288" s="515">
        <f>IF(OR(MA$167&lt;=EOMONTH($E117,$R117*(1-$O117)),MA$167&gt;EOMONTH($E117,$P117*12*(1-$O117)+$Q117*12*$O117+$R117*(1-$O117))),0,IF($X117="NNN",SUM(Expenses!LY$14:LY$18)*$F117,IF($X117="FSG",0,IF($X117="MG",SUMPRODUCT(Expenses!LY$14:LY$18,$Z117:$Z121)*$F117,MAX((Expenses!LY$15-$AB117/12)*$AA117*$F117,0)+MAX((Expenses!LY$14-$AB118/12)*$AA118*$F117,0)+MAX((Expenses!LY$17-$AB119/12)*$AA119*$F117,0)+MAX((Expenses!LY$16-$AB120/12)*$AA120*$F117,0)+MAX((Expenses!LY$18-$AB121/12)*$AA121*$F117,0)))))</f>
        <v>0</v>
      </c>
      <c r="MB288" s="515">
        <f>IF(OR(MB$167&lt;=EOMONTH($E117,$R117*(1-$O117)),MB$167&gt;EOMONTH($E117,$P117*12*(1-$O117)+$Q117*12*$O117+$R117*(1-$O117))),0,IF($X117="NNN",SUM(Expenses!LZ$14:LZ$18)*$F117,IF($X117="FSG",0,IF($X117="MG",SUMPRODUCT(Expenses!LZ$14:LZ$18,$Z117:$Z121)*$F117,MAX((Expenses!LZ$15-$AB117/12)*$AA117*$F117,0)+MAX((Expenses!LZ$14-$AB118/12)*$AA118*$F117,0)+MAX((Expenses!LZ$17-$AB119/12)*$AA119*$F117,0)+MAX((Expenses!LZ$16-$AB120/12)*$AA120*$F117,0)+MAX((Expenses!LZ$18-$AB121/12)*$AA121*$F117,0)))))</f>
        <v>0</v>
      </c>
      <c r="MC288" s="515">
        <f>IF(OR(MC$167&lt;=EOMONTH($E117,$R117*(1-$O117)),MC$167&gt;EOMONTH($E117,$P117*12*(1-$O117)+$Q117*12*$O117+$R117*(1-$O117))),0,IF($X117="NNN",SUM(Expenses!MA$14:MA$18)*$F117,IF($X117="FSG",0,IF($X117="MG",SUMPRODUCT(Expenses!MA$14:MA$18,$Z117:$Z121)*$F117,MAX((Expenses!MA$15-$AB117/12)*$AA117*$F117,0)+MAX((Expenses!MA$14-$AB118/12)*$AA118*$F117,0)+MAX((Expenses!MA$17-$AB119/12)*$AA119*$F117,0)+MAX((Expenses!MA$16-$AB120/12)*$AA120*$F117,0)+MAX((Expenses!MA$18-$AB121/12)*$AA121*$F117,0)))))</f>
        <v>0</v>
      </c>
      <c r="MD288" s="515">
        <f>IF(OR(MD$167&lt;=EOMONTH($E117,$R117*(1-$O117)),MD$167&gt;EOMONTH($E117,$P117*12*(1-$O117)+$Q117*12*$O117+$R117*(1-$O117))),0,IF($X117="NNN",SUM(Expenses!MB$14:MB$18)*$F117,IF($X117="FSG",0,IF($X117="MG",SUMPRODUCT(Expenses!MB$14:MB$18,$Z117:$Z121)*$F117,MAX((Expenses!MB$15-$AB117/12)*$AA117*$F117,0)+MAX((Expenses!MB$14-$AB118/12)*$AA118*$F117,0)+MAX((Expenses!MB$17-$AB119/12)*$AA119*$F117,0)+MAX((Expenses!MB$16-$AB120/12)*$AA120*$F117,0)+MAX((Expenses!MB$18-$AB121/12)*$AA121*$F117,0)))))</f>
        <v>0</v>
      </c>
      <c r="ME288" s="515">
        <f>IF(OR(ME$167&lt;=EOMONTH($E117,$R117*(1-$O117)),ME$167&gt;EOMONTH($E117,$P117*12*(1-$O117)+$Q117*12*$O117+$R117*(1-$O117))),0,IF($X117="NNN",SUM(Expenses!MC$14:MC$18)*$F117,IF($X117="FSG",0,IF($X117="MG",SUMPRODUCT(Expenses!MC$14:MC$18,$Z117:$Z121)*$F117,MAX((Expenses!MC$15-$AB117/12)*$AA117*$F117,0)+MAX((Expenses!MC$14-$AB118/12)*$AA118*$F117,0)+MAX((Expenses!MC$17-$AB119/12)*$AA119*$F117,0)+MAX((Expenses!MC$16-$AB120/12)*$AA120*$F117,0)+MAX((Expenses!MC$18-$AB121/12)*$AA121*$F117,0)))))</f>
        <v>0</v>
      </c>
      <c r="MF288" s="515">
        <f>IF(OR(MF$167&lt;=EOMONTH($E117,$R117*(1-$O117)),MF$167&gt;EOMONTH($E117,$P117*12*(1-$O117)+$Q117*12*$O117+$R117*(1-$O117))),0,IF($X117="NNN",SUM(Expenses!MD$14:MD$18)*$F117,IF($X117="FSG",0,IF($X117="MG",SUMPRODUCT(Expenses!MD$14:MD$18,$Z117:$Z121)*$F117,MAX((Expenses!MD$15-$AB117/12)*$AA117*$F117,0)+MAX((Expenses!MD$14-$AB118/12)*$AA118*$F117,0)+MAX((Expenses!MD$17-$AB119/12)*$AA119*$F117,0)+MAX((Expenses!MD$16-$AB120/12)*$AA120*$F117,0)+MAX((Expenses!MD$18-$AB121/12)*$AA121*$F117,0)))))</f>
        <v>0</v>
      </c>
      <c r="MG288" s="515">
        <f>IF(OR(MG$167&lt;=EOMONTH($E117,$R117*(1-$O117)),MG$167&gt;EOMONTH($E117,$P117*12*(1-$O117)+$Q117*12*$O117+$R117*(1-$O117))),0,IF($X117="NNN",SUM(Expenses!ME$14:ME$18)*$F117,IF($X117="FSG",0,IF($X117="MG",SUMPRODUCT(Expenses!ME$14:ME$18,$Z117:$Z121)*$F117,MAX((Expenses!ME$15-$AB117/12)*$AA117*$F117,0)+MAX((Expenses!ME$14-$AB118/12)*$AA118*$F117,0)+MAX((Expenses!ME$17-$AB119/12)*$AA119*$F117,0)+MAX((Expenses!ME$16-$AB120/12)*$AA120*$F117,0)+MAX((Expenses!ME$18-$AB121/12)*$AA121*$F117,0)))))</f>
        <v>0</v>
      </c>
      <c r="MH288" s="515">
        <f>IF(OR(MH$167&lt;=EOMONTH($E117,$R117*(1-$O117)),MH$167&gt;EOMONTH($E117,$P117*12*(1-$O117)+$Q117*12*$O117+$R117*(1-$O117))),0,IF($X117="NNN",SUM(Expenses!MF$14:MF$18)*$F117,IF($X117="FSG",0,IF($X117="MG",SUMPRODUCT(Expenses!MF$14:MF$18,$Z117:$Z121)*$F117,MAX((Expenses!MF$15-$AB117/12)*$AA117*$F117,0)+MAX((Expenses!MF$14-$AB118/12)*$AA118*$F117,0)+MAX((Expenses!MF$17-$AB119/12)*$AA119*$F117,0)+MAX((Expenses!MF$16-$AB120/12)*$AA120*$F117,0)+MAX((Expenses!MF$18-$AB121/12)*$AA121*$F117,0)))))</f>
        <v>0</v>
      </c>
      <c r="MI288" s="515">
        <f>IF(OR(MI$167&lt;=EOMONTH($E117,$R117*(1-$O117)),MI$167&gt;EOMONTH($E117,$P117*12*(1-$O117)+$Q117*12*$O117+$R117*(1-$O117))),0,IF($X117="NNN",SUM(Expenses!MG$14:MG$18)*$F117,IF($X117="FSG",0,IF($X117="MG",SUMPRODUCT(Expenses!MG$14:MG$18,$Z117:$Z121)*$F117,MAX((Expenses!MG$15-$AB117/12)*$AA117*$F117,0)+MAX((Expenses!MG$14-$AB118/12)*$AA118*$F117,0)+MAX((Expenses!MG$17-$AB119/12)*$AA119*$F117,0)+MAX((Expenses!MG$16-$AB120/12)*$AA120*$F117,0)+MAX((Expenses!MG$18-$AB121/12)*$AA121*$F117,0)))))</f>
        <v>0</v>
      </c>
      <c r="MJ288" s="515">
        <f>IF(OR(MJ$167&lt;=EOMONTH($E117,$R117*(1-$O117)),MJ$167&gt;EOMONTH($E117,$P117*12*(1-$O117)+$Q117*12*$O117+$R117*(1-$O117))),0,IF($X117="NNN",SUM(Expenses!MH$14:MH$18)*$F117,IF($X117="FSG",0,IF($X117="MG",SUMPRODUCT(Expenses!MH$14:MH$18,$Z117:$Z121)*$F117,MAX((Expenses!MH$15-$AB117/12)*$AA117*$F117,0)+MAX((Expenses!MH$14-$AB118/12)*$AA118*$F117,0)+MAX((Expenses!MH$17-$AB119/12)*$AA119*$F117,0)+MAX((Expenses!MH$16-$AB120/12)*$AA120*$F117,0)+MAX((Expenses!MH$18-$AB121/12)*$AA121*$F117,0)))))</f>
        <v>0</v>
      </c>
      <c r="MK288" s="515">
        <f>IF(OR(MK$167&lt;=EOMONTH($E117,$R117*(1-$O117)),MK$167&gt;EOMONTH($E117,$P117*12*(1-$O117)+$Q117*12*$O117+$R117*(1-$O117))),0,IF($X117="NNN",SUM(Expenses!MI$14:MI$18)*$F117,IF($X117="FSG",0,IF($X117="MG",SUMPRODUCT(Expenses!MI$14:MI$18,$Z117:$Z121)*$F117,MAX((Expenses!MI$15-$AB117/12)*$AA117*$F117,0)+MAX((Expenses!MI$14-$AB118/12)*$AA118*$F117,0)+MAX((Expenses!MI$17-$AB119/12)*$AA119*$F117,0)+MAX((Expenses!MI$16-$AB120/12)*$AA120*$F117,0)+MAX((Expenses!MI$18-$AB121/12)*$AA121*$F117,0)))))</f>
        <v>0</v>
      </c>
      <c r="ML288" s="515">
        <f>IF(OR(ML$167&lt;=EOMONTH($E117,$R117*(1-$O117)),ML$167&gt;EOMONTH($E117,$P117*12*(1-$O117)+$Q117*12*$O117+$R117*(1-$O117))),0,IF($X117="NNN",SUM(Expenses!MJ$14:MJ$18)*$F117,IF($X117="FSG",0,IF($X117="MG",SUMPRODUCT(Expenses!MJ$14:MJ$18,$Z117:$Z121)*$F117,MAX((Expenses!MJ$15-$AB117/12)*$AA117*$F117,0)+MAX((Expenses!MJ$14-$AB118/12)*$AA118*$F117,0)+MAX((Expenses!MJ$17-$AB119/12)*$AA119*$F117,0)+MAX((Expenses!MJ$16-$AB120/12)*$AA120*$F117,0)+MAX((Expenses!MJ$18-$AB121/12)*$AA121*$F117,0)))))</f>
        <v>0</v>
      </c>
      <c r="MM288" s="515">
        <f>IF(OR(MM$167&lt;=EOMONTH($E117,$R117*(1-$O117)),MM$167&gt;EOMONTH($E117,$P117*12*(1-$O117)+$Q117*12*$O117+$R117*(1-$O117))),0,IF($X117="NNN",SUM(Expenses!MK$14:MK$18)*$F117,IF($X117="FSG",0,IF($X117="MG",SUMPRODUCT(Expenses!MK$14:MK$18,$Z117:$Z121)*$F117,MAX((Expenses!MK$15-$AB117/12)*$AA117*$F117,0)+MAX((Expenses!MK$14-$AB118/12)*$AA118*$F117,0)+MAX((Expenses!MK$17-$AB119/12)*$AA119*$F117,0)+MAX((Expenses!MK$16-$AB120/12)*$AA120*$F117,0)+MAX((Expenses!MK$18-$AB121/12)*$AA121*$F117,0)))))</f>
        <v>0</v>
      </c>
      <c r="MN288" s="515">
        <f>IF(OR(MN$167&lt;=EOMONTH($E117,$R117*(1-$O117)),MN$167&gt;EOMONTH($E117,$P117*12*(1-$O117)+$Q117*12*$O117+$R117*(1-$O117))),0,IF($X117="NNN",SUM(Expenses!ML$14:ML$18)*$F117,IF($X117="FSG",0,IF($X117="MG",SUMPRODUCT(Expenses!ML$14:ML$18,$Z117:$Z121)*$F117,MAX((Expenses!ML$15-$AB117/12)*$AA117*$F117,0)+MAX((Expenses!ML$14-$AB118/12)*$AA118*$F117,0)+MAX((Expenses!ML$17-$AB119/12)*$AA119*$F117,0)+MAX((Expenses!ML$16-$AB120/12)*$AA120*$F117,0)+MAX((Expenses!ML$18-$AB121/12)*$AA121*$F117,0)))))</f>
        <v>0</v>
      </c>
      <c r="MO288" s="515">
        <f>IF(OR(MO$167&lt;=EOMONTH($E117,$R117*(1-$O117)),MO$167&gt;EOMONTH($E117,$P117*12*(1-$O117)+$Q117*12*$O117+$R117*(1-$O117))),0,IF($X117="NNN",SUM(Expenses!MM$14:MM$18)*$F117,IF($X117="FSG",0,IF($X117="MG",SUMPRODUCT(Expenses!MM$14:MM$18,$Z117:$Z121)*$F117,MAX((Expenses!MM$15-$AB117/12)*$AA117*$F117,0)+MAX((Expenses!MM$14-$AB118/12)*$AA118*$F117,0)+MAX((Expenses!MM$17-$AB119/12)*$AA119*$F117,0)+MAX((Expenses!MM$16-$AB120/12)*$AA120*$F117,0)+MAX((Expenses!MM$18-$AB121/12)*$AA121*$F117,0)))))</f>
        <v>0</v>
      </c>
      <c r="MP288" s="515">
        <f>IF(OR(MP$167&lt;=EOMONTH($E117,$R117*(1-$O117)),MP$167&gt;EOMONTH($E117,$P117*12*(1-$O117)+$Q117*12*$O117+$R117*(1-$O117))),0,IF($X117="NNN",SUM(Expenses!MN$14:MN$18)*$F117,IF($X117="FSG",0,IF($X117="MG",SUMPRODUCT(Expenses!MN$14:MN$18,$Z117:$Z121)*$F117,MAX((Expenses!MN$15-$AB117/12)*$AA117*$F117,0)+MAX((Expenses!MN$14-$AB118/12)*$AA118*$F117,0)+MAX((Expenses!MN$17-$AB119/12)*$AA119*$F117,0)+MAX((Expenses!MN$16-$AB120/12)*$AA120*$F117,0)+MAX((Expenses!MN$18-$AB121/12)*$AA121*$F117,0)))))</f>
        <v>0</v>
      </c>
      <c r="MQ288" s="515">
        <f>IF(OR(MQ$167&lt;=EOMONTH($E117,$R117*(1-$O117)),MQ$167&gt;EOMONTH($E117,$P117*12*(1-$O117)+$Q117*12*$O117+$R117*(1-$O117))),0,IF($X117="NNN",SUM(Expenses!MO$14:MO$18)*$F117,IF($X117="FSG",0,IF($X117="MG",SUMPRODUCT(Expenses!MO$14:MO$18,$Z117:$Z121)*$F117,MAX((Expenses!MO$15-$AB117/12)*$AA117*$F117,0)+MAX((Expenses!MO$14-$AB118/12)*$AA118*$F117,0)+MAX((Expenses!MO$17-$AB119/12)*$AA119*$F117,0)+MAX((Expenses!MO$16-$AB120/12)*$AA120*$F117,0)+MAX((Expenses!MO$18-$AB121/12)*$AA121*$F117,0)))))</f>
        <v>0</v>
      </c>
      <c r="MR288" s="515">
        <f>IF(OR(MR$167&lt;=EOMONTH($E117,$R117*(1-$O117)),MR$167&gt;EOMONTH($E117,$P117*12*(1-$O117)+$Q117*12*$O117+$R117*(1-$O117))),0,IF($X117="NNN",SUM(Expenses!MP$14:MP$18)*$F117,IF($X117="FSG",0,IF($X117="MG",SUMPRODUCT(Expenses!MP$14:MP$18,$Z117:$Z121)*$F117,MAX((Expenses!MP$15-$AB117/12)*$AA117*$F117,0)+MAX((Expenses!MP$14-$AB118/12)*$AA118*$F117,0)+MAX((Expenses!MP$17-$AB119/12)*$AA119*$F117,0)+MAX((Expenses!MP$16-$AB120/12)*$AA120*$F117,0)+MAX((Expenses!MP$18-$AB121/12)*$AA121*$F117,0)))))</f>
        <v>0</v>
      </c>
      <c r="MS288" s="515">
        <f>IF(OR(MS$167&lt;=EOMONTH($E117,$R117*(1-$O117)),MS$167&gt;EOMONTH($E117,$P117*12*(1-$O117)+$Q117*12*$O117+$R117*(1-$O117))),0,IF($X117="NNN",SUM(Expenses!MQ$14:MQ$18)*$F117,IF($X117="FSG",0,IF($X117="MG",SUMPRODUCT(Expenses!MQ$14:MQ$18,$Z117:$Z121)*$F117,MAX((Expenses!MQ$15-$AB117/12)*$AA117*$F117,0)+MAX((Expenses!MQ$14-$AB118/12)*$AA118*$F117,0)+MAX((Expenses!MQ$17-$AB119/12)*$AA119*$F117,0)+MAX((Expenses!MQ$16-$AB120/12)*$AA120*$F117,0)+MAX((Expenses!MQ$18-$AB121/12)*$AA121*$F117,0)))))</f>
        <v>0</v>
      </c>
      <c r="MT288" s="515">
        <f>IF(OR(MT$167&lt;=EOMONTH($E117,$R117*(1-$O117)),MT$167&gt;EOMONTH($E117,$P117*12*(1-$O117)+$Q117*12*$O117+$R117*(1-$O117))),0,IF($X117="NNN",SUM(Expenses!MR$14:MR$18)*$F117,IF($X117="FSG",0,IF($X117="MG",SUMPRODUCT(Expenses!MR$14:MR$18,$Z117:$Z121)*$F117,MAX((Expenses!MR$15-$AB117/12)*$AA117*$F117,0)+MAX((Expenses!MR$14-$AB118/12)*$AA118*$F117,0)+MAX((Expenses!MR$17-$AB119/12)*$AA119*$F117,0)+MAX((Expenses!MR$16-$AB120/12)*$AA120*$F117,0)+MAX((Expenses!MR$18-$AB121/12)*$AA121*$F117,0)))))</f>
        <v>0</v>
      </c>
      <c r="MU288" s="515">
        <f>IF(OR(MU$167&lt;=EOMONTH($E117,$R117*(1-$O117)),MU$167&gt;EOMONTH($E117,$P117*12*(1-$O117)+$Q117*12*$O117+$R117*(1-$O117))),0,IF($X117="NNN",SUM(Expenses!MS$14:MS$18)*$F117,IF($X117="FSG",0,IF($X117="MG",SUMPRODUCT(Expenses!MS$14:MS$18,$Z117:$Z121)*$F117,MAX((Expenses!MS$15-$AB117/12)*$AA117*$F117,0)+MAX((Expenses!MS$14-$AB118/12)*$AA118*$F117,0)+MAX((Expenses!MS$17-$AB119/12)*$AA119*$F117,0)+MAX((Expenses!MS$16-$AB120/12)*$AA120*$F117,0)+MAX((Expenses!MS$18-$AB121/12)*$AA121*$F117,0)))))</f>
        <v>0</v>
      </c>
      <c r="MV288" s="515">
        <f>IF(OR(MV$167&lt;=EOMONTH($E117,$R117*(1-$O117)),MV$167&gt;EOMONTH($E117,$P117*12*(1-$O117)+$Q117*12*$O117+$R117*(1-$O117))),0,IF($X117="NNN",SUM(Expenses!MT$14:MT$18)*$F117,IF($X117="FSG",0,IF($X117="MG",SUMPRODUCT(Expenses!MT$14:MT$18,$Z117:$Z121)*$F117,MAX((Expenses!MT$15-$AB117/12)*$AA117*$F117,0)+MAX((Expenses!MT$14-$AB118/12)*$AA118*$F117,0)+MAX((Expenses!MT$17-$AB119/12)*$AA119*$F117,0)+MAX((Expenses!MT$16-$AB120/12)*$AA120*$F117,0)+MAX((Expenses!MT$18-$AB121/12)*$AA121*$F117,0)))))</f>
        <v>0</v>
      </c>
      <c r="MW288" s="515">
        <f>IF(OR(MW$167&lt;=EOMONTH($E117,$R117*(1-$O117)),MW$167&gt;EOMONTH($E117,$P117*12*(1-$O117)+$Q117*12*$O117+$R117*(1-$O117))),0,IF($X117="NNN",SUM(Expenses!MU$14:MU$18)*$F117,IF($X117="FSG",0,IF($X117="MG",SUMPRODUCT(Expenses!MU$14:MU$18,$Z117:$Z121)*$F117,MAX((Expenses!MU$15-$AB117/12)*$AA117*$F117,0)+MAX((Expenses!MU$14-$AB118/12)*$AA118*$F117,0)+MAX((Expenses!MU$17-$AB119/12)*$AA119*$F117,0)+MAX((Expenses!MU$16-$AB120/12)*$AA120*$F117,0)+MAX((Expenses!MU$18-$AB121/12)*$AA121*$F117,0)))))</f>
        <v>0</v>
      </c>
      <c r="MX288" s="515">
        <f>IF(OR(MX$167&lt;=EOMONTH($E117,$R117*(1-$O117)),MX$167&gt;EOMONTH($E117,$P117*12*(1-$O117)+$Q117*12*$O117+$R117*(1-$O117))),0,IF($X117="NNN",SUM(Expenses!MV$14:MV$18)*$F117,IF($X117="FSG",0,IF($X117="MG",SUMPRODUCT(Expenses!MV$14:MV$18,$Z117:$Z121)*$F117,MAX((Expenses!MV$15-$AB117/12)*$AA117*$F117,0)+MAX((Expenses!MV$14-$AB118/12)*$AA118*$F117,0)+MAX((Expenses!MV$17-$AB119/12)*$AA119*$F117,0)+MAX((Expenses!MV$16-$AB120/12)*$AA120*$F117,0)+MAX((Expenses!MV$18-$AB121/12)*$AA121*$F117,0)))))</f>
        <v>0</v>
      </c>
      <c r="MY288" s="515">
        <f>IF(OR(MY$167&lt;=EOMONTH($E117,$R117*(1-$O117)),MY$167&gt;EOMONTH($E117,$P117*12*(1-$O117)+$Q117*12*$O117+$R117*(1-$O117))),0,IF($X117="NNN",SUM(Expenses!MW$14:MW$18)*$F117,IF($X117="FSG",0,IF($X117="MG",SUMPRODUCT(Expenses!MW$14:MW$18,$Z117:$Z121)*$F117,MAX((Expenses!MW$15-$AB117/12)*$AA117*$F117,0)+MAX((Expenses!MW$14-$AB118/12)*$AA118*$F117,0)+MAX((Expenses!MW$17-$AB119/12)*$AA119*$F117,0)+MAX((Expenses!MW$16-$AB120/12)*$AA120*$F117,0)+MAX((Expenses!MW$18-$AB121/12)*$AA121*$F117,0)))))</f>
        <v>0</v>
      </c>
      <c r="MZ288" s="515">
        <f>IF(OR(MZ$167&lt;=EOMONTH($E117,$R117*(1-$O117)),MZ$167&gt;EOMONTH($E117,$P117*12*(1-$O117)+$Q117*12*$O117+$R117*(1-$O117))),0,IF($X117="NNN",SUM(Expenses!MX$14:MX$18)*$F117,IF($X117="FSG",0,IF($X117="MG",SUMPRODUCT(Expenses!MX$14:MX$18,$Z117:$Z121)*$F117,MAX((Expenses!MX$15-$AB117/12)*$AA117*$F117,0)+MAX((Expenses!MX$14-$AB118/12)*$AA118*$F117,0)+MAX((Expenses!MX$17-$AB119/12)*$AA119*$F117,0)+MAX((Expenses!MX$16-$AB120/12)*$AA120*$F117,0)+MAX((Expenses!MX$18-$AB121/12)*$AA121*$F117,0)))))</f>
        <v>0</v>
      </c>
      <c r="NA288" s="515">
        <f>IF(OR(NA$167&lt;=EOMONTH($E117,$R117*(1-$O117)),NA$167&gt;EOMONTH($E117,$P117*12*(1-$O117)+$Q117*12*$O117+$R117*(1-$O117))),0,IF($X117="NNN",SUM(Expenses!MY$14:MY$18)*$F117,IF($X117="FSG",0,IF($X117="MG",SUMPRODUCT(Expenses!MY$14:MY$18,$Z117:$Z121)*$F117,MAX((Expenses!MY$15-$AB117/12)*$AA117*$F117,0)+MAX((Expenses!MY$14-$AB118/12)*$AA118*$F117,0)+MAX((Expenses!MY$17-$AB119/12)*$AA119*$F117,0)+MAX((Expenses!MY$16-$AB120/12)*$AA120*$F117,0)+MAX((Expenses!MY$18-$AB121/12)*$AA121*$F117,0)))))</f>
        <v>0</v>
      </c>
      <c r="NB288" s="515">
        <f>IF(OR(NB$167&lt;=EOMONTH($E117,$R117*(1-$O117)),NB$167&gt;EOMONTH($E117,$P117*12*(1-$O117)+$Q117*12*$O117+$R117*(1-$O117))),0,IF($X117="NNN",SUM(Expenses!MZ$14:MZ$18)*$F117,IF($X117="FSG",0,IF($X117="MG",SUMPRODUCT(Expenses!MZ$14:MZ$18,$Z117:$Z121)*$F117,MAX((Expenses!MZ$15-$AB117/12)*$AA117*$F117,0)+MAX((Expenses!MZ$14-$AB118/12)*$AA118*$F117,0)+MAX((Expenses!MZ$17-$AB119/12)*$AA119*$F117,0)+MAX((Expenses!MZ$16-$AB120/12)*$AA120*$F117,0)+MAX((Expenses!MZ$18-$AB121/12)*$AA121*$F117,0)))))</f>
        <v>0</v>
      </c>
      <c r="NC288" s="515">
        <f>IF(OR(NC$167&lt;=EOMONTH($E117,$R117*(1-$O117)),NC$167&gt;EOMONTH($E117,$P117*12*(1-$O117)+$Q117*12*$O117+$R117*(1-$O117))),0,IF($X117="NNN",SUM(Expenses!NA$14:NA$18)*$F117,IF($X117="FSG",0,IF($X117="MG",SUMPRODUCT(Expenses!NA$14:NA$18,$Z117:$Z121)*$F117,MAX((Expenses!NA$15-$AB117/12)*$AA117*$F117,0)+MAX((Expenses!NA$14-$AB118/12)*$AA118*$F117,0)+MAX((Expenses!NA$17-$AB119/12)*$AA119*$F117,0)+MAX((Expenses!NA$16-$AB120/12)*$AA120*$F117,0)+MAX((Expenses!NA$18-$AB121/12)*$AA121*$F117,0)))))</f>
        <v>0</v>
      </c>
      <c r="ND288" s="515">
        <f>IF(OR(ND$167&lt;=EOMONTH($E117,$R117*(1-$O117)),ND$167&gt;EOMONTH($E117,$P117*12*(1-$O117)+$Q117*12*$O117+$R117*(1-$O117))),0,IF($X117="NNN",SUM(Expenses!NB$14:NB$18)*$F117,IF($X117="FSG",0,IF($X117="MG",SUMPRODUCT(Expenses!NB$14:NB$18,$Z117:$Z121)*$F117,MAX((Expenses!NB$15-$AB117/12)*$AA117*$F117,0)+MAX((Expenses!NB$14-$AB118/12)*$AA118*$F117,0)+MAX((Expenses!NB$17-$AB119/12)*$AA119*$F117,0)+MAX((Expenses!NB$16-$AB120/12)*$AA120*$F117,0)+MAX((Expenses!NB$18-$AB121/12)*$AA121*$F117,0)))))</f>
        <v>0</v>
      </c>
      <c r="NE288" s="515">
        <f>IF(OR(NE$167&lt;=EOMONTH($E117,$R117*(1-$O117)),NE$167&gt;EOMONTH($E117,$P117*12*(1-$O117)+$Q117*12*$O117+$R117*(1-$O117))),0,IF($X117="NNN",SUM(Expenses!NC$14:NC$18)*$F117,IF($X117="FSG",0,IF($X117="MG",SUMPRODUCT(Expenses!NC$14:NC$18,$Z117:$Z121)*$F117,MAX((Expenses!NC$15-$AB117/12)*$AA117*$F117,0)+MAX((Expenses!NC$14-$AB118/12)*$AA118*$F117,0)+MAX((Expenses!NC$17-$AB119/12)*$AA119*$F117,0)+MAX((Expenses!NC$16-$AB120/12)*$AA120*$F117,0)+MAX((Expenses!NC$18-$AB121/12)*$AA121*$F117,0)))))</f>
        <v>0</v>
      </c>
      <c r="NF288" s="515">
        <f>IF(OR(NF$167&lt;=EOMONTH($E117,$R117*(1-$O117)),NF$167&gt;EOMONTH($E117,$P117*12*(1-$O117)+$Q117*12*$O117+$R117*(1-$O117))),0,IF($X117="NNN",SUM(Expenses!ND$14:ND$18)*$F117,IF($X117="FSG",0,IF($X117="MG",SUMPRODUCT(Expenses!ND$14:ND$18,$Z117:$Z121)*$F117,MAX((Expenses!ND$15-$AB117/12)*$AA117*$F117,0)+MAX((Expenses!ND$14-$AB118/12)*$AA118*$F117,0)+MAX((Expenses!ND$17-$AB119/12)*$AA119*$F117,0)+MAX((Expenses!ND$16-$AB120/12)*$AA120*$F117,0)+MAX((Expenses!ND$18-$AB121/12)*$AA121*$F117,0)))))</f>
        <v>0</v>
      </c>
      <c r="NG288" s="515">
        <f>IF(OR(NG$167&lt;=EOMONTH($E117,$R117*(1-$O117)),NG$167&gt;EOMONTH($E117,$P117*12*(1-$O117)+$Q117*12*$O117+$R117*(1-$O117))),0,IF($X117="NNN",SUM(Expenses!NE$14:NE$18)*$F117,IF($X117="FSG",0,IF($X117="MG",SUMPRODUCT(Expenses!NE$14:NE$18,$Z117:$Z121)*$F117,MAX((Expenses!NE$15-$AB117/12)*$AA117*$F117,0)+MAX((Expenses!NE$14-$AB118/12)*$AA118*$F117,0)+MAX((Expenses!NE$17-$AB119/12)*$AA119*$F117,0)+MAX((Expenses!NE$16-$AB120/12)*$AA120*$F117,0)+MAX((Expenses!NE$18-$AB121/12)*$AA121*$F117,0)))))</f>
        <v>0</v>
      </c>
      <c r="NH288" s="515">
        <f>IF(OR(NH$167&lt;=EOMONTH($E117,$R117*(1-$O117)),NH$167&gt;EOMONTH($E117,$P117*12*(1-$O117)+$Q117*12*$O117+$R117*(1-$O117))),0,IF($X117="NNN",SUM(Expenses!NF$14:NF$18)*$F117,IF($X117="FSG",0,IF($X117="MG",SUMPRODUCT(Expenses!NF$14:NF$18,$Z117:$Z121)*$F117,MAX((Expenses!NF$15-$AB117/12)*$AA117*$F117,0)+MAX((Expenses!NF$14-$AB118/12)*$AA118*$F117,0)+MAX((Expenses!NF$17-$AB119/12)*$AA119*$F117,0)+MAX((Expenses!NF$16-$AB120/12)*$AA120*$F117,0)+MAX((Expenses!NF$18-$AB121/12)*$AA121*$F117,0)))))</f>
        <v>0</v>
      </c>
      <c r="NI288" s="515">
        <f>IF(OR(NI$167&lt;=EOMONTH($E117,$R117*(1-$O117)),NI$167&gt;EOMONTH($E117,$P117*12*(1-$O117)+$Q117*12*$O117+$R117*(1-$O117))),0,IF($X117="NNN",SUM(Expenses!NG$14:NG$18)*$F117,IF($X117="FSG",0,IF($X117="MG",SUMPRODUCT(Expenses!NG$14:NG$18,$Z117:$Z121)*$F117,MAX((Expenses!NG$15-$AB117/12)*$AA117*$F117,0)+MAX((Expenses!NG$14-$AB118/12)*$AA118*$F117,0)+MAX((Expenses!NG$17-$AB119/12)*$AA119*$F117,0)+MAX((Expenses!NG$16-$AB120/12)*$AA120*$F117,0)+MAX((Expenses!NG$18-$AB121/12)*$AA121*$F117,0)))))</f>
        <v>0</v>
      </c>
      <c r="NJ288" s="515">
        <f>IF(OR(NJ$167&lt;=EOMONTH($E117,$R117*(1-$O117)),NJ$167&gt;EOMONTH($E117,$P117*12*(1-$O117)+$Q117*12*$O117+$R117*(1-$O117))),0,IF($X117="NNN",SUM(Expenses!NH$14:NH$18)*$F117,IF($X117="FSG",0,IF($X117="MG",SUMPRODUCT(Expenses!NH$14:NH$18,$Z117:$Z121)*$F117,MAX((Expenses!NH$15-$AB117/12)*$AA117*$F117,0)+MAX((Expenses!NH$14-$AB118/12)*$AA118*$F117,0)+MAX((Expenses!NH$17-$AB119/12)*$AA119*$F117,0)+MAX((Expenses!NH$16-$AB120/12)*$AA120*$F117,0)+MAX((Expenses!NH$18-$AB121/12)*$AA121*$F117,0)))))</f>
        <v>0</v>
      </c>
      <c r="NK288" s="518">
        <f>IF(OR(NK$167&lt;=EOMONTH($E117,$R117*(1-$O117)),NK$167&gt;EOMONTH($E117,$P117*12*(1-$O117)+$Q117*12*$O117+$R117*(1-$O117))),0,IF($X117="NNN",SUM(Expenses!NI$14:NI$18)*$F117,IF($X117="FSG",0,IF($X117="MG",SUMPRODUCT(Expenses!NI$14:NI$18,$Z117:$Z121)*$F117,MAX((Expenses!NI$15-$AB117/12)*$AA117*$F117,0)+MAX((Expenses!NI$14-$AB118/12)*$AA118*$F117,0)+MAX((Expenses!NI$17-$AB119/12)*$AA119*$F117,0)+MAX((Expenses!NI$16-$AB120/12)*$AA120*$F117,0)+MAX((Expenses!NI$18-$AB121/12)*$AA121*$F117,0)))))</f>
        <v>0</v>
      </c>
    </row>
    <row r="289" spans="1:375" s="384" customFormat="1" ht="13.8" x14ac:dyDescent="0.3">
      <c r="A289" s="519">
        <f t="shared" si="452"/>
        <v>0</v>
      </c>
      <c r="B289" s="446"/>
      <c r="C289" s="520" t="s">
        <v>336</v>
      </c>
      <c r="D289" s="521">
        <f t="shared" ref="D289:BO289" si="477">SUM(D282:D288)</f>
        <v>0</v>
      </c>
      <c r="E289" s="521">
        <f t="shared" si="477"/>
        <v>0</v>
      </c>
      <c r="F289" s="521">
        <f t="shared" si="477"/>
        <v>0</v>
      </c>
      <c r="G289" s="521">
        <f t="shared" si="477"/>
        <v>0</v>
      </c>
      <c r="H289" s="521">
        <f t="shared" si="477"/>
        <v>0</v>
      </c>
      <c r="I289" s="521">
        <f t="shared" si="477"/>
        <v>0</v>
      </c>
      <c r="J289" s="521">
        <f t="shared" si="477"/>
        <v>0</v>
      </c>
      <c r="K289" s="521">
        <f t="shared" si="477"/>
        <v>0</v>
      </c>
      <c r="L289" s="521">
        <f t="shared" si="477"/>
        <v>0</v>
      </c>
      <c r="M289" s="521">
        <f t="shared" si="477"/>
        <v>0</v>
      </c>
      <c r="N289" s="521">
        <f t="shared" si="477"/>
        <v>0</v>
      </c>
      <c r="O289" s="521">
        <f t="shared" si="477"/>
        <v>0</v>
      </c>
      <c r="P289" s="521">
        <f t="shared" si="477"/>
        <v>0</v>
      </c>
      <c r="Q289" s="521">
        <f t="shared" si="477"/>
        <v>0</v>
      </c>
      <c r="R289" s="521">
        <f t="shared" si="477"/>
        <v>0</v>
      </c>
      <c r="S289" s="521">
        <f t="shared" si="477"/>
        <v>0</v>
      </c>
      <c r="T289" s="521">
        <f t="shared" si="477"/>
        <v>0</v>
      </c>
      <c r="U289" s="521">
        <f t="shared" si="477"/>
        <v>0</v>
      </c>
      <c r="V289" s="521">
        <f t="shared" si="477"/>
        <v>0</v>
      </c>
      <c r="W289" s="521">
        <f t="shared" si="477"/>
        <v>0</v>
      </c>
      <c r="X289" s="521">
        <f t="shared" si="477"/>
        <v>0</v>
      </c>
      <c r="Y289" s="521">
        <f t="shared" si="477"/>
        <v>0</v>
      </c>
      <c r="Z289" s="521">
        <f t="shared" si="477"/>
        <v>0</v>
      </c>
      <c r="AA289" s="521">
        <f t="shared" si="477"/>
        <v>0</v>
      </c>
      <c r="AB289" s="521">
        <f t="shared" si="477"/>
        <v>0</v>
      </c>
      <c r="AC289" s="521">
        <f t="shared" si="477"/>
        <v>0</v>
      </c>
      <c r="AD289" s="521">
        <f t="shared" si="477"/>
        <v>0</v>
      </c>
      <c r="AE289" s="521">
        <f t="shared" si="477"/>
        <v>0</v>
      </c>
      <c r="AF289" s="521">
        <f t="shared" si="477"/>
        <v>0</v>
      </c>
      <c r="AG289" s="521">
        <f t="shared" si="477"/>
        <v>0</v>
      </c>
      <c r="AH289" s="521">
        <f t="shared" si="477"/>
        <v>0</v>
      </c>
      <c r="AI289" s="521">
        <f t="shared" si="477"/>
        <v>0</v>
      </c>
      <c r="AJ289" s="521">
        <f t="shared" si="477"/>
        <v>0</v>
      </c>
      <c r="AK289" s="521">
        <f t="shared" si="477"/>
        <v>0</v>
      </c>
      <c r="AL289" s="521">
        <f t="shared" si="477"/>
        <v>0</v>
      </c>
      <c r="AM289" s="521">
        <f t="shared" si="477"/>
        <v>0</v>
      </c>
      <c r="AN289" s="521">
        <f t="shared" si="477"/>
        <v>0</v>
      </c>
      <c r="AO289" s="521">
        <f t="shared" si="477"/>
        <v>0</v>
      </c>
      <c r="AP289" s="521">
        <f t="shared" si="477"/>
        <v>0</v>
      </c>
      <c r="AQ289" s="521">
        <f t="shared" si="477"/>
        <v>0</v>
      </c>
      <c r="AR289" s="521">
        <f t="shared" si="477"/>
        <v>0</v>
      </c>
      <c r="AS289" s="521">
        <f t="shared" si="477"/>
        <v>0</v>
      </c>
      <c r="AT289" s="521">
        <f t="shared" si="477"/>
        <v>0</v>
      </c>
      <c r="AU289" s="521">
        <f t="shared" si="477"/>
        <v>0</v>
      </c>
      <c r="AV289" s="521">
        <f t="shared" si="477"/>
        <v>0</v>
      </c>
      <c r="AW289" s="521">
        <f t="shared" si="477"/>
        <v>0</v>
      </c>
      <c r="AX289" s="521">
        <f t="shared" si="477"/>
        <v>0</v>
      </c>
      <c r="AY289" s="521">
        <f t="shared" si="477"/>
        <v>0</v>
      </c>
      <c r="AZ289" s="521">
        <f t="shared" si="477"/>
        <v>0</v>
      </c>
      <c r="BA289" s="521">
        <f t="shared" si="477"/>
        <v>0</v>
      </c>
      <c r="BB289" s="521">
        <f t="shared" si="477"/>
        <v>0</v>
      </c>
      <c r="BC289" s="521">
        <f t="shared" si="477"/>
        <v>0</v>
      </c>
      <c r="BD289" s="521">
        <f t="shared" si="477"/>
        <v>0</v>
      </c>
      <c r="BE289" s="521">
        <f t="shared" si="477"/>
        <v>0</v>
      </c>
      <c r="BF289" s="521">
        <f t="shared" si="477"/>
        <v>0</v>
      </c>
      <c r="BG289" s="521">
        <f t="shared" si="477"/>
        <v>0</v>
      </c>
      <c r="BH289" s="521">
        <f t="shared" si="477"/>
        <v>0</v>
      </c>
      <c r="BI289" s="521">
        <f t="shared" si="477"/>
        <v>0</v>
      </c>
      <c r="BJ289" s="521">
        <f t="shared" si="477"/>
        <v>0</v>
      </c>
      <c r="BK289" s="521">
        <f t="shared" si="477"/>
        <v>0</v>
      </c>
      <c r="BL289" s="521">
        <f t="shared" si="477"/>
        <v>0</v>
      </c>
      <c r="BM289" s="521">
        <f t="shared" si="477"/>
        <v>0</v>
      </c>
      <c r="BN289" s="521">
        <f t="shared" si="477"/>
        <v>0</v>
      </c>
      <c r="BO289" s="521">
        <f t="shared" si="477"/>
        <v>0</v>
      </c>
      <c r="BP289" s="521">
        <f t="shared" ref="BP289:EA289" si="478">SUM(BP282:BP288)</f>
        <v>0</v>
      </c>
      <c r="BQ289" s="521">
        <f t="shared" si="478"/>
        <v>0</v>
      </c>
      <c r="BR289" s="521">
        <f t="shared" si="478"/>
        <v>0</v>
      </c>
      <c r="BS289" s="521">
        <f t="shared" si="478"/>
        <v>0</v>
      </c>
      <c r="BT289" s="521">
        <f t="shared" si="478"/>
        <v>0</v>
      </c>
      <c r="BU289" s="521">
        <f t="shared" si="478"/>
        <v>0</v>
      </c>
      <c r="BV289" s="521">
        <f t="shared" si="478"/>
        <v>0</v>
      </c>
      <c r="BW289" s="521">
        <f t="shared" si="478"/>
        <v>0</v>
      </c>
      <c r="BX289" s="521">
        <f t="shared" si="478"/>
        <v>0</v>
      </c>
      <c r="BY289" s="521">
        <f t="shared" si="478"/>
        <v>0</v>
      </c>
      <c r="BZ289" s="521">
        <f t="shared" si="478"/>
        <v>0</v>
      </c>
      <c r="CA289" s="521">
        <f t="shared" si="478"/>
        <v>0</v>
      </c>
      <c r="CB289" s="521">
        <f t="shared" si="478"/>
        <v>0</v>
      </c>
      <c r="CC289" s="521">
        <f t="shared" si="478"/>
        <v>0</v>
      </c>
      <c r="CD289" s="521">
        <f t="shared" si="478"/>
        <v>0</v>
      </c>
      <c r="CE289" s="521">
        <f t="shared" si="478"/>
        <v>0</v>
      </c>
      <c r="CF289" s="521">
        <f t="shared" si="478"/>
        <v>0</v>
      </c>
      <c r="CG289" s="521">
        <f t="shared" si="478"/>
        <v>0</v>
      </c>
      <c r="CH289" s="521">
        <f t="shared" si="478"/>
        <v>0</v>
      </c>
      <c r="CI289" s="521">
        <f t="shared" si="478"/>
        <v>0</v>
      </c>
      <c r="CJ289" s="521">
        <f t="shared" si="478"/>
        <v>0</v>
      </c>
      <c r="CK289" s="521">
        <f t="shared" si="478"/>
        <v>0</v>
      </c>
      <c r="CL289" s="521">
        <f t="shared" si="478"/>
        <v>0</v>
      </c>
      <c r="CM289" s="521">
        <f t="shared" si="478"/>
        <v>0</v>
      </c>
      <c r="CN289" s="521">
        <f t="shared" si="478"/>
        <v>0</v>
      </c>
      <c r="CO289" s="521">
        <f t="shared" si="478"/>
        <v>0</v>
      </c>
      <c r="CP289" s="521">
        <f t="shared" si="478"/>
        <v>0</v>
      </c>
      <c r="CQ289" s="521">
        <f t="shared" si="478"/>
        <v>0</v>
      </c>
      <c r="CR289" s="521">
        <f t="shared" si="478"/>
        <v>0</v>
      </c>
      <c r="CS289" s="521">
        <f t="shared" si="478"/>
        <v>0</v>
      </c>
      <c r="CT289" s="521">
        <f t="shared" si="478"/>
        <v>0</v>
      </c>
      <c r="CU289" s="521">
        <f t="shared" si="478"/>
        <v>0</v>
      </c>
      <c r="CV289" s="521">
        <f t="shared" si="478"/>
        <v>0</v>
      </c>
      <c r="CW289" s="521">
        <f t="shared" si="478"/>
        <v>0</v>
      </c>
      <c r="CX289" s="521">
        <f t="shared" si="478"/>
        <v>0</v>
      </c>
      <c r="CY289" s="521">
        <f t="shared" si="478"/>
        <v>0</v>
      </c>
      <c r="CZ289" s="521">
        <f t="shared" si="478"/>
        <v>0</v>
      </c>
      <c r="DA289" s="521">
        <f t="shared" si="478"/>
        <v>0</v>
      </c>
      <c r="DB289" s="521">
        <f t="shared" si="478"/>
        <v>0</v>
      </c>
      <c r="DC289" s="521">
        <f t="shared" si="478"/>
        <v>0</v>
      </c>
      <c r="DD289" s="521">
        <f t="shared" si="478"/>
        <v>0</v>
      </c>
      <c r="DE289" s="521">
        <f t="shared" si="478"/>
        <v>0</v>
      </c>
      <c r="DF289" s="521">
        <f t="shared" si="478"/>
        <v>0</v>
      </c>
      <c r="DG289" s="521">
        <f t="shared" si="478"/>
        <v>0</v>
      </c>
      <c r="DH289" s="521">
        <f t="shared" si="478"/>
        <v>0</v>
      </c>
      <c r="DI289" s="521">
        <f t="shared" si="478"/>
        <v>0</v>
      </c>
      <c r="DJ289" s="521">
        <f t="shared" si="478"/>
        <v>0</v>
      </c>
      <c r="DK289" s="521">
        <f t="shared" si="478"/>
        <v>0</v>
      </c>
      <c r="DL289" s="521">
        <f t="shared" si="478"/>
        <v>0</v>
      </c>
      <c r="DM289" s="521">
        <f t="shared" si="478"/>
        <v>0</v>
      </c>
      <c r="DN289" s="521">
        <f t="shared" si="478"/>
        <v>0</v>
      </c>
      <c r="DO289" s="521">
        <f t="shared" si="478"/>
        <v>0</v>
      </c>
      <c r="DP289" s="521">
        <f t="shared" si="478"/>
        <v>0</v>
      </c>
      <c r="DQ289" s="521">
        <f t="shared" si="478"/>
        <v>0</v>
      </c>
      <c r="DR289" s="521">
        <f t="shared" si="478"/>
        <v>0</v>
      </c>
      <c r="DS289" s="521">
        <f t="shared" si="478"/>
        <v>0</v>
      </c>
      <c r="DT289" s="521">
        <f t="shared" si="478"/>
        <v>0</v>
      </c>
      <c r="DU289" s="521">
        <f t="shared" si="478"/>
        <v>0</v>
      </c>
      <c r="DV289" s="521">
        <f t="shared" si="478"/>
        <v>0</v>
      </c>
      <c r="DW289" s="521">
        <f t="shared" si="478"/>
        <v>0</v>
      </c>
      <c r="DX289" s="521">
        <f t="shared" si="478"/>
        <v>0</v>
      </c>
      <c r="DY289" s="521">
        <f t="shared" si="478"/>
        <v>0</v>
      </c>
      <c r="DZ289" s="521">
        <f t="shared" si="478"/>
        <v>0</v>
      </c>
      <c r="EA289" s="521">
        <f t="shared" si="478"/>
        <v>0</v>
      </c>
      <c r="EB289" s="521">
        <f t="shared" ref="EB289:GM289" si="479">SUM(EB282:EB288)</f>
        <v>0</v>
      </c>
      <c r="EC289" s="521">
        <f t="shared" si="479"/>
        <v>0</v>
      </c>
      <c r="ED289" s="521">
        <f t="shared" si="479"/>
        <v>0</v>
      </c>
      <c r="EE289" s="521">
        <f t="shared" si="479"/>
        <v>0</v>
      </c>
      <c r="EF289" s="521">
        <f t="shared" si="479"/>
        <v>0</v>
      </c>
      <c r="EG289" s="521">
        <f t="shared" si="479"/>
        <v>0</v>
      </c>
      <c r="EH289" s="521">
        <f t="shared" si="479"/>
        <v>0</v>
      </c>
      <c r="EI289" s="521">
        <f t="shared" si="479"/>
        <v>0</v>
      </c>
      <c r="EJ289" s="521">
        <f t="shared" si="479"/>
        <v>0</v>
      </c>
      <c r="EK289" s="521">
        <f t="shared" si="479"/>
        <v>0</v>
      </c>
      <c r="EL289" s="521">
        <f t="shared" si="479"/>
        <v>0</v>
      </c>
      <c r="EM289" s="521">
        <f t="shared" si="479"/>
        <v>0</v>
      </c>
      <c r="EN289" s="521">
        <f t="shared" si="479"/>
        <v>0</v>
      </c>
      <c r="EO289" s="521">
        <f t="shared" si="479"/>
        <v>0</v>
      </c>
      <c r="EP289" s="521">
        <f t="shared" si="479"/>
        <v>0</v>
      </c>
      <c r="EQ289" s="521">
        <f t="shared" si="479"/>
        <v>0</v>
      </c>
      <c r="ER289" s="521">
        <f t="shared" si="479"/>
        <v>0</v>
      </c>
      <c r="ES289" s="521">
        <f t="shared" si="479"/>
        <v>0</v>
      </c>
      <c r="ET289" s="521">
        <f t="shared" si="479"/>
        <v>0</v>
      </c>
      <c r="EU289" s="521">
        <f t="shared" si="479"/>
        <v>0</v>
      </c>
      <c r="EV289" s="521">
        <f t="shared" si="479"/>
        <v>0</v>
      </c>
      <c r="EW289" s="521">
        <f t="shared" si="479"/>
        <v>0</v>
      </c>
      <c r="EX289" s="521">
        <f t="shared" si="479"/>
        <v>0</v>
      </c>
      <c r="EY289" s="521">
        <f t="shared" si="479"/>
        <v>0</v>
      </c>
      <c r="EZ289" s="521">
        <f t="shared" si="479"/>
        <v>0</v>
      </c>
      <c r="FA289" s="521">
        <f t="shared" si="479"/>
        <v>0</v>
      </c>
      <c r="FB289" s="521">
        <f t="shared" si="479"/>
        <v>0</v>
      </c>
      <c r="FC289" s="521">
        <f t="shared" si="479"/>
        <v>0</v>
      </c>
      <c r="FD289" s="521">
        <f t="shared" si="479"/>
        <v>0</v>
      </c>
      <c r="FE289" s="521">
        <f t="shared" si="479"/>
        <v>0</v>
      </c>
      <c r="FF289" s="521">
        <f t="shared" si="479"/>
        <v>0</v>
      </c>
      <c r="FG289" s="521">
        <f t="shared" si="479"/>
        <v>0</v>
      </c>
      <c r="FH289" s="521">
        <f t="shared" si="479"/>
        <v>0</v>
      </c>
      <c r="FI289" s="521">
        <f t="shared" si="479"/>
        <v>0</v>
      </c>
      <c r="FJ289" s="521">
        <f t="shared" si="479"/>
        <v>0</v>
      </c>
      <c r="FK289" s="521">
        <f t="shared" si="479"/>
        <v>0</v>
      </c>
      <c r="FL289" s="521">
        <f t="shared" si="479"/>
        <v>0</v>
      </c>
      <c r="FM289" s="521">
        <f t="shared" si="479"/>
        <v>0</v>
      </c>
      <c r="FN289" s="521">
        <f t="shared" si="479"/>
        <v>0</v>
      </c>
      <c r="FO289" s="521">
        <f t="shared" si="479"/>
        <v>0</v>
      </c>
      <c r="FP289" s="521">
        <f t="shared" si="479"/>
        <v>0</v>
      </c>
      <c r="FQ289" s="521">
        <f t="shared" si="479"/>
        <v>0</v>
      </c>
      <c r="FR289" s="521">
        <f t="shared" si="479"/>
        <v>0</v>
      </c>
      <c r="FS289" s="521">
        <f t="shared" si="479"/>
        <v>0</v>
      </c>
      <c r="FT289" s="521">
        <f t="shared" si="479"/>
        <v>0</v>
      </c>
      <c r="FU289" s="521">
        <f t="shared" si="479"/>
        <v>0</v>
      </c>
      <c r="FV289" s="521">
        <f t="shared" si="479"/>
        <v>0</v>
      </c>
      <c r="FW289" s="521">
        <f t="shared" si="479"/>
        <v>0</v>
      </c>
      <c r="FX289" s="521">
        <f t="shared" si="479"/>
        <v>0</v>
      </c>
      <c r="FY289" s="521">
        <f t="shared" si="479"/>
        <v>0</v>
      </c>
      <c r="FZ289" s="521">
        <f t="shared" si="479"/>
        <v>0</v>
      </c>
      <c r="GA289" s="521">
        <f t="shared" si="479"/>
        <v>0</v>
      </c>
      <c r="GB289" s="521">
        <f t="shared" si="479"/>
        <v>0</v>
      </c>
      <c r="GC289" s="521">
        <f t="shared" si="479"/>
        <v>0</v>
      </c>
      <c r="GD289" s="521">
        <f t="shared" si="479"/>
        <v>0</v>
      </c>
      <c r="GE289" s="521">
        <f t="shared" si="479"/>
        <v>0</v>
      </c>
      <c r="GF289" s="521">
        <f t="shared" si="479"/>
        <v>0</v>
      </c>
      <c r="GG289" s="521">
        <f t="shared" si="479"/>
        <v>0</v>
      </c>
      <c r="GH289" s="521">
        <f t="shared" si="479"/>
        <v>0</v>
      </c>
      <c r="GI289" s="521">
        <f t="shared" si="479"/>
        <v>0</v>
      </c>
      <c r="GJ289" s="521">
        <f t="shared" si="479"/>
        <v>0</v>
      </c>
      <c r="GK289" s="521">
        <f t="shared" si="479"/>
        <v>0</v>
      </c>
      <c r="GL289" s="521">
        <f t="shared" si="479"/>
        <v>0</v>
      </c>
      <c r="GM289" s="521">
        <f t="shared" si="479"/>
        <v>0</v>
      </c>
      <c r="GN289" s="521">
        <f t="shared" ref="GN289:IY289" si="480">SUM(GN282:GN288)</f>
        <v>0</v>
      </c>
      <c r="GO289" s="521">
        <f t="shared" si="480"/>
        <v>0</v>
      </c>
      <c r="GP289" s="521">
        <f t="shared" si="480"/>
        <v>0</v>
      </c>
      <c r="GQ289" s="521">
        <f t="shared" si="480"/>
        <v>0</v>
      </c>
      <c r="GR289" s="521">
        <f t="shared" si="480"/>
        <v>0</v>
      </c>
      <c r="GS289" s="521">
        <f t="shared" si="480"/>
        <v>0</v>
      </c>
      <c r="GT289" s="521">
        <f t="shared" si="480"/>
        <v>0</v>
      </c>
      <c r="GU289" s="521">
        <f t="shared" si="480"/>
        <v>0</v>
      </c>
      <c r="GV289" s="521">
        <f t="shared" si="480"/>
        <v>0</v>
      </c>
      <c r="GW289" s="521">
        <f t="shared" si="480"/>
        <v>0</v>
      </c>
      <c r="GX289" s="521">
        <f t="shared" si="480"/>
        <v>0</v>
      </c>
      <c r="GY289" s="521">
        <f t="shared" si="480"/>
        <v>0</v>
      </c>
      <c r="GZ289" s="521">
        <f t="shared" si="480"/>
        <v>0</v>
      </c>
      <c r="HA289" s="521">
        <f t="shared" si="480"/>
        <v>0</v>
      </c>
      <c r="HB289" s="521">
        <f t="shared" si="480"/>
        <v>0</v>
      </c>
      <c r="HC289" s="521">
        <f t="shared" si="480"/>
        <v>0</v>
      </c>
      <c r="HD289" s="521">
        <f t="shared" si="480"/>
        <v>0</v>
      </c>
      <c r="HE289" s="521">
        <f t="shared" si="480"/>
        <v>0</v>
      </c>
      <c r="HF289" s="521">
        <f t="shared" si="480"/>
        <v>0</v>
      </c>
      <c r="HG289" s="521">
        <f t="shared" si="480"/>
        <v>0</v>
      </c>
      <c r="HH289" s="521">
        <f t="shared" si="480"/>
        <v>0</v>
      </c>
      <c r="HI289" s="521">
        <f t="shared" si="480"/>
        <v>0</v>
      </c>
      <c r="HJ289" s="521">
        <f t="shared" si="480"/>
        <v>0</v>
      </c>
      <c r="HK289" s="521">
        <f t="shared" si="480"/>
        <v>0</v>
      </c>
      <c r="HL289" s="521">
        <f t="shared" si="480"/>
        <v>0</v>
      </c>
      <c r="HM289" s="521">
        <f t="shared" si="480"/>
        <v>0</v>
      </c>
      <c r="HN289" s="521">
        <f t="shared" si="480"/>
        <v>0</v>
      </c>
      <c r="HO289" s="521">
        <f t="shared" si="480"/>
        <v>0</v>
      </c>
      <c r="HP289" s="521">
        <f t="shared" si="480"/>
        <v>0</v>
      </c>
      <c r="HQ289" s="521">
        <f t="shared" si="480"/>
        <v>0</v>
      </c>
      <c r="HR289" s="521">
        <f t="shared" si="480"/>
        <v>0</v>
      </c>
      <c r="HS289" s="521">
        <f t="shared" si="480"/>
        <v>0</v>
      </c>
      <c r="HT289" s="521">
        <f t="shared" si="480"/>
        <v>0</v>
      </c>
      <c r="HU289" s="521">
        <f t="shared" si="480"/>
        <v>0</v>
      </c>
      <c r="HV289" s="521">
        <f t="shared" si="480"/>
        <v>0</v>
      </c>
      <c r="HW289" s="521">
        <f t="shared" si="480"/>
        <v>0</v>
      </c>
      <c r="HX289" s="521">
        <f t="shared" si="480"/>
        <v>0</v>
      </c>
      <c r="HY289" s="521">
        <f t="shared" si="480"/>
        <v>0</v>
      </c>
      <c r="HZ289" s="521">
        <f t="shared" si="480"/>
        <v>0</v>
      </c>
      <c r="IA289" s="521">
        <f t="shared" si="480"/>
        <v>0</v>
      </c>
      <c r="IB289" s="521">
        <f t="shared" si="480"/>
        <v>0</v>
      </c>
      <c r="IC289" s="521">
        <f t="shared" si="480"/>
        <v>0</v>
      </c>
      <c r="ID289" s="521">
        <f t="shared" si="480"/>
        <v>0</v>
      </c>
      <c r="IE289" s="521">
        <f t="shared" si="480"/>
        <v>0</v>
      </c>
      <c r="IF289" s="521">
        <f t="shared" si="480"/>
        <v>0</v>
      </c>
      <c r="IG289" s="521">
        <f t="shared" si="480"/>
        <v>0</v>
      </c>
      <c r="IH289" s="521">
        <f t="shared" si="480"/>
        <v>0</v>
      </c>
      <c r="II289" s="521">
        <f t="shared" si="480"/>
        <v>0</v>
      </c>
      <c r="IJ289" s="521">
        <f t="shared" si="480"/>
        <v>0</v>
      </c>
      <c r="IK289" s="521">
        <f t="shared" si="480"/>
        <v>0</v>
      </c>
      <c r="IL289" s="521">
        <f t="shared" si="480"/>
        <v>0</v>
      </c>
      <c r="IM289" s="521">
        <f t="shared" si="480"/>
        <v>0</v>
      </c>
      <c r="IN289" s="521">
        <f t="shared" si="480"/>
        <v>0</v>
      </c>
      <c r="IO289" s="521">
        <f t="shared" si="480"/>
        <v>0</v>
      </c>
      <c r="IP289" s="521">
        <f t="shared" si="480"/>
        <v>0</v>
      </c>
      <c r="IQ289" s="521">
        <f t="shared" si="480"/>
        <v>0</v>
      </c>
      <c r="IR289" s="521">
        <f t="shared" si="480"/>
        <v>0</v>
      </c>
      <c r="IS289" s="521">
        <f t="shared" si="480"/>
        <v>0</v>
      </c>
      <c r="IT289" s="521">
        <f t="shared" si="480"/>
        <v>0</v>
      </c>
      <c r="IU289" s="521">
        <f t="shared" si="480"/>
        <v>0</v>
      </c>
      <c r="IV289" s="521">
        <f t="shared" si="480"/>
        <v>0</v>
      </c>
      <c r="IW289" s="521">
        <f t="shared" si="480"/>
        <v>0</v>
      </c>
      <c r="IX289" s="521">
        <f t="shared" si="480"/>
        <v>0</v>
      </c>
      <c r="IY289" s="521">
        <f t="shared" si="480"/>
        <v>0</v>
      </c>
      <c r="IZ289" s="521">
        <f t="shared" ref="IZ289:LK289" si="481">SUM(IZ282:IZ288)</f>
        <v>0</v>
      </c>
      <c r="JA289" s="521">
        <f t="shared" si="481"/>
        <v>0</v>
      </c>
      <c r="JB289" s="521">
        <f t="shared" si="481"/>
        <v>0</v>
      </c>
      <c r="JC289" s="521">
        <f t="shared" si="481"/>
        <v>0</v>
      </c>
      <c r="JD289" s="521">
        <f t="shared" si="481"/>
        <v>0</v>
      </c>
      <c r="JE289" s="521">
        <f t="shared" si="481"/>
        <v>0</v>
      </c>
      <c r="JF289" s="521">
        <f t="shared" si="481"/>
        <v>0</v>
      </c>
      <c r="JG289" s="521">
        <f t="shared" si="481"/>
        <v>0</v>
      </c>
      <c r="JH289" s="521">
        <f t="shared" si="481"/>
        <v>0</v>
      </c>
      <c r="JI289" s="521">
        <f t="shared" si="481"/>
        <v>0</v>
      </c>
      <c r="JJ289" s="521">
        <f t="shared" si="481"/>
        <v>0</v>
      </c>
      <c r="JK289" s="521">
        <f t="shared" si="481"/>
        <v>0</v>
      </c>
      <c r="JL289" s="521">
        <f t="shared" si="481"/>
        <v>0</v>
      </c>
      <c r="JM289" s="521">
        <f t="shared" si="481"/>
        <v>0</v>
      </c>
      <c r="JN289" s="521">
        <f t="shared" si="481"/>
        <v>0</v>
      </c>
      <c r="JO289" s="521">
        <f t="shared" si="481"/>
        <v>0</v>
      </c>
      <c r="JP289" s="521">
        <f t="shared" si="481"/>
        <v>0</v>
      </c>
      <c r="JQ289" s="521">
        <f t="shared" si="481"/>
        <v>0</v>
      </c>
      <c r="JR289" s="521">
        <f t="shared" si="481"/>
        <v>0</v>
      </c>
      <c r="JS289" s="521">
        <f t="shared" si="481"/>
        <v>0</v>
      </c>
      <c r="JT289" s="521">
        <f t="shared" si="481"/>
        <v>0</v>
      </c>
      <c r="JU289" s="521">
        <f t="shared" si="481"/>
        <v>0</v>
      </c>
      <c r="JV289" s="521">
        <f t="shared" si="481"/>
        <v>0</v>
      </c>
      <c r="JW289" s="521">
        <f t="shared" si="481"/>
        <v>0</v>
      </c>
      <c r="JX289" s="521">
        <f t="shared" si="481"/>
        <v>0</v>
      </c>
      <c r="JY289" s="521">
        <f t="shared" si="481"/>
        <v>0</v>
      </c>
      <c r="JZ289" s="521">
        <f t="shared" si="481"/>
        <v>0</v>
      </c>
      <c r="KA289" s="521">
        <f t="shared" si="481"/>
        <v>0</v>
      </c>
      <c r="KB289" s="521">
        <f t="shared" si="481"/>
        <v>0</v>
      </c>
      <c r="KC289" s="521">
        <f t="shared" si="481"/>
        <v>0</v>
      </c>
      <c r="KD289" s="521">
        <f t="shared" si="481"/>
        <v>0</v>
      </c>
      <c r="KE289" s="521">
        <f t="shared" si="481"/>
        <v>0</v>
      </c>
      <c r="KF289" s="521">
        <f t="shared" si="481"/>
        <v>0</v>
      </c>
      <c r="KG289" s="521">
        <f t="shared" si="481"/>
        <v>0</v>
      </c>
      <c r="KH289" s="521">
        <f t="shared" si="481"/>
        <v>0</v>
      </c>
      <c r="KI289" s="521">
        <f t="shared" si="481"/>
        <v>0</v>
      </c>
      <c r="KJ289" s="521">
        <f t="shared" si="481"/>
        <v>0</v>
      </c>
      <c r="KK289" s="521">
        <f t="shared" si="481"/>
        <v>0</v>
      </c>
      <c r="KL289" s="521">
        <f t="shared" si="481"/>
        <v>0</v>
      </c>
      <c r="KM289" s="521">
        <f t="shared" si="481"/>
        <v>0</v>
      </c>
      <c r="KN289" s="521">
        <f t="shared" si="481"/>
        <v>0</v>
      </c>
      <c r="KO289" s="521">
        <f t="shared" si="481"/>
        <v>0</v>
      </c>
      <c r="KP289" s="521">
        <f t="shared" si="481"/>
        <v>0</v>
      </c>
      <c r="KQ289" s="521">
        <f t="shared" si="481"/>
        <v>0</v>
      </c>
      <c r="KR289" s="521">
        <f t="shared" si="481"/>
        <v>0</v>
      </c>
      <c r="KS289" s="521">
        <f t="shared" si="481"/>
        <v>0</v>
      </c>
      <c r="KT289" s="521">
        <f t="shared" si="481"/>
        <v>0</v>
      </c>
      <c r="KU289" s="521">
        <f t="shared" si="481"/>
        <v>0</v>
      </c>
      <c r="KV289" s="521">
        <f t="shared" si="481"/>
        <v>0</v>
      </c>
      <c r="KW289" s="521">
        <f t="shared" si="481"/>
        <v>0</v>
      </c>
      <c r="KX289" s="521">
        <f t="shared" si="481"/>
        <v>0</v>
      </c>
      <c r="KY289" s="521">
        <f t="shared" si="481"/>
        <v>0</v>
      </c>
      <c r="KZ289" s="521">
        <f t="shared" si="481"/>
        <v>0</v>
      </c>
      <c r="LA289" s="521">
        <f t="shared" si="481"/>
        <v>0</v>
      </c>
      <c r="LB289" s="521">
        <f t="shared" si="481"/>
        <v>0</v>
      </c>
      <c r="LC289" s="521">
        <f t="shared" si="481"/>
        <v>0</v>
      </c>
      <c r="LD289" s="521">
        <f t="shared" si="481"/>
        <v>0</v>
      </c>
      <c r="LE289" s="521">
        <f t="shared" si="481"/>
        <v>0</v>
      </c>
      <c r="LF289" s="521">
        <f t="shared" si="481"/>
        <v>0</v>
      </c>
      <c r="LG289" s="521">
        <f t="shared" si="481"/>
        <v>0</v>
      </c>
      <c r="LH289" s="521">
        <f t="shared" si="481"/>
        <v>0</v>
      </c>
      <c r="LI289" s="521">
        <f t="shared" si="481"/>
        <v>0</v>
      </c>
      <c r="LJ289" s="521">
        <f t="shared" si="481"/>
        <v>0</v>
      </c>
      <c r="LK289" s="521">
        <f t="shared" si="481"/>
        <v>0</v>
      </c>
      <c r="LL289" s="521">
        <f t="shared" ref="LL289:NK289" si="482">SUM(LL282:LL288)</f>
        <v>0</v>
      </c>
      <c r="LM289" s="521">
        <f t="shared" si="482"/>
        <v>0</v>
      </c>
      <c r="LN289" s="521">
        <f t="shared" si="482"/>
        <v>0</v>
      </c>
      <c r="LO289" s="521">
        <f t="shared" si="482"/>
        <v>0</v>
      </c>
      <c r="LP289" s="521">
        <f t="shared" si="482"/>
        <v>0</v>
      </c>
      <c r="LQ289" s="521">
        <f t="shared" si="482"/>
        <v>0</v>
      </c>
      <c r="LR289" s="521">
        <f t="shared" si="482"/>
        <v>0</v>
      </c>
      <c r="LS289" s="521">
        <f t="shared" si="482"/>
        <v>0</v>
      </c>
      <c r="LT289" s="521">
        <f t="shared" si="482"/>
        <v>0</v>
      </c>
      <c r="LU289" s="521">
        <f t="shared" si="482"/>
        <v>0</v>
      </c>
      <c r="LV289" s="521">
        <f t="shared" si="482"/>
        <v>0</v>
      </c>
      <c r="LW289" s="521">
        <f t="shared" si="482"/>
        <v>0</v>
      </c>
      <c r="LX289" s="521">
        <f t="shared" si="482"/>
        <v>0</v>
      </c>
      <c r="LY289" s="521">
        <f t="shared" si="482"/>
        <v>0</v>
      </c>
      <c r="LZ289" s="521">
        <f t="shared" si="482"/>
        <v>0</v>
      </c>
      <c r="MA289" s="521">
        <f t="shared" si="482"/>
        <v>0</v>
      </c>
      <c r="MB289" s="521">
        <f t="shared" si="482"/>
        <v>0</v>
      </c>
      <c r="MC289" s="521">
        <f t="shared" si="482"/>
        <v>0</v>
      </c>
      <c r="MD289" s="521">
        <f t="shared" si="482"/>
        <v>0</v>
      </c>
      <c r="ME289" s="521">
        <f t="shared" si="482"/>
        <v>0</v>
      </c>
      <c r="MF289" s="521">
        <f t="shared" si="482"/>
        <v>0</v>
      </c>
      <c r="MG289" s="521">
        <f t="shared" si="482"/>
        <v>0</v>
      </c>
      <c r="MH289" s="521">
        <f t="shared" si="482"/>
        <v>0</v>
      </c>
      <c r="MI289" s="521">
        <f t="shared" si="482"/>
        <v>0</v>
      </c>
      <c r="MJ289" s="521">
        <f t="shared" si="482"/>
        <v>0</v>
      </c>
      <c r="MK289" s="521">
        <f t="shared" si="482"/>
        <v>0</v>
      </c>
      <c r="ML289" s="521">
        <f t="shared" si="482"/>
        <v>0</v>
      </c>
      <c r="MM289" s="521">
        <f t="shared" si="482"/>
        <v>0</v>
      </c>
      <c r="MN289" s="521">
        <f t="shared" si="482"/>
        <v>0</v>
      </c>
      <c r="MO289" s="521">
        <f t="shared" si="482"/>
        <v>0</v>
      </c>
      <c r="MP289" s="521">
        <f t="shared" si="482"/>
        <v>0</v>
      </c>
      <c r="MQ289" s="521">
        <f t="shared" si="482"/>
        <v>0</v>
      </c>
      <c r="MR289" s="521">
        <f t="shared" si="482"/>
        <v>0</v>
      </c>
      <c r="MS289" s="521">
        <f t="shared" si="482"/>
        <v>0</v>
      </c>
      <c r="MT289" s="521">
        <f t="shared" si="482"/>
        <v>0</v>
      </c>
      <c r="MU289" s="521">
        <f t="shared" si="482"/>
        <v>0</v>
      </c>
      <c r="MV289" s="521">
        <f t="shared" si="482"/>
        <v>0</v>
      </c>
      <c r="MW289" s="521">
        <f t="shared" si="482"/>
        <v>0</v>
      </c>
      <c r="MX289" s="521">
        <f t="shared" si="482"/>
        <v>0</v>
      </c>
      <c r="MY289" s="521">
        <f t="shared" si="482"/>
        <v>0</v>
      </c>
      <c r="MZ289" s="521">
        <f t="shared" si="482"/>
        <v>0</v>
      </c>
      <c r="NA289" s="521">
        <f t="shared" si="482"/>
        <v>0</v>
      </c>
      <c r="NB289" s="521">
        <f t="shared" si="482"/>
        <v>0</v>
      </c>
      <c r="NC289" s="521">
        <f t="shared" si="482"/>
        <v>0</v>
      </c>
      <c r="ND289" s="521">
        <f t="shared" si="482"/>
        <v>0</v>
      </c>
      <c r="NE289" s="521">
        <f t="shared" si="482"/>
        <v>0</v>
      </c>
      <c r="NF289" s="521">
        <f t="shared" si="482"/>
        <v>0</v>
      </c>
      <c r="NG289" s="521">
        <f t="shared" si="482"/>
        <v>0</v>
      </c>
      <c r="NH289" s="521">
        <f t="shared" si="482"/>
        <v>0</v>
      </c>
      <c r="NI289" s="521">
        <f t="shared" si="482"/>
        <v>0</v>
      </c>
      <c r="NJ289" s="521">
        <f t="shared" si="482"/>
        <v>0</v>
      </c>
      <c r="NK289" s="522">
        <f t="shared" si="482"/>
        <v>0</v>
      </c>
    </row>
    <row r="290" spans="1:375" s="384" customFormat="1" ht="13.8" x14ac:dyDescent="0.3">
      <c r="A290" s="517">
        <f t="shared" si="452"/>
        <v>0</v>
      </c>
      <c r="B290" s="421" t="s">
        <v>337</v>
      </c>
      <c r="C290" s="514" t="s">
        <v>338</v>
      </c>
      <c r="D290" s="515">
        <f>IF(AND(D$166&gt;=$AC$120,D$166&lt;=$AD$120),-FV($AE117,ROUNDDOWN(YEARFRAC($D$167,D$167,1),0),,-$AC117*$B117,0)/($AD$120-$AC$120+1),0)</f>
        <v>0</v>
      </c>
      <c r="E290" s="515">
        <f t="shared" ref="E290:BP290" si="483">IF(AND(E$166&gt;=$AC$120,E$166&lt;=$AD$120),-FV($AE117,ROUNDDOWN(YEARFRAC($D$167,E$167,1),0),,-$AC117*$B117,0)/($AD$120-$AC$120+1),0)</f>
        <v>0</v>
      </c>
      <c r="F290" s="515">
        <f t="shared" si="483"/>
        <v>0</v>
      </c>
      <c r="G290" s="515">
        <f t="shared" si="483"/>
        <v>0</v>
      </c>
      <c r="H290" s="515">
        <f t="shared" si="483"/>
        <v>0</v>
      </c>
      <c r="I290" s="515">
        <f t="shared" si="483"/>
        <v>0</v>
      </c>
      <c r="J290" s="515">
        <f t="shared" si="483"/>
        <v>0</v>
      </c>
      <c r="K290" s="515">
        <f t="shared" si="483"/>
        <v>0</v>
      </c>
      <c r="L290" s="515">
        <f t="shared" si="483"/>
        <v>0</v>
      </c>
      <c r="M290" s="515">
        <f t="shared" si="483"/>
        <v>0</v>
      </c>
      <c r="N290" s="515">
        <f t="shared" si="483"/>
        <v>0</v>
      </c>
      <c r="O290" s="515">
        <f t="shared" si="483"/>
        <v>0</v>
      </c>
      <c r="P290" s="515">
        <f t="shared" si="483"/>
        <v>0</v>
      </c>
      <c r="Q290" s="515">
        <f t="shared" si="483"/>
        <v>0</v>
      </c>
      <c r="R290" s="515">
        <f t="shared" si="483"/>
        <v>0</v>
      </c>
      <c r="S290" s="515">
        <f t="shared" si="483"/>
        <v>0</v>
      </c>
      <c r="T290" s="515">
        <f t="shared" si="483"/>
        <v>0</v>
      </c>
      <c r="U290" s="515">
        <f t="shared" si="483"/>
        <v>0</v>
      </c>
      <c r="V290" s="515">
        <f t="shared" si="483"/>
        <v>0</v>
      </c>
      <c r="W290" s="515">
        <f t="shared" si="483"/>
        <v>0</v>
      </c>
      <c r="X290" s="515">
        <f t="shared" si="483"/>
        <v>0</v>
      </c>
      <c r="Y290" s="515">
        <f t="shared" si="483"/>
        <v>0</v>
      </c>
      <c r="Z290" s="515">
        <f t="shared" si="483"/>
        <v>0</v>
      </c>
      <c r="AA290" s="515">
        <f t="shared" si="483"/>
        <v>0</v>
      </c>
      <c r="AB290" s="515">
        <f t="shared" si="483"/>
        <v>0</v>
      </c>
      <c r="AC290" s="515">
        <f t="shared" si="483"/>
        <v>0</v>
      </c>
      <c r="AD290" s="515">
        <f t="shared" si="483"/>
        <v>0</v>
      </c>
      <c r="AE290" s="515">
        <f t="shared" si="483"/>
        <v>0</v>
      </c>
      <c r="AF290" s="515">
        <f t="shared" si="483"/>
        <v>0</v>
      </c>
      <c r="AG290" s="515">
        <f t="shared" si="483"/>
        <v>0</v>
      </c>
      <c r="AH290" s="515">
        <f t="shared" si="483"/>
        <v>0</v>
      </c>
      <c r="AI290" s="515">
        <f t="shared" si="483"/>
        <v>0</v>
      </c>
      <c r="AJ290" s="515">
        <f t="shared" si="483"/>
        <v>0</v>
      </c>
      <c r="AK290" s="515">
        <f t="shared" si="483"/>
        <v>0</v>
      </c>
      <c r="AL290" s="515">
        <f t="shared" si="483"/>
        <v>0</v>
      </c>
      <c r="AM290" s="515">
        <f t="shared" si="483"/>
        <v>0</v>
      </c>
      <c r="AN290" s="515">
        <f t="shared" si="483"/>
        <v>0</v>
      </c>
      <c r="AO290" s="515">
        <f t="shared" si="483"/>
        <v>0</v>
      </c>
      <c r="AP290" s="515">
        <f t="shared" si="483"/>
        <v>0</v>
      </c>
      <c r="AQ290" s="515">
        <f t="shared" si="483"/>
        <v>0</v>
      </c>
      <c r="AR290" s="515">
        <f t="shared" si="483"/>
        <v>0</v>
      </c>
      <c r="AS290" s="515">
        <f t="shared" si="483"/>
        <v>0</v>
      </c>
      <c r="AT290" s="515">
        <f t="shared" si="483"/>
        <v>0</v>
      </c>
      <c r="AU290" s="515">
        <f t="shared" si="483"/>
        <v>0</v>
      </c>
      <c r="AV290" s="515">
        <f t="shared" si="483"/>
        <v>0</v>
      </c>
      <c r="AW290" s="515">
        <f t="shared" si="483"/>
        <v>0</v>
      </c>
      <c r="AX290" s="515">
        <f t="shared" si="483"/>
        <v>0</v>
      </c>
      <c r="AY290" s="515">
        <f t="shared" si="483"/>
        <v>0</v>
      </c>
      <c r="AZ290" s="515">
        <f t="shared" si="483"/>
        <v>0</v>
      </c>
      <c r="BA290" s="515">
        <f t="shared" si="483"/>
        <v>0</v>
      </c>
      <c r="BB290" s="515">
        <f t="shared" si="483"/>
        <v>0</v>
      </c>
      <c r="BC290" s="515">
        <f t="shared" si="483"/>
        <v>0</v>
      </c>
      <c r="BD290" s="515">
        <f t="shared" si="483"/>
        <v>0</v>
      </c>
      <c r="BE290" s="515">
        <f t="shared" si="483"/>
        <v>0</v>
      </c>
      <c r="BF290" s="515">
        <f t="shared" si="483"/>
        <v>0</v>
      </c>
      <c r="BG290" s="515">
        <f t="shared" si="483"/>
        <v>0</v>
      </c>
      <c r="BH290" s="515">
        <f t="shared" si="483"/>
        <v>0</v>
      </c>
      <c r="BI290" s="515">
        <f t="shared" si="483"/>
        <v>0</v>
      </c>
      <c r="BJ290" s="515">
        <f t="shared" si="483"/>
        <v>0</v>
      </c>
      <c r="BK290" s="515">
        <f t="shared" si="483"/>
        <v>0</v>
      </c>
      <c r="BL290" s="515">
        <f t="shared" si="483"/>
        <v>0</v>
      </c>
      <c r="BM290" s="515">
        <f t="shared" si="483"/>
        <v>0</v>
      </c>
      <c r="BN290" s="515">
        <f t="shared" si="483"/>
        <v>0</v>
      </c>
      <c r="BO290" s="515">
        <f t="shared" si="483"/>
        <v>0</v>
      </c>
      <c r="BP290" s="515">
        <f t="shared" si="483"/>
        <v>0</v>
      </c>
      <c r="BQ290" s="515">
        <f t="shared" ref="BQ290:EB290" si="484">IF(AND(BQ$166&gt;=$AC$120,BQ$166&lt;=$AD$120),-FV($AE117,ROUNDDOWN(YEARFRAC($D$167,BQ$167,1),0),,-$AC117*$B117,0)/($AD$120-$AC$120+1),0)</f>
        <v>0</v>
      </c>
      <c r="BR290" s="515">
        <f t="shared" si="484"/>
        <v>0</v>
      </c>
      <c r="BS290" s="515">
        <f t="shared" si="484"/>
        <v>0</v>
      </c>
      <c r="BT290" s="515">
        <f t="shared" si="484"/>
        <v>0</v>
      </c>
      <c r="BU290" s="515">
        <f t="shared" si="484"/>
        <v>0</v>
      </c>
      <c r="BV290" s="515">
        <f t="shared" si="484"/>
        <v>0</v>
      </c>
      <c r="BW290" s="515">
        <f t="shared" si="484"/>
        <v>0</v>
      </c>
      <c r="BX290" s="515">
        <f t="shared" si="484"/>
        <v>0</v>
      </c>
      <c r="BY290" s="515">
        <f t="shared" si="484"/>
        <v>0</v>
      </c>
      <c r="BZ290" s="515">
        <f t="shared" si="484"/>
        <v>0</v>
      </c>
      <c r="CA290" s="515">
        <f t="shared" si="484"/>
        <v>0</v>
      </c>
      <c r="CB290" s="515">
        <f t="shared" si="484"/>
        <v>0</v>
      </c>
      <c r="CC290" s="515">
        <f t="shared" si="484"/>
        <v>0</v>
      </c>
      <c r="CD290" s="515">
        <f t="shared" si="484"/>
        <v>0</v>
      </c>
      <c r="CE290" s="515">
        <f t="shared" si="484"/>
        <v>0</v>
      </c>
      <c r="CF290" s="515">
        <f t="shared" si="484"/>
        <v>0</v>
      </c>
      <c r="CG290" s="515">
        <f t="shared" si="484"/>
        <v>0</v>
      </c>
      <c r="CH290" s="515">
        <f t="shared" si="484"/>
        <v>0</v>
      </c>
      <c r="CI290" s="515">
        <f t="shared" si="484"/>
        <v>0</v>
      </c>
      <c r="CJ290" s="515">
        <f t="shared" si="484"/>
        <v>0</v>
      </c>
      <c r="CK290" s="515">
        <f t="shared" si="484"/>
        <v>0</v>
      </c>
      <c r="CL290" s="515">
        <f t="shared" si="484"/>
        <v>0</v>
      </c>
      <c r="CM290" s="515">
        <f t="shared" si="484"/>
        <v>0</v>
      </c>
      <c r="CN290" s="515">
        <f t="shared" si="484"/>
        <v>0</v>
      </c>
      <c r="CO290" s="515">
        <f t="shared" si="484"/>
        <v>0</v>
      </c>
      <c r="CP290" s="515">
        <f t="shared" si="484"/>
        <v>0</v>
      </c>
      <c r="CQ290" s="515">
        <f t="shared" si="484"/>
        <v>0</v>
      </c>
      <c r="CR290" s="515">
        <f t="shared" si="484"/>
        <v>0</v>
      </c>
      <c r="CS290" s="515">
        <f t="shared" si="484"/>
        <v>0</v>
      </c>
      <c r="CT290" s="515">
        <f t="shared" si="484"/>
        <v>0</v>
      </c>
      <c r="CU290" s="515">
        <f t="shared" si="484"/>
        <v>0</v>
      </c>
      <c r="CV290" s="515">
        <f t="shared" si="484"/>
        <v>0</v>
      </c>
      <c r="CW290" s="515">
        <f t="shared" si="484"/>
        <v>0</v>
      </c>
      <c r="CX290" s="515">
        <f t="shared" si="484"/>
        <v>0</v>
      </c>
      <c r="CY290" s="515">
        <f t="shared" si="484"/>
        <v>0</v>
      </c>
      <c r="CZ290" s="515">
        <f t="shared" si="484"/>
        <v>0</v>
      </c>
      <c r="DA290" s="515">
        <f t="shared" si="484"/>
        <v>0</v>
      </c>
      <c r="DB290" s="515">
        <f t="shared" si="484"/>
        <v>0</v>
      </c>
      <c r="DC290" s="515">
        <f t="shared" si="484"/>
        <v>0</v>
      </c>
      <c r="DD290" s="515">
        <f t="shared" si="484"/>
        <v>0</v>
      </c>
      <c r="DE290" s="515">
        <f t="shared" si="484"/>
        <v>0</v>
      </c>
      <c r="DF290" s="515">
        <f t="shared" si="484"/>
        <v>0</v>
      </c>
      <c r="DG290" s="515">
        <f t="shared" si="484"/>
        <v>0</v>
      </c>
      <c r="DH290" s="515">
        <f t="shared" si="484"/>
        <v>0</v>
      </c>
      <c r="DI290" s="515">
        <f t="shared" si="484"/>
        <v>0</v>
      </c>
      <c r="DJ290" s="515">
        <f t="shared" si="484"/>
        <v>0</v>
      </c>
      <c r="DK290" s="515">
        <f t="shared" si="484"/>
        <v>0</v>
      </c>
      <c r="DL290" s="515">
        <f t="shared" si="484"/>
        <v>0</v>
      </c>
      <c r="DM290" s="515">
        <f t="shared" si="484"/>
        <v>0</v>
      </c>
      <c r="DN290" s="515">
        <f t="shared" si="484"/>
        <v>0</v>
      </c>
      <c r="DO290" s="515">
        <f t="shared" si="484"/>
        <v>0</v>
      </c>
      <c r="DP290" s="515">
        <f t="shared" si="484"/>
        <v>0</v>
      </c>
      <c r="DQ290" s="515">
        <f t="shared" si="484"/>
        <v>0</v>
      </c>
      <c r="DR290" s="515">
        <f t="shared" si="484"/>
        <v>0</v>
      </c>
      <c r="DS290" s="515">
        <f t="shared" si="484"/>
        <v>0</v>
      </c>
      <c r="DT290" s="515">
        <f t="shared" si="484"/>
        <v>0</v>
      </c>
      <c r="DU290" s="515">
        <f t="shared" si="484"/>
        <v>0</v>
      </c>
      <c r="DV290" s="515">
        <f t="shared" si="484"/>
        <v>0</v>
      </c>
      <c r="DW290" s="515">
        <f t="shared" si="484"/>
        <v>0</v>
      </c>
      <c r="DX290" s="515">
        <f t="shared" si="484"/>
        <v>0</v>
      </c>
      <c r="DY290" s="515">
        <f t="shared" si="484"/>
        <v>0</v>
      </c>
      <c r="DZ290" s="515">
        <f t="shared" si="484"/>
        <v>0</v>
      </c>
      <c r="EA290" s="515">
        <f t="shared" si="484"/>
        <v>0</v>
      </c>
      <c r="EB290" s="515">
        <f t="shared" si="484"/>
        <v>0</v>
      </c>
      <c r="EC290" s="515">
        <f t="shared" ref="EC290:GN290" si="485">IF(AND(EC$166&gt;=$AC$120,EC$166&lt;=$AD$120),-FV($AE117,ROUNDDOWN(YEARFRAC($D$167,EC$167,1),0),,-$AC117*$B117,0)/($AD$120-$AC$120+1),0)</f>
        <v>0</v>
      </c>
      <c r="ED290" s="515">
        <f t="shared" si="485"/>
        <v>0</v>
      </c>
      <c r="EE290" s="515">
        <f t="shared" si="485"/>
        <v>0</v>
      </c>
      <c r="EF290" s="515">
        <f t="shared" si="485"/>
        <v>0</v>
      </c>
      <c r="EG290" s="515">
        <f t="shared" si="485"/>
        <v>0</v>
      </c>
      <c r="EH290" s="515">
        <f t="shared" si="485"/>
        <v>0</v>
      </c>
      <c r="EI290" s="515">
        <f t="shared" si="485"/>
        <v>0</v>
      </c>
      <c r="EJ290" s="515">
        <f t="shared" si="485"/>
        <v>0</v>
      </c>
      <c r="EK290" s="515">
        <f t="shared" si="485"/>
        <v>0</v>
      </c>
      <c r="EL290" s="515">
        <f t="shared" si="485"/>
        <v>0</v>
      </c>
      <c r="EM290" s="515">
        <f t="shared" si="485"/>
        <v>0</v>
      </c>
      <c r="EN290" s="515">
        <f t="shared" si="485"/>
        <v>0</v>
      </c>
      <c r="EO290" s="515">
        <f t="shared" si="485"/>
        <v>0</v>
      </c>
      <c r="EP290" s="515">
        <f t="shared" si="485"/>
        <v>0</v>
      </c>
      <c r="EQ290" s="515">
        <f t="shared" si="485"/>
        <v>0</v>
      </c>
      <c r="ER290" s="515">
        <f t="shared" si="485"/>
        <v>0</v>
      </c>
      <c r="ES290" s="515">
        <f t="shared" si="485"/>
        <v>0</v>
      </c>
      <c r="ET290" s="515">
        <f t="shared" si="485"/>
        <v>0</v>
      </c>
      <c r="EU290" s="515">
        <f t="shared" si="485"/>
        <v>0</v>
      </c>
      <c r="EV290" s="515">
        <f t="shared" si="485"/>
        <v>0</v>
      </c>
      <c r="EW290" s="515">
        <f t="shared" si="485"/>
        <v>0</v>
      </c>
      <c r="EX290" s="515">
        <f t="shared" si="485"/>
        <v>0</v>
      </c>
      <c r="EY290" s="515">
        <f t="shared" si="485"/>
        <v>0</v>
      </c>
      <c r="EZ290" s="515">
        <f t="shared" si="485"/>
        <v>0</v>
      </c>
      <c r="FA290" s="515">
        <f t="shared" si="485"/>
        <v>0</v>
      </c>
      <c r="FB290" s="515">
        <f t="shared" si="485"/>
        <v>0</v>
      </c>
      <c r="FC290" s="515">
        <f t="shared" si="485"/>
        <v>0</v>
      </c>
      <c r="FD290" s="515">
        <f t="shared" si="485"/>
        <v>0</v>
      </c>
      <c r="FE290" s="515">
        <f t="shared" si="485"/>
        <v>0</v>
      </c>
      <c r="FF290" s="515">
        <f t="shared" si="485"/>
        <v>0</v>
      </c>
      <c r="FG290" s="515">
        <f t="shared" si="485"/>
        <v>0</v>
      </c>
      <c r="FH290" s="515">
        <f t="shared" si="485"/>
        <v>0</v>
      </c>
      <c r="FI290" s="515">
        <f t="shared" si="485"/>
        <v>0</v>
      </c>
      <c r="FJ290" s="515">
        <f t="shared" si="485"/>
        <v>0</v>
      </c>
      <c r="FK290" s="515">
        <f t="shared" si="485"/>
        <v>0</v>
      </c>
      <c r="FL290" s="515">
        <f t="shared" si="485"/>
        <v>0</v>
      </c>
      <c r="FM290" s="515">
        <f t="shared" si="485"/>
        <v>0</v>
      </c>
      <c r="FN290" s="515">
        <f t="shared" si="485"/>
        <v>0</v>
      </c>
      <c r="FO290" s="515">
        <f t="shared" si="485"/>
        <v>0</v>
      </c>
      <c r="FP290" s="515">
        <f t="shared" si="485"/>
        <v>0</v>
      </c>
      <c r="FQ290" s="515">
        <f t="shared" si="485"/>
        <v>0</v>
      </c>
      <c r="FR290" s="515">
        <f t="shared" si="485"/>
        <v>0</v>
      </c>
      <c r="FS290" s="515">
        <f t="shared" si="485"/>
        <v>0</v>
      </c>
      <c r="FT290" s="515">
        <f t="shared" si="485"/>
        <v>0</v>
      </c>
      <c r="FU290" s="515">
        <f t="shared" si="485"/>
        <v>0</v>
      </c>
      <c r="FV290" s="515">
        <f t="shared" si="485"/>
        <v>0</v>
      </c>
      <c r="FW290" s="515">
        <f t="shared" si="485"/>
        <v>0</v>
      </c>
      <c r="FX290" s="515">
        <f t="shared" si="485"/>
        <v>0</v>
      </c>
      <c r="FY290" s="515">
        <f t="shared" si="485"/>
        <v>0</v>
      </c>
      <c r="FZ290" s="515">
        <f t="shared" si="485"/>
        <v>0</v>
      </c>
      <c r="GA290" s="515">
        <f t="shared" si="485"/>
        <v>0</v>
      </c>
      <c r="GB290" s="515">
        <f t="shared" si="485"/>
        <v>0</v>
      </c>
      <c r="GC290" s="515">
        <f t="shared" si="485"/>
        <v>0</v>
      </c>
      <c r="GD290" s="515">
        <f t="shared" si="485"/>
        <v>0</v>
      </c>
      <c r="GE290" s="515">
        <f t="shared" si="485"/>
        <v>0</v>
      </c>
      <c r="GF290" s="515">
        <f t="shared" si="485"/>
        <v>0</v>
      </c>
      <c r="GG290" s="515">
        <f t="shared" si="485"/>
        <v>0</v>
      </c>
      <c r="GH290" s="515">
        <f t="shared" si="485"/>
        <v>0</v>
      </c>
      <c r="GI290" s="515">
        <f t="shared" si="485"/>
        <v>0</v>
      </c>
      <c r="GJ290" s="515">
        <f t="shared" si="485"/>
        <v>0</v>
      </c>
      <c r="GK290" s="515">
        <f t="shared" si="485"/>
        <v>0</v>
      </c>
      <c r="GL290" s="515">
        <f t="shared" si="485"/>
        <v>0</v>
      </c>
      <c r="GM290" s="515">
        <f t="shared" si="485"/>
        <v>0</v>
      </c>
      <c r="GN290" s="515">
        <f t="shared" si="485"/>
        <v>0</v>
      </c>
      <c r="GO290" s="515">
        <f t="shared" ref="GO290:IZ290" si="486">IF(AND(GO$166&gt;=$AC$120,GO$166&lt;=$AD$120),-FV($AE117,ROUNDDOWN(YEARFRAC($D$167,GO$167,1),0),,-$AC117*$B117,0)/($AD$120-$AC$120+1),0)</f>
        <v>0</v>
      </c>
      <c r="GP290" s="515">
        <f t="shared" si="486"/>
        <v>0</v>
      </c>
      <c r="GQ290" s="515">
        <f t="shared" si="486"/>
        <v>0</v>
      </c>
      <c r="GR290" s="515">
        <f t="shared" si="486"/>
        <v>0</v>
      </c>
      <c r="GS290" s="515">
        <f t="shared" si="486"/>
        <v>0</v>
      </c>
      <c r="GT290" s="515">
        <f t="shared" si="486"/>
        <v>0</v>
      </c>
      <c r="GU290" s="515">
        <f t="shared" si="486"/>
        <v>0</v>
      </c>
      <c r="GV290" s="515">
        <f t="shared" si="486"/>
        <v>0</v>
      </c>
      <c r="GW290" s="515">
        <f t="shared" si="486"/>
        <v>0</v>
      </c>
      <c r="GX290" s="515">
        <f t="shared" si="486"/>
        <v>0</v>
      </c>
      <c r="GY290" s="515">
        <f t="shared" si="486"/>
        <v>0</v>
      </c>
      <c r="GZ290" s="515">
        <f t="shared" si="486"/>
        <v>0</v>
      </c>
      <c r="HA290" s="515">
        <f t="shared" si="486"/>
        <v>0</v>
      </c>
      <c r="HB290" s="515">
        <f t="shared" si="486"/>
        <v>0</v>
      </c>
      <c r="HC290" s="515">
        <f t="shared" si="486"/>
        <v>0</v>
      </c>
      <c r="HD290" s="515">
        <f t="shared" si="486"/>
        <v>0</v>
      </c>
      <c r="HE290" s="515">
        <f t="shared" si="486"/>
        <v>0</v>
      </c>
      <c r="HF290" s="515">
        <f t="shared" si="486"/>
        <v>0</v>
      </c>
      <c r="HG290" s="515">
        <f t="shared" si="486"/>
        <v>0</v>
      </c>
      <c r="HH290" s="515">
        <f t="shared" si="486"/>
        <v>0</v>
      </c>
      <c r="HI290" s="515">
        <f t="shared" si="486"/>
        <v>0</v>
      </c>
      <c r="HJ290" s="515">
        <f t="shared" si="486"/>
        <v>0</v>
      </c>
      <c r="HK290" s="515">
        <f t="shared" si="486"/>
        <v>0</v>
      </c>
      <c r="HL290" s="515">
        <f t="shared" si="486"/>
        <v>0</v>
      </c>
      <c r="HM290" s="515">
        <f t="shared" si="486"/>
        <v>0</v>
      </c>
      <c r="HN290" s="515">
        <f t="shared" si="486"/>
        <v>0</v>
      </c>
      <c r="HO290" s="515">
        <f t="shared" si="486"/>
        <v>0</v>
      </c>
      <c r="HP290" s="515">
        <f t="shared" si="486"/>
        <v>0</v>
      </c>
      <c r="HQ290" s="515">
        <f t="shared" si="486"/>
        <v>0</v>
      </c>
      <c r="HR290" s="515">
        <f t="shared" si="486"/>
        <v>0</v>
      </c>
      <c r="HS290" s="515">
        <f t="shared" si="486"/>
        <v>0</v>
      </c>
      <c r="HT290" s="515">
        <f t="shared" si="486"/>
        <v>0</v>
      </c>
      <c r="HU290" s="515">
        <f t="shared" si="486"/>
        <v>0</v>
      </c>
      <c r="HV290" s="515">
        <f t="shared" si="486"/>
        <v>0</v>
      </c>
      <c r="HW290" s="515">
        <f t="shared" si="486"/>
        <v>0</v>
      </c>
      <c r="HX290" s="515">
        <f t="shared" si="486"/>
        <v>0</v>
      </c>
      <c r="HY290" s="515">
        <f t="shared" si="486"/>
        <v>0</v>
      </c>
      <c r="HZ290" s="515">
        <f t="shared" si="486"/>
        <v>0</v>
      </c>
      <c r="IA290" s="515">
        <f t="shared" si="486"/>
        <v>0</v>
      </c>
      <c r="IB290" s="515">
        <f t="shared" si="486"/>
        <v>0</v>
      </c>
      <c r="IC290" s="515">
        <f t="shared" si="486"/>
        <v>0</v>
      </c>
      <c r="ID290" s="515">
        <f t="shared" si="486"/>
        <v>0</v>
      </c>
      <c r="IE290" s="515">
        <f t="shared" si="486"/>
        <v>0</v>
      </c>
      <c r="IF290" s="515">
        <f t="shared" si="486"/>
        <v>0</v>
      </c>
      <c r="IG290" s="515">
        <f t="shared" si="486"/>
        <v>0</v>
      </c>
      <c r="IH290" s="515">
        <f t="shared" si="486"/>
        <v>0</v>
      </c>
      <c r="II290" s="515">
        <f t="shared" si="486"/>
        <v>0</v>
      </c>
      <c r="IJ290" s="515">
        <f t="shared" si="486"/>
        <v>0</v>
      </c>
      <c r="IK290" s="515">
        <f t="shared" si="486"/>
        <v>0</v>
      </c>
      <c r="IL290" s="515">
        <f t="shared" si="486"/>
        <v>0</v>
      </c>
      <c r="IM290" s="515">
        <f t="shared" si="486"/>
        <v>0</v>
      </c>
      <c r="IN290" s="515">
        <f t="shared" si="486"/>
        <v>0</v>
      </c>
      <c r="IO290" s="515">
        <f t="shared" si="486"/>
        <v>0</v>
      </c>
      <c r="IP290" s="515">
        <f t="shared" si="486"/>
        <v>0</v>
      </c>
      <c r="IQ290" s="515">
        <f t="shared" si="486"/>
        <v>0</v>
      </c>
      <c r="IR290" s="515">
        <f t="shared" si="486"/>
        <v>0</v>
      </c>
      <c r="IS290" s="515">
        <f t="shared" si="486"/>
        <v>0</v>
      </c>
      <c r="IT290" s="515">
        <f t="shared" si="486"/>
        <v>0</v>
      </c>
      <c r="IU290" s="515">
        <f t="shared" si="486"/>
        <v>0</v>
      </c>
      <c r="IV290" s="515">
        <f t="shared" si="486"/>
        <v>0</v>
      </c>
      <c r="IW290" s="515">
        <f t="shared" si="486"/>
        <v>0</v>
      </c>
      <c r="IX290" s="515">
        <f t="shared" si="486"/>
        <v>0</v>
      </c>
      <c r="IY290" s="515">
        <f t="shared" si="486"/>
        <v>0</v>
      </c>
      <c r="IZ290" s="515">
        <f t="shared" si="486"/>
        <v>0</v>
      </c>
      <c r="JA290" s="515">
        <f t="shared" ref="JA290:LL290" si="487">IF(AND(JA$166&gt;=$AC$120,JA$166&lt;=$AD$120),-FV($AE117,ROUNDDOWN(YEARFRAC($D$167,JA$167,1),0),,-$AC117*$B117,0)/($AD$120-$AC$120+1),0)</f>
        <v>0</v>
      </c>
      <c r="JB290" s="515">
        <f t="shared" si="487"/>
        <v>0</v>
      </c>
      <c r="JC290" s="515">
        <f t="shared" si="487"/>
        <v>0</v>
      </c>
      <c r="JD290" s="515">
        <f t="shared" si="487"/>
        <v>0</v>
      </c>
      <c r="JE290" s="515">
        <f t="shared" si="487"/>
        <v>0</v>
      </c>
      <c r="JF290" s="515">
        <f t="shared" si="487"/>
        <v>0</v>
      </c>
      <c r="JG290" s="515">
        <f t="shared" si="487"/>
        <v>0</v>
      </c>
      <c r="JH290" s="515">
        <f t="shared" si="487"/>
        <v>0</v>
      </c>
      <c r="JI290" s="515">
        <f t="shared" si="487"/>
        <v>0</v>
      </c>
      <c r="JJ290" s="515">
        <f t="shared" si="487"/>
        <v>0</v>
      </c>
      <c r="JK290" s="515">
        <f t="shared" si="487"/>
        <v>0</v>
      </c>
      <c r="JL290" s="515">
        <f t="shared" si="487"/>
        <v>0</v>
      </c>
      <c r="JM290" s="515">
        <f t="shared" si="487"/>
        <v>0</v>
      </c>
      <c r="JN290" s="515">
        <f t="shared" si="487"/>
        <v>0</v>
      </c>
      <c r="JO290" s="515">
        <f t="shared" si="487"/>
        <v>0</v>
      </c>
      <c r="JP290" s="515">
        <f t="shared" si="487"/>
        <v>0</v>
      </c>
      <c r="JQ290" s="515">
        <f t="shared" si="487"/>
        <v>0</v>
      </c>
      <c r="JR290" s="515">
        <f t="shared" si="487"/>
        <v>0</v>
      </c>
      <c r="JS290" s="515">
        <f t="shared" si="487"/>
        <v>0</v>
      </c>
      <c r="JT290" s="515">
        <f t="shared" si="487"/>
        <v>0</v>
      </c>
      <c r="JU290" s="515">
        <f t="shared" si="487"/>
        <v>0</v>
      </c>
      <c r="JV290" s="515">
        <f t="shared" si="487"/>
        <v>0</v>
      </c>
      <c r="JW290" s="515">
        <f t="shared" si="487"/>
        <v>0</v>
      </c>
      <c r="JX290" s="515">
        <f t="shared" si="487"/>
        <v>0</v>
      </c>
      <c r="JY290" s="515">
        <f t="shared" si="487"/>
        <v>0</v>
      </c>
      <c r="JZ290" s="515">
        <f t="shared" si="487"/>
        <v>0</v>
      </c>
      <c r="KA290" s="515">
        <f t="shared" si="487"/>
        <v>0</v>
      </c>
      <c r="KB290" s="515">
        <f t="shared" si="487"/>
        <v>0</v>
      </c>
      <c r="KC290" s="515">
        <f t="shared" si="487"/>
        <v>0</v>
      </c>
      <c r="KD290" s="515">
        <f t="shared" si="487"/>
        <v>0</v>
      </c>
      <c r="KE290" s="515">
        <f t="shared" si="487"/>
        <v>0</v>
      </c>
      <c r="KF290" s="515">
        <f t="shared" si="487"/>
        <v>0</v>
      </c>
      <c r="KG290" s="515">
        <f t="shared" si="487"/>
        <v>0</v>
      </c>
      <c r="KH290" s="515">
        <f t="shared" si="487"/>
        <v>0</v>
      </c>
      <c r="KI290" s="515">
        <f t="shared" si="487"/>
        <v>0</v>
      </c>
      <c r="KJ290" s="515">
        <f t="shared" si="487"/>
        <v>0</v>
      </c>
      <c r="KK290" s="515">
        <f t="shared" si="487"/>
        <v>0</v>
      </c>
      <c r="KL290" s="515">
        <f t="shared" si="487"/>
        <v>0</v>
      </c>
      <c r="KM290" s="515">
        <f t="shared" si="487"/>
        <v>0</v>
      </c>
      <c r="KN290" s="515">
        <f t="shared" si="487"/>
        <v>0</v>
      </c>
      <c r="KO290" s="515">
        <f t="shared" si="487"/>
        <v>0</v>
      </c>
      <c r="KP290" s="515">
        <f t="shared" si="487"/>
        <v>0</v>
      </c>
      <c r="KQ290" s="515">
        <f t="shared" si="487"/>
        <v>0</v>
      </c>
      <c r="KR290" s="515">
        <f t="shared" si="487"/>
        <v>0</v>
      </c>
      <c r="KS290" s="515">
        <f t="shared" si="487"/>
        <v>0</v>
      </c>
      <c r="KT290" s="515">
        <f t="shared" si="487"/>
        <v>0</v>
      </c>
      <c r="KU290" s="515">
        <f t="shared" si="487"/>
        <v>0</v>
      </c>
      <c r="KV290" s="515">
        <f t="shared" si="487"/>
        <v>0</v>
      </c>
      <c r="KW290" s="515">
        <f t="shared" si="487"/>
        <v>0</v>
      </c>
      <c r="KX290" s="515">
        <f t="shared" si="487"/>
        <v>0</v>
      </c>
      <c r="KY290" s="515">
        <f t="shared" si="487"/>
        <v>0</v>
      </c>
      <c r="KZ290" s="515">
        <f t="shared" si="487"/>
        <v>0</v>
      </c>
      <c r="LA290" s="515">
        <f t="shared" si="487"/>
        <v>0</v>
      </c>
      <c r="LB290" s="515">
        <f t="shared" si="487"/>
        <v>0</v>
      </c>
      <c r="LC290" s="515">
        <f t="shared" si="487"/>
        <v>0</v>
      </c>
      <c r="LD290" s="515">
        <f t="shared" si="487"/>
        <v>0</v>
      </c>
      <c r="LE290" s="515">
        <f t="shared" si="487"/>
        <v>0</v>
      </c>
      <c r="LF290" s="515">
        <f t="shared" si="487"/>
        <v>0</v>
      </c>
      <c r="LG290" s="515">
        <f t="shared" si="487"/>
        <v>0</v>
      </c>
      <c r="LH290" s="515">
        <f t="shared" si="487"/>
        <v>0</v>
      </c>
      <c r="LI290" s="515">
        <f t="shared" si="487"/>
        <v>0</v>
      </c>
      <c r="LJ290" s="515">
        <f t="shared" si="487"/>
        <v>0</v>
      </c>
      <c r="LK290" s="515">
        <f t="shared" si="487"/>
        <v>0</v>
      </c>
      <c r="LL290" s="515">
        <f t="shared" si="487"/>
        <v>0</v>
      </c>
      <c r="LM290" s="515">
        <f t="shared" ref="LM290:NK290" si="488">IF(AND(LM$166&gt;=$AC$120,LM$166&lt;=$AD$120),-FV($AE117,ROUNDDOWN(YEARFRAC($D$167,LM$167,1),0),,-$AC117*$B117,0)/($AD$120-$AC$120+1),0)</f>
        <v>0</v>
      </c>
      <c r="LN290" s="515">
        <f t="shared" si="488"/>
        <v>0</v>
      </c>
      <c r="LO290" s="515">
        <f t="shared" si="488"/>
        <v>0</v>
      </c>
      <c r="LP290" s="515">
        <f t="shared" si="488"/>
        <v>0</v>
      </c>
      <c r="LQ290" s="515">
        <f t="shared" si="488"/>
        <v>0</v>
      </c>
      <c r="LR290" s="515">
        <f t="shared" si="488"/>
        <v>0</v>
      </c>
      <c r="LS290" s="515">
        <f t="shared" si="488"/>
        <v>0</v>
      </c>
      <c r="LT290" s="515">
        <f t="shared" si="488"/>
        <v>0</v>
      </c>
      <c r="LU290" s="515">
        <f t="shared" si="488"/>
        <v>0</v>
      </c>
      <c r="LV290" s="515">
        <f t="shared" si="488"/>
        <v>0</v>
      </c>
      <c r="LW290" s="515">
        <f t="shared" si="488"/>
        <v>0</v>
      </c>
      <c r="LX290" s="515">
        <f t="shared" si="488"/>
        <v>0</v>
      </c>
      <c r="LY290" s="515">
        <f t="shared" si="488"/>
        <v>0</v>
      </c>
      <c r="LZ290" s="515">
        <f t="shared" si="488"/>
        <v>0</v>
      </c>
      <c r="MA290" s="515">
        <f t="shared" si="488"/>
        <v>0</v>
      </c>
      <c r="MB290" s="515">
        <f t="shared" si="488"/>
        <v>0</v>
      </c>
      <c r="MC290" s="515">
        <f t="shared" si="488"/>
        <v>0</v>
      </c>
      <c r="MD290" s="515">
        <f t="shared" si="488"/>
        <v>0</v>
      </c>
      <c r="ME290" s="515">
        <f t="shared" si="488"/>
        <v>0</v>
      </c>
      <c r="MF290" s="515">
        <f t="shared" si="488"/>
        <v>0</v>
      </c>
      <c r="MG290" s="515">
        <f t="shared" si="488"/>
        <v>0</v>
      </c>
      <c r="MH290" s="515">
        <f t="shared" si="488"/>
        <v>0</v>
      </c>
      <c r="MI290" s="515">
        <f t="shared" si="488"/>
        <v>0</v>
      </c>
      <c r="MJ290" s="515">
        <f t="shared" si="488"/>
        <v>0</v>
      </c>
      <c r="MK290" s="515">
        <f t="shared" si="488"/>
        <v>0</v>
      </c>
      <c r="ML290" s="515">
        <f t="shared" si="488"/>
        <v>0</v>
      </c>
      <c r="MM290" s="515">
        <f t="shared" si="488"/>
        <v>0</v>
      </c>
      <c r="MN290" s="515">
        <f t="shared" si="488"/>
        <v>0</v>
      </c>
      <c r="MO290" s="515">
        <f t="shared" si="488"/>
        <v>0</v>
      </c>
      <c r="MP290" s="515">
        <f t="shared" si="488"/>
        <v>0</v>
      </c>
      <c r="MQ290" s="515">
        <f t="shared" si="488"/>
        <v>0</v>
      </c>
      <c r="MR290" s="515">
        <f t="shared" si="488"/>
        <v>0</v>
      </c>
      <c r="MS290" s="515">
        <f t="shared" si="488"/>
        <v>0</v>
      </c>
      <c r="MT290" s="515">
        <f t="shared" si="488"/>
        <v>0</v>
      </c>
      <c r="MU290" s="515">
        <f t="shared" si="488"/>
        <v>0</v>
      </c>
      <c r="MV290" s="515">
        <f t="shared" si="488"/>
        <v>0</v>
      </c>
      <c r="MW290" s="515">
        <f t="shared" si="488"/>
        <v>0</v>
      </c>
      <c r="MX290" s="515">
        <f t="shared" si="488"/>
        <v>0</v>
      </c>
      <c r="MY290" s="515">
        <f t="shared" si="488"/>
        <v>0</v>
      </c>
      <c r="MZ290" s="515">
        <f t="shared" si="488"/>
        <v>0</v>
      </c>
      <c r="NA290" s="515">
        <f t="shared" si="488"/>
        <v>0</v>
      </c>
      <c r="NB290" s="515">
        <f t="shared" si="488"/>
        <v>0</v>
      </c>
      <c r="NC290" s="515">
        <f t="shared" si="488"/>
        <v>0</v>
      </c>
      <c r="ND290" s="515">
        <f t="shared" si="488"/>
        <v>0</v>
      </c>
      <c r="NE290" s="515">
        <f t="shared" si="488"/>
        <v>0</v>
      </c>
      <c r="NF290" s="515">
        <f t="shared" si="488"/>
        <v>0</v>
      </c>
      <c r="NG290" s="515">
        <f t="shared" si="488"/>
        <v>0</v>
      </c>
      <c r="NH290" s="515">
        <f t="shared" si="488"/>
        <v>0</v>
      </c>
      <c r="NI290" s="515">
        <f t="shared" si="488"/>
        <v>0</v>
      </c>
      <c r="NJ290" s="515">
        <f t="shared" si="488"/>
        <v>0</v>
      </c>
      <c r="NK290" s="518">
        <f t="shared" si="488"/>
        <v>0</v>
      </c>
    </row>
    <row r="291" spans="1:375" s="384" customFormat="1" ht="13.8" x14ac:dyDescent="0.3">
      <c r="A291" s="517">
        <f t="shared" si="452"/>
        <v>0</v>
      </c>
      <c r="B291" s="421" t="s">
        <v>339</v>
      </c>
      <c r="C291" s="514" t="s">
        <v>340</v>
      </c>
      <c r="D291" s="515">
        <f t="shared" ref="D291:BO291" si="489">IF(D$167=EOMONTH($D117,-1),SUMIFS($D282:$NK282,$D$167:$NK$167,"&gt;="&amp;EOMONTH($D117,$S117),$D$167:$NK$167,"&lt;"&amp;EOMONTH($D117,60))*-$AF117+SUMIFS($D282:$NK282,$D$167:$NK$167,"&gt;="&amp;EOMONTH($D117,60),$D$167:$NK$167,"&lt;"&amp;EOMONTH($D117,300))*-$AG117,0)</f>
        <v>0</v>
      </c>
      <c r="E291" s="515">
        <f t="shared" si="489"/>
        <v>0</v>
      </c>
      <c r="F291" s="515">
        <f t="shared" si="489"/>
        <v>0</v>
      </c>
      <c r="G291" s="515">
        <f t="shared" si="489"/>
        <v>0</v>
      </c>
      <c r="H291" s="515">
        <f t="shared" si="489"/>
        <v>0</v>
      </c>
      <c r="I291" s="515">
        <f t="shared" si="489"/>
        <v>0</v>
      </c>
      <c r="J291" s="515">
        <f t="shared" si="489"/>
        <v>0</v>
      </c>
      <c r="K291" s="515">
        <f t="shared" si="489"/>
        <v>0</v>
      </c>
      <c r="L291" s="515">
        <f t="shared" si="489"/>
        <v>0</v>
      </c>
      <c r="M291" s="515">
        <f t="shared" si="489"/>
        <v>0</v>
      </c>
      <c r="N291" s="515">
        <f t="shared" si="489"/>
        <v>0</v>
      </c>
      <c r="O291" s="515">
        <f t="shared" si="489"/>
        <v>0</v>
      </c>
      <c r="P291" s="515">
        <f t="shared" si="489"/>
        <v>0</v>
      </c>
      <c r="Q291" s="515">
        <f t="shared" si="489"/>
        <v>0</v>
      </c>
      <c r="R291" s="515">
        <f t="shared" si="489"/>
        <v>0</v>
      </c>
      <c r="S291" s="515">
        <f t="shared" si="489"/>
        <v>0</v>
      </c>
      <c r="T291" s="515">
        <f t="shared" si="489"/>
        <v>0</v>
      </c>
      <c r="U291" s="515">
        <f t="shared" si="489"/>
        <v>0</v>
      </c>
      <c r="V291" s="515">
        <f t="shared" si="489"/>
        <v>0</v>
      </c>
      <c r="W291" s="515">
        <f t="shared" si="489"/>
        <v>0</v>
      </c>
      <c r="X291" s="515">
        <f t="shared" si="489"/>
        <v>0</v>
      </c>
      <c r="Y291" s="515">
        <f t="shared" si="489"/>
        <v>0</v>
      </c>
      <c r="Z291" s="515">
        <f t="shared" si="489"/>
        <v>0</v>
      </c>
      <c r="AA291" s="515">
        <f t="shared" si="489"/>
        <v>0</v>
      </c>
      <c r="AB291" s="515">
        <f t="shared" si="489"/>
        <v>0</v>
      </c>
      <c r="AC291" s="515">
        <f t="shared" si="489"/>
        <v>0</v>
      </c>
      <c r="AD291" s="515">
        <f t="shared" si="489"/>
        <v>0</v>
      </c>
      <c r="AE291" s="515">
        <f t="shared" si="489"/>
        <v>0</v>
      </c>
      <c r="AF291" s="515">
        <f t="shared" si="489"/>
        <v>0</v>
      </c>
      <c r="AG291" s="515">
        <f t="shared" si="489"/>
        <v>0</v>
      </c>
      <c r="AH291" s="515">
        <f t="shared" si="489"/>
        <v>0</v>
      </c>
      <c r="AI291" s="515">
        <f t="shared" si="489"/>
        <v>0</v>
      </c>
      <c r="AJ291" s="515">
        <f t="shared" si="489"/>
        <v>0</v>
      </c>
      <c r="AK291" s="515">
        <f t="shared" si="489"/>
        <v>0</v>
      </c>
      <c r="AL291" s="515">
        <f t="shared" si="489"/>
        <v>0</v>
      </c>
      <c r="AM291" s="515">
        <f t="shared" si="489"/>
        <v>0</v>
      </c>
      <c r="AN291" s="515">
        <f t="shared" si="489"/>
        <v>0</v>
      </c>
      <c r="AO291" s="515">
        <f t="shared" si="489"/>
        <v>0</v>
      </c>
      <c r="AP291" s="515">
        <f t="shared" si="489"/>
        <v>0</v>
      </c>
      <c r="AQ291" s="515">
        <f t="shared" si="489"/>
        <v>0</v>
      </c>
      <c r="AR291" s="515">
        <f t="shared" si="489"/>
        <v>0</v>
      </c>
      <c r="AS291" s="515">
        <f t="shared" si="489"/>
        <v>0</v>
      </c>
      <c r="AT291" s="515">
        <f t="shared" si="489"/>
        <v>0</v>
      </c>
      <c r="AU291" s="515">
        <f t="shared" si="489"/>
        <v>0</v>
      </c>
      <c r="AV291" s="515">
        <f t="shared" si="489"/>
        <v>0</v>
      </c>
      <c r="AW291" s="515">
        <f t="shared" si="489"/>
        <v>0</v>
      </c>
      <c r="AX291" s="515">
        <f t="shared" si="489"/>
        <v>0</v>
      </c>
      <c r="AY291" s="515">
        <f t="shared" si="489"/>
        <v>0</v>
      </c>
      <c r="AZ291" s="515">
        <f t="shared" si="489"/>
        <v>0</v>
      </c>
      <c r="BA291" s="515">
        <f t="shared" si="489"/>
        <v>0</v>
      </c>
      <c r="BB291" s="515">
        <f t="shared" si="489"/>
        <v>0</v>
      </c>
      <c r="BC291" s="515">
        <f t="shared" si="489"/>
        <v>0</v>
      </c>
      <c r="BD291" s="515">
        <f t="shared" si="489"/>
        <v>0</v>
      </c>
      <c r="BE291" s="515">
        <f t="shared" si="489"/>
        <v>0</v>
      </c>
      <c r="BF291" s="515">
        <f t="shared" si="489"/>
        <v>0</v>
      </c>
      <c r="BG291" s="515">
        <f t="shared" si="489"/>
        <v>0</v>
      </c>
      <c r="BH291" s="515">
        <f t="shared" si="489"/>
        <v>0</v>
      </c>
      <c r="BI291" s="515">
        <f t="shared" si="489"/>
        <v>0</v>
      </c>
      <c r="BJ291" s="515">
        <f t="shared" si="489"/>
        <v>0</v>
      </c>
      <c r="BK291" s="515">
        <f t="shared" si="489"/>
        <v>0</v>
      </c>
      <c r="BL291" s="515">
        <f t="shared" si="489"/>
        <v>0</v>
      </c>
      <c r="BM291" s="515">
        <f t="shared" si="489"/>
        <v>0</v>
      </c>
      <c r="BN291" s="515">
        <f t="shared" si="489"/>
        <v>0</v>
      </c>
      <c r="BO291" s="515">
        <f t="shared" si="489"/>
        <v>0</v>
      </c>
      <c r="BP291" s="515">
        <f t="shared" ref="BP291:EA291" si="490">IF(BP$167=EOMONTH($D117,-1),SUMIFS($D282:$NK282,$D$167:$NK$167,"&gt;="&amp;EOMONTH($D117,$S117),$D$167:$NK$167,"&lt;"&amp;EOMONTH($D117,60))*-$AF117+SUMIFS($D282:$NK282,$D$167:$NK$167,"&gt;="&amp;EOMONTH($D117,60),$D$167:$NK$167,"&lt;"&amp;EOMONTH($D117,300))*-$AG117,0)</f>
        <v>0</v>
      </c>
      <c r="BQ291" s="515">
        <f t="shared" si="490"/>
        <v>0</v>
      </c>
      <c r="BR291" s="515">
        <f t="shared" si="490"/>
        <v>0</v>
      </c>
      <c r="BS291" s="515">
        <f t="shared" si="490"/>
        <v>0</v>
      </c>
      <c r="BT291" s="515">
        <f t="shared" si="490"/>
        <v>0</v>
      </c>
      <c r="BU291" s="515">
        <f t="shared" si="490"/>
        <v>0</v>
      </c>
      <c r="BV291" s="515">
        <f t="shared" si="490"/>
        <v>0</v>
      </c>
      <c r="BW291" s="515">
        <f t="shared" si="490"/>
        <v>0</v>
      </c>
      <c r="BX291" s="515">
        <f t="shared" si="490"/>
        <v>0</v>
      </c>
      <c r="BY291" s="515">
        <f t="shared" si="490"/>
        <v>0</v>
      </c>
      <c r="BZ291" s="515">
        <f t="shared" si="490"/>
        <v>0</v>
      </c>
      <c r="CA291" s="515">
        <f t="shared" si="490"/>
        <v>0</v>
      </c>
      <c r="CB291" s="515">
        <f t="shared" si="490"/>
        <v>0</v>
      </c>
      <c r="CC291" s="515">
        <f t="shared" si="490"/>
        <v>0</v>
      </c>
      <c r="CD291" s="515">
        <f t="shared" si="490"/>
        <v>0</v>
      </c>
      <c r="CE291" s="515">
        <f t="shared" si="490"/>
        <v>0</v>
      </c>
      <c r="CF291" s="515">
        <f t="shared" si="490"/>
        <v>0</v>
      </c>
      <c r="CG291" s="515">
        <f t="shared" si="490"/>
        <v>0</v>
      </c>
      <c r="CH291" s="515">
        <f t="shared" si="490"/>
        <v>0</v>
      </c>
      <c r="CI291" s="515">
        <f t="shared" si="490"/>
        <v>0</v>
      </c>
      <c r="CJ291" s="515">
        <f t="shared" si="490"/>
        <v>0</v>
      </c>
      <c r="CK291" s="515">
        <f t="shared" si="490"/>
        <v>0</v>
      </c>
      <c r="CL291" s="515">
        <f t="shared" si="490"/>
        <v>0</v>
      </c>
      <c r="CM291" s="515">
        <f t="shared" si="490"/>
        <v>0</v>
      </c>
      <c r="CN291" s="515">
        <f t="shared" si="490"/>
        <v>0</v>
      </c>
      <c r="CO291" s="515">
        <f t="shared" si="490"/>
        <v>0</v>
      </c>
      <c r="CP291" s="515">
        <f t="shared" si="490"/>
        <v>0</v>
      </c>
      <c r="CQ291" s="515">
        <f t="shared" si="490"/>
        <v>0</v>
      </c>
      <c r="CR291" s="515">
        <f t="shared" si="490"/>
        <v>0</v>
      </c>
      <c r="CS291" s="515">
        <f t="shared" si="490"/>
        <v>0</v>
      </c>
      <c r="CT291" s="515">
        <f t="shared" si="490"/>
        <v>0</v>
      </c>
      <c r="CU291" s="515">
        <f t="shared" si="490"/>
        <v>0</v>
      </c>
      <c r="CV291" s="515">
        <f t="shared" si="490"/>
        <v>0</v>
      </c>
      <c r="CW291" s="515">
        <f t="shared" si="490"/>
        <v>0</v>
      </c>
      <c r="CX291" s="515">
        <f t="shared" si="490"/>
        <v>0</v>
      </c>
      <c r="CY291" s="515">
        <f t="shared" si="490"/>
        <v>0</v>
      </c>
      <c r="CZ291" s="515">
        <f t="shared" si="490"/>
        <v>0</v>
      </c>
      <c r="DA291" s="515">
        <f t="shared" si="490"/>
        <v>0</v>
      </c>
      <c r="DB291" s="515">
        <f t="shared" si="490"/>
        <v>0</v>
      </c>
      <c r="DC291" s="515">
        <f t="shared" si="490"/>
        <v>0</v>
      </c>
      <c r="DD291" s="515">
        <f t="shared" si="490"/>
        <v>0</v>
      </c>
      <c r="DE291" s="515">
        <f t="shared" si="490"/>
        <v>0</v>
      </c>
      <c r="DF291" s="515">
        <f t="shared" si="490"/>
        <v>0</v>
      </c>
      <c r="DG291" s="515">
        <f t="shared" si="490"/>
        <v>0</v>
      </c>
      <c r="DH291" s="515">
        <f t="shared" si="490"/>
        <v>0</v>
      </c>
      <c r="DI291" s="515">
        <f t="shared" si="490"/>
        <v>0</v>
      </c>
      <c r="DJ291" s="515">
        <f t="shared" si="490"/>
        <v>0</v>
      </c>
      <c r="DK291" s="515">
        <f t="shared" si="490"/>
        <v>0</v>
      </c>
      <c r="DL291" s="515">
        <f t="shared" si="490"/>
        <v>0</v>
      </c>
      <c r="DM291" s="515">
        <f t="shared" si="490"/>
        <v>0</v>
      </c>
      <c r="DN291" s="515">
        <f t="shared" si="490"/>
        <v>0</v>
      </c>
      <c r="DO291" s="515">
        <f t="shared" si="490"/>
        <v>0</v>
      </c>
      <c r="DP291" s="515">
        <f t="shared" si="490"/>
        <v>0</v>
      </c>
      <c r="DQ291" s="515">
        <f t="shared" si="490"/>
        <v>0</v>
      </c>
      <c r="DR291" s="515">
        <f t="shared" si="490"/>
        <v>0</v>
      </c>
      <c r="DS291" s="515">
        <f t="shared" si="490"/>
        <v>0</v>
      </c>
      <c r="DT291" s="515">
        <f t="shared" si="490"/>
        <v>0</v>
      </c>
      <c r="DU291" s="515">
        <f t="shared" si="490"/>
        <v>0</v>
      </c>
      <c r="DV291" s="515">
        <f t="shared" si="490"/>
        <v>0</v>
      </c>
      <c r="DW291" s="515">
        <f t="shared" si="490"/>
        <v>0</v>
      </c>
      <c r="DX291" s="515">
        <f t="shared" si="490"/>
        <v>0</v>
      </c>
      <c r="DY291" s="515">
        <f t="shared" si="490"/>
        <v>0</v>
      </c>
      <c r="DZ291" s="515">
        <f t="shared" si="490"/>
        <v>0</v>
      </c>
      <c r="EA291" s="515">
        <f t="shared" si="490"/>
        <v>0</v>
      </c>
      <c r="EB291" s="515">
        <f t="shared" ref="EB291:GM291" si="491">IF(EB$167=EOMONTH($D117,-1),SUMIFS($D282:$NK282,$D$167:$NK$167,"&gt;="&amp;EOMONTH($D117,$S117),$D$167:$NK$167,"&lt;"&amp;EOMONTH($D117,60))*-$AF117+SUMIFS($D282:$NK282,$D$167:$NK$167,"&gt;="&amp;EOMONTH($D117,60),$D$167:$NK$167,"&lt;"&amp;EOMONTH($D117,300))*-$AG117,0)</f>
        <v>0</v>
      </c>
      <c r="EC291" s="515">
        <f t="shared" si="491"/>
        <v>0</v>
      </c>
      <c r="ED291" s="515">
        <f t="shared" si="491"/>
        <v>0</v>
      </c>
      <c r="EE291" s="515">
        <f t="shared" si="491"/>
        <v>0</v>
      </c>
      <c r="EF291" s="515">
        <f t="shared" si="491"/>
        <v>0</v>
      </c>
      <c r="EG291" s="515">
        <f t="shared" si="491"/>
        <v>0</v>
      </c>
      <c r="EH291" s="515">
        <f t="shared" si="491"/>
        <v>0</v>
      </c>
      <c r="EI291" s="515">
        <f t="shared" si="491"/>
        <v>0</v>
      </c>
      <c r="EJ291" s="515">
        <f t="shared" si="491"/>
        <v>0</v>
      </c>
      <c r="EK291" s="515">
        <f t="shared" si="491"/>
        <v>0</v>
      </c>
      <c r="EL291" s="515">
        <f t="shared" si="491"/>
        <v>0</v>
      </c>
      <c r="EM291" s="515">
        <f t="shared" si="491"/>
        <v>0</v>
      </c>
      <c r="EN291" s="515">
        <f t="shared" si="491"/>
        <v>0</v>
      </c>
      <c r="EO291" s="515">
        <f t="shared" si="491"/>
        <v>0</v>
      </c>
      <c r="EP291" s="515">
        <f t="shared" si="491"/>
        <v>0</v>
      </c>
      <c r="EQ291" s="515">
        <f t="shared" si="491"/>
        <v>0</v>
      </c>
      <c r="ER291" s="515">
        <f t="shared" si="491"/>
        <v>0</v>
      </c>
      <c r="ES291" s="515">
        <f t="shared" si="491"/>
        <v>0</v>
      </c>
      <c r="ET291" s="515">
        <f t="shared" si="491"/>
        <v>0</v>
      </c>
      <c r="EU291" s="515">
        <f t="shared" si="491"/>
        <v>0</v>
      </c>
      <c r="EV291" s="515">
        <f t="shared" si="491"/>
        <v>0</v>
      </c>
      <c r="EW291" s="515">
        <f t="shared" si="491"/>
        <v>0</v>
      </c>
      <c r="EX291" s="515">
        <f t="shared" si="491"/>
        <v>0</v>
      </c>
      <c r="EY291" s="515">
        <f t="shared" si="491"/>
        <v>0</v>
      </c>
      <c r="EZ291" s="515">
        <f t="shared" si="491"/>
        <v>0</v>
      </c>
      <c r="FA291" s="515">
        <f t="shared" si="491"/>
        <v>0</v>
      </c>
      <c r="FB291" s="515">
        <f t="shared" si="491"/>
        <v>0</v>
      </c>
      <c r="FC291" s="515">
        <f t="shared" si="491"/>
        <v>0</v>
      </c>
      <c r="FD291" s="515">
        <f t="shared" si="491"/>
        <v>0</v>
      </c>
      <c r="FE291" s="515">
        <f t="shared" si="491"/>
        <v>0</v>
      </c>
      <c r="FF291" s="515">
        <f t="shared" si="491"/>
        <v>0</v>
      </c>
      <c r="FG291" s="515">
        <f t="shared" si="491"/>
        <v>0</v>
      </c>
      <c r="FH291" s="515">
        <f t="shared" si="491"/>
        <v>0</v>
      </c>
      <c r="FI291" s="515">
        <f t="shared" si="491"/>
        <v>0</v>
      </c>
      <c r="FJ291" s="515">
        <f t="shared" si="491"/>
        <v>0</v>
      </c>
      <c r="FK291" s="515">
        <f t="shared" si="491"/>
        <v>0</v>
      </c>
      <c r="FL291" s="515">
        <f t="shared" si="491"/>
        <v>0</v>
      </c>
      <c r="FM291" s="515">
        <f t="shared" si="491"/>
        <v>0</v>
      </c>
      <c r="FN291" s="515">
        <f t="shared" si="491"/>
        <v>0</v>
      </c>
      <c r="FO291" s="515">
        <f t="shared" si="491"/>
        <v>0</v>
      </c>
      <c r="FP291" s="515">
        <f t="shared" si="491"/>
        <v>0</v>
      </c>
      <c r="FQ291" s="515">
        <f t="shared" si="491"/>
        <v>0</v>
      </c>
      <c r="FR291" s="515">
        <f t="shared" si="491"/>
        <v>0</v>
      </c>
      <c r="FS291" s="515">
        <f t="shared" si="491"/>
        <v>0</v>
      </c>
      <c r="FT291" s="515">
        <f t="shared" si="491"/>
        <v>0</v>
      </c>
      <c r="FU291" s="515">
        <f t="shared" si="491"/>
        <v>0</v>
      </c>
      <c r="FV291" s="515">
        <f t="shared" si="491"/>
        <v>0</v>
      </c>
      <c r="FW291" s="515">
        <f t="shared" si="491"/>
        <v>0</v>
      </c>
      <c r="FX291" s="515">
        <f t="shared" si="491"/>
        <v>0</v>
      </c>
      <c r="FY291" s="515">
        <f t="shared" si="491"/>
        <v>0</v>
      </c>
      <c r="FZ291" s="515">
        <f t="shared" si="491"/>
        <v>0</v>
      </c>
      <c r="GA291" s="515">
        <f t="shared" si="491"/>
        <v>0</v>
      </c>
      <c r="GB291" s="515">
        <f t="shared" si="491"/>
        <v>0</v>
      </c>
      <c r="GC291" s="515">
        <f t="shared" si="491"/>
        <v>0</v>
      </c>
      <c r="GD291" s="515">
        <f t="shared" si="491"/>
        <v>0</v>
      </c>
      <c r="GE291" s="515">
        <f t="shared" si="491"/>
        <v>0</v>
      </c>
      <c r="GF291" s="515">
        <f t="shared" si="491"/>
        <v>0</v>
      </c>
      <c r="GG291" s="515">
        <f t="shared" si="491"/>
        <v>0</v>
      </c>
      <c r="GH291" s="515">
        <f t="shared" si="491"/>
        <v>0</v>
      </c>
      <c r="GI291" s="515">
        <f t="shared" si="491"/>
        <v>0</v>
      </c>
      <c r="GJ291" s="515">
        <f t="shared" si="491"/>
        <v>0</v>
      </c>
      <c r="GK291" s="515">
        <f t="shared" si="491"/>
        <v>0</v>
      </c>
      <c r="GL291" s="515">
        <f t="shared" si="491"/>
        <v>0</v>
      </c>
      <c r="GM291" s="515">
        <f t="shared" si="491"/>
        <v>0</v>
      </c>
      <c r="GN291" s="515">
        <f t="shared" ref="GN291:IY291" si="492">IF(GN$167=EOMONTH($D117,-1),SUMIFS($D282:$NK282,$D$167:$NK$167,"&gt;="&amp;EOMONTH($D117,$S117),$D$167:$NK$167,"&lt;"&amp;EOMONTH($D117,60))*-$AF117+SUMIFS($D282:$NK282,$D$167:$NK$167,"&gt;="&amp;EOMONTH($D117,60),$D$167:$NK$167,"&lt;"&amp;EOMONTH($D117,300))*-$AG117,0)</f>
        <v>0</v>
      </c>
      <c r="GO291" s="515">
        <f t="shared" si="492"/>
        <v>0</v>
      </c>
      <c r="GP291" s="515">
        <f t="shared" si="492"/>
        <v>0</v>
      </c>
      <c r="GQ291" s="515">
        <f t="shared" si="492"/>
        <v>0</v>
      </c>
      <c r="GR291" s="515">
        <f t="shared" si="492"/>
        <v>0</v>
      </c>
      <c r="GS291" s="515">
        <f t="shared" si="492"/>
        <v>0</v>
      </c>
      <c r="GT291" s="515">
        <f t="shared" si="492"/>
        <v>0</v>
      </c>
      <c r="GU291" s="515">
        <f t="shared" si="492"/>
        <v>0</v>
      </c>
      <c r="GV291" s="515">
        <f t="shared" si="492"/>
        <v>0</v>
      </c>
      <c r="GW291" s="515">
        <f t="shared" si="492"/>
        <v>0</v>
      </c>
      <c r="GX291" s="515">
        <f t="shared" si="492"/>
        <v>0</v>
      </c>
      <c r="GY291" s="515">
        <f t="shared" si="492"/>
        <v>0</v>
      </c>
      <c r="GZ291" s="515">
        <f t="shared" si="492"/>
        <v>0</v>
      </c>
      <c r="HA291" s="515">
        <f t="shared" si="492"/>
        <v>0</v>
      </c>
      <c r="HB291" s="515">
        <f t="shared" si="492"/>
        <v>0</v>
      </c>
      <c r="HC291" s="515">
        <f t="shared" si="492"/>
        <v>0</v>
      </c>
      <c r="HD291" s="515">
        <f t="shared" si="492"/>
        <v>0</v>
      </c>
      <c r="HE291" s="515">
        <f t="shared" si="492"/>
        <v>0</v>
      </c>
      <c r="HF291" s="515">
        <f t="shared" si="492"/>
        <v>0</v>
      </c>
      <c r="HG291" s="515">
        <f t="shared" si="492"/>
        <v>0</v>
      </c>
      <c r="HH291" s="515">
        <f t="shared" si="492"/>
        <v>0</v>
      </c>
      <c r="HI291" s="515">
        <f t="shared" si="492"/>
        <v>0</v>
      </c>
      <c r="HJ291" s="515">
        <f t="shared" si="492"/>
        <v>0</v>
      </c>
      <c r="HK291" s="515">
        <f t="shared" si="492"/>
        <v>0</v>
      </c>
      <c r="HL291" s="515">
        <f t="shared" si="492"/>
        <v>0</v>
      </c>
      <c r="HM291" s="515">
        <f t="shared" si="492"/>
        <v>0</v>
      </c>
      <c r="HN291" s="515">
        <f t="shared" si="492"/>
        <v>0</v>
      </c>
      <c r="HO291" s="515">
        <f t="shared" si="492"/>
        <v>0</v>
      </c>
      <c r="HP291" s="515">
        <f t="shared" si="492"/>
        <v>0</v>
      </c>
      <c r="HQ291" s="515">
        <f t="shared" si="492"/>
        <v>0</v>
      </c>
      <c r="HR291" s="515">
        <f t="shared" si="492"/>
        <v>0</v>
      </c>
      <c r="HS291" s="515">
        <f t="shared" si="492"/>
        <v>0</v>
      </c>
      <c r="HT291" s="515">
        <f t="shared" si="492"/>
        <v>0</v>
      </c>
      <c r="HU291" s="515">
        <f t="shared" si="492"/>
        <v>0</v>
      </c>
      <c r="HV291" s="515">
        <f t="shared" si="492"/>
        <v>0</v>
      </c>
      <c r="HW291" s="515">
        <f t="shared" si="492"/>
        <v>0</v>
      </c>
      <c r="HX291" s="515">
        <f t="shared" si="492"/>
        <v>0</v>
      </c>
      <c r="HY291" s="515">
        <f t="shared" si="492"/>
        <v>0</v>
      </c>
      <c r="HZ291" s="515">
        <f t="shared" si="492"/>
        <v>0</v>
      </c>
      <c r="IA291" s="515">
        <f t="shared" si="492"/>
        <v>0</v>
      </c>
      <c r="IB291" s="515">
        <f t="shared" si="492"/>
        <v>0</v>
      </c>
      <c r="IC291" s="515">
        <f t="shared" si="492"/>
        <v>0</v>
      </c>
      <c r="ID291" s="515">
        <f t="shared" si="492"/>
        <v>0</v>
      </c>
      <c r="IE291" s="515">
        <f t="shared" si="492"/>
        <v>0</v>
      </c>
      <c r="IF291" s="515">
        <f t="shared" si="492"/>
        <v>0</v>
      </c>
      <c r="IG291" s="515">
        <f t="shared" si="492"/>
        <v>0</v>
      </c>
      <c r="IH291" s="515">
        <f t="shared" si="492"/>
        <v>0</v>
      </c>
      <c r="II291" s="515">
        <f t="shared" si="492"/>
        <v>0</v>
      </c>
      <c r="IJ291" s="515">
        <f t="shared" si="492"/>
        <v>0</v>
      </c>
      <c r="IK291" s="515">
        <f t="shared" si="492"/>
        <v>0</v>
      </c>
      <c r="IL291" s="515">
        <f t="shared" si="492"/>
        <v>0</v>
      </c>
      <c r="IM291" s="515">
        <f t="shared" si="492"/>
        <v>0</v>
      </c>
      <c r="IN291" s="515">
        <f t="shared" si="492"/>
        <v>0</v>
      </c>
      <c r="IO291" s="515">
        <f t="shared" si="492"/>
        <v>0</v>
      </c>
      <c r="IP291" s="515">
        <f t="shared" si="492"/>
        <v>0</v>
      </c>
      <c r="IQ291" s="515">
        <f t="shared" si="492"/>
        <v>0</v>
      </c>
      <c r="IR291" s="515">
        <f t="shared" si="492"/>
        <v>0</v>
      </c>
      <c r="IS291" s="515">
        <f t="shared" si="492"/>
        <v>0</v>
      </c>
      <c r="IT291" s="515">
        <f t="shared" si="492"/>
        <v>0</v>
      </c>
      <c r="IU291" s="515">
        <f t="shared" si="492"/>
        <v>0</v>
      </c>
      <c r="IV291" s="515">
        <f t="shared" si="492"/>
        <v>0</v>
      </c>
      <c r="IW291" s="515">
        <f t="shared" si="492"/>
        <v>0</v>
      </c>
      <c r="IX291" s="515">
        <f t="shared" si="492"/>
        <v>0</v>
      </c>
      <c r="IY291" s="515">
        <f t="shared" si="492"/>
        <v>0</v>
      </c>
      <c r="IZ291" s="515">
        <f t="shared" ref="IZ291:LK291" si="493">IF(IZ$167=EOMONTH($D117,-1),SUMIFS($D282:$NK282,$D$167:$NK$167,"&gt;="&amp;EOMONTH($D117,$S117),$D$167:$NK$167,"&lt;"&amp;EOMONTH($D117,60))*-$AF117+SUMIFS($D282:$NK282,$D$167:$NK$167,"&gt;="&amp;EOMONTH($D117,60),$D$167:$NK$167,"&lt;"&amp;EOMONTH($D117,300))*-$AG117,0)</f>
        <v>0</v>
      </c>
      <c r="JA291" s="515">
        <f t="shared" si="493"/>
        <v>0</v>
      </c>
      <c r="JB291" s="515">
        <f t="shared" si="493"/>
        <v>0</v>
      </c>
      <c r="JC291" s="515">
        <f t="shared" si="493"/>
        <v>0</v>
      </c>
      <c r="JD291" s="515">
        <f t="shared" si="493"/>
        <v>0</v>
      </c>
      <c r="JE291" s="515">
        <f t="shared" si="493"/>
        <v>0</v>
      </c>
      <c r="JF291" s="515">
        <f t="shared" si="493"/>
        <v>0</v>
      </c>
      <c r="JG291" s="515">
        <f t="shared" si="493"/>
        <v>0</v>
      </c>
      <c r="JH291" s="515">
        <f t="shared" si="493"/>
        <v>0</v>
      </c>
      <c r="JI291" s="515">
        <f t="shared" si="493"/>
        <v>0</v>
      </c>
      <c r="JJ291" s="515">
        <f t="shared" si="493"/>
        <v>0</v>
      </c>
      <c r="JK291" s="515">
        <f t="shared" si="493"/>
        <v>0</v>
      </c>
      <c r="JL291" s="515">
        <f t="shared" si="493"/>
        <v>0</v>
      </c>
      <c r="JM291" s="515">
        <f t="shared" si="493"/>
        <v>0</v>
      </c>
      <c r="JN291" s="515">
        <f t="shared" si="493"/>
        <v>0</v>
      </c>
      <c r="JO291" s="515">
        <f t="shared" si="493"/>
        <v>0</v>
      </c>
      <c r="JP291" s="515">
        <f t="shared" si="493"/>
        <v>0</v>
      </c>
      <c r="JQ291" s="515">
        <f t="shared" si="493"/>
        <v>0</v>
      </c>
      <c r="JR291" s="515">
        <f t="shared" si="493"/>
        <v>0</v>
      </c>
      <c r="JS291" s="515">
        <f t="shared" si="493"/>
        <v>0</v>
      </c>
      <c r="JT291" s="515">
        <f t="shared" si="493"/>
        <v>0</v>
      </c>
      <c r="JU291" s="515">
        <f t="shared" si="493"/>
        <v>0</v>
      </c>
      <c r="JV291" s="515">
        <f t="shared" si="493"/>
        <v>0</v>
      </c>
      <c r="JW291" s="515">
        <f t="shared" si="493"/>
        <v>0</v>
      </c>
      <c r="JX291" s="515">
        <f t="shared" si="493"/>
        <v>0</v>
      </c>
      <c r="JY291" s="515">
        <f t="shared" si="493"/>
        <v>0</v>
      </c>
      <c r="JZ291" s="515">
        <f t="shared" si="493"/>
        <v>0</v>
      </c>
      <c r="KA291" s="515">
        <f t="shared" si="493"/>
        <v>0</v>
      </c>
      <c r="KB291" s="515">
        <f t="shared" si="493"/>
        <v>0</v>
      </c>
      <c r="KC291" s="515">
        <f t="shared" si="493"/>
        <v>0</v>
      </c>
      <c r="KD291" s="515">
        <f t="shared" si="493"/>
        <v>0</v>
      </c>
      <c r="KE291" s="515">
        <f t="shared" si="493"/>
        <v>0</v>
      </c>
      <c r="KF291" s="515">
        <f t="shared" si="493"/>
        <v>0</v>
      </c>
      <c r="KG291" s="515">
        <f t="shared" si="493"/>
        <v>0</v>
      </c>
      <c r="KH291" s="515">
        <f t="shared" si="493"/>
        <v>0</v>
      </c>
      <c r="KI291" s="515">
        <f t="shared" si="493"/>
        <v>0</v>
      </c>
      <c r="KJ291" s="515">
        <f t="shared" si="493"/>
        <v>0</v>
      </c>
      <c r="KK291" s="515">
        <f t="shared" si="493"/>
        <v>0</v>
      </c>
      <c r="KL291" s="515">
        <f t="shared" si="493"/>
        <v>0</v>
      </c>
      <c r="KM291" s="515">
        <f t="shared" si="493"/>
        <v>0</v>
      </c>
      <c r="KN291" s="515">
        <f t="shared" si="493"/>
        <v>0</v>
      </c>
      <c r="KO291" s="515">
        <f t="shared" si="493"/>
        <v>0</v>
      </c>
      <c r="KP291" s="515">
        <f t="shared" si="493"/>
        <v>0</v>
      </c>
      <c r="KQ291" s="515">
        <f t="shared" si="493"/>
        <v>0</v>
      </c>
      <c r="KR291" s="515">
        <f t="shared" si="493"/>
        <v>0</v>
      </c>
      <c r="KS291" s="515">
        <f t="shared" si="493"/>
        <v>0</v>
      </c>
      <c r="KT291" s="515">
        <f t="shared" si="493"/>
        <v>0</v>
      </c>
      <c r="KU291" s="515">
        <f t="shared" si="493"/>
        <v>0</v>
      </c>
      <c r="KV291" s="515">
        <f t="shared" si="493"/>
        <v>0</v>
      </c>
      <c r="KW291" s="515">
        <f t="shared" si="493"/>
        <v>0</v>
      </c>
      <c r="KX291" s="515">
        <f t="shared" si="493"/>
        <v>0</v>
      </c>
      <c r="KY291" s="515">
        <f t="shared" si="493"/>
        <v>0</v>
      </c>
      <c r="KZ291" s="515">
        <f t="shared" si="493"/>
        <v>0</v>
      </c>
      <c r="LA291" s="515">
        <f t="shared" si="493"/>
        <v>0</v>
      </c>
      <c r="LB291" s="515">
        <f t="shared" si="493"/>
        <v>0</v>
      </c>
      <c r="LC291" s="515">
        <f t="shared" si="493"/>
        <v>0</v>
      </c>
      <c r="LD291" s="515">
        <f t="shared" si="493"/>
        <v>0</v>
      </c>
      <c r="LE291" s="515">
        <f t="shared" si="493"/>
        <v>0</v>
      </c>
      <c r="LF291" s="515">
        <f t="shared" si="493"/>
        <v>0</v>
      </c>
      <c r="LG291" s="515">
        <f t="shared" si="493"/>
        <v>0</v>
      </c>
      <c r="LH291" s="515">
        <f t="shared" si="493"/>
        <v>0</v>
      </c>
      <c r="LI291" s="515">
        <f t="shared" si="493"/>
        <v>0</v>
      </c>
      <c r="LJ291" s="515">
        <f t="shared" si="493"/>
        <v>0</v>
      </c>
      <c r="LK291" s="515">
        <f t="shared" si="493"/>
        <v>0</v>
      </c>
      <c r="LL291" s="515">
        <f t="shared" ref="LL291:NK291" si="494">IF(LL$167=EOMONTH($D117,-1),SUMIFS($D282:$NK282,$D$167:$NK$167,"&gt;="&amp;EOMONTH($D117,$S117),$D$167:$NK$167,"&lt;"&amp;EOMONTH($D117,60))*-$AF117+SUMIFS($D282:$NK282,$D$167:$NK$167,"&gt;="&amp;EOMONTH($D117,60),$D$167:$NK$167,"&lt;"&amp;EOMONTH($D117,300))*-$AG117,0)</f>
        <v>0</v>
      </c>
      <c r="LM291" s="515">
        <f t="shared" si="494"/>
        <v>0</v>
      </c>
      <c r="LN291" s="515">
        <f t="shared" si="494"/>
        <v>0</v>
      </c>
      <c r="LO291" s="515">
        <f t="shared" si="494"/>
        <v>0</v>
      </c>
      <c r="LP291" s="515">
        <f t="shared" si="494"/>
        <v>0</v>
      </c>
      <c r="LQ291" s="515">
        <f t="shared" si="494"/>
        <v>0</v>
      </c>
      <c r="LR291" s="515">
        <f t="shared" si="494"/>
        <v>0</v>
      </c>
      <c r="LS291" s="515">
        <f t="shared" si="494"/>
        <v>0</v>
      </c>
      <c r="LT291" s="515">
        <f t="shared" si="494"/>
        <v>0</v>
      </c>
      <c r="LU291" s="515">
        <f t="shared" si="494"/>
        <v>0</v>
      </c>
      <c r="LV291" s="515">
        <f t="shared" si="494"/>
        <v>0</v>
      </c>
      <c r="LW291" s="515">
        <f t="shared" si="494"/>
        <v>0</v>
      </c>
      <c r="LX291" s="515">
        <f t="shared" si="494"/>
        <v>0</v>
      </c>
      <c r="LY291" s="515">
        <f t="shared" si="494"/>
        <v>0</v>
      </c>
      <c r="LZ291" s="515">
        <f t="shared" si="494"/>
        <v>0</v>
      </c>
      <c r="MA291" s="515">
        <f t="shared" si="494"/>
        <v>0</v>
      </c>
      <c r="MB291" s="515">
        <f t="shared" si="494"/>
        <v>0</v>
      </c>
      <c r="MC291" s="515">
        <f t="shared" si="494"/>
        <v>0</v>
      </c>
      <c r="MD291" s="515">
        <f t="shared" si="494"/>
        <v>0</v>
      </c>
      <c r="ME291" s="515">
        <f t="shared" si="494"/>
        <v>0</v>
      </c>
      <c r="MF291" s="515">
        <f t="shared" si="494"/>
        <v>0</v>
      </c>
      <c r="MG291" s="515">
        <f t="shared" si="494"/>
        <v>0</v>
      </c>
      <c r="MH291" s="515">
        <f t="shared" si="494"/>
        <v>0</v>
      </c>
      <c r="MI291" s="515">
        <f t="shared" si="494"/>
        <v>0</v>
      </c>
      <c r="MJ291" s="515">
        <f t="shared" si="494"/>
        <v>0</v>
      </c>
      <c r="MK291" s="515">
        <f t="shared" si="494"/>
        <v>0</v>
      </c>
      <c r="ML291" s="515">
        <f t="shared" si="494"/>
        <v>0</v>
      </c>
      <c r="MM291" s="515">
        <f t="shared" si="494"/>
        <v>0</v>
      </c>
      <c r="MN291" s="515">
        <f t="shared" si="494"/>
        <v>0</v>
      </c>
      <c r="MO291" s="515">
        <f t="shared" si="494"/>
        <v>0</v>
      </c>
      <c r="MP291" s="515">
        <f t="shared" si="494"/>
        <v>0</v>
      </c>
      <c r="MQ291" s="515">
        <f t="shared" si="494"/>
        <v>0</v>
      </c>
      <c r="MR291" s="515">
        <f t="shared" si="494"/>
        <v>0</v>
      </c>
      <c r="MS291" s="515">
        <f t="shared" si="494"/>
        <v>0</v>
      </c>
      <c r="MT291" s="515">
        <f t="shared" si="494"/>
        <v>0</v>
      </c>
      <c r="MU291" s="515">
        <f t="shared" si="494"/>
        <v>0</v>
      </c>
      <c r="MV291" s="515">
        <f t="shared" si="494"/>
        <v>0</v>
      </c>
      <c r="MW291" s="515">
        <f t="shared" si="494"/>
        <v>0</v>
      </c>
      <c r="MX291" s="515">
        <f t="shared" si="494"/>
        <v>0</v>
      </c>
      <c r="MY291" s="515">
        <f t="shared" si="494"/>
        <v>0</v>
      </c>
      <c r="MZ291" s="515">
        <f t="shared" si="494"/>
        <v>0</v>
      </c>
      <c r="NA291" s="515">
        <f t="shared" si="494"/>
        <v>0</v>
      </c>
      <c r="NB291" s="515">
        <f t="shared" si="494"/>
        <v>0</v>
      </c>
      <c r="NC291" s="515">
        <f t="shared" si="494"/>
        <v>0</v>
      </c>
      <c r="ND291" s="515">
        <f t="shared" si="494"/>
        <v>0</v>
      </c>
      <c r="NE291" s="515">
        <f t="shared" si="494"/>
        <v>0</v>
      </c>
      <c r="NF291" s="515">
        <f t="shared" si="494"/>
        <v>0</v>
      </c>
      <c r="NG291" s="515">
        <f t="shared" si="494"/>
        <v>0</v>
      </c>
      <c r="NH291" s="515">
        <f t="shared" si="494"/>
        <v>0</v>
      </c>
      <c r="NI291" s="515">
        <f t="shared" si="494"/>
        <v>0</v>
      </c>
      <c r="NJ291" s="515">
        <f t="shared" si="494"/>
        <v>0</v>
      </c>
      <c r="NK291" s="518">
        <f t="shared" si="494"/>
        <v>0</v>
      </c>
    </row>
    <row r="292" spans="1:375" s="384" customFormat="1" ht="13.8" x14ac:dyDescent="0.3">
      <c r="A292" s="517">
        <f t="shared" si="452"/>
        <v>0</v>
      </c>
      <c r="B292" s="421" t="s">
        <v>337</v>
      </c>
      <c r="C292" s="514" t="s">
        <v>341</v>
      </c>
      <c r="D292" s="515">
        <f t="shared" ref="D292:BO292" si="495">IF(D$167=EOMONTH($E117,$R117*(1-$O117)),-FV($AE117,ROUNDDOWN(YEARFRAC($D$167,D$167,1),0),,-($AC117*(1-$O117)+$AD117*$O117)*$B117,0),0)</f>
        <v>0</v>
      </c>
      <c r="E292" s="515">
        <f t="shared" si="495"/>
        <v>0</v>
      </c>
      <c r="F292" s="515">
        <f t="shared" si="495"/>
        <v>0</v>
      </c>
      <c r="G292" s="515">
        <f t="shared" si="495"/>
        <v>0</v>
      </c>
      <c r="H292" s="515">
        <f t="shared" si="495"/>
        <v>0</v>
      </c>
      <c r="I292" s="515">
        <f t="shared" si="495"/>
        <v>0</v>
      </c>
      <c r="J292" s="515">
        <f t="shared" si="495"/>
        <v>0</v>
      </c>
      <c r="K292" s="515">
        <f t="shared" si="495"/>
        <v>0</v>
      </c>
      <c r="L292" s="515">
        <f t="shared" si="495"/>
        <v>0</v>
      </c>
      <c r="M292" s="515">
        <f t="shared" si="495"/>
        <v>0</v>
      </c>
      <c r="N292" s="515">
        <f t="shared" si="495"/>
        <v>0</v>
      </c>
      <c r="O292" s="515">
        <f t="shared" si="495"/>
        <v>0</v>
      </c>
      <c r="P292" s="515">
        <f t="shared" si="495"/>
        <v>0</v>
      </c>
      <c r="Q292" s="515">
        <f t="shared" si="495"/>
        <v>0</v>
      </c>
      <c r="R292" s="515">
        <f t="shared" si="495"/>
        <v>0</v>
      </c>
      <c r="S292" s="515">
        <f t="shared" si="495"/>
        <v>0</v>
      </c>
      <c r="T292" s="515">
        <f t="shared" si="495"/>
        <v>0</v>
      </c>
      <c r="U292" s="515">
        <f t="shared" si="495"/>
        <v>0</v>
      </c>
      <c r="V292" s="515">
        <f t="shared" si="495"/>
        <v>0</v>
      </c>
      <c r="W292" s="515">
        <f t="shared" si="495"/>
        <v>0</v>
      </c>
      <c r="X292" s="515">
        <f t="shared" si="495"/>
        <v>0</v>
      </c>
      <c r="Y292" s="515">
        <f t="shared" si="495"/>
        <v>0</v>
      </c>
      <c r="Z292" s="515">
        <f t="shared" si="495"/>
        <v>0</v>
      </c>
      <c r="AA292" s="515">
        <f t="shared" si="495"/>
        <v>0</v>
      </c>
      <c r="AB292" s="515">
        <f t="shared" si="495"/>
        <v>0</v>
      </c>
      <c r="AC292" s="515">
        <f t="shared" si="495"/>
        <v>0</v>
      </c>
      <c r="AD292" s="515">
        <f t="shared" si="495"/>
        <v>0</v>
      </c>
      <c r="AE292" s="515">
        <f t="shared" si="495"/>
        <v>0</v>
      </c>
      <c r="AF292" s="515">
        <f t="shared" si="495"/>
        <v>0</v>
      </c>
      <c r="AG292" s="515">
        <f t="shared" si="495"/>
        <v>0</v>
      </c>
      <c r="AH292" s="515">
        <f t="shared" si="495"/>
        <v>0</v>
      </c>
      <c r="AI292" s="515">
        <f t="shared" si="495"/>
        <v>0</v>
      </c>
      <c r="AJ292" s="515">
        <f t="shared" si="495"/>
        <v>0</v>
      </c>
      <c r="AK292" s="515">
        <f t="shared" si="495"/>
        <v>0</v>
      </c>
      <c r="AL292" s="515">
        <f t="shared" si="495"/>
        <v>0</v>
      </c>
      <c r="AM292" s="515">
        <f t="shared" si="495"/>
        <v>0</v>
      </c>
      <c r="AN292" s="515">
        <f t="shared" si="495"/>
        <v>0</v>
      </c>
      <c r="AO292" s="515">
        <f t="shared" si="495"/>
        <v>0</v>
      </c>
      <c r="AP292" s="515">
        <f t="shared" si="495"/>
        <v>0</v>
      </c>
      <c r="AQ292" s="515">
        <f t="shared" si="495"/>
        <v>0</v>
      </c>
      <c r="AR292" s="515">
        <f t="shared" si="495"/>
        <v>0</v>
      </c>
      <c r="AS292" s="515">
        <f t="shared" si="495"/>
        <v>0</v>
      </c>
      <c r="AT292" s="515">
        <f t="shared" si="495"/>
        <v>0</v>
      </c>
      <c r="AU292" s="515">
        <f t="shared" si="495"/>
        <v>0</v>
      </c>
      <c r="AV292" s="515">
        <f t="shared" si="495"/>
        <v>0</v>
      </c>
      <c r="AW292" s="515">
        <f t="shared" si="495"/>
        <v>0</v>
      </c>
      <c r="AX292" s="515">
        <f t="shared" si="495"/>
        <v>0</v>
      </c>
      <c r="AY292" s="515">
        <f t="shared" si="495"/>
        <v>0</v>
      </c>
      <c r="AZ292" s="515">
        <f t="shared" si="495"/>
        <v>0</v>
      </c>
      <c r="BA292" s="515">
        <f t="shared" si="495"/>
        <v>0</v>
      </c>
      <c r="BB292" s="515">
        <f t="shared" si="495"/>
        <v>0</v>
      </c>
      <c r="BC292" s="515">
        <f t="shared" si="495"/>
        <v>0</v>
      </c>
      <c r="BD292" s="515">
        <f t="shared" si="495"/>
        <v>0</v>
      </c>
      <c r="BE292" s="515">
        <f t="shared" si="495"/>
        <v>0</v>
      </c>
      <c r="BF292" s="515">
        <f t="shared" si="495"/>
        <v>0</v>
      </c>
      <c r="BG292" s="515">
        <f t="shared" si="495"/>
        <v>0</v>
      </c>
      <c r="BH292" s="515">
        <f t="shared" si="495"/>
        <v>0</v>
      </c>
      <c r="BI292" s="515">
        <f t="shared" si="495"/>
        <v>0</v>
      </c>
      <c r="BJ292" s="515">
        <f t="shared" si="495"/>
        <v>0</v>
      </c>
      <c r="BK292" s="515">
        <f t="shared" si="495"/>
        <v>0</v>
      </c>
      <c r="BL292" s="515">
        <f t="shared" si="495"/>
        <v>0</v>
      </c>
      <c r="BM292" s="515">
        <f t="shared" si="495"/>
        <v>0</v>
      </c>
      <c r="BN292" s="515">
        <f t="shared" si="495"/>
        <v>0</v>
      </c>
      <c r="BO292" s="515">
        <f t="shared" si="495"/>
        <v>0</v>
      </c>
      <c r="BP292" s="515">
        <f t="shared" ref="BP292:EA292" si="496">IF(BP$167=EOMONTH($E117,$R117*(1-$O117)),-FV($AE117,ROUNDDOWN(YEARFRAC($D$167,BP$167,1),0),,-($AC117*(1-$O117)+$AD117*$O117)*$B117,0),0)</f>
        <v>0</v>
      </c>
      <c r="BQ292" s="515">
        <f t="shared" si="496"/>
        <v>0</v>
      </c>
      <c r="BR292" s="515">
        <f t="shared" si="496"/>
        <v>0</v>
      </c>
      <c r="BS292" s="515">
        <f t="shared" si="496"/>
        <v>0</v>
      </c>
      <c r="BT292" s="515">
        <f t="shared" si="496"/>
        <v>0</v>
      </c>
      <c r="BU292" s="515">
        <f t="shared" si="496"/>
        <v>0</v>
      </c>
      <c r="BV292" s="515">
        <f t="shared" si="496"/>
        <v>0</v>
      </c>
      <c r="BW292" s="515">
        <f t="shared" si="496"/>
        <v>0</v>
      </c>
      <c r="BX292" s="515">
        <f t="shared" si="496"/>
        <v>0</v>
      </c>
      <c r="BY292" s="515">
        <f t="shared" si="496"/>
        <v>0</v>
      </c>
      <c r="BZ292" s="515">
        <f t="shared" si="496"/>
        <v>0</v>
      </c>
      <c r="CA292" s="515">
        <f t="shared" si="496"/>
        <v>0</v>
      </c>
      <c r="CB292" s="515">
        <f t="shared" si="496"/>
        <v>0</v>
      </c>
      <c r="CC292" s="515">
        <f t="shared" si="496"/>
        <v>0</v>
      </c>
      <c r="CD292" s="515">
        <f t="shared" si="496"/>
        <v>0</v>
      </c>
      <c r="CE292" s="515">
        <f t="shared" si="496"/>
        <v>0</v>
      </c>
      <c r="CF292" s="515">
        <f t="shared" si="496"/>
        <v>0</v>
      </c>
      <c r="CG292" s="515">
        <f t="shared" si="496"/>
        <v>0</v>
      </c>
      <c r="CH292" s="515">
        <f t="shared" si="496"/>
        <v>0</v>
      </c>
      <c r="CI292" s="515">
        <f t="shared" si="496"/>
        <v>0</v>
      </c>
      <c r="CJ292" s="515">
        <f t="shared" si="496"/>
        <v>0</v>
      </c>
      <c r="CK292" s="515">
        <f t="shared" si="496"/>
        <v>0</v>
      </c>
      <c r="CL292" s="515">
        <f t="shared" si="496"/>
        <v>0</v>
      </c>
      <c r="CM292" s="515">
        <f t="shared" si="496"/>
        <v>0</v>
      </c>
      <c r="CN292" s="515">
        <f t="shared" si="496"/>
        <v>0</v>
      </c>
      <c r="CO292" s="515">
        <f t="shared" si="496"/>
        <v>0</v>
      </c>
      <c r="CP292" s="515">
        <f t="shared" si="496"/>
        <v>0</v>
      </c>
      <c r="CQ292" s="515">
        <f t="shared" si="496"/>
        <v>0</v>
      </c>
      <c r="CR292" s="515">
        <f t="shared" si="496"/>
        <v>0</v>
      </c>
      <c r="CS292" s="515">
        <f t="shared" si="496"/>
        <v>0</v>
      </c>
      <c r="CT292" s="515">
        <f t="shared" si="496"/>
        <v>0</v>
      </c>
      <c r="CU292" s="515">
        <f t="shared" si="496"/>
        <v>0</v>
      </c>
      <c r="CV292" s="515">
        <f t="shared" si="496"/>
        <v>0</v>
      </c>
      <c r="CW292" s="515">
        <f t="shared" si="496"/>
        <v>0</v>
      </c>
      <c r="CX292" s="515">
        <f t="shared" si="496"/>
        <v>0</v>
      </c>
      <c r="CY292" s="515">
        <f t="shared" si="496"/>
        <v>0</v>
      </c>
      <c r="CZ292" s="515">
        <f t="shared" si="496"/>
        <v>0</v>
      </c>
      <c r="DA292" s="515">
        <f t="shared" si="496"/>
        <v>0</v>
      </c>
      <c r="DB292" s="515">
        <f t="shared" si="496"/>
        <v>0</v>
      </c>
      <c r="DC292" s="515">
        <f t="shared" si="496"/>
        <v>0</v>
      </c>
      <c r="DD292" s="515">
        <f t="shared" si="496"/>
        <v>0</v>
      </c>
      <c r="DE292" s="515">
        <f t="shared" si="496"/>
        <v>0</v>
      </c>
      <c r="DF292" s="515">
        <f t="shared" si="496"/>
        <v>0</v>
      </c>
      <c r="DG292" s="515">
        <f t="shared" si="496"/>
        <v>0</v>
      </c>
      <c r="DH292" s="515">
        <f t="shared" si="496"/>
        <v>0</v>
      </c>
      <c r="DI292" s="515">
        <f t="shared" si="496"/>
        <v>0</v>
      </c>
      <c r="DJ292" s="515">
        <f t="shared" si="496"/>
        <v>0</v>
      </c>
      <c r="DK292" s="515">
        <f t="shared" si="496"/>
        <v>0</v>
      </c>
      <c r="DL292" s="515">
        <f t="shared" si="496"/>
        <v>0</v>
      </c>
      <c r="DM292" s="515">
        <f t="shared" si="496"/>
        <v>0</v>
      </c>
      <c r="DN292" s="515">
        <f t="shared" si="496"/>
        <v>0</v>
      </c>
      <c r="DO292" s="515">
        <f t="shared" si="496"/>
        <v>0</v>
      </c>
      <c r="DP292" s="515">
        <f t="shared" si="496"/>
        <v>0</v>
      </c>
      <c r="DQ292" s="515">
        <f t="shared" si="496"/>
        <v>0</v>
      </c>
      <c r="DR292" s="515">
        <f t="shared" si="496"/>
        <v>0</v>
      </c>
      <c r="DS292" s="515">
        <f t="shared" si="496"/>
        <v>0</v>
      </c>
      <c r="DT292" s="515">
        <f t="shared" si="496"/>
        <v>0</v>
      </c>
      <c r="DU292" s="515">
        <f t="shared" si="496"/>
        <v>0</v>
      </c>
      <c r="DV292" s="515">
        <f t="shared" si="496"/>
        <v>0</v>
      </c>
      <c r="DW292" s="515">
        <f t="shared" si="496"/>
        <v>0</v>
      </c>
      <c r="DX292" s="515">
        <f t="shared" si="496"/>
        <v>0</v>
      </c>
      <c r="DY292" s="515">
        <f t="shared" si="496"/>
        <v>0</v>
      </c>
      <c r="DZ292" s="515">
        <f t="shared" si="496"/>
        <v>0</v>
      </c>
      <c r="EA292" s="515">
        <f t="shared" si="496"/>
        <v>0</v>
      </c>
      <c r="EB292" s="515">
        <f t="shared" ref="EB292:GM292" si="497">IF(EB$167=EOMONTH($E117,$R117*(1-$O117)),-FV($AE117,ROUNDDOWN(YEARFRAC($D$167,EB$167,1),0),,-($AC117*(1-$O117)+$AD117*$O117)*$B117,0),0)</f>
        <v>0</v>
      </c>
      <c r="EC292" s="515">
        <f t="shared" si="497"/>
        <v>0</v>
      </c>
      <c r="ED292" s="515">
        <f t="shared" si="497"/>
        <v>0</v>
      </c>
      <c r="EE292" s="515">
        <f t="shared" si="497"/>
        <v>0</v>
      </c>
      <c r="EF292" s="515">
        <f t="shared" si="497"/>
        <v>0</v>
      </c>
      <c r="EG292" s="515">
        <f t="shared" si="497"/>
        <v>0</v>
      </c>
      <c r="EH292" s="515">
        <f t="shared" si="497"/>
        <v>0</v>
      </c>
      <c r="EI292" s="515">
        <f t="shared" si="497"/>
        <v>0</v>
      </c>
      <c r="EJ292" s="515">
        <f t="shared" si="497"/>
        <v>0</v>
      </c>
      <c r="EK292" s="515">
        <f t="shared" si="497"/>
        <v>0</v>
      </c>
      <c r="EL292" s="515">
        <f t="shared" si="497"/>
        <v>0</v>
      </c>
      <c r="EM292" s="515">
        <f t="shared" si="497"/>
        <v>0</v>
      </c>
      <c r="EN292" s="515">
        <f t="shared" si="497"/>
        <v>0</v>
      </c>
      <c r="EO292" s="515">
        <f t="shared" si="497"/>
        <v>0</v>
      </c>
      <c r="EP292" s="515">
        <f t="shared" si="497"/>
        <v>0</v>
      </c>
      <c r="EQ292" s="515">
        <f t="shared" si="497"/>
        <v>0</v>
      </c>
      <c r="ER292" s="515">
        <f t="shared" si="497"/>
        <v>0</v>
      </c>
      <c r="ES292" s="515">
        <f t="shared" si="497"/>
        <v>0</v>
      </c>
      <c r="ET292" s="515">
        <f t="shared" si="497"/>
        <v>0</v>
      </c>
      <c r="EU292" s="515">
        <f t="shared" si="497"/>
        <v>0</v>
      </c>
      <c r="EV292" s="515">
        <f t="shared" si="497"/>
        <v>0</v>
      </c>
      <c r="EW292" s="515">
        <f t="shared" si="497"/>
        <v>0</v>
      </c>
      <c r="EX292" s="515">
        <f t="shared" si="497"/>
        <v>0</v>
      </c>
      <c r="EY292" s="515">
        <f t="shared" si="497"/>
        <v>0</v>
      </c>
      <c r="EZ292" s="515">
        <f t="shared" si="497"/>
        <v>0</v>
      </c>
      <c r="FA292" s="515">
        <f t="shared" si="497"/>
        <v>0</v>
      </c>
      <c r="FB292" s="515">
        <f t="shared" si="497"/>
        <v>0</v>
      </c>
      <c r="FC292" s="515">
        <f t="shared" si="497"/>
        <v>0</v>
      </c>
      <c r="FD292" s="515">
        <f t="shared" si="497"/>
        <v>0</v>
      </c>
      <c r="FE292" s="515">
        <f t="shared" si="497"/>
        <v>0</v>
      </c>
      <c r="FF292" s="515">
        <f t="shared" si="497"/>
        <v>0</v>
      </c>
      <c r="FG292" s="515">
        <f t="shared" si="497"/>
        <v>0</v>
      </c>
      <c r="FH292" s="515">
        <f t="shared" si="497"/>
        <v>0</v>
      </c>
      <c r="FI292" s="515">
        <f t="shared" si="497"/>
        <v>0</v>
      </c>
      <c r="FJ292" s="515">
        <f t="shared" si="497"/>
        <v>0</v>
      </c>
      <c r="FK292" s="515">
        <f t="shared" si="497"/>
        <v>0</v>
      </c>
      <c r="FL292" s="515">
        <f t="shared" si="497"/>
        <v>0</v>
      </c>
      <c r="FM292" s="515">
        <f t="shared" si="497"/>
        <v>0</v>
      </c>
      <c r="FN292" s="515">
        <f t="shared" si="497"/>
        <v>0</v>
      </c>
      <c r="FO292" s="515">
        <f t="shared" si="497"/>
        <v>0</v>
      </c>
      <c r="FP292" s="515">
        <f t="shared" si="497"/>
        <v>0</v>
      </c>
      <c r="FQ292" s="515">
        <f t="shared" si="497"/>
        <v>0</v>
      </c>
      <c r="FR292" s="515">
        <f t="shared" si="497"/>
        <v>0</v>
      </c>
      <c r="FS292" s="515">
        <f t="shared" si="497"/>
        <v>0</v>
      </c>
      <c r="FT292" s="515">
        <f t="shared" si="497"/>
        <v>0</v>
      </c>
      <c r="FU292" s="515">
        <f t="shared" si="497"/>
        <v>0</v>
      </c>
      <c r="FV292" s="515">
        <f t="shared" si="497"/>
        <v>0</v>
      </c>
      <c r="FW292" s="515">
        <f t="shared" si="497"/>
        <v>0</v>
      </c>
      <c r="FX292" s="515">
        <f t="shared" si="497"/>
        <v>0</v>
      </c>
      <c r="FY292" s="515">
        <f t="shared" si="497"/>
        <v>0</v>
      </c>
      <c r="FZ292" s="515">
        <f t="shared" si="497"/>
        <v>0</v>
      </c>
      <c r="GA292" s="515">
        <f t="shared" si="497"/>
        <v>0</v>
      </c>
      <c r="GB292" s="515">
        <f t="shared" si="497"/>
        <v>0</v>
      </c>
      <c r="GC292" s="515">
        <f t="shared" si="497"/>
        <v>0</v>
      </c>
      <c r="GD292" s="515">
        <f t="shared" si="497"/>
        <v>0</v>
      </c>
      <c r="GE292" s="515">
        <f t="shared" si="497"/>
        <v>0</v>
      </c>
      <c r="GF292" s="515">
        <f t="shared" si="497"/>
        <v>0</v>
      </c>
      <c r="GG292" s="515">
        <f t="shared" si="497"/>
        <v>0</v>
      </c>
      <c r="GH292" s="515">
        <f t="shared" si="497"/>
        <v>0</v>
      </c>
      <c r="GI292" s="515">
        <f t="shared" si="497"/>
        <v>0</v>
      </c>
      <c r="GJ292" s="515">
        <f t="shared" si="497"/>
        <v>0</v>
      </c>
      <c r="GK292" s="515">
        <f t="shared" si="497"/>
        <v>0</v>
      </c>
      <c r="GL292" s="515">
        <f t="shared" si="497"/>
        <v>0</v>
      </c>
      <c r="GM292" s="515">
        <f t="shared" si="497"/>
        <v>0</v>
      </c>
      <c r="GN292" s="515">
        <f t="shared" ref="GN292:IY292" si="498">IF(GN$167=EOMONTH($E117,$R117*(1-$O117)),-FV($AE117,ROUNDDOWN(YEARFRAC($D$167,GN$167,1),0),,-($AC117*(1-$O117)+$AD117*$O117)*$B117,0),0)</f>
        <v>0</v>
      </c>
      <c r="GO292" s="515">
        <f t="shared" si="498"/>
        <v>0</v>
      </c>
      <c r="GP292" s="515">
        <f t="shared" si="498"/>
        <v>0</v>
      </c>
      <c r="GQ292" s="515">
        <f t="shared" si="498"/>
        <v>0</v>
      </c>
      <c r="GR292" s="515">
        <f t="shared" si="498"/>
        <v>0</v>
      </c>
      <c r="GS292" s="515">
        <f t="shared" si="498"/>
        <v>0</v>
      </c>
      <c r="GT292" s="515">
        <f t="shared" si="498"/>
        <v>0</v>
      </c>
      <c r="GU292" s="515">
        <f t="shared" si="498"/>
        <v>0</v>
      </c>
      <c r="GV292" s="515">
        <f t="shared" si="498"/>
        <v>0</v>
      </c>
      <c r="GW292" s="515">
        <f t="shared" si="498"/>
        <v>0</v>
      </c>
      <c r="GX292" s="515">
        <f t="shared" si="498"/>
        <v>0</v>
      </c>
      <c r="GY292" s="515">
        <f t="shared" si="498"/>
        <v>0</v>
      </c>
      <c r="GZ292" s="515">
        <f t="shared" si="498"/>
        <v>0</v>
      </c>
      <c r="HA292" s="515">
        <f t="shared" si="498"/>
        <v>0</v>
      </c>
      <c r="HB292" s="515">
        <f t="shared" si="498"/>
        <v>0</v>
      </c>
      <c r="HC292" s="515">
        <f t="shared" si="498"/>
        <v>0</v>
      </c>
      <c r="HD292" s="515">
        <f t="shared" si="498"/>
        <v>0</v>
      </c>
      <c r="HE292" s="515">
        <f t="shared" si="498"/>
        <v>0</v>
      </c>
      <c r="HF292" s="515">
        <f t="shared" si="498"/>
        <v>0</v>
      </c>
      <c r="HG292" s="515">
        <f t="shared" si="498"/>
        <v>0</v>
      </c>
      <c r="HH292" s="515">
        <f t="shared" si="498"/>
        <v>0</v>
      </c>
      <c r="HI292" s="515">
        <f t="shared" si="498"/>
        <v>0</v>
      </c>
      <c r="HJ292" s="515">
        <f t="shared" si="498"/>
        <v>0</v>
      </c>
      <c r="HK292" s="515">
        <f t="shared" si="498"/>
        <v>0</v>
      </c>
      <c r="HL292" s="515">
        <f t="shared" si="498"/>
        <v>0</v>
      </c>
      <c r="HM292" s="515">
        <f t="shared" si="498"/>
        <v>0</v>
      </c>
      <c r="HN292" s="515">
        <f t="shared" si="498"/>
        <v>0</v>
      </c>
      <c r="HO292" s="515">
        <f t="shared" si="498"/>
        <v>0</v>
      </c>
      <c r="HP292" s="515">
        <f t="shared" si="498"/>
        <v>0</v>
      </c>
      <c r="HQ292" s="515">
        <f t="shared" si="498"/>
        <v>0</v>
      </c>
      <c r="HR292" s="515">
        <f t="shared" si="498"/>
        <v>0</v>
      </c>
      <c r="HS292" s="515">
        <f t="shared" si="498"/>
        <v>0</v>
      </c>
      <c r="HT292" s="515">
        <f t="shared" si="498"/>
        <v>0</v>
      </c>
      <c r="HU292" s="515">
        <f t="shared" si="498"/>
        <v>0</v>
      </c>
      <c r="HV292" s="515">
        <f t="shared" si="498"/>
        <v>0</v>
      </c>
      <c r="HW292" s="515">
        <f t="shared" si="498"/>
        <v>0</v>
      </c>
      <c r="HX292" s="515">
        <f t="shared" si="498"/>
        <v>0</v>
      </c>
      <c r="HY292" s="515">
        <f t="shared" si="498"/>
        <v>0</v>
      </c>
      <c r="HZ292" s="515">
        <f t="shared" si="498"/>
        <v>0</v>
      </c>
      <c r="IA292" s="515">
        <f t="shared" si="498"/>
        <v>0</v>
      </c>
      <c r="IB292" s="515">
        <f t="shared" si="498"/>
        <v>0</v>
      </c>
      <c r="IC292" s="515">
        <f t="shared" si="498"/>
        <v>0</v>
      </c>
      <c r="ID292" s="515">
        <f t="shared" si="498"/>
        <v>0</v>
      </c>
      <c r="IE292" s="515">
        <f t="shared" si="498"/>
        <v>0</v>
      </c>
      <c r="IF292" s="515">
        <f t="shared" si="498"/>
        <v>0</v>
      </c>
      <c r="IG292" s="515">
        <f t="shared" si="498"/>
        <v>0</v>
      </c>
      <c r="IH292" s="515">
        <f t="shared" si="498"/>
        <v>0</v>
      </c>
      <c r="II292" s="515">
        <f t="shared" si="498"/>
        <v>0</v>
      </c>
      <c r="IJ292" s="515">
        <f t="shared" si="498"/>
        <v>0</v>
      </c>
      <c r="IK292" s="515">
        <f t="shared" si="498"/>
        <v>0</v>
      </c>
      <c r="IL292" s="515">
        <f t="shared" si="498"/>
        <v>0</v>
      </c>
      <c r="IM292" s="515">
        <f t="shared" si="498"/>
        <v>0</v>
      </c>
      <c r="IN292" s="515">
        <f t="shared" si="498"/>
        <v>0</v>
      </c>
      <c r="IO292" s="515">
        <f t="shared" si="498"/>
        <v>0</v>
      </c>
      <c r="IP292" s="515">
        <f t="shared" si="498"/>
        <v>0</v>
      </c>
      <c r="IQ292" s="515">
        <f t="shared" si="498"/>
        <v>0</v>
      </c>
      <c r="IR292" s="515">
        <f t="shared" si="498"/>
        <v>0</v>
      </c>
      <c r="IS292" s="515">
        <f t="shared" si="498"/>
        <v>0</v>
      </c>
      <c r="IT292" s="515">
        <f t="shared" si="498"/>
        <v>0</v>
      </c>
      <c r="IU292" s="515">
        <f t="shared" si="498"/>
        <v>0</v>
      </c>
      <c r="IV292" s="515">
        <f t="shared" si="498"/>
        <v>0</v>
      </c>
      <c r="IW292" s="515">
        <f t="shared" si="498"/>
        <v>0</v>
      </c>
      <c r="IX292" s="515">
        <f t="shared" si="498"/>
        <v>0</v>
      </c>
      <c r="IY292" s="515">
        <f t="shared" si="498"/>
        <v>0</v>
      </c>
      <c r="IZ292" s="515">
        <f t="shared" ref="IZ292:LK292" si="499">IF(IZ$167=EOMONTH($E117,$R117*(1-$O117)),-FV($AE117,ROUNDDOWN(YEARFRAC($D$167,IZ$167,1),0),,-($AC117*(1-$O117)+$AD117*$O117)*$B117,0),0)</f>
        <v>0</v>
      </c>
      <c r="JA292" s="515">
        <f t="shared" si="499"/>
        <v>0</v>
      </c>
      <c r="JB292" s="515">
        <f t="shared" si="499"/>
        <v>0</v>
      </c>
      <c r="JC292" s="515">
        <f t="shared" si="499"/>
        <v>0</v>
      </c>
      <c r="JD292" s="515">
        <f t="shared" si="499"/>
        <v>0</v>
      </c>
      <c r="JE292" s="515">
        <f t="shared" si="499"/>
        <v>0</v>
      </c>
      <c r="JF292" s="515">
        <f t="shared" si="499"/>
        <v>0</v>
      </c>
      <c r="JG292" s="515">
        <f t="shared" si="499"/>
        <v>0</v>
      </c>
      <c r="JH292" s="515">
        <f t="shared" si="499"/>
        <v>0</v>
      </c>
      <c r="JI292" s="515">
        <f t="shared" si="499"/>
        <v>0</v>
      </c>
      <c r="JJ292" s="515">
        <f t="shared" si="499"/>
        <v>0</v>
      </c>
      <c r="JK292" s="515">
        <f t="shared" si="499"/>
        <v>0</v>
      </c>
      <c r="JL292" s="515">
        <f t="shared" si="499"/>
        <v>0</v>
      </c>
      <c r="JM292" s="515">
        <f t="shared" si="499"/>
        <v>0</v>
      </c>
      <c r="JN292" s="515">
        <f t="shared" si="499"/>
        <v>0</v>
      </c>
      <c r="JO292" s="515">
        <f t="shared" si="499"/>
        <v>0</v>
      </c>
      <c r="JP292" s="515">
        <f t="shared" si="499"/>
        <v>0</v>
      </c>
      <c r="JQ292" s="515">
        <f t="shared" si="499"/>
        <v>0</v>
      </c>
      <c r="JR292" s="515">
        <f t="shared" si="499"/>
        <v>0</v>
      </c>
      <c r="JS292" s="515">
        <f t="shared" si="499"/>
        <v>0</v>
      </c>
      <c r="JT292" s="515">
        <f t="shared" si="499"/>
        <v>0</v>
      </c>
      <c r="JU292" s="515">
        <f t="shared" si="499"/>
        <v>0</v>
      </c>
      <c r="JV292" s="515">
        <f t="shared" si="499"/>
        <v>0</v>
      </c>
      <c r="JW292" s="515">
        <f t="shared" si="499"/>
        <v>0</v>
      </c>
      <c r="JX292" s="515">
        <f t="shared" si="499"/>
        <v>0</v>
      </c>
      <c r="JY292" s="515">
        <f t="shared" si="499"/>
        <v>0</v>
      </c>
      <c r="JZ292" s="515">
        <f t="shared" si="499"/>
        <v>0</v>
      </c>
      <c r="KA292" s="515">
        <f t="shared" si="499"/>
        <v>0</v>
      </c>
      <c r="KB292" s="515">
        <f t="shared" si="499"/>
        <v>0</v>
      </c>
      <c r="KC292" s="515">
        <f t="shared" si="499"/>
        <v>0</v>
      </c>
      <c r="KD292" s="515">
        <f t="shared" si="499"/>
        <v>0</v>
      </c>
      <c r="KE292" s="515">
        <f t="shared" si="499"/>
        <v>0</v>
      </c>
      <c r="KF292" s="515">
        <f t="shared" si="499"/>
        <v>0</v>
      </c>
      <c r="KG292" s="515">
        <f t="shared" si="499"/>
        <v>0</v>
      </c>
      <c r="KH292" s="515">
        <f t="shared" si="499"/>
        <v>0</v>
      </c>
      <c r="KI292" s="515">
        <f t="shared" si="499"/>
        <v>0</v>
      </c>
      <c r="KJ292" s="515">
        <f t="shared" si="499"/>
        <v>0</v>
      </c>
      <c r="KK292" s="515">
        <f t="shared" si="499"/>
        <v>0</v>
      </c>
      <c r="KL292" s="515">
        <f t="shared" si="499"/>
        <v>0</v>
      </c>
      <c r="KM292" s="515">
        <f t="shared" si="499"/>
        <v>0</v>
      </c>
      <c r="KN292" s="515">
        <f t="shared" si="499"/>
        <v>0</v>
      </c>
      <c r="KO292" s="515">
        <f t="shared" si="499"/>
        <v>0</v>
      </c>
      <c r="KP292" s="515">
        <f t="shared" si="499"/>
        <v>0</v>
      </c>
      <c r="KQ292" s="515">
        <f t="shared" si="499"/>
        <v>0</v>
      </c>
      <c r="KR292" s="515">
        <f t="shared" si="499"/>
        <v>0</v>
      </c>
      <c r="KS292" s="515">
        <f t="shared" si="499"/>
        <v>0</v>
      </c>
      <c r="KT292" s="515">
        <f t="shared" si="499"/>
        <v>0</v>
      </c>
      <c r="KU292" s="515">
        <f t="shared" si="499"/>
        <v>0</v>
      </c>
      <c r="KV292" s="515">
        <f t="shared" si="499"/>
        <v>0</v>
      </c>
      <c r="KW292" s="515">
        <f t="shared" si="499"/>
        <v>0</v>
      </c>
      <c r="KX292" s="515">
        <f t="shared" si="499"/>
        <v>0</v>
      </c>
      <c r="KY292" s="515">
        <f t="shared" si="499"/>
        <v>0</v>
      </c>
      <c r="KZ292" s="515">
        <f t="shared" si="499"/>
        <v>0</v>
      </c>
      <c r="LA292" s="515">
        <f t="shared" si="499"/>
        <v>0</v>
      </c>
      <c r="LB292" s="515">
        <f t="shared" si="499"/>
        <v>0</v>
      </c>
      <c r="LC292" s="515">
        <f t="shared" si="499"/>
        <v>0</v>
      </c>
      <c r="LD292" s="515">
        <f t="shared" si="499"/>
        <v>0</v>
      </c>
      <c r="LE292" s="515">
        <f t="shared" si="499"/>
        <v>0</v>
      </c>
      <c r="LF292" s="515">
        <f t="shared" si="499"/>
        <v>0</v>
      </c>
      <c r="LG292" s="515">
        <f t="shared" si="499"/>
        <v>0</v>
      </c>
      <c r="LH292" s="515">
        <f t="shared" si="499"/>
        <v>0</v>
      </c>
      <c r="LI292" s="515">
        <f t="shared" si="499"/>
        <v>0</v>
      </c>
      <c r="LJ292" s="515">
        <f t="shared" si="499"/>
        <v>0</v>
      </c>
      <c r="LK292" s="515">
        <f t="shared" si="499"/>
        <v>0</v>
      </c>
      <c r="LL292" s="515">
        <f t="shared" ref="LL292:NK292" si="500">IF(LL$167=EOMONTH($E117,$R117*(1-$O117)),-FV($AE117,ROUNDDOWN(YEARFRAC($D$167,LL$167,1),0),,-($AC117*(1-$O117)+$AD117*$O117)*$B117,0),0)</f>
        <v>0</v>
      </c>
      <c r="LM292" s="515">
        <f t="shared" si="500"/>
        <v>0</v>
      </c>
      <c r="LN292" s="515">
        <f t="shared" si="500"/>
        <v>0</v>
      </c>
      <c r="LO292" s="515">
        <f t="shared" si="500"/>
        <v>0</v>
      </c>
      <c r="LP292" s="515">
        <f t="shared" si="500"/>
        <v>0</v>
      </c>
      <c r="LQ292" s="515">
        <f t="shared" si="500"/>
        <v>0</v>
      </c>
      <c r="LR292" s="515">
        <f t="shared" si="500"/>
        <v>0</v>
      </c>
      <c r="LS292" s="515">
        <f t="shared" si="500"/>
        <v>0</v>
      </c>
      <c r="LT292" s="515">
        <f t="shared" si="500"/>
        <v>0</v>
      </c>
      <c r="LU292" s="515">
        <f t="shared" si="500"/>
        <v>0</v>
      </c>
      <c r="LV292" s="515">
        <f t="shared" si="500"/>
        <v>0</v>
      </c>
      <c r="LW292" s="515">
        <f t="shared" si="500"/>
        <v>0</v>
      </c>
      <c r="LX292" s="515">
        <f t="shared" si="500"/>
        <v>0</v>
      </c>
      <c r="LY292" s="515">
        <f t="shared" si="500"/>
        <v>0</v>
      </c>
      <c r="LZ292" s="515">
        <f t="shared" si="500"/>
        <v>0</v>
      </c>
      <c r="MA292" s="515">
        <f t="shared" si="500"/>
        <v>0</v>
      </c>
      <c r="MB292" s="515">
        <f t="shared" si="500"/>
        <v>0</v>
      </c>
      <c r="MC292" s="515">
        <f t="shared" si="500"/>
        <v>0</v>
      </c>
      <c r="MD292" s="515">
        <f t="shared" si="500"/>
        <v>0</v>
      </c>
      <c r="ME292" s="515">
        <f t="shared" si="500"/>
        <v>0</v>
      </c>
      <c r="MF292" s="515">
        <f t="shared" si="500"/>
        <v>0</v>
      </c>
      <c r="MG292" s="515">
        <f t="shared" si="500"/>
        <v>0</v>
      </c>
      <c r="MH292" s="515">
        <f t="shared" si="500"/>
        <v>0</v>
      </c>
      <c r="MI292" s="515">
        <f t="shared" si="500"/>
        <v>0</v>
      </c>
      <c r="MJ292" s="515">
        <f t="shared" si="500"/>
        <v>0</v>
      </c>
      <c r="MK292" s="515">
        <f t="shared" si="500"/>
        <v>0</v>
      </c>
      <c r="ML292" s="515">
        <f t="shared" si="500"/>
        <v>0</v>
      </c>
      <c r="MM292" s="515">
        <f t="shared" si="500"/>
        <v>0</v>
      </c>
      <c r="MN292" s="515">
        <f t="shared" si="500"/>
        <v>0</v>
      </c>
      <c r="MO292" s="515">
        <f t="shared" si="500"/>
        <v>0</v>
      </c>
      <c r="MP292" s="515">
        <f t="shared" si="500"/>
        <v>0</v>
      </c>
      <c r="MQ292" s="515">
        <f t="shared" si="500"/>
        <v>0</v>
      </c>
      <c r="MR292" s="515">
        <f t="shared" si="500"/>
        <v>0</v>
      </c>
      <c r="MS292" s="515">
        <f t="shared" si="500"/>
        <v>0</v>
      </c>
      <c r="MT292" s="515">
        <f t="shared" si="500"/>
        <v>0</v>
      </c>
      <c r="MU292" s="515">
        <f t="shared" si="500"/>
        <v>0</v>
      </c>
      <c r="MV292" s="515">
        <f t="shared" si="500"/>
        <v>0</v>
      </c>
      <c r="MW292" s="515">
        <f t="shared" si="500"/>
        <v>0</v>
      </c>
      <c r="MX292" s="515">
        <f t="shared" si="500"/>
        <v>0</v>
      </c>
      <c r="MY292" s="515">
        <f t="shared" si="500"/>
        <v>0</v>
      </c>
      <c r="MZ292" s="515">
        <f t="shared" si="500"/>
        <v>0</v>
      </c>
      <c r="NA292" s="515">
        <f t="shared" si="500"/>
        <v>0</v>
      </c>
      <c r="NB292" s="515">
        <f t="shared" si="500"/>
        <v>0</v>
      </c>
      <c r="NC292" s="515">
        <f t="shared" si="500"/>
        <v>0</v>
      </c>
      <c r="ND292" s="515">
        <f t="shared" si="500"/>
        <v>0</v>
      </c>
      <c r="NE292" s="515">
        <f t="shared" si="500"/>
        <v>0</v>
      </c>
      <c r="NF292" s="515">
        <f t="shared" si="500"/>
        <v>0</v>
      </c>
      <c r="NG292" s="515">
        <f t="shared" si="500"/>
        <v>0</v>
      </c>
      <c r="NH292" s="515">
        <f t="shared" si="500"/>
        <v>0</v>
      </c>
      <c r="NI292" s="515">
        <f t="shared" si="500"/>
        <v>0</v>
      </c>
      <c r="NJ292" s="515">
        <f t="shared" si="500"/>
        <v>0</v>
      </c>
      <c r="NK292" s="518">
        <f t="shared" si="500"/>
        <v>0</v>
      </c>
    </row>
    <row r="293" spans="1:375" s="384" customFormat="1" ht="13.8" x14ac:dyDescent="0.3">
      <c r="A293" s="517">
        <f t="shared" si="452"/>
        <v>0</v>
      </c>
      <c r="B293" s="421" t="s">
        <v>339</v>
      </c>
      <c r="C293" s="514" t="s">
        <v>342</v>
      </c>
      <c r="D293" s="515">
        <f t="shared" ref="D293:BO293" si="501">IF(D$167=EOMONTH($E117,$R117*(1-$O117)),SUMIFS($D286:$NK286,$D$167:$NK$167,"&gt;"&amp;EOMONTH($E117,$R117*(1-$O117)+$S117*(1-$O117)+$T117*$O117),$D$167:$NK$167,"&lt;="&amp;EOMONTH($E117,$R117*(1-$O117)+60))*-($AF117*(1-$O117)+$AH117*$O117)+SUMIFS($D286:$NK286,$D$167:$NK$167,"&gt;"&amp;EOMONTH($E117,$R117*(1-$O117)+60),$D$167:$NK$167,"&lt;="&amp;EOMONTH($E117,$R117*(1-$O117)+300))*-($AG117*(1-$O117)+$AI117*$O117),0)</f>
        <v>0</v>
      </c>
      <c r="E293" s="515">
        <f t="shared" si="501"/>
        <v>0</v>
      </c>
      <c r="F293" s="515">
        <f t="shared" si="501"/>
        <v>0</v>
      </c>
      <c r="G293" s="515">
        <f t="shared" si="501"/>
        <v>0</v>
      </c>
      <c r="H293" s="515">
        <f t="shared" si="501"/>
        <v>0</v>
      </c>
      <c r="I293" s="515">
        <f t="shared" si="501"/>
        <v>0</v>
      </c>
      <c r="J293" s="515">
        <f t="shared" si="501"/>
        <v>0</v>
      </c>
      <c r="K293" s="515">
        <f t="shared" si="501"/>
        <v>0</v>
      </c>
      <c r="L293" s="515">
        <f t="shared" si="501"/>
        <v>0</v>
      </c>
      <c r="M293" s="515">
        <f t="shared" si="501"/>
        <v>0</v>
      </c>
      <c r="N293" s="515">
        <f t="shared" si="501"/>
        <v>0</v>
      </c>
      <c r="O293" s="515">
        <f t="shared" si="501"/>
        <v>0</v>
      </c>
      <c r="P293" s="515">
        <f t="shared" si="501"/>
        <v>0</v>
      </c>
      <c r="Q293" s="515">
        <f t="shared" si="501"/>
        <v>0</v>
      </c>
      <c r="R293" s="515">
        <f t="shared" si="501"/>
        <v>0</v>
      </c>
      <c r="S293" s="515">
        <f t="shared" si="501"/>
        <v>0</v>
      </c>
      <c r="T293" s="515">
        <f t="shared" si="501"/>
        <v>0</v>
      </c>
      <c r="U293" s="515">
        <f t="shared" si="501"/>
        <v>0</v>
      </c>
      <c r="V293" s="515">
        <f t="shared" si="501"/>
        <v>0</v>
      </c>
      <c r="W293" s="515">
        <f t="shared" si="501"/>
        <v>0</v>
      </c>
      <c r="X293" s="515">
        <f t="shared" si="501"/>
        <v>0</v>
      </c>
      <c r="Y293" s="515">
        <f t="shared" si="501"/>
        <v>0</v>
      </c>
      <c r="Z293" s="515">
        <f t="shared" si="501"/>
        <v>0</v>
      </c>
      <c r="AA293" s="515">
        <f t="shared" si="501"/>
        <v>0</v>
      </c>
      <c r="AB293" s="515">
        <f t="shared" si="501"/>
        <v>0</v>
      </c>
      <c r="AC293" s="515">
        <f t="shared" si="501"/>
        <v>0</v>
      </c>
      <c r="AD293" s="515">
        <f t="shared" si="501"/>
        <v>0</v>
      </c>
      <c r="AE293" s="515">
        <f t="shared" si="501"/>
        <v>0</v>
      </c>
      <c r="AF293" s="515">
        <f t="shared" si="501"/>
        <v>0</v>
      </c>
      <c r="AG293" s="515">
        <f t="shared" si="501"/>
        <v>0</v>
      </c>
      <c r="AH293" s="515">
        <f t="shared" si="501"/>
        <v>0</v>
      </c>
      <c r="AI293" s="515">
        <f t="shared" si="501"/>
        <v>0</v>
      </c>
      <c r="AJ293" s="515">
        <f t="shared" si="501"/>
        <v>0</v>
      </c>
      <c r="AK293" s="515">
        <f t="shared" si="501"/>
        <v>0</v>
      </c>
      <c r="AL293" s="515">
        <f t="shared" si="501"/>
        <v>0</v>
      </c>
      <c r="AM293" s="515">
        <f t="shared" si="501"/>
        <v>0</v>
      </c>
      <c r="AN293" s="515">
        <f t="shared" si="501"/>
        <v>0</v>
      </c>
      <c r="AO293" s="515">
        <f t="shared" si="501"/>
        <v>0</v>
      </c>
      <c r="AP293" s="515">
        <f t="shared" si="501"/>
        <v>0</v>
      </c>
      <c r="AQ293" s="515">
        <f t="shared" si="501"/>
        <v>0</v>
      </c>
      <c r="AR293" s="515">
        <f t="shared" si="501"/>
        <v>0</v>
      </c>
      <c r="AS293" s="515">
        <f t="shared" si="501"/>
        <v>0</v>
      </c>
      <c r="AT293" s="515">
        <f t="shared" si="501"/>
        <v>0</v>
      </c>
      <c r="AU293" s="515">
        <f t="shared" si="501"/>
        <v>0</v>
      </c>
      <c r="AV293" s="515">
        <f t="shared" si="501"/>
        <v>0</v>
      </c>
      <c r="AW293" s="515">
        <f t="shared" si="501"/>
        <v>0</v>
      </c>
      <c r="AX293" s="515">
        <f t="shared" si="501"/>
        <v>0</v>
      </c>
      <c r="AY293" s="515">
        <f t="shared" si="501"/>
        <v>0</v>
      </c>
      <c r="AZ293" s="515">
        <f t="shared" si="501"/>
        <v>0</v>
      </c>
      <c r="BA293" s="515">
        <f t="shared" si="501"/>
        <v>0</v>
      </c>
      <c r="BB293" s="515">
        <f t="shared" si="501"/>
        <v>0</v>
      </c>
      <c r="BC293" s="515">
        <f t="shared" si="501"/>
        <v>0</v>
      </c>
      <c r="BD293" s="515">
        <f t="shared" si="501"/>
        <v>0</v>
      </c>
      <c r="BE293" s="515">
        <f t="shared" si="501"/>
        <v>0</v>
      </c>
      <c r="BF293" s="515">
        <f t="shared" si="501"/>
        <v>0</v>
      </c>
      <c r="BG293" s="515">
        <f t="shared" si="501"/>
        <v>0</v>
      </c>
      <c r="BH293" s="515">
        <f t="shared" si="501"/>
        <v>0</v>
      </c>
      <c r="BI293" s="515">
        <f t="shared" si="501"/>
        <v>0</v>
      </c>
      <c r="BJ293" s="515">
        <f t="shared" si="501"/>
        <v>0</v>
      </c>
      <c r="BK293" s="515">
        <f t="shared" si="501"/>
        <v>0</v>
      </c>
      <c r="BL293" s="515">
        <f t="shared" si="501"/>
        <v>0</v>
      </c>
      <c r="BM293" s="515">
        <f t="shared" si="501"/>
        <v>0</v>
      </c>
      <c r="BN293" s="515">
        <f t="shared" si="501"/>
        <v>0</v>
      </c>
      <c r="BO293" s="515">
        <f t="shared" si="501"/>
        <v>0</v>
      </c>
      <c r="BP293" s="515">
        <f t="shared" ref="BP293:EA293" si="502">IF(BP$167=EOMONTH($E117,$R117*(1-$O117)),SUMIFS($D286:$NK286,$D$167:$NK$167,"&gt;"&amp;EOMONTH($E117,$R117*(1-$O117)+$S117*(1-$O117)+$T117*$O117),$D$167:$NK$167,"&lt;="&amp;EOMONTH($E117,$R117*(1-$O117)+60))*-($AF117*(1-$O117)+$AH117*$O117)+SUMIFS($D286:$NK286,$D$167:$NK$167,"&gt;"&amp;EOMONTH($E117,$R117*(1-$O117)+60),$D$167:$NK$167,"&lt;="&amp;EOMONTH($E117,$R117*(1-$O117)+300))*-($AG117*(1-$O117)+$AI117*$O117),0)</f>
        <v>0</v>
      </c>
      <c r="BQ293" s="515">
        <f t="shared" si="502"/>
        <v>0</v>
      </c>
      <c r="BR293" s="515">
        <f t="shared" si="502"/>
        <v>0</v>
      </c>
      <c r="BS293" s="515">
        <f t="shared" si="502"/>
        <v>0</v>
      </c>
      <c r="BT293" s="515">
        <f t="shared" si="502"/>
        <v>0</v>
      </c>
      <c r="BU293" s="515">
        <f t="shared" si="502"/>
        <v>0</v>
      </c>
      <c r="BV293" s="515">
        <f t="shared" si="502"/>
        <v>0</v>
      </c>
      <c r="BW293" s="515">
        <f t="shared" si="502"/>
        <v>0</v>
      </c>
      <c r="BX293" s="515">
        <f t="shared" si="502"/>
        <v>0</v>
      </c>
      <c r="BY293" s="515">
        <f t="shared" si="502"/>
        <v>0</v>
      </c>
      <c r="BZ293" s="515">
        <f t="shared" si="502"/>
        <v>0</v>
      </c>
      <c r="CA293" s="515">
        <f t="shared" si="502"/>
        <v>0</v>
      </c>
      <c r="CB293" s="515">
        <f t="shared" si="502"/>
        <v>0</v>
      </c>
      <c r="CC293" s="515">
        <f t="shared" si="502"/>
        <v>0</v>
      </c>
      <c r="CD293" s="515">
        <f t="shared" si="502"/>
        <v>0</v>
      </c>
      <c r="CE293" s="515">
        <f t="shared" si="502"/>
        <v>0</v>
      </c>
      <c r="CF293" s="515">
        <f t="shared" si="502"/>
        <v>0</v>
      </c>
      <c r="CG293" s="515">
        <f t="shared" si="502"/>
        <v>0</v>
      </c>
      <c r="CH293" s="515">
        <f t="shared" si="502"/>
        <v>0</v>
      </c>
      <c r="CI293" s="515">
        <f t="shared" si="502"/>
        <v>0</v>
      </c>
      <c r="CJ293" s="515">
        <f t="shared" si="502"/>
        <v>0</v>
      </c>
      <c r="CK293" s="515">
        <f t="shared" si="502"/>
        <v>0</v>
      </c>
      <c r="CL293" s="515">
        <f t="shared" si="502"/>
        <v>0</v>
      </c>
      <c r="CM293" s="515">
        <f t="shared" si="502"/>
        <v>0</v>
      </c>
      <c r="CN293" s="515">
        <f t="shared" si="502"/>
        <v>0</v>
      </c>
      <c r="CO293" s="515">
        <f t="shared" si="502"/>
        <v>0</v>
      </c>
      <c r="CP293" s="515">
        <f t="shared" si="502"/>
        <v>0</v>
      </c>
      <c r="CQ293" s="515">
        <f t="shared" si="502"/>
        <v>0</v>
      </c>
      <c r="CR293" s="515">
        <f t="shared" si="502"/>
        <v>0</v>
      </c>
      <c r="CS293" s="515">
        <f t="shared" si="502"/>
        <v>0</v>
      </c>
      <c r="CT293" s="515">
        <f t="shared" si="502"/>
        <v>0</v>
      </c>
      <c r="CU293" s="515">
        <f t="shared" si="502"/>
        <v>0</v>
      </c>
      <c r="CV293" s="515">
        <f t="shared" si="502"/>
        <v>0</v>
      </c>
      <c r="CW293" s="515">
        <f t="shared" si="502"/>
        <v>0</v>
      </c>
      <c r="CX293" s="515">
        <f t="shared" si="502"/>
        <v>0</v>
      </c>
      <c r="CY293" s="515">
        <f t="shared" si="502"/>
        <v>0</v>
      </c>
      <c r="CZ293" s="515">
        <f t="shared" si="502"/>
        <v>0</v>
      </c>
      <c r="DA293" s="515">
        <f t="shared" si="502"/>
        <v>0</v>
      </c>
      <c r="DB293" s="515">
        <f t="shared" si="502"/>
        <v>0</v>
      </c>
      <c r="DC293" s="515">
        <f t="shared" si="502"/>
        <v>0</v>
      </c>
      <c r="DD293" s="515">
        <f t="shared" si="502"/>
        <v>0</v>
      </c>
      <c r="DE293" s="515">
        <f t="shared" si="502"/>
        <v>0</v>
      </c>
      <c r="DF293" s="515">
        <f t="shared" si="502"/>
        <v>0</v>
      </c>
      <c r="DG293" s="515">
        <f t="shared" si="502"/>
        <v>0</v>
      </c>
      <c r="DH293" s="515">
        <f t="shared" si="502"/>
        <v>0</v>
      </c>
      <c r="DI293" s="515">
        <f t="shared" si="502"/>
        <v>0</v>
      </c>
      <c r="DJ293" s="515">
        <f t="shared" si="502"/>
        <v>0</v>
      </c>
      <c r="DK293" s="515">
        <f t="shared" si="502"/>
        <v>0</v>
      </c>
      <c r="DL293" s="515">
        <f t="shared" si="502"/>
        <v>0</v>
      </c>
      <c r="DM293" s="515">
        <f t="shared" si="502"/>
        <v>0</v>
      </c>
      <c r="DN293" s="515">
        <f t="shared" si="502"/>
        <v>0</v>
      </c>
      <c r="DO293" s="515">
        <f t="shared" si="502"/>
        <v>0</v>
      </c>
      <c r="DP293" s="515">
        <f t="shared" si="502"/>
        <v>0</v>
      </c>
      <c r="DQ293" s="515">
        <f t="shared" si="502"/>
        <v>0</v>
      </c>
      <c r="DR293" s="515">
        <f t="shared" si="502"/>
        <v>0</v>
      </c>
      <c r="DS293" s="515">
        <f t="shared" si="502"/>
        <v>0</v>
      </c>
      <c r="DT293" s="515">
        <f t="shared" si="502"/>
        <v>0</v>
      </c>
      <c r="DU293" s="515">
        <f t="shared" si="502"/>
        <v>0</v>
      </c>
      <c r="DV293" s="515">
        <f t="shared" si="502"/>
        <v>0</v>
      </c>
      <c r="DW293" s="515">
        <f t="shared" si="502"/>
        <v>0</v>
      </c>
      <c r="DX293" s="515">
        <f t="shared" si="502"/>
        <v>0</v>
      </c>
      <c r="DY293" s="515">
        <f t="shared" si="502"/>
        <v>0</v>
      </c>
      <c r="DZ293" s="515">
        <f t="shared" si="502"/>
        <v>0</v>
      </c>
      <c r="EA293" s="515">
        <f t="shared" si="502"/>
        <v>0</v>
      </c>
      <c r="EB293" s="515">
        <f t="shared" ref="EB293:GM293" si="503">IF(EB$167=EOMONTH($E117,$R117*(1-$O117)),SUMIFS($D286:$NK286,$D$167:$NK$167,"&gt;"&amp;EOMONTH($E117,$R117*(1-$O117)+$S117*(1-$O117)+$T117*$O117),$D$167:$NK$167,"&lt;="&amp;EOMONTH($E117,$R117*(1-$O117)+60))*-($AF117*(1-$O117)+$AH117*$O117)+SUMIFS($D286:$NK286,$D$167:$NK$167,"&gt;"&amp;EOMONTH($E117,$R117*(1-$O117)+60),$D$167:$NK$167,"&lt;="&amp;EOMONTH($E117,$R117*(1-$O117)+300))*-($AG117*(1-$O117)+$AI117*$O117),0)</f>
        <v>0</v>
      </c>
      <c r="EC293" s="515">
        <f t="shared" si="503"/>
        <v>0</v>
      </c>
      <c r="ED293" s="515">
        <f t="shared" si="503"/>
        <v>0</v>
      </c>
      <c r="EE293" s="515">
        <f t="shared" si="503"/>
        <v>0</v>
      </c>
      <c r="EF293" s="515">
        <f t="shared" si="503"/>
        <v>0</v>
      </c>
      <c r="EG293" s="515">
        <f t="shared" si="503"/>
        <v>0</v>
      </c>
      <c r="EH293" s="515">
        <f t="shared" si="503"/>
        <v>0</v>
      </c>
      <c r="EI293" s="515">
        <f t="shared" si="503"/>
        <v>0</v>
      </c>
      <c r="EJ293" s="515">
        <f t="shared" si="503"/>
        <v>0</v>
      </c>
      <c r="EK293" s="515">
        <f t="shared" si="503"/>
        <v>0</v>
      </c>
      <c r="EL293" s="515">
        <f t="shared" si="503"/>
        <v>0</v>
      </c>
      <c r="EM293" s="515">
        <f t="shared" si="503"/>
        <v>0</v>
      </c>
      <c r="EN293" s="515">
        <f t="shared" si="503"/>
        <v>0</v>
      </c>
      <c r="EO293" s="515">
        <f t="shared" si="503"/>
        <v>0</v>
      </c>
      <c r="EP293" s="515">
        <f t="shared" si="503"/>
        <v>0</v>
      </c>
      <c r="EQ293" s="515">
        <f t="shared" si="503"/>
        <v>0</v>
      </c>
      <c r="ER293" s="515">
        <f t="shared" si="503"/>
        <v>0</v>
      </c>
      <c r="ES293" s="515">
        <f t="shared" si="503"/>
        <v>0</v>
      </c>
      <c r="ET293" s="515">
        <f t="shared" si="503"/>
        <v>0</v>
      </c>
      <c r="EU293" s="515">
        <f t="shared" si="503"/>
        <v>0</v>
      </c>
      <c r="EV293" s="515">
        <f t="shared" si="503"/>
        <v>0</v>
      </c>
      <c r="EW293" s="515">
        <f t="shared" si="503"/>
        <v>0</v>
      </c>
      <c r="EX293" s="515">
        <f t="shared" si="503"/>
        <v>0</v>
      </c>
      <c r="EY293" s="515">
        <f t="shared" si="503"/>
        <v>0</v>
      </c>
      <c r="EZ293" s="515">
        <f t="shared" si="503"/>
        <v>0</v>
      </c>
      <c r="FA293" s="515">
        <f t="shared" si="503"/>
        <v>0</v>
      </c>
      <c r="FB293" s="515">
        <f t="shared" si="503"/>
        <v>0</v>
      </c>
      <c r="FC293" s="515">
        <f t="shared" si="503"/>
        <v>0</v>
      </c>
      <c r="FD293" s="515">
        <f t="shared" si="503"/>
        <v>0</v>
      </c>
      <c r="FE293" s="515">
        <f t="shared" si="503"/>
        <v>0</v>
      </c>
      <c r="FF293" s="515">
        <f t="shared" si="503"/>
        <v>0</v>
      </c>
      <c r="FG293" s="515">
        <f t="shared" si="503"/>
        <v>0</v>
      </c>
      <c r="FH293" s="515">
        <f t="shared" si="503"/>
        <v>0</v>
      </c>
      <c r="FI293" s="515">
        <f t="shared" si="503"/>
        <v>0</v>
      </c>
      <c r="FJ293" s="515">
        <f t="shared" si="503"/>
        <v>0</v>
      </c>
      <c r="FK293" s="515">
        <f t="shared" si="503"/>
        <v>0</v>
      </c>
      <c r="FL293" s="515">
        <f t="shared" si="503"/>
        <v>0</v>
      </c>
      <c r="FM293" s="515">
        <f t="shared" si="503"/>
        <v>0</v>
      </c>
      <c r="FN293" s="515">
        <f t="shared" si="503"/>
        <v>0</v>
      </c>
      <c r="FO293" s="515">
        <f t="shared" si="503"/>
        <v>0</v>
      </c>
      <c r="FP293" s="515">
        <f t="shared" si="503"/>
        <v>0</v>
      </c>
      <c r="FQ293" s="515">
        <f t="shared" si="503"/>
        <v>0</v>
      </c>
      <c r="FR293" s="515">
        <f t="shared" si="503"/>
        <v>0</v>
      </c>
      <c r="FS293" s="515">
        <f t="shared" si="503"/>
        <v>0</v>
      </c>
      <c r="FT293" s="515">
        <f t="shared" si="503"/>
        <v>0</v>
      </c>
      <c r="FU293" s="515">
        <f t="shared" si="503"/>
        <v>0</v>
      </c>
      <c r="FV293" s="515">
        <f t="shared" si="503"/>
        <v>0</v>
      </c>
      <c r="FW293" s="515">
        <f t="shared" si="503"/>
        <v>0</v>
      </c>
      <c r="FX293" s="515">
        <f t="shared" si="503"/>
        <v>0</v>
      </c>
      <c r="FY293" s="515">
        <f t="shared" si="503"/>
        <v>0</v>
      </c>
      <c r="FZ293" s="515">
        <f t="shared" si="503"/>
        <v>0</v>
      </c>
      <c r="GA293" s="515">
        <f t="shared" si="503"/>
        <v>0</v>
      </c>
      <c r="GB293" s="515">
        <f t="shared" si="503"/>
        <v>0</v>
      </c>
      <c r="GC293" s="515">
        <f t="shared" si="503"/>
        <v>0</v>
      </c>
      <c r="GD293" s="515">
        <f t="shared" si="503"/>
        <v>0</v>
      </c>
      <c r="GE293" s="515">
        <f t="shared" si="503"/>
        <v>0</v>
      </c>
      <c r="GF293" s="515">
        <f t="shared" si="503"/>
        <v>0</v>
      </c>
      <c r="GG293" s="515">
        <f t="shared" si="503"/>
        <v>0</v>
      </c>
      <c r="GH293" s="515">
        <f t="shared" si="503"/>
        <v>0</v>
      </c>
      <c r="GI293" s="515">
        <f t="shared" si="503"/>
        <v>0</v>
      </c>
      <c r="GJ293" s="515">
        <f t="shared" si="503"/>
        <v>0</v>
      </c>
      <c r="GK293" s="515">
        <f t="shared" si="503"/>
        <v>0</v>
      </c>
      <c r="GL293" s="515">
        <f t="shared" si="503"/>
        <v>0</v>
      </c>
      <c r="GM293" s="515">
        <f t="shared" si="503"/>
        <v>0</v>
      </c>
      <c r="GN293" s="515">
        <f t="shared" ref="GN293:IY293" si="504">IF(GN$167=EOMONTH($E117,$R117*(1-$O117)),SUMIFS($D286:$NK286,$D$167:$NK$167,"&gt;"&amp;EOMONTH($E117,$R117*(1-$O117)+$S117*(1-$O117)+$T117*$O117),$D$167:$NK$167,"&lt;="&amp;EOMONTH($E117,$R117*(1-$O117)+60))*-($AF117*(1-$O117)+$AH117*$O117)+SUMIFS($D286:$NK286,$D$167:$NK$167,"&gt;"&amp;EOMONTH($E117,$R117*(1-$O117)+60),$D$167:$NK$167,"&lt;="&amp;EOMONTH($E117,$R117*(1-$O117)+300))*-($AG117*(1-$O117)+$AI117*$O117),0)</f>
        <v>0</v>
      </c>
      <c r="GO293" s="515">
        <f t="shared" si="504"/>
        <v>0</v>
      </c>
      <c r="GP293" s="515">
        <f t="shared" si="504"/>
        <v>0</v>
      </c>
      <c r="GQ293" s="515">
        <f t="shared" si="504"/>
        <v>0</v>
      </c>
      <c r="GR293" s="515">
        <f t="shared" si="504"/>
        <v>0</v>
      </c>
      <c r="GS293" s="515">
        <f t="shared" si="504"/>
        <v>0</v>
      </c>
      <c r="GT293" s="515">
        <f t="shared" si="504"/>
        <v>0</v>
      </c>
      <c r="GU293" s="515">
        <f t="shared" si="504"/>
        <v>0</v>
      </c>
      <c r="GV293" s="515">
        <f t="shared" si="504"/>
        <v>0</v>
      </c>
      <c r="GW293" s="515">
        <f t="shared" si="504"/>
        <v>0</v>
      </c>
      <c r="GX293" s="515">
        <f t="shared" si="504"/>
        <v>0</v>
      </c>
      <c r="GY293" s="515">
        <f t="shared" si="504"/>
        <v>0</v>
      </c>
      <c r="GZ293" s="515">
        <f t="shared" si="504"/>
        <v>0</v>
      </c>
      <c r="HA293" s="515">
        <f t="shared" si="504"/>
        <v>0</v>
      </c>
      <c r="HB293" s="515">
        <f t="shared" si="504"/>
        <v>0</v>
      </c>
      <c r="HC293" s="515">
        <f t="shared" si="504"/>
        <v>0</v>
      </c>
      <c r="HD293" s="515">
        <f t="shared" si="504"/>
        <v>0</v>
      </c>
      <c r="HE293" s="515">
        <f t="shared" si="504"/>
        <v>0</v>
      </c>
      <c r="HF293" s="515">
        <f t="shared" si="504"/>
        <v>0</v>
      </c>
      <c r="HG293" s="515">
        <f t="shared" si="504"/>
        <v>0</v>
      </c>
      <c r="HH293" s="515">
        <f t="shared" si="504"/>
        <v>0</v>
      </c>
      <c r="HI293" s="515">
        <f t="shared" si="504"/>
        <v>0</v>
      </c>
      <c r="HJ293" s="515">
        <f t="shared" si="504"/>
        <v>0</v>
      </c>
      <c r="HK293" s="515">
        <f t="shared" si="504"/>
        <v>0</v>
      </c>
      <c r="HL293" s="515">
        <f t="shared" si="504"/>
        <v>0</v>
      </c>
      <c r="HM293" s="515">
        <f t="shared" si="504"/>
        <v>0</v>
      </c>
      <c r="HN293" s="515">
        <f t="shared" si="504"/>
        <v>0</v>
      </c>
      <c r="HO293" s="515">
        <f t="shared" si="504"/>
        <v>0</v>
      </c>
      <c r="HP293" s="515">
        <f t="shared" si="504"/>
        <v>0</v>
      </c>
      <c r="HQ293" s="515">
        <f t="shared" si="504"/>
        <v>0</v>
      </c>
      <c r="HR293" s="515">
        <f t="shared" si="504"/>
        <v>0</v>
      </c>
      <c r="HS293" s="515">
        <f t="shared" si="504"/>
        <v>0</v>
      </c>
      <c r="HT293" s="515">
        <f t="shared" si="504"/>
        <v>0</v>
      </c>
      <c r="HU293" s="515">
        <f t="shared" si="504"/>
        <v>0</v>
      </c>
      <c r="HV293" s="515">
        <f t="shared" si="504"/>
        <v>0</v>
      </c>
      <c r="HW293" s="515">
        <f t="shared" si="504"/>
        <v>0</v>
      </c>
      <c r="HX293" s="515">
        <f t="shared" si="504"/>
        <v>0</v>
      </c>
      <c r="HY293" s="515">
        <f t="shared" si="504"/>
        <v>0</v>
      </c>
      <c r="HZ293" s="515">
        <f t="shared" si="504"/>
        <v>0</v>
      </c>
      <c r="IA293" s="515">
        <f t="shared" si="504"/>
        <v>0</v>
      </c>
      <c r="IB293" s="515">
        <f t="shared" si="504"/>
        <v>0</v>
      </c>
      <c r="IC293" s="515">
        <f t="shared" si="504"/>
        <v>0</v>
      </c>
      <c r="ID293" s="515">
        <f t="shared" si="504"/>
        <v>0</v>
      </c>
      <c r="IE293" s="515">
        <f t="shared" si="504"/>
        <v>0</v>
      </c>
      <c r="IF293" s="515">
        <f t="shared" si="504"/>
        <v>0</v>
      </c>
      <c r="IG293" s="515">
        <f t="shared" si="504"/>
        <v>0</v>
      </c>
      <c r="IH293" s="515">
        <f t="shared" si="504"/>
        <v>0</v>
      </c>
      <c r="II293" s="515">
        <f t="shared" si="504"/>
        <v>0</v>
      </c>
      <c r="IJ293" s="515">
        <f t="shared" si="504"/>
        <v>0</v>
      </c>
      <c r="IK293" s="515">
        <f t="shared" si="504"/>
        <v>0</v>
      </c>
      <c r="IL293" s="515">
        <f t="shared" si="504"/>
        <v>0</v>
      </c>
      <c r="IM293" s="515">
        <f t="shared" si="504"/>
        <v>0</v>
      </c>
      <c r="IN293" s="515">
        <f t="shared" si="504"/>
        <v>0</v>
      </c>
      <c r="IO293" s="515">
        <f t="shared" si="504"/>
        <v>0</v>
      </c>
      <c r="IP293" s="515">
        <f t="shared" si="504"/>
        <v>0</v>
      </c>
      <c r="IQ293" s="515">
        <f t="shared" si="504"/>
        <v>0</v>
      </c>
      <c r="IR293" s="515">
        <f t="shared" si="504"/>
        <v>0</v>
      </c>
      <c r="IS293" s="515">
        <f t="shared" si="504"/>
        <v>0</v>
      </c>
      <c r="IT293" s="515">
        <f t="shared" si="504"/>
        <v>0</v>
      </c>
      <c r="IU293" s="515">
        <f t="shared" si="504"/>
        <v>0</v>
      </c>
      <c r="IV293" s="515">
        <f t="shared" si="504"/>
        <v>0</v>
      </c>
      <c r="IW293" s="515">
        <f t="shared" si="504"/>
        <v>0</v>
      </c>
      <c r="IX293" s="515">
        <f t="shared" si="504"/>
        <v>0</v>
      </c>
      <c r="IY293" s="515">
        <f t="shared" si="504"/>
        <v>0</v>
      </c>
      <c r="IZ293" s="515">
        <f t="shared" ref="IZ293:LK293" si="505">IF(IZ$167=EOMONTH($E117,$R117*(1-$O117)),SUMIFS($D286:$NK286,$D$167:$NK$167,"&gt;"&amp;EOMONTH($E117,$R117*(1-$O117)+$S117*(1-$O117)+$T117*$O117),$D$167:$NK$167,"&lt;="&amp;EOMONTH($E117,$R117*(1-$O117)+60))*-($AF117*(1-$O117)+$AH117*$O117)+SUMIFS($D286:$NK286,$D$167:$NK$167,"&gt;"&amp;EOMONTH($E117,$R117*(1-$O117)+60),$D$167:$NK$167,"&lt;="&amp;EOMONTH($E117,$R117*(1-$O117)+300))*-($AG117*(1-$O117)+$AI117*$O117),0)</f>
        <v>0</v>
      </c>
      <c r="JA293" s="515">
        <f t="shared" si="505"/>
        <v>0</v>
      </c>
      <c r="JB293" s="515">
        <f t="shared" si="505"/>
        <v>0</v>
      </c>
      <c r="JC293" s="515">
        <f t="shared" si="505"/>
        <v>0</v>
      </c>
      <c r="JD293" s="515">
        <f t="shared" si="505"/>
        <v>0</v>
      </c>
      <c r="JE293" s="515">
        <f t="shared" si="505"/>
        <v>0</v>
      </c>
      <c r="JF293" s="515">
        <f t="shared" si="505"/>
        <v>0</v>
      </c>
      <c r="JG293" s="515">
        <f t="shared" si="505"/>
        <v>0</v>
      </c>
      <c r="JH293" s="515">
        <f t="shared" si="505"/>
        <v>0</v>
      </c>
      <c r="JI293" s="515">
        <f t="shared" si="505"/>
        <v>0</v>
      </c>
      <c r="JJ293" s="515">
        <f t="shared" si="505"/>
        <v>0</v>
      </c>
      <c r="JK293" s="515">
        <f t="shared" si="505"/>
        <v>0</v>
      </c>
      <c r="JL293" s="515">
        <f t="shared" si="505"/>
        <v>0</v>
      </c>
      <c r="JM293" s="515">
        <f t="shared" si="505"/>
        <v>0</v>
      </c>
      <c r="JN293" s="515">
        <f t="shared" si="505"/>
        <v>0</v>
      </c>
      <c r="JO293" s="515">
        <f t="shared" si="505"/>
        <v>0</v>
      </c>
      <c r="JP293" s="515">
        <f t="shared" si="505"/>
        <v>0</v>
      </c>
      <c r="JQ293" s="515">
        <f t="shared" si="505"/>
        <v>0</v>
      </c>
      <c r="JR293" s="515">
        <f t="shared" si="505"/>
        <v>0</v>
      </c>
      <c r="JS293" s="515">
        <f t="shared" si="505"/>
        <v>0</v>
      </c>
      <c r="JT293" s="515">
        <f t="shared" si="505"/>
        <v>0</v>
      </c>
      <c r="JU293" s="515">
        <f t="shared" si="505"/>
        <v>0</v>
      </c>
      <c r="JV293" s="515">
        <f t="shared" si="505"/>
        <v>0</v>
      </c>
      <c r="JW293" s="515">
        <f t="shared" si="505"/>
        <v>0</v>
      </c>
      <c r="JX293" s="515">
        <f t="shared" si="505"/>
        <v>0</v>
      </c>
      <c r="JY293" s="515">
        <f t="shared" si="505"/>
        <v>0</v>
      </c>
      <c r="JZ293" s="515">
        <f t="shared" si="505"/>
        <v>0</v>
      </c>
      <c r="KA293" s="515">
        <f t="shared" si="505"/>
        <v>0</v>
      </c>
      <c r="KB293" s="515">
        <f t="shared" si="505"/>
        <v>0</v>
      </c>
      <c r="KC293" s="515">
        <f t="shared" si="505"/>
        <v>0</v>
      </c>
      <c r="KD293" s="515">
        <f t="shared" si="505"/>
        <v>0</v>
      </c>
      <c r="KE293" s="515">
        <f t="shared" si="505"/>
        <v>0</v>
      </c>
      <c r="KF293" s="515">
        <f t="shared" si="505"/>
        <v>0</v>
      </c>
      <c r="KG293" s="515">
        <f t="shared" si="505"/>
        <v>0</v>
      </c>
      <c r="KH293" s="515">
        <f t="shared" si="505"/>
        <v>0</v>
      </c>
      <c r="KI293" s="515">
        <f t="shared" si="505"/>
        <v>0</v>
      </c>
      <c r="KJ293" s="515">
        <f t="shared" si="505"/>
        <v>0</v>
      </c>
      <c r="KK293" s="515">
        <f t="shared" si="505"/>
        <v>0</v>
      </c>
      <c r="KL293" s="515">
        <f t="shared" si="505"/>
        <v>0</v>
      </c>
      <c r="KM293" s="515">
        <f t="shared" si="505"/>
        <v>0</v>
      </c>
      <c r="KN293" s="515">
        <f t="shared" si="505"/>
        <v>0</v>
      </c>
      <c r="KO293" s="515">
        <f t="shared" si="505"/>
        <v>0</v>
      </c>
      <c r="KP293" s="515">
        <f t="shared" si="505"/>
        <v>0</v>
      </c>
      <c r="KQ293" s="515">
        <f t="shared" si="505"/>
        <v>0</v>
      </c>
      <c r="KR293" s="515">
        <f t="shared" si="505"/>
        <v>0</v>
      </c>
      <c r="KS293" s="515">
        <f t="shared" si="505"/>
        <v>0</v>
      </c>
      <c r="KT293" s="515">
        <f t="shared" si="505"/>
        <v>0</v>
      </c>
      <c r="KU293" s="515">
        <f t="shared" si="505"/>
        <v>0</v>
      </c>
      <c r="KV293" s="515">
        <f t="shared" si="505"/>
        <v>0</v>
      </c>
      <c r="KW293" s="515">
        <f t="shared" si="505"/>
        <v>0</v>
      </c>
      <c r="KX293" s="515">
        <f t="shared" si="505"/>
        <v>0</v>
      </c>
      <c r="KY293" s="515">
        <f t="shared" si="505"/>
        <v>0</v>
      </c>
      <c r="KZ293" s="515">
        <f t="shared" si="505"/>
        <v>0</v>
      </c>
      <c r="LA293" s="515">
        <f t="shared" si="505"/>
        <v>0</v>
      </c>
      <c r="LB293" s="515">
        <f t="shared" si="505"/>
        <v>0</v>
      </c>
      <c r="LC293" s="515">
        <f t="shared" si="505"/>
        <v>0</v>
      </c>
      <c r="LD293" s="515">
        <f t="shared" si="505"/>
        <v>0</v>
      </c>
      <c r="LE293" s="515">
        <f t="shared" si="505"/>
        <v>0</v>
      </c>
      <c r="LF293" s="515">
        <f t="shared" si="505"/>
        <v>0</v>
      </c>
      <c r="LG293" s="515">
        <f t="shared" si="505"/>
        <v>0</v>
      </c>
      <c r="LH293" s="515">
        <f t="shared" si="505"/>
        <v>0</v>
      </c>
      <c r="LI293" s="515">
        <f t="shared" si="505"/>
        <v>0</v>
      </c>
      <c r="LJ293" s="515">
        <f t="shared" si="505"/>
        <v>0</v>
      </c>
      <c r="LK293" s="515">
        <f t="shared" si="505"/>
        <v>0</v>
      </c>
      <c r="LL293" s="515">
        <f t="shared" ref="LL293:NK293" si="506">IF(LL$167=EOMONTH($E117,$R117*(1-$O117)),SUMIFS($D286:$NK286,$D$167:$NK$167,"&gt;"&amp;EOMONTH($E117,$R117*(1-$O117)+$S117*(1-$O117)+$T117*$O117),$D$167:$NK$167,"&lt;="&amp;EOMONTH($E117,$R117*(1-$O117)+60))*-($AF117*(1-$O117)+$AH117*$O117)+SUMIFS($D286:$NK286,$D$167:$NK$167,"&gt;"&amp;EOMONTH($E117,$R117*(1-$O117)+60),$D$167:$NK$167,"&lt;="&amp;EOMONTH($E117,$R117*(1-$O117)+300))*-($AG117*(1-$O117)+$AI117*$O117),0)</f>
        <v>0</v>
      </c>
      <c r="LM293" s="515">
        <f t="shared" si="506"/>
        <v>0</v>
      </c>
      <c r="LN293" s="515">
        <f t="shared" si="506"/>
        <v>0</v>
      </c>
      <c r="LO293" s="515">
        <f t="shared" si="506"/>
        <v>0</v>
      </c>
      <c r="LP293" s="515">
        <f t="shared" si="506"/>
        <v>0</v>
      </c>
      <c r="LQ293" s="515">
        <f t="shared" si="506"/>
        <v>0</v>
      </c>
      <c r="LR293" s="515">
        <f t="shared" si="506"/>
        <v>0</v>
      </c>
      <c r="LS293" s="515">
        <f t="shared" si="506"/>
        <v>0</v>
      </c>
      <c r="LT293" s="515">
        <f t="shared" si="506"/>
        <v>0</v>
      </c>
      <c r="LU293" s="515">
        <f t="shared" si="506"/>
        <v>0</v>
      </c>
      <c r="LV293" s="515">
        <f t="shared" si="506"/>
        <v>0</v>
      </c>
      <c r="LW293" s="515">
        <f t="shared" si="506"/>
        <v>0</v>
      </c>
      <c r="LX293" s="515">
        <f t="shared" si="506"/>
        <v>0</v>
      </c>
      <c r="LY293" s="515">
        <f t="shared" si="506"/>
        <v>0</v>
      </c>
      <c r="LZ293" s="515">
        <f t="shared" si="506"/>
        <v>0</v>
      </c>
      <c r="MA293" s="515">
        <f t="shared" si="506"/>
        <v>0</v>
      </c>
      <c r="MB293" s="515">
        <f t="shared" si="506"/>
        <v>0</v>
      </c>
      <c r="MC293" s="515">
        <f t="shared" si="506"/>
        <v>0</v>
      </c>
      <c r="MD293" s="515">
        <f t="shared" si="506"/>
        <v>0</v>
      </c>
      <c r="ME293" s="515">
        <f t="shared" si="506"/>
        <v>0</v>
      </c>
      <c r="MF293" s="515">
        <f t="shared" si="506"/>
        <v>0</v>
      </c>
      <c r="MG293" s="515">
        <f t="shared" si="506"/>
        <v>0</v>
      </c>
      <c r="MH293" s="515">
        <f t="shared" si="506"/>
        <v>0</v>
      </c>
      <c r="MI293" s="515">
        <f t="shared" si="506"/>
        <v>0</v>
      </c>
      <c r="MJ293" s="515">
        <f t="shared" si="506"/>
        <v>0</v>
      </c>
      <c r="MK293" s="515">
        <f t="shared" si="506"/>
        <v>0</v>
      </c>
      <c r="ML293" s="515">
        <f t="shared" si="506"/>
        <v>0</v>
      </c>
      <c r="MM293" s="515">
        <f t="shared" si="506"/>
        <v>0</v>
      </c>
      <c r="MN293" s="515">
        <f t="shared" si="506"/>
        <v>0</v>
      </c>
      <c r="MO293" s="515">
        <f t="shared" si="506"/>
        <v>0</v>
      </c>
      <c r="MP293" s="515">
        <f t="shared" si="506"/>
        <v>0</v>
      </c>
      <c r="MQ293" s="515">
        <f t="shared" si="506"/>
        <v>0</v>
      </c>
      <c r="MR293" s="515">
        <f t="shared" si="506"/>
        <v>0</v>
      </c>
      <c r="MS293" s="515">
        <f t="shared" si="506"/>
        <v>0</v>
      </c>
      <c r="MT293" s="515">
        <f t="shared" si="506"/>
        <v>0</v>
      </c>
      <c r="MU293" s="515">
        <f t="shared" si="506"/>
        <v>0</v>
      </c>
      <c r="MV293" s="515">
        <f t="shared" si="506"/>
        <v>0</v>
      </c>
      <c r="MW293" s="515">
        <f t="shared" si="506"/>
        <v>0</v>
      </c>
      <c r="MX293" s="515">
        <f t="shared" si="506"/>
        <v>0</v>
      </c>
      <c r="MY293" s="515">
        <f t="shared" si="506"/>
        <v>0</v>
      </c>
      <c r="MZ293" s="515">
        <f t="shared" si="506"/>
        <v>0</v>
      </c>
      <c r="NA293" s="515">
        <f t="shared" si="506"/>
        <v>0</v>
      </c>
      <c r="NB293" s="515">
        <f t="shared" si="506"/>
        <v>0</v>
      </c>
      <c r="NC293" s="515">
        <f t="shared" si="506"/>
        <v>0</v>
      </c>
      <c r="ND293" s="515">
        <f t="shared" si="506"/>
        <v>0</v>
      </c>
      <c r="NE293" s="515">
        <f t="shared" si="506"/>
        <v>0</v>
      </c>
      <c r="NF293" s="515">
        <f t="shared" si="506"/>
        <v>0</v>
      </c>
      <c r="NG293" s="515">
        <f t="shared" si="506"/>
        <v>0</v>
      </c>
      <c r="NH293" s="515">
        <f t="shared" si="506"/>
        <v>0</v>
      </c>
      <c r="NI293" s="515">
        <f t="shared" si="506"/>
        <v>0</v>
      </c>
      <c r="NJ293" s="515">
        <f t="shared" si="506"/>
        <v>0</v>
      </c>
      <c r="NK293" s="518">
        <f t="shared" si="506"/>
        <v>0</v>
      </c>
    </row>
    <row r="294" spans="1:375" s="384" customFormat="1" ht="13.8" x14ac:dyDescent="0.3">
      <c r="A294" s="519">
        <f t="shared" si="452"/>
        <v>0</v>
      </c>
      <c r="B294" s="523"/>
      <c r="C294" s="520" t="s">
        <v>343</v>
      </c>
      <c r="D294" s="521">
        <f t="shared" ref="D294:BO294" si="507">SUM(D289:D293)</f>
        <v>0</v>
      </c>
      <c r="E294" s="521">
        <f t="shared" si="507"/>
        <v>0</v>
      </c>
      <c r="F294" s="521">
        <f t="shared" si="507"/>
        <v>0</v>
      </c>
      <c r="G294" s="521">
        <f t="shared" si="507"/>
        <v>0</v>
      </c>
      <c r="H294" s="521">
        <f t="shared" si="507"/>
        <v>0</v>
      </c>
      <c r="I294" s="521">
        <f t="shared" si="507"/>
        <v>0</v>
      </c>
      <c r="J294" s="521">
        <f t="shared" si="507"/>
        <v>0</v>
      </c>
      <c r="K294" s="521">
        <f t="shared" si="507"/>
        <v>0</v>
      </c>
      <c r="L294" s="521">
        <f t="shared" si="507"/>
        <v>0</v>
      </c>
      <c r="M294" s="521">
        <f t="shared" si="507"/>
        <v>0</v>
      </c>
      <c r="N294" s="521">
        <f t="shared" si="507"/>
        <v>0</v>
      </c>
      <c r="O294" s="521">
        <f t="shared" si="507"/>
        <v>0</v>
      </c>
      <c r="P294" s="521">
        <f t="shared" si="507"/>
        <v>0</v>
      </c>
      <c r="Q294" s="521">
        <f t="shared" si="507"/>
        <v>0</v>
      </c>
      <c r="R294" s="521">
        <f t="shared" si="507"/>
        <v>0</v>
      </c>
      <c r="S294" s="521">
        <f t="shared" si="507"/>
        <v>0</v>
      </c>
      <c r="T294" s="521">
        <f t="shared" si="507"/>
        <v>0</v>
      </c>
      <c r="U294" s="521">
        <f t="shared" si="507"/>
        <v>0</v>
      </c>
      <c r="V294" s="521">
        <f t="shared" si="507"/>
        <v>0</v>
      </c>
      <c r="W294" s="521">
        <f t="shared" si="507"/>
        <v>0</v>
      </c>
      <c r="X294" s="521">
        <f t="shared" si="507"/>
        <v>0</v>
      </c>
      <c r="Y294" s="521">
        <f t="shared" si="507"/>
        <v>0</v>
      </c>
      <c r="Z294" s="521">
        <f t="shared" si="507"/>
        <v>0</v>
      </c>
      <c r="AA294" s="521">
        <f t="shared" si="507"/>
        <v>0</v>
      </c>
      <c r="AB294" s="521">
        <f t="shared" si="507"/>
        <v>0</v>
      </c>
      <c r="AC294" s="521">
        <f t="shared" si="507"/>
        <v>0</v>
      </c>
      <c r="AD294" s="521">
        <f t="shared" si="507"/>
        <v>0</v>
      </c>
      <c r="AE294" s="521">
        <f t="shared" si="507"/>
        <v>0</v>
      </c>
      <c r="AF294" s="521">
        <f t="shared" si="507"/>
        <v>0</v>
      </c>
      <c r="AG294" s="521">
        <f t="shared" si="507"/>
        <v>0</v>
      </c>
      <c r="AH294" s="521">
        <f t="shared" si="507"/>
        <v>0</v>
      </c>
      <c r="AI294" s="521">
        <f t="shared" si="507"/>
        <v>0</v>
      </c>
      <c r="AJ294" s="521">
        <f t="shared" si="507"/>
        <v>0</v>
      </c>
      <c r="AK294" s="521">
        <f t="shared" si="507"/>
        <v>0</v>
      </c>
      <c r="AL294" s="521">
        <f t="shared" si="507"/>
        <v>0</v>
      </c>
      <c r="AM294" s="521">
        <f t="shared" si="507"/>
        <v>0</v>
      </c>
      <c r="AN294" s="521">
        <f t="shared" si="507"/>
        <v>0</v>
      </c>
      <c r="AO294" s="521">
        <f t="shared" si="507"/>
        <v>0</v>
      </c>
      <c r="AP294" s="521">
        <f t="shared" si="507"/>
        <v>0</v>
      </c>
      <c r="AQ294" s="521">
        <f t="shared" si="507"/>
        <v>0</v>
      </c>
      <c r="AR294" s="521">
        <f t="shared" si="507"/>
        <v>0</v>
      </c>
      <c r="AS294" s="521">
        <f t="shared" si="507"/>
        <v>0</v>
      </c>
      <c r="AT294" s="521">
        <f t="shared" si="507"/>
        <v>0</v>
      </c>
      <c r="AU294" s="521">
        <f t="shared" si="507"/>
        <v>0</v>
      </c>
      <c r="AV294" s="521">
        <f t="shared" si="507"/>
        <v>0</v>
      </c>
      <c r="AW294" s="521">
        <f t="shared" si="507"/>
        <v>0</v>
      </c>
      <c r="AX294" s="521">
        <f t="shared" si="507"/>
        <v>0</v>
      </c>
      <c r="AY294" s="521">
        <f t="shared" si="507"/>
        <v>0</v>
      </c>
      <c r="AZ294" s="521">
        <f t="shared" si="507"/>
        <v>0</v>
      </c>
      <c r="BA294" s="521">
        <f t="shared" si="507"/>
        <v>0</v>
      </c>
      <c r="BB294" s="521">
        <f t="shared" si="507"/>
        <v>0</v>
      </c>
      <c r="BC294" s="521">
        <f t="shared" si="507"/>
        <v>0</v>
      </c>
      <c r="BD294" s="521">
        <f t="shared" si="507"/>
        <v>0</v>
      </c>
      <c r="BE294" s="521">
        <f t="shared" si="507"/>
        <v>0</v>
      </c>
      <c r="BF294" s="521">
        <f t="shared" si="507"/>
        <v>0</v>
      </c>
      <c r="BG294" s="521">
        <f t="shared" si="507"/>
        <v>0</v>
      </c>
      <c r="BH294" s="521">
        <f t="shared" si="507"/>
        <v>0</v>
      </c>
      <c r="BI294" s="521">
        <f t="shared" si="507"/>
        <v>0</v>
      </c>
      <c r="BJ294" s="521">
        <f t="shared" si="507"/>
        <v>0</v>
      </c>
      <c r="BK294" s="521">
        <f t="shared" si="507"/>
        <v>0</v>
      </c>
      <c r="BL294" s="521">
        <f t="shared" si="507"/>
        <v>0</v>
      </c>
      <c r="BM294" s="521">
        <f t="shared" si="507"/>
        <v>0</v>
      </c>
      <c r="BN294" s="521">
        <f t="shared" si="507"/>
        <v>0</v>
      </c>
      <c r="BO294" s="521">
        <f t="shared" si="507"/>
        <v>0</v>
      </c>
      <c r="BP294" s="521">
        <f t="shared" ref="BP294:EA294" si="508">SUM(BP289:BP293)</f>
        <v>0</v>
      </c>
      <c r="BQ294" s="521">
        <f t="shared" si="508"/>
        <v>0</v>
      </c>
      <c r="BR294" s="521">
        <f t="shared" si="508"/>
        <v>0</v>
      </c>
      <c r="BS294" s="521">
        <f t="shared" si="508"/>
        <v>0</v>
      </c>
      <c r="BT294" s="521">
        <f t="shared" si="508"/>
        <v>0</v>
      </c>
      <c r="BU294" s="521">
        <f t="shared" si="508"/>
        <v>0</v>
      </c>
      <c r="BV294" s="521">
        <f t="shared" si="508"/>
        <v>0</v>
      </c>
      <c r="BW294" s="521">
        <f t="shared" si="508"/>
        <v>0</v>
      </c>
      <c r="BX294" s="521">
        <f t="shared" si="508"/>
        <v>0</v>
      </c>
      <c r="BY294" s="521">
        <f t="shared" si="508"/>
        <v>0</v>
      </c>
      <c r="BZ294" s="521">
        <f t="shared" si="508"/>
        <v>0</v>
      </c>
      <c r="CA294" s="521">
        <f t="shared" si="508"/>
        <v>0</v>
      </c>
      <c r="CB294" s="521">
        <f t="shared" si="508"/>
        <v>0</v>
      </c>
      <c r="CC294" s="521">
        <f t="shared" si="508"/>
        <v>0</v>
      </c>
      <c r="CD294" s="521">
        <f t="shared" si="508"/>
        <v>0</v>
      </c>
      <c r="CE294" s="521">
        <f t="shared" si="508"/>
        <v>0</v>
      </c>
      <c r="CF294" s="521">
        <f t="shared" si="508"/>
        <v>0</v>
      </c>
      <c r="CG294" s="521">
        <f t="shared" si="508"/>
        <v>0</v>
      </c>
      <c r="CH294" s="521">
        <f t="shared" si="508"/>
        <v>0</v>
      </c>
      <c r="CI294" s="521">
        <f t="shared" si="508"/>
        <v>0</v>
      </c>
      <c r="CJ294" s="521">
        <f t="shared" si="508"/>
        <v>0</v>
      </c>
      <c r="CK294" s="521">
        <f t="shared" si="508"/>
        <v>0</v>
      </c>
      <c r="CL294" s="521">
        <f t="shared" si="508"/>
        <v>0</v>
      </c>
      <c r="CM294" s="521">
        <f t="shared" si="508"/>
        <v>0</v>
      </c>
      <c r="CN294" s="521">
        <f t="shared" si="508"/>
        <v>0</v>
      </c>
      <c r="CO294" s="521">
        <f t="shared" si="508"/>
        <v>0</v>
      </c>
      <c r="CP294" s="521">
        <f t="shared" si="508"/>
        <v>0</v>
      </c>
      <c r="CQ294" s="521">
        <f t="shared" si="508"/>
        <v>0</v>
      </c>
      <c r="CR294" s="521">
        <f t="shared" si="508"/>
        <v>0</v>
      </c>
      <c r="CS294" s="521">
        <f t="shared" si="508"/>
        <v>0</v>
      </c>
      <c r="CT294" s="521">
        <f t="shared" si="508"/>
        <v>0</v>
      </c>
      <c r="CU294" s="521">
        <f t="shared" si="508"/>
        <v>0</v>
      </c>
      <c r="CV294" s="521">
        <f t="shared" si="508"/>
        <v>0</v>
      </c>
      <c r="CW294" s="521">
        <f t="shared" si="508"/>
        <v>0</v>
      </c>
      <c r="CX294" s="521">
        <f t="shared" si="508"/>
        <v>0</v>
      </c>
      <c r="CY294" s="521">
        <f t="shared" si="508"/>
        <v>0</v>
      </c>
      <c r="CZ294" s="521">
        <f t="shared" si="508"/>
        <v>0</v>
      </c>
      <c r="DA294" s="521">
        <f t="shared" si="508"/>
        <v>0</v>
      </c>
      <c r="DB294" s="521">
        <f t="shared" si="508"/>
        <v>0</v>
      </c>
      <c r="DC294" s="521">
        <f t="shared" si="508"/>
        <v>0</v>
      </c>
      <c r="DD294" s="521">
        <f t="shared" si="508"/>
        <v>0</v>
      </c>
      <c r="DE294" s="521">
        <f t="shared" si="508"/>
        <v>0</v>
      </c>
      <c r="DF294" s="521">
        <f t="shared" si="508"/>
        <v>0</v>
      </c>
      <c r="DG294" s="521">
        <f t="shared" si="508"/>
        <v>0</v>
      </c>
      <c r="DH294" s="521">
        <f t="shared" si="508"/>
        <v>0</v>
      </c>
      <c r="DI294" s="521">
        <f t="shared" si="508"/>
        <v>0</v>
      </c>
      <c r="DJ294" s="521">
        <f t="shared" si="508"/>
        <v>0</v>
      </c>
      <c r="DK294" s="521">
        <f t="shared" si="508"/>
        <v>0</v>
      </c>
      <c r="DL294" s="521">
        <f t="shared" si="508"/>
        <v>0</v>
      </c>
      <c r="DM294" s="521">
        <f t="shared" si="508"/>
        <v>0</v>
      </c>
      <c r="DN294" s="521">
        <f t="shared" si="508"/>
        <v>0</v>
      </c>
      <c r="DO294" s="521">
        <f t="shared" si="508"/>
        <v>0</v>
      </c>
      <c r="DP294" s="521">
        <f t="shared" si="508"/>
        <v>0</v>
      </c>
      <c r="DQ294" s="521">
        <f t="shared" si="508"/>
        <v>0</v>
      </c>
      <c r="DR294" s="521">
        <f t="shared" si="508"/>
        <v>0</v>
      </c>
      <c r="DS294" s="521">
        <f t="shared" si="508"/>
        <v>0</v>
      </c>
      <c r="DT294" s="521">
        <f t="shared" si="508"/>
        <v>0</v>
      </c>
      <c r="DU294" s="521">
        <f t="shared" si="508"/>
        <v>0</v>
      </c>
      <c r="DV294" s="521">
        <f t="shared" si="508"/>
        <v>0</v>
      </c>
      <c r="DW294" s="521">
        <f t="shared" si="508"/>
        <v>0</v>
      </c>
      <c r="DX294" s="521">
        <f t="shared" si="508"/>
        <v>0</v>
      </c>
      <c r="DY294" s="521">
        <f t="shared" si="508"/>
        <v>0</v>
      </c>
      <c r="DZ294" s="521">
        <f t="shared" si="508"/>
        <v>0</v>
      </c>
      <c r="EA294" s="521">
        <f t="shared" si="508"/>
        <v>0</v>
      </c>
      <c r="EB294" s="521">
        <f t="shared" ref="EB294:GM294" si="509">SUM(EB289:EB293)</f>
        <v>0</v>
      </c>
      <c r="EC294" s="521">
        <f t="shared" si="509"/>
        <v>0</v>
      </c>
      <c r="ED294" s="521">
        <f t="shared" si="509"/>
        <v>0</v>
      </c>
      <c r="EE294" s="521">
        <f t="shared" si="509"/>
        <v>0</v>
      </c>
      <c r="EF294" s="521">
        <f t="shared" si="509"/>
        <v>0</v>
      </c>
      <c r="EG294" s="521">
        <f t="shared" si="509"/>
        <v>0</v>
      </c>
      <c r="EH294" s="521">
        <f t="shared" si="509"/>
        <v>0</v>
      </c>
      <c r="EI294" s="521">
        <f t="shared" si="509"/>
        <v>0</v>
      </c>
      <c r="EJ294" s="521">
        <f t="shared" si="509"/>
        <v>0</v>
      </c>
      <c r="EK294" s="521">
        <f t="shared" si="509"/>
        <v>0</v>
      </c>
      <c r="EL294" s="521">
        <f t="shared" si="509"/>
        <v>0</v>
      </c>
      <c r="EM294" s="521">
        <f t="shared" si="509"/>
        <v>0</v>
      </c>
      <c r="EN294" s="521">
        <f t="shared" si="509"/>
        <v>0</v>
      </c>
      <c r="EO294" s="521">
        <f t="shared" si="509"/>
        <v>0</v>
      </c>
      <c r="EP294" s="521">
        <f t="shared" si="509"/>
        <v>0</v>
      </c>
      <c r="EQ294" s="521">
        <f t="shared" si="509"/>
        <v>0</v>
      </c>
      <c r="ER294" s="521">
        <f t="shared" si="509"/>
        <v>0</v>
      </c>
      <c r="ES294" s="521">
        <f t="shared" si="509"/>
        <v>0</v>
      </c>
      <c r="ET294" s="521">
        <f t="shared" si="509"/>
        <v>0</v>
      </c>
      <c r="EU294" s="521">
        <f t="shared" si="509"/>
        <v>0</v>
      </c>
      <c r="EV294" s="521">
        <f t="shared" si="509"/>
        <v>0</v>
      </c>
      <c r="EW294" s="521">
        <f t="shared" si="509"/>
        <v>0</v>
      </c>
      <c r="EX294" s="521">
        <f t="shared" si="509"/>
        <v>0</v>
      </c>
      <c r="EY294" s="521">
        <f t="shared" si="509"/>
        <v>0</v>
      </c>
      <c r="EZ294" s="521">
        <f t="shared" si="509"/>
        <v>0</v>
      </c>
      <c r="FA294" s="521">
        <f t="shared" si="509"/>
        <v>0</v>
      </c>
      <c r="FB294" s="521">
        <f t="shared" si="509"/>
        <v>0</v>
      </c>
      <c r="FC294" s="521">
        <f t="shared" si="509"/>
        <v>0</v>
      </c>
      <c r="FD294" s="521">
        <f t="shared" si="509"/>
        <v>0</v>
      </c>
      <c r="FE294" s="521">
        <f t="shared" si="509"/>
        <v>0</v>
      </c>
      <c r="FF294" s="521">
        <f t="shared" si="509"/>
        <v>0</v>
      </c>
      <c r="FG294" s="521">
        <f t="shared" si="509"/>
        <v>0</v>
      </c>
      <c r="FH294" s="521">
        <f t="shared" si="509"/>
        <v>0</v>
      </c>
      <c r="FI294" s="521">
        <f t="shared" si="509"/>
        <v>0</v>
      </c>
      <c r="FJ294" s="521">
        <f t="shared" si="509"/>
        <v>0</v>
      </c>
      <c r="FK294" s="521">
        <f t="shared" si="509"/>
        <v>0</v>
      </c>
      <c r="FL294" s="521">
        <f t="shared" si="509"/>
        <v>0</v>
      </c>
      <c r="FM294" s="521">
        <f t="shared" si="509"/>
        <v>0</v>
      </c>
      <c r="FN294" s="521">
        <f t="shared" si="509"/>
        <v>0</v>
      </c>
      <c r="FO294" s="521">
        <f t="shared" si="509"/>
        <v>0</v>
      </c>
      <c r="FP294" s="521">
        <f t="shared" si="509"/>
        <v>0</v>
      </c>
      <c r="FQ294" s="521">
        <f t="shared" si="509"/>
        <v>0</v>
      </c>
      <c r="FR294" s="521">
        <f t="shared" si="509"/>
        <v>0</v>
      </c>
      <c r="FS294" s="521">
        <f t="shared" si="509"/>
        <v>0</v>
      </c>
      <c r="FT294" s="521">
        <f t="shared" si="509"/>
        <v>0</v>
      </c>
      <c r="FU294" s="521">
        <f t="shared" si="509"/>
        <v>0</v>
      </c>
      <c r="FV294" s="521">
        <f t="shared" si="509"/>
        <v>0</v>
      </c>
      <c r="FW294" s="521">
        <f t="shared" si="509"/>
        <v>0</v>
      </c>
      <c r="FX294" s="521">
        <f t="shared" si="509"/>
        <v>0</v>
      </c>
      <c r="FY294" s="521">
        <f t="shared" si="509"/>
        <v>0</v>
      </c>
      <c r="FZ294" s="521">
        <f t="shared" si="509"/>
        <v>0</v>
      </c>
      <c r="GA294" s="521">
        <f t="shared" si="509"/>
        <v>0</v>
      </c>
      <c r="GB294" s="521">
        <f t="shared" si="509"/>
        <v>0</v>
      </c>
      <c r="GC294" s="521">
        <f t="shared" si="509"/>
        <v>0</v>
      </c>
      <c r="GD294" s="521">
        <f t="shared" si="509"/>
        <v>0</v>
      </c>
      <c r="GE294" s="521">
        <f t="shared" si="509"/>
        <v>0</v>
      </c>
      <c r="GF294" s="521">
        <f t="shared" si="509"/>
        <v>0</v>
      </c>
      <c r="GG294" s="521">
        <f t="shared" si="509"/>
        <v>0</v>
      </c>
      <c r="GH294" s="521">
        <f t="shared" si="509"/>
        <v>0</v>
      </c>
      <c r="GI294" s="521">
        <f t="shared" si="509"/>
        <v>0</v>
      </c>
      <c r="GJ294" s="521">
        <f t="shared" si="509"/>
        <v>0</v>
      </c>
      <c r="GK294" s="521">
        <f t="shared" si="509"/>
        <v>0</v>
      </c>
      <c r="GL294" s="521">
        <f t="shared" si="509"/>
        <v>0</v>
      </c>
      <c r="GM294" s="521">
        <f t="shared" si="509"/>
        <v>0</v>
      </c>
      <c r="GN294" s="521">
        <f t="shared" ref="GN294:IY294" si="510">SUM(GN289:GN293)</f>
        <v>0</v>
      </c>
      <c r="GO294" s="521">
        <f t="shared" si="510"/>
        <v>0</v>
      </c>
      <c r="GP294" s="521">
        <f t="shared" si="510"/>
        <v>0</v>
      </c>
      <c r="GQ294" s="521">
        <f t="shared" si="510"/>
        <v>0</v>
      </c>
      <c r="GR294" s="521">
        <f t="shared" si="510"/>
        <v>0</v>
      </c>
      <c r="GS294" s="521">
        <f t="shared" si="510"/>
        <v>0</v>
      </c>
      <c r="GT294" s="521">
        <f t="shared" si="510"/>
        <v>0</v>
      </c>
      <c r="GU294" s="521">
        <f t="shared" si="510"/>
        <v>0</v>
      </c>
      <c r="GV294" s="521">
        <f t="shared" si="510"/>
        <v>0</v>
      </c>
      <c r="GW294" s="521">
        <f t="shared" si="510"/>
        <v>0</v>
      </c>
      <c r="GX294" s="521">
        <f t="shared" si="510"/>
        <v>0</v>
      </c>
      <c r="GY294" s="521">
        <f t="shared" si="510"/>
        <v>0</v>
      </c>
      <c r="GZ294" s="521">
        <f t="shared" si="510"/>
        <v>0</v>
      </c>
      <c r="HA294" s="521">
        <f t="shared" si="510"/>
        <v>0</v>
      </c>
      <c r="HB294" s="521">
        <f t="shared" si="510"/>
        <v>0</v>
      </c>
      <c r="HC294" s="521">
        <f t="shared" si="510"/>
        <v>0</v>
      </c>
      <c r="HD294" s="521">
        <f t="shared" si="510"/>
        <v>0</v>
      </c>
      <c r="HE294" s="521">
        <f t="shared" si="510"/>
        <v>0</v>
      </c>
      <c r="HF294" s="521">
        <f t="shared" si="510"/>
        <v>0</v>
      </c>
      <c r="HG294" s="521">
        <f t="shared" si="510"/>
        <v>0</v>
      </c>
      <c r="HH294" s="521">
        <f t="shared" si="510"/>
        <v>0</v>
      </c>
      <c r="HI294" s="521">
        <f t="shared" si="510"/>
        <v>0</v>
      </c>
      <c r="HJ294" s="521">
        <f t="shared" si="510"/>
        <v>0</v>
      </c>
      <c r="HK294" s="521">
        <f t="shared" si="510"/>
        <v>0</v>
      </c>
      <c r="HL294" s="521">
        <f t="shared" si="510"/>
        <v>0</v>
      </c>
      <c r="HM294" s="521">
        <f t="shared" si="510"/>
        <v>0</v>
      </c>
      <c r="HN294" s="521">
        <f t="shared" si="510"/>
        <v>0</v>
      </c>
      <c r="HO294" s="521">
        <f t="shared" si="510"/>
        <v>0</v>
      </c>
      <c r="HP294" s="521">
        <f t="shared" si="510"/>
        <v>0</v>
      </c>
      <c r="HQ294" s="521">
        <f t="shared" si="510"/>
        <v>0</v>
      </c>
      <c r="HR294" s="521">
        <f t="shared" si="510"/>
        <v>0</v>
      </c>
      <c r="HS294" s="521">
        <f t="shared" si="510"/>
        <v>0</v>
      </c>
      <c r="HT294" s="521">
        <f t="shared" si="510"/>
        <v>0</v>
      </c>
      <c r="HU294" s="521">
        <f t="shared" si="510"/>
        <v>0</v>
      </c>
      <c r="HV294" s="521">
        <f t="shared" si="510"/>
        <v>0</v>
      </c>
      <c r="HW294" s="521">
        <f t="shared" si="510"/>
        <v>0</v>
      </c>
      <c r="HX294" s="521">
        <f t="shared" si="510"/>
        <v>0</v>
      </c>
      <c r="HY294" s="521">
        <f t="shared" si="510"/>
        <v>0</v>
      </c>
      <c r="HZ294" s="521">
        <f t="shared" si="510"/>
        <v>0</v>
      </c>
      <c r="IA294" s="521">
        <f t="shared" si="510"/>
        <v>0</v>
      </c>
      <c r="IB294" s="521">
        <f t="shared" si="510"/>
        <v>0</v>
      </c>
      <c r="IC294" s="521">
        <f t="shared" si="510"/>
        <v>0</v>
      </c>
      <c r="ID294" s="521">
        <f t="shared" si="510"/>
        <v>0</v>
      </c>
      <c r="IE294" s="521">
        <f t="shared" si="510"/>
        <v>0</v>
      </c>
      <c r="IF294" s="521">
        <f t="shared" si="510"/>
        <v>0</v>
      </c>
      <c r="IG294" s="521">
        <f t="shared" si="510"/>
        <v>0</v>
      </c>
      <c r="IH294" s="521">
        <f t="shared" si="510"/>
        <v>0</v>
      </c>
      <c r="II294" s="521">
        <f t="shared" si="510"/>
        <v>0</v>
      </c>
      <c r="IJ294" s="521">
        <f t="shared" si="510"/>
        <v>0</v>
      </c>
      <c r="IK294" s="521">
        <f t="shared" si="510"/>
        <v>0</v>
      </c>
      <c r="IL294" s="521">
        <f t="shared" si="510"/>
        <v>0</v>
      </c>
      <c r="IM294" s="521">
        <f t="shared" si="510"/>
        <v>0</v>
      </c>
      <c r="IN294" s="521">
        <f t="shared" si="510"/>
        <v>0</v>
      </c>
      <c r="IO294" s="521">
        <f t="shared" si="510"/>
        <v>0</v>
      </c>
      <c r="IP294" s="521">
        <f t="shared" si="510"/>
        <v>0</v>
      </c>
      <c r="IQ294" s="521">
        <f t="shared" si="510"/>
        <v>0</v>
      </c>
      <c r="IR294" s="521">
        <f t="shared" si="510"/>
        <v>0</v>
      </c>
      <c r="IS294" s="521">
        <f t="shared" si="510"/>
        <v>0</v>
      </c>
      <c r="IT294" s="521">
        <f t="shared" si="510"/>
        <v>0</v>
      </c>
      <c r="IU294" s="521">
        <f t="shared" si="510"/>
        <v>0</v>
      </c>
      <c r="IV294" s="521">
        <f t="shared" si="510"/>
        <v>0</v>
      </c>
      <c r="IW294" s="521">
        <f t="shared" si="510"/>
        <v>0</v>
      </c>
      <c r="IX294" s="521">
        <f t="shared" si="510"/>
        <v>0</v>
      </c>
      <c r="IY294" s="521">
        <f t="shared" si="510"/>
        <v>0</v>
      </c>
      <c r="IZ294" s="521">
        <f t="shared" ref="IZ294:LK294" si="511">SUM(IZ289:IZ293)</f>
        <v>0</v>
      </c>
      <c r="JA294" s="521">
        <f t="shared" si="511"/>
        <v>0</v>
      </c>
      <c r="JB294" s="521">
        <f t="shared" si="511"/>
        <v>0</v>
      </c>
      <c r="JC294" s="521">
        <f t="shared" si="511"/>
        <v>0</v>
      </c>
      <c r="JD294" s="521">
        <f t="shared" si="511"/>
        <v>0</v>
      </c>
      <c r="JE294" s="521">
        <f t="shared" si="511"/>
        <v>0</v>
      </c>
      <c r="JF294" s="521">
        <f t="shared" si="511"/>
        <v>0</v>
      </c>
      <c r="JG294" s="521">
        <f t="shared" si="511"/>
        <v>0</v>
      </c>
      <c r="JH294" s="521">
        <f t="shared" si="511"/>
        <v>0</v>
      </c>
      <c r="JI294" s="521">
        <f t="shared" si="511"/>
        <v>0</v>
      </c>
      <c r="JJ294" s="521">
        <f t="shared" si="511"/>
        <v>0</v>
      </c>
      <c r="JK294" s="521">
        <f t="shared" si="511"/>
        <v>0</v>
      </c>
      <c r="JL294" s="521">
        <f t="shared" si="511"/>
        <v>0</v>
      </c>
      <c r="JM294" s="521">
        <f t="shared" si="511"/>
        <v>0</v>
      </c>
      <c r="JN294" s="521">
        <f t="shared" si="511"/>
        <v>0</v>
      </c>
      <c r="JO294" s="521">
        <f t="shared" si="511"/>
        <v>0</v>
      </c>
      <c r="JP294" s="521">
        <f t="shared" si="511"/>
        <v>0</v>
      </c>
      <c r="JQ294" s="521">
        <f t="shared" si="511"/>
        <v>0</v>
      </c>
      <c r="JR294" s="521">
        <f t="shared" si="511"/>
        <v>0</v>
      </c>
      <c r="JS294" s="521">
        <f t="shared" si="511"/>
        <v>0</v>
      </c>
      <c r="JT294" s="521">
        <f t="shared" si="511"/>
        <v>0</v>
      </c>
      <c r="JU294" s="521">
        <f t="shared" si="511"/>
        <v>0</v>
      </c>
      <c r="JV294" s="521">
        <f t="shared" si="511"/>
        <v>0</v>
      </c>
      <c r="JW294" s="521">
        <f t="shared" si="511"/>
        <v>0</v>
      </c>
      <c r="JX294" s="521">
        <f t="shared" si="511"/>
        <v>0</v>
      </c>
      <c r="JY294" s="521">
        <f t="shared" si="511"/>
        <v>0</v>
      </c>
      <c r="JZ294" s="521">
        <f t="shared" si="511"/>
        <v>0</v>
      </c>
      <c r="KA294" s="521">
        <f t="shared" si="511"/>
        <v>0</v>
      </c>
      <c r="KB294" s="521">
        <f t="shared" si="511"/>
        <v>0</v>
      </c>
      <c r="KC294" s="521">
        <f t="shared" si="511"/>
        <v>0</v>
      </c>
      <c r="KD294" s="521">
        <f t="shared" si="511"/>
        <v>0</v>
      </c>
      <c r="KE294" s="521">
        <f t="shared" si="511"/>
        <v>0</v>
      </c>
      <c r="KF294" s="521">
        <f t="shared" si="511"/>
        <v>0</v>
      </c>
      <c r="KG294" s="521">
        <f t="shared" si="511"/>
        <v>0</v>
      </c>
      <c r="KH294" s="521">
        <f t="shared" si="511"/>
        <v>0</v>
      </c>
      <c r="KI294" s="521">
        <f t="shared" si="511"/>
        <v>0</v>
      </c>
      <c r="KJ294" s="521">
        <f t="shared" si="511"/>
        <v>0</v>
      </c>
      <c r="KK294" s="521">
        <f t="shared" si="511"/>
        <v>0</v>
      </c>
      <c r="KL294" s="521">
        <f t="shared" si="511"/>
        <v>0</v>
      </c>
      <c r="KM294" s="521">
        <f t="shared" si="511"/>
        <v>0</v>
      </c>
      <c r="KN294" s="521">
        <f t="shared" si="511"/>
        <v>0</v>
      </c>
      <c r="KO294" s="521">
        <f t="shared" si="511"/>
        <v>0</v>
      </c>
      <c r="KP294" s="521">
        <f t="shared" si="511"/>
        <v>0</v>
      </c>
      <c r="KQ294" s="521">
        <f t="shared" si="511"/>
        <v>0</v>
      </c>
      <c r="KR294" s="521">
        <f t="shared" si="511"/>
        <v>0</v>
      </c>
      <c r="KS294" s="521">
        <f t="shared" si="511"/>
        <v>0</v>
      </c>
      <c r="KT294" s="521">
        <f t="shared" si="511"/>
        <v>0</v>
      </c>
      <c r="KU294" s="521">
        <f t="shared" si="511"/>
        <v>0</v>
      </c>
      <c r="KV294" s="521">
        <f t="shared" si="511"/>
        <v>0</v>
      </c>
      <c r="KW294" s="521">
        <f t="shared" si="511"/>
        <v>0</v>
      </c>
      <c r="KX294" s="521">
        <f t="shared" si="511"/>
        <v>0</v>
      </c>
      <c r="KY294" s="521">
        <f t="shared" si="511"/>
        <v>0</v>
      </c>
      <c r="KZ294" s="521">
        <f t="shared" si="511"/>
        <v>0</v>
      </c>
      <c r="LA294" s="521">
        <f t="shared" si="511"/>
        <v>0</v>
      </c>
      <c r="LB294" s="521">
        <f t="shared" si="511"/>
        <v>0</v>
      </c>
      <c r="LC294" s="521">
        <f t="shared" si="511"/>
        <v>0</v>
      </c>
      <c r="LD294" s="521">
        <f t="shared" si="511"/>
        <v>0</v>
      </c>
      <c r="LE294" s="521">
        <f t="shared" si="511"/>
        <v>0</v>
      </c>
      <c r="LF294" s="521">
        <f t="shared" si="511"/>
        <v>0</v>
      </c>
      <c r="LG294" s="521">
        <f t="shared" si="511"/>
        <v>0</v>
      </c>
      <c r="LH294" s="521">
        <f t="shared" si="511"/>
        <v>0</v>
      </c>
      <c r="LI294" s="521">
        <f t="shared" si="511"/>
        <v>0</v>
      </c>
      <c r="LJ294" s="521">
        <f t="shared" si="511"/>
        <v>0</v>
      </c>
      <c r="LK294" s="521">
        <f t="shared" si="511"/>
        <v>0</v>
      </c>
      <c r="LL294" s="521">
        <f t="shared" ref="LL294:NK294" si="512">SUM(LL289:LL293)</f>
        <v>0</v>
      </c>
      <c r="LM294" s="521">
        <f t="shared" si="512"/>
        <v>0</v>
      </c>
      <c r="LN294" s="521">
        <f t="shared" si="512"/>
        <v>0</v>
      </c>
      <c r="LO294" s="521">
        <f t="shared" si="512"/>
        <v>0</v>
      </c>
      <c r="LP294" s="521">
        <f t="shared" si="512"/>
        <v>0</v>
      </c>
      <c r="LQ294" s="521">
        <f t="shared" si="512"/>
        <v>0</v>
      </c>
      <c r="LR294" s="521">
        <f t="shared" si="512"/>
        <v>0</v>
      </c>
      <c r="LS294" s="521">
        <f t="shared" si="512"/>
        <v>0</v>
      </c>
      <c r="LT294" s="521">
        <f t="shared" si="512"/>
        <v>0</v>
      </c>
      <c r="LU294" s="521">
        <f t="shared" si="512"/>
        <v>0</v>
      </c>
      <c r="LV294" s="521">
        <f t="shared" si="512"/>
        <v>0</v>
      </c>
      <c r="LW294" s="521">
        <f t="shared" si="512"/>
        <v>0</v>
      </c>
      <c r="LX294" s="521">
        <f t="shared" si="512"/>
        <v>0</v>
      </c>
      <c r="LY294" s="521">
        <f t="shared" si="512"/>
        <v>0</v>
      </c>
      <c r="LZ294" s="521">
        <f t="shared" si="512"/>
        <v>0</v>
      </c>
      <c r="MA294" s="521">
        <f t="shared" si="512"/>
        <v>0</v>
      </c>
      <c r="MB294" s="521">
        <f t="shared" si="512"/>
        <v>0</v>
      </c>
      <c r="MC294" s="521">
        <f t="shared" si="512"/>
        <v>0</v>
      </c>
      <c r="MD294" s="521">
        <f t="shared" si="512"/>
        <v>0</v>
      </c>
      <c r="ME294" s="521">
        <f t="shared" si="512"/>
        <v>0</v>
      </c>
      <c r="MF294" s="521">
        <f t="shared" si="512"/>
        <v>0</v>
      </c>
      <c r="MG294" s="521">
        <f t="shared" si="512"/>
        <v>0</v>
      </c>
      <c r="MH294" s="521">
        <f t="shared" si="512"/>
        <v>0</v>
      </c>
      <c r="MI294" s="521">
        <f t="shared" si="512"/>
        <v>0</v>
      </c>
      <c r="MJ294" s="521">
        <f t="shared" si="512"/>
        <v>0</v>
      </c>
      <c r="MK294" s="521">
        <f t="shared" si="512"/>
        <v>0</v>
      </c>
      <c r="ML294" s="521">
        <f t="shared" si="512"/>
        <v>0</v>
      </c>
      <c r="MM294" s="521">
        <f t="shared" si="512"/>
        <v>0</v>
      </c>
      <c r="MN294" s="521">
        <f t="shared" si="512"/>
        <v>0</v>
      </c>
      <c r="MO294" s="521">
        <f t="shared" si="512"/>
        <v>0</v>
      </c>
      <c r="MP294" s="521">
        <f t="shared" si="512"/>
        <v>0</v>
      </c>
      <c r="MQ294" s="521">
        <f t="shared" si="512"/>
        <v>0</v>
      </c>
      <c r="MR294" s="521">
        <f t="shared" si="512"/>
        <v>0</v>
      </c>
      <c r="MS294" s="521">
        <f t="shared" si="512"/>
        <v>0</v>
      </c>
      <c r="MT294" s="521">
        <f t="shared" si="512"/>
        <v>0</v>
      </c>
      <c r="MU294" s="521">
        <f t="shared" si="512"/>
        <v>0</v>
      </c>
      <c r="MV294" s="521">
        <f t="shared" si="512"/>
        <v>0</v>
      </c>
      <c r="MW294" s="521">
        <f t="shared" si="512"/>
        <v>0</v>
      </c>
      <c r="MX294" s="521">
        <f t="shared" si="512"/>
        <v>0</v>
      </c>
      <c r="MY294" s="521">
        <f t="shared" si="512"/>
        <v>0</v>
      </c>
      <c r="MZ294" s="521">
        <f t="shared" si="512"/>
        <v>0</v>
      </c>
      <c r="NA294" s="521">
        <f t="shared" si="512"/>
        <v>0</v>
      </c>
      <c r="NB294" s="521">
        <f t="shared" si="512"/>
        <v>0</v>
      </c>
      <c r="NC294" s="521">
        <f t="shared" si="512"/>
        <v>0</v>
      </c>
      <c r="ND294" s="521">
        <f t="shared" si="512"/>
        <v>0</v>
      </c>
      <c r="NE294" s="521">
        <f t="shared" si="512"/>
        <v>0</v>
      </c>
      <c r="NF294" s="521">
        <f t="shared" si="512"/>
        <v>0</v>
      </c>
      <c r="NG294" s="521">
        <f t="shared" si="512"/>
        <v>0</v>
      </c>
      <c r="NH294" s="521">
        <f t="shared" si="512"/>
        <v>0</v>
      </c>
      <c r="NI294" s="521">
        <f t="shared" si="512"/>
        <v>0</v>
      </c>
      <c r="NJ294" s="521">
        <f t="shared" si="512"/>
        <v>0</v>
      </c>
      <c r="NK294" s="522">
        <f t="shared" si="512"/>
        <v>0</v>
      </c>
    </row>
    <row r="295" spans="1:375" s="384" customFormat="1" ht="13.8" x14ac:dyDescent="0.3">
      <c r="C295" s="514"/>
      <c r="D295" s="515"/>
      <c r="E295" s="515"/>
      <c r="F295" s="515"/>
      <c r="G295" s="515"/>
      <c r="H295" s="515"/>
      <c r="I295" s="515"/>
      <c r="J295" s="515"/>
      <c r="K295" s="515"/>
      <c r="L295" s="515"/>
      <c r="M295" s="515"/>
      <c r="N295" s="515"/>
      <c r="O295" s="515"/>
      <c r="P295" s="515"/>
      <c r="Q295" s="515"/>
      <c r="R295" s="515"/>
      <c r="S295" s="515"/>
      <c r="T295" s="515"/>
      <c r="U295" s="515"/>
      <c r="V295" s="515"/>
      <c r="W295" s="515"/>
      <c r="X295" s="515"/>
      <c r="Y295" s="515"/>
      <c r="Z295" s="515"/>
      <c r="AA295" s="515"/>
      <c r="AB295" s="515"/>
      <c r="AC295" s="515"/>
      <c r="AD295" s="515"/>
      <c r="AE295" s="515"/>
      <c r="AF295" s="515"/>
      <c r="AG295" s="515"/>
      <c r="AH295" s="515"/>
      <c r="AI295" s="515"/>
      <c r="AJ295" s="515"/>
      <c r="AK295" s="515"/>
      <c r="AL295" s="515"/>
      <c r="AM295" s="515"/>
      <c r="AN295" s="515"/>
      <c r="AO295" s="515"/>
      <c r="AP295" s="515"/>
      <c r="AQ295" s="515"/>
      <c r="AR295" s="515"/>
      <c r="AS295" s="515"/>
      <c r="AT295" s="515"/>
      <c r="AU295" s="515"/>
      <c r="AV295" s="515"/>
      <c r="AW295" s="515"/>
      <c r="AX295" s="515"/>
      <c r="AY295" s="515"/>
      <c r="AZ295" s="515"/>
      <c r="BA295" s="515"/>
      <c r="BB295" s="515"/>
      <c r="BC295" s="515"/>
      <c r="BD295" s="515"/>
      <c r="BE295" s="515"/>
      <c r="BF295" s="515"/>
      <c r="BG295" s="515"/>
      <c r="BH295" s="515"/>
      <c r="BI295" s="515"/>
      <c r="BJ295" s="515"/>
      <c r="BK295" s="515"/>
      <c r="BL295" s="515"/>
      <c r="BM295" s="515"/>
      <c r="BN295" s="515"/>
      <c r="BO295" s="515"/>
      <c r="BP295" s="515"/>
      <c r="BQ295" s="515"/>
      <c r="BR295" s="515"/>
      <c r="BS295" s="515"/>
      <c r="BT295" s="515"/>
      <c r="BU295" s="515"/>
      <c r="BV295" s="515"/>
      <c r="BW295" s="515"/>
      <c r="BX295" s="515"/>
      <c r="BY295" s="515"/>
      <c r="BZ295" s="515"/>
      <c r="CA295" s="515"/>
      <c r="CB295" s="515"/>
      <c r="CC295" s="515"/>
      <c r="CD295" s="515"/>
      <c r="CE295" s="515"/>
      <c r="CF295" s="515"/>
      <c r="CG295" s="515"/>
      <c r="CH295" s="515"/>
      <c r="CI295" s="515"/>
      <c r="CJ295" s="515"/>
      <c r="CK295" s="515"/>
      <c r="CL295" s="515"/>
      <c r="CM295" s="515"/>
      <c r="CN295" s="515"/>
      <c r="CO295" s="515"/>
      <c r="CP295" s="515"/>
      <c r="CQ295" s="515"/>
      <c r="CR295" s="515"/>
      <c r="CS295" s="515"/>
      <c r="CT295" s="515"/>
      <c r="CU295" s="515"/>
      <c r="CV295" s="515"/>
      <c r="CW295" s="515"/>
      <c r="CX295" s="515"/>
      <c r="CY295" s="515"/>
      <c r="CZ295" s="515"/>
      <c r="DA295" s="515"/>
      <c r="DB295" s="515"/>
      <c r="DC295" s="515"/>
      <c r="DD295" s="515"/>
      <c r="DE295" s="515"/>
      <c r="DF295" s="515"/>
      <c r="DG295" s="515"/>
      <c r="DH295" s="515"/>
      <c r="DI295" s="515"/>
      <c r="DJ295" s="515"/>
      <c r="DK295" s="515"/>
      <c r="DL295" s="515"/>
      <c r="DM295" s="515"/>
      <c r="DN295" s="515"/>
      <c r="DO295" s="515"/>
      <c r="DP295" s="515"/>
      <c r="DQ295" s="515"/>
      <c r="DR295" s="515"/>
      <c r="DS295" s="515"/>
      <c r="DT295" s="515"/>
      <c r="DU295" s="515"/>
      <c r="DV295" s="515"/>
      <c r="DW295" s="515"/>
      <c r="DX295" s="515"/>
      <c r="DY295" s="515"/>
      <c r="DZ295" s="515"/>
      <c r="EA295" s="515"/>
      <c r="EB295" s="515"/>
      <c r="EC295" s="515"/>
      <c r="ED295" s="515"/>
      <c r="EE295" s="515"/>
      <c r="EF295" s="515"/>
      <c r="EG295" s="515"/>
      <c r="EH295" s="515"/>
      <c r="EI295" s="515"/>
      <c r="EJ295" s="515"/>
      <c r="EK295" s="515"/>
      <c r="EL295" s="515"/>
      <c r="EM295" s="515"/>
      <c r="EN295" s="515"/>
      <c r="EO295" s="515"/>
      <c r="EP295" s="515"/>
      <c r="EQ295" s="515"/>
      <c r="ER295" s="515"/>
      <c r="ES295" s="515"/>
      <c r="ET295" s="515"/>
      <c r="EU295" s="515"/>
      <c r="EV295" s="515"/>
      <c r="EW295" s="515"/>
      <c r="EX295" s="515"/>
      <c r="EY295" s="515"/>
      <c r="EZ295" s="515"/>
      <c r="FA295" s="515"/>
      <c r="FB295" s="515"/>
      <c r="FC295" s="515"/>
      <c r="FD295" s="515"/>
      <c r="FE295" s="515"/>
      <c r="FF295" s="515"/>
      <c r="FG295" s="515"/>
      <c r="FH295" s="515"/>
      <c r="FI295" s="515"/>
      <c r="FJ295" s="515"/>
      <c r="FK295" s="515"/>
      <c r="FL295" s="515"/>
      <c r="FM295" s="515"/>
      <c r="FN295" s="515"/>
      <c r="FO295" s="515"/>
      <c r="FP295" s="515"/>
      <c r="FQ295" s="515"/>
      <c r="FR295" s="515"/>
      <c r="FS295" s="515"/>
      <c r="FT295" s="515"/>
      <c r="FU295" s="515"/>
      <c r="FV295" s="515"/>
      <c r="FW295" s="515"/>
      <c r="FX295" s="515"/>
      <c r="FY295" s="515"/>
      <c r="FZ295" s="515"/>
      <c r="GA295" s="515"/>
      <c r="GB295" s="515"/>
      <c r="GC295" s="515"/>
      <c r="GD295" s="515"/>
      <c r="GE295" s="515"/>
      <c r="GF295" s="515"/>
      <c r="GG295" s="515"/>
      <c r="GH295" s="515"/>
      <c r="GI295" s="515"/>
      <c r="GJ295" s="515"/>
      <c r="GK295" s="515"/>
      <c r="GL295" s="515"/>
      <c r="GM295" s="515"/>
      <c r="GN295" s="515"/>
      <c r="GO295" s="515"/>
      <c r="GP295" s="515"/>
      <c r="GQ295" s="515"/>
      <c r="GR295" s="515"/>
      <c r="GS295" s="515"/>
      <c r="GT295" s="515"/>
      <c r="GU295" s="515"/>
      <c r="GV295" s="515"/>
      <c r="GW295" s="515"/>
      <c r="GX295" s="515"/>
      <c r="GY295" s="515"/>
      <c r="GZ295" s="515"/>
      <c r="HA295" s="515"/>
      <c r="HB295" s="515"/>
      <c r="HC295" s="515"/>
      <c r="HD295" s="515"/>
      <c r="HE295" s="515"/>
      <c r="HF295" s="515"/>
      <c r="HG295" s="515"/>
      <c r="HH295" s="515"/>
      <c r="HI295" s="515"/>
      <c r="HJ295" s="515"/>
      <c r="HK295" s="515"/>
      <c r="HL295" s="515"/>
      <c r="HM295" s="515"/>
      <c r="HN295" s="515"/>
      <c r="HO295" s="515"/>
      <c r="HP295" s="515"/>
      <c r="HQ295" s="515"/>
      <c r="HR295" s="515"/>
      <c r="HS295" s="515"/>
      <c r="HT295" s="515"/>
      <c r="HU295" s="515"/>
      <c r="HV295" s="515"/>
      <c r="HW295" s="515"/>
      <c r="HX295" s="515"/>
      <c r="HY295" s="515"/>
      <c r="HZ295" s="515"/>
      <c r="IA295" s="515"/>
      <c r="IB295" s="515"/>
      <c r="IC295" s="515"/>
      <c r="ID295" s="515"/>
      <c r="IE295" s="515"/>
      <c r="IF295" s="515"/>
      <c r="IG295" s="515"/>
      <c r="IH295" s="515"/>
      <c r="II295" s="515"/>
      <c r="IJ295" s="515"/>
      <c r="IK295" s="515"/>
      <c r="IL295" s="515"/>
      <c r="IM295" s="515"/>
      <c r="IN295" s="515"/>
      <c r="IO295" s="515"/>
      <c r="IP295" s="515"/>
      <c r="IQ295" s="515"/>
      <c r="IR295" s="515"/>
      <c r="IS295" s="515"/>
      <c r="IT295" s="515"/>
      <c r="IU295" s="515"/>
      <c r="IV295" s="515"/>
      <c r="IW295" s="515"/>
      <c r="IX295" s="515"/>
      <c r="IY295" s="515"/>
      <c r="IZ295" s="515"/>
      <c r="JA295" s="515"/>
      <c r="JB295" s="515"/>
      <c r="JC295" s="515"/>
      <c r="JD295" s="515"/>
      <c r="JE295" s="515"/>
      <c r="JF295" s="515"/>
      <c r="JG295" s="515"/>
      <c r="JH295" s="515"/>
      <c r="JI295" s="515"/>
      <c r="JJ295" s="515"/>
      <c r="JK295" s="515"/>
      <c r="JL295" s="515"/>
      <c r="JM295" s="515"/>
      <c r="JN295" s="515"/>
      <c r="JO295" s="515"/>
      <c r="JP295" s="515"/>
      <c r="JQ295" s="515"/>
      <c r="JR295" s="515"/>
      <c r="JS295" s="515"/>
      <c r="JT295" s="515"/>
      <c r="JU295" s="515"/>
      <c r="JV295" s="515"/>
      <c r="JW295" s="515"/>
      <c r="JX295" s="515"/>
      <c r="JY295" s="515"/>
      <c r="JZ295" s="515"/>
      <c r="KA295" s="515"/>
      <c r="KB295" s="515"/>
      <c r="KC295" s="515"/>
      <c r="KD295" s="515"/>
      <c r="KE295" s="515"/>
      <c r="KF295" s="515"/>
      <c r="KG295" s="515"/>
      <c r="KH295" s="515"/>
      <c r="KI295" s="515"/>
      <c r="KJ295" s="515"/>
      <c r="KK295" s="515"/>
      <c r="KL295" s="515"/>
      <c r="KM295" s="515"/>
      <c r="KN295" s="515"/>
      <c r="KO295" s="515"/>
      <c r="KP295" s="515"/>
      <c r="KQ295" s="515"/>
      <c r="KR295" s="515"/>
      <c r="KS295" s="515"/>
      <c r="KT295" s="515"/>
      <c r="KU295" s="515"/>
      <c r="KV295" s="515"/>
      <c r="KW295" s="515"/>
      <c r="KX295" s="515"/>
      <c r="KY295" s="515"/>
      <c r="KZ295" s="515"/>
      <c r="LA295" s="515"/>
      <c r="LB295" s="515"/>
      <c r="LC295" s="515"/>
      <c r="LD295" s="515"/>
      <c r="LE295" s="515"/>
      <c r="LF295" s="515"/>
      <c r="LG295" s="515"/>
      <c r="LH295" s="515"/>
      <c r="LI295" s="515"/>
      <c r="LJ295" s="515"/>
      <c r="LK295" s="515"/>
      <c r="LL295" s="515"/>
      <c r="LM295" s="515"/>
      <c r="LN295" s="515"/>
      <c r="LO295" s="515"/>
      <c r="LP295" s="515"/>
      <c r="LQ295" s="515"/>
      <c r="LR295" s="515"/>
      <c r="LS295" s="515"/>
      <c r="LT295" s="515"/>
      <c r="LU295" s="515"/>
      <c r="LV295" s="515"/>
      <c r="LW295" s="515"/>
      <c r="LX295" s="515"/>
      <c r="LY295" s="515"/>
      <c r="LZ295" s="515"/>
      <c r="MA295" s="515"/>
      <c r="MB295" s="515"/>
      <c r="MC295" s="515"/>
      <c r="MD295" s="515"/>
      <c r="ME295" s="515"/>
      <c r="MF295" s="515"/>
      <c r="MG295" s="515"/>
      <c r="MH295" s="515"/>
      <c r="MI295" s="515"/>
      <c r="MJ295" s="515"/>
      <c r="MK295" s="515"/>
      <c r="ML295" s="515"/>
      <c r="MM295" s="515"/>
      <c r="MN295" s="515"/>
      <c r="MO295" s="515"/>
      <c r="MP295" s="515"/>
      <c r="MQ295" s="515"/>
      <c r="MR295" s="515"/>
      <c r="MS295" s="515"/>
      <c r="MT295" s="515"/>
      <c r="MU295" s="515"/>
      <c r="MV295" s="515"/>
      <c r="MW295" s="515"/>
      <c r="MX295" s="515"/>
      <c r="MY295" s="515"/>
      <c r="MZ295" s="515"/>
      <c r="NA295" s="515"/>
      <c r="NB295" s="515"/>
      <c r="NC295" s="515"/>
      <c r="ND295" s="515"/>
      <c r="NE295" s="515"/>
      <c r="NF295" s="515"/>
      <c r="NG295" s="515"/>
      <c r="NH295" s="515"/>
      <c r="NI295" s="515"/>
      <c r="NJ295" s="515"/>
      <c r="NK295" s="515"/>
    </row>
    <row r="296" spans="1:375" s="384" customFormat="1" ht="13.8" x14ac:dyDescent="0.3">
      <c r="A296" s="394"/>
      <c r="B296" s="395"/>
      <c r="C296" s="507" t="s">
        <v>325</v>
      </c>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c r="AA296" s="395"/>
      <c r="AB296" s="395"/>
      <c r="AC296" s="395"/>
      <c r="AD296" s="395"/>
      <c r="AE296" s="395"/>
      <c r="AF296" s="395"/>
      <c r="AG296" s="395"/>
      <c r="AH296" s="395"/>
      <c r="AI296" s="395"/>
      <c r="AJ296" s="395"/>
      <c r="AK296" s="395"/>
      <c r="AL296" s="395"/>
      <c r="AM296" s="395"/>
      <c r="AN296" s="395"/>
      <c r="AO296" s="395"/>
      <c r="AP296" s="395"/>
      <c r="AQ296" s="395"/>
      <c r="AR296" s="395"/>
      <c r="AS296" s="395"/>
      <c r="AT296" s="395"/>
      <c r="AU296" s="395"/>
      <c r="AV296" s="395"/>
      <c r="AW296" s="395"/>
      <c r="AX296" s="395"/>
      <c r="AY296" s="395"/>
      <c r="AZ296" s="395"/>
      <c r="BA296" s="395"/>
      <c r="BB296" s="395"/>
      <c r="BC296" s="395"/>
      <c r="BD296" s="395"/>
      <c r="BE296" s="395"/>
      <c r="BF296" s="395"/>
      <c r="BG296" s="395"/>
      <c r="BH296" s="395"/>
      <c r="BI296" s="395"/>
      <c r="BJ296" s="395"/>
      <c r="BK296" s="395"/>
      <c r="BL296" s="395"/>
      <c r="BM296" s="395"/>
      <c r="BN296" s="395"/>
      <c r="BO296" s="395"/>
      <c r="BP296" s="395"/>
      <c r="BQ296" s="395"/>
      <c r="BR296" s="395"/>
      <c r="BS296" s="395"/>
      <c r="BT296" s="395"/>
      <c r="BU296" s="395"/>
      <c r="BV296" s="395"/>
      <c r="BW296" s="395"/>
      <c r="BX296" s="395"/>
      <c r="BY296" s="395"/>
      <c r="BZ296" s="395"/>
      <c r="CA296" s="395"/>
      <c r="CB296" s="395"/>
      <c r="CC296" s="395"/>
      <c r="CD296" s="395"/>
      <c r="CE296" s="395"/>
      <c r="CF296" s="395"/>
      <c r="CG296" s="395"/>
      <c r="CH296" s="395"/>
      <c r="CI296" s="395"/>
      <c r="CJ296" s="395"/>
      <c r="CK296" s="395"/>
      <c r="CL296" s="395"/>
      <c r="CM296" s="395"/>
      <c r="CN296" s="395"/>
      <c r="CO296" s="395"/>
      <c r="CP296" s="395"/>
      <c r="CQ296" s="395"/>
      <c r="CR296" s="395"/>
      <c r="CS296" s="395"/>
      <c r="CT296" s="395"/>
      <c r="CU296" s="395"/>
      <c r="CV296" s="395"/>
      <c r="CW296" s="395"/>
      <c r="CX296" s="395"/>
      <c r="CY296" s="395"/>
      <c r="CZ296" s="395"/>
      <c r="DA296" s="395"/>
      <c r="DB296" s="395"/>
      <c r="DC296" s="395"/>
      <c r="DD296" s="395"/>
      <c r="DE296" s="395"/>
      <c r="DF296" s="395"/>
      <c r="DG296" s="395"/>
      <c r="DH296" s="395"/>
      <c r="DI296" s="395"/>
      <c r="DJ296" s="395"/>
      <c r="DK296" s="395"/>
      <c r="DL296" s="395"/>
      <c r="DM296" s="395"/>
      <c r="DN296" s="395"/>
      <c r="DO296" s="395"/>
      <c r="DP296" s="395"/>
      <c r="DQ296" s="395"/>
      <c r="DR296" s="395"/>
      <c r="DS296" s="395"/>
      <c r="DT296" s="395"/>
      <c r="DU296" s="395"/>
      <c r="DV296" s="395"/>
      <c r="DW296" s="395"/>
      <c r="DX296" s="395"/>
      <c r="DY296" s="395"/>
      <c r="DZ296" s="395"/>
      <c r="EA296" s="395"/>
      <c r="EB296" s="395"/>
      <c r="EC296" s="395"/>
      <c r="ED296" s="395"/>
      <c r="EE296" s="395"/>
      <c r="EF296" s="395"/>
      <c r="EG296" s="395"/>
      <c r="EH296" s="395"/>
      <c r="EI296" s="395"/>
      <c r="EJ296" s="395"/>
      <c r="EK296" s="395"/>
      <c r="EL296" s="395"/>
      <c r="EM296" s="395"/>
      <c r="EN296" s="395"/>
      <c r="EO296" s="395"/>
      <c r="EP296" s="395"/>
      <c r="EQ296" s="395"/>
      <c r="ER296" s="395"/>
      <c r="ES296" s="395"/>
      <c r="ET296" s="395"/>
      <c r="EU296" s="395"/>
      <c r="EV296" s="395"/>
      <c r="EW296" s="395"/>
      <c r="EX296" s="395"/>
      <c r="EY296" s="395"/>
      <c r="EZ296" s="395"/>
      <c r="FA296" s="395"/>
      <c r="FB296" s="395"/>
      <c r="FC296" s="395"/>
      <c r="FD296" s="395"/>
      <c r="FE296" s="395"/>
      <c r="FF296" s="395"/>
      <c r="FG296" s="395"/>
      <c r="FH296" s="395"/>
      <c r="FI296" s="395"/>
      <c r="FJ296" s="395"/>
      <c r="FK296" s="395"/>
      <c r="FL296" s="395"/>
      <c r="FM296" s="395"/>
      <c r="FN296" s="395"/>
      <c r="FO296" s="395"/>
      <c r="FP296" s="395"/>
      <c r="FQ296" s="395"/>
      <c r="FR296" s="395"/>
      <c r="FS296" s="395"/>
      <c r="FT296" s="395"/>
      <c r="FU296" s="395"/>
      <c r="FV296" s="395"/>
      <c r="FW296" s="395"/>
      <c r="FX296" s="395"/>
      <c r="FY296" s="395"/>
      <c r="FZ296" s="395"/>
      <c r="GA296" s="395"/>
      <c r="GB296" s="395"/>
      <c r="GC296" s="395"/>
      <c r="GD296" s="395"/>
      <c r="GE296" s="395"/>
      <c r="GF296" s="395"/>
      <c r="GG296" s="395"/>
      <c r="GH296" s="395"/>
      <c r="GI296" s="395"/>
      <c r="GJ296" s="395"/>
      <c r="GK296" s="395"/>
      <c r="GL296" s="395"/>
      <c r="GM296" s="395"/>
      <c r="GN296" s="395"/>
      <c r="GO296" s="395"/>
      <c r="GP296" s="395"/>
      <c r="GQ296" s="395"/>
      <c r="GR296" s="395"/>
      <c r="GS296" s="395"/>
      <c r="GT296" s="395"/>
      <c r="GU296" s="395"/>
      <c r="GV296" s="395"/>
      <c r="GW296" s="395"/>
      <c r="GX296" s="395"/>
      <c r="GY296" s="395"/>
      <c r="GZ296" s="395"/>
      <c r="HA296" s="395"/>
      <c r="HB296" s="395"/>
      <c r="HC296" s="395"/>
      <c r="HD296" s="395"/>
      <c r="HE296" s="395"/>
      <c r="HF296" s="395"/>
      <c r="HG296" s="395"/>
      <c r="HH296" s="395"/>
      <c r="HI296" s="395"/>
      <c r="HJ296" s="395"/>
      <c r="HK296" s="395"/>
      <c r="HL296" s="395"/>
      <c r="HM296" s="395"/>
      <c r="HN296" s="395"/>
      <c r="HO296" s="395"/>
      <c r="HP296" s="395"/>
      <c r="HQ296" s="395"/>
      <c r="HR296" s="395"/>
      <c r="HS296" s="395"/>
      <c r="HT296" s="395"/>
      <c r="HU296" s="395"/>
      <c r="HV296" s="395"/>
      <c r="HW296" s="395"/>
      <c r="HX296" s="395"/>
      <c r="HY296" s="395"/>
      <c r="HZ296" s="395"/>
      <c r="IA296" s="395"/>
      <c r="IB296" s="395"/>
      <c r="IC296" s="395"/>
      <c r="ID296" s="395"/>
      <c r="IE296" s="395"/>
      <c r="IF296" s="395"/>
      <c r="IG296" s="395"/>
      <c r="IH296" s="395"/>
      <c r="II296" s="395"/>
      <c r="IJ296" s="395"/>
      <c r="IK296" s="395"/>
      <c r="IL296" s="395"/>
      <c r="IM296" s="395"/>
      <c r="IN296" s="395"/>
      <c r="IO296" s="395"/>
      <c r="IP296" s="395"/>
      <c r="IQ296" s="395"/>
      <c r="IR296" s="395"/>
      <c r="IS296" s="395"/>
      <c r="IT296" s="395"/>
      <c r="IU296" s="395"/>
      <c r="IV296" s="395"/>
      <c r="IW296" s="395"/>
      <c r="IX296" s="395"/>
      <c r="IY296" s="395"/>
      <c r="IZ296" s="395"/>
      <c r="JA296" s="395"/>
      <c r="JB296" s="395"/>
      <c r="JC296" s="395"/>
      <c r="JD296" s="395"/>
      <c r="JE296" s="395"/>
      <c r="JF296" s="395"/>
      <c r="JG296" s="395"/>
      <c r="JH296" s="395"/>
      <c r="JI296" s="395"/>
      <c r="JJ296" s="395"/>
      <c r="JK296" s="395"/>
      <c r="JL296" s="395"/>
      <c r="JM296" s="395"/>
      <c r="JN296" s="395"/>
      <c r="JO296" s="395"/>
      <c r="JP296" s="395"/>
      <c r="JQ296" s="395"/>
      <c r="JR296" s="395"/>
      <c r="JS296" s="395"/>
      <c r="JT296" s="395"/>
      <c r="JU296" s="395"/>
      <c r="JV296" s="395"/>
      <c r="JW296" s="395"/>
      <c r="JX296" s="395"/>
      <c r="JY296" s="395"/>
      <c r="JZ296" s="395"/>
      <c r="KA296" s="395"/>
      <c r="KB296" s="395"/>
      <c r="KC296" s="395"/>
      <c r="KD296" s="395"/>
      <c r="KE296" s="395"/>
      <c r="KF296" s="395"/>
      <c r="KG296" s="395"/>
      <c r="KH296" s="395"/>
      <c r="KI296" s="395"/>
      <c r="KJ296" s="395"/>
      <c r="KK296" s="395"/>
      <c r="KL296" s="395"/>
      <c r="KM296" s="395"/>
      <c r="KN296" s="395"/>
      <c r="KO296" s="395"/>
      <c r="KP296" s="395"/>
      <c r="KQ296" s="395"/>
      <c r="KR296" s="395"/>
      <c r="KS296" s="395"/>
      <c r="KT296" s="395"/>
      <c r="KU296" s="395"/>
      <c r="KV296" s="395"/>
      <c r="KW296" s="395"/>
      <c r="KX296" s="395"/>
      <c r="KY296" s="395"/>
      <c r="KZ296" s="395"/>
      <c r="LA296" s="395"/>
      <c r="LB296" s="395"/>
      <c r="LC296" s="395"/>
      <c r="LD296" s="395"/>
      <c r="LE296" s="395"/>
      <c r="LF296" s="395"/>
      <c r="LG296" s="395"/>
      <c r="LH296" s="395"/>
      <c r="LI296" s="395"/>
      <c r="LJ296" s="395"/>
      <c r="LK296" s="395"/>
      <c r="LL296" s="395"/>
      <c r="LM296" s="395"/>
      <c r="LN296" s="395"/>
      <c r="LO296" s="395"/>
      <c r="LP296" s="395"/>
      <c r="LQ296" s="395"/>
      <c r="LR296" s="395"/>
      <c r="LS296" s="395"/>
      <c r="LT296" s="395"/>
      <c r="LU296" s="395"/>
      <c r="LV296" s="395"/>
      <c r="LW296" s="395"/>
      <c r="LX296" s="395"/>
      <c r="LY296" s="395"/>
      <c r="LZ296" s="395"/>
      <c r="MA296" s="395"/>
      <c r="MB296" s="395"/>
      <c r="MC296" s="395"/>
      <c r="MD296" s="395"/>
      <c r="ME296" s="395"/>
      <c r="MF296" s="395"/>
      <c r="MG296" s="395"/>
      <c r="MH296" s="395"/>
      <c r="MI296" s="395"/>
      <c r="MJ296" s="395"/>
      <c r="MK296" s="395"/>
      <c r="ML296" s="395"/>
      <c r="MM296" s="395"/>
      <c r="MN296" s="395"/>
      <c r="MO296" s="395"/>
      <c r="MP296" s="395"/>
      <c r="MQ296" s="395"/>
      <c r="MR296" s="395"/>
      <c r="MS296" s="395"/>
      <c r="MT296" s="395"/>
      <c r="MU296" s="395"/>
      <c r="MV296" s="395"/>
      <c r="MW296" s="395"/>
      <c r="MX296" s="395"/>
      <c r="MY296" s="395"/>
      <c r="MZ296" s="395"/>
      <c r="NA296" s="395"/>
      <c r="NB296" s="395"/>
      <c r="NC296" s="395"/>
      <c r="ND296" s="395"/>
      <c r="NE296" s="395"/>
      <c r="NF296" s="395"/>
      <c r="NG296" s="395"/>
      <c r="NH296" s="395"/>
      <c r="NI296" s="395"/>
      <c r="NJ296" s="395"/>
      <c r="NK296" s="508"/>
    </row>
    <row r="297" spans="1:375" s="384" customFormat="1" ht="13.8" x14ac:dyDescent="0.3">
      <c r="A297" s="432"/>
      <c r="B297" s="509"/>
      <c r="C297" s="510" t="str">
        <f>A133&amp;" / "&amp;C133</f>
        <v xml:space="preserve"> / </v>
      </c>
      <c r="D297" s="511"/>
      <c r="E297" s="511"/>
      <c r="F297" s="511"/>
      <c r="G297" s="511"/>
      <c r="H297" s="511"/>
      <c r="I297" s="511"/>
      <c r="J297" s="511"/>
      <c r="K297" s="511"/>
      <c r="L297" s="511"/>
      <c r="M297" s="511"/>
      <c r="N297" s="511"/>
      <c r="O297" s="511"/>
      <c r="P297" s="511"/>
      <c r="Q297" s="511"/>
      <c r="R297" s="511"/>
      <c r="S297" s="511"/>
      <c r="T297" s="511"/>
      <c r="U297" s="511"/>
      <c r="V297" s="511"/>
      <c r="W297" s="511"/>
      <c r="X297" s="511"/>
      <c r="Y297" s="511"/>
      <c r="Z297" s="511"/>
      <c r="AA297" s="511"/>
      <c r="AB297" s="511"/>
      <c r="AC297" s="511"/>
      <c r="AD297" s="511"/>
      <c r="AE297" s="511"/>
      <c r="AF297" s="511"/>
      <c r="AG297" s="511"/>
      <c r="AH297" s="511"/>
      <c r="AI297" s="511"/>
      <c r="AJ297" s="511"/>
      <c r="AK297" s="511"/>
      <c r="AL297" s="511"/>
      <c r="AM297" s="511"/>
      <c r="AN297" s="511"/>
      <c r="AO297" s="511"/>
      <c r="AP297" s="511"/>
      <c r="AQ297" s="511"/>
      <c r="AR297" s="511"/>
      <c r="AS297" s="511"/>
      <c r="AT297" s="511"/>
      <c r="AU297" s="511"/>
      <c r="AV297" s="511"/>
      <c r="AW297" s="511"/>
      <c r="AX297" s="511"/>
      <c r="AY297" s="511"/>
      <c r="AZ297" s="511"/>
      <c r="BA297" s="511"/>
      <c r="BB297" s="511"/>
      <c r="BC297" s="511"/>
      <c r="BD297" s="511"/>
      <c r="BE297" s="511"/>
      <c r="BF297" s="511"/>
      <c r="BG297" s="511"/>
      <c r="BH297" s="511"/>
      <c r="BI297" s="511"/>
      <c r="BJ297" s="511"/>
      <c r="BK297" s="511"/>
      <c r="BL297" s="511"/>
      <c r="BM297" s="511"/>
      <c r="BN297" s="511"/>
      <c r="BO297" s="511"/>
      <c r="BP297" s="511"/>
      <c r="BQ297" s="511"/>
      <c r="BR297" s="511"/>
      <c r="BS297" s="511"/>
      <c r="BT297" s="511"/>
      <c r="BU297" s="511"/>
      <c r="BV297" s="511"/>
      <c r="BW297" s="511"/>
      <c r="BX297" s="511"/>
      <c r="BY297" s="511"/>
      <c r="BZ297" s="511"/>
      <c r="CA297" s="511"/>
      <c r="CB297" s="511"/>
      <c r="CC297" s="511"/>
      <c r="CD297" s="511"/>
      <c r="CE297" s="511"/>
      <c r="CF297" s="511"/>
      <c r="CG297" s="511"/>
      <c r="CH297" s="511"/>
      <c r="CI297" s="511"/>
      <c r="CJ297" s="511"/>
      <c r="CK297" s="511"/>
      <c r="CL297" s="511"/>
      <c r="CM297" s="511"/>
      <c r="CN297" s="511"/>
      <c r="CO297" s="511"/>
      <c r="CP297" s="511"/>
      <c r="CQ297" s="511"/>
      <c r="CR297" s="511"/>
      <c r="CS297" s="511"/>
      <c r="CT297" s="511"/>
      <c r="CU297" s="511"/>
      <c r="CV297" s="511"/>
      <c r="CW297" s="511"/>
      <c r="CX297" s="511"/>
      <c r="CY297" s="511"/>
      <c r="CZ297" s="511"/>
      <c r="DA297" s="511"/>
      <c r="DB297" s="511"/>
      <c r="DC297" s="511"/>
      <c r="DD297" s="511"/>
      <c r="DE297" s="511"/>
      <c r="DF297" s="511"/>
      <c r="DG297" s="511"/>
      <c r="DH297" s="511"/>
      <c r="DI297" s="511"/>
      <c r="DJ297" s="511"/>
      <c r="DK297" s="511"/>
      <c r="DL297" s="511"/>
      <c r="DM297" s="511"/>
      <c r="DN297" s="511"/>
      <c r="DO297" s="511"/>
      <c r="DP297" s="511"/>
      <c r="DQ297" s="511"/>
      <c r="DR297" s="511"/>
      <c r="DS297" s="511"/>
      <c r="DT297" s="511"/>
      <c r="DU297" s="511"/>
      <c r="DV297" s="511"/>
      <c r="DW297" s="511"/>
      <c r="DX297" s="511"/>
      <c r="DY297" s="511"/>
      <c r="DZ297" s="511"/>
      <c r="EA297" s="511"/>
      <c r="EB297" s="511"/>
      <c r="EC297" s="511"/>
      <c r="ED297" s="511"/>
      <c r="EE297" s="511"/>
      <c r="EF297" s="511"/>
      <c r="EG297" s="511"/>
      <c r="EH297" s="511"/>
      <c r="EI297" s="511"/>
      <c r="EJ297" s="511"/>
      <c r="EK297" s="511"/>
      <c r="EL297" s="511"/>
      <c r="EM297" s="511"/>
      <c r="EN297" s="511"/>
      <c r="EO297" s="511"/>
      <c r="EP297" s="511"/>
      <c r="EQ297" s="511"/>
      <c r="ER297" s="511"/>
      <c r="ES297" s="511"/>
      <c r="ET297" s="511"/>
      <c r="EU297" s="511"/>
      <c r="EV297" s="511"/>
      <c r="EW297" s="511"/>
      <c r="EX297" s="511"/>
      <c r="EY297" s="511"/>
      <c r="EZ297" s="511"/>
      <c r="FA297" s="511"/>
      <c r="FB297" s="511"/>
      <c r="FC297" s="511"/>
      <c r="FD297" s="511"/>
      <c r="FE297" s="511"/>
      <c r="FF297" s="511"/>
      <c r="FG297" s="511"/>
      <c r="FH297" s="511"/>
      <c r="FI297" s="511"/>
      <c r="FJ297" s="511"/>
      <c r="FK297" s="511"/>
      <c r="FL297" s="511"/>
      <c r="FM297" s="511"/>
      <c r="FN297" s="511"/>
      <c r="FO297" s="511"/>
      <c r="FP297" s="511"/>
      <c r="FQ297" s="511"/>
      <c r="FR297" s="511"/>
      <c r="FS297" s="511"/>
      <c r="FT297" s="511"/>
      <c r="FU297" s="511"/>
      <c r="FV297" s="511"/>
      <c r="FW297" s="511"/>
      <c r="FX297" s="511"/>
      <c r="FY297" s="511"/>
      <c r="FZ297" s="511"/>
      <c r="GA297" s="511"/>
      <c r="GB297" s="511"/>
      <c r="GC297" s="511"/>
      <c r="GD297" s="511"/>
      <c r="GE297" s="511"/>
      <c r="GF297" s="511"/>
      <c r="GG297" s="511"/>
      <c r="GH297" s="511"/>
      <c r="GI297" s="511"/>
      <c r="GJ297" s="511"/>
      <c r="GK297" s="511"/>
      <c r="GL297" s="511"/>
      <c r="GM297" s="511"/>
      <c r="GN297" s="511"/>
      <c r="GO297" s="511"/>
      <c r="GP297" s="511"/>
      <c r="GQ297" s="511"/>
      <c r="GR297" s="511"/>
      <c r="GS297" s="511"/>
      <c r="GT297" s="511"/>
      <c r="GU297" s="511"/>
      <c r="GV297" s="511"/>
      <c r="GW297" s="511"/>
      <c r="GX297" s="511"/>
      <c r="GY297" s="511"/>
      <c r="GZ297" s="511"/>
      <c r="HA297" s="511"/>
      <c r="HB297" s="511"/>
      <c r="HC297" s="511"/>
      <c r="HD297" s="511"/>
      <c r="HE297" s="511"/>
      <c r="HF297" s="511"/>
      <c r="HG297" s="511"/>
      <c r="HH297" s="511"/>
      <c r="HI297" s="511"/>
      <c r="HJ297" s="511"/>
      <c r="HK297" s="511"/>
      <c r="HL297" s="511"/>
      <c r="HM297" s="511"/>
      <c r="HN297" s="511"/>
      <c r="HO297" s="511"/>
      <c r="HP297" s="511"/>
      <c r="HQ297" s="511"/>
      <c r="HR297" s="511"/>
      <c r="HS297" s="511"/>
      <c r="HT297" s="511"/>
      <c r="HU297" s="511"/>
      <c r="HV297" s="511"/>
      <c r="HW297" s="511"/>
      <c r="HX297" s="511"/>
      <c r="HY297" s="511"/>
      <c r="HZ297" s="511"/>
      <c r="IA297" s="511"/>
      <c r="IB297" s="511"/>
      <c r="IC297" s="511"/>
      <c r="ID297" s="511"/>
      <c r="IE297" s="511"/>
      <c r="IF297" s="511"/>
      <c r="IG297" s="511"/>
      <c r="IH297" s="511"/>
      <c r="II297" s="511"/>
      <c r="IJ297" s="511"/>
      <c r="IK297" s="511"/>
      <c r="IL297" s="511"/>
      <c r="IM297" s="511"/>
      <c r="IN297" s="511"/>
      <c r="IO297" s="511"/>
      <c r="IP297" s="511"/>
      <c r="IQ297" s="511"/>
      <c r="IR297" s="511"/>
      <c r="IS297" s="511"/>
      <c r="IT297" s="511"/>
      <c r="IU297" s="511"/>
      <c r="IV297" s="511"/>
      <c r="IW297" s="511"/>
      <c r="IX297" s="511"/>
      <c r="IY297" s="511"/>
      <c r="IZ297" s="511"/>
      <c r="JA297" s="511"/>
      <c r="JB297" s="511"/>
      <c r="JC297" s="511"/>
      <c r="JD297" s="511"/>
      <c r="JE297" s="511"/>
      <c r="JF297" s="511"/>
      <c r="JG297" s="511"/>
      <c r="JH297" s="511"/>
      <c r="JI297" s="511"/>
      <c r="JJ297" s="511"/>
      <c r="JK297" s="511"/>
      <c r="JL297" s="511"/>
      <c r="JM297" s="511"/>
      <c r="JN297" s="511"/>
      <c r="JO297" s="511"/>
      <c r="JP297" s="511"/>
      <c r="JQ297" s="511"/>
      <c r="JR297" s="511"/>
      <c r="JS297" s="511"/>
      <c r="JT297" s="511"/>
      <c r="JU297" s="511"/>
      <c r="JV297" s="511"/>
      <c r="JW297" s="511"/>
      <c r="JX297" s="511"/>
      <c r="JY297" s="511"/>
      <c r="JZ297" s="511"/>
      <c r="KA297" s="511"/>
      <c r="KB297" s="511"/>
      <c r="KC297" s="511"/>
      <c r="KD297" s="511"/>
      <c r="KE297" s="511"/>
      <c r="KF297" s="511"/>
      <c r="KG297" s="511"/>
      <c r="KH297" s="511"/>
      <c r="KI297" s="511"/>
      <c r="KJ297" s="511"/>
      <c r="KK297" s="511"/>
      <c r="KL297" s="511"/>
      <c r="KM297" s="511"/>
      <c r="KN297" s="511"/>
      <c r="KO297" s="511"/>
      <c r="KP297" s="511"/>
      <c r="KQ297" s="511"/>
      <c r="KR297" s="511"/>
      <c r="KS297" s="511"/>
      <c r="KT297" s="511"/>
      <c r="KU297" s="511"/>
      <c r="KV297" s="511"/>
      <c r="KW297" s="511"/>
      <c r="KX297" s="511"/>
      <c r="KY297" s="511"/>
      <c r="KZ297" s="511"/>
      <c r="LA297" s="511"/>
      <c r="LB297" s="511"/>
      <c r="LC297" s="511"/>
      <c r="LD297" s="511"/>
      <c r="LE297" s="511"/>
      <c r="LF297" s="511"/>
      <c r="LG297" s="511"/>
      <c r="LH297" s="511"/>
      <c r="LI297" s="511"/>
      <c r="LJ297" s="511"/>
      <c r="LK297" s="511"/>
      <c r="LL297" s="511"/>
      <c r="LM297" s="511"/>
      <c r="LN297" s="511"/>
      <c r="LO297" s="511"/>
      <c r="LP297" s="511"/>
      <c r="LQ297" s="511"/>
      <c r="LR297" s="511"/>
      <c r="LS297" s="511"/>
      <c r="LT297" s="511"/>
      <c r="LU297" s="511"/>
      <c r="LV297" s="511"/>
      <c r="LW297" s="511"/>
      <c r="LX297" s="511"/>
      <c r="LY297" s="511"/>
      <c r="LZ297" s="511"/>
      <c r="MA297" s="511"/>
      <c r="MB297" s="511"/>
      <c r="MC297" s="511"/>
      <c r="MD297" s="511"/>
      <c r="ME297" s="511"/>
      <c r="MF297" s="511"/>
      <c r="MG297" s="511"/>
      <c r="MH297" s="511"/>
      <c r="MI297" s="511"/>
      <c r="MJ297" s="511"/>
      <c r="MK297" s="511"/>
      <c r="ML297" s="511"/>
      <c r="MM297" s="511"/>
      <c r="MN297" s="511"/>
      <c r="MO297" s="511"/>
      <c r="MP297" s="511"/>
      <c r="MQ297" s="511"/>
      <c r="MR297" s="511"/>
      <c r="MS297" s="511"/>
      <c r="MT297" s="511"/>
      <c r="MU297" s="511"/>
      <c r="MV297" s="511"/>
      <c r="MW297" s="511"/>
      <c r="MX297" s="511"/>
      <c r="MY297" s="511"/>
      <c r="MZ297" s="511"/>
      <c r="NA297" s="511"/>
      <c r="NB297" s="511"/>
      <c r="NC297" s="511"/>
      <c r="ND297" s="511"/>
      <c r="NE297" s="511"/>
      <c r="NF297" s="511"/>
      <c r="NG297" s="511"/>
      <c r="NH297" s="511"/>
      <c r="NI297" s="511"/>
      <c r="NJ297" s="511"/>
      <c r="NK297" s="512"/>
    </row>
    <row r="298" spans="1:375" s="384" customFormat="1" ht="13.8" x14ac:dyDescent="0.3">
      <c r="A298" s="513">
        <f t="shared" ref="A298:A310" si="513">SUM(D298:NK298)</f>
        <v>0</v>
      </c>
      <c r="B298" s="421" t="s">
        <v>326</v>
      </c>
      <c r="C298" s="514" t="s">
        <v>327</v>
      </c>
      <c r="D298" s="515">
        <f t="array" ref="D298">IFERROR(INDEX($N133:$N147,MATCH(1,IF($L133:$L147&lt;=D$167,IF($M133:$M147&gt;=D$167,1)),0))*$B133/12,0)</f>
        <v>0</v>
      </c>
      <c r="E298" s="515">
        <f t="array" ref="E298">IFERROR(INDEX($N133:$N147,MATCH(1,IF($L133:$L147&lt;=E$167,IF($M133:$M147&gt;=E$167,1)),0))*$B133/12,0)</f>
        <v>0</v>
      </c>
      <c r="F298" s="515">
        <f t="array" ref="F298">IFERROR(INDEX($N133:$N147,MATCH(1,IF($L133:$L147&lt;=F$167,IF($M133:$M147&gt;=F$167,1)),0))*$B133/12,0)</f>
        <v>0</v>
      </c>
      <c r="G298" s="515">
        <f t="array" ref="G298">IFERROR(INDEX($N133:$N147,MATCH(1,IF($L133:$L147&lt;=G$167,IF($M133:$M147&gt;=G$167,1)),0))*$B133/12,0)</f>
        <v>0</v>
      </c>
      <c r="H298" s="515">
        <f t="array" ref="H298">IFERROR(INDEX($N133:$N147,MATCH(1,IF($L133:$L147&lt;=H$167,IF($M133:$M147&gt;=H$167,1)),0))*$B133/12,0)</f>
        <v>0</v>
      </c>
      <c r="I298" s="515">
        <f t="array" ref="I298">IFERROR(INDEX($N133:$N147,MATCH(1,IF($L133:$L147&lt;=I$167,IF($M133:$M147&gt;=I$167,1)),0))*$B133/12,0)</f>
        <v>0</v>
      </c>
      <c r="J298" s="515">
        <f t="array" ref="J298">IFERROR(INDEX($N133:$N147,MATCH(1,IF($L133:$L147&lt;=J$167,IF($M133:$M147&gt;=J$167,1)),0))*$B133/12,0)</f>
        <v>0</v>
      </c>
      <c r="K298" s="515">
        <f t="array" ref="K298">IFERROR(INDEX($N133:$N147,MATCH(1,IF($L133:$L147&lt;=K$167,IF($M133:$M147&gt;=K$167,1)),0))*$B133/12,0)</f>
        <v>0</v>
      </c>
      <c r="L298" s="515">
        <f t="array" ref="L298">IFERROR(INDEX($N133:$N147,MATCH(1,IF($L133:$L147&lt;=L$167,IF($M133:$M147&gt;=L$167,1)),0))*$B133/12,0)</f>
        <v>0</v>
      </c>
      <c r="M298" s="515">
        <f t="array" ref="M298">IFERROR(INDEX($N133:$N147,MATCH(1,IF($L133:$L147&lt;=M$167,IF($M133:$M147&gt;=M$167,1)),0))*$B133/12,0)</f>
        <v>0</v>
      </c>
      <c r="N298" s="515">
        <f t="array" ref="N298">IFERROR(INDEX($N133:$N147,MATCH(1,IF($L133:$L147&lt;=N$167,IF($M133:$M147&gt;=N$167,1)),0))*$B133/12,0)</f>
        <v>0</v>
      </c>
      <c r="O298" s="515">
        <f t="array" ref="O298">IFERROR(INDEX($N133:$N147,MATCH(1,IF($L133:$L147&lt;=O$167,IF($M133:$M147&gt;=O$167,1)),0))*$B133/12,0)</f>
        <v>0</v>
      </c>
      <c r="P298" s="515">
        <f t="array" ref="P298">IFERROR(INDEX($N133:$N147,MATCH(1,IF($L133:$L147&lt;=P$167,IF($M133:$M147&gt;=P$167,1)),0))*$B133/12,0)</f>
        <v>0</v>
      </c>
      <c r="Q298" s="515">
        <f t="array" ref="Q298">IFERROR(INDEX($N133:$N147,MATCH(1,IF($L133:$L147&lt;=Q$167,IF($M133:$M147&gt;=Q$167,1)),0))*$B133/12,0)</f>
        <v>0</v>
      </c>
      <c r="R298" s="515">
        <f t="array" ref="R298">IFERROR(INDEX($N133:$N147,MATCH(1,IF($L133:$L147&lt;=R$167,IF($M133:$M147&gt;=R$167,1)),0))*$B133/12,0)</f>
        <v>0</v>
      </c>
      <c r="S298" s="515">
        <f t="array" ref="S298">IFERROR(INDEX($N133:$N147,MATCH(1,IF($L133:$L147&lt;=S$167,IF($M133:$M147&gt;=S$167,1)),0))*$B133/12,0)</f>
        <v>0</v>
      </c>
      <c r="T298" s="515">
        <f t="array" ref="T298">IFERROR(INDEX($N133:$N147,MATCH(1,IF($L133:$L147&lt;=T$167,IF($M133:$M147&gt;=T$167,1)),0))*$B133/12,0)</f>
        <v>0</v>
      </c>
      <c r="U298" s="515">
        <f t="array" ref="U298">IFERROR(INDEX($N133:$N147,MATCH(1,IF($L133:$L147&lt;=U$167,IF($M133:$M147&gt;=U$167,1)),0))*$B133/12,0)</f>
        <v>0</v>
      </c>
      <c r="V298" s="515">
        <f t="array" ref="V298">IFERROR(INDEX($N133:$N147,MATCH(1,IF($L133:$L147&lt;=V$167,IF($M133:$M147&gt;=V$167,1)),0))*$B133/12,0)</f>
        <v>0</v>
      </c>
      <c r="W298" s="515">
        <f t="array" ref="W298">IFERROR(INDEX($N133:$N147,MATCH(1,IF($L133:$L147&lt;=W$167,IF($M133:$M147&gt;=W$167,1)),0))*$B133/12,0)</f>
        <v>0</v>
      </c>
      <c r="X298" s="515">
        <f t="array" ref="X298">IFERROR(INDEX($N133:$N147,MATCH(1,IF($L133:$L147&lt;=X$167,IF($M133:$M147&gt;=X$167,1)),0))*$B133/12,0)</f>
        <v>0</v>
      </c>
      <c r="Y298" s="515">
        <f t="array" ref="Y298">IFERROR(INDEX($N133:$N147,MATCH(1,IF($L133:$L147&lt;=Y$167,IF($M133:$M147&gt;=Y$167,1)),0))*$B133/12,0)</f>
        <v>0</v>
      </c>
      <c r="Z298" s="515">
        <f t="array" ref="Z298">IFERROR(INDEX($N133:$N147,MATCH(1,IF($L133:$L147&lt;=Z$167,IF($M133:$M147&gt;=Z$167,1)),0))*$B133/12,0)</f>
        <v>0</v>
      </c>
      <c r="AA298" s="515">
        <f t="array" ref="AA298">IFERROR(INDEX($N133:$N147,MATCH(1,IF($L133:$L147&lt;=AA$167,IF($M133:$M147&gt;=AA$167,1)),0))*$B133/12,0)</f>
        <v>0</v>
      </c>
      <c r="AB298" s="515">
        <f t="array" ref="AB298">IFERROR(INDEX($N133:$N147,MATCH(1,IF($L133:$L147&lt;=AB$167,IF($M133:$M147&gt;=AB$167,1)),0))*$B133/12,0)</f>
        <v>0</v>
      </c>
      <c r="AC298" s="515">
        <f t="array" ref="AC298">IFERROR(INDEX($N133:$N147,MATCH(1,IF($L133:$L147&lt;=AC$167,IF($M133:$M147&gt;=AC$167,1)),0))*$B133/12,0)</f>
        <v>0</v>
      </c>
      <c r="AD298" s="515">
        <f t="array" ref="AD298">IFERROR(INDEX($N133:$N147,MATCH(1,IF($L133:$L147&lt;=AD$167,IF($M133:$M147&gt;=AD$167,1)),0))*$B133/12,0)</f>
        <v>0</v>
      </c>
      <c r="AE298" s="515">
        <f t="array" ref="AE298">IFERROR(INDEX($N133:$N147,MATCH(1,IF($L133:$L147&lt;=AE$167,IF($M133:$M147&gt;=AE$167,1)),0))*$B133/12,0)</f>
        <v>0</v>
      </c>
      <c r="AF298" s="515">
        <f t="array" ref="AF298">IFERROR(INDEX($N133:$N147,MATCH(1,IF($L133:$L147&lt;=AF$167,IF($M133:$M147&gt;=AF$167,1)),0))*$B133/12,0)</f>
        <v>0</v>
      </c>
      <c r="AG298" s="515">
        <f t="array" ref="AG298">IFERROR(INDEX($N133:$N147,MATCH(1,IF($L133:$L147&lt;=AG$167,IF($M133:$M147&gt;=AG$167,1)),0))*$B133/12,0)</f>
        <v>0</v>
      </c>
      <c r="AH298" s="515">
        <f t="array" ref="AH298">IFERROR(INDEX($N133:$N147,MATCH(1,IF($L133:$L147&lt;=AH$167,IF($M133:$M147&gt;=AH$167,1)),0))*$B133/12,0)</f>
        <v>0</v>
      </c>
      <c r="AI298" s="515">
        <f t="array" ref="AI298">IFERROR(INDEX($N133:$N147,MATCH(1,IF($L133:$L147&lt;=AI$167,IF($M133:$M147&gt;=AI$167,1)),0))*$B133/12,0)</f>
        <v>0</v>
      </c>
      <c r="AJ298" s="515">
        <f t="array" ref="AJ298">IFERROR(INDEX($N133:$N147,MATCH(1,IF($L133:$L147&lt;=AJ$167,IF($M133:$M147&gt;=AJ$167,1)),0))*$B133/12,0)</f>
        <v>0</v>
      </c>
      <c r="AK298" s="515">
        <f t="array" ref="AK298">IFERROR(INDEX($N133:$N147,MATCH(1,IF($L133:$L147&lt;=AK$167,IF($M133:$M147&gt;=AK$167,1)),0))*$B133/12,0)</f>
        <v>0</v>
      </c>
      <c r="AL298" s="515">
        <f t="array" ref="AL298">IFERROR(INDEX($N133:$N147,MATCH(1,IF($L133:$L147&lt;=AL$167,IF($M133:$M147&gt;=AL$167,1)),0))*$B133/12,0)</f>
        <v>0</v>
      </c>
      <c r="AM298" s="515">
        <f t="array" ref="AM298">IFERROR(INDEX($N133:$N147,MATCH(1,IF($L133:$L147&lt;=AM$167,IF($M133:$M147&gt;=AM$167,1)),0))*$B133/12,0)</f>
        <v>0</v>
      </c>
      <c r="AN298" s="515">
        <f t="array" ref="AN298">IFERROR(INDEX($N133:$N147,MATCH(1,IF($L133:$L147&lt;=AN$167,IF($M133:$M147&gt;=AN$167,1)),0))*$B133/12,0)</f>
        <v>0</v>
      </c>
      <c r="AO298" s="515">
        <f t="array" ref="AO298">IFERROR(INDEX($N133:$N147,MATCH(1,IF($L133:$L147&lt;=AO$167,IF($M133:$M147&gt;=AO$167,1)),0))*$B133/12,0)</f>
        <v>0</v>
      </c>
      <c r="AP298" s="515">
        <f t="array" ref="AP298">IFERROR(INDEX($N133:$N147,MATCH(1,IF($L133:$L147&lt;=AP$167,IF($M133:$M147&gt;=AP$167,1)),0))*$B133/12,0)</f>
        <v>0</v>
      </c>
      <c r="AQ298" s="515">
        <f t="array" ref="AQ298">IFERROR(INDEX($N133:$N147,MATCH(1,IF($L133:$L147&lt;=AQ$167,IF($M133:$M147&gt;=AQ$167,1)),0))*$B133/12,0)</f>
        <v>0</v>
      </c>
      <c r="AR298" s="515">
        <f t="array" ref="AR298">IFERROR(INDEX($N133:$N147,MATCH(1,IF($L133:$L147&lt;=AR$167,IF($M133:$M147&gt;=AR$167,1)),0))*$B133/12,0)</f>
        <v>0</v>
      </c>
      <c r="AS298" s="515">
        <f t="array" ref="AS298">IFERROR(INDEX($N133:$N147,MATCH(1,IF($L133:$L147&lt;=AS$167,IF($M133:$M147&gt;=AS$167,1)),0))*$B133/12,0)</f>
        <v>0</v>
      </c>
      <c r="AT298" s="515">
        <f t="array" ref="AT298">IFERROR(INDEX($N133:$N147,MATCH(1,IF($L133:$L147&lt;=AT$167,IF($M133:$M147&gt;=AT$167,1)),0))*$B133/12,0)</f>
        <v>0</v>
      </c>
      <c r="AU298" s="515">
        <f t="array" ref="AU298">IFERROR(INDEX($N133:$N147,MATCH(1,IF($L133:$L147&lt;=AU$167,IF($M133:$M147&gt;=AU$167,1)),0))*$B133/12,0)</f>
        <v>0</v>
      </c>
      <c r="AV298" s="515">
        <f t="array" ref="AV298">IFERROR(INDEX($N133:$N147,MATCH(1,IF($L133:$L147&lt;=AV$167,IF($M133:$M147&gt;=AV$167,1)),0))*$B133/12,0)</f>
        <v>0</v>
      </c>
      <c r="AW298" s="515">
        <f t="array" ref="AW298">IFERROR(INDEX($N133:$N147,MATCH(1,IF($L133:$L147&lt;=AW$167,IF($M133:$M147&gt;=AW$167,1)),0))*$B133/12,0)</f>
        <v>0</v>
      </c>
      <c r="AX298" s="515">
        <f t="array" ref="AX298">IFERROR(INDEX($N133:$N147,MATCH(1,IF($L133:$L147&lt;=AX$167,IF($M133:$M147&gt;=AX$167,1)),0))*$B133/12,0)</f>
        <v>0</v>
      </c>
      <c r="AY298" s="515">
        <f t="array" ref="AY298">IFERROR(INDEX($N133:$N147,MATCH(1,IF($L133:$L147&lt;=AY$167,IF($M133:$M147&gt;=AY$167,1)),0))*$B133/12,0)</f>
        <v>0</v>
      </c>
      <c r="AZ298" s="515">
        <f t="array" ref="AZ298">IFERROR(INDEX($N133:$N147,MATCH(1,IF($L133:$L147&lt;=AZ$167,IF($M133:$M147&gt;=AZ$167,1)),0))*$B133/12,0)</f>
        <v>0</v>
      </c>
      <c r="BA298" s="515">
        <f t="array" ref="BA298">IFERROR(INDEX($N133:$N147,MATCH(1,IF($L133:$L147&lt;=BA$167,IF($M133:$M147&gt;=BA$167,1)),0))*$B133/12,0)</f>
        <v>0</v>
      </c>
      <c r="BB298" s="515">
        <f t="array" ref="BB298">IFERROR(INDEX($N133:$N147,MATCH(1,IF($L133:$L147&lt;=BB$167,IF($M133:$M147&gt;=BB$167,1)),0))*$B133/12,0)</f>
        <v>0</v>
      </c>
      <c r="BC298" s="515">
        <f t="array" ref="BC298">IFERROR(INDEX($N133:$N147,MATCH(1,IF($L133:$L147&lt;=BC$167,IF($M133:$M147&gt;=BC$167,1)),0))*$B133/12,0)</f>
        <v>0</v>
      </c>
      <c r="BD298" s="515">
        <f t="array" ref="BD298">IFERROR(INDEX($N133:$N147,MATCH(1,IF($L133:$L147&lt;=BD$167,IF($M133:$M147&gt;=BD$167,1)),0))*$B133/12,0)</f>
        <v>0</v>
      </c>
      <c r="BE298" s="515">
        <f t="array" ref="BE298">IFERROR(INDEX($N133:$N147,MATCH(1,IF($L133:$L147&lt;=BE$167,IF($M133:$M147&gt;=BE$167,1)),0))*$B133/12,0)</f>
        <v>0</v>
      </c>
      <c r="BF298" s="515">
        <f t="array" ref="BF298">IFERROR(INDEX($N133:$N147,MATCH(1,IF($L133:$L147&lt;=BF$167,IF($M133:$M147&gt;=BF$167,1)),0))*$B133/12,0)</f>
        <v>0</v>
      </c>
      <c r="BG298" s="515">
        <f t="array" ref="BG298">IFERROR(INDEX($N133:$N147,MATCH(1,IF($L133:$L147&lt;=BG$167,IF($M133:$M147&gt;=BG$167,1)),0))*$B133/12,0)</f>
        <v>0</v>
      </c>
      <c r="BH298" s="515">
        <f t="array" ref="BH298">IFERROR(INDEX($N133:$N147,MATCH(1,IF($L133:$L147&lt;=BH$167,IF($M133:$M147&gt;=BH$167,1)),0))*$B133/12,0)</f>
        <v>0</v>
      </c>
      <c r="BI298" s="515">
        <f t="array" ref="BI298">IFERROR(INDEX($N133:$N147,MATCH(1,IF($L133:$L147&lt;=BI$167,IF($M133:$M147&gt;=BI$167,1)),0))*$B133/12,0)</f>
        <v>0</v>
      </c>
      <c r="BJ298" s="515">
        <f t="array" ref="BJ298">IFERROR(INDEX($N133:$N147,MATCH(1,IF($L133:$L147&lt;=BJ$167,IF($M133:$M147&gt;=BJ$167,1)),0))*$B133/12,0)</f>
        <v>0</v>
      </c>
      <c r="BK298" s="515">
        <f t="array" ref="BK298">IFERROR(INDEX($N133:$N147,MATCH(1,IF($L133:$L147&lt;=BK$167,IF($M133:$M147&gt;=BK$167,1)),0))*$B133/12,0)</f>
        <v>0</v>
      </c>
      <c r="BL298" s="515">
        <f t="array" ref="BL298">IFERROR(INDEX($N133:$N147,MATCH(1,IF($L133:$L147&lt;=BL$167,IF($M133:$M147&gt;=BL$167,1)),0))*$B133/12,0)</f>
        <v>0</v>
      </c>
      <c r="BM298" s="515">
        <f t="array" ref="BM298">IFERROR(INDEX($N133:$N147,MATCH(1,IF($L133:$L147&lt;=BM$167,IF($M133:$M147&gt;=BM$167,1)),0))*$B133/12,0)</f>
        <v>0</v>
      </c>
      <c r="BN298" s="515">
        <f t="array" ref="BN298">IFERROR(INDEX($N133:$N147,MATCH(1,IF($L133:$L147&lt;=BN$167,IF($M133:$M147&gt;=BN$167,1)),0))*$B133/12,0)</f>
        <v>0</v>
      </c>
      <c r="BO298" s="515">
        <f t="array" ref="BO298">IFERROR(INDEX($N133:$N147,MATCH(1,IF($L133:$L147&lt;=BO$167,IF($M133:$M147&gt;=BO$167,1)),0))*$B133/12,0)</f>
        <v>0</v>
      </c>
      <c r="BP298" s="515">
        <f t="array" ref="BP298">IFERROR(INDEX($N133:$N147,MATCH(1,IF($L133:$L147&lt;=BP$167,IF($M133:$M147&gt;=BP$167,1)),0))*$B133/12,0)</f>
        <v>0</v>
      </c>
      <c r="BQ298" s="515">
        <f t="array" ref="BQ298">IFERROR(INDEX($N133:$N147,MATCH(1,IF($L133:$L147&lt;=BQ$167,IF($M133:$M147&gt;=BQ$167,1)),0))*$B133/12,0)</f>
        <v>0</v>
      </c>
      <c r="BR298" s="515">
        <f t="array" ref="BR298">IFERROR(INDEX($N133:$N147,MATCH(1,IF($L133:$L147&lt;=BR$167,IF($M133:$M147&gt;=BR$167,1)),0))*$B133/12,0)</f>
        <v>0</v>
      </c>
      <c r="BS298" s="515">
        <f t="array" ref="BS298">IFERROR(INDEX($N133:$N147,MATCH(1,IF($L133:$L147&lt;=BS$167,IF($M133:$M147&gt;=BS$167,1)),0))*$B133/12,0)</f>
        <v>0</v>
      </c>
      <c r="BT298" s="515">
        <f t="array" ref="BT298">IFERROR(INDEX($N133:$N147,MATCH(1,IF($L133:$L147&lt;=BT$167,IF($M133:$M147&gt;=BT$167,1)),0))*$B133/12,0)</f>
        <v>0</v>
      </c>
      <c r="BU298" s="515">
        <f t="array" ref="BU298">IFERROR(INDEX($N133:$N147,MATCH(1,IF($L133:$L147&lt;=BU$167,IF($M133:$M147&gt;=BU$167,1)),0))*$B133/12,0)</f>
        <v>0</v>
      </c>
      <c r="BV298" s="515">
        <f t="array" ref="BV298">IFERROR(INDEX($N133:$N147,MATCH(1,IF($L133:$L147&lt;=BV$167,IF($M133:$M147&gt;=BV$167,1)),0))*$B133/12,0)</f>
        <v>0</v>
      </c>
      <c r="BW298" s="515">
        <f t="array" ref="BW298">IFERROR(INDEX($N133:$N147,MATCH(1,IF($L133:$L147&lt;=BW$167,IF($M133:$M147&gt;=BW$167,1)),0))*$B133/12,0)</f>
        <v>0</v>
      </c>
      <c r="BX298" s="515">
        <f t="array" ref="BX298">IFERROR(INDEX($N133:$N147,MATCH(1,IF($L133:$L147&lt;=BX$167,IF($M133:$M147&gt;=BX$167,1)),0))*$B133/12,0)</f>
        <v>0</v>
      </c>
      <c r="BY298" s="515">
        <f t="array" ref="BY298">IFERROR(INDEX($N133:$N147,MATCH(1,IF($L133:$L147&lt;=BY$167,IF($M133:$M147&gt;=BY$167,1)),0))*$B133/12,0)</f>
        <v>0</v>
      </c>
      <c r="BZ298" s="515">
        <f t="array" ref="BZ298">IFERROR(INDEX($N133:$N147,MATCH(1,IF($L133:$L147&lt;=BZ$167,IF($M133:$M147&gt;=BZ$167,1)),0))*$B133/12,0)</f>
        <v>0</v>
      </c>
      <c r="CA298" s="515">
        <f t="array" ref="CA298">IFERROR(INDEX($N133:$N147,MATCH(1,IF($L133:$L147&lt;=CA$167,IF($M133:$M147&gt;=CA$167,1)),0))*$B133/12,0)</f>
        <v>0</v>
      </c>
      <c r="CB298" s="515">
        <f t="array" ref="CB298">IFERROR(INDEX($N133:$N147,MATCH(1,IF($L133:$L147&lt;=CB$167,IF($M133:$M147&gt;=CB$167,1)),0))*$B133/12,0)</f>
        <v>0</v>
      </c>
      <c r="CC298" s="515">
        <f t="array" ref="CC298">IFERROR(INDEX($N133:$N147,MATCH(1,IF($L133:$L147&lt;=CC$167,IF($M133:$M147&gt;=CC$167,1)),0))*$B133/12,0)</f>
        <v>0</v>
      </c>
      <c r="CD298" s="515">
        <f t="array" ref="CD298">IFERROR(INDEX($N133:$N147,MATCH(1,IF($L133:$L147&lt;=CD$167,IF($M133:$M147&gt;=CD$167,1)),0))*$B133/12,0)</f>
        <v>0</v>
      </c>
      <c r="CE298" s="515">
        <f t="array" ref="CE298">IFERROR(INDEX($N133:$N147,MATCH(1,IF($L133:$L147&lt;=CE$167,IF($M133:$M147&gt;=CE$167,1)),0))*$B133/12,0)</f>
        <v>0</v>
      </c>
      <c r="CF298" s="515">
        <f t="array" ref="CF298">IFERROR(INDEX($N133:$N147,MATCH(1,IF($L133:$L147&lt;=CF$167,IF($M133:$M147&gt;=CF$167,1)),0))*$B133/12,0)</f>
        <v>0</v>
      </c>
      <c r="CG298" s="515">
        <f t="array" ref="CG298">IFERROR(INDEX($N133:$N147,MATCH(1,IF($L133:$L147&lt;=CG$167,IF($M133:$M147&gt;=CG$167,1)),0))*$B133/12,0)</f>
        <v>0</v>
      </c>
      <c r="CH298" s="515">
        <f t="array" ref="CH298">IFERROR(INDEX($N133:$N147,MATCH(1,IF($L133:$L147&lt;=CH$167,IF($M133:$M147&gt;=CH$167,1)),0))*$B133/12,0)</f>
        <v>0</v>
      </c>
      <c r="CI298" s="515">
        <f t="array" ref="CI298">IFERROR(INDEX($N133:$N147,MATCH(1,IF($L133:$L147&lt;=CI$167,IF($M133:$M147&gt;=CI$167,1)),0))*$B133/12,0)</f>
        <v>0</v>
      </c>
      <c r="CJ298" s="515">
        <f t="array" ref="CJ298">IFERROR(INDEX($N133:$N147,MATCH(1,IF($L133:$L147&lt;=CJ$167,IF($M133:$M147&gt;=CJ$167,1)),0))*$B133/12,0)</f>
        <v>0</v>
      </c>
      <c r="CK298" s="515">
        <f t="array" ref="CK298">IFERROR(INDEX($N133:$N147,MATCH(1,IF($L133:$L147&lt;=CK$167,IF($M133:$M147&gt;=CK$167,1)),0))*$B133/12,0)</f>
        <v>0</v>
      </c>
      <c r="CL298" s="515">
        <f t="array" ref="CL298">IFERROR(INDEX($N133:$N147,MATCH(1,IF($L133:$L147&lt;=CL$167,IF($M133:$M147&gt;=CL$167,1)),0))*$B133/12,0)</f>
        <v>0</v>
      </c>
      <c r="CM298" s="515">
        <f t="array" ref="CM298">IFERROR(INDEX($N133:$N147,MATCH(1,IF($L133:$L147&lt;=CM$167,IF($M133:$M147&gt;=CM$167,1)),0))*$B133/12,0)</f>
        <v>0</v>
      </c>
      <c r="CN298" s="515">
        <f t="array" ref="CN298">IFERROR(INDEX($N133:$N147,MATCH(1,IF($L133:$L147&lt;=CN$167,IF($M133:$M147&gt;=CN$167,1)),0))*$B133/12,0)</f>
        <v>0</v>
      </c>
      <c r="CO298" s="515">
        <f t="array" ref="CO298">IFERROR(INDEX($N133:$N147,MATCH(1,IF($L133:$L147&lt;=CO$167,IF($M133:$M147&gt;=CO$167,1)),0))*$B133/12,0)</f>
        <v>0</v>
      </c>
      <c r="CP298" s="515">
        <f t="array" ref="CP298">IFERROR(INDEX($N133:$N147,MATCH(1,IF($L133:$L147&lt;=CP$167,IF($M133:$M147&gt;=CP$167,1)),0))*$B133/12,0)</f>
        <v>0</v>
      </c>
      <c r="CQ298" s="515">
        <f t="array" ref="CQ298">IFERROR(INDEX($N133:$N147,MATCH(1,IF($L133:$L147&lt;=CQ$167,IF($M133:$M147&gt;=CQ$167,1)),0))*$B133/12,0)</f>
        <v>0</v>
      </c>
      <c r="CR298" s="515">
        <f t="array" ref="CR298">IFERROR(INDEX($N133:$N147,MATCH(1,IF($L133:$L147&lt;=CR$167,IF($M133:$M147&gt;=CR$167,1)),0))*$B133/12,0)</f>
        <v>0</v>
      </c>
      <c r="CS298" s="515">
        <f t="array" ref="CS298">IFERROR(INDEX($N133:$N147,MATCH(1,IF($L133:$L147&lt;=CS$167,IF($M133:$M147&gt;=CS$167,1)),0))*$B133/12,0)</f>
        <v>0</v>
      </c>
      <c r="CT298" s="515">
        <f t="array" ref="CT298">IFERROR(INDEX($N133:$N147,MATCH(1,IF($L133:$L147&lt;=CT$167,IF($M133:$M147&gt;=CT$167,1)),0))*$B133/12,0)</f>
        <v>0</v>
      </c>
      <c r="CU298" s="515">
        <f t="array" ref="CU298">IFERROR(INDEX($N133:$N147,MATCH(1,IF($L133:$L147&lt;=CU$167,IF($M133:$M147&gt;=CU$167,1)),0))*$B133/12,0)</f>
        <v>0</v>
      </c>
      <c r="CV298" s="515">
        <f t="array" ref="CV298">IFERROR(INDEX($N133:$N147,MATCH(1,IF($L133:$L147&lt;=CV$167,IF($M133:$M147&gt;=CV$167,1)),0))*$B133/12,0)</f>
        <v>0</v>
      </c>
      <c r="CW298" s="515">
        <f t="array" ref="CW298">IFERROR(INDEX($N133:$N147,MATCH(1,IF($L133:$L147&lt;=CW$167,IF($M133:$M147&gt;=CW$167,1)),0))*$B133/12,0)</f>
        <v>0</v>
      </c>
      <c r="CX298" s="515">
        <f t="array" ref="CX298">IFERROR(INDEX($N133:$N147,MATCH(1,IF($L133:$L147&lt;=CX$167,IF($M133:$M147&gt;=CX$167,1)),0))*$B133/12,0)</f>
        <v>0</v>
      </c>
      <c r="CY298" s="515">
        <f t="array" ref="CY298">IFERROR(INDEX($N133:$N147,MATCH(1,IF($L133:$L147&lt;=CY$167,IF($M133:$M147&gt;=CY$167,1)),0))*$B133/12,0)</f>
        <v>0</v>
      </c>
      <c r="CZ298" s="515">
        <f t="array" ref="CZ298">IFERROR(INDEX($N133:$N147,MATCH(1,IF($L133:$L147&lt;=CZ$167,IF($M133:$M147&gt;=CZ$167,1)),0))*$B133/12,0)</f>
        <v>0</v>
      </c>
      <c r="DA298" s="515">
        <f t="array" ref="DA298">IFERROR(INDEX($N133:$N147,MATCH(1,IF($L133:$L147&lt;=DA$167,IF($M133:$M147&gt;=DA$167,1)),0))*$B133/12,0)</f>
        <v>0</v>
      </c>
      <c r="DB298" s="515">
        <f t="array" ref="DB298">IFERROR(INDEX($N133:$N147,MATCH(1,IF($L133:$L147&lt;=DB$167,IF($M133:$M147&gt;=DB$167,1)),0))*$B133/12,0)</f>
        <v>0</v>
      </c>
      <c r="DC298" s="515">
        <f t="array" ref="DC298">IFERROR(INDEX($N133:$N147,MATCH(1,IF($L133:$L147&lt;=DC$167,IF($M133:$M147&gt;=DC$167,1)),0))*$B133/12,0)</f>
        <v>0</v>
      </c>
      <c r="DD298" s="515">
        <f t="array" ref="DD298">IFERROR(INDEX($N133:$N147,MATCH(1,IF($L133:$L147&lt;=DD$167,IF($M133:$M147&gt;=DD$167,1)),0))*$B133/12,0)</f>
        <v>0</v>
      </c>
      <c r="DE298" s="515">
        <f t="array" ref="DE298">IFERROR(INDEX($N133:$N147,MATCH(1,IF($L133:$L147&lt;=DE$167,IF($M133:$M147&gt;=DE$167,1)),0))*$B133/12,0)</f>
        <v>0</v>
      </c>
      <c r="DF298" s="515">
        <f t="array" ref="DF298">IFERROR(INDEX($N133:$N147,MATCH(1,IF($L133:$L147&lt;=DF$167,IF($M133:$M147&gt;=DF$167,1)),0))*$B133/12,0)</f>
        <v>0</v>
      </c>
      <c r="DG298" s="515">
        <f t="array" ref="DG298">IFERROR(INDEX($N133:$N147,MATCH(1,IF($L133:$L147&lt;=DG$167,IF($M133:$M147&gt;=DG$167,1)),0))*$B133/12,0)</f>
        <v>0</v>
      </c>
      <c r="DH298" s="515">
        <f t="array" ref="DH298">IFERROR(INDEX($N133:$N147,MATCH(1,IF($L133:$L147&lt;=DH$167,IF($M133:$M147&gt;=DH$167,1)),0))*$B133/12,0)</f>
        <v>0</v>
      </c>
      <c r="DI298" s="515">
        <f t="array" ref="DI298">IFERROR(INDEX($N133:$N147,MATCH(1,IF($L133:$L147&lt;=DI$167,IF($M133:$M147&gt;=DI$167,1)),0))*$B133/12,0)</f>
        <v>0</v>
      </c>
      <c r="DJ298" s="515">
        <f t="array" ref="DJ298">IFERROR(INDEX($N133:$N147,MATCH(1,IF($L133:$L147&lt;=DJ$167,IF($M133:$M147&gt;=DJ$167,1)),0))*$B133/12,0)</f>
        <v>0</v>
      </c>
      <c r="DK298" s="515">
        <f t="array" ref="DK298">IFERROR(INDEX($N133:$N147,MATCH(1,IF($L133:$L147&lt;=DK$167,IF($M133:$M147&gt;=DK$167,1)),0))*$B133/12,0)</f>
        <v>0</v>
      </c>
      <c r="DL298" s="515">
        <f t="array" ref="DL298">IFERROR(INDEX($N133:$N147,MATCH(1,IF($L133:$L147&lt;=DL$167,IF($M133:$M147&gt;=DL$167,1)),0))*$B133/12,0)</f>
        <v>0</v>
      </c>
      <c r="DM298" s="515">
        <f t="array" ref="DM298">IFERROR(INDEX($N133:$N147,MATCH(1,IF($L133:$L147&lt;=DM$167,IF($M133:$M147&gt;=DM$167,1)),0))*$B133/12,0)</f>
        <v>0</v>
      </c>
      <c r="DN298" s="515">
        <f t="array" ref="DN298">IFERROR(INDEX($N133:$N147,MATCH(1,IF($L133:$L147&lt;=DN$167,IF($M133:$M147&gt;=DN$167,1)),0))*$B133/12,0)</f>
        <v>0</v>
      </c>
      <c r="DO298" s="515">
        <f t="array" ref="DO298">IFERROR(INDEX($N133:$N147,MATCH(1,IF($L133:$L147&lt;=DO$167,IF($M133:$M147&gt;=DO$167,1)),0))*$B133/12,0)</f>
        <v>0</v>
      </c>
      <c r="DP298" s="515">
        <f t="array" ref="DP298">IFERROR(INDEX($N133:$N147,MATCH(1,IF($L133:$L147&lt;=DP$167,IF($M133:$M147&gt;=DP$167,1)),0))*$B133/12,0)</f>
        <v>0</v>
      </c>
      <c r="DQ298" s="515">
        <f t="array" ref="DQ298">IFERROR(INDEX($N133:$N147,MATCH(1,IF($L133:$L147&lt;=DQ$167,IF($M133:$M147&gt;=DQ$167,1)),0))*$B133/12,0)</f>
        <v>0</v>
      </c>
      <c r="DR298" s="515">
        <f t="array" ref="DR298">IFERROR(INDEX($N133:$N147,MATCH(1,IF($L133:$L147&lt;=DR$167,IF($M133:$M147&gt;=DR$167,1)),0))*$B133/12,0)</f>
        <v>0</v>
      </c>
      <c r="DS298" s="515">
        <f t="array" ref="DS298">IFERROR(INDEX($N133:$N147,MATCH(1,IF($L133:$L147&lt;=DS$167,IF($M133:$M147&gt;=DS$167,1)),0))*$B133/12,0)</f>
        <v>0</v>
      </c>
      <c r="DT298" s="515">
        <f t="array" ref="DT298">IFERROR(INDEX($N133:$N147,MATCH(1,IF($L133:$L147&lt;=DT$167,IF($M133:$M147&gt;=DT$167,1)),0))*$B133/12,0)</f>
        <v>0</v>
      </c>
      <c r="DU298" s="515">
        <f t="array" ref="DU298">IFERROR(INDEX($N133:$N147,MATCH(1,IF($L133:$L147&lt;=DU$167,IF($M133:$M147&gt;=DU$167,1)),0))*$B133/12,0)</f>
        <v>0</v>
      </c>
      <c r="DV298" s="515">
        <f t="array" ref="DV298">IFERROR(INDEX($N133:$N147,MATCH(1,IF($L133:$L147&lt;=DV$167,IF($M133:$M147&gt;=DV$167,1)),0))*$B133/12,0)</f>
        <v>0</v>
      </c>
      <c r="DW298" s="515">
        <f t="array" ref="DW298">IFERROR(INDEX($N133:$N147,MATCH(1,IF($L133:$L147&lt;=DW$167,IF($M133:$M147&gt;=DW$167,1)),0))*$B133/12,0)</f>
        <v>0</v>
      </c>
      <c r="DX298" s="515">
        <f t="array" ref="DX298">IFERROR(INDEX($N133:$N147,MATCH(1,IF($L133:$L147&lt;=DX$167,IF($M133:$M147&gt;=DX$167,1)),0))*$B133/12,0)</f>
        <v>0</v>
      </c>
      <c r="DY298" s="515">
        <f t="array" ref="DY298">IFERROR(INDEX($N133:$N147,MATCH(1,IF($L133:$L147&lt;=DY$167,IF($M133:$M147&gt;=DY$167,1)),0))*$B133/12,0)</f>
        <v>0</v>
      </c>
      <c r="DZ298" s="515">
        <f t="array" ref="DZ298">IFERROR(INDEX($N133:$N147,MATCH(1,IF($L133:$L147&lt;=DZ$167,IF($M133:$M147&gt;=DZ$167,1)),0))*$B133/12,0)</f>
        <v>0</v>
      </c>
      <c r="EA298" s="515">
        <f t="array" ref="EA298">IFERROR(INDEX($N133:$N147,MATCH(1,IF($L133:$L147&lt;=EA$167,IF($M133:$M147&gt;=EA$167,1)),0))*$B133/12,0)</f>
        <v>0</v>
      </c>
      <c r="EB298" s="515">
        <f t="array" ref="EB298">IFERROR(INDEX($N133:$N147,MATCH(1,IF($L133:$L147&lt;=EB$167,IF($M133:$M147&gt;=EB$167,1)),0))*$B133/12,0)</f>
        <v>0</v>
      </c>
      <c r="EC298" s="515">
        <f t="array" ref="EC298">IFERROR(INDEX($N133:$N147,MATCH(1,IF($L133:$L147&lt;=EC$167,IF($M133:$M147&gt;=EC$167,1)),0))*$B133/12,0)</f>
        <v>0</v>
      </c>
      <c r="ED298" s="515">
        <f t="array" ref="ED298">IFERROR(INDEX($N133:$N147,MATCH(1,IF($L133:$L147&lt;=ED$167,IF($M133:$M147&gt;=ED$167,1)),0))*$B133/12,0)</f>
        <v>0</v>
      </c>
      <c r="EE298" s="515">
        <f t="array" ref="EE298">IFERROR(INDEX($N133:$N147,MATCH(1,IF($L133:$L147&lt;=EE$167,IF($M133:$M147&gt;=EE$167,1)),0))*$B133/12,0)</f>
        <v>0</v>
      </c>
      <c r="EF298" s="515">
        <f t="array" ref="EF298">IFERROR(INDEX($N133:$N147,MATCH(1,IF($L133:$L147&lt;=EF$167,IF($M133:$M147&gt;=EF$167,1)),0))*$B133/12,0)</f>
        <v>0</v>
      </c>
      <c r="EG298" s="515">
        <f t="array" ref="EG298">IFERROR(INDEX($N133:$N147,MATCH(1,IF($L133:$L147&lt;=EG$167,IF($M133:$M147&gt;=EG$167,1)),0))*$B133/12,0)</f>
        <v>0</v>
      </c>
      <c r="EH298" s="515">
        <f t="array" ref="EH298">IFERROR(INDEX($N133:$N147,MATCH(1,IF($L133:$L147&lt;=EH$167,IF($M133:$M147&gt;=EH$167,1)),0))*$B133/12,0)</f>
        <v>0</v>
      </c>
      <c r="EI298" s="515">
        <f t="array" ref="EI298">IFERROR(INDEX($N133:$N147,MATCH(1,IF($L133:$L147&lt;=EI$167,IF($M133:$M147&gt;=EI$167,1)),0))*$B133/12,0)</f>
        <v>0</v>
      </c>
      <c r="EJ298" s="515">
        <f t="array" ref="EJ298">IFERROR(INDEX($N133:$N147,MATCH(1,IF($L133:$L147&lt;=EJ$167,IF($M133:$M147&gt;=EJ$167,1)),0))*$B133/12,0)</f>
        <v>0</v>
      </c>
      <c r="EK298" s="515">
        <f t="array" ref="EK298">IFERROR(INDEX($N133:$N147,MATCH(1,IF($L133:$L147&lt;=EK$167,IF($M133:$M147&gt;=EK$167,1)),0))*$B133/12,0)</f>
        <v>0</v>
      </c>
      <c r="EL298" s="515">
        <f t="array" ref="EL298">IFERROR(INDEX($N133:$N147,MATCH(1,IF($L133:$L147&lt;=EL$167,IF($M133:$M147&gt;=EL$167,1)),0))*$B133/12,0)</f>
        <v>0</v>
      </c>
      <c r="EM298" s="515">
        <f t="array" ref="EM298">IFERROR(INDEX($N133:$N147,MATCH(1,IF($L133:$L147&lt;=EM$167,IF($M133:$M147&gt;=EM$167,1)),0))*$B133/12,0)</f>
        <v>0</v>
      </c>
      <c r="EN298" s="515">
        <f t="array" ref="EN298">IFERROR(INDEX($N133:$N147,MATCH(1,IF($L133:$L147&lt;=EN$167,IF($M133:$M147&gt;=EN$167,1)),0))*$B133/12,0)</f>
        <v>0</v>
      </c>
      <c r="EO298" s="515">
        <f t="array" ref="EO298">IFERROR(INDEX($N133:$N147,MATCH(1,IF($L133:$L147&lt;=EO$167,IF($M133:$M147&gt;=EO$167,1)),0))*$B133/12,0)</f>
        <v>0</v>
      </c>
      <c r="EP298" s="515">
        <f t="array" ref="EP298">IFERROR(INDEX($N133:$N147,MATCH(1,IF($L133:$L147&lt;=EP$167,IF($M133:$M147&gt;=EP$167,1)),0))*$B133/12,0)</f>
        <v>0</v>
      </c>
      <c r="EQ298" s="515">
        <f t="array" ref="EQ298">IFERROR(INDEX($N133:$N147,MATCH(1,IF($L133:$L147&lt;=EQ$167,IF($M133:$M147&gt;=EQ$167,1)),0))*$B133/12,0)</f>
        <v>0</v>
      </c>
      <c r="ER298" s="515">
        <f t="array" ref="ER298">IFERROR(INDEX($N133:$N147,MATCH(1,IF($L133:$L147&lt;=ER$167,IF($M133:$M147&gt;=ER$167,1)),0))*$B133/12,0)</f>
        <v>0</v>
      </c>
      <c r="ES298" s="515">
        <f t="array" ref="ES298">IFERROR(INDEX($N133:$N147,MATCH(1,IF($L133:$L147&lt;=ES$167,IF($M133:$M147&gt;=ES$167,1)),0))*$B133/12,0)</f>
        <v>0</v>
      </c>
      <c r="ET298" s="515">
        <f t="array" ref="ET298">IFERROR(INDEX($N133:$N147,MATCH(1,IF($L133:$L147&lt;=ET$167,IF($M133:$M147&gt;=ET$167,1)),0))*$B133/12,0)</f>
        <v>0</v>
      </c>
      <c r="EU298" s="515">
        <f t="array" ref="EU298">IFERROR(INDEX($N133:$N147,MATCH(1,IF($L133:$L147&lt;=EU$167,IF($M133:$M147&gt;=EU$167,1)),0))*$B133/12,0)</f>
        <v>0</v>
      </c>
      <c r="EV298" s="515">
        <f t="array" ref="EV298">IFERROR(INDEX($N133:$N147,MATCH(1,IF($L133:$L147&lt;=EV$167,IF($M133:$M147&gt;=EV$167,1)),0))*$B133/12,0)</f>
        <v>0</v>
      </c>
      <c r="EW298" s="515">
        <f t="array" ref="EW298">IFERROR(INDEX($N133:$N147,MATCH(1,IF($L133:$L147&lt;=EW$167,IF($M133:$M147&gt;=EW$167,1)),0))*$B133/12,0)</f>
        <v>0</v>
      </c>
      <c r="EX298" s="515">
        <f t="array" ref="EX298">IFERROR(INDEX($N133:$N147,MATCH(1,IF($L133:$L147&lt;=EX$167,IF($M133:$M147&gt;=EX$167,1)),0))*$B133/12,0)</f>
        <v>0</v>
      </c>
      <c r="EY298" s="515">
        <f t="array" ref="EY298">IFERROR(INDEX($N133:$N147,MATCH(1,IF($L133:$L147&lt;=EY$167,IF($M133:$M147&gt;=EY$167,1)),0))*$B133/12,0)</f>
        <v>0</v>
      </c>
      <c r="EZ298" s="515">
        <f t="array" ref="EZ298">IFERROR(INDEX($N133:$N147,MATCH(1,IF($L133:$L147&lt;=EZ$167,IF($M133:$M147&gt;=EZ$167,1)),0))*$B133/12,0)</f>
        <v>0</v>
      </c>
      <c r="FA298" s="515">
        <f t="array" ref="FA298">IFERROR(INDEX($N133:$N147,MATCH(1,IF($L133:$L147&lt;=FA$167,IF($M133:$M147&gt;=FA$167,1)),0))*$B133/12,0)</f>
        <v>0</v>
      </c>
      <c r="FB298" s="515">
        <f t="array" ref="FB298">IFERROR(INDEX($N133:$N147,MATCH(1,IF($L133:$L147&lt;=FB$167,IF($M133:$M147&gt;=FB$167,1)),0))*$B133/12,0)</f>
        <v>0</v>
      </c>
      <c r="FC298" s="515">
        <f t="array" ref="FC298">IFERROR(INDEX($N133:$N147,MATCH(1,IF($L133:$L147&lt;=FC$167,IF($M133:$M147&gt;=FC$167,1)),0))*$B133/12,0)</f>
        <v>0</v>
      </c>
      <c r="FD298" s="515">
        <f t="array" ref="FD298">IFERROR(INDEX($N133:$N147,MATCH(1,IF($L133:$L147&lt;=FD$167,IF($M133:$M147&gt;=FD$167,1)),0))*$B133/12,0)</f>
        <v>0</v>
      </c>
      <c r="FE298" s="515">
        <f t="array" ref="FE298">IFERROR(INDEX($N133:$N147,MATCH(1,IF($L133:$L147&lt;=FE$167,IF($M133:$M147&gt;=FE$167,1)),0))*$B133/12,0)</f>
        <v>0</v>
      </c>
      <c r="FF298" s="515">
        <f t="array" ref="FF298">IFERROR(INDEX($N133:$N147,MATCH(1,IF($L133:$L147&lt;=FF$167,IF($M133:$M147&gt;=FF$167,1)),0))*$B133/12,0)</f>
        <v>0</v>
      </c>
      <c r="FG298" s="515">
        <f t="array" ref="FG298">IFERROR(INDEX($N133:$N147,MATCH(1,IF($L133:$L147&lt;=FG$167,IF($M133:$M147&gt;=FG$167,1)),0))*$B133/12,0)</f>
        <v>0</v>
      </c>
      <c r="FH298" s="515">
        <f t="array" ref="FH298">IFERROR(INDEX($N133:$N147,MATCH(1,IF($L133:$L147&lt;=FH$167,IF($M133:$M147&gt;=FH$167,1)),0))*$B133/12,0)</f>
        <v>0</v>
      </c>
      <c r="FI298" s="515">
        <f t="array" ref="FI298">IFERROR(INDEX($N133:$N147,MATCH(1,IF($L133:$L147&lt;=FI$167,IF($M133:$M147&gt;=FI$167,1)),0))*$B133/12,0)</f>
        <v>0</v>
      </c>
      <c r="FJ298" s="515">
        <f t="array" ref="FJ298">IFERROR(INDEX($N133:$N147,MATCH(1,IF($L133:$L147&lt;=FJ$167,IF($M133:$M147&gt;=FJ$167,1)),0))*$B133/12,0)</f>
        <v>0</v>
      </c>
      <c r="FK298" s="515">
        <f t="array" ref="FK298">IFERROR(INDEX($N133:$N147,MATCH(1,IF($L133:$L147&lt;=FK$167,IF($M133:$M147&gt;=FK$167,1)),0))*$B133/12,0)</f>
        <v>0</v>
      </c>
      <c r="FL298" s="515">
        <f t="array" ref="FL298">IFERROR(INDEX($N133:$N147,MATCH(1,IF($L133:$L147&lt;=FL$167,IF($M133:$M147&gt;=FL$167,1)),0))*$B133/12,0)</f>
        <v>0</v>
      </c>
      <c r="FM298" s="515">
        <f t="array" ref="FM298">IFERROR(INDEX($N133:$N147,MATCH(1,IF($L133:$L147&lt;=FM$167,IF($M133:$M147&gt;=FM$167,1)),0))*$B133/12,0)</f>
        <v>0</v>
      </c>
      <c r="FN298" s="515">
        <f t="array" ref="FN298">IFERROR(INDEX($N133:$N147,MATCH(1,IF($L133:$L147&lt;=FN$167,IF($M133:$M147&gt;=FN$167,1)),0))*$B133/12,0)</f>
        <v>0</v>
      </c>
      <c r="FO298" s="515">
        <f t="array" ref="FO298">IFERROR(INDEX($N133:$N147,MATCH(1,IF($L133:$L147&lt;=FO$167,IF($M133:$M147&gt;=FO$167,1)),0))*$B133/12,0)</f>
        <v>0</v>
      </c>
      <c r="FP298" s="515">
        <f t="array" ref="FP298">IFERROR(INDEX($N133:$N147,MATCH(1,IF($L133:$L147&lt;=FP$167,IF($M133:$M147&gt;=FP$167,1)),0))*$B133/12,0)</f>
        <v>0</v>
      </c>
      <c r="FQ298" s="515">
        <f t="array" ref="FQ298">IFERROR(INDEX($N133:$N147,MATCH(1,IF($L133:$L147&lt;=FQ$167,IF($M133:$M147&gt;=FQ$167,1)),0))*$B133/12,0)</f>
        <v>0</v>
      </c>
      <c r="FR298" s="515">
        <f t="array" ref="FR298">IFERROR(INDEX($N133:$N147,MATCH(1,IF($L133:$L147&lt;=FR$167,IF($M133:$M147&gt;=FR$167,1)),0))*$B133/12,0)</f>
        <v>0</v>
      </c>
      <c r="FS298" s="515">
        <f t="array" ref="FS298">IFERROR(INDEX($N133:$N147,MATCH(1,IF($L133:$L147&lt;=FS$167,IF($M133:$M147&gt;=FS$167,1)),0))*$B133/12,0)</f>
        <v>0</v>
      </c>
      <c r="FT298" s="515">
        <f t="array" ref="FT298">IFERROR(INDEX($N133:$N147,MATCH(1,IF($L133:$L147&lt;=FT$167,IF($M133:$M147&gt;=FT$167,1)),0))*$B133/12,0)</f>
        <v>0</v>
      </c>
      <c r="FU298" s="515">
        <f t="array" ref="FU298">IFERROR(INDEX($N133:$N147,MATCH(1,IF($L133:$L147&lt;=FU$167,IF($M133:$M147&gt;=FU$167,1)),0))*$B133/12,0)</f>
        <v>0</v>
      </c>
      <c r="FV298" s="515">
        <f t="array" ref="FV298">IFERROR(INDEX($N133:$N147,MATCH(1,IF($L133:$L147&lt;=FV$167,IF($M133:$M147&gt;=FV$167,1)),0))*$B133/12,0)</f>
        <v>0</v>
      </c>
      <c r="FW298" s="515">
        <f t="array" ref="FW298">IFERROR(INDEX($N133:$N147,MATCH(1,IF($L133:$L147&lt;=FW$167,IF($M133:$M147&gt;=FW$167,1)),0))*$B133/12,0)</f>
        <v>0</v>
      </c>
      <c r="FX298" s="515">
        <f t="array" ref="FX298">IFERROR(INDEX($N133:$N147,MATCH(1,IF($L133:$L147&lt;=FX$167,IF($M133:$M147&gt;=FX$167,1)),0))*$B133/12,0)</f>
        <v>0</v>
      </c>
      <c r="FY298" s="515">
        <f t="array" ref="FY298">IFERROR(INDEX($N133:$N147,MATCH(1,IF($L133:$L147&lt;=FY$167,IF($M133:$M147&gt;=FY$167,1)),0))*$B133/12,0)</f>
        <v>0</v>
      </c>
      <c r="FZ298" s="515">
        <f t="array" ref="FZ298">IFERROR(INDEX($N133:$N147,MATCH(1,IF($L133:$L147&lt;=FZ$167,IF($M133:$M147&gt;=FZ$167,1)),0))*$B133/12,0)</f>
        <v>0</v>
      </c>
      <c r="GA298" s="515">
        <f t="array" ref="GA298">IFERROR(INDEX($N133:$N147,MATCH(1,IF($L133:$L147&lt;=GA$167,IF($M133:$M147&gt;=GA$167,1)),0))*$B133/12,0)</f>
        <v>0</v>
      </c>
      <c r="GB298" s="515">
        <f t="array" ref="GB298">IFERROR(INDEX($N133:$N147,MATCH(1,IF($L133:$L147&lt;=GB$167,IF($M133:$M147&gt;=GB$167,1)),0))*$B133/12,0)</f>
        <v>0</v>
      </c>
      <c r="GC298" s="515">
        <f t="array" ref="GC298">IFERROR(INDEX($N133:$N147,MATCH(1,IF($L133:$L147&lt;=GC$167,IF($M133:$M147&gt;=GC$167,1)),0))*$B133/12,0)</f>
        <v>0</v>
      </c>
      <c r="GD298" s="515">
        <f t="array" ref="GD298">IFERROR(INDEX($N133:$N147,MATCH(1,IF($L133:$L147&lt;=GD$167,IF($M133:$M147&gt;=GD$167,1)),0))*$B133/12,0)</f>
        <v>0</v>
      </c>
      <c r="GE298" s="515">
        <f t="array" ref="GE298">IFERROR(INDEX($N133:$N147,MATCH(1,IF($L133:$L147&lt;=GE$167,IF($M133:$M147&gt;=GE$167,1)),0))*$B133/12,0)</f>
        <v>0</v>
      </c>
      <c r="GF298" s="515">
        <f t="array" ref="GF298">IFERROR(INDEX($N133:$N147,MATCH(1,IF($L133:$L147&lt;=GF$167,IF($M133:$M147&gt;=GF$167,1)),0))*$B133/12,0)</f>
        <v>0</v>
      </c>
      <c r="GG298" s="515">
        <f t="array" ref="GG298">IFERROR(INDEX($N133:$N147,MATCH(1,IF($L133:$L147&lt;=GG$167,IF($M133:$M147&gt;=GG$167,1)),0))*$B133/12,0)</f>
        <v>0</v>
      </c>
      <c r="GH298" s="515">
        <f t="array" ref="GH298">IFERROR(INDEX($N133:$N147,MATCH(1,IF($L133:$L147&lt;=GH$167,IF($M133:$M147&gt;=GH$167,1)),0))*$B133/12,0)</f>
        <v>0</v>
      </c>
      <c r="GI298" s="515">
        <f t="array" ref="GI298">IFERROR(INDEX($N133:$N147,MATCH(1,IF($L133:$L147&lt;=GI$167,IF($M133:$M147&gt;=GI$167,1)),0))*$B133/12,0)</f>
        <v>0</v>
      </c>
      <c r="GJ298" s="515">
        <f t="array" ref="GJ298">IFERROR(INDEX($N133:$N147,MATCH(1,IF($L133:$L147&lt;=GJ$167,IF($M133:$M147&gt;=GJ$167,1)),0))*$B133/12,0)</f>
        <v>0</v>
      </c>
      <c r="GK298" s="515">
        <f t="array" ref="GK298">IFERROR(INDEX($N133:$N147,MATCH(1,IF($L133:$L147&lt;=GK$167,IF($M133:$M147&gt;=GK$167,1)),0))*$B133/12,0)</f>
        <v>0</v>
      </c>
      <c r="GL298" s="515">
        <f t="array" ref="GL298">IFERROR(INDEX($N133:$N147,MATCH(1,IF($L133:$L147&lt;=GL$167,IF($M133:$M147&gt;=GL$167,1)),0))*$B133/12,0)</f>
        <v>0</v>
      </c>
      <c r="GM298" s="515">
        <f t="array" ref="GM298">IFERROR(INDEX($N133:$N147,MATCH(1,IF($L133:$L147&lt;=GM$167,IF($M133:$M147&gt;=GM$167,1)),0))*$B133/12,0)</f>
        <v>0</v>
      </c>
      <c r="GN298" s="515">
        <f t="array" ref="GN298">IFERROR(INDEX($N133:$N147,MATCH(1,IF($L133:$L147&lt;=GN$167,IF($M133:$M147&gt;=GN$167,1)),0))*$B133/12,0)</f>
        <v>0</v>
      </c>
      <c r="GO298" s="515">
        <f t="array" ref="GO298">IFERROR(INDEX($N133:$N147,MATCH(1,IF($L133:$L147&lt;=GO$167,IF($M133:$M147&gt;=GO$167,1)),0))*$B133/12,0)</f>
        <v>0</v>
      </c>
      <c r="GP298" s="515">
        <f t="array" ref="GP298">IFERROR(INDEX($N133:$N147,MATCH(1,IF($L133:$L147&lt;=GP$167,IF($M133:$M147&gt;=GP$167,1)),0))*$B133/12,0)</f>
        <v>0</v>
      </c>
      <c r="GQ298" s="515">
        <f t="array" ref="GQ298">IFERROR(INDEX($N133:$N147,MATCH(1,IF($L133:$L147&lt;=GQ$167,IF($M133:$M147&gt;=GQ$167,1)),0))*$B133/12,0)</f>
        <v>0</v>
      </c>
      <c r="GR298" s="515">
        <f t="array" ref="GR298">IFERROR(INDEX($N133:$N147,MATCH(1,IF($L133:$L147&lt;=GR$167,IF($M133:$M147&gt;=GR$167,1)),0))*$B133/12,0)</f>
        <v>0</v>
      </c>
      <c r="GS298" s="515">
        <f t="array" ref="GS298">IFERROR(INDEX($N133:$N147,MATCH(1,IF($L133:$L147&lt;=GS$167,IF($M133:$M147&gt;=GS$167,1)),0))*$B133/12,0)</f>
        <v>0</v>
      </c>
      <c r="GT298" s="515">
        <f t="array" ref="GT298">IFERROR(INDEX($N133:$N147,MATCH(1,IF($L133:$L147&lt;=GT$167,IF($M133:$M147&gt;=GT$167,1)),0))*$B133/12,0)</f>
        <v>0</v>
      </c>
      <c r="GU298" s="515">
        <f t="array" ref="GU298">IFERROR(INDEX($N133:$N147,MATCH(1,IF($L133:$L147&lt;=GU$167,IF($M133:$M147&gt;=GU$167,1)),0))*$B133/12,0)</f>
        <v>0</v>
      </c>
      <c r="GV298" s="515">
        <f t="array" ref="GV298">IFERROR(INDEX($N133:$N147,MATCH(1,IF($L133:$L147&lt;=GV$167,IF($M133:$M147&gt;=GV$167,1)),0))*$B133/12,0)</f>
        <v>0</v>
      </c>
      <c r="GW298" s="515">
        <f t="array" ref="GW298">IFERROR(INDEX($N133:$N147,MATCH(1,IF($L133:$L147&lt;=GW$167,IF($M133:$M147&gt;=GW$167,1)),0))*$B133/12,0)</f>
        <v>0</v>
      </c>
      <c r="GX298" s="515">
        <f t="array" ref="GX298">IFERROR(INDEX($N133:$N147,MATCH(1,IF($L133:$L147&lt;=GX$167,IF($M133:$M147&gt;=GX$167,1)),0))*$B133/12,0)</f>
        <v>0</v>
      </c>
      <c r="GY298" s="515">
        <f t="array" ref="GY298">IFERROR(INDEX($N133:$N147,MATCH(1,IF($L133:$L147&lt;=GY$167,IF($M133:$M147&gt;=GY$167,1)),0))*$B133/12,0)</f>
        <v>0</v>
      </c>
      <c r="GZ298" s="515">
        <f t="array" ref="GZ298">IFERROR(INDEX($N133:$N147,MATCH(1,IF($L133:$L147&lt;=GZ$167,IF($M133:$M147&gt;=GZ$167,1)),0))*$B133/12,0)</f>
        <v>0</v>
      </c>
      <c r="HA298" s="515">
        <f t="array" ref="HA298">IFERROR(INDEX($N133:$N147,MATCH(1,IF($L133:$L147&lt;=HA$167,IF($M133:$M147&gt;=HA$167,1)),0))*$B133/12,0)</f>
        <v>0</v>
      </c>
      <c r="HB298" s="515">
        <f t="array" ref="HB298">IFERROR(INDEX($N133:$N147,MATCH(1,IF($L133:$L147&lt;=HB$167,IF($M133:$M147&gt;=HB$167,1)),0))*$B133/12,0)</f>
        <v>0</v>
      </c>
      <c r="HC298" s="515">
        <f t="array" ref="HC298">IFERROR(INDEX($N133:$N147,MATCH(1,IF($L133:$L147&lt;=HC$167,IF($M133:$M147&gt;=HC$167,1)),0))*$B133/12,0)</f>
        <v>0</v>
      </c>
      <c r="HD298" s="515">
        <f t="array" ref="HD298">IFERROR(INDEX($N133:$N147,MATCH(1,IF($L133:$L147&lt;=HD$167,IF($M133:$M147&gt;=HD$167,1)),0))*$B133/12,0)</f>
        <v>0</v>
      </c>
      <c r="HE298" s="515">
        <f t="array" ref="HE298">IFERROR(INDEX($N133:$N147,MATCH(1,IF($L133:$L147&lt;=HE$167,IF($M133:$M147&gt;=HE$167,1)),0))*$B133/12,0)</f>
        <v>0</v>
      </c>
      <c r="HF298" s="515">
        <f t="array" ref="HF298">IFERROR(INDEX($N133:$N147,MATCH(1,IF($L133:$L147&lt;=HF$167,IF($M133:$M147&gt;=HF$167,1)),0))*$B133/12,0)</f>
        <v>0</v>
      </c>
      <c r="HG298" s="515">
        <f t="array" ref="HG298">IFERROR(INDEX($N133:$N147,MATCH(1,IF($L133:$L147&lt;=HG$167,IF($M133:$M147&gt;=HG$167,1)),0))*$B133/12,0)</f>
        <v>0</v>
      </c>
      <c r="HH298" s="515">
        <f t="array" ref="HH298">IFERROR(INDEX($N133:$N147,MATCH(1,IF($L133:$L147&lt;=HH$167,IF($M133:$M147&gt;=HH$167,1)),0))*$B133/12,0)</f>
        <v>0</v>
      </c>
      <c r="HI298" s="515">
        <f t="array" ref="HI298">IFERROR(INDEX($N133:$N147,MATCH(1,IF($L133:$L147&lt;=HI$167,IF($M133:$M147&gt;=HI$167,1)),0))*$B133/12,0)</f>
        <v>0</v>
      </c>
      <c r="HJ298" s="515">
        <f t="array" ref="HJ298">IFERROR(INDEX($N133:$N147,MATCH(1,IF($L133:$L147&lt;=HJ$167,IF($M133:$M147&gt;=HJ$167,1)),0))*$B133/12,0)</f>
        <v>0</v>
      </c>
      <c r="HK298" s="515">
        <f t="array" ref="HK298">IFERROR(INDEX($N133:$N147,MATCH(1,IF($L133:$L147&lt;=HK$167,IF($M133:$M147&gt;=HK$167,1)),0))*$B133/12,0)</f>
        <v>0</v>
      </c>
      <c r="HL298" s="515">
        <f t="array" ref="HL298">IFERROR(INDEX($N133:$N147,MATCH(1,IF($L133:$L147&lt;=HL$167,IF($M133:$M147&gt;=HL$167,1)),0))*$B133/12,0)</f>
        <v>0</v>
      </c>
      <c r="HM298" s="515">
        <f t="array" ref="HM298">IFERROR(INDEX($N133:$N147,MATCH(1,IF($L133:$L147&lt;=HM$167,IF($M133:$M147&gt;=HM$167,1)),0))*$B133/12,0)</f>
        <v>0</v>
      </c>
      <c r="HN298" s="515">
        <f t="array" ref="HN298">IFERROR(INDEX($N133:$N147,MATCH(1,IF($L133:$L147&lt;=HN$167,IF($M133:$M147&gt;=HN$167,1)),0))*$B133/12,0)</f>
        <v>0</v>
      </c>
      <c r="HO298" s="515">
        <f t="array" ref="HO298">IFERROR(INDEX($N133:$N147,MATCH(1,IF($L133:$L147&lt;=HO$167,IF($M133:$M147&gt;=HO$167,1)),0))*$B133/12,0)</f>
        <v>0</v>
      </c>
      <c r="HP298" s="515">
        <f t="array" ref="HP298">IFERROR(INDEX($N133:$N147,MATCH(1,IF($L133:$L147&lt;=HP$167,IF($M133:$M147&gt;=HP$167,1)),0))*$B133/12,0)</f>
        <v>0</v>
      </c>
      <c r="HQ298" s="515">
        <f t="array" ref="HQ298">IFERROR(INDEX($N133:$N147,MATCH(1,IF($L133:$L147&lt;=HQ$167,IF($M133:$M147&gt;=HQ$167,1)),0))*$B133/12,0)</f>
        <v>0</v>
      </c>
      <c r="HR298" s="515">
        <f t="array" ref="HR298">IFERROR(INDEX($N133:$N147,MATCH(1,IF($L133:$L147&lt;=HR$167,IF($M133:$M147&gt;=HR$167,1)),0))*$B133/12,0)</f>
        <v>0</v>
      </c>
      <c r="HS298" s="515">
        <f t="array" ref="HS298">IFERROR(INDEX($N133:$N147,MATCH(1,IF($L133:$L147&lt;=HS$167,IF($M133:$M147&gt;=HS$167,1)),0))*$B133/12,0)</f>
        <v>0</v>
      </c>
      <c r="HT298" s="515">
        <f t="array" ref="HT298">IFERROR(INDEX($N133:$N147,MATCH(1,IF($L133:$L147&lt;=HT$167,IF($M133:$M147&gt;=HT$167,1)),0))*$B133/12,0)</f>
        <v>0</v>
      </c>
      <c r="HU298" s="515">
        <f t="array" ref="HU298">IFERROR(INDEX($N133:$N147,MATCH(1,IF($L133:$L147&lt;=HU$167,IF($M133:$M147&gt;=HU$167,1)),0))*$B133/12,0)</f>
        <v>0</v>
      </c>
      <c r="HV298" s="515">
        <f t="array" ref="HV298">IFERROR(INDEX($N133:$N147,MATCH(1,IF($L133:$L147&lt;=HV$167,IF($M133:$M147&gt;=HV$167,1)),0))*$B133/12,0)</f>
        <v>0</v>
      </c>
      <c r="HW298" s="515">
        <f t="array" ref="HW298">IFERROR(INDEX($N133:$N147,MATCH(1,IF($L133:$L147&lt;=HW$167,IF($M133:$M147&gt;=HW$167,1)),0))*$B133/12,0)</f>
        <v>0</v>
      </c>
      <c r="HX298" s="515">
        <f t="array" ref="HX298">IFERROR(INDEX($N133:$N147,MATCH(1,IF($L133:$L147&lt;=HX$167,IF($M133:$M147&gt;=HX$167,1)),0))*$B133/12,0)</f>
        <v>0</v>
      </c>
      <c r="HY298" s="515">
        <f t="array" ref="HY298">IFERROR(INDEX($N133:$N147,MATCH(1,IF($L133:$L147&lt;=HY$167,IF($M133:$M147&gt;=HY$167,1)),0))*$B133/12,0)</f>
        <v>0</v>
      </c>
      <c r="HZ298" s="515">
        <f t="array" ref="HZ298">IFERROR(INDEX($N133:$N147,MATCH(1,IF($L133:$L147&lt;=HZ$167,IF($M133:$M147&gt;=HZ$167,1)),0))*$B133/12,0)</f>
        <v>0</v>
      </c>
      <c r="IA298" s="515">
        <f t="array" ref="IA298">IFERROR(INDEX($N133:$N147,MATCH(1,IF($L133:$L147&lt;=IA$167,IF($M133:$M147&gt;=IA$167,1)),0))*$B133/12,0)</f>
        <v>0</v>
      </c>
      <c r="IB298" s="515">
        <f t="array" ref="IB298">IFERROR(INDEX($N133:$N147,MATCH(1,IF($L133:$L147&lt;=IB$167,IF($M133:$M147&gt;=IB$167,1)),0))*$B133/12,0)</f>
        <v>0</v>
      </c>
      <c r="IC298" s="515">
        <f t="array" ref="IC298">IFERROR(INDEX($N133:$N147,MATCH(1,IF($L133:$L147&lt;=IC$167,IF($M133:$M147&gt;=IC$167,1)),0))*$B133/12,0)</f>
        <v>0</v>
      </c>
      <c r="ID298" s="515">
        <f t="array" ref="ID298">IFERROR(INDEX($N133:$N147,MATCH(1,IF($L133:$L147&lt;=ID$167,IF($M133:$M147&gt;=ID$167,1)),0))*$B133/12,0)</f>
        <v>0</v>
      </c>
      <c r="IE298" s="515">
        <f t="array" ref="IE298">IFERROR(INDEX($N133:$N147,MATCH(1,IF($L133:$L147&lt;=IE$167,IF($M133:$M147&gt;=IE$167,1)),0))*$B133/12,0)</f>
        <v>0</v>
      </c>
      <c r="IF298" s="515">
        <f t="array" ref="IF298">IFERROR(INDEX($N133:$N147,MATCH(1,IF($L133:$L147&lt;=IF$167,IF($M133:$M147&gt;=IF$167,1)),0))*$B133/12,0)</f>
        <v>0</v>
      </c>
      <c r="IG298" s="515">
        <f t="array" ref="IG298">IFERROR(INDEX($N133:$N147,MATCH(1,IF($L133:$L147&lt;=IG$167,IF($M133:$M147&gt;=IG$167,1)),0))*$B133/12,0)</f>
        <v>0</v>
      </c>
      <c r="IH298" s="515">
        <f t="array" ref="IH298">IFERROR(INDEX($N133:$N147,MATCH(1,IF($L133:$L147&lt;=IH$167,IF($M133:$M147&gt;=IH$167,1)),0))*$B133/12,0)</f>
        <v>0</v>
      </c>
      <c r="II298" s="515">
        <f t="array" ref="II298">IFERROR(INDEX($N133:$N147,MATCH(1,IF($L133:$L147&lt;=II$167,IF($M133:$M147&gt;=II$167,1)),0))*$B133/12,0)</f>
        <v>0</v>
      </c>
      <c r="IJ298" s="515">
        <f t="array" ref="IJ298">IFERROR(INDEX($N133:$N147,MATCH(1,IF($L133:$L147&lt;=IJ$167,IF($M133:$M147&gt;=IJ$167,1)),0))*$B133/12,0)</f>
        <v>0</v>
      </c>
      <c r="IK298" s="515">
        <f t="array" ref="IK298">IFERROR(INDEX($N133:$N147,MATCH(1,IF($L133:$L147&lt;=IK$167,IF($M133:$M147&gt;=IK$167,1)),0))*$B133/12,0)</f>
        <v>0</v>
      </c>
      <c r="IL298" s="515">
        <f t="array" ref="IL298">IFERROR(INDEX($N133:$N147,MATCH(1,IF($L133:$L147&lt;=IL$167,IF($M133:$M147&gt;=IL$167,1)),0))*$B133/12,0)</f>
        <v>0</v>
      </c>
      <c r="IM298" s="515">
        <f t="array" ref="IM298">IFERROR(INDEX($N133:$N147,MATCH(1,IF($L133:$L147&lt;=IM$167,IF($M133:$M147&gt;=IM$167,1)),0))*$B133/12,0)</f>
        <v>0</v>
      </c>
      <c r="IN298" s="515">
        <f t="array" ref="IN298">IFERROR(INDEX($N133:$N147,MATCH(1,IF($L133:$L147&lt;=IN$167,IF($M133:$M147&gt;=IN$167,1)),0))*$B133/12,0)</f>
        <v>0</v>
      </c>
      <c r="IO298" s="515">
        <f t="array" ref="IO298">IFERROR(INDEX($N133:$N147,MATCH(1,IF($L133:$L147&lt;=IO$167,IF($M133:$M147&gt;=IO$167,1)),0))*$B133/12,0)</f>
        <v>0</v>
      </c>
      <c r="IP298" s="515">
        <f t="array" ref="IP298">IFERROR(INDEX($N133:$N147,MATCH(1,IF($L133:$L147&lt;=IP$167,IF($M133:$M147&gt;=IP$167,1)),0))*$B133/12,0)</f>
        <v>0</v>
      </c>
      <c r="IQ298" s="515">
        <f t="array" ref="IQ298">IFERROR(INDEX($N133:$N147,MATCH(1,IF($L133:$L147&lt;=IQ$167,IF($M133:$M147&gt;=IQ$167,1)),0))*$B133/12,0)</f>
        <v>0</v>
      </c>
      <c r="IR298" s="515">
        <f t="array" ref="IR298">IFERROR(INDEX($N133:$N147,MATCH(1,IF($L133:$L147&lt;=IR$167,IF($M133:$M147&gt;=IR$167,1)),0))*$B133/12,0)</f>
        <v>0</v>
      </c>
      <c r="IS298" s="515">
        <f t="array" ref="IS298">IFERROR(INDEX($N133:$N147,MATCH(1,IF($L133:$L147&lt;=IS$167,IF($M133:$M147&gt;=IS$167,1)),0))*$B133/12,0)</f>
        <v>0</v>
      </c>
      <c r="IT298" s="515">
        <f t="array" ref="IT298">IFERROR(INDEX($N133:$N147,MATCH(1,IF($L133:$L147&lt;=IT$167,IF($M133:$M147&gt;=IT$167,1)),0))*$B133/12,0)</f>
        <v>0</v>
      </c>
      <c r="IU298" s="515">
        <f t="array" ref="IU298">IFERROR(INDEX($N133:$N147,MATCH(1,IF($L133:$L147&lt;=IU$167,IF($M133:$M147&gt;=IU$167,1)),0))*$B133/12,0)</f>
        <v>0</v>
      </c>
      <c r="IV298" s="515">
        <f t="array" ref="IV298">IFERROR(INDEX($N133:$N147,MATCH(1,IF($L133:$L147&lt;=IV$167,IF($M133:$M147&gt;=IV$167,1)),0))*$B133/12,0)</f>
        <v>0</v>
      </c>
      <c r="IW298" s="515">
        <f t="array" ref="IW298">IFERROR(INDEX($N133:$N147,MATCH(1,IF($L133:$L147&lt;=IW$167,IF($M133:$M147&gt;=IW$167,1)),0))*$B133/12,0)</f>
        <v>0</v>
      </c>
      <c r="IX298" s="515">
        <f t="array" ref="IX298">IFERROR(INDEX($N133:$N147,MATCH(1,IF($L133:$L147&lt;=IX$167,IF($M133:$M147&gt;=IX$167,1)),0))*$B133/12,0)</f>
        <v>0</v>
      </c>
      <c r="IY298" s="515">
        <f t="array" ref="IY298">IFERROR(INDEX($N133:$N147,MATCH(1,IF($L133:$L147&lt;=IY$167,IF($M133:$M147&gt;=IY$167,1)),0))*$B133/12,0)</f>
        <v>0</v>
      </c>
      <c r="IZ298" s="515">
        <f t="array" ref="IZ298">IFERROR(INDEX($N133:$N147,MATCH(1,IF($L133:$L147&lt;=IZ$167,IF($M133:$M147&gt;=IZ$167,1)),0))*$B133/12,0)</f>
        <v>0</v>
      </c>
      <c r="JA298" s="515">
        <f t="array" ref="JA298">IFERROR(INDEX($N133:$N147,MATCH(1,IF($L133:$L147&lt;=JA$167,IF($M133:$M147&gt;=JA$167,1)),0))*$B133/12,0)</f>
        <v>0</v>
      </c>
      <c r="JB298" s="515">
        <f t="array" ref="JB298">IFERROR(INDEX($N133:$N147,MATCH(1,IF($L133:$L147&lt;=JB$167,IF($M133:$M147&gt;=JB$167,1)),0))*$B133/12,0)</f>
        <v>0</v>
      </c>
      <c r="JC298" s="515">
        <f t="array" ref="JC298">IFERROR(INDEX($N133:$N147,MATCH(1,IF($L133:$L147&lt;=JC$167,IF($M133:$M147&gt;=JC$167,1)),0))*$B133/12,0)</f>
        <v>0</v>
      </c>
      <c r="JD298" s="515">
        <f t="array" ref="JD298">IFERROR(INDEX($N133:$N147,MATCH(1,IF($L133:$L147&lt;=JD$167,IF($M133:$M147&gt;=JD$167,1)),0))*$B133/12,0)</f>
        <v>0</v>
      </c>
      <c r="JE298" s="515">
        <f t="array" ref="JE298">IFERROR(INDEX($N133:$N147,MATCH(1,IF($L133:$L147&lt;=JE$167,IF($M133:$M147&gt;=JE$167,1)),0))*$B133/12,0)</f>
        <v>0</v>
      </c>
      <c r="JF298" s="515">
        <f t="array" ref="JF298">IFERROR(INDEX($N133:$N147,MATCH(1,IF($L133:$L147&lt;=JF$167,IF($M133:$M147&gt;=JF$167,1)),0))*$B133/12,0)</f>
        <v>0</v>
      </c>
      <c r="JG298" s="515">
        <f t="array" ref="JG298">IFERROR(INDEX($N133:$N147,MATCH(1,IF($L133:$L147&lt;=JG$167,IF($M133:$M147&gt;=JG$167,1)),0))*$B133/12,0)</f>
        <v>0</v>
      </c>
      <c r="JH298" s="515">
        <f t="array" ref="JH298">IFERROR(INDEX($N133:$N147,MATCH(1,IF($L133:$L147&lt;=JH$167,IF($M133:$M147&gt;=JH$167,1)),0))*$B133/12,0)</f>
        <v>0</v>
      </c>
      <c r="JI298" s="515">
        <f t="array" ref="JI298">IFERROR(INDEX($N133:$N147,MATCH(1,IF($L133:$L147&lt;=JI$167,IF($M133:$M147&gt;=JI$167,1)),0))*$B133/12,0)</f>
        <v>0</v>
      </c>
      <c r="JJ298" s="515">
        <f t="array" ref="JJ298">IFERROR(INDEX($N133:$N147,MATCH(1,IF($L133:$L147&lt;=JJ$167,IF($M133:$M147&gt;=JJ$167,1)),0))*$B133/12,0)</f>
        <v>0</v>
      </c>
      <c r="JK298" s="515">
        <f t="array" ref="JK298">IFERROR(INDEX($N133:$N147,MATCH(1,IF($L133:$L147&lt;=JK$167,IF($M133:$M147&gt;=JK$167,1)),0))*$B133/12,0)</f>
        <v>0</v>
      </c>
      <c r="JL298" s="515">
        <f t="array" ref="JL298">IFERROR(INDEX($N133:$N147,MATCH(1,IF($L133:$L147&lt;=JL$167,IF($M133:$M147&gt;=JL$167,1)),0))*$B133/12,0)</f>
        <v>0</v>
      </c>
      <c r="JM298" s="515">
        <f t="array" ref="JM298">IFERROR(INDEX($N133:$N147,MATCH(1,IF($L133:$L147&lt;=JM$167,IF($M133:$M147&gt;=JM$167,1)),0))*$B133/12,0)</f>
        <v>0</v>
      </c>
      <c r="JN298" s="515">
        <f t="array" ref="JN298">IFERROR(INDEX($N133:$N147,MATCH(1,IF($L133:$L147&lt;=JN$167,IF($M133:$M147&gt;=JN$167,1)),0))*$B133/12,0)</f>
        <v>0</v>
      </c>
      <c r="JO298" s="515">
        <f t="array" ref="JO298">IFERROR(INDEX($N133:$N147,MATCH(1,IF($L133:$L147&lt;=JO$167,IF($M133:$M147&gt;=JO$167,1)),0))*$B133/12,0)</f>
        <v>0</v>
      </c>
      <c r="JP298" s="515">
        <f t="array" ref="JP298">IFERROR(INDEX($N133:$N147,MATCH(1,IF($L133:$L147&lt;=JP$167,IF($M133:$M147&gt;=JP$167,1)),0))*$B133/12,0)</f>
        <v>0</v>
      </c>
      <c r="JQ298" s="515">
        <f t="array" ref="JQ298">IFERROR(INDEX($N133:$N147,MATCH(1,IF($L133:$L147&lt;=JQ$167,IF($M133:$M147&gt;=JQ$167,1)),0))*$B133/12,0)</f>
        <v>0</v>
      </c>
      <c r="JR298" s="515">
        <f t="array" ref="JR298">IFERROR(INDEX($N133:$N147,MATCH(1,IF($L133:$L147&lt;=JR$167,IF($M133:$M147&gt;=JR$167,1)),0))*$B133/12,0)</f>
        <v>0</v>
      </c>
      <c r="JS298" s="515">
        <f t="array" ref="JS298">IFERROR(INDEX($N133:$N147,MATCH(1,IF($L133:$L147&lt;=JS$167,IF($M133:$M147&gt;=JS$167,1)),0))*$B133/12,0)</f>
        <v>0</v>
      </c>
      <c r="JT298" s="515">
        <f t="array" ref="JT298">IFERROR(INDEX($N133:$N147,MATCH(1,IF($L133:$L147&lt;=JT$167,IF($M133:$M147&gt;=JT$167,1)),0))*$B133/12,0)</f>
        <v>0</v>
      </c>
      <c r="JU298" s="515">
        <f t="array" ref="JU298">IFERROR(INDEX($N133:$N147,MATCH(1,IF($L133:$L147&lt;=JU$167,IF($M133:$M147&gt;=JU$167,1)),0))*$B133/12,0)</f>
        <v>0</v>
      </c>
      <c r="JV298" s="515">
        <f t="array" ref="JV298">IFERROR(INDEX($N133:$N147,MATCH(1,IF($L133:$L147&lt;=JV$167,IF($M133:$M147&gt;=JV$167,1)),0))*$B133/12,0)</f>
        <v>0</v>
      </c>
      <c r="JW298" s="515">
        <f t="array" ref="JW298">IFERROR(INDEX($N133:$N147,MATCH(1,IF($L133:$L147&lt;=JW$167,IF($M133:$M147&gt;=JW$167,1)),0))*$B133/12,0)</f>
        <v>0</v>
      </c>
      <c r="JX298" s="515">
        <f t="array" ref="JX298">IFERROR(INDEX($N133:$N147,MATCH(1,IF($L133:$L147&lt;=JX$167,IF($M133:$M147&gt;=JX$167,1)),0))*$B133/12,0)</f>
        <v>0</v>
      </c>
      <c r="JY298" s="515">
        <f t="array" ref="JY298">IFERROR(INDEX($N133:$N147,MATCH(1,IF($L133:$L147&lt;=JY$167,IF($M133:$M147&gt;=JY$167,1)),0))*$B133/12,0)</f>
        <v>0</v>
      </c>
      <c r="JZ298" s="515">
        <f t="array" ref="JZ298">IFERROR(INDEX($N133:$N147,MATCH(1,IF($L133:$L147&lt;=JZ$167,IF($M133:$M147&gt;=JZ$167,1)),0))*$B133/12,0)</f>
        <v>0</v>
      </c>
      <c r="KA298" s="515">
        <f t="array" ref="KA298">IFERROR(INDEX($N133:$N147,MATCH(1,IF($L133:$L147&lt;=KA$167,IF($M133:$M147&gt;=KA$167,1)),0))*$B133/12,0)</f>
        <v>0</v>
      </c>
      <c r="KB298" s="515">
        <f t="array" ref="KB298">IFERROR(INDEX($N133:$N147,MATCH(1,IF($L133:$L147&lt;=KB$167,IF($M133:$M147&gt;=KB$167,1)),0))*$B133/12,0)</f>
        <v>0</v>
      </c>
      <c r="KC298" s="515">
        <f t="array" ref="KC298">IFERROR(INDEX($N133:$N147,MATCH(1,IF($L133:$L147&lt;=KC$167,IF($M133:$M147&gt;=KC$167,1)),0))*$B133/12,0)</f>
        <v>0</v>
      </c>
      <c r="KD298" s="515">
        <f t="array" ref="KD298">IFERROR(INDEX($N133:$N147,MATCH(1,IF($L133:$L147&lt;=KD$167,IF($M133:$M147&gt;=KD$167,1)),0))*$B133/12,0)</f>
        <v>0</v>
      </c>
      <c r="KE298" s="515">
        <f t="array" ref="KE298">IFERROR(INDEX($N133:$N147,MATCH(1,IF($L133:$L147&lt;=KE$167,IF($M133:$M147&gt;=KE$167,1)),0))*$B133/12,0)</f>
        <v>0</v>
      </c>
      <c r="KF298" s="515">
        <f t="array" ref="KF298">IFERROR(INDEX($N133:$N147,MATCH(1,IF($L133:$L147&lt;=KF$167,IF($M133:$M147&gt;=KF$167,1)),0))*$B133/12,0)</f>
        <v>0</v>
      </c>
      <c r="KG298" s="515">
        <f t="array" ref="KG298">IFERROR(INDEX($N133:$N147,MATCH(1,IF($L133:$L147&lt;=KG$167,IF($M133:$M147&gt;=KG$167,1)),0))*$B133/12,0)</f>
        <v>0</v>
      </c>
      <c r="KH298" s="515">
        <f t="array" ref="KH298">IFERROR(INDEX($N133:$N147,MATCH(1,IF($L133:$L147&lt;=KH$167,IF($M133:$M147&gt;=KH$167,1)),0))*$B133/12,0)</f>
        <v>0</v>
      </c>
      <c r="KI298" s="515">
        <f t="array" ref="KI298">IFERROR(INDEX($N133:$N147,MATCH(1,IF($L133:$L147&lt;=KI$167,IF($M133:$M147&gt;=KI$167,1)),0))*$B133/12,0)</f>
        <v>0</v>
      </c>
      <c r="KJ298" s="515">
        <f t="array" ref="KJ298">IFERROR(INDEX($N133:$N147,MATCH(1,IF($L133:$L147&lt;=KJ$167,IF($M133:$M147&gt;=KJ$167,1)),0))*$B133/12,0)</f>
        <v>0</v>
      </c>
      <c r="KK298" s="515">
        <f t="array" ref="KK298">IFERROR(INDEX($N133:$N147,MATCH(1,IF($L133:$L147&lt;=KK$167,IF($M133:$M147&gt;=KK$167,1)),0))*$B133/12,0)</f>
        <v>0</v>
      </c>
      <c r="KL298" s="515">
        <f t="array" ref="KL298">IFERROR(INDEX($N133:$N147,MATCH(1,IF($L133:$L147&lt;=KL$167,IF($M133:$M147&gt;=KL$167,1)),0))*$B133/12,0)</f>
        <v>0</v>
      </c>
      <c r="KM298" s="515">
        <f t="array" ref="KM298">IFERROR(INDEX($N133:$N147,MATCH(1,IF($L133:$L147&lt;=KM$167,IF($M133:$M147&gt;=KM$167,1)),0))*$B133/12,0)</f>
        <v>0</v>
      </c>
      <c r="KN298" s="515">
        <f t="array" ref="KN298">IFERROR(INDEX($N133:$N147,MATCH(1,IF($L133:$L147&lt;=KN$167,IF($M133:$M147&gt;=KN$167,1)),0))*$B133/12,0)</f>
        <v>0</v>
      </c>
      <c r="KO298" s="515">
        <f t="array" ref="KO298">IFERROR(INDEX($N133:$N147,MATCH(1,IF($L133:$L147&lt;=KO$167,IF($M133:$M147&gt;=KO$167,1)),0))*$B133/12,0)</f>
        <v>0</v>
      </c>
      <c r="KP298" s="515">
        <f t="array" ref="KP298">IFERROR(INDEX($N133:$N147,MATCH(1,IF($L133:$L147&lt;=KP$167,IF($M133:$M147&gt;=KP$167,1)),0))*$B133/12,0)</f>
        <v>0</v>
      </c>
      <c r="KQ298" s="515">
        <f t="array" ref="KQ298">IFERROR(INDEX($N133:$N147,MATCH(1,IF($L133:$L147&lt;=KQ$167,IF($M133:$M147&gt;=KQ$167,1)),0))*$B133/12,0)</f>
        <v>0</v>
      </c>
      <c r="KR298" s="515">
        <f t="array" ref="KR298">IFERROR(INDEX($N133:$N147,MATCH(1,IF($L133:$L147&lt;=KR$167,IF($M133:$M147&gt;=KR$167,1)),0))*$B133/12,0)</f>
        <v>0</v>
      </c>
      <c r="KS298" s="515">
        <f t="array" ref="KS298">IFERROR(INDEX($N133:$N147,MATCH(1,IF($L133:$L147&lt;=KS$167,IF($M133:$M147&gt;=KS$167,1)),0))*$B133/12,0)</f>
        <v>0</v>
      </c>
      <c r="KT298" s="515">
        <f t="array" ref="KT298">IFERROR(INDEX($N133:$N147,MATCH(1,IF($L133:$L147&lt;=KT$167,IF($M133:$M147&gt;=KT$167,1)),0))*$B133/12,0)</f>
        <v>0</v>
      </c>
      <c r="KU298" s="515">
        <f t="array" ref="KU298">IFERROR(INDEX($N133:$N147,MATCH(1,IF($L133:$L147&lt;=KU$167,IF($M133:$M147&gt;=KU$167,1)),0))*$B133/12,0)</f>
        <v>0</v>
      </c>
      <c r="KV298" s="515">
        <f t="array" ref="KV298">IFERROR(INDEX($N133:$N147,MATCH(1,IF($L133:$L147&lt;=KV$167,IF($M133:$M147&gt;=KV$167,1)),0))*$B133/12,0)</f>
        <v>0</v>
      </c>
      <c r="KW298" s="515">
        <f t="array" ref="KW298">IFERROR(INDEX($N133:$N147,MATCH(1,IF($L133:$L147&lt;=KW$167,IF($M133:$M147&gt;=KW$167,1)),0))*$B133/12,0)</f>
        <v>0</v>
      </c>
      <c r="KX298" s="515">
        <f t="array" ref="KX298">IFERROR(INDEX($N133:$N147,MATCH(1,IF($L133:$L147&lt;=KX$167,IF($M133:$M147&gt;=KX$167,1)),0))*$B133/12,0)</f>
        <v>0</v>
      </c>
      <c r="KY298" s="515">
        <f t="array" ref="KY298">IFERROR(INDEX($N133:$N147,MATCH(1,IF($L133:$L147&lt;=KY$167,IF($M133:$M147&gt;=KY$167,1)),0))*$B133/12,0)</f>
        <v>0</v>
      </c>
      <c r="KZ298" s="515">
        <f t="array" ref="KZ298">IFERROR(INDEX($N133:$N147,MATCH(1,IF($L133:$L147&lt;=KZ$167,IF($M133:$M147&gt;=KZ$167,1)),0))*$B133/12,0)</f>
        <v>0</v>
      </c>
      <c r="LA298" s="515">
        <f t="array" ref="LA298">IFERROR(INDEX($N133:$N147,MATCH(1,IF($L133:$L147&lt;=LA$167,IF($M133:$M147&gt;=LA$167,1)),0))*$B133/12,0)</f>
        <v>0</v>
      </c>
      <c r="LB298" s="515">
        <f t="array" ref="LB298">IFERROR(INDEX($N133:$N147,MATCH(1,IF($L133:$L147&lt;=LB$167,IF($M133:$M147&gt;=LB$167,1)),0))*$B133/12,0)</f>
        <v>0</v>
      </c>
      <c r="LC298" s="515">
        <f t="array" ref="LC298">IFERROR(INDEX($N133:$N147,MATCH(1,IF($L133:$L147&lt;=LC$167,IF($M133:$M147&gt;=LC$167,1)),0))*$B133/12,0)</f>
        <v>0</v>
      </c>
      <c r="LD298" s="515">
        <f t="array" ref="LD298">IFERROR(INDEX($N133:$N147,MATCH(1,IF($L133:$L147&lt;=LD$167,IF($M133:$M147&gt;=LD$167,1)),0))*$B133/12,0)</f>
        <v>0</v>
      </c>
      <c r="LE298" s="515">
        <f t="array" ref="LE298">IFERROR(INDEX($N133:$N147,MATCH(1,IF($L133:$L147&lt;=LE$167,IF($M133:$M147&gt;=LE$167,1)),0))*$B133/12,0)</f>
        <v>0</v>
      </c>
      <c r="LF298" s="515">
        <f t="array" ref="LF298">IFERROR(INDEX($N133:$N147,MATCH(1,IF($L133:$L147&lt;=LF$167,IF($M133:$M147&gt;=LF$167,1)),0))*$B133/12,0)</f>
        <v>0</v>
      </c>
      <c r="LG298" s="515">
        <f t="array" ref="LG298">IFERROR(INDEX($N133:$N147,MATCH(1,IF($L133:$L147&lt;=LG$167,IF($M133:$M147&gt;=LG$167,1)),0))*$B133/12,0)</f>
        <v>0</v>
      </c>
      <c r="LH298" s="515">
        <f t="array" ref="LH298">IFERROR(INDEX($N133:$N147,MATCH(1,IF($L133:$L147&lt;=LH$167,IF($M133:$M147&gt;=LH$167,1)),0))*$B133/12,0)</f>
        <v>0</v>
      </c>
      <c r="LI298" s="515">
        <f t="array" ref="LI298">IFERROR(INDEX($N133:$N147,MATCH(1,IF($L133:$L147&lt;=LI$167,IF($M133:$M147&gt;=LI$167,1)),0))*$B133/12,0)</f>
        <v>0</v>
      </c>
      <c r="LJ298" s="515">
        <f t="array" ref="LJ298">IFERROR(INDEX($N133:$N147,MATCH(1,IF($L133:$L147&lt;=LJ$167,IF($M133:$M147&gt;=LJ$167,1)),0))*$B133/12,0)</f>
        <v>0</v>
      </c>
      <c r="LK298" s="515">
        <f t="array" ref="LK298">IFERROR(INDEX($N133:$N147,MATCH(1,IF($L133:$L147&lt;=LK$167,IF($M133:$M147&gt;=LK$167,1)),0))*$B133/12,0)</f>
        <v>0</v>
      </c>
      <c r="LL298" s="515">
        <f t="array" ref="LL298">IFERROR(INDEX($N133:$N147,MATCH(1,IF($L133:$L147&lt;=LL$167,IF($M133:$M147&gt;=LL$167,1)),0))*$B133/12,0)</f>
        <v>0</v>
      </c>
      <c r="LM298" s="515">
        <f t="array" ref="LM298">IFERROR(INDEX($N133:$N147,MATCH(1,IF($L133:$L147&lt;=LM$167,IF($M133:$M147&gt;=LM$167,1)),0))*$B133/12,0)</f>
        <v>0</v>
      </c>
      <c r="LN298" s="515">
        <f t="array" ref="LN298">IFERROR(INDEX($N133:$N147,MATCH(1,IF($L133:$L147&lt;=LN$167,IF($M133:$M147&gt;=LN$167,1)),0))*$B133/12,0)</f>
        <v>0</v>
      </c>
      <c r="LO298" s="515">
        <f t="array" ref="LO298">IFERROR(INDEX($N133:$N147,MATCH(1,IF($L133:$L147&lt;=LO$167,IF($M133:$M147&gt;=LO$167,1)),0))*$B133/12,0)</f>
        <v>0</v>
      </c>
      <c r="LP298" s="515">
        <f t="array" ref="LP298">IFERROR(INDEX($N133:$N147,MATCH(1,IF($L133:$L147&lt;=LP$167,IF($M133:$M147&gt;=LP$167,1)),0))*$B133/12,0)</f>
        <v>0</v>
      </c>
      <c r="LQ298" s="515">
        <f t="array" ref="LQ298">IFERROR(INDEX($N133:$N147,MATCH(1,IF($L133:$L147&lt;=LQ$167,IF($M133:$M147&gt;=LQ$167,1)),0))*$B133/12,0)</f>
        <v>0</v>
      </c>
      <c r="LR298" s="515">
        <f t="array" ref="LR298">IFERROR(INDEX($N133:$N147,MATCH(1,IF($L133:$L147&lt;=LR$167,IF($M133:$M147&gt;=LR$167,1)),0))*$B133/12,0)</f>
        <v>0</v>
      </c>
      <c r="LS298" s="515">
        <f t="array" ref="LS298">IFERROR(INDEX($N133:$N147,MATCH(1,IF($L133:$L147&lt;=LS$167,IF($M133:$M147&gt;=LS$167,1)),0))*$B133/12,0)</f>
        <v>0</v>
      </c>
      <c r="LT298" s="515">
        <f t="array" ref="LT298">IFERROR(INDEX($N133:$N147,MATCH(1,IF($L133:$L147&lt;=LT$167,IF($M133:$M147&gt;=LT$167,1)),0))*$B133/12,0)</f>
        <v>0</v>
      </c>
      <c r="LU298" s="515">
        <f t="array" ref="LU298">IFERROR(INDEX($N133:$N147,MATCH(1,IF($L133:$L147&lt;=LU$167,IF($M133:$M147&gt;=LU$167,1)),0))*$B133/12,0)</f>
        <v>0</v>
      </c>
      <c r="LV298" s="515">
        <f t="array" ref="LV298">IFERROR(INDEX($N133:$N147,MATCH(1,IF($L133:$L147&lt;=LV$167,IF($M133:$M147&gt;=LV$167,1)),0))*$B133/12,0)</f>
        <v>0</v>
      </c>
      <c r="LW298" s="515">
        <f t="array" ref="LW298">IFERROR(INDEX($N133:$N147,MATCH(1,IF($L133:$L147&lt;=LW$167,IF($M133:$M147&gt;=LW$167,1)),0))*$B133/12,0)</f>
        <v>0</v>
      </c>
      <c r="LX298" s="515">
        <f t="array" ref="LX298">IFERROR(INDEX($N133:$N147,MATCH(1,IF($L133:$L147&lt;=LX$167,IF($M133:$M147&gt;=LX$167,1)),0))*$B133/12,0)</f>
        <v>0</v>
      </c>
      <c r="LY298" s="515">
        <f t="array" ref="LY298">IFERROR(INDEX($N133:$N147,MATCH(1,IF($L133:$L147&lt;=LY$167,IF($M133:$M147&gt;=LY$167,1)),0))*$B133/12,0)</f>
        <v>0</v>
      </c>
      <c r="LZ298" s="515">
        <f t="array" ref="LZ298">IFERROR(INDEX($N133:$N147,MATCH(1,IF($L133:$L147&lt;=LZ$167,IF($M133:$M147&gt;=LZ$167,1)),0))*$B133/12,0)</f>
        <v>0</v>
      </c>
      <c r="MA298" s="515">
        <f t="array" ref="MA298">IFERROR(INDEX($N133:$N147,MATCH(1,IF($L133:$L147&lt;=MA$167,IF($M133:$M147&gt;=MA$167,1)),0))*$B133/12,0)</f>
        <v>0</v>
      </c>
      <c r="MB298" s="515">
        <f t="array" ref="MB298">IFERROR(INDEX($N133:$N147,MATCH(1,IF($L133:$L147&lt;=MB$167,IF($M133:$M147&gt;=MB$167,1)),0))*$B133/12,0)</f>
        <v>0</v>
      </c>
      <c r="MC298" s="515">
        <f t="array" ref="MC298">IFERROR(INDEX($N133:$N147,MATCH(1,IF($L133:$L147&lt;=MC$167,IF($M133:$M147&gt;=MC$167,1)),0))*$B133/12,0)</f>
        <v>0</v>
      </c>
      <c r="MD298" s="515">
        <f t="array" ref="MD298">IFERROR(INDEX($N133:$N147,MATCH(1,IF($L133:$L147&lt;=MD$167,IF($M133:$M147&gt;=MD$167,1)),0))*$B133/12,0)</f>
        <v>0</v>
      </c>
      <c r="ME298" s="515">
        <f t="array" ref="ME298">IFERROR(INDEX($N133:$N147,MATCH(1,IF($L133:$L147&lt;=ME$167,IF($M133:$M147&gt;=ME$167,1)),0))*$B133/12,0)</f>
        <v>0</v>
      </c>
      <c r="MF298" s="515">
        <f t="array" ref="MF298">IFERROR(INDEX($N133:$N147,MATCH(1,IF($L133:$L147&lt;=MF$167,IF($M133:$M147&gt;=MF$167,1)),0))*$B133/12,0)</f>
        <v>0</v>
      </c>
      <c r="MG298" s="515">
        <f t="array" ref="MG298">IFERROR(INDEX($N133:$N147,MATCH(1,IF($L133:$L147&lt;=MG$167,IF($M133:$M147&gt;=MG$167,1)),0))*$B133/12,0)</f>
        <v>0</v>
      </c>
      <c r="MH298" s="515">
        <f t="array" ref="MH298">IFERROR(INDEX($N133:$N147,MATCH(1,IF($L133:$L147&lt;=MH$167,IF($M133:$M147&gt;=MH$167,1)),0))*$B133/12,0)</f>
        <v>0</v>
      </c>
      <c r="MI298" s="515">
        <f t="array" ref="MI298">IFERROR(INDEX($N133:$N147,MATCH(1,IF($L133:$L147&lt;=MI$167,IF($M133:$M147&gt;=MI$167,1)),0))*$B133/12,0)</f>
        <v>0</v>
      </c>
      <c r="MJ298" s="515">
        <f t="array" ref="MJ298">IFERROR(INDEX($N133:$N147,MATCH(1,IF($L133:$L147&lt;=MJ$167,IF($M133:$M147&gt;=MJ$167,1)),0))*$B133/12,0)</f>
        <v>0</v>
      </c>
      <c r="MK298" s="515">
        <f t="array" ref="MK298">IFERROR(INDEX($N133:$N147,MATCH(1,IF($L133:$L147&lt;=MK$167,IF($M133:$M147&gt;=MK$167,1)),0))*$B133/12,0)</f>
        <v>0</v>
      </c>
      <c r="ML298" s="515">
        <f t="array" ref="ML298">IFERROR(INDEX($N133:$N147,MATCH(1,IF($L133:$L147&lt;=ML$167,IF($M133:$M147&gt;=ML$167,1)),0))*$B133/12,0)</f>
        <v>0</v>
      </c>
      <c r="MM298" s="515">
        <f t="array" ref="MM298">IFERROR(INDEX($N133:$N147,MATCH(1,IF($L133:$L147&lt;=MM$167,IF($M133:$M147&gt;=MM$167,1)),0))*$B133/12,0)</f>
        <v>0</v>
      </c>
      <c r="MN298" s="515">
        <f t="array" ref="MN298">IFERROR(INDEX($N133:$N147,MATCH(1,IF($L133:$L147&lt;=MN$167,IF($M133:$M147&gt;=MN$167,1)),0))*$B133/12,0)</f>
        <v>0</v>
      </c>
      <c r="MO298" s="515">
        <f t="array" ref="MO298">IFERROR(INDEX($N133:$N147,MATCH(1,IF($L133:$L147&lt;=MO$167,IF($M133:$M147&gt;=MO$167,1)),0))*$B133/12,0)</f>
        <v>0</v>
      </c>
      <c r="MP298" s="515">
        <f t="array" ref="MP298">IFERROR(INDEX($N133:$N147,MATCH(1,IF($L133:$L147&lt;=MP$167,IF($M133:$M147&gt;=MP$167,1)),0))*$B133/12,0)</f>
        <v>0</v>
      </c>
      <c r="MQ298" s="515">
        <f t="array" ref="MQ298">IFERROR(INDEX($N133:$N147,MATCH(1,IF($L133:$L147&lt;=MQ$167,IF($M133:$M147&gt;=MQ$167,1)),0))*$B133/12,0)</f>
        <v>0</v>
      </c>
      <c r="MR298" s="515">
        <f t="array" ref="MR298">IFERROR(INDEX($N133:$N147,MATCH(1,IF($L133:$L147&lt;=MR$167,IF($M133:$M147&gt;=MR$167,1)),0))*$B133/12,0)</f>
        <v>0</v>
      </c>
      <c r="MS298" s="515">
        <f t="array" ref="MS298">IFERROR(INDEX($N133:$N147,MATCH(1,IF($L133:$L147&lt;=MS$167,IF($M133:$M147&gt;=MS$167,1)),0))*$B133/12,0)</f>
        <v>0</v>
      </c>
      <c r="MT298" s="515">
        <f t="array" ref="MT298">IFERROR(INDEX($N133:$N147,MATCH(1,IF($L133:$L147&lt;=MT$167,IF($M133:$M147&gt;=MT$167,1)),0))*$B133/12,0)</f>
        <v>0</v>
      </c>
      <c r="MU298" s="515">
        <f t="array" ref="MU298">IFERROR(INDEX($N133:$N147,MATCH(1,IF($L133:$L147&lt;=MU$167,IF($M133:$M147&gt;=MU$167,1)),0))*$B133/12,0)</f>
        <v>0</v>
      </c>
      <c r="MV298" s="515">
        <f t="array" ref="MV298">IFERROR(INDEX($N133:$N147,MATCH(1,IF($L133:$L147&lt;=MV$167,IF($M133:$M147&gt;=MV$167,1)),0))*$B133/12,0)</f>
        <v>0</v>
      </c>
      <c r="MW298" s="515">
        <f t="array" ref="MW298">IFERROR(INDEX($N133:$N147,MATCH(1,IF($L133:$L147&lt;=MW$167,IF($M133:$M147&gt;=MW$167,1)),0))*$B133/12,0)</f>
        <v>0</v>
      </c>
      <c r="MX298" s="515">
        <f t="array" ref="MX298">IFERROR(INDEX($N133:$N147,MATCH(1,IF($L133:$L147&lt;=MX$167,IF($M133:$M147&gt;=MX$167,1)),0))*$B133/12,0)</f>
        <v>0</v>
      </c>
      <c r="MY298" s="515">
        <f t="array" ref="MY298">IFERROR(INDEX($N133:$N147,MATCH(1,IF($L133:$L147&lt;=MY$167,IF($M133:$M147&gt;=MY$167,1)),0))*$B133/12,0)</f>
        <v>0</v>
      </c>
      <c r="MZ298" s="515">
        <f t="array" ref="MZ298">IFERROR(INDEX($N133:$N147,MATCH(1,IF($L133:$L147&lt;=MZ$167,IF($M133:$M147&gt;=MZ$167,1)),0))*$B133/12,0)</f>
        <v>0</v>
      </c>
      <c r="NA298" s="515">
        <f t="array" ref="NA298">IFERROR(INDEX($N133:$N147,MATCH(1,IF($L133:$L147&lt;=NA$167,IF($M133:$M147&gt;=NA$167,1)),0))*$B133/12,0)</f>
        <v>0</v>
      </c>
      <c r="NB298" s="515">
        <f t="array" ref="NB298">IFERROR(INDEX($N133:$N147,MATCH(1,IF($L133:$L147&lt;=NB$167,IF($M133:$M147&gt;=NB$167,1)),0))*$B133/12,0)</f>
        <v>0</v>
      </c>
      <c r="NC298" s="515">
        <f t="array" ref="NC298">IFERROR(INDEX($N133:$N147,MATCH(1,IF($L133:$L147&lt;=NC$167,IF($M133:$M147&gt;=NC$167,1)),0))*$B133/12,0)</f>
        <v>0</v>
      </c>
      <c r="ND298" s="515">
        <f t="array" ref="ND298">IFERROR(INDEX($N133:$N147,MATCH(1,IF($L133:$L147&lt;=ND$167,IF($M133:$M147&gt;=ND$167,1)),0))*$B133/12,0)</f>
        <v>0</v>
      </c>
      <c r="NE298" s="515">
        <f t="array" ref="NE298">IFERROR(INDEX($N133:$N147,MATCH(1,IF($L133:$L147&lt;=NE$167,IF($M133:$M147&gt;=NE$167,1)),0))*$B133/12,0)</f>
        <v>0</v>
      </c>
      <c r="NF298" s="515">
        <f t="array" ref="NF298">IFERROR(INDEX($N133:$N147,MATCH(1,IF($L133:$L147&lt;=NF$167,IF($M133:$M147&gt;=NF$167,1)),0))*$B133/12,0)</f>
        <v>0</v>
      </c>
      <c r="NG298" s="515">
        <f t="array" ref="NG298">IFERROR(INDEX($N133:$N147,MATCH(1,IF($L133:$L147&lt;=NG$167,IF($M133:$M147&gt;=NG$167,1)),0))*$B133/12,0)</f>
        <v>0</v>
      </c>
      <c r="NH298" s="515">
        <f t="array" ref="NH298">IFERROR(INDEX($N133:$N147,MATCH(1,IF($L133:$L147&lt;=NH$167,IF($M133:$M147&gt;=NH$167,1)),0))*$B133/12,0)</f>
        <v>0</v>
      </c>
      <c r="NI298" s="515">
        <f t="array" ref="NI298">IFERROR(INDEX($N133:$N147,MATCH(1,IF($L133:$L147&lt;=NI$167,IF($M133:$M147&gt;=NI$167,1)),0))*$B133/12,0)</f>
        <v>0</v>
      </c>
      <c r="NJ298" s="515">
        <f t="array" ref="NJ298">IFERROR(INDEX($N133:$N147,MATCH(1,IF($L133:$L147&lt;=NJ$167,IF($M133:$M147&gt;=NJ$167,1)),0))*$B133/12,0)</f>
        <v>0</v>
      </c>
      <c r="NK298" s="516">
        <f t="array" ref="NK298">IFERROR(INDEX($N133:$N147,MATCH(1,IF($L133:$L147&lt;=NK$167,IF($M133:$M147&gt;=NK$167,1)),0))*$B133/12,0)</f>
        <v>0</v>
      </c>
    </row>
    <row r="299" spans="1:375" s="384" customFormat="1" ht="13.8" x14ac:dyDescent="0.3">
      <c r="A299" s="517">
        <f t="shared" si="513"/>
        <v>0</v>
      </c>
      <c r="B299" s="421" t="s">
        <v>315</v>
      </c>
      <c r="C299" s="514" t="s">
        <v>328</v>
      </c>
      <c r="D299" s="515">
        <f>IF(AND(D$167&lt;=$E133,D$167&gt;=EOMONTH($D133,0)),IF($G133="NNN",SUM(Expenses!B$14:B$18)*$F133,IF($G133="FSG",0,IF($G133="MG",SUMPRODUCT(Expenses!B$14:B$18,$I133:$I137)*$F133,MAX((Expenses!B$15-$K133/12)*$J133*$F133,0)+MAX((Expenses!B$14-$K134/12)*$J134*$F133,0)+MAX((Expenses!B$17-$K135/12)*$J135*$F133,0)+MAX((Expenses!B$16-$K136/12)*$J136*$F133,0)+MAX((Expenses!B$18-$K137/12)*$J137*$F133,0)))),0)</f>
        <v>0</v>
      </c>
      <c r="E299" s="515">
        <f>IF(AND(E$167&lt;=$E133,E$167&gt;=EOMONTH($D133,0)),IF($G133="NNN",SUM(Expenses!C$14:C$18)*$F133,IF($G133="FSG",0,IF($G133="MG",SUMPRODUCT(Expenses!C$14:C$18,$I133:$I137)*$F133,MAX((Expenses!C$15-$K133/12)*$J133*$F133,0)+MAX((Expenses!C$14-$K134/12)*$J134*$F133,0)+MAX((Expenses!C$17-$K135/12)*$J135*$F133,0)+MAX((Expenses!C$16-$K136/12)*$J136*$F133,0)+MAX((Expenses!C$18-$K137/12)*$J137*$F133,0)))),0)</f>
        <v>0</v>
      </c>
      <c r="F299" s="515">
        <f>IF(AND(F$167&lt;=$E133,F$167&gt;=EOMONTH($D133,0)),IF($G133="NNN",SUM(Expenses!D$14:D$18)*$F133,IF($G133="FSG",0,IF($G133="MG",SUMPRODUCT(Expenses!D$14:D$18,$I133:$I137)*$F133,MAX((Expenses!D$15-$K133/12)*$J133*$F133,0)+MAX((Expenses!D$14-$K134/12)*$J134*$F133,0)+MAX((Expenses!D$17-$K135/12)*$J135*$F133,0)+MAX((Expenses!D$16-$K136/12)*$J136*$F133,0)+MAX((Expenses!D$18-$K137/12)*$J137*$F133,0)))),0)</f>
        <v>0</v>
      </c>
      <c r="G299" s="515">
        <f>IF(AND(G$167&lt;=$E133,G$167&gt;=EOMONTH($D133,0)),IF($G133="NNN",SUM(Expenses!E$14:E$18)*$F133,IF($G133="FSG",0,IF($G133="MG",SUMPRODUCT(Expenses!E$14:E$18,$I133:$I137)*$F133,MAX((Expenses!E$15-$K133/12)*$J133*$F133,0)+MAX((Expenses!E$14-$K134/12)*$J134*$F133,0)+MAX((Expenses!E$17-$K135/12)*$J135*$F133,0)+MAX((Expenses!E$16-$K136/12)*$J136*$F133,0)+MAX((Expenses!E$18-$K137/12)*$J137*$F133,0)))),0)</f>
        <v>0</v>
      </c>
      <c r="H299" s="515">
        <f>IF(AND(H$167&lt;=$E133,H$167&gt;=EOMONTH($D133,0)),IF($G133="NNN",SUM(Expenses!F$14:F$18)*$F133,IF($G133="FSG",0,IF($G133="MG",SUMPRODUCT(Expenses!F$14:F$18,$I133:$I137)*$F133,MAX((Expenses!F$15-$K133/12)*$J133*$F133,0)+MAX((Expenses!F$14-$K134/12)*$J134*$F133,0)+MAX((Expenses!F$17-$K135/12)*$J135*$F133,0)+MAX((Expenses!F$16-$K136/12)*$J136*$F133,0)+MAX((Expenses!F$18-$K137/12)*$J137*$F133,0)))),0)</f>
        <v>0</v>
      </c>
      <c r="I299" s="515">
        <f>IF(AND(I$167&lt;=$E133,I$167&gt;=EOMONTH($D133,0)),IF($G133="NNN",SUM(Expenses!G$14:G$18)*$F133,IF($G133="FSG",0,IF($G133="MG",SUMPRODUCT(Expenses!G$14:G$18,$I133:$I137)*$F133,MAX((Expenses!G$15-$K133/12)*$J133*$F133,0)+MAX((Expenses!G$14-$K134/12)*$J134*$F133,0)+MAX((Expenses!G$17-$K135/12)*$J135*$F133,0)+MAX((Expenses!G$16-$K136/12)*$J136*$F133,0)+MAX((Expenses!G$18-$K137/12)*$J137*$F133,0)))),0)</f>
        <v>0</v>
      </c>
      <c r="J299" s="515">
        <f>IF(AND(J$167&lt;=$E133,J$167&gt;=EOMONTH($D133,0)),IF($G133="NNN",SUM(Expenses!H$14:H$18)*$F133,IF($G133="FSG",0,IF($G133="MG",SUMPRODUCT(Expenses!H$14:H$18,$I133:$I137)*$F133,MAX((Expenses!H$15-$K133/12)*$J133*$F133,0)+MAX((Expenses!H$14-$K134/12)*$J134*$F133,0)+MAX((Expenses!H$17-$K135/12)*$J135*$F133,0)+MAX((Expenses!H$16-$K136/12)*$J136*$F133,0)+MAX((Expenses!H$18-$K137/12)*$J137*$F133,0)))),0)</f>
        <v>0</v>
      </c>
      <c r="K299" s="515">
        <f>IF(AND(K$167&lt;=$E133,K$167&gt;=EOMONTH($D133,0)),IF($G133="NNN",SUM(Expenses!I$14:I$18)*$F133,IF($G133="FSG",0,IF($G133="MG",SUMPRODUCT(Expenses!I$14:I$18,$I133:$I137)*$F133,MAX((Expenses!I$15-$K133/12)*$J133*$F133,0)+MAX((Expenses!I$14-$K134/12)*$J134*$F133,0)+MAX((Expenses!I$17-$K135/12)*$J135*$F133,0)+MAX((Expenses!I$16-$K136/12)*$J136*$F133,0)+MAX((Expenses!I$18-$K137/12)*$J137*$F133,0)))),0)</f>
        <v>0</v>
      </c>
      <c r="L299" s="515">
        <f>IF(AND(L$167&lt;=$E133,L$167&gt;=EOMONTH($D133,0)),IF($G133="NNN",SUM(Expenses!J$14:J$18)*$F133,IF($G133="FSG",0,IF($G133="MG",SUMPRODUCT(Expenses!J$14:J$18,$I133:$I137)*$F133,MAX((Expenses!J$15-$K133/12)*$J133*$F133,0)+MAX((Expenses!J$14-$K134/12)*$J134*$F133,0)+MAX((Expenses!J$17-$K135/12)*$J135*$F133,0)+MAX((Expenses!J$16-$K136/12)*$J136*$F133,0)+MAX((Expenses!J$18-$K137/12)*$J137*$F133,0)))),0)</f>
        <v>0</v>
      </c>
      <c r="M299" s="515">
        <f>IF(AND(M$167&lt;=$E133,M$167&gt;=EOMONTH($D133,0)),IF($G133="NNN",SUM(Expenses!K$14:K$18)*$F133,IF($G133="FSG",0,IF($G133="MG",SUMPRODUCT(Expenses!K$14:K$18,$I133:$I137)*$F133,MAX((Expenses!K$15-$K133/12)*$J133*$F133,0)+MAX((Expenses!K$14-$K134/12)*$J134*$F133,0)+MAX((Expenses!K$17-$K135/12)*$J135*$F133,0)+MAX((Expenses!K$16-$K136/12)*$J136*$F133,0)+MAX((Expenses!K$18-$K137/12)*$J137*$F133,0)))),0)</f>
        <v>0</v>
      </c>
      <c r="N299" s="515">
        <f>IF(AND(N$167&lt;=$E133,N$167&gt;=EOMONTH($D133,0)),IF($G133="NNN",SUM(Expenses!L$14:L$18)*$F133,IF($G133="FSG",0,IF($G133="MG",SUMPRODUCT(Expenses!L$14:L$18,$I133:$I137)*$F133,MAX((Expenses!L$15-$K133/12)*$J133*$F133,0)+MAX((Expenses!L$14-$K134/12)*$J134*$F133,0)+MAX((Expenses!L$17-$K135/12)*$J135*$F133,0)+MAX((Expenses!L$16-$K136/12)*$J136*$F133,0)+MAX((Expenses!L$18-$K137/12)*$J137*$F133,0)))),0)</f>
        <v>0</v>
      </c>
      <c r="O299" s="515">
        <f>IF(AND(O$167&lt;=$E133,O$167&gt;=EOMONTH($D133,0)),IF($G133="NNN",SUM(Expenses!M$14:M$18)*$F133,IF($G133="FSG",0,IF($G133="MG",SUMPRODUCT(Expenses!M$14:M$18,$I133:$I137)*$F133,MAX((Expenses!M$15-$K133/12)*$J133*$F133,0)+MAX((Expenses!M$14-$K134/12)*$J134*$F133,0)+MAX((Expenses!M$17-$K135/12)*$J135*$F133,0)+MAX((Expenses!M$16-$K136/12)*$J136*$F133,0)+MAX((Expenses!M$18-$K137/12)*$J137*$F133,0)))),0)</f>
        <v>0</v>
      </c>
      <c r="P299" s="515">
        <f>IF(AND(P$167&lt;=$E133,P$167&gt;=EOMONTH($D133,0)),IF($G133="NNN",SUM(Expenses!N$14:N$18)*$F133,IF($G133="FSG",0,IF($G133="MG",SUMPRODUCT(Expenses!N$14:N$18,$I133:$I137)*$F133,MAX((Expenses!N$15-$K133/12)*$J133*$F133,0)+MAX((Expenses!N$14-$K134/12)*$J134*$F133,0)+MAX((Expenses!N$17-$K135/12)*$J135*$F133,0)+MAX((Expenses!N$16-$K136/12)*$J136*$F133,0)+MAX((Expenses!N$18-$K137/12)*$J137*$F133,0)))),0)</f>
        <v>0</v>
      </c>
      <c r="Q299" s="515">
        <f>IF(AND(Q$167&lt;=$E133,Q$167&gt;=EOMONTH($D133,0)),IF($G133="NNN",SUM(Expenses!O$14:O$18)*$F133,IF($G133="FSG",0,IF($G133="MG",SUMPRODUCT(Expenses!O$14:O$18,$I133:$I137)*$F133,MAX((Expenses!O$15-$K133/12)*$J133*$F133,0)+MAX((Expenses!O$14-$K134/12)*$J134*$F133,0)+MAX((Expenses!O$17-$K135/12)*$J135*$F133,0)+MAX((Expenses!O$16-$K136/12)*$J136*$F133,0)+MAX((Expenses!O$18-$K137/12)*$J137*$F133,0)))),0)</f>
        <v>0</v>
      </c>
      <c r="R299" s="515">
        <f>IF(AND(R$167&lt;=$E133,R$167&gt;=EOMONTH($D133,0)),IF($G133="NNN",SUM(Expenses!P$14:P$18)*$F133,IF($G133="FSG",0,IF($G133="MG",SUMPRODUCT(Expenses!P$14:P$18,$I133:$I137)*$F133,MAX((Expenses!P$15-$K133/12)*$J133*$F133,0)+MAX((Expenses!P$14-$K134/12)*$J134*$F133,0)+MAX((Expenses!P$17-$K135/12)*$J135*$F133,0)+MAX((Expenses!P$16-$K136/12)*$J136*$F133,0)+MAX((Expenses!P$18-$K137/12)*$J137*$F133,0)))),0)</f>
        <v>0</v>
      </c>
      <c r="S299" s="515">
        <f>IF(AND(S$167&lt;=$E133,S$167&gt;=EOMONTH($D133,0)),IF($G133="NNN",SUM(Expenses!Q$14:Q$18)*$F133,IF($G133="FSG",0,IF($G133="MG",SUMPRODUCT(Expenses!Q$14:Q$18,$I133:$I137)*$F133,MAX((Expenses!Q$15-$K133/12)*$J133*$F133,0)+MAX((Expenses!Q$14-$K134/12)*$J134*$F133,0)+MAX((Expenses!Q$17-$K135/12)*$J135*$F133,0)+MAX((Expenses!Q$16-$K136/12)*$J136*$F133,0)+MAX((Expenses!Q$18-$K137/12)*$J137*$F133,0)))),0)</f>
        <v>0</v>
      </c>
      <c r="T299" s="515">
        <f>IF(AND(T$167&lt;=$E133,T$167&gt;=EOMONTH($D133,0)),IF($G133="NNN",SUM(Expenses!R$14:R$18)*$F133,IF($G133="FSG",0,IF($G133="MG",SUMPRODUCT(Expenses!R$14:R$18,$I133:$I137)*$F133,MAX((Expenses!R$15-$K133/12)*$J133*$F133,0)+MAX((Expenses!R$14-$K134/12)*$J134*$F133,0)+MAX((Expenses!R$17-$K135/12)*$J135*$F133,0)+MAX((Expenses!R$16-$K136/12)*$J136*$F133,0)+MAX((Expenses!R$18-$K137/12)*$J137*$F133,0)))),0)</f>
        <v>0</v>
      </c>
      <c r="U299" s="515">
        <f>IF(AND(U$167&lt;=$E133,U$167&gt;=EOMONTH($D133,0)),IF($G133="NNN",SUM(Expenses!S$14:S$18)*$F133,IF($G133="FSG",0,IF($G133="MG",SUMPRODUCT(Expenses!S$14:S$18,$I133:$I137)*$F133,MAX((Expenses!S$15-$K133/12)*$J133*$F133,0)+MAX((Expenses!S$14-$K134/12)*$J134*$F133,0)+MAX((Expenses!S$17-$K135/12)*$J135*$F133,0)+MAX((Expenses!S$16-$K136/12)*$J136*$F133,0)+MAX((Expenses!S$18-$K137/12)*$J137*$F133,0)))),0)</f>
        <v>0</v>
      </c>
      <c r="V299" s="515">
        <f>IF(AND(V$167&lt;=$E133,V$167&gt;=EOMONTH($D133,0)),IF($G133="NNN",SUM(Expenses!T$14:T$18)*$F133,IF($G133="FSG",0,IF($G133="MG",SUMPRODUCT(Expenses!T$14:T$18,$I133:$I137)*$F133,MAX((Expenses!T$15-$K133/12)*$J133*$F133,0)+MAX((Expenses!T$14-$K134/12)*$J134*$F133,0)+MAX((Expenses!T$17-$K135/12)*$J135*$F133,0)+MAX((Expenses!T$16-$K136/12)*$J136*$F133,0)+MAX((Expenses!T$18-$K137/12)*$J137*$F133,0)))),0)</f>
        <v>0</v>
      </c>
      <c r="W299" s="515">
        <f>IF(AND(W$167&lt;=$E133,W$167&gt;=EOMONTH($D133,0)),IF($G133="NNN",SUM(Expenses!U$14:U$18)*$F133,IF($G133="FSG",0,IF($G133="MG",SUMPRODUCT(Expenses!U$14:U$18,$I133:$I137)*$F133,MAX((Expenses!U$15-$K133/12)*$J133*$F133,0)+MAX((Expenses!U$14-$K134/12)*$J134*$F133,0)+MAX((Expenses!U$17-$K135/12)*$J135*$F133,0)+MAX((Expenses!U$16-$K136/12)*$J136*$F133,0)+MAX((Expenses!U$18-$K137/12)*$J137*$F133,0)))),0)</f>
        <v>0</v>
      </c>
      <c r="X299" s="515">
        <f>IF(AND(X$167&lt;=$E133,X$167&gt;=EOMONTH($D133,0)),IF($G133="NNN",SUM(Expenses!V$14:V$18)*$F133,IF($G133="FSG",0,IF($G133="MG",SUMPRODUCT(Expenses!V$14:V$18,$I133:$I137)*$F133,MAX((Expenses!V$15-$K133/12)*$J133*$F133,0)+MAX((Expenses!V$14-$K134/12)*$J134*$F133,0)+MAX((Expenses!V$17-$K135/12)*$J135*$F133,0)+MAX((Expenses!V$16-$K136/12)*$J136*$F133,0)+MAX((Expenses!V$18-$K137/12)*$J137*$F133,0)))),0)</f>
        <v>0</v>
      </c>
      <c r="Y299" s="515">
        <f>IF(AND(Y$167&lt;=$E133,Y$167&gt;=EOMONTH($D133,0)),IF($G133="NNN",SUM(Expenses!W$14:W$18)*$F133,IF($G133="FSG",0,IF($G133="MG",SUMPRODUCT(Expenses!W$14:W$18,$I133:$I137)*$F133,MAX((Expenses!W$15-$K133/12)*$J133*$F133,0)+MAX((Expenses!W$14-$K134/12)*$J134*$F133,0)+MAX((Expenses!W$17-$K135/12)*$J135*$F133,0)+MAX((Expenses!W$16-$K136/12)*$J136*$F133,0)+MAX((Expenses!W$18-$K137/12)*$J137*$F133,0)))),0)</f>
        <v>0</v>
      </c>
      <c r="Z299" s="515">
        <f>IF(AND(Z$167&lt;=$E133,Z$167&gt;=EOMONTH($D133,0)),IF($G133="NNN",SUM(Expenses!X$14:X$18)*$F133,IF($G133="FSG",0,IF($G133="MG",SUMPRODUCT(Expenses!X$14:X$18,$I133:$I137)*$F133,MAX((Expenses!X$15-$K133/12)*$J133*$F133,0)+MAX((Expenses!X$14-$K134/12)*$J134*$F133,0)+MAX((Expenses!X$17-$K135/12)*$J135*$F133,0)+MAX((Expenses!X$16-$K136/12)*$J136*$F133,0)+MAX((Expenses!X$18-$K137/12)*$J137*$F133,0)))),0)</f>
        <v>0</v>
      </c>
      <c r="AA299" s="515">
        <f>IF(AND(AA$167&lt;=$E133,AA$167&gt;=EOMONTH($D133,0)),IF($G133="NNN",SUM(Expenses!Y$14:Y$18)*$F133,IF($G133="FSG",0,IF($G133="MG",SUMPRODUCT(Expenses!Y$14:Y$18,$I133:$I137)*$F133,MAX((Expenses!Y$15-$K133/12)*$J133*$F133,0)+MAX((Expenses!Y$14-$K134/12)*$J134*$F133,0)+MAX((Expenses!Y$17-$K135/12)*$J135*$F133,0)+MAX((Expenses!Y$16-$K136/12)*$J136*$F133,0)+MAX((Expenses!Y$18-$K137/12)*$J137*$F133,0)))),0)</f>
        <v>0</v>
      </c>
      <c r="AB299" s="515">
        <f>IF(AND(AB$167&lt;=$E133,AB$167&gt;=EOMONTH($D133,0)),IF($G133="NNN",SUM(Expenses!Z$14:Z$18)*$F133,IF($G133="FSG",0,IF($G133="MG",SUMPRODUCT(Expenses!Z$14:Z$18,$I133:$I137)*$F133,MAX((Expenses!Z$15-$K133/12)*$J133*$F133,0)+MAX((Expenses!Z$14-$K134/12)*$J134*$F133,0)+MAX((Expenses!Z$17-$K135/12)*$J135*$F133,0)+MAX((Expenses!Z$16-$K136/12)*$J136*$F133,0)+MAX((Expenses!Z$18-$K137/12)*$J137*$F133,0)))),0)</f>
        <v>0</v>
      </c>
      <c r="AC299" s="515">
        <f>IF(AND(AC$167&lt;=$E133,AC$167&gt;=EOMONTH($D133,0)),IF($G133="NNN",SUM(Expenses!AA$14:AA$18)*$F133,IF($G133="FSG",0,IF($G133="MG",SUMPRODUCT(Expenses!AA$14:AA$18,$I133:$I137)*$F133,MAX((Expenses!AA$15-$K133/12)*$J133*$F133,0)+MAX((Expenses!AA$14-$K134/12)*$J134*$F133,0)+MAX((Expenses!AA$17-$K135/12)*$J135*$F133,0)+MAX((Expenses!AA$16-$K136/12)*$J136*$F133,0)+MAX((Expenses!AA$18-$K137/12)*$J137*$F133,0)))),0)</f>
        <v>0</v>
      </c>
      <c r="AD299" s="515">
        <f>IF(AND(AD$167&lt;=$E133,AD$167&gt;=EOMONTH($D133,0)),IF($G133="NNN",SUM(Expenses!AB$14:AB$18)*$F133,IF($G133="FSG",0,IF($G133="MG",SUMPRODUCT(Expenses!AB$14:AB$18,$I133:$I137)*$F133,MAX((Expenses!AB$15-$K133/12)*$J133*$F133,0)+MAX((Expenses!AB$14-$K134/12)*$J134*$F133,0)+MAX((Expenses!AB$17-$K135/12)*$J135*$F133,0)+MAX((Expenses!AB$16-$K136/12)*$J136*$F133,0)+MAX((Expenses!AB$18-$K137/12)*$J137*$F133,0)))),0)</f>
        <v>0</v>
      </c>
      <c r="AE299" s="515">
        <f>IF(AND(AE$167&lt;=$E133,AE$167&gt;=EOMONTH($D133,0)),IF($G133="NNN",SUM(Expenses!AC$14:AC$18)*$F133,IF($G133="FSG",0,IF($G133="MG",SUMPRODUCT(Expenses!AC$14:AC$18,$I133:$I137)*$F133,MAX((Expenses!AC$15-$K133/12)*$J133*$F133,0)+MAX((Expenses!AC$14-$K134/12)*$J134*$F133,0)+MAX((Expenses!AC$17-$K135/12)*$J135*$F133,0)+MAX((Expenses!AC$16-$K136/12)*$J136*$F133,0)+MAX((Expenses!AC$18-$K137/12)*$J137*$F133,0)))),0)</f>
        <v>0</v>
      </c>
      <c r="AF299" s="515">
        <f>IF(AND(AF$167&lt;=$E133,AF$167&gt;=EOMONTH($D133,0)),IF($G133="NNN",SUM(Expenses!AD$14:AD$18)*$F133,IF($G133="FSG",0,IF($G133="MG",SUMPRODUCT(Expenses!AD$14:AD$18,$I133:$I137)*$F133,MAX((Expenses!AD$15-$K133/12)*$J133*$F133,0)+MAX((Expenses!AD$14-$K134/12)*$J134*$F133,0)+MAX((Expenses!AD$17-$K135/12)*$J135*$F133,0)+MAX((Expenses!AD$16-$K136/12)*$J136*$F133,0)+MAX((Expenses!AD$18-$K137/12)*$J137*$F133,0)))),0)</f>
        <v>0</v>
      </c>
      <c r="AG299" s="515">
        <f>IF(AND(AG$167&lt;=$E133,AG$167&gt;=EOMONTH($D133,0)),IF($G133="NNN",SUM(Expenses!AE$14:AE$18)*$F133,IF($G133="FSG",0,IF($G133="MG",SUMPRODUCT(Expenses!AE$14:AE$18,$I133:$I137)*$F133,MAX((Expenses!AE$15-$K133/12)*$J133*$F133,0)+MAX((Expenses!AE$14-$K134/12)*$J134*$F133,0)+MAX((Expenses!AE$17-$K135/12)*$J135*$F133,0)+MAX((Expenses!AE$16-$K136/12)*$J136*$F133,0)+MAX((Expenses!AE$18-$K137/12)*$J137*$F133,0)))),0)</f>
        <v>0</v>
      </c>
      <c r="AH299" s="515">
        <f>IF(AND(AH$167&lt;=$E133,AH$167&gt;=EOMONTH($D133,0)),IF($G133="NNN",SUM(Expenses!AF$14:AF$18)*$F133,IF($G133="FSG",0,IF($G133="MG",SUMPRODUCT(Expenses!AF$14:AF$18,$I133:$I137)*$F133,MAX((Expenses!AF$15-$K133/12)*$J133*$F133,0)+MAX((Expenses!AF$14-$K134/12)*$J134*$F133,0)+MAX((Expenses!AF$17-$K135/12)*$J135*$F133,0)+MAX((Expenses!AF$16-$K136/12)*$J136*$F133,0)+MAX((Expenses!AF$18-$K137/12)*$J137*$F133,0)))),0)</f>
        <v>0</v>
      </c>
      <c r="AI299" s="515">
        <f>IF(AND(AI$167&lt;=$E133,AI$167&gt;=EOMONTH($D133,0)),IF($G133="NNN",SUM(Expenses!AG$14:AG$18)*$F133,IF($G133="FSG",0,IF($G133="MG",SUMPRODUCT(Expenses!AG$14:AG$18,$I133:$I137)*$F133,MAX((Expenses!AG$15-$K133/12)*$J133*$F133,0)+MAX((Expenses!AG$14-$K134/12)*$J134*$F133,0)+MAX((Expenses!AG$17-$K135/12)*$J135*$F133,0)+MAX((Expenses!AG$16-$K136/12)*$J136*$F133,0)+MAX((Expenses!AG$18-$K137/12)*$J137*$F133,0)))),0)</f>
        <v>0</v>
      </c>
      <c r="AJ299" s="515">
        <f>IF(AND(AJ$167&lt;=$E133,AJ$167&gt;=EOMONTH($D133,0)),IF($G133="NNN",SUM(Expenses!AH$14:AH$18)*$F133,IF($G133="FSG",0,IF($G133="MG",SUMPRODUCT(Expenses!AH$14:AH$18,$I133:$I137)*$F133,MAX((Expenses!AH$15-$K133/12)*$J133*$F133,0)+MAX((Expenses!AH$14-$K134/12)*$J134*$F133,0)+MAX((Expenses!AH$17-$K135/12)*$J135*$F133,0)+MAX((Expenses!AH$16-$K136/12)*$J136*$F133,0)+MAX((Expenses!AH$18-$K137/12)*$J137*$F133,0)))),0)</f>
        <v>0</v>
      </c>
      <c r="AK299" s="515">
        <f>IF(AND(AK$167&lt;=$E133,AK$167&gt;=EOMONTH($D133,0)),IF($G133="NNN",SUM(Expenses!AI$14:AI$18)*$F133,IF($G133="FSG",0,IF($G133="MG",SUMPRODUCT(Expenses!AI$14:AI$18,$I133:$I137)*$F133,MAX((Expenses!AI$15-$K133/12)*$J133*$F133,0)+MAX((Expenses!AI$14-$K134/12)*$J134*$F133,0)+MAX((Expenses!AI$17-$K135/12)*$J135*$F133,0)+MAX((Expenses!AI$16-$K136/12)*$J136*$F133,0)+MAX((Expenses!AI$18-$K137/12)*$J137*$F133,0)))),0)</f>
        <v>0</v>
      </c>
      <c r="AL299" s="515">
        <f>IF(AND(AL$167&lt;=$E133,AL$167&gt;=EOMONTH($D133,0)),IF($G133="NNN",SUM(Expenses!AJ$14:AJ$18)*$F133,IF($G133="FSG",0,IF($G133="MG",SUMPRODUCT(Expenses!AJ$14:AJ$18,$I133:$I137)*$F133,MAX((Expenses!AJ$15-$K133/12)*$J133*$F133,0)+MAX((Expenses!AJ$14-$K134/12)*$J134*$F133,0)+MAX((Expenses!AJ$17-$K135/12)*$J135*$F133,0)+MAX((Expenses!AJ$16-$K136/12)*$J136*$F133,0)+MAX((Expenses!AJ$18-$K137/12)*$J137*$F133,0)))),0)</f>
        <v>0</v>
      </c>
      <c r="AM299" s="515">
        <f>IF(AND(AM$167&lt;=$E133,AM$167&gt;=EOMONTH($D133,0)),IF($G133="NNN",SUM(Expenses!AK$14:AK$18)*$F133,IF($G133="FSG",0,IF($G133="MG",SUMPRODUCT(Expenses!AK$14:AK$18,$I133:$I137)*$F133,MAX((Expenses!AK$15-$K133/12)*$J133*$F133,0)+MAX((Expenses!AK$14-$K134/12)*$J134*$F133,0)+MAX((Expenses!AK$17-$K135/12)*$J135*$F133,0)+MAX((Expenses!AK$16-$K136/12)*$J136*$F133,0)+MAX((Expenses!AK$18-$K137/12)*$J137*$F133,0)))),0)</f>
        <v>0</v>
      </c>
      <c r="AN299" s="515">
        <f>IF(AND(AN$167&lt;=$E133,AN$167&gt;=EOMONTH($D133,0)),IF($G133="NNN",SUM(Expenses!AL$14:AL$18)*$F133,IF($G133="FSG",0,IF($G133="MG",SUMPRODUCT(Expenses!AL$14:AL$18,$I133:$I137)*$F133,MAX((Expenses!AL$15-$K133/12)*$J133*$F133,0)+MAX((Expenses!AL$14-$K134/12)*$J134*$F133,0)+MAX((Expenses!AL$17-$K135/12)*$J135*$F133,0)+MAX((Expenses!AL$16-$K136/12)*$J136*$F133,0)+MAX((Expenses!AL$18-$K137/12)*$J137*$F133,0)))),0)</f>
        <v>0</v>
      </c>
      <c r="AO299" s="515">
        <f>IF(AND(AO$167&lt;=$E133,AO$167&gt;=EOMONTH($D133,0)),IF($G133="NNN",SUM(Expenses!AM$14:AM$18)*$F133,IF($G133="FSG",0,IF($G133="MG",SUMPRODUCT(Expenses!AM$14:AM$18,$I133:$I137)*$F133,MAX((Expenses!AM$15-$K133/12)*$J133*$F133,0)+MAX((Expenses!AM$14-$K134/12)*$J134*$F133,0)+MAX((Expenses!AM$17-$K135/12)*$J135*$F133,0)+MAX((Expenses!AM$16-$K136/12)*$J136*$F133,0)+MAX((Expenses!AM$18-$K137/12)*$J137*$F133,0)))),0)</f>
        <v>0</v>
      </c>
      <c r="AP299" s="515">
        <f>IF(AND(AP$167&lt;=$E133,AP$167&gt;=EOMONTH($D133,0)),IF($G133="NNN",SUM(Expenses!AN$14:AN$18)*$F133,IF($G133="FSG",0,IF($G133="MG",SUMPRODUCT(Expenses!AN$14:AN$18,$I133:$I137)*$F133,MAX((Expenses!AN$15-$K133/12)*$J133*$F133,0)+MAX((Expenses!AN$14-$K134/12)*$J134*$F133,0)+MAX((Expenses!AN$17-$K135/12)*$J135*$F133,0)+MAX((Expenses!AN$16-$K136/12)*$J136*$F133,0)+MAX((Expenses!AN$18-$K137/12)*$J137*$F133,0)))),0)</f>
        <v>0</v>
      </c>
      <c r="AQ299" s="515">
        <f>IF(AND(AQ$167&lt;=$E133,AQ$167&gt;=EOMONTH($D133,0)),IF($G133="NNN",SUM(Expenses!AO$14:AO$18)*$F133,IF($G133="FSG",0,IF($G133="MG",SUMPRODUCT(Expenses!AO$14:AO$18,$I133:$I137)*$F133,MAX((Expenses!AO$15-$K133/12)*$J133*$F133,0)+MAX((Expenses!AO$14-$K134/12)*$J134*$F133,0)+MAX((Expenses!AO$17-$K135/12)*$J135*$F133,0)+MAX((Expenses!AO$16-$K136/12)*$J136*$F133,0)+MAX((Expenses!AO$18-$K137/12)*$J137*$F133,0)))),0)</f>
        <v>0</v>
      </c>
      <c r="AR299" s="515">
        <f>IF(AND(AR$167&lt;=$E133,AR$167&gt;=EOMONTH($D133,0)),IF($G133="NNN",SUM(Expenses!AP$14:AP$18)*$F133,IF($G133="FSG",0,IF($G133="MG",SUMPRODUCT(Expenses!AP$14:AP$18,$I133:$I137)*$F133,MAX((Expenses!AP$15-$K133/12)*$J133*$F133,0)+MAX((Expenses!AP$14-$K134/12)*$J134*$F133,0)+MAX((Expenses!AP$17-$K135/12)*$J135*$F133,0)+MAX((Expenses!AP$16-$K136/12)*$J136*$F133,0)+MAX((Expenses!AP$18-$K137/12)*$J137*$F133,0)))),0)</f>
        <v>0</v>
      </c>
      <c r="AS299" s="515">
        <f>IF(AND(AS$167&lt;=$E133,AS$167&gt;=EOMONTH($D133,0)),IF($G133="NNN",SUM(Expenses!AQ$14:AQ$18)*$F133,IF($G133="FSG",0,IF($G133="MG",SUMPRODUCT(Expenses!AQ$14:AQ$18,$I133:$I137)*$F133,MAX((Expenses!AQ$15-$K133/12)*$J133*$F133,0)+MAX((Expenses!AQ$14-$K134/12)*$J134*$F133,0)+MAX((Expenses!AQ$17-$K135/12)*$J135*$F133,0)+MAX((Expenses!AQ$16-$K136/12)*$J136*$F133,0)+MAX((Expenses!AQ$18-$K137/12)*$J137*$F133,0)))),0)</f>
        <v>0</v>
      </c>
      <c r="AT299" s="515">
        <f>IF(AND(AT$167&lt;=$E133,AT$167&gt;=EOMONTH($D133,0)),IF($G133="NNN",SUM(Expenses!AR$14:AR$18)*$F133,IF($G133="FSG",0,IF($G133="MG",SUMPRODUCT(Expenses!AR$14:AR$18,$I133:$I137)*$F133,MAX((Expenses!AR$15-$K133/12)*$J133*$F133,0)+MAX((Expenses!AR$14-$K134/12)*$J134*$F133,0)+MAX((Expenses!AR$17-$K135/12)*$J135*$F133,0)+MAX((Expenses!AR$16-$K136/12)*$J136*$F133,0)+MAX((Expenses!AR$18-$K137/12)*$J137*$F133,0)))),0)</f>
        <v>0</v>
      </c>
      <c r="AU299" s="515">
        <f>IF(AND(AU$167&lt;=$E133,AU$167&gt;=EOMONTH($D133,0)),IF($G133="NNN",SUM(Expenses!AS$14:AS$18)*$F133,IF($G133="FSG",0,IF($G133="MG",SUMPRODUCT(Expenses!AS$14:AS$18,$I133:$I137)*$F133,MAX((Expenses!AS$15-$K133/12)*$J133*$F133,0)+MAX((Expenses!AS$14-$K134/12)*$J134*$F133,0)+MAX((Expenses!AS$17-$K135/12)*$J135*$F133,0)+MAX((Expenses!AS$16-$K136/12)*$J136*$F133,0)+MAX((Expenses!AS$18-$K137/12)*$J137*$F133,0)))),0)</f>
        <v>0</v>
      </c>
      <c r="AV299" s="515">
        <f>IF(AND(AV$167&lt;=$E133,AV$167&gt;=EOMONTH($D133,0)),IF($G133="NNN",SUM(Expenses!AT$14:AT$18)*$F133,IF($G133="FSG",0,IF($G133="MG",SUMPRODUCT(Expenses!AT$14:AT$18,$I133:$I137)*$F133,MAX((Expenses!AT$15-$K133/12)*$J133*$F133,0)+MAX((Expenses!AT$14-$K134/12)*$J134*$F133,0)+MAX((Expenses!AT$17-$K135/12)*$J135*$F133,0)+MAX((Expenses!AT$16-$K136/12)*$J136*$F133,0)+MAX((Expenses!AT$18-$K137/12)*$J137*$F133,0)))),0)</f>
        <v>0</v>
      </c>
      <c r="AW299" s="515">
        <f>IF(AND(AW$167&lt;=$E133,AW$167&gt;=EOMONTH($D133,0)),IF($G133="NNN",SUM(Expenses!AU$14:AU$18)*$F133,IF($G133="FSG",0,IF($G133="MG",SUMPRODUCT(Expenses!AU$14:AU$18,$I133:$I137)*$F133,MAX((Expenses!AU$15-$K133/12)*$J133*$F133,0)+MAX((Expenses!AU$14-$K134/12)*$J134*$F133,0)+MAX((Expenses!AU$17-$K135/12)*$J135*$F133,0)+MAX((Expenses!AU$16-$K136/12)*$J136*$F133,0)+MAX((Expenses!AU$18-$K137/12)*$J137*$F133,0)))),0)</f>
        <v>0</v>
      </c>
      <c r="AX299" s="515">
        <f>IF(AND(AX$167&lt;=$E133,AX$167&gt;=EOMONTH($D133,0)),IF($G133="NNN",SUM(Expenses!AV$14:AV$18)*$F133,IF($G133="FSG",0,IF($G133="MG",SUMPRODUCT(Expenses!AV$14:AV$18,$I133:$I137)*$F133,MAX((Expenses!AV$15-$K133/12)*$J133*$F133,0)+MAX((Expenses!AV$14-$K134/12)*$J134*$F133,0)+MAX((Expenses!AV$17-$K135/12)*$J135*$F133,0)+MAX((Expenses!AV$16-$K136/12)*$J136*$F133,0)+MAX((Expenses!AV$18-$K137/12)*$J137*$F133,0)))),0)</f>
        <v>0</v>
      </c>
      <c r="AY299" s="515">
        <f>IF(AND(AY$167&lt;=$E133,AY$167&gt;=EOMONTH($D133,0)),IF($G133="NNN",SUM(Expenses!AW$14:AW$18)*$F133,IF($G133="FSG",0,IF($G133="MG",SUMPRODUCT(Expenses!AW$14:AW$18,$I133:$I137)*$F133,MAX((Expenses!AW$15-$K133/12)*$J133*$F133,0)+MAX((Expenses!AW$14-$K134/12)*$J134*$F133,0)+MAX((Expenses!AW$17-$K135/12)*$J135*$F133,0)+MAX((Expenses!AW$16-$K136/12)*$J136*$F133,0)+MAX((Expenses!AW$18-$K137/12)*$J137*$F133,0)))),0)</f>
        <v>0</v>
      </c>
      <c r="AZ299" s="515">
        <f>IF(AND(AZ$167&lt;=$E133,AZ$167&gt;=EOMONTH($D133,0)),IF($G133="NNN",SUM(Expenses!AX$14:AX$18)*$F133,IF($G133="FSG",0,IF($G133="MG",SUMPRODUCT(Expenses!AX$14:AX$18,$I133:$I137)*$F133,MAX((Expenses!AX$15-$K133/12)*$J133*$F133,0)+MAX((Expenses!AX$14-$K134/12)*$J134*$F133,0)+MAX((Expenses!AX$17-$K135/12)*$J135*$F133,0)+MAX((Expenses!AX$16-$K136/12)*$J136*$F133,0)+MAX((Expenses!AX$18-$K137/12)*$J137*$F133,0)))),0)</f>
        <v>0</v>
      </c>
      <c r="BA299" s="515">
        <f>IF(AND(BA$167&lt;=$E133,BA$167&gt;=EOMONTH($D133,0)),IF($G133="NNN",SUM(Expenses!AY$14:AY$18)*$F133,IF($G133="FSG",0,IF($G133="MG",SUMPRODUCT(Expenses!AY$14:AY$18,$I133:$I137)*$F133,MAX((Expenses!AY$15-$K133/12)*$J133*$F133,0)+MAX((Expenses!AY$14-$K134/12)*$J134*$F133,0)+MAX((Expenses!AY$17-$K135/12)*$J135*$F133,0)+MAX((Expenses!AY$16-$K136/12)*$J136*$F133,0)+MAX((Expenses!AY$18-$K137/12)*$J137*$F133,0)))),0)</f>
        <v>0</v>
      </c>
      <c r="BB299" s="515">
        <f>IF(AND(BB$167&lt;=$E133,BB$167&gt;=EOMONTH($D133,0)),IF($G133="NNN",SUM(Expenses!AZ$14:AZ$18)*$F133,IF($G133="FSG",0,IF($G133="MG",SUMPRODUCT(Expenses!AZ$14:AZ$18,$I133:$I137)*$F133,MAX((Expenses!AZ$15-$K133/12)*$J133*$F133,0)+MAX((Expenses!AZ$14-$K134/12)*$J134*$F133,0)+MAX((Expenses!AZ$17-$K135/12)*$J135*$F133,0)+MAX((Expenses!AZ$16-$K136/12)*$J136*$F133,0)+MAX((Expenses!AZ$18-$K137/12)*$J137*$F133,0)))),0)</f>
        <v>0</v>
      </c>
      <c r="BC299" s="515">
        <f>IF(AND(BC$167&lt;=$E133,BC$167&gt;=EOMONTH($D133,0)),IF($G133="NNN",SUM(Expenses!BA$14:BA$18)*$F133,IF($G133="FSG",0,IF($G133="MG",SUMPRODUCT(Expenses!BA$14:BA$18,$I133:$I137)*$F133,MAX((Expenses!BA$15-$K133/12)*$J133*$F133,0)+MAX((Expenses!BA$14-$K134/12)*$J134*$F133,0)+MAX((Expenses!BA$17-$K135/12)*$J135*$F133,0)+MAX((Expenses!BA$16-$K136/12)*$J136*$F133,0)+MAX((Expenses!BA$18-$K137/12)*$J137*$F133,0)))),0)</f>
        <v>0</v>
      </c>
      <c r="BD299" s="515">
        <f>IF(AND(BD$167&lt;=$E133,BD$167&gt;=EOMONTH($D133,0)),IF($G133="NNN",SUM(Expenses!BB$14:BB$18)*$F133,IF($G133="FSG",0,IF($G133="MG",SUMPRODUCT(Expenses!BB$14:BB$18,$I133:$I137)*$F133,MAX((Expenses!BB$15-$K133/12)*$J133*$F133,0)+MAX((Expenses!BB$14-$K134/12)*$J134*$F133,0)+MAX((Expenses!BB$17-$K135/12)*$J135*$F133,0)+MAX((Expenses!BB$16-$K136/12)*$J136*$F133,0)+MAX((Expenses!BB$18-$K137/12)*$J137*$F133,0)))),0)</f>
        <v>0</v>
      </c>
      <c r="BE299" s="515">
        <f>IF(AND(BE$167&lt;=$E133,BE$167&gt;=EOMONTH($D133,0)),IF($G133="NNN",SUM(Expenses!BC$14:BC$18)*$F133,IF($G133="FSG",0,IF($G133="MG",SUMPRODUCT(Expenses!BC$14:BC$18,$I133:$I137)*$F133,MAX((Expenses!BC$15-$K133/12)*$J133*$F133,0)+MAX((Expenses!BC$14-$K134/12)*$J134*$F133,0)+MAX((Expenses!BC$17-$K135/12)*$J135*$F133,0)+MAX((Expenses!BC$16-$K136/12)*$J136*$F133,0)+MAX((Expenses!BC$18-$K137/12)*$J137*$F133,0)))),0)</f>
        <v>0</v>
      </c>
      <c r="BF299" s="515">
        <f>IF(AND(BF$167&lt;=$E133,BF$167&gt;=EOMONTH($D133,0)),IF($G133="NNN",SUM(Expenses!BD$14:BD$18)*$F133,IF($G133="FSG",0,IF($G133="MG",SUMPRODUCT(Expenses!BD$14:BD$18,$I133:$I137)*$F133,MAX((Expenses!BD$15-$K133/12)*$J133*$F133,0)+MAX((Expenses!BD$14-$K134/12)*$J134*$F133,0)+MAX((Expenses!BD$17-$K135/12)*$J135*$F133,0)+MAX((Expenses!BD$16-$K136/12)*$J136*$F133,0)+MAX((Expenses!BD$18-$K137/12)*$J137*$F133,0)))),0)</f>
        <v>0</v>
      </c>
      <c r="BG299" s="515">
        <f>IF(AND(BG$167&lt;=$E133,BG$167&gt;=EOMONTH($D133,0)),IF($G133="NNN",SUM(Expenses!BE$14:BE$18)*$F133,IF($G133="FSG",0,IF($G133="MG",SUMPRODUCT(Expenses!BE$14:BE$18,$I133:$I137)*$F133,MAX((Expenses!BE$15-$K133/12)*$J133*$F133,0)+MAX((Expenses!BE$14-$K134/12)*$J134*$F133,0)+MAX((Expenses!BE$17-$K135/12)*$J135*$F133,0)+MAX((Expenses!BE$16-$K136/12)*$J136*$F133,0)+MAX((Expenses!BE$18-$K137/12)*$J137*$F133,0)))),0)</f>
        <v>0</v>
      </c>
      <c r="BH299" s="515">
        <f>IF(AND(BH$167&lt;=$E133,BH$167&gt;=EOMONTH($D133,0)),IF($G133="NNN",SUM(Expenses!BF$14:BF$18)*$F133,IF($G133="FSG",0,IF($G133="MG",SUMPRODUCT(Expenses!BF$14:BF$18,$I133:$I137)*$F133,MAX((Expenses!BF$15-$K133/12)*$J133*$F133,0)+MAX((Expenses!BF$14-$K134/12)*$J134*$F133,0)+MAX((Expenses!BF$17-$K135/12)*$J135*$F133,0)+MAX((Expenses!BF$16-$K136/12)*$J136*$F133,0)+MAX((Expenses!BF$18-$K137/12)*$J137*$F133,0)))),0)</f>
        <v>0</v>
      </c>
      <c r="BI299" s="515">
        <f>IF(AND(BI$167&lt;=$E133,BI$167&gt;=EOMONTH($D133,0)),IF($G133="NNN",SUM(Expenses!BG$14:BG$18)*$F133,IF($G133="FSG",0,IF($G133="MG",SUMPRODUCT(Expenses!BG$14:BG$18,$I133:$I137)*$F133,MAX((Expenses!BG$15-$K133/12)*$J133*$F133,0)+MAX((Expenses!BG$14-$K134/12)*$J134*$F133,0)+MAX((Expenses!BG$17-$K135/12)*$J135*$F133,0)+MAX((Expenses!BG$16-$K136/12)*$J136*$F133,0)+MAX((Expenses!BG$18-$K137/12)*$J137*$F133,0)))),0)</f>
        <v>0</v>
      </c>
      <c r="BJ299" s="515">
        <f>IF(AND(BJ$167&lt;=$E133,BJ$167&gt;=EOMONTH($D133,0)),IF($G133="NNN",SUM(Expenses!BH$14:BH$18)*$F133,IF($G133="FSG",0,IF($G133="MG",SUMPRODUCT(Expenses!BH$14:BH$18,$I133:$I137)*$F133,MAX((Expenses!BH$15-$K133/12)*$J133*$F133,0)+MAX((Expenses!BH$14-$K134/12)*$J134*$F133,0)+MAX((Expenses!BH$17-$K135/12)*$J135*$F133,0)+MAX((Expenses!BH$16-$K136/12)*$J136*$F133,0)+MAX((Expenses!BH$18-$K137/12)*$J137*$F133,0)))),0)</f>
        <v>0</v>
      </c>
      <c r="BK299" s="515">
        <f>IF(AND(BK$167&lt;=$E133,BK$167&gt;=EOMONTH($D133,0)),IF($G133="NNN",SUM(Expenses!BI$14:BI$18)*$F133,IF($G133="FSG",0,IF($G133="MG",SUMPRODUCT(Expenses!BI$14:BI$18,$I133:$I137)*$F133,MAX((Expenses!BI$15-$K133/12)*$J133*$F133,0)+MAX((Expenses!BI$14-$K134/12)*$J134*$F133,0)+MAX((Expenses!BI$17-$K135/12)*$J135*$F133,0)+MAX((Expenses!BI$16-$K136/12)*$J136*$F133,0)+MAX((Expenses!BI$18-$K137/12)*$J137*$F133,0)))),0)</f>
        <v>0</v>
      </c>
      <c r="BL299" s="515">
        <f>IF(AND(BL$167&lt;=$E133,BL$167&gt;=EOMONTH($D133,0)),IF($G133="NNN",SUM(Expenses!BJ$14:BJ$18)*$F133,IF($G133="FSG",0,IF($G133="MG",SUMPRODUCT(Expenses!BJ$14:BJ$18,$I133:$I137)*$F133,MAX((Expenses!BJ$15-$K133/12)*$J133*$F133,0)+MAX((Expenses!BJ$14-$K134/12)*$J134*$F133,0)+MAX((Expenses!BJ$17-$K135/12)*$J135*$F133,0)+MAX((Expenses!BJ$16-$K136/12)*$J136*$F133,0)+MAX((Expenses!BJ$18-$K137/12)*$J137*$F133,0)))),0)</f>
        <v>0</v>
      </c>
      <c r="BM299" s="515">
        <f>IF(AND(BM$167&lt;=$E133,BM$167&gt;=EOMONTH($D133,0)),IF($G133="NNN",SUM(Expenses!BK$14:BK$18)*$F133,IF($G133="FSG",0,IF($G133="MG",SUMPRODUCT(Expenses!BK$14:BK$18,$I133:$I137)*$F133,MAX((Expenses!BK$15-$K133/12)*$J133*$F133,0)+MAX((Expenses!BK$14-$K134/12)*$J134*$F133,0)+MAX((Expenses!BK$17-$K135/12)*$J135*$F133,0)+MAX((Expenses!BK$16-$K136/12)*$J136*$F133,0)+MAX((Expenses!BK$18-$K137/12)*$J137*$F133,0)))),0)</f>
        <v>0</v>
      </c>
      <c r="BN299" s="515">
        <f>IF(AND(BN$167&lt;=$E133,BN$167&gt;=EOMONTH($D133,0)),IF($G133="NNN",SUM(Expenses!BL$14:BL$18)*$F133,IF($G133="FSG",0,IF($G133="MG",SUMPRODUCT(Expenses!BL$14:BL$18,$I133:$I137)*$F133,MAX((Expenses!BL$15-$K133/12)*$J133*$F133,0)+MAX((Expenses!BL$14-$K134/12)*$J134*$F133,0)+MAX((Expenses!BL$17-$K135/12)*$J135*$F133,0)+MAX((Expenses!BL$16-$K136/12)*$J136*$F133,0)+MAX((Expenses!BL$18-$K137/12)*$J137*$F133,0)))),0)</f>
        <v>0</v>
      </c>
      <c r="BO299" s="515">
        <f>IF(AND(BO$167&lt;=$E133,BO$167&gt;=EOMONTH($D133,0)),IF($G133="NNN",SUM(Expenses!BM$14:BM$18)*$F133,IF($G133="FSG",0,IF($G133="MG",SUMPRODUCT(Expenses!BM$14:BM$18,$I133:$I137)*$F133,MAX((Expenses!BM$15-$K133/12)*$J133*$F133,0)+MAX((Expenses!BM$14-$K134/12)*$J134*$F133,0)+MAX((Expenses!BM$17-$K135/12)*$J135*$F133,0)+MAX((Expenses!BM$16-$K136/12)*$J136*$F133,0)+MAX((Expenses!BM$18-$K137/12)*$J137*$F133,0)))),0)</f>
        <v>0</v>
      </c>
      <c r="BP299" s="515">
        <f>IF(AND(BP$167&lt;=$E133,BP$167&gt;=EOMONTH($D133,0)),IF($G133="NNN",SUM(Expenses!BN$14:BN$18)*$F133,IF($G133="FSG",0,IF($G133="MG",SUMPRODUCT(Expenses!BN$14:BN$18,$I133:$I137)*$F133,MAX((Expenses!BN$15-$K133/12)*$J133*$F133,0)+MAX((Expenses!BN$14-$K134/12)*$J134*$F133,0)+MAX((Expenses!BN$17-$K135/12)*$J135*$F133,0)+MAX((Expenses!BN$16-$K136/12)*$J136*$F133,0)+MAX((Expenses!BN$18-$K137/12)*$J137*$F133,0)))),0)</f>
        <v>0</v>
      </c>
      <c r="BQ299" s="515">
        <f>IF(AND(BQ$167&lt;=$E133,BQ$167&gt;=EOMONTH($D133,0)),IF($G133="NNN",SUM(Expenses!BO$14:BO$18)*$F133,IF($G133="FSG",0,IF($G133="MG",SUMPRODUCT(Expenses!BO$14:BO$18,$I133:$I137)*$F133,MAX((Expenses!BO$15-$K133/12)*$J133*$F133,0)+MAX((Expenses!BO$14-$K134/12)*$J134*$F133,0)+MAX((Expenses!BO$17-$K135/12)*$J135*$F133,0)+MAX((Expenses!BO$16-$K136/12)*$J136*$F133,0)+MAX((Expenses!BO$18-$K137/12)*$J137*$F133,0)))),0)</f>
        <v>0</v>
      </c>
      <c r="BR299" s="515">
        <f>IF(AND(BR$167&lt;=$E133,BR$167&gt;=EOMONTH($D133,0)),IF($G133="NNN",SUM(Expenses!BP$14:BP$18)*$F133,IF($G133="FSG",0,IF($G133="MG",SUMPRODUCT(Expenses!BP$14:BP$18,$I133:$I137)*$F133,MAX((Expenses!BP$15-$K133/12)*$J133*$F133,0)+MAX((Expenses!BP$14-$K134/12)*$J134*$F133,0)+MAX((Expenses!BP$17-$K135/12)*$J135*$F133,0)+MAX((Expenses!BP$16-$K136/12)*$J136*$F133,0)+MAX((Expenses!BP$18-$K137/12)*$J137*$F133,0)))),0)</f>
        <v>0</v>
      </c>
      <c r="BS299" s="515">
        <f>IF(AND(BS$167&lt;=$E133,BS$167&gt;=EOMONTH($D133,0)),IF($G133="NNN",SUM(Expenses!BQ$14:BQ$18)*$F133,IF($G133="FSG",0,IF($G133="MG",SUMPRODUCT(Expenses!BQ$14:BQ$18,$I133:$I137)*$F133,MAX((Expenses!BQ$15-$K133/12)*$J133*$F133,0)+MAX((Expenses!BQ$14-$K134/12)*$J134*$F133,0)+MAX((Expenses!BQ$17-$K135/12)*$J135*$F133,0)+MAX((Expenses!BQ$16-$K136/12)*$J136*$F133,0)+MAX((Expenses!BQ$18-$K137/12)*$J137*$F133,0)))),0)</f>
        <v>0</v>
      </c>
      <c r="BT299" s="515">
        <f>IF(AND(BT$167&lt;=$E133,BT$167&gt;=EOMONTH($D133,0)),IF($G133="NNN",SUM(Expenses!BR$14:BR$18)*$F133,IF($G133="FSG",0,IF($G133="MG",SUMPRODUCT(Expenses!BR$14:BR$18,$I133:$I137)*$F133,MAX((Expenses!BR$15-$K133/12)*$J133*$F133,0)+MAX((Expenses!BR$14-$K134/12)*$J134*$F133,0)+MAX((Expenses!BR$17-$K135/12)*$J135*$F133,0)+MAX((Expenses!BR$16-$K136/12)*$J136*$F133,0)+MAX((Expenses!BR$18-$K137/12)*$J137*$F133,0)))),0)</f>
        <v>0</v>
      </c>
      <c r="BU299" s="515">
        <f>IF(AND(BU$167&lt;=$E133,BU$167&gt;=EOMONTH($D133,0)),IF($G133="NNN",SUM(Expenses!BS$14:BS$18)*$F133,IF($G133="FSG",0,IF($G133="MG",SUMPRODUCT(Expenses!BS$14:BS$18,$I133:$I137)*$F133,MAX((Expenses!BS$15-$K133/12)*$J133*$F133,0)+MAX((Expenses!BS$14-$K134/12)*$J134*$F133,0)+MAX((Expenses!BS$17-$K135/12)*$J135*$F133,0)+MAX((Expenses!BS$16-$K136/12)*$J136*$F133,0)+MAX((Expenses!BS$18-$K137/12)*$J137*$F133,0)))),0)</f>
        <v>0</v>
      </c>
      <c r="BV299" s="515">
        <f>IF(AND(BV$167&lt;=$E133,BV$167&gt;=EOMONTH($D133,0)),IF($G133="NNN",SUM(Expenses!BT$14:BT$18)*$F133,IF($G133="FSG",0,IF($G133="MG",SUMPRODUCT(Expenses!BT$14:BT$18,$I133:$I137)*$F133,MAX((Expenses!BT$15-$K133/12)*$J133*$F133,0)+MAX((Expenses!BT$14-$K134/12)*$J134*$F133,0)+MAX((Expenses!BT$17-$K135/12)*$J135*$F133,0)+MAX((Expenses!BT$16-$K136/12)*$J136*$F133,0)+MAX((Expenses!BT$18-$K137/12)*$J137*$F133,0)))),0)</f>
        <v>0</v>
      </c>
      <c r="BW299" s="515">
        <f>IF(AND(BW$167&lt;=$E133,BW$167&gt;=EOMONTH($D133,0)),IF($G133="NNN",SUM(Expenses!BU$14:BU$18)*$F133,IF($G133="FSG",0,IF($G133="MG",SUMPRODUCT(Expenses!BU$14:BU$18,$I133:$I137)*$F133,MAX((Expenses!BU$15-$K133/12)*$J133*$F133,0)+MAX((Expenses!BU$14-$K134/12)*$J134*$F133,0)+MAX((Expenses!BU$17-$K135/12)*$J135*$F133,0)+MAX((Expenses!BU$16-$K136/12)*$J136*$F133,0)+MAX((Expenses!BU$18-$K137/12)*$J137*$F133,0)))),0)</f>
        <v>0</v>
      </c>
      <c r="BX299" s="515">
        <f>IF(AND(BX$167&lt;=$E133,BX$167&gt;=EOMONTH($D133,0)),IF($G133="NNN",SUM(Expenses!BV$14:BV$18)*$F133,IF($G133="FSG",0,IF($G133="MG",SUMPRODUCT(Expenses!BV$14:BV$18,$I133:$I137)*$F133,MAX((Expenses!BV$15-$K133/12)*$J133*$F133,0)+MAX((Expenses!BV$14-$K134/12)*$J134*$F133,0)+MAX((Expenses!BV$17-$K135/12)*$J135*$F133,0)+MAX((Expenses!BV$16-$K136/12)*$J136*$F133,0)+MAX((Expenses!BV$18-$K137/12)*$J137*$F133,0)))),0)</f>
        <v>0</v>
      </c>
      <c r="BY299" s="515">
        <f>IF(AND(BY$167&lt;=$E133,BY$167&gt;=EOMONTH($D133,0)),IF($G133="NNN",SUM(Expenses!BW$14:BW$18)*$F133,IF($G133="FSG",0,IF($G133="MG",SUMPRODUCT(Expenses!BW$14:BW$18,$I133:$I137)*$F133,MAX((Expenses!BW$15-$K133/12)*$J133*$F133,0)+MAX((Expenses!BW$14-$K134/12)*$J134*$F133,0)+MAX((Expenses!BW$17-$K135/12)*$J135*$F133,0)+MAX((Expenses!BW$16-$K136/12)*$J136*$F133,0)+MAX((Expenses!BW$18-$K137/12)*$J137*$F133,0)))),0)</f>
        <v>0</v>
      </c>
      <c r="BZ299" s="515">
        <f>IF(AND(BZ$167&lt;=$E133,BZ$167&gt;=EOMONTH($D133,0)),IF($G133="NNN",SUM(Expenses!BX$14:BX$18)*$F133,IF($G133="FSG",0,IF($G133="MG",SUMPRODUCT(Expenses!BX$14:BX$18,$I133:$I137)*$F133,MAX((Expenses!BX$15-$K133/12)*$J133*$F133,0)+MAX((Expenses!BX$14-$K134/12)*$J134*$F133,0)+MAX((Expenses!BX$17-$K135/12)*$J135*$F133,0)+MAX((Expenses!BX$16-$K136/12)*$J136*$F133,0)+MAX((Expenses!BX$18-$K137/12)*$J137*$F133,0)))),0)</f>
        <v>0</v>
      </c>
      <c r="CA299" s="515">
        <f>IF(AND(CA$167&lt;=$E133,CA$167&gt;=EOMONTH($D133,0)),IF($G133="NNN",SUM(Expenses!BY$14:BY$18)*$F133,IF($G133="FSG",0,IF($G133="MG",SUMPRODUCT(Expenses!BY$14:BY$18,$I133:$I137)*$F133,MAX((Expenses!BY$15-$K133/12)*$J133*$F133,0)+MAX((Expenses!BY$14-$K134/12)*$J134*$F133,0)+MAX((Expenses!BY$17-$K135/12)*$J135*$F133,0)+MAX((Expenses!BY$16-$K136/12)*$J136*$F133,0)+MAX((Expenses!BY$18-$K137/12)*$J137*$F133,0)))),0)</f>
        <v>0</v>
      </c>
      <c r="CB299" s="515">
        <f>IF(AND(CB$167&lt;=$E133,CB$167&gt;=EOMONTH($D133,0)),IF($G133="NNN",SUM(Expenses!BZ$14:BZ$18)*$F133,IF($G133="FSG",0,IF($G133="MG",SUMPRODUCT(Expenses!BZ$14:BZ$18,$I133:$I137)*$F133,MAX((Expenses!BZ$15-$K133/12)*$J133*$F133,0)+MAX((Expenses!BZ$14-$K134/12)*$J134*$F133,0)+MAX((Expenses!BZ$17-$K135/12)*$J135*$F133,0)+MAX((Expenses!BZ$16-$K136/12)*$J136*$F133,0)+MAX((Expenses!BZ$18-$K137/12)*$J137*$F133,0)))),0)</f>
        <v>0</v>
      </c>
      <c r="CC299" s="515">
        <f>IF(AND(CC$167&lt;=$E133,CC$167&gt;=EOMONTH($D133,0)),IF($G133="NNN",SUM(Expenses!CA$14:CA$18)*$F133,IF($G133="FSG",0,IF($G133="MG",SUMPRODUCT(Expenses!CA$14:CA$18,$I133:$I137)*$F133,MAX((Expenses!CA$15-$K133/12)*$J133*$F133,0)+MAX((Expenses!CA$14-$K134/12)*$J134*$F133,0)+MAX((Expenses!CA$17-$K135/12)*$J135*$F133,0)+MAX((Expenses!CA$16-$K136/12)*$J136*$F133,0)+MAX((Expenses!CA$18-$K137/12)*$J137*$F133,0)))),0)</f>
        <v>0</v>
      </c>
      <c r="CD299" s="515">
        <f>IF(AND(CD$167&lt;=$E133,CD$167&gt;=EOMONTH($D133,0)),IF($G133="NNN",SUM(Expenses!CB$14:CB$18)*$F133,IF($G133="FSG",0,IF($G133="MG",SUMPRODUCT(Expenses!CB$14:CB$18,$I133:$I137)*$F133,MAX((Expenses!CB$15-$K133/12)*$J133*$F133,0)+MAX((Expenses!CB$14-$K134/12)*$J134*$F133,0)+MAX((Expenses!CB$17-$K135/12)*$J135*$F133,0)+MAX((Expenses!CB$16-$K136/12)*$J136*$F133,0)+MAX((Expenses!CB$18-$K137/12)*$J137*$F133,0)))),0)</f>
        <v>0</v>
      </c>
      <c r="CE299" s="515">
        <f>IF(AND(CE$167&lt;=$E133,CE$167&gt;=EOMONTH($D133,0)),IF($G133="NNN",SUM(Expenses!CC$14:CC$18)*$F133,IF($G133="FSG",0,IF($G133="MG",SUMPRODUCT(Expenses!CC$14:CC$18,$I133:$I137)*$F133,MAX((Expenses!CC$15-$K133/12)*$J133*$F133,0)+MAX((Expenses!CC$14-$K134/12)*$J134*$F133,0)+MAX((Expenses!CC$17-$K135/12)*$J135*$F133,0)+MAX((Expenses!CC$16-$K136/12)*$J136*$F133,0)+MAX((Expenses!CC$18-$K137/12)*$J137*$F133,0)))),0)</f>
        <v>0</v>
      </c>
      <c r="CF299" s="515">
        <f>IF(AND(CF$167&lt;=$E133,CF$167&gt;=EOMONTH($D133,0)),IF($G133="NNN",SUM(Expenses!CD$14:CD$18)*$F133,IF($G133="FSG",0,IF($G133="MG",SUMPRODUCT(Expenses!CD$14:CD$18,$I133:$I137)*$F133,MAX((Expenses!CD$15-$K133/12)*$J133*$F133,0)+MAX((Expenses!CD$14-$K134/12)*$J134*$F133,0)+MAX((Expenses!CD$17-$K135/12)*$J135*$F133,0)+MAX((Expenses!CD$16-$K136/12)*$J136*$F133,0)+MAX((Expenses!CD$18-$K137/12)*$J137*$F133,0)))),0)</f>
        <v>0</v>
      </c>
      <c r="CG299" s="515">
        <f>IF(AND(CG$167&lt;=$E133,CG$167&gt;=EOMONTH($D133,0)),IF($G133="NNN",SUM(Expenses!CE$14:CE$18)*$F133,IF($G133="FSG",0,IF($G133="MG",SUMPRODUCT(Expenses!CE$14:CE$18,$I133:$I137)*$F133,MAX((Expenses!CE$15-$K133/12)*$J133*$F133,0)+MAX((Expenses!CE$14-$K134/12)*$J134*$F133,0)+MAX((Expenses!CE$17-$K135/12)*$J135*$F133,0)+MAX((Expenses!CE$16-$K136/12)*$J136*$F133,0)+MAX((Expenses!CE$18-$K137/12)*$J137*$F133,0)))),0)</f>
        <v>0</v>
      </c>
      <c r="CH299" s="515">
        <f>IF(AND(CH$167&lt;=$E133,CH$167&gt;=EOMONTH($D133,0)),IF($G133="NNN",SUM(Expenses!CF$14:CF$18)*$F133,IF($G133="FSG",0,IF($G133="MG",SUMPRODUCT(Expenses!CF$14:CF$18,$I133:$I137)*$F133,MAX((Expenses!CF$15-$K133/12)*$J133*$F133,0)+MAX((Expenses!CF$14-$K134/12)*$J134*$F133,0)+MAX((Expenses!CF$17-$K135/12)*$J135*$F133,0)+MAX((Expenses!CF$16-$K136/12)*$J136*$F133,0)+MAX((Expenses!CF$18-$K137/12)*$J137*$F133,0)))),0)</f>
        <v>0</v>
      </c>
      <c r="CI299" s="515">
        <f>IF(AND(CI$167&lt;=$E133,CI$167&gt;=EOMONTH($D133,0)),IF($G133="NNN",SUM(Expenses!CG$14:CG$18)*$F133,IF($G133="FSG",0,IF($G133="MG",SUMPRODUCT(Expenses!CG$14:CG$18,$I133:$I137)*$F133,MAX((Expenses!CG$15-$K133/12)*$J133*$F133,0)+MAX((Expenses!CG$14-$K134/12)*$J134*$F133,0)+MAX((Expenses!CG$17-$K135/12)*$J135*$F133,0)+MAX((Expenses!CG$16-$K136/12)*$J136*$F133,0)+MAX((Expenses!CG$18-$K137/12)*$J137*$F133,0)))),0)</f>
        <v>0</v>
      </c>
      <c r="CJ299" s="515">
        <f>IF(AND(CJ$167&lt;=$E133,CJ$167&gt;=EOMONTH($D133,0)),IF($G133="NNN",SUM(Expenses!CH$14:CH$18)*$F133,IF($G133="FSG",0,IF($G133="MG",SUMPRODUCT(Expenses!CH$14:CH$18,$I133:$I137)*$F133,MAX((Expenses!CH$15-$K133/12)*$J133*$F133,0)+MAX((Expenses!CH$14-$K134/12)*$J134*$F133,0)+MAX((Expenses!CH$17-$K135/12)*$J135*$F133,0)+MAX((Expenses!CH$16-$K136/12)*$J136*$F133,0)+MAX((Expenses!CH$18-$K137/12)*$J137*$F133,0)))),0)</f>
        <v>0</v>
      </c>
      <c r="CK299" s="515">
        <f>IF(AND(CK$167&lt;=$E133,CK$167&gt;=EOMONTH($D133,0)),IF($G133="NNN",SUM(Expenses!CI$14:CI$18)*$F133,IF($G133="FSG",0,IF($G133="MG",SUMPRODUCT(Expenses!CI$14:CI$18,$I133:$I137)*$F133,MAX((Expenses!CI$15-$K133/12)*$J133*$F133,0)+MAX((Expenses!CI$14-$K134/12)*$J134*$F133,0)+MAX((Expenses!CI$17-$K135/12)*$J135*$F133,0)+MAX((Expenses!CI$16-$K136/12)*$J136*$F133,0)+MAX((Expenses!CI$18-$K137/12)*$J137*$F133,0)))),0)</f>
        <v>0</v>
      </c>
      <c r="CL299" s="515">
        <f>IF(AND(CL$167&lt;=$E133,CL$167&gt;=EOMONTH($D133,0)),IF($G133="NNN",SUM(Expenses!CJ$14:CJ$18)*$F133,IF($G133="FSG",0,IF($G133="MG",SUMPRODUCT(Expenses!CJ$14:CJ$18,$I133:$I137)*$F133,MAX((Expenses!CJ$15-$K133/12)*$J133*$F133,0)+MAX((Expenses!CJ$14-$K134/12)*$J134*$F133,0)+MAX((Expenses!CJ$17-$K135/12)*$J135*$F133,0)+MAX((Expenses!CJ$16-$K136/12)*$J136*$F133,0)+MAX((Expenses!CJ$18-$K137/12)*$J137*$F133,0)))),0)</f>
        <v>0</v>
      </c>
      <c r="CM299" s="515">
        <f>IF(AND(CM$167&lt;=$E133,CM$167&gt;=EOMONTH($D133,0)),IF($G133="NNN",SUM(Expenses!CK$14:CK$18)*$F133,IF($G133="FSG",0,IF($G133="MG",SUMPRODUCT(Expenses!CK$14:CK$18,$I133:$I137)*$F133,MAX((Expenses!CK$15-$K133/12)*$J133*$F133,0)+MAX((Expenses!CK$14-$K134/12)*$J134*$F133,0)+MAX((Expenses!CK$17-$K135/12)*$J135*$F133,0)+MAX((Expenses!CK$16-$K136/12)*$J136*$F133,0)+MAX((Expenses!CK$18-$K137/12)*$J137*$F133,0)))),0)</f>
        <v>0</v>
      </c>
      <c r="CN299" s="515">
        <f>IF(AND(CN$167&lt;=$E133,CN$167&gt;=EOMONTH($D133,0)),IF($G133="NNN",SUM(Expenses!CL$14:CL$18)*$F133,IF($G133="FSG",0,IF($G133="MG",SUMPRODUCT(Expenses!CL$14:CL$18,$I133:$I137)*$F133,MAX((Expenses!CL$15-$K133/12)*$J133*$F133,0)+MAX((Expenses!CL$14-$K134/12)*$J134*$F133,0)+MAX((Expenses!CL$17-$K135/12)*$J135*$F133,0)+MAX((Expenses!CL$16-$K136/12)*$J136*$F133,0)+MAX((Expenses!CL$18-$K137/12)*$J137*$F133,0)))),0)</f>
        <v>0</v>
      </c>
      <c r="CO299" s="515">
        <f>IF(AND(CO$167&lt;=$E133,CO$167&gt;=EOMONTH($D133,0)),IF($G133="NNN",SUM(Expenses!CM$14:CM$18)*$F133,IF($G133="FSG",0,IF($G133="MG",SUMPRODUCT(Expenses!CM$14:CM$18,$I133:$I137)*$F133,MAX((Expenses!CM$15-$K133/12)*$J133*$F133,0)+MAX((Expenses!CM$14-$K134/12)*$J134*$F133,0)+MAX((Expenses!CM$17-$K135/12)*$J135*$F133,0)+MAX((Expenses!CM$16-$K136/12)*$J136*$F133,0)+MAX((Expenses!CM$18-$K137/12)*$J137*$F133,0)))),0)</f>
        <v>0</v>
      </c>
      <c r="CP299" s="515">
        <f>IF(AND(CP$167&lt;=$E133,CP$167&gt;=EOMONTH($D133,0)),IF($G133="NNN",SUM(Expenses!CN$14:CN$18)*$F133,IF($G133="FSG",0,IF($G133="MG",SUMPRODUCT(Expenses!CN$14:CN$18,$I133:$I137)*$F133,MAX((Expenses!CN$15-$K133/12)*$J133*$F133,0)+MAX((Expenses!CN$14-$K134/12)*$J134*$F133,0)+MAX((Expenses!CN$17-$K135/12)*$J135*$F133,0)+MAX((Expenses!CN$16-$K136/12)*$J136*$F133,0)+MAX((Expenses!CN$18-$K137/12)*$J137*$F133,0)))),0)</f>
        <v>0</v>
      </c>
      <c r="CQ299" s="515">
        <f>IF(AND(CQ$167&lt;=$E133,CQ$167&gt;=EOMONTH($D133,0)),IF($G133="NNN",SUM(Expenses!CO$14:CO$18)*$F133,IF($G133="FSG",0,IF($G133="MG",SUMPRODUCT(Expenses!CO$14:CO$18,$I133:$I137)*$F133,MAX((Expenses!CO$15-$K133/12)*$J133*$F133,0)+MAX((Expenses!CO$14-$K134/12)*$J134*$F133,0)+MAX((Expenses!CO$17-$K135/12)*$J135*$F133,0)+MAX((Expenses!CO$16-$K136/12)*$J136*$F133,0)+MAX((Expenses!CO$18-$K137/12)*$J137*$F133,0)))),0)</f>
        <v>0</v>
      </c>
      <c r="CR299" s="515">
        <f>IF(AND(CR$167&lt;=$E133,CR$167&gt;=EOMONTH($D133,0)),IF($G133="NNN",SUM(Expenses!CP$14:CP$18)*$F133,IF($G133="FSG",0,IF($G133="MG",SUMPRODUCT(Expenses!CP$14:CP$18,$I133:$I137)*$F133,MAX((Expenses!CP$15-$K133/12)*$J133*$F133,0)+MAX((Expenses!CP$14-$K134/12)*$J134*$F133,0)+MAX((Expenses!CP$17-$K135/12)*$J135*$F133,0)+MAX((Expenses!CP$16-$K136/12)*$J136*$F133,0)+MAX((Expenses!CP$18-$K137/12)*$J137*$F133,0)))),0)</f>
        <v>0</v>
      </c>
      <c r="CS299" s="515">
        <f>IF(AND(CS$167&lt;=$E133,CS$167&gt;=EOMONTH($D133,0)),IF($G133="NNN",SUM(Expenses!CQ$14:CQ$18)*$F133,IF($G133="FSG",0,IF($G133="MG",SUMPRODUCT(Expenses!CQ$14:CQ$18,$I133:$I137)*$F133,MAX((Expenses!CQ$15-$K133/12)*$J133*$F133,0)+MAX((Expenses!CQ$14-$K134/12)*$J134*$F133,0)+MAX((Expenses!CQ$17-$K135/12)*$J135*$F133,0)+MAX((Expenses!CQ$16-$K136/12)*$J136*$F133,0)+MAX((Expenses!CQ$18-$K137/12)*$J137*$F133,0)))),0)</f>
        <v>0</v>
      </c>
      <c r="CT299" s="515">
        <f>IF(AND(CT$167&lt;=$E133,CT$167&gt;=EOMONTH($D133,0)),IF($G133="NNN",SUM(Expenses!CR$14:CR$18)*$F133,IF($G133="FSG",0,IF($G133="MG",SUMPRODUCT(Expenses!CR$14:CR$18,$I133:$I137)*$F133,MAX((Expenses!CR$15-$K133/12)*$J133*$F133,0)+MAX((Expenses!CR$14-$K134/12)*$J134*$F133,0)+MAX((Expenses!CR$17-$K135/12)*$J135*$F133,0)+MAX((Expenses!CR$16-$K136/12)*$J136*$F133,0)+MAX((Expenses!CR$18-$K137/12)*$J137*$F133,0)))),0)</f>
        <v>0</v>
      </c>
      <c r="CU299" s="515">
        <f>IF(AND(CU$167&lt;=$E133,CU$167&gt;=EOMONTH($D133,0)),IF($G133="NNN",SUM(Expenses!CS$14:CS$18)*$F133,IF($G133="FSG",0,IF($G133="MG",SUMPRODUCT(Expenses!CS$14:CS$18,$I133:$I137)*$F133,MAX((Expenses!CS$15-$K133/12)*$J133*$F133,0)+MAX((Expenses!CS$14-$K134/12)*$J134*$F133,0)+MAX((Expenses!CS$17-$K135/12)*$J135*$F133,0)+MAX((Expenses!CS$16-$K136/12)*$J136*$F133,0)+MAX((Expenses!CS$18-$K137/12)*$J137*$F133,0)))),0)</f>
        <v>0</v>
      </c>
      <c r="CV299" s="515">
        <f>IF(AND(CV$167&lt;=$E133,CV$167&gt;=EOMONTH($D133,0)),IF($G133="NNN",SUM(Expenses!CT$14:CT$18)*$F133,IF($G133="FSG",0,IF($G133="MG",SUMPRODUCT(Expenses!CT$14:CT$18,$I133:$I137)*$F133,MAX((Expenses!CT$15-$K133/12)*$J133*$F133,0)+MAX((Expenses!CT$14-$K134/12)*$J134*$F133,0)+MAX((Expenses!CT$17-$K135/12)*$J135*$F133,0)+MAX((Expenses!CT$16-$K136/12)*$J136*$F133,0)+MAX((Expenses!CT$18-$K137/12)*$J137*$F133,0)))),0)</f>
        <v>0</v>
      </c>
      <c r="CW299" s="515">
        <f>IF(AND(CW$167&lt;=$E133,CW$167&gt;=EOMONTH($D133,0)),IF($G133="NNN",SUM(Expenses!CU$14:CU$18)*$F133,IF($G133="FSG",0,IF($G133="MG",SUMPRODUCT(Expenses!CU$14:CU$18,$I133:$I137)*$F133,MAX((Expenses!CU$15-$K133/12)*$J133*$F133,0)+MAX((Expenses!CU$14-$K134/12)*$J134*$F133,0)+MAX((Expenses!CU$17-$K135/12)*$J135*$F133,0)+MAX((Expenses!CU$16-$K136/12)*$J136*$F133,0)+MAX((Expenses!CU$18-$K137/12)*$J137*$F133,0)))),0)</f>
        <v>0</v>
      </c>
      <c r="CX299" s="515">
        <f>IF(AND(CX$167&lt;=$E133,CX$167&gt;=EOMONTH($D133,0)),IF($G133="NNN",SUM(Expenses!CV$14:CV$18)*$F133,IF($G133="FSG",0,IF($G133="MG",SUMPRODUCT(Expenses!CV$14:CV$18,$I133:$I137)*$F133,MAX((Expenses!CV$15-$K133/12)*$J133*$F133,0)+MAX((Expenses!CV$14-$K134/12)*$J134*$F133,0)+MAX((Expenses!CV$17-$K135/12)*$J135*$F133,0)+MAX((Expenses!CV$16-$K136/12)*$J136*$F133,0)+MAX((Expenses!CV$18-$K137/12)*$J137*$F133,0)))),0)</f>
        <v>0</v>
      </c>
      <c r="CY299" s="515">
        <f>IF(AND(CY$167&lt;=$E133,CY$167&gt;=EOMONTH($D133,0)),IF($G133="NNN",SUM(Expenses!CW$14:CW$18)*$F133,IF($G133="FSG",0,IF($G133="MG",SUMPRODUCT(Expenses!CW$14:CW$18,$I133:$I137)*$F133,MAX((Expenses!CW$15-$K133/12)*$J133*$F133,0)+MAX((Expenses!CW$14-$K134/12)*$J134*$F133,0)+MAX((Expenses!CW$17-$K135/12)*$J135*$F133,0)+MAX((Expenses!CW$16-$K136/12)*$J136*$F133,0)+MAX((Expenses!CW$18-$K137/12)*$J137*$F133,0)))),0)</f>
        <v>0</v>
      </c>
      <c r="CZ299" s="515">
        <f>IF(AND(CZ$167&lt;=$E133,CZ$167&gt;=EOMONTH($D133,0)),IF($G133="NNN",SUM(Expenses!CX$14:CX$18)*$F133,IF($G133="FSG",0,IF($G133="MG",SUMPRODUCT(Expenses!CX$14:CX$18,$I133:$I137)*$F133,MAX((Expenses!CX$15-$K133/12)*$J133*$F133,0)+MAX((Expenses!CX$14-$K134/12)*$J134*$F133,0)+MAX((Expenses!CX$17-$K135/12)*$J135*$F133,0)+MAX((Expenses!CX$16-$K136/12)*$J136*$F133,0)+MAX((Expenses!CX$18-$K137/12)*$J137*$F133,0)))),0)</f>
        <v>0</v>
      </c>
      <c r="DA299" s="515">
        <f>IF(AND(DA$167&lt;=$E133,DA$167&gt;=EOMONTH($D133,0)),IF($G133="NNN",SUM(Expenses!CY$14:CY$18)*$F133,IF($G133="FSG",0,IF($G133="MG",SUMPRODUCT(Expenses!CY$14:CY$18,$I133:$I137)*$F133,MAX((Expenses!CY$15-$K133/12)*$J133*$F133,0)+MAX((Expenses!CY$14-$K134/12)*$J134*$F133,0)+MAX((Expenses!CY$17-$K135/12)*$J135*$F133,0)+MAX((Expenses!CY$16-$K136/12)*$J136*$F133,0)+MAX((Expenses!CY$18-$K137/12)*$J137*$F133,0)))),0)</f>
        <v>0</v>
      </c>
      <c r="DB299" s="515">
        <f>IF(AND(DB$167&lt;=$E133,DB$167&gt;=EOMONTH($D133,0)),IF($G133="NNN",SUM(Expenses!CZ$14:CZ$18)*$F133,IF($G133="FSG",0,IF($G133="MG",SUMPRODUCT(Expenses!CZ$14:CZ$18,$I133:$I137)*$F133,MAX((Expenses!CZ$15-$K133/12)*$J133*$F133,0)+MAX((Expenses!CZ$14-$K134/12)*$J134*$F133,0)+MAX((Expenses!CZ$17-$K135/12)*$J135*$F133,0)+MAX((Expenses!CZ$16-$K136/12)*$J136*$F133,0)+MAX((Expenses!CZ$18-$K137/12)*$J137*$F133,0)))),0)</f>
        <v>0</v>
      </c>
      <c r="DC299" s="515">
        <f>IF(AND(DC$167&lt;=$E133,DC$167&gt;=EOMONTH($D133,0)),IF($G133="NNN",SUM(Expenses!DA$14:DA$18)*$F133,IF($G133="FSG",0,IF($G133="MG",SUMPRODUCT(Expenses!DA$14:DA$18,$I133:$I137)*$F133,MAX((Expenses!DA$15-$K133/12)*$J133*$F133,0)+MAX((Expenses!DA$14-$K134/12)*$J134*$F133,0)+MAX((Expenses!DA$17-$K135/12)*$J135*$F133,0)+MAX((Expenses!DA$16-$K136/12)*$J136*$F133,0)+MAX((Expenses!DA$18-$K137/12)*$J137*$F133,0)))),0)</f>
        <v>0</v>
      </c>
      <c r="DD299" s="515">
        <f>IF(AND(DD$167&lt;=$E133,DD$167&gt;=EOMONTH($D133,0)),IF($G133="NNN",SUM(Expenses!DB$14:DB$18)*$F133,IF($G133="FSG",0,IF($G133="MG",SUMPRODUCT(Expenses!DB$14:DB$18,$I133:$I137)*$F133,MAX((Expenses!DB$15-$K133/12)*$J133*$F133,0)+MAX((Expenses!DB$14-$K134/12)*$J134*$F133,0)+MAX((Expenses!DB$17-$K135/12)*$J135*$F133,0)+MAX((Expenses!DB$16-$K136/12)*$J136*$F133,0)+MAX((Expenses!DB$18-$K137/12)*$J137*$F133,0)))),0)</f>
        <v>0</v>
      </c>
      <c r="DE299" s="515">
        <f>IF(AND(DE$167&lt;=$E133,DE$167&gt;=EOMONTH($D133,0)),IF($G133="NNN",SUM(Expenses!DC$14:DC$18)*$F133,IF($G133="FSG",0,IF($G133="MG",SUMPRODUCT(Expenses!DC$14:DC$18,$I133:$I137)*$F133,MAX((Expenses!DC$15-$K133/12)*$J133*$F133,0)+MAX((Expenses!DC$14-$K134/12)*$J134*$F133,0)+MAX((Expenses!DC$17-$K135/12)*$J135*$F133,0)+MAX((Expenses!DC$16-$K136/12)*$J136*$F133,0)+MAX((Expenses!DC$18-$K137/12)*$J137*$F133,0)))),0)</f>
        <v>0</v>
      </c>
      <c r="DF299" s="515">
        <f>IF(AND(DF$167&lt;=$E133,DF$167&gt;=EOMONTH($D133,0)),IF($G133="NNN",SUM(Expenses!DD$14:DD$18)*$F133,IF($G133="FSG",0,IF($G133="MG",SUMPRODUCT(Expenses!DD$14:DD$18,$I133:$I137)*$F133,MAX((Expenses!DD$15-$K133/12)*$J133*$F133,0)+MAX((Expenses!DD$14-$K134/12)*$J134*$F133,0)+MAX((Expenses!DD$17-$K135/12)*$J135*$F133,0)+MAX((Expenses!DD$16-$K136/12)*$J136*$F133,0)+MAX((Expenses!DD$18-$K137/12)*$J137*$F133,0)))),0)</f>
        <v>0</v>
      </c>
      <c r="DG299" s="515">
        <f>IF(AND(DG$167&lt;=$E133,DG$167&gt;=EOMONTH($D133,0)),IF($G133="NNN",SUM(Expenses!DE$14:DE$18)*$F133,IF($G133="FSG",0,IF($G133="MG",SUMPRODUCT(Expenses!DE$14:DE$18,$I133:$I137)*$F133,MAX((Expenses!DE$15-$K133/12)*$J133*$F133,0)+MAX((Expenses!DE$14-$K134/12)*$J134*$F133,0)+MAX((Expenses!DE$17-$K135/12)*$J135*$F133,0)+MAX((Expenses!DE$16-$K136/12)*$J136*$F133,0)+MAX((Expenses!DE$18-$K137/12)*$J137*$F133,0)))),0)</f>
        <v>0</v>
      </c>
      <c r="DH299" s="515">
        <f>IF(AND(DH$167&lt;=$E133,DH$167&gt;=EOMONTH($D133,0)),IF($G133="NNN",SUM(Expenses!DF$14:DF$18)*$F133,IF($G133="FSG",0,IF($G133="MG",SUMPRODUCT(Expenses!DF$14:DF$18,$I133:$I137)*$F133,MAX((Expenses!DF$15-$K133/12)*$J133*$F133,0)+MAX((Expenses!DF$14-$K134/12)*$J134*$F133,0)+MAX((Expenses!DF$17-$K135/12)*$J135*$F133,0)+MAX((Expenses!DF$16-$K136/12)*$J136*$F133,0)+MAX((Expenses!DF$18-$K137/12)*$J137*$F133,0)))),0)</f>
        <v>0</v>
      </c>
      <c r="DI299" s="515">
        <f>IF(AND(DI$167&lt;=$E133,DI$167&gt;=EOMONTH($D133,0)),IF($G133="NNN",SUM(Expenses!DG$14:DG$18)*$F133,IF($G133="FSG",0,IF($G133="MG",SUMPRODUCT(Expenses!DG$14:DG$18,$I133:$I137)*$F133,MAX((Expenses!DG$15-$K133/12)*$J133*$F133,0)+MAX((Expenses!DG$14-$K134/12)*$J134*$F133,0)+MAX((Expenses!DG$17-$K135/12)*$J135*$F133,0)+MAX((Expenses!DG$16-$K136/12)*$J136*$F133,0)+MAX((Expenses!DG$18-$K137/12)*$J137*$F133,0)))),0)</f>
        <v>0</v>
      </c>
      <c r="DJ299" s="515">
        <f>IF(AND(DJ$167&lt;=$E133,DJ$167&gt;=EOMONTH($D133,0)),IF($G133="NNN",SUM(Expenses!DH$14:DH$18)*$F133,IF($G133="FSG",0,IF($G133="MG",SUMPRODUCT(Expenses!DH$14:DH$18,$I133:$I137)*$F133,MAX((Expenses!DH$15-$K133/12)*$J133*$F133,0)+MAX((Expenses!DH$14-$K134/12)*$J134*$F133,0)+MAX((Expenses!DH$17-$K135/12)*$J135*$F133,0)+MAX((Expenses!DH$16-$K136/12)*$J136*$F133,0)+MAX((Expenses!DH$18-$K137/12)*$J137*$F133,0)))),0)</f>
        <v>0</v>
      </c>
      <c r="DK299" s="515">
        <f>IF(AND(DK$167&lt;=$E133,DK$167&gt;=EOMONTH($D133,0)),IF($G133="NNN",SUM(Expenses!DI$14:DI$18)*$F133,IF($G133="FSG",0,IF($G133="MG",SUMPRODUCT(Expenses!DI$14:DI$18,$I133:$I137)*$F133,MAX((Expenses!DI$15-$K133/12)*$J133*$F133,0)+MAX((Expenses!DI$14-$K134/12)*$J134*$F133,0)+MAX((Expenses!DI$17-$K135/12)*$J135*$F133,0)+MAX((Expenses!DI$16-$K136/12)*$J136*$F133,0)+MAX((Expenses!DI$18-$K137/12)*$J137*$F133,0)))),0)</f>
        <v>0</v>
      </c>
      <c r="DL299" s="515">
        <f>IF(AND(DL$167&lt;=$E133,DL$167&gt;=EOMONTH($D133,0)),IF($G133="NNN",SUM(Expenses!DJ$14:DJ$18)*$F133,IF($G133="FSG",0,IF($G133="MG",SUMPRODUCT(Expenses!DJ$14:DJ$18,$I133:$I137)*$F133,MAX((Expenses!DJ$15-$K133/12)*$J133*$F133,0)+MAX((Expenses!DJ$14-$K134/12)*$J134*$F133,0)+MAX((Expenses!DJ$17-$K135/12)*$J135*$F133,0)+MAX((Expenses!DJ$16-$K136/12)*$J136*$F133,0)+MAX((Expenses!DJ$18-$K137/12)*$J137*$F133,0)))),0)</f>
        <v>0</v>
      </c>
      <c r="DM299" s="515">
        <f>IF(AND(DM$167&lt;=$E133,DM$167&gt;=EOMONTH($D133,0)),IF($G133="NNN",SUM(Expenses!DK$14:DK$18)*$F133,IF($G133="FSG",0,IF($G133="MG",SUMPRODUCT(Expenses!DK$14:DK$18,$I133:$I137)*$F133,MAX((Expenses!DK$15-$K133/12)*$J133*$F133,0)+MAX((Expenses!DK$14-$K134/12)*$J134*$F133,0)+MAX((Expenses!DK$17-$K135/12)*$J135*$F133,0)+MAX((Expenses!DK$16-$K136/12)*$J136*$F133,0)+MAX((Expenses!DK$18-$K137/12)*$J137*$F133,0)))),0)</f>
        <v>0</v>
      </c>
      <c r="DN299" s="515">
        <f>IF(AND(DN$167&lt;=$E133,DN$167&gt;=EOMONTH($D133,0)),IF($G133="NNN",SUM(Expenses!DL$14:DL$18)*$F133,IF($G133="FSG",0,IF($G133="MG",SUMPRODUCT(Expenses!DL$14:DL$18,$I133:$I137)*$F133,MAX((Expenses!DL$15-$K133/12)*$J133*$F133,0)+MAX((Expenses!DL$14-$K134/12)*$J134*$F133,0)+MAX((Expenses!DL$17-$K135/12)*$J135*$F133,0)+MAX((Expenses!DL$16-$K136/12)*$J136*$F133,0)+MAX((Expenses!DL$18-$K137/12)*$J137*$F133,0)))),0)</f>
        <v>0</v>
      </c>
      <c r="DO299" s="515">
        <f>IF(AND(DO$167&lt;=$E133,DO$167&gt;=EOMONTH($D133,0)),IF($G133="NNN",SUM(Expenses!DM$14:DM$18)*$F133,IF($G133="FSG",0,IF($G133="MG",SUMPRODUCT(Expenses!DM$14:DM$18,$I133:$I137)*$F133,MAX((Expenses!DM$15-$K133/12)*$J133*$F133,0)+MAX((Expenses!DM$14-$K134/12)*$J134*$F133,0)+MAX((Expenses!DM$17-$K135/12)*$J135*$F133,0)+MAX((Expenses!DM$16-$K136/12)*$J136*$F133,0)+MAX((Expenses!DM$18-$K137/12)*$J137*$F133,0)))),0)</f>
        <v>0</v>
      </c>
      <c r="DP299" s="515">
        <f>IF(AND(DP$167&lt;=$E133,DP$167&gt;=EOMONTH($D133,0)),IF($G133="NNN",SUM(Expenses!DN$14:DN$18)*$F133,IF($G133="FSG",0,IF($G133="MG",SUMPRODUCT(Expenses!DN$14:DN$18,$I133:$I137)*$F133,MAX((Expenses!DN$15-$K133/12)*$J133*$F133,0)+MAX((Expenses!DN$14-$K134/12)*$J134*$F133,0)+MAX((Expenses!DN$17-$K135/12)*$J135*$F133,0)+MAX((Expenses!DN$16-$K136/12)*$J136*$F133,0)+MAX((Expenses!DN$18-$K137/12)*$J137*$F133,0)))),0)</f>
        <v>0</v>
      </c>
      <c r="DQ299" s="515">
        <f>IF(AND(DQ$167&lt;=$E133,DQ$167&gt;=EOMONTH($D133,0)),IF($G133="NNN",SUM(Expenses!DO$14:DO$18)*$F133,IF($G133="FSG",0,IF($G133="MG",SUMPRODUCT(Expenses!DO$14:DO$18,$I133:$I137)*$F133,MAX((Expenses!DO$15-$K133/12)*$J133*$F133,0)+MAX((Expenses!DO$14-$K134/12)*$J134*$F133,0)+MAX((Expenses!DO$17-$K135/12)*$J135*$F133,0)+MAX((Expenses!DO$16-$K136/12)*$J136*$F133,0)+MAX((Expenses!DO$18-$K137/12)*$J137*$F133,0)))),0)</f>
        <v>0</v>
      </c>
      <c r="DR299" s="515">
        <f>IF(AND(DR$167&lt;=$E133,DR$167&gt;=EOMONTH($D133,0)),IF($G133="NNN",SUM(Expenses!DP$14:DP$18)*$F133,IF($G133="FSG",0,IF($G133="MG",SUMPRODUCT(Expenses!DP$14:DP$18,$I133:$I137)*$F133,MAX((Expenses!DP$15-$K133/12)*$J133*$F133,0)+MAX((Expenses!DP$14-$K134/12)*$J134*$F133,0)+MAX((Expenses!DP$17-$K135/12)*$J135*$F133,0)+MAX((Expenses!DP$16-$K136/12)*$J136*$F133,0)+MAX((Expenses!DP$18-$K137/12)*$J137*$F133,0)))),0)</f>
        <v>0</v>
      </c>
      <c r="DS299" s="515">
        <f>IF(AND(DS$167&lt;=$E133,DS$167&gt;=EOMONTH($D133,0)),IF($G133="NNN",SUM(Expenses!DQ$14:DQ$18)*$F133,IF($G133="FSG",0,IF($G133="MG",SUMPRODUCT(Expenses!DQ$14:DQ$18,$I133:$I137)*$F133,MAX((Expenses!DQ$15-$K133/12)*$J133*$F133,0)+MAX((Expenses!DQ$14-$K134/12)*$J134*$F133,0)+MAX((Expenses!DQ$17-$K135/12)*$J135*$F133,0)+MAX((Expenses!DQ$16-$K136/12)*$J136*$F133,0)+MAX((Expenses!DQ$18-$K137/12)*$J137*$F133,0)))),0)</f>
        <v>0</v>
      </c>
      <c r="DT299" s="515">
        <f>IF(AND(DT$167&lt;=$E133,DT$167&gt;=EOMONTH($D133,0)),IF($G133="NNN",SUM(Expenses!DR$14:DR$18)*$F133,IF($G133="FSG",0,IF($G133="MG",SUMPRODUCT(Expenses!DR$14:DR$18,$I133:$I137)*$F133,MAX((Expenses!DR$15-$K133/12)*$J133*$F133,0)+MAX((Expenses!DR$14-$K134/12)*$J134*$F133,0)+MAX((Expenses!DR$17-$K135/12)*$J135*$F133,0)+MAX((Expenses!DR$16-$K136/12)*$J136*$F133,0)+MAX((Expenses!DR$18-$K137/12)*$J137*$F133,0)))),0)</f>
        <v>0</v>
      </c>
      <c r="DU299" s="515">
        <f>IF(AND(DU$167&lt;=$E133,DU$167&gt;=EOMONTH($D133,0)),IF($G133="NNN",SUM(Expenses!DS$14:DS$18)*$F133,IF($G133="FSG",0,IF($G133="MG",SUMPRODUCT(Expenses!DS$14:DS$18,$I133:$I137)*$F133,MAX((Expenses!DS$15-$K133/12)*$J133*$F133,0)+MAX((Expenses!DS$14-$K134/12)*$J134*$F133,0)+MAX((Expenses!DS$17-$K135/12)*$J135*$F133,0)+MAX((Expenses!DS$16-$K136/12)*$J136*$F133,0)+MAX((Expenses!DS$18-$K137/12)*$J137*$F133,0)))),0)</f>
        <v>0</v>
      </c>
      <c r="DV299" s="515">
        <f>IF(AND(DV$167&lt;=$E133,DV$167&gt;=EOMONTH($D133,0)),IF($G133="NNN",SUM(Expenses!DT$14:DT$18)*$F133,IF($G133="FSG",0,IF($G133="MG",SUMPRODUCT(Expenses!DT$14:DT$18,$I133:$I137)*$F133,MAX((Expenses!DT$15-$K133/12)*$J133*$F133,0)+MAX((Expenses!DT$14-$K134/12)*$J134*$F133,0)+MAX((Expenses!DT$17-$K135/12)*$J135*$F133,0)+MAX((Expenses!DT$16-$K136/12)*$J136*$F133,0)+MAX((Expenses!DT$18-$K137/12)*$J137*$F133,0)))),0)</f>
        <v>0</v>
      </c>
      <c r="DW299" s="515">
        <f>IF(AND(DW$167&lt;=$E133,DW$167&gt;=EOMONTH($D133,0)),IF($G133="NNN",SUM(Expenses!DU$14:DU$18)*$F133,IF($G133="FSG",0,IF($G133="MG",SUMPRODUCT(Expenses!DU$14:DU$18,$I133:$I137)*$F133,MAX((Expenses!DU$15-$K133/12)*$J133*$F133,0)+MAX((Expenses!DU$14-$K134/12)*$J134*$F133,0)+MAX((Expenses!DU$17-$K135/12)*$J135*$F133,0)+MAX((Expenses!DU$16-$K136/12)*$J136*$F133,0)+MAX((Expenses!DU$18-$K137/12)*$J137*$F133,0)))),0)</f>
        <v>0</v>
      </c>
      <c r="DX299" s="515">
        <f>IF(AND(DX$167&lt;=$E133,DX$167&gt;=EOMONTH($D133,0)),IF($G133="NNN",SUM(Expenses!DV$14:DV$18)*$F133,IF($G133="FSG",0,IF($G133="MG",SUMPRODUCT(Expenses!DV$14:DV$18,$I133:$I137)*$F133,MAX((Expenses!DV$15-$K133/12)*$J133*$F133,0)+MAX((Expenses!DV$14-$K134/12)*$J134*$F133,0)+MAX((Expenses!DV$17-$K135/12)*$J135*$F133,0)+MAX((Expenses!DV$16-$K136/12)*$J136*$F133,0)+MAX((Expenses!DV$18-$K137/12)*$J137*$F133,0)))),0)</f>
        <v>0</v>
      </c>
      <c r="DY299" s="515">
        <f>IF(AND(DY$167&lt;=$E133,DY$167&gt;=EOMONTH($D133,0)),IF($G133="NNN",SUM(Expenses!DW$14:DW$18)*$F133,IF($G133="FSG",0,IF($G133="MG",SUMPRODUCT(Expenses!DW$14:DW$18,$I133:$I137)*$F133,MAX((Expenses!DW$15-$K133/12)*$J133*$F133,0)+MAX((Expenses!DW$14-$K134/12)*$J134*$F133,0)+MAX((Expenses!DW$17-$K135/12)*$J135*$F133,0)+MAX((Expenses!DW$16-$K136/12)*$J136*$F133,0)+MAX((Expenses!DW$18-$K137/12)*$J137*$F133,0)))),0)</f>
        <v>0</v>
      </c>
      <c r="DZ299" s="515">
        <f>IF(AND(DZ$167&lt;=$E133,DZ$167&gt;=EOMONTH($D133,0)),IF($G133="NNN",SUM(Expenses!DX$14:DX$18)*$F133,IF($G133="FSG",0,IF($G133="MG",SUMPRODUCT(Expenses!DX$14:DX$18,$I133:$I137)*$F133,MAX((Expenses!DX$15-$K133/12)*$J133*$F133,0)+MAX((Expenses!DX$14-$K134/12)*$J134*$F133,0)+MAX((Expenses!DX$17-$K135/12)*$J135*$F133,0)+MAX((Expenses!DX$16-$K136/12)*$J136*$F133,0)+MAX((Expenses!DX$18-$K137/12)*$J137*$F133,0)))),0)</f>
        <v>0</v>
      </c>
      <c r="EA299" s="515">
        <f>IF(AND(EA$167&lt;=$E133,EA$167&gt;=EOMONTH($D133,0)),IF($G133="NNN",SUM(Expenses!DY$14:DY$18)*$F133,IF($G133="FSG",0,IF($G133="MG",SUMPRODUCT(Expenses!DY$14:DY$18,$I133:$I137)*$F133,MAX((Expenses!DY$15-$K133/12)*$J133*$F133,0)+MAX((Expenses!DY$14-$K134/12)*$J134*$F133,0)+MAX((Expenses!DY$17-$K135/12)*$J135*$F133,0)+MAX((Expenses!DY$16-$K136/12)*$J136*$F133,0)+MAX((Expenses!DY$18-$K137/12)*$J137*$F133,0)))),0)</f>
        <v>0</v>
      </c>
      <c r="EB299" s="515">
        <f>IF(AND(EB$167&lt;=$E133,EB$167&gt;=EOMONTH($D133,0)),IF($G133="NNN",SUM(Expenses!DZ$14:DZ$18)*$F133,IF($G133="FSG",0,IF($G133="MG",SUMPRODUCT(Expenses!DZ$14:DZ$18,$I133:$I137)*$F133,MAX((Expenses!DZ$15-$K133/12)*$J133*$F133,0)+MAX((Expenses!DZ$14-$K134/12)*$J134*$F133,0)+MAX((Expenses!DZ$17-$K135/12)*$J135*$F133,0)+MAX((Expenses!DZ$16-$K136/12)*$J136*$F133,0)+MAX((Expenses!DZ$18-$K137/12)*$J137*$F133,0)))),0)</f>
        <v>0</v>
      </c>
      <c r="EC299" s="515">
        <f>IF(AND(EC$167&lt;=$E133,EC$167&gt;=EOMONTH($D133,0)),IF($G133="NNN",SUM(Expenses!EA$14:EA$18)*$F133,IF($G133="FSG",0,IF($G133="MG",SUMPRODUCT(Expenses!EA$14:EA$18,$I133:$I137)*$F133,MAX((Expenses!EA$15-$K133/12)*$J133*$F133,0)+MAX((Expenses!EA$14-$K134/12)*$J134*$F133,0)+MAX((Expenses!EA$17-$K135/12)*$J135*$F133,0)+MAX((Expenses!EA$16-$K136/12)*$J136*$F133,0)+MAX((Expenses!EA$18-$K137/12)*$J137*$F133,0)))),0)</f>
        <v>0</v>
      </c>
      <c r="ED299" s="515">
        <f>IF(AND(ED$167&lt;=$E133,ED$167&gt;=EOMONTH($D133,0)),IF($G133="NNN",SUM(Expenses!EB$14:EB$18)*$F133,IF($G133="FSG",0,IF($G133="MG",SUMPRODUCT(Expenses!EB$14:EB$18,$I133:$I137)*$F133,MAX((Expenses!EB$15-$K133/12)*$J133*$F133,0)+MAX((Expenses!EB$14-$K134/12)*$J134*$F133,0)+MAX((Expenses!EB$17-$K135/12)*$J135*$F133,0)+MAX((Expenses!EB$16-$K136/12)*$J136*$F133,0)+MAX((Expenses!EB$18-$K137/12)*$J137*$F133,0)))),0)</f>
        <v>0</v>
      </c>
      <c r="EE299" s="515">
        <f>IF(AND(EE$167&lt;=$E133,EE$167&gt;=EOMONTH($D133,0)),IF($G133="NNN",SUM(Expenses!EC$14:EC$18)*$F133,IF($G133="FSG",0,IF($G133="MG",SUMPRODUCT(Expenses!EC$14:EC$18,$I133:$I137)*$F133,MAX((Expenses!EC$15-$K133/12)*$J133*$F133,0)+MAX((Expenses!EC$14-$K134/12)*$J134*$F133,0)+MAX((Expenses!EC$17-$K135/12)*$J135*$F133,0)+MAX((Expenses!EC$16-$K136/12)*$J136*$F133,0)+MAX((Expenses!EC$18-$K137/12)*$J137*$F133,0)))),0)</f>
        <v>0</v>
      </c>
      <c r="EF299" s="515">
        <f>IF(AND(EF$167&lt;=$E133,EF$167&gt;=EOMONTH($D133,0)),IF($G133="NNN",SUM(Expenses!ED$14:ED$18)*$F133,IF($G133="FSG",0,IF($G133="MG",SUMPRODUCT(Expenses!ED$14:ED$18,$I133:$I137)*$F133,MAX((Expenses!ED$15-$K133/12)*$J133*$F133,0)+MAX((Expenses!ED$14-$K134/12)*$J134*$F133,0)+MAX((Expenses!ED$17-$K135/12)*$J135*$F133,0)+MAX((Expenses!ED$16-$K136/12)*$J136*$F133,0)+MAX((Expenses!ED$18-$K137/12)*$J137*$F133,0)))),0)</f>
        <v>0</v>
      </c>
      <c r="EG299" s="515">
        <f>IF(AND(EG$167&lt;=$E133,EG$167&gt;=EOMONTH($D133,0)),IF($G133="NNN",SUM(Expenses!EE$14:EE$18)*$F133,IF($G133="FSG",0,IF($G133="MG",SUMPRODUCT(Expenses!EE$14:EE$18,$I133:$I137)*$F133,MAX((Expenses!EE$15-$K133/12)*$J133*$F133,0)+MAX((Expenses!EE$14-$K134/12)*$J134*$F133,0)+MAX((Expenses!EE$17-$K135/12)*$J135*$F133,0)+MAX((Expenses!EE$16-$K136/12)*$J136*$F133,0)+MAX((Expenses!EE$18-$K137/12)*$J137*$F133,0)))),0)</f>
        <v>0</v>
      </c>
      <c r="EH299" s="515">
        <f>IF(AND(EH$167&lt;=$E133,EH$167&gt;=EOMONTH($D133,0)),IF($G133="NNN",SUM(Expenses!EF$14:EF$18)*$F133,IF($G133="FSG",0,IF($G133="MG",SUMPRODUCT(Expenses!EF$14:EF$18,$I133:$I137)*$F133,MAX((Expenses!EF$15-$K133/12)*$J133*$F133,0)+MAX((Expenses!EF$14-$K134/12)*$J134*$F133,0)+MAX((Expenses!EF$17-$K135/12)*$J135*$F133,0)+MAX((Expenses!EF$16-$K136/12)*$J136*$F133,0)+MAX((Expenses!EF$18-$K137/12)*$J137*$F133,0)))),0)</f>
        <v>0</v>
      </c>
      <c r="EI299" s="515">
        <f>IF(AND(EI$167&lt;=$E133,EI$167&gt;=EOMONTH($D133,0)),IF($G133="NNN",SUM(Expenses!EG$14:EG$18)*$F133,IF($G133="FSG",0,IF($G133="MG",SUMPRODUCT(Expenses!EG$14:EG$18,$I133:$I137)*$F133,MAX((Expenses!EG$15-$K133/12)*$J133*$F133,0)+MAX((Expenses!EG$14-$K134/12)*$J134*$F133,0)+MAX((Expenses!EG$17-$K135/12)*$J135*$F133,0)+MAX((Expenses!EG$16-$K136/12)*$J136*$F133,0)+MAX((Expenses!EG$18-$K137/12)*$J137*$F133,0)))),0)</f>
        <v>0</v>
      </c>
      <c r="EJ299" s="515">
        <f>IF(AND(EJ$167&lt;=$E133,EJ$167&gt;=EOMONTH($D133,0)),IF($G133="NNN",SUM(Expenses!EH$14:EH$18)*$F133,IF($G133="FSG",0,IF($G133="MG",SUMPRODUCT(Expenses!EH$14:EH$18,$I133:$I137)*$F133,MAX((Expenses!EH$15-$K133/12)*$J133*$F133,0)+MAX((Expenses!EH$14-$K134/12)*$J134*$F133,0)+MAX((Expenses!EH$17-$K135/12)*$J135*$F133,0)+MAX((Expenses!EH$16-$K136/12)*$J136*$F133,0)+MAX((Expenses!EH$18-$K137/12)*$J137*$F133,0)))),0)</f>
        <v>0</v>
      </c>
      <c r="EK299" s="515">
        <f>IF(AND(EK$167&lt;=$E133,EK$167&gt;=EOMONTH($D133,0)),IF($G133="NNN",SUM(Expenses!EI$14:EI$18)*$F133,IF($G133="FSG",0,IF($G133="MG",SUMPRODUCT(Expenses!EI$14:EI$18,$I133:$I137)*$F133,MAX((Expenses!EI$15-$K133/12)*$J133*$F133,0)+MAX((Expenses!EI$14-$K134/12)*$J134*$F133,0)+MAX((Expenses!EI$17-$K135/12)*$J135*$F133,0)+MAX((Expenses!EI$16-$K136/12)*$J136*$F133,0)+MAX((Expenses!EI$18-$K137/12)*$J137*$F133,0)))),0)</f>
        <v>0</v>
      </c>
      <c r="EL299" s="515">
        <f>IF(AND(EL$167&lt;=$E133,EL$167&gt;=EOMONTH($D133,0)),IF($G133="NNN",SUM(Expenses!EJ$14:EJ$18)*$F133,IF($G133="FSG",0,IF($G133="MG",SUMPRODUCT(Expenses!EJ$14:EJ$18,$I133:$I137)*$F133,MAX((Expenses!EJ$15-$K133/12)*$J133*$F133,0)+MAX((Expenses!EJ$14-$K134/12)*$J134*$F133,0)+MAX((Expenses!EJ$17-$K135/12)*$J135*$F133,0)+MAX((Expenses!EJ$16-$K136/12)*$J136*$F133,0)+MAX((Expenses!EJ$18-$K137/12)*$J137*$F133,0)))),0)</f>
        <v>0</v>
      </c>
      <c r="EM299" s="515">
        <f>IF(AND(EM$167&lt;=$E133,EM$167&gt;=EOMONTH($D133,0)),IF($G133="NNN",SUM(Expenses!EK$14:EK$18)*$F133,IF($G133="FSG",0,IF($G133="MG",SUMPRODUCT(Expenses!EK$14:EK$18,$I133:$I137)*$F133,MAX((Expenses!EK$15-$K133/12)*$J133*$F133,0)+MAX((Expenses!EK$14-$K134/12)*$J134*$F133,0)+MAX((Expenses!EK$17-$K135/12)*$J135*$F133,0)+MAX((Expenses!EK$16-$K136/12)*$J136*$F133,0)+MAX((Expenses!EK$18-$K137/12)*$J137*$F133,0)))),0)</f>
        <v>0</v>
      </c>
      <c r="EN299" s="515">
        <f>IF(AND(EN$167&lt;=$E133,EN$167&gt;=EOMONTH($D133,0)),IF($G133="NNN",SUM(Expenses!EL$14:EL$18)*$F133,IF($G133="FSG",0,IF($G133="MG",SUMPRODUCT(Expenses!EL$14:EL$18,$I133:$I137)*$F133,MAX((Expenses!EL$15-$K133/12)*$J133*$F133,0)+MAX((Expenses!EL$14-$K134/12)*$J134*$F133,0)+MAX((Expenses!EL$17-$K135/12)*$J135*$F133,0)+MAX((Expenses!EL$16-$K136/12)*$J136*$F133,0)+MAX((Expenses!EL$18-$K137/12)*$J137*$F133,0)))),0)</f>
        <v>0</v>
      </c>
      <c r="EO299" s="515">
        <f>IF(AND(EO$167&lt;=$E133,EO$167&gt;=EOMONTH($D133,0)),IF($G133="NNN",SUM(Expenses!EM$14:EM$18)*$F133,IF($G133="FSG",0,IF($G133="MG",SUMPRODUCT(Expenses!EM$14:EM$18,$I133:$I137)*$F133,MAX((Expenses!EM$15-$K133/12)*$J133*$F133,0)+MAX((Expenses!EM$14-$K134/12)*$J134*$F133,0)+MAX((Expenses!EM$17-$K135/12)*$J135*$F133,0)+MAX((Expenses!EM$16-$K136/12)*$J136*$F133,0)+MAX((Expenses!EM$18-$K137/12)*$J137*$F133,0)))),0)</f>
        <v>0</v>
      </c>
      <c r="EP299" s="515">
        <f>IF(AND(EP$167&lt;=$E133,EP$167&gt;=EOMONTH($D133,0)),IF($G133="NNN",SUM(Expenses!EN$14:EN$18)*$F133,IF($G133="FSG",0,IF($G133="MG",SUMPRODUCT(Expenses!EN$14:EN$18,$I133:$I137)*$F133,MAX((Expenses!EN$15-$K133/12)*$J133*$F133,0)+MAX((Expenses!EN$14-$K134/12)*$J134*$F133,0)+MAX((Expenses!EN$17-$K135/12)*$J135*$F133,0)+MAX((Expenses!EN$16-$K136/12)*$J136*$F133,0)+MAX((Expenses!EN$18-$K137/12)*$J137*$F133,0)))),0)</f>
        <v>0</v>
      </c>
      <c r="EQ299" s="515">
        <f>IF(AND(EQ$167&lt;=$E133,EQ$167&gt;=EOMONTH($D133,0)),IF($G133="NNN",SUM(Expenses!EO$14:EO$18)*$F133,IF($G133="FSG",0,IF($G133="MG",SUMPRODUCT(Expenses!EO$14:EO$18,$I133:$I137)*$F133,MAX((Expenses!EO$15-$K133/12)*$J133*$F133,0)+MAX((Expenses!EO$14-$K134/12)*$J134*$F133,0)+MAX((Expenses!EO$17-$K135/12)*$J135*$F133,0)+MAX((Expenses!EO$16-$K136/12)*$J136*$F133,0)+MAX((Expenses!EO$18-$K137/12)*$J137*$F133,0)))),0)</f>
        <v>0</v>
      </c>
      <c r="ER299" s="515">
        <f>IF(AND(ER$167&lt;=$E133,ER$167&gt;=EOMONTH($D133,0)),IF($G133="NNN",SUM(Expenses!EP$14:EP$18)*$F133,IF($G133="FSG",0,IF($G133="MG",SUMPRODUCT(Expenses!EP$14:EP$18,$I133:$I137)*$F133,MAX((Expenses!EP$15-$K133/12)*$J133*$F133,0)+MAX((Expenses!EP$14-$K134/12)*$J134*$F133,0)+MAX((Expenses!EP$17-$K135/12)*$J135*$F133,0)+MAX((Expenses!EP$16-$K136/12)*$J136*$F133,0)+MAX((Expenses!EP$18-$K137/12)*$J137*$F133,0)))),0)</f>
        <v>0</v>
      </c>
      <c r="ES299" s="515">
        <f>IF(AND(ES$167&lt;=$E133,ES$167&gt;=EOMONTH($D133,0)),IF($G133="NNN",SUM(Expenses!EQ$14:EQ$18)*$F133,IF($G133="FSG",0,IF($G133="MG",SUMPRODUCT(Expenses!EQ$14:EQ$18,$I133:$I137)*$F133,MAX((Expenses!EQ$15-$K133/12)*$J133*$F133,0)+MAX((Expenses!EQ$14-$K134/12)*$J134*$F133,0)+MAX((Expenses!EQ$17-$K135/12)*$J135*$F133,0)+MAX((Expenses!EQ$16-$K136/12)*$J136*$F133,0)+MAX((Expenses!EQ$18-$K137/12)*$J137*$F133,0)))),0)</f>
        <v>0</v>
      </c>
      <c r="ET299" s="515">
        <f>IF(AND(ET$167&lt;=$E133,ET$167&gt;=EOMONTH($D133,0)),IF($G133="NNN",SUM(Expenses!ER$14:ER$18)*$F133,IF($G133="FSG",0,IF($G133="MG",SUMPRODUCT(Expenses!ER$14:ER$18,$I133:$I137)*$F133,MAX((Expenses!ER$15-$K133/12)*$J133*$F133,0)+MAX((Expenses!ER$14-$K134/12)*$J134*$F133,0)+MAX((Expenses!ER$17-$K135/12)*$J135*$F133,0)+MAX((Expenses!ER$16-$K136/12)*$J136*$F133,0)+MAX((Expenses!ER$18-$K137/12)*$J137*$F133,0)))),0)</f>
        <v>0</v>
      </c>
      <c r="EU299" s="515">
        <f>IF(AND(EU$167&lt;=$E133,EU$167&gt;=EOMONTH($D133,0)),IF($G133="NNN",SUM(Expenses!ES$14:ES$18)*$F133,IF($G133="FSG",0,IF($G133="MG",SUMPRODUCT(Expenses!ES$14:ES$18,$I133:$I137)*$F133,MAX((Expenses!ES$15-$K133/12)*$J133*$F133,0)+MAX((Expenses!ES$14-$K134/12)*$J134*$F133,0)+MAX((Expenses!ES$17-$K135/12)*$J135*$F133,0)+MAX((Expenses!ES$16-$K136/12)*$J136*$F133,0)+MAX((Expenses!ES$18-$K137/12)*$J137*$F133,0)))),0)</f>
        <v>0</v>
      </c>
      <c r="EV299" s="515">
        <f>IF(AND(EV$167&lt;=$E133,EV$167&gt;=EOMONTH($D133,0)),IF($G133="NNN",SUM(Expenses!ET$14:ET$18)*$F133,IF($G133="FSG",0,IF($G133="MG",SUMPRODUCT(Expenses!ET$14:ET$18,$I133:$I137)*$F133,MAX((Expenses!ET$15-$K133/12)*$J133*$F133,0)+MAX((Expenses!ET$14-$K134/12)*$J134*$F133,0)+MAX((Expenses!ET$17-$K135/12)*$J135*$F133,0)+MAX((Expenses!ET$16-$K136/12)*$J136*$F133,0)+MAX((Expenses!ET$18-$K137/12)*$J137*$F133,0)))),0)</f>
        <v>0</v>
      </c>
      <c r="EW299" s="515">
        <f>IF(AND(EW$167&lt;=$E133,EW$167&gt;=EOMONTH($D133,0)),IF($G133="NNN",SUM(Expenses!EU$14:EU$18)*$F133,IF($G133="FSG",0,IF($G133="MG",SUMPRODUCT(Expenses!EU$14:EU$18,$I133:$I137)*$F133,MAX((Expenses!EU$15-$K133/12)*$J133*$F133,0)+MAX((Expenses!EU$14-$K134/12)*$J134*$F133,0)+MAX((Expenses!EU$17-$K135/12)*$J135*$F133,0)+MAX((Expenses!EU$16-$K136/12)*$J136*$F133,0)+MAX((Expenses!EU$18-$K137/12)*$J137*$F133,0)))),0)</f>
        <v>0</v>
      </c>
      <c r="EX299" s="515">
        <f>IF(AND(EX$167&lt;=$E133,EX$167&gt;=EOMONTH($D133,0)),IF($G133="NNN",SUM(Expenses!EV$14:EV$18)*$F133,IF($G133="FSG",0,IF($G133="MG",SUMPRODUCT(Expenses!EV$14:EV$18,$I133:$I137)*$F133,MAX((Expenses!EV$15-$K133/12)*$J133*$F133,0)+MAX((Expenses!EV$14-$K134/12)*$J134*$F133,0)+MAX((Expenses!EV$17-$K135/12)*$J135*$F133,0)+MAX((Expenses!EV$16-$K136/12)*$J136*$F133,0)+MAX((Expenses!EV$18-$K137/12)*$J137*$F133,0)))),0)</f>
        <v>0</v>
      </c>
      <c r="EY299" s="515">
        <f>IF(AND(EY$167&lt;=$E133,EY$167&gt;=EOMONTH($D133,0)),IF($G133="NNN",SUM(Expenses!EW$14:EW$18)*$F133,IF($G133="FSG",0,IF($G133="MG",SUMPRODUCT(Expenses!EW$14:EW$18,$I133:$I137)*$F133,MAX((Expenses!EW$15-$K133/12)*$J133*$F133,0)+MAX((Expenses!EW$14-$K134/12)*$J134*$F133,0)+MAX((Expenses!EW$17-$K135/12)*$J135*$F133,0)+MAX((Expenses!EW$16-$K136/12)*$J136*$F133,0)+MAX((Expenses!EW$18-$K137/12)*$J137*$F133,0)))),0)</f>
        <v>0</v>
      </c>
      <c r="EZ299" s="515">
        <f>IF(AND(EZ$167&lt;=$E133,EZ$167&gt;=EOMONTH($D133,0)),IF($G133="NNN",SUM(Expenses!EX$14:EX$18)*$F133,IF($G133="FSG",0,IF($G133="MG",SUMPRODUCT(Expenses!EX$14:EX$18,$I133:$I137)*$F133,MAX((Expenses!EX$15-$K133/12)*$J133*$F133,0)+MAX((Expenses!EX$14-$K134/12)*$J134*$F133,0)+MAX((Expenses!EX$17-$K135/12)*$J135*$F133,0)+MAX((Expenses!EX$16-$K136/12)*$J136*$F133,0)+MAX((Expenses!EX$18-$K137/12)*$J137*$F133,0)))),0)</f>
        <v>0</v>
      </c>
      <c r="FA299" s="515">
        <f>IF(AND(FA$167&lt;=$E133,FA$167&gt;=EOMONTH($D133,0)),IF($G133="NNN",SUM(Expenses!EY$14:EY$18)*$F133,IF($G133="FSG",0,IF($G133="MG",SUMPRODUCT(Expenses!EY$14:EY$18,$I133:$I137)*$F133,MAX((Expenses!EY$15-$K133/12)*$J133*$F133,0)+MAX((Expenses!EY$14-$K134/12)*$J134*$F133,0)+MAX((Expenses!EY$17-$K135/12)*$J135*$F133,0)+MAX((Expenses!EY$16-$K136/12)*$J136*$F133,0)+MAX((Expenses!EY$18-$K137/12)*$J137*$F133,0)))),0)</f>
        <v>0</v>
      </c>
      <c r="FB299" s="515">
        <f>IF(AND(FB$167&lt;=$E133,FB$167&gt;=EOMONTH($D133,0)),IF($G133="NNN",SUM(Expenses!EZ$14:EZ$18)*$F133,IF($G133="FSG",0,IF($G133="MG",SUMPRODUCT(Expenses!EZ$14:EZ$18,$I133:$I137)*$F133,MAX((Expenses!EZ$15-$K133/12)*$J133*$F133,0)+MAX((Expenses!EZ$14-$K134/12)*$J134*$F133,0)+MAX((Expenses!EZ$17-$K135/12)*$J135*$F133,0)+MAX((Expenses!EZ$16-$K136/12)*$J136*$F133,0)+MAX((Expenses!EZ$18-$K137/12)*$J137*$F133,0)))),0)</f>
        <v>0</v>
      </c>
      <c r="FC299" s="515">
        <f>IF(AND(FC$167&lt;=$E133,FC$167&gt;=EOMONTH($D133,0)),IF($G133="NNN",SUM(Expenses!FA$14:FA$18)*$F133,IF($G133="FSG",0,IF($G133="MG",SUMPRODUCT(Expenses!FA$14:FA$18,$I133:$I137)*$F133,MAX((Expenses!FA$15-$K133/12)*$J133*$F133,0)+MAX((Expenses!FA$14-$K134/12)*$J134*$F133,0)+MAX((Expenses!FA$17-$K135/12)*$J135*$F133,0)+MAX((Expenses!FA$16-$K136/12)*$J136*$F133,0)+MAX((Expenses!FA$18-$K137/12)*$J137*$F133,0)))),0)</f>
        <v>0</v>
      </c>
      <c r="FD299" s="515">
        <f>IF(AND(FD$167&lt;=$E133,FD$167&gt;=EOMONTH($D133,0)),IF($G133="NNN",SUM(Expenses!FB$14:FB$18)*$F133,IF($G133="FSG",0,IF($G133="MG",SUMPRODUCT(Expenses!FB$14:FB$18,$I133:$I137)*$F133,MAX((Expenses!FB$15-$K133/12)*$J133*$F133,0)+MAX((Expenses!FB$14-$K134/12)*$J134*$F133,0)+MAX((Expenses!FB$17-$K135/12)*$J135*$F133,0)+MAX((Expenses!FB$16-$K136/12)*$J136*$F133,0)+MAX((Expenses!FB$18-$K137/12)*$J137*$F133,0)))),0)</f>
        <v>0</v>
      </c>
      <c r="FE299" s="515">
        <f>IF(AND(FE$167&lt;=$E133,FE$167&gt;=EOMONTH($D133,0)),IF($G133="NNN",SUM(Expenses!FC$14:FC$18)*$F133,IF($G133="FSG",0,IF($G133="MG",SUMPRODUCT(Expenses!FC$14:FC$18,$I133:$I137)*$F133,MAX((Expenses!FC$15-$K133/12)*$J133*$F133,0)+MAX((Expenses!FC$14-$K134/12)*$J134*$F133,0)+MAX((Expenses!FC$17-$K135/12)*$J135*$F133,0)+MAX((Expenses!FC$16-$K136/12)*$J136*$F133,0)+MAX((Expenses!FC$18-$K137/12)*$J137*$F133,0)))),0)</f>
        <v>0</v>
      </c>
      <c r="FF299" s="515">
        <f>IF(AND(FF$167&lt;=$E133,FF$167&gt;=EOMONTH($D133,0)),IF($G133="NNN",SUM(Expenses!FD$14:FD$18)*$F133,IF($G133="FSG",0,IF($G133="MG",SUMPRODUCT(Expenses!FD$14:FD$18,$I133:$I137)*$F133,MAX((Expenses!FD$15-$K133/12)*$J133*$F133,0)+MAX((Expenses!FD$14-$K134/12)*$J134*$F133,0)+MAX((Expenses!FD$17-$K135/12)*$J135*$F133,0)+MAX((Expenses!FD$16-$K136/12)*$J136*$F133,0)+MAX((Expenses!FD$18-$K137/12)*$J137*$F133,0)))),0)</f>
        <v>0</v>
      </c>
      <c r="FG299" s="515">
        <f>IF(AND(FG$167&lt;=$E133,FG$167&gt;=EOMONTH($D133,0)),IF($G133="NNN",SUM(Expenses!FE$14:FE$18)*$F133,IF($G133="FSG",0,IF($G133="MG",SUMPRODUCT(Expenses!FE$14:FE$18,$I133:$I137)*$F133,MAX((Expenses!FE$15-$K133/12)*$J133*$F133,0)+MAX((Expenses!FE$14-$K134/12)*$J134*$F133,0)+MAX((Expenses!FE$17-$K135/12)*$J135*$F133,0)+MAX((Expenses!FE$16-$K136/12)*$J136*$F133,0)+MAX((Expenses!FE$18-$K137/12)*$J137*$F133,0)))),0)</f>
        <v>0</v>
      </c>
      <c r="FH299" s="515">
        <f>IF(AND(FH$167&lt;=$E133,FH$167&gt;=EOMONTH($D133,0)),IF($G133="NNN",SUM(Expenses!FF$14:FF$18)*$F133,IF($G133="FSG",0,IF($G133="MG",SUMPRODUCT(Expenses!FF$14:FF$18,$I133:$I137)*$F133,MAX((Expenses!FF$15-$K133/12)*$J133*$F133,0)+MAX((Expenses!FF$14-$K134/12)*$J134*$F133,0)+MAX((Expenses!FF$17-$K135/12)*$J135*$F133,0)+MAX((Expenses!FF$16-$K136/12)*$J136*$F133,0)+MAX((Expenses!FF$18-$K137/12)*$J137*$F133,0)))),0)</f>
        <v>0</v>
      </c>
      <c r="FI299" s="515">
        <f>IF(AND(FI$167&lt;=$E133,FI$167&gt;=EOMONTH($D133,0)),IF($G133="NNN",SUM(Expenses!FG$14:FG$18)*$F133,IF($G133="FSG",0,IF($G133="MG",SUMPRODUCT(Expenses!FG$14:FG$18,$I133:$I137)*$F133,MAX((Expenses!FG$15-$K133/12)*$J133*$F133,0)+MAX((Expenses!FG$14-$K134/12)*$J134*$F133,0)+MAX((Expenses!FG$17-$K135/12)*$J135*$F133,0)+MAX((Expenses!FG$16-$K136/12)*$J136*$F133,0)+MAX((Expenses!FG$18-$K137/12)*$J137*$F133,0)))),0)</f>
        <v>0</v>
      </c>
      <c r="FJ299" s="515">
        <f>IF(AND(FJ$167&lt;=$E133,FJ$167&gt;=EOMONTH($D133,0)),IF($G133="NNN",SUM(Expenses!FH$14:FH$18)*$F133,IF($G133="FSG",0,IF($G133="MG",SUMPRODUCT(Expenses!FH$14:FH$18,$I133:$I137)*$F133,MAX((Expenses!FH$15-$K133/12)*$J133*$F133,0)+MAX((Expenses!FH$14-$K134/12)*$J134*$F133,0)+MAX((Expenses!FH$17-$K135/12)*$J135*$F133,0)+MAX((Expenses!FH$16-$K136/12)*$J136*$F133,0)+MAX((Expenses!FH$18-$K137/12)*$J137*$F133,0)))),0)</f>
        <v>0</v>
      </c>
      <c r="FK299" s="515">
        <f>IF(AND(FK$167&lt;=$E133,FK$167&gt;=EOMONTH($D133,0)),IF($G133="NNN",SUM(Expenses!FI$14:FI$18)*$F133,IF($G133="FSG",0,IF($G133="MG",SUMPRODUCT(Expenses!FI$14:FI$18,$I133:$I137)*$F133,MAX((Expenses!FI$15-$K133/12)*$J133*$F133,0)+MAX((Expenses!FI$14-$K134/12)*$J134*$F133,0)+MAX((Expenses!FI$17-$K135/12)*$J135*$F133,0)+MAX((Expenses!FI$16-$K136/12)*$J136*$F133,0)+MAX((Expenses!FI$18-$K137/12)*$J137*$F133,0)))),0)</f>
        <v>0</v>
      </c>
      <c r="FL299" s="515">
        <f>IF(AND(FL$167&lt;=$E133,FL$167&gt;=EOMONTH($D133,0)),IF($G133="NNN",SUM(Expenses!FJ$14:FJ$18)*$F133,IF($G133="FSG",0,IF($G133="MG",SUMPRODUCT(Expenses!FJ$14:FJ$18,$I133:$I137)*$F133,MAX((Expenses!FJ$15-$K133/12)*$J133*$F133,0)+MAX((Expenses!FJ$14-$K134/12)*$J134*$F133,0)+MAX((Expenses!FJ$17-$K135/12)*$J135*$F133,0)+MAX((Expenses!FJ$16-$K136/12)*$J136*$F133,0)+MAX((Expenses!FJ$18-$K137/12)*$J137*$F133,0)))),0)</f>
        <v>0</v>
      </c>
      <c r="FM299" s="515">
        <f>IF(AND(FM$167&lt;=$E133,FM$167&gt;=EOMONTH($D133,0)),IF($G133="NNN",SUM(Expenses!FK$14:FK$18)*$F133,IF($G133="FSG",0,IF($G133="MG",SUMPRODUCT(Expenses!FK$14:FK$18,$I133:$I137)*$F133,MAX((Expenses!FK$15-$K133/12)*$J133*$F133,0)+MAX((Expenses!FK$14-$K134/12)*$J134*$F133,0)+MAX((Expenses!FK$17-$K135/12)*$J135*$F133,0)+MAX((Expenses!FK$16-$K136/12)*$J136*$F133,0)+MAX((Expenses!FK$18-$K137/12)*$J137*$F133,0)))),0)</f>
        <v>0</v>
      </c>
      <c r="FN299" s="515">
        <f>IF(AND(FN$167&lt;=$E133,FN$167&gt;=EOMONTH($D133,0)),IF($G133="NNN",SUM(Expenses!FL$14:FL$18)*$F133,IF($G133="FSG",0,IF($G133="MG",SUMPRODUCT(Expenses!FL$14:FL$18,$I133:$I137)*$F133,MAX((Expenses!FL$15-$K133/12)*$J133*$F133,0)+MAX((Expenses!FL$14-$K134/12)*$J134*$F133,0)+MAX((Expenses!FL$17-$K135/12)*$J135*$F133,0)+MAX((Expenses!FL$16-$K136/12)*$J136*$F133,0)+MAX((Expenses!FL$18-$K137/12)*$J137*$F133,0)))),0)</f>
        <v>0</v>
      </c>
      <c r="FO299" s="515">
        <f>IF(AND(FO$167&lt;=$E133,FO$167&gt;=EOMONTH($D133,0)),IF($G133="NNN",SUM(Expenses!FM$14:FM$18)*$F133,IF($G133="FSG",0,IF($G133="MG",SUMPRODUCT(Expenses!FM$14:FM$18,$I133:$I137)*$F133,MAX((Expenses!FM$15-$K133/12)*$J133*$F133,0)+MAX((Expenses!FM$14-$K134/12)*$J134*$F133,0)+MAX((Expenses!FM$17-$K135/12)*$J135*$F133,0)+MAX((Expenses!FM$16-$K136/12)*$J136*$F133,0)+MAX((Expenses!FM$18-$K137/12)*$J137*$F133,0)))),0)</f>
        <v>0</v>
      </c>
      <c r="FP299" s="515">
        <f>IF(AND(FP$167&lt;=$E133,FP$167&gt;=EOMONTH($D133,0)),IF($G133="NNN",SUM(Expenses!FN$14:FN$18)*$F133,IF($G133="FSG",0,IF($G133="MG",SUMPRODUCT(Expenses!FN$14:FN$18,$I133:$I137)*$F133,MAX((Expenses!FN$15-$K133/12)*$J133*$F133,0)+MAX((Expenses!FN$14-$K134/12)*$J134*$F133,0)+MAX((Expenses!FN$17-$K135/12)*$J135*$F133,0)+MAX((Expenses!FN$16-$K136/12)*$J136*$F133,0)+MAX((Expenses!FN$18-$K137/12)*$J137*$F133,0)))),0)</f>
        <v>0</v>
      </c>
      <c r="FQ299" s="515">
        <f>IF(AND(FQ$167&lt;=$E133,FQ$167&gt;=EOMONTH($D133,0)),IF($G133="NNN",SUM(Expenses!FO$14:FO$18)*$F133,IF($G133="FSG",0,IF($G133="MG",SUMPRODUCT(Expenses!FO$14:FO$18,$I133:$I137)*$F133,MAX((Expenses!FO$15-$K133/12)*$J133*$F133,0)+MAX((Expenses!FO$14-$K134/12)*$J134*$F133,0)+MAX((Expenses!FO$17-$K135/12)*$J135*$F133,0)+MAX((Expenses!FO$16-$K136/12)*$J136*$F133,0)+MAX((Expenses!FO$18-$K137/12)*$J137*$F133,0)))),0)</f>
        <v>0</v>
      </c>
      <c r="FR299" s="515">
        <f>IF(AND(FR$167&lt;=$E133,FR$167&gt;=EOMONTH($D133,0)),IF($G133="NNN",SUM(Expenses!FP$14:FP$18)*$F133,IF($G133="FSG",0,IF($G133="MG",SUMPRODUCT(Expenses!FP$14:FP$18,$I133:$I137)*$F133,MAX((Expenses!FP$15-$K133/12)*$J133*$F133,0)+MAX((Expenses!FP$14-$K134/12)*$J134*$F133,0)+MAX((Expenses!FP$17-$K135/12)*$J135*$F133,0)+MAX((Expenses!FP$16-$K136/12)*$J136*$F133,0)+MAX((Expenses!FP$18-$K137/12)*$J137*$F133,0)))),0)</f>
        <v>0</v>
      </c>
      <c r="FS299" s="515">
        <f>IF(AND(FS$167&lt;=$E133,FS$167&gt;=EOMONTH($D133,0)),IF($G133="NNN",SUM(Expenses!FQ$14:FQ$18)*$F133,IF($G133="FSG",0,IF($G133="MG",SUMPRODUCT(Expenses!FQ$14:FQ$18,$I133:$I137)*$F133,MAX((Expenses!FQ$15-$K133/12)*$J133*$F133,0)+MAX((Expenses!FQ$14-$K134/12)*$J134*$F133,0)+MAX((Expenses!FQ$17-$K135/12)*$J135*$F133,0)+MAX((Expenses!FQ$16-$K136/12)*$J136*$F133,0)+MAX((Expenses!FQ$18-$K137/12)*$J137*$F133,0)))),0)</f>
        <v>0</v>
      </c>
      <c r="FT299" s="515">
        <f>IF(AND(FT$167&lt;=$E133,FT$167&gt;=EOMONTH($D133,0)),IF($G133="NNN",SUM(Expenses!FR$14:FR$18)*$F133,IF($G133="FSG",0,IF($G133="MG",SUMPRODUCT(Expenses!FR$14:FR$18,$I133:$I137)*$F133,MAX((Expenses!FR$15-$K133/12)*$J133*$F133,0)+MAX((Expenses!FR$14-$K134/12)*$J134*$F133,0)+MAX((Expenses!FR$17-$K135/12)*$J135*$F133,0)+MAX((Expenses!FR$16-$K136/12)*$J136*$F133,0)+MAX((Expenses!FR$18-$K137/12)*$J137*$F133,0)))),0)</f>
        <v>0</v>
      </c>
      <c r="FU299" s="515">
        <f>IF(AND(FU$167&lt;=$E133,FU$167&gt;=EOMONTH($D133,0)),IF($G133="NNN",SUM(Expenses!FS$14:FS$18)*$F133,IF($G133="FSG",0,IF($G133="MG",SUMPRODUCT(Expenses!FS$14:FS$18,$I133:$I137)*$F133,MAX((Expenses!FS$15-$K133/12)*$J133*$F133,0)+MAX((Expenses!FS$14-$K134/12)*$J134*$F133,0)+MAX((Expenses!FS$17-$K135/12)*$J135*$F133,0)+MAX((Expenses!FS$16-$K136/12)*$J136*$F133,0)+MAX((Expenses!FS$18-$K137/12)*$J137*$F133,0)))),0)</f>
        <v>0</v>
      </c>
      <c r="FV299" s="515">
        <f>IF(AND(FV$167&lt;=$E133,FV$167&gt;=EOMONTH($D133,0)),IF($G133="NNN",SUM(Expenses!FT$14:FT$18)*$F133,IF($G133="FSG",0,IF($G133="MG",SUMPRODUCT(Expenses!FT$14:FT$18,$I133:$I137)*$F133,MAX((Expenses!FT$15-$K133/12)*$J133*$F133,0)+MAX((Expenses!FT$14-$K134/12)*$J134*$F133,0)+MAX((Expenses!FT$17-$K135/12)*$J135*$F133,0)+MAX((Expenses!FT$16-$K136/12)*$J136*$F133,0)+MAX((Expenses!FT$18-$K137/12)*$J137*$F133,0)))),0)</f>
        <v>0</v>
      </c>
      <c r="FW299" s="515">
        <f>IF(AND(FW$167&lt;=$E133,FW$167&gt;=EOMONTH($D133,0)),IF($G133="NNN",SUM(Expenses!FU$14:FU$18)*$F133,IF($G133="FSG",0,IF($G133="MG",SUMPRODUCT(Expenses!FU$14:FU$18,$I133:$I137)*$F133,MAX((Expenses!FU$15-$K133/12)*$J133*$F133,0)+MAX((Expenses!FU$14-$K134/12)*$J134*$F133,0)+MAX((Expenses!FU$17-$K135/12)*$J135*$F133,0)+MAX((Expenses!FU$16-$K136/12)*$J136*$F133,0)+MAX((Expenses!FU$18-$K137/12)*$J137*$F133,0)))),0)</f>
        <v>0</v>
      </c>
      <c r="FX299" s="515">
        <f>IF(AND(FX$167&lt;=$E133,FX$167&gt;=EOMONTH($D133,0)),IF($G133="NNN",SUM(Expenses!FV$14:FV$18)*$F133,IF($G133="FSG",0,IF($G133="MG",SUMPRODUCT(Expenses!FV$14:FV$18,$I133:$I137)*$F133,MAX((Expenses!FV$15-$K133/12)*$J133*$F133,0)+MAX((Expenses!FV$14-$K134/12)*$J134*$F133,0)+MAX((Expenses!FV$17-$K135/12)*$J135*$F133,0)+MAX((Expenses!FV$16-$K136/12)*$J136*$F133,0)+MAX((Expenses!FV$18-$K137/12)*$J137*$F133,0)))),0)</f>
        <v>0</v>
      </c>
      <c r="FY299" s="515">
        <f>IF(AND(FY$167&lt;=$E133,FY$167&gt;=EOMONTH($D133,0)),IF($G133="NNN",SUM(Expenses!FW$14:FW$18)*$F133,IF($G133="FSG",0,IF($G133="MG",SUMPRODUCT(Expenses!FW$14:FW$18,$I133:$I137)*$F133,MAX((Expenses!FW$15-$K133/12)*$J133*$F133,0)+MAX((Expenses!FW$14-$K134/12)*$J134*$F133,0)+MAX((Expenses!FW$17-$K135/12)*$J135*$F133,0)+MAX((Expenses!FW$16-$K136/12)*$J136*$F133,0)+MAX((Expenses!FW$18-$K137/12)*$J137*$F133,0)))),0)</f>
        <v>0</v>
      </c>
      <c r="FZ299" s="515">
        <f>IF(AND(FZ$167&lt;=$E133,FZ$167&gt;=EOMONTH($D133,0)),IF($G133="NNN",SUM(Expenses!FX$14:FX$18)*$F133,IF($G133="FSG",0,IF($G133="MG",SUMPRODUCT(Expenses!FX$14:FX$18,$I133:$I137)*$F133,MAX((Expenses!FX$15-$K133/12)*$J133*$F133,0)+MAX((Expenses!FX$14-$K134/12)*$J134*$F133,0)+MAX((Expenses!FX$17-$K135/12)*$J135*$F133,0)+MAX((Expenses!FX$16-$K136/12)*$J136*$F133,0)+MAX((Expenses!FX$18-$K137/12)*$J137*$F133,0)))),0)</f>
        <v>0</v>
      </c>
      <c r="GA299" s="515">
        <f>IF(AND(GA$167&lt;=$E133,GA$167&gt;=EOMONTH($D133,0)),IF($G133="NNN",SUM(Expenses!FY$14:FY$18)*$F133,IF($G133="FSG",0,IF($G133="MG",SUMPRODUCT(Expenses!FY$14:FY$18,$I133:$I137)*$F133,MAX((Expenses!FY$15-$K133/12)*$J133*$F133,0)+MAX((Expenses!FY$14-$K134/12)*$J134*$F133,0)+MAX((Expenses!FY$17-$K135/12)*$J135*$F133,0)+MAX((Expenses!FY$16-$K136/12)*$J136*$F133,0)+MAX((Expenses!FY$18-$K137/12)*$J137*$F133,0)))),0)</f>
        <v>0</v>
      </c>
      <c r="GB299" s="515">
        <f>IF(AND(GB$167&lt;=$E133,GB$167&gt;=EOMONTH($D133,0)),IF($G133="NNN",SUM(Expenses!FZ$14:FZ$18)*$F133,IF($G133="FSG",0,IF($G133="MG",SUMPRODUCT(Expenses!FZ$14:FZ$18,$I133:$I137)*$F133,MAX((Expenses!FZ$15-$K133/12)*$J133*$F133,0)+MAX((Expenses!FZ$14-$K134/12)*$J134*$F133,0)+MAX((Expenses!FZ$17-$K135/12)*$J135*$F133,0)+MAX((Expenses!FZ$16-$K136/12)*$J136*$F133,0)+MAX((Expenses!FZ$18-$K137/12)*$J137*$F133,0)))),0)</f>
        <v>0</v>
      </c>
      <c r="GC299" s="515">
        <f>IF(AND(GC$167&lt;=$E133,GC$167&gt;=EOMONTH($D133,0)),IF($G133="NNN",SUM(Expenses!GA$14:GA$18)*$F133,IF($G133="FSG",0,IF($G133="MG",SUMPRODUCT(Expenses!GA$14:GA$18,$I133:$I137)*$F133,MAX((Expenses!GA$15-$K133/12)*$J133*$F133,0)+MAX((Expenses!GA$14-$K134/12)*$J134*$F133,0)+MAX((Expenses!GA$17-$K135/12)*$J135*$F133,0)+MAX((Expenses!GA$16-$K136/12)*$J136*$F133,0)+MAX((Expenses!GA$18-$K137/12)*$J137*$F133,0)))),0)</f>
        <v>0</v>
      </c>
      <c r="GD299" s="515">
        <f>IF(AND(GD$167&lt;=$E133,GD$167&gt;=EOMONTH($D133,0)),IF($G133="NNN",SUM(Expenses!GB$14:GB$18)*$F133,IF($G133="FSG",0,IF($G133="MG",SUMPRODUCT(Expenses!GB$14:GB$18,$I133:$I137)*$F133,MAX((Expenses!GB$15-$K133/12)*$J133*$F133,0)+MAX((Expenses!GB$14-$K134/12)*$J134*$F133,0)+MAX((Expenses!GB$17-$K135/12)*$J135*$F133,0)+MAX((Expenses!GB$16-$K136/12)*$J136*$F133,0)+MAX((Expenses!GB$18-$K137/12)*$J137*$F133,0)))),0)</f>
        <v>0</v>
      </c>
      <c r="GE299" s="515">
        <f>IF(AND(GE$167&lt;=$E133,GE$167&gt;=EOMONTH($D133,0)),IF($G133="NNN",SUM(Expenses!GC$14:GC$18)*$F133,IF($G133="FSG",0,IF($G133="MG",SUMPRODUCT(Expenses!GC$14:GC$18,$I133:$I137)*$F133,MAX((Expenses!GC$15-$K133/12)*$J133*$F133,0)+MAX((Expenses!GC$14-$K134/12)*$J134*$F133,0)+MAX((Expenses!GC$17-$K135/12)*$J135*$F133,0)+MAX((Expenses!GC$16-$K136/12)*$J136*$F133,0)+MAX((Expenses!GC$18-$K137/12)*$J137*$F133,0)))),0)</f>
        <v>0</v>
      </c>
      <c r="GF299" s="515">
        <f>IF(AND(GF$167&lt;=$E133,GF$167&gt;=EOMONTH($D133,0)),IF($G133="NNN",SUM(Expenses!GD$14:GD$18)*$F133,IF($G133="FSG",0,IF($G133="MG",SUMPRODUCT(Expenses!GD$14:GD$18,$I133:$I137)*$F133,MAX((Expenses!GD$15-$K133/12)*$J133*$F133,0)+MAX((Expenses!GD$14-$K134/12)*$J134*$F133,0)+MAX((Expenses!GD$17-$K135/12)*$J135*$F133,0)+MAX((Expenses!GD$16-$K136/12)*$J136*$F133,0)+MAX((Expenses!GD$18-$K137/12)*$J137*$F133,0)))),0)</f>
        <v>0</v>
      </c>
      <c r="GG299" s="515">
        <f>IF(AND(GG$167&lt;=$E133,GG$167&gt;=EOMONTH($D133,0)),IF($G133="NNN",SUM(Expenses!GE$14:GE$18)*$F133,IF($G133="FSG",0,IF($G133="MG",SUMPRODUCT(Expenses!GE$14:GE$18,$I133:$I137)*$F133,MAX((Expenses!GE$15-$K133/12)*$J133*$F133,0)+MAX((Expenses!GE$14-$K134/12)*$J134*$F133,0)+MAX((Expenses!GE$17-$K135/12)*$J135*$F133,0)+MAX((Expenses!GE$16-$K136/12)*$J136*$F133,0)+MAX((Expenses!GE$18-$K137/12)*$J137*$F133,0)))),0)</f>
        <v>0</v>
      </c>
      <c r="GH299" s="515">
        <f>IF(AND(GH$167&lt;=$E133,GH$167&gt;=EOMONTH($D133,0)),IF($G133="NNN",SUM(Expenses!GF$14:GF$18)*$F133,IF($G133="FSG",0,IF($G133="MG",SUMPRODUCT(Expenses!GF$14:GF$18,$I133:$I137)*$F133,MAX((Expenses!GF$15-$K133/12)*$J133*$F133,0)+MAX((Expenses!GF$14-$K134/12)*$J134*$F133,0)+MAX((Expenses!GF$17-$K135/12)*$J135*$F133,0)+MAX((Expenses!GF$16-$K136/12)*$J136*$F133,0)+MAX((Expenses!GF$18-$K137/12)*$J137*$F133,0)))),0)</f>
        <v>0</v>
      </c>
      <c r="GI299" s="515">
        <f>IF(AND(GI$167&lt;=$E133,GI$167&gt;=EOMONTH($D133,0)),IF($G133="NNN",SUM(Expenses!GG$14:GG$18)*$F133,IF($G133="FSG",0,IF($G133="MG",SUMPRODUCT(Expenses!GG$14:GG$18,$I133:$I137)*$F133,MAX((Expenses!GG$15-$K133/12)*$J133*$F133,0)+MAX((Expenses!GG$14-$K134/12)*$J134*$F133,0)+MAX((Expenses!GG$17-$K135/12)*$J135*$F133,0)+MAX((Expenses!GG$16-$K136/12)*$J136*$F133,0)+MAX((Expenses!GG$18-$K137/12)*$J137*$F133,0)))),0)</f>
        <v>0</v>
      </c>
      <c r="GJ299" s="515">
        <f>IF(AND(GJ$167&lt;=$E133,GJ$167&gt;=EOMONTH($D133,0)),IF($G133="NNN",SUM(Expenses!GH$14:GH$18)*$F133,IF($G133="FSG",0,IF($G133="MG",SUMPRODUCT(Expenses!GH$14:GH$18,$I133:$I137)*$F133,MAX((Expenses!GH$15-$K133/12)*$J133*$F133,0)+MAX((Expenses!GH$14-$K134/12)*$J134*$F133,0)+MAX((Expenses!GH$17-$K135/12)*$J135*$F133,0)+MAX((Expenses!GH$16-$K136/12)*$J136*$F133,0)+MAX((Expenses!GH$18-$K137/12)*$J137*$F133,0)))),0)</f>
        <v>0</v>
      </c>
      <c r="GK299" s="515">
        <f>IF(AND(GK$167&lt;=$E133,GK$167&gt;=EOMONTH($D133,0)),IF($G133="NNN",SUM(Expenses!GI$14:GI$18)*$F133,IF($G133="FSG",0,IF($G133="MG",SUMPRODUCT(Expenses!GI$14:GI$18,$I133:$I137)*$F133,MAX((Expenses!GI$15-$K133/12)*$J133*$F133,0)+MAX((Expenses!GI$14-$K134/12)*$J134*$F133,0)+MAX((Expenses!GI$17-$K135/12)*$J135*$F133,0)+MAX((Expenses!GI$16-$K136/12)*$J136*$F133,0)+MAX((Expenses!GI$18-$K137/12)*$J137*$F133,0)))),0)</f>
        <v>0</v>
      </c>
      <c r="GL299" s="515">
        <f>IF(AND(GL$167&lt;=$E133,GL$167&gt;=EOMONTH($D133,0)),IF($G133="NNN",SUM(Expenses!GJ$14:GJ$18)*$F133,IF($G133="FSG",0,IF($G133="MG",SUMPRODUCT(Expenses!GJ$14:GJ$18,$I133:$I137)*$F133,MAX((Expenses!GJ$15-$K133/12)*$J133*$F133,0)+MAX((Expenses!GJ$14-$K134/12)*$J134*$F133,0)+MAX((Expenses!GJ$17-$K135/12)*$J135*$F133,0)+MAX((Expenses!GJ$16-$K136/12)*$J136*$F133,0)+MAX((Expenses!GJ$18-$K137/12)*$J137*$F133,0)))),0)</f>
        <v>0</v>
      </c>
      <c r="GM299" s="515">
        <f>IF(AND(GM$167&lt;=$E133,GM$167&gt;=EOMONTH($D133,0)),IF($G133="NNN",SUM(Expenses!GK$14:GK$18)*$F133,IF($G133="FSG",0,IF($G133="MG",SUMPRODUCT(Expenses!GK$14:GK$18,$I133:$I137)*$F133,MAX((Expenses!GK$15-$K133/12)*$J133*$F133,0)+MAX((Expenses!GK$14-$K134/12)*$J134*$F133,0)+MAX((Expenses!GK$17-$K135/12)*$J135*$F133,0)+MAX((Expenses!GK$16-$K136/12)*$J136*$F133,0)+MAX((Expenses!GK$18-$K137/12)*$J137*$F133,0)))),0)</f>
        <v>0</v>
      </c>
      <c r="GN299" s="515">
        <f>IF(AND(GN$167&lt;=$E133,GN$167&gt;=EOMONTH($D133,0)),IF($G133="NNN",SUM(Expenses!GL$14:GL$18)*$F133,IF($G133="FSG",0,IF($G133="MG",SUMPRODUCT(Expenses!GL$14:GL$18,$I133:$I137)*$F133,MAX((Expenses!GL$15-$K133/12)*$J133*$F133,0)+MAX((Expenses!GL$14-$K134/12)*$J134*$F133,0)+MAX((Expenses!GL$17-$K135/12)*$J135*$F133,0)+MAX((Expenses!GL$16-$K136/12)*$J136*$F133,0)+MAX((Expenses!GL$18-$K137/12)*$J137*$F133,0)))),0)</f>
        <v>0</v>
      </c>
      <c r="GO299" s="515">
        <f>IF(AND(GO$167&lt;=$E133,GO$167&gt;=EOMONTH($D133,0)),IF($G133="NNN",SUM(Expenses!GM$14:GM$18)*$F133,IF($G133="FSG",0,IF($G133="MG",SUMPRODUCT(Expenses!GM$14:GM$18,$I133:$I137)*$F133,MAX((Expenses!GM$15-$K133/12)*$J133*$F133,0)+MAX((Expenses!GM$14-$K134/12)*$J134*$F133,0)+MAX((Expenses!GM$17-$K135/12)*$J135*$F133,0)+MAX((Expenses!GM$16-$K136/12)*$J136*$F133,0)+MAX((Expenses!GM$18-$K137/12)*$J137*$F133,0)))),0)</f>
        <v>0</v>
      </c>
      <c r="GP299" s="515">
        <f>IF(AND(GP$167&lt;=$E133,GP$167&gt;=EOMONTH($D133,0)),IF($G133="NNN",SUM(Expenses!GN$14:GN$18)*$F133,IF($G133="FSG",0,IF($G133="MG",SUMPRODUCT(Expenses!GN$14:GN$18,$I133:$I137)*$F133,MAX((Expenses!GN$15-$K133/12)*$J133*$F133,0)+MAX((Expenses!GN$14-$K134/12)*$J134*$F133,0)+MAX((Expenses!GN$17-$K135/12)*$J135*$F133,0)+MAX((Expenses!GN$16-$K136/12)*$J136*$F133,0)+MAX((Expenses!GN$18-$K137/12)*$J137*$F133,0)))),0)</f>
        <v>0</v>
      </c>
      <c r="GQ299" s="515">
        <f>IF(AND(GQ$167&lt;=$E133,GQ$167&gt;=EOMONTH($D133,0)),IF($G133="NNN",SUM(Expenses!GO$14:GO$18)*$F133,IF($G133="FSG",0,IF($G133="MG",SUMPRODUCT(Expenses!GO$14:GO$18,$I133:$I137)*$F133,MAX((Expenses!GO$15-$K133/12)*$J133*$F133,0)+MAX((Expenses!GO$14-$K134/12)*$J134*$F133,0)+MAX((Expenses!GO$17-$K135/12)*$J135*$F133,0)+MAX((Expenses!GO$16-$K136/12)*$J136*$F133,0)+MAX((Expenses!GO$18-$K137/12)*$J137*$F133,0)))),0)</f>
        <v>0</v>
      </c>
      <c r="GR299" s="515">
        <f>IF(AND(GR$167&lt;=$E133,GR$167&gt;=EOMONTH($D133,0)),IF($G133="NNN",SUM(Expenses!GP$14:GP$18)*$F133,IF($G133="FSG",0,IF($G133="MG",SUMPRODUCT(Expenses!GP$14:GP$18,$I133:$I137)*$F133,MAX((Expenses!GP$15-$K133/12)*$J133*$F133,0)+MAX((Expenses!GP$14-$K134/12)*$J134*$F133,0)+MAX((Expenses!GP$17-$K135/12)*$J135*$F133,0)+MAX((Expenses!GP$16-$K136/12)*$J136*$F133,0)+MAX((Expenses!GP$18-$K137/12)*$J137*$F133,0)))),0)</f>
        <v>0</v>
      </c>
      <c r="GS299" s="515">
        <f>IF(AND(GS$167&lt;=$E133,GS$167&gt;=EOMONTH($D133,0)),IF($G133="NNN",SUM(Expenses!GQ$14:GQ$18)*$F133,IF($G133="FSG",0,IF($G133="MG",SUMPRODUCT(Expenses!GQ$14:GQ$18,$I133:$I137)*$F133,MAX((Expenses!GQ$15-$K133/12)*$J133*$F133,0)+MAX((Expenses!GQ$14-$K134/12)*$J134*$F133,0)+MAX((Expenses!GQ$17-$K135/12)*$J135*$F133,0)+MAX((Expenses!GQ$16-$K136/12)*$J136*$F133,0)+MAX((Expenses!GQ$18-$K137/12)*$J137*$F133,0)))),0)</f>
        <v>0</v>
      </c>
      <c r="GT299" s="515">
        <f>IF(AND(GT$167&lt;=$E133,GT$167&gt;=EOMONTH($D133,0)),IF($G133="NNN",SUM(Expenses!GR$14:GR$18)*$F133,IF($G133="FSG",0,IF($G133="MG",SUMPRODUCT(Expenses!GR$14:GR$18,$I133:$I137)*$F133,MAX((Expenses!GR$15-$K133/12)*$J133*$F133,0)+MAX((Expenses!GR$14-$K134/12)*$J134*$F133,0)+MAX((Expenses!GR$17-$K135/12)*$J135*$F133,0)+MAX((Expenses!GR$16-$K136/12)*$J136*$F133,0)+MAX((Expenses!GR$18-$K137/12)*$J137*$F133,0)))),0)</f>
        <v>0</v>
      </c>
      <c r="GU299" s="515">
        <f>IF(AND(GU$167&lt;=$E133,GU$167&gt;=EOMONTH($D133,0)),IF($G133="NNN",SUM(Expenses!GS$14:GS$18)*$F133,IF($G133="FSG",0,IF($G133="MG",SUMPRODUCT(Expenses!GS$14:GS$18,$I133:$I137)*$F133,MAX((Expenses!GS$15-$K133/12)*$J133*$F133,0)+MAX((Expenses!GS$14-$K134/12)*$J134*$F133,0)+MAX((Expenses!GS$17-$K135/12)*$J135*$F133,0)+MAX((Expenses!GS$16-$K136/12)*$J136*$F133,0)+MAX((Expenses!GS$18-$K137/12)*$J137*$F133,0)))),0)</f>
        <v>0</v>
      </c>
      <c r="GV299" s="515">
        <f>IF(AND(GV$167&lt;=$E133,GV$167&gt;=EOMONTH($D133,0)),IF($G133="NNN",SUM(Expenses!GT$14:GT$18)*$F133,IF($G133="FSG",0,IF($G133="MG",SUMPRODUCT(Expenses!GT$14:GT$18,$I133:$I137)*$F133,MAX((Expenses!GT$15-$K133/12)*$J133*$F133,0)+MAX((Expenses!GT$14-$K134/12)*$J134*$F133,0)+MAX((Expenses!GT$17-$K135/12)*$J135*$F133,0)+MAX((Expenses!GT$16-$K136/12)*$J136*$F133,0)+MAX((Expenses!GT$18-$K137/12)*$J137*$F133,0)))),0)</f>
        <v>0</v>
      </c>
      <c r="GW299" s="515">
        <f>IF(AND(GW$167&lt;=$E133,GW$167&gt;=EOMONTH($D133,0)),IF($G133="NNN",SUM(Expenses!GU$14:GU$18)*$F133,IF($G133="FSG",0,IF($G133="MG",SUMPRODUCT(Expenses!GU$14:GU$18,$I133:$I137)*$F133,MAX((Expenses!GU$15-$K133/12)*$J133*$F133,0)+MAX((Expenses!GU$14-$K134/12)*$J134*$F133,0)+MAX((Expenses!GU$17-$K135/12)*$J135*$F133,0)+MAX((Expenses!GU$16-$K136/12)*$J136*$F133,0)+MAX((Expenses!GU$18-$K137/12)*$J137*$F133,0)))),0)</f>
        <v>0</v>
      </c>
      <c r="GX299" s="515">
        <f>IF(AND(GX$167&lt;=$E133,GX$167&gt;=EOMONTH($D133,0)),IF($G133="NNN",SUM(Expenses!GV$14:GV$18)*$F133,IF($G133="FSG",0,IF($G133="MG",SUMPRODUCT(Expenses!GV$14:GV$18,$I133:$I137)*$F133,MAX((Expenses!GV$15-$K133/12)*$J133*$F133,0)+MAX((Expenses!GV$14-$K134/12)*$J134*$F133,0)+MAX((Expenses!GV$17-$K135/12)*$J135*$F133,0)+MAX((Expenses!GV$16-$K136/12)*$J136*$F133,0)+MAX((Expenses!GV$18-$K137/12)*$J137*$F133,0)))),0)</f>
        <v>0</v>
      </c>
      <c r="GY299" s="515">
        <f>IF(AND(GY$167&lt;=$E133,GY$167&gt;=EOMONTH($D133,0)),IF($G133="NNN",SUM(Expenses!GW$14:GW$18)*$F133,IF($G133="FSG",0,IF($G133="MG",SUMPRODUCT(Expenses!GW$14:GW$18,$I133:$I137)*$F133,MAX((Expenses!GW$15-$K133/12)*$J133*$F133,0)+MAX((Expenses!GW$14-$K134/12)*$J134*$F133,0)+MAX((Expenses!GW$17-$K135/12)*$J135*$F133,0)+MAX((Expenses!GW$16-$K136/12)*$J136*$F133,0)+MAX((Expenses!GW$18-$K137/12)*$J137*$F133,0)))),0)</f>
        <v>0</v>
      </c>
      <c r="GZ299" s="515">
        <f>IF(AND(GZ$167&lt;=$E133,GZ$167&gt;=EOMONTH($D133,0)),IF($G133="NNN",SUM(Expenses!GX$14:GX$18)*$F133,IF($G133="FSG",0,IF($G133="MG",SUMPRODUCT(Expenses!GX$14:GX$18,$I133:$I137)*$F133,MAX((Expenses!GX$15-$K133/12)*$J133*$F133,0)+MAX((Expenses!GX$14-$K134/12)*$J134*$F133,0)+MAX((Expenses!GX$17-$K135/12)*$J135*$F133,0)+MAX((Expenses!GX$16-$K136/12)*$J136*$F133,0)+MAX((Expenses!GX$18-$K137/12)*$J137*$F133,0)))),0)</f>
        <v>0</v>
      </c>
      <c r="HA299" s="515">
        <f>IF(AND(HA$167&lt;=$E133,HA$167&gt;=EOMONTH($D133,0)),IF($G133="NNN",SUM(Expenses!GY$14:GY$18)*$F133,IF($G133="FSG",0,IF($G133="MG",SUMPRODUCT(Expenses!GY$14:GY$18,$I133:$I137)*$F133,MAX((Expenses!GY$15-$K133/12)*$J133*$F133,0)+MAX((Expenses!GY$14-$K134/12)*$J134*$F133,0)+MAX((Expenses!GY$17-$K135/12)*$J135*$F133,0)+MAX((Expenses!GY$16-$K136/12)*$J136*$F133,0)+MAX((Expenses!GY$18-$K137/12)*$J137*$F133,0)))),0)</f>
        <v>0</v>
      </c>
      <c r="HB299" s="515">
        <f>IF(AND(HB$167&lt;=$E133,HB$167&gt;=EOMONTH($D133,0)),IF($G133="NNN",SUM(Expenses!GZ$14:GZ$18)*$F133,IF($G133="FSG",0,IF($G133="MG",SUMPRODUCT(Expenses!GZ$14:GZ$18,$I133:$I137)*$F133,MAX((Expenses!GZ$15-$K133/12)*$J133*$F133,0)+MAX((Expenses!GZ$14-$K134/12)*$J134*$F133,0)+MAX((Expenses!GZ$17-$K135/12)*$J135*$F133,0)+MAX((Expenses!GZ$16-$K136/12)*$J136*$F133,0)+MAX((Expenses!GZ$18-$K137/12)*$J137*$F133,0)))),0)</f>
        <v>0</v>
      </c>
      <c r="HC299" s="515">
        <f>IF(AND(HC$167&lt;=$E133,HC$167&gt;=EOMONTH($D133,0)),IF($G133="NNN",SUM(Expenses!HA$14:HA$18)*$F133,IF($G133="FSG",0,IF($G133="MG",SUMPRODUCT(Expenses!HA$14:HA$18,$I133:$I137)*$F133,MAX((Expenses!HA$15-$K133/12)*$J133*$F133,0)+MAX((Expenses!HA$14-$K134/12)*$J134*$F133,0)+MAX((Expenses!HA$17-$K135/12)*$J135*$F133,0)+MAX((Expenses!HA$16-$K136/12)*$J136*$F133,0)+MAX((Expenses!HA$18-$K137/12)*$J137*$F133,0)))),0)</f>
        <v>0</v>
      </c>
      <c r="HD299" s="515">
        <f>IF(AND(HD$167&lt;=$E133,HD$167&gt;=EOMONTH($D133,0)),IF($G133="NNN",SUM(Expenses!HB$14:HB$18)*$F133,IF($G133="FSG",0,IF($G133="MG",SUMPRODUCT(Expenses!HB$14:HB$18,$I133:$I137)*$F133,MAX((Expenses!HB$15-$K133/12)*$J133*$F133,0)+MAX((Expenses!HB$14-$K134/12)*$J134*$F133,0)+MAX((Expenses!HB$17-$K135/12)*$J135*$F133,0)+MAX((Expenses!HB$16-$K136/12)*$J136*$F133,0)+MAX((Expenses!HB$18-$K137/12)*$J137*$F133,0)))),0)</f>
        <v>0</v>
      </c>
      <c r="HE299" s="515">
        <f>IF(AND(HE$167&lt;=$E133,HE$167&gt;=EOMONTH($D133,0)),IF($G133="NNN",SUM(Expenses!HC$14:HC$18)*$F133,IF($G133="FSG",0,IF($G133="MG",SUMPRODUCT(Expenses!HC$14:HC$18,$I133:$I137)*$F133,MAX((Expenses!HC$15-$K133/12)*$J133*$F133,0)+MAX((Expenses!HC$14-$K134/12)*$J134*$F133,0)+MAX((Expenses!HC$17-$K135/12)*$J135*$F133,0)+MAX((Expenses!HC$16-$K136/12)*$J136*$F133,0)+MAX((Expenses!HC$18-$K137/12)*$J137*$F133,0)))),0)</f>
        <v>0</v>
      </c>
      <c r="HF299" s="515">
        <f>IF(AND(HF$167&lt;=$E133,HF$167&gt;=EOMONTH($D133,0)),IF($G133="NNN",SUM(Expenses!HD$14:HD$18)*$F133,IF($G133="FSG",0,IF($G133="MG",SUMPRODUCT(Expenses!HD$14:HD$18,$I133:$I137)*$F133,MAX((Expenses!HD$15-$K133/12)*$J133*$F133,0)+MAX((Expenses!HD$14-$K134/12)*$J134*$F133,0)+MAX((Expenses!HD$17-$K135/12)*$J135*$F133,0)+MAX((Expenses!HD$16-$K136/12)*$J136*$F133,0)+MAX((Expenses!HD$18-$K137/12)*$J137*$F133,0)))),0)</f>
        <v>0</v>
      </c>
      <c r="HG299" s="515">
        <f>IF(AND(HG$167&lt;=$E133,HG$167&gt;=EOMONTH($D133,0)),IF($G133="NNN",SUM(Expenses!HE$14:HE$18)*$F133,IF($G133="FSG",0,IF($G133="MG",SUMPRODUCT(Expenses!HE$14:HE$18,$I133:$I137)*$F133,MAX((Expenses!HE$15-$K133/12)*$J133*$F133,0)+MAX((Expenses!HE$14-$K134/12)*$J134*$F133,0)+MAX((Expenses!HE$17-$K135/12)*$J135*$F133,0)+MAX((Expenses!HE$16-$K136/12)*$J136*$F133,0)+MAX((Expenses!HE$18-$K137/12)*$J137*$F133,0)))),0)</f>
        <v>0</v>
      </c>
      <c r="HH299" s="515">
        <f>IF(AND(HH$167&lt;=$E133,HH$167&gt;=EOMONTH($D133,0)),IF($G133="NNN",SUM(Expenses!HF$14:HF$18)*$F133,IF($G133="FSG",0,IF($G133="MG",SUMPRODUCT(Expenses!HF$14:HF$18,$I133:$I137)*$F133,MAX((Expenses!HF$15-$K133/12)*$J133*$F133,0)+MAX((Expenses!HF$14-$K134/12)*$J134*$F133,0)+MAX((Expenses!HF$17-$K135/12)*$J135*$F133,0)+MAX((Expenses!HF$16-$K136/12)*$J136*$F133,0)+MAX((Expenses!HF$18-$K137/12)*$J137*$F133,0)))),0)</f>
        <v>0</v>
      </c>
      <c r="HI299" s="515">
        <f>IF(AND(HI$167&lt;=$E133,HI$167&gt;=EOMONTH($D133,0)),IF($G133="NNN",SUM(Expenses!HG$14:HG$18)*$F133,IF($G133="FSG",0,IF($G133="MG",SUMPRODUCT(Expenses!HG$14:HG$18,$I133:$I137)*$F133,MAX((Expenses!HG$15-$K133/12)*$J133*$F133,0)+MAX((Expenses!HG$14-$K134/12)*$J134*$F133,0)+MAX((Expenses!HG$17-$K135/12)*$J135*$F133,0)+MAX((Expenses!HG$16-$K136/12)*$J136*$F133,0)+MAX((Expenses!HG$18-$K137/12)*$J137*$F133,0)))),0)</f>
        <v>0</v>
      </c>
      <c r="HJ299" s="515">
        <f>IF(AND(HJ$167&lt;=$E133,HJ$167&gt;=EOMONTH($D133,0)),IF($G133="NNN",SUM(Expenses!HH$14:HH$18)*$F133,IF($G133="FSG",0,IF($G133="MG",SUMPRODUCT(Expenses!HH$14:HH$18,$I133:$I137)*$F133,MAX((Expenses!HH$15-$K133/12)*$J133*$F133,0)+MAX((Expenses!HH$14-$K134/12)*$J134*$F133,0)+MAX((Expenses!HH$17-$K135/12)*$J135*$F133,0)+MAX((Expenses!HH$16-$K136/12)*$J136*$F133,0)+MAX((Expenses!HH$18-$K137/12)*$J137*$F133,0)))),0)</f>
        <v>0</v>
      </c>
      <c r="HK299" s="515">
        <f>IF(AND(HK$167&lt;=$E133,HK$167&gt;=EOMONTH($D133,0)),IF($G133="NNN",SUM(Expenses!HI$14:HI$18)*$F133,IF($G133="FSG",0,IF($G133="MG",SUMPRODUCT(Expenses!HI$14:HI$18,$I133:$I137)*$F133,MAX((Expenses!HI$15-$K133/12)*$J133*$F133,0)+MAX((Expenses!HI$14-$K134/12)*$J134*$F133,0)+MAX((Expenses!HI$17-$K135/12)*$J135*$F133,0)+MAX((Expenses!HI$16-$K136/12)*$J136*$F133,0)+MAX((Expenses!HI$18-$K137/12)*$J137*$F133,0)))),0)</f>
        <v>0</v>
      </c>
      <c r="HL299" s="515">
        <f>IF(AND(HL$167&lt;=$E133,HL$167&gt;=EOMONTH($D133,0)),IF($G133="NNN",SUM(Expenses!HJ$14:HJ$18)*$F133,IF($G133="FSG",0,IF($G133="MG",SUMPRODUCT(Expenses!HJ$14:HJ$18,$I133:$I137)*$F133,MAX((Expenses!HJ$15-$K133/12)*$J133*$F133,0)+MAX((Expenses!HJ$14-$K134/12)*$J134*$F133,0)+MAX((Expenses!HJ$17-$K135/12)*$J135*$F133,0)+MAX((Expenses!HJ$16-$K136/12)*$J136*$F133,0)+MAX((Expenses!HJ$18-$K137/12)*$J137*$F133,0)))),0)</f>
        <v>0</v>
      </c>
      <c r="HM299" s="515">
        <f>IF(AND(HM$167&lt;=$E133,HM$167&gt;=EOMONTH($D133,0)),IF($G133="NNN",SUM(Expenses!HK$14:HK$18)*$F133,IF($G133="FSG",0,IF($G133="MG",SUMPRODUCT(Expenses!HK$14:HK$18,$I133:$I137)*$F133,MAX((Expenses!HK$15-$K133/12)*$J133*$F133,0)+MAX((Expenses!HK$14-$K134/12)*$J134*$F133,0)+MAX((Expenses!HK$17-$K135/12)*$J135*$F133,0)+MAX((Expenses!HK$16-$K136/12)*$J136*$F133,0)+MAX((Expenses!HK$18-$K137/12)*$J137*$F133,0)))),0)</f>
        <v>0</v>
      </c>
      <c r="HN299" s="515">
        <f>IF(AND(HN$167&lt;=$E133,HN$167&gt;=EOMONTH($D133,0)),IF($G133="NNN",SUM(Expenses!HL$14:HL$18)*$F133,IF($G133="FSG",0,IF($G133="MG",SUMPRODUCT(Expenses!HL$14:HL$18,$I133:$I137)*$F133,MAX((Expenses!HL$15-$K133/12)*$J133*$F133,0)+MAX((Expenses!HL$14-$K134/12)*$J134*$F133,0)+MAX((Expenses!HL$17-$K135/12)*$J135*$F133,0)+MAX((Expenses!HL$16-$K136/12)*$J136*$F133,0)+MAX((Expenses!HL$18-$K137/12)*$J137*$F133,0)))),0)</f>
        <v>0</v>
      </c>
      <c r="HO299" s="515">
        <f>IF(AND(HO$167&lt;=$E133,HO$167&gt;=EOMONTH($D133,0)),IF($G133="NNN",SUM(Expenses!HM$14:HM$18)*$F133,IF($G133="FSG",0,IF($G133="MG",SUMPRODUCT(Expenses!HM$14:HM$18,$I133:$I137)*$F133,MAX((Expenses!HM$15-$K133/12)*$J133*$F133,0)+MAX((Expenses!HM$14-$K134/12)*$J134*$F133,0)+MAX((Expenses!HM$17-$K135/12)*$J135*$F133,0)+MAX((Expenses!HM$16-$K136/12)*$J136*$F133,0)+MAX((Expenses!HM$18-$K137/12)*$J137*$F133,0)))),0)</f>
        <v>0</v>
      </c>
      <c r="HP299" s="515">
        <f>IF(AND(HP$167&lt;=$E133,HP$167&gt;=EOMONTH($D133,0)),IF($G133="NNN",SUM(Expenses!HN$14:HN$18)*$F133,IF($G133="FSG",0,IF($G133="MG",SUMPRODUCT(Expenses!HN$14:HN$18,$I133:$I137)*$F133,MAX((Expenses!HN$15-$K133/12)*$J133*$F133,0)+MAX((Expenses!HN$14-$K134/12)*$J134*$F133,0)+MAX((Expenses!HN$17-$K135/12)*$J135*$F133,0)+MAX((Expenses!HN$16-$K136/12)*$J136*$F133,0)+MAX((Expenses!HN$18-$K137/12)*$J137*$F133,0)))),0)</f>
        <v>0</v>
      </c>
      <c r="HQ299" s="515">
        <f>IF(AND(HQ$167&lt;=$E133,HQ$167&gt;=EOMONTH($D133,0)),IF($G133="NNN",SUM(Expenses!HO$14:HO$18)*$F133,IF($G133="FSG",0,IF($G133="MG",SUMPRODUCT(Expenses!HO$14:HO$18,$I133:$I137)*$F133,MAX((Expenses!HO$15-$K133/12)*$J133*$F133,0)+MAX((Expenses!HO$14-$K134/12)*$J134*$F133,0)+MAX((Expenses!HO$17-$K135/12)*$J135*$F133,0)+MAX((Expenses!HO$16-$K136/12)*$J136*$F133,0)+MAX((Expenses!HO$18-$K137/12)*$J137*$F133,0)))),0)</f>
        <v>0</v>
      </c>
      <c r="HR299" s="515">
        <f>IF(AND(HR$167&lt;=$E133,HR$167&gt;=EOMONTH($D133,0)),IF($G133="NNN",SUM(Expenses!HP$14:HP$18)*$F133,IF($G133="FSG",0,IF($G133="MG",SUMPRODUCT(Expenses!HP$14:HP$18,$I133:$I137)*$F133,MAX((Expenses!HP$15-$K133/12)*$J133*$F133,0)+MAX((Expenses!HP$14-$K134/12)*$J134*$F133,0)+MAX((Expenses!HP$17-$K135/12)*$J135*$F133,0)+MAX((Expenses!HP$16-$K136/12)*$J136*$F133,0)+MAX((Expenses!HP$18-$K137/12)*$J137*$F133,0)))),0)</f>
        <v>0</v>
      </c>
      <c r="HS299" s="515">
        <f>IF(AND(HS$167&lt;=$E133,HS$167&gt;=EOMONTH($D133,0)),IF($G133="NNN",SUM(Expenses!HQ$14:HQ$18)*$F133,IF($G133="FSG",0,IF($G133="MG",SUMPRODUCT(Expenses!HQ$14:HQ$18,$I133:$I137)*$F133,MAX((Expenses!HQ$15-$K133/12)*$J133*$F133,0)+MAX((Expenses!HQ$14-$K134/12)*$J134*$F133,0)+MAX((Expenses!HQ$17-$K135/12)*$J135*$F133,0)+MAX((Expenses!HQ$16-$K136/12)*$J136*$F133,0)+MAX((Expenses!HQ$18-$K137/12)*$J137*$F133,0)))),0)</f>
        <v>0</v>
      </c>
      <c r="HT299" s="515">
        <f>IF(AND(HT$167&lt;=$E133,HT$167&gt;=EOMONTH($D133,0)),IF($G133="NNN",SUM(Expenses!HR$14:HR$18)*$F133,IF($G133="FSG",0,IF($G133="MG",SUMPRODUCT(Expenses!HR$14:HR$18,$I133:$I137)*$F133,MAX((Expenses!HR$15-$K133/12)*$J133*$F133,0)+MAX((Expenses!HR$14-$K134/12)*$J134*$F133,0)+MAX((Expenses!HR$17-$K135/12)*$J135*$F133,0)+MAX((Expenses!HR$16-$K136/12)*$J136*$F133,0)+MAX((Expenses!HR$18-$K137/12)*$J137*$F133,0)))),0)</f>
        <v>0</v>
      </c>
      <c r="HU299" s="515">
        <f>IF(AND(HU$167&lt;=$E133,HU$167&gt;=EOMONTH($D133,0)),IF($G133="NNN",SUM(Expenses!HS$14:HS$18)*$F133,IF($G133="FSG",0,IF($G133="MG",SUMPRODUCT(Expenses!HS$14:HS$18,$I133:$I137)*$F133,MAX((Expenses!HS$15-$K133/12)*$J133*$F133,0)+MAX((Expenses!HS$14-$K134/12)*$J134*$F133,0)+MAX((Expenses!HS$17-$K135/12)*$J135*$F133,0)+MAX((Expenses!HS$16-$K136/12)*$J136*$F133,0)+MAX((Expenses!HS$18-$K137/12)*$J137*$F133,0)))),0)</f>
        <v>0</v>
      </c>
      <c r="HV299" s="515">
        <f>IF(AND(HV$167&lt;=$E133,HV$167&gt;=EOMONTH($D133,0)),IF($G133="NNN",SUM(Expenses!HT$14:HT$18)*$F133,IF($G133="FSG",0,IF($G133="MG",SUMPRODUCT(Expenses!HT$14:HT$18,$I133:$I137)*$F133,MAX((Expenses!HT$15-$K133/12)*$J133*$F133,0)+MAX((Expenses!HT$14-$K134/12)*$J134*$F133,0)+MAX((Expenses!HT$17-$K135/12)*$J135*$F133,0)+MAX((Expenses!HT$16-$K136/12)*$J136*$F133,0)+MAX((Expenses!HT$18-$K137/12)*$J137*$F133,0)))),0)</f>
        <v>0</v>
      </c>
      <c r="HW299" s="515">
        <f>IF(AND(HW$167&lt;=$E133,HW$167&gt;=EOMONTH($D133,0)),IF($G133="NNN",SUM(Expenses!HU$14:HU$18)*$F133,IF($G133="FSG",0,IF($G133="MG",SUMPRODUCT(Expenses!HU$14:HU$18,$I133:$I137)*$F133,MAX((Expenses!HU$15-$K133/12)*$J133*$F133,0)+MAX((Expenses!HU$14-$K134/12)*$J134*$F133,0)+MAX((Expenses!HU$17-$K135/12)*$J135*$F133,0)+MAX((Expenses!HU$16-$K136/12)*$J136*$F133,0)+MAX((Expenses!HU$18-$K137/12)*$J137*$F133,0)))),0)</f>
        <v>0</v>
      </c>
      <c r="HX299" s="515">
        <f>IF(AND(HX$167&lt;=$E133,HX$167&gt;=EOMONTH($D133,0)),IF($G133="NNN",SUM(Expenses!HV$14:HV$18)*$F133,IF($G133="FSG",0,IF($G133="MG",SUMPRODUCT(Expenses!HV$14:HV$18,$I133:$I137)*$F133,MAX((Expenses!HV$15-$K133/12)*$J133*$F133,0)+MAX((Expenses!HV$14-$K134/12)*$J134*$F133,0)+MAX((Expenses!HV$17-$K135/12)*$J135*$F133,0)+MAX((Expenses!HV$16-$K136/12)*$J136*$F133,0)+MAX((Expenses!HV$18-$K137/12)*$J137*$F133,0)))),0)</f>
        <v>0</v>
      </c>
      <c r="HY299" s="515">
        <f>IF(AND(HY$167&lt;=$E133,HY$167&gt;=EOMONTH($D133,0)),IF($G133="NNN",SUM(Expenses!HW$14:HW$18)*$F133,IF($G133="FSG",0,IF($G133="MG",SUMPRODUCT(Expenses!HW$14:HW$18,$I133:$I137)*$F133,MAX((Expenses!HW$15-$K133/12)*$J133*$F133,0)+MAX((Expenses!HW$14-$K134/12)*$J134*$F133,0)+MAX((Expenses!HW$17-$K135/12)*$J135*$F133,0)+MAX((Expenses!HW$16-$K136/12)*$J136*$F133,0)+MAX((Expenses!HW$18-$K137/12)*$J137*$F133,0)))),0)</f>
        <v>0</v>
      </c>
      <c r="HZ299" s="515">
        <f>IF(AND(HZ$167&lt;=$E133,HZ$167&gt;=EOMONTH($D133,0)),IF($G133="NNN",SUM(Expenses!HX$14:HX$18)*$F133,IF($G133="FSG",0,IF($G133="MG",SUMPRODUCT(Expenses!HX$14:HX$18,$I133:$I137)*$F133,MAX((Expenses!HX$15-$K133/12)*$J133*$F133,0)+MAX((Expenses!HX$14-$K134/12)*$J134*$F133,0)+MAX((Expenses!HX$17-$K135/12)*$J135*$F133,0)+MAX((Expenses!HX$16-$K136/12)*$J136*$F133,0)+MAX((Expenses!HX$18-$K137/12)*$J137*$F133,0)))),0)</f>
        <v>0</v>
      </c>
      <c r="IA299" s="515">
        <f>IF(AND(IA$167&lt;=$E133,IA$167&gt;=EOMONTH($D133,0)),IF($G133="NNN",SUM(Expenses!HY$14:HY$18)*$F133,IF($G133="FSG",0,IF($G133="MG",SUMPRODUCT(Expenses!HY$14:HY$18,$I133:$I137)*$F133,MAX((Expenses!HY$15-$K133/12)*$J133*$F133,0)+MAX((Expenses!HY$14-$K134/12)*$J134*$F133,0)+MAX((Expenses!HY$17-$K135/12)*$J135*$F133,0)+MAX((Expenses!HY$16-$K136/12)*$J136*$F133,0)+MAX((Expenses!HY$18-$K137/12)*$J137*$F133,0)))),0)</f>
        <v>0</v>
      </c>
      <c r="IB299" s="515">
        <f>IF(AND(IB$167&lt;=$E133,IB$167&gt;=EOMONTH($D133,0)),IF($G133="NNN",SUM(Expenses!HZ$14:HZ$18)*$F133,IF($G133="FSG",0,IF($G133="MG",SUMPRODUCT(Expenses!HZ$14:HZ$18,$I133:$I137)*$F133,MAX((Expenses!HZ$15-$K133/12)*$J133*$F133,0)+MAX((Expenses!HZ$14-$K134/12)*$J134*$F133,0)+MAX((Expenses!HZ$17-$K135/12)*$J135*$F133,0)+MAX((Expenses!HZ$16-$K136/12)*$J136*$F133,0)+MAX((Expenses!HZ$18-$K137/12)*$J137*$F133,0)))),0)</f>
        <v>0</v>
      </c>
      <c r="IC299" s="515">
        <f>IF(AND(IC$167&lt;=$E133,IC$167&gt;=EOMONTH($D133,0)),IF($G133="NNN",SUM(Expenses!IA$14:IA$18)*$F133,IF($G133="FSG",0,IF($G133="MG",SUMPRODUCT(Expenses!IA$14:IA$18,$I133:$I137)*$F133,MAX((Expenses!IA$15-$K133/12)*$J133*$F133,0)+MAX((Expenses!IA$14-$K134/12)*$J134*$F133,0)+MAX((Expenses!IA$17-$K135/12)*$J135*$F133,0)+MAX((Expenses!IA$16-$K136/12)*$J136*$F133,0)+MAX((Expenses!IA$18-$K137/12)*$J137*$F133,0)))),0)</f>
        <v>0</v>
      </c>
      <c r="ID299" s="515">
        <f>IF(AND(ID$167&lt;=$E133,ID$167&gt;=EOMONTH($D133,0)),IF($G133="NNN",SUM(Expenses!IB$14:IB$18)*$F133,IF($G133="FSG",0,IF($G133="MG",SUMPRODUCT(Expenses!IB$14:IB$18,$I133:$I137)*$F133,MAX((Expenses!IB$15-$K133/12)*$J133*$F133,0)+MAX((Expenses!IB$14-$K134/12)*$J134*$F133,0)+MAX((Expenses!IB$17-$K135/12)*$J135*$F133,0)+MAX((Expenses!IB$16-$K136/12)*$J136*$F133,0)+MAX((Expenses!IB$18-$K137/12)*$J137*$F133,0)))),0)</f>
        <v>0</v>
      </c>
      <c r="IE299" s="515">
        <f>IF(AND(IE$167&lt;=$E133,IE$167&gt;=EOMONTH($D133,0)),IF($G133="NNN",SUM(Expenses!IC$14:IC$18)*$F133,IF($G133="FSG",0,IF($G133="MG",SUMPRODUCT(Expenses!IC$14:IC$18,$I133:$I137)*$F133,MAX((Expenses!IC$15-$K133/12)*$J133*$F133,0)+MAX((Expenses!IC$14-$K134/12)*$J134*$F133,0)+MAX((Expenses!IC$17-$K135/12)*$J135*$F133,0)+MAX((Expenses!IC$16-$K136/12)*$J136*$F133,0)+MAX((Expenses!IC$18-$K137/12)*$J137*$F133,0)))),0)</f>
        <v>0</v>
      </c>
      <c r="IF299" s="515">
        <f>IF(AND(IF$167&lt;=$E133,IF$167&gt;=EOMONTH($D133,0)),IF($G133="NNN",SUM(Expenses!ID$14:ID$18)*$F133,IF($G133="FSG",0,IF($G133="MG",SUMPRODUCT(Expenses!ID$14:ID$18,$I133:$I137)*$F133,MAX((Expenses!ID$15-$K133/12)*$J133*$F133,0)+MAX((Expenses!ID$14-$K134/12)*$J134*$F133,0)+MAX((Expenses!ID$17-$K135/12)*$J135*$F133,0)+MAX((Expenses!ID$16-$K136/12)*$J136*$F133,0)+MAX((Expenses!ID$18-$K137/12)*$J137*$F133,0)))),0)</f>
        <v>0</v>
      </c>
      <c r="IG299" s="515">
        <f>IF(AND(IG$167&lt;=$E133,IG$167&gt;=EOMONTH($D133,0)),IF($G133="NNN",SUM(Expenses!IE$14:IE$18)*$F133,IF($G133="FSG",0,IF($G133="MG",SUMPRODUCT(Expenses!IE$14:IE$18,$I133:$I137)*$F133,MAX((Expenses!IE$15-$K133/12)*$J133*$F133,0)+MAX((Expenses!IE$14-$K134/12)*$J134*$F133,0)+MAX((Expenses!IE$17-$K135/12)*$J135*$F133,0)+MAX((Expenses!IE$16-$K136/12)*$J136*$F133,0)+MAX((Expenses!IE$18-$K137/12)*$J137*$F133,0)))),0)</f>
        <v>0</v>
      </c>
      <c r="IH299" s="515">
        <f>IF(AND(IH$167&lt;=$E133,IH$167&gt;=EOMONTH($D133,0)),IF($G133="NNN",SUM(Expenses!IF$14:IF$18)*$F133,IF($G133="FSG",0,IF($G133="MG",SUMPRODUCT(Expenses!IF$14:IF$18,$I133:$I137)*$F133,MAX((Expenses!IF$15-$K133/12)*$J133*$F133,0)+MAX((Expenses!IF$14-$K134/12)*$J134*$F133,0)+MAX((Expenses!IF$17-$K135/12)*$J135*$F133,0)+MAX((Expenses!IF$16-$K136/12)*$J136*$F133,0)+MAX((Expenses!IF$18-$K137/12)*$J137*$F133,0)))),0)</f>
        <v>0</v>
      </c>
      <c r="II299" s="515">
        <f>IF(AND(II$167&lt;=$E133,II$167&gt;=EOMONTH($D133,0)),IF($G133="NNN",SUM(Expenses!IG$14:IG$18)*$F133,IF($G133="FSG",0,IF($G133="MG",SUMPRODUCT(Expenses!IG$14:IG$18,$I133:$I137)*$F133,MAX((Expenses!IG$15-$K133/12)*$J133*$F133,0)+MAX((Expenses!IG$14-$K134/12)*$J134*$F133,0)+MAX((Expenses!IG$17-$K135/12)*$J135*$F133,0)+MAX((Expenses!IG$16-$K136/12)*$J136*$F133,0)+MAX((Expenses!IG$18-$K137/12)*$J137*$F133,0)))),0)</f>
        <v>0</v>
      </c>
      <c r="IJ299" s="515">
        <f>IF(AND(IJ$167&lt;=$E133,IJ$167&gt;=EOMONTH($D133,0)),IF($G133="NNN",SUM(Expenses!IH$14:IH$18)*$F133,IF($G133="FSG",0,IF($G133="MG",SUMPRODUCT(Expenses!IH$14:IH$18,$I133:$I137)*$F133,MAX((Expenses!IH$15-$K133/12)*$J133*$F133,0)+MAX((Expenses!IH$14-$K134/12)*$J134*$F133,0)+MAX((Expenses!IH$17-$K135/12)*$J135*$F133,0)+MAX((Expenses!IH$16-$K136/12)*$J136*$F133,0)+MAX((Expenses!IH$18-$K137/12)*$J137*$F133,0)))),0)</f>
        <v>0</v>
      </c>
      <c r="IK299" s="515">
        <f>IF(AND(IK$167&lt;=$E133,IK$167&gt;=EOMONTH($D133,0)),IF($G133="NNN",SUM(Expenses!II$14:II$18)*$F133,IF($G133="FSG",0,IF($G133="MG",SUMPRODUCT(Expenses!II$14:II$18,$I133:$I137)*$F133,MAX((Expenses!II$15-$K133/12)*$J133*$F133,0)+MAX((Expenses!II$14-$K134/12)*$J134*$F133,0)+MAX((Expenses!II$17-$K135/12)*$J135*$F133,0)+MAX((Expenses!II$16-$K136/12)*$J136*$F133,0)+MAX((Expenses!II$18-$K137/12)*$J137*$F133,0)))),0)</f>
        <v>0</v>
      </c>
      <c r="IL299" s="515">
        <f>IF(AND(IL$167&lt;=$E133,IL$167&gt;=EOMONTH($D133,0)),IF($G133="NNN",SUM(Expenses!IJ$14:IJ$18)*$F133,IF($G133="FSG",0,IF($G133="MG",SUMPRODUCT(Expenses!IJ$14:IJ$18,$I133:$I137)*$F133,MAX((Expenses!IJ$15-$K133/12)*$J133*$F133,0)+MAX((Expenses!IJ$14-$K134/12)*$J134*$F133,0)+MAX((Expenses!IJ$17-$K135/12)*$J135*$F133,0)+MAX((Expenses!IJ$16-$K136/12)*$J136*$F133,0)+MAX((Expenses!IJ$18-$K137/12)*$J137*$F133,0)))),0)</f>
        <v>0</v>
      </c>
      <c r="IM299" s="515">
        <f>IF(AND(IM$167&lt;=$E133,IM$167&gt;=EOMONTH($D133,0)),IF($G133="NNN",SUM(Expenses!IK$14:IK$18)*$F133,IF($G133="FSG",0,IF($G133="MG",SUMPRODUCT(Expenses!IK$14:IK$18,$I133:$I137)*$F133,MAX((Expenses!IK$15-$K133/12)*$J133*$F133,0)+MAX((Expenses!IK$14-$K134/12)*$J134*$F133,0)+MAX((Expenses!IK$17-$K135/12)*$J135*$F133,0)+MAX((Expenses!IK$16-$K136/12)*$J136*$F133,0)+MAX((Expenses!IK$18-$K137/12)*$J137*$F133,0)))),0)</f>
        <v>0</v>
      </c>
      <c r="IN299" s="515">
        <f>IF(AND(IN$167&lt;=$E133,IN$167&gt;=EOMONTH($D133,0)),IF($G133="NNN",SUM(Expenses!IL$14:IL$18)*$F133,IF($G133="FSG",0,IF($G133="MG",SUMPRODUCT(Expenses!IL$14:IL$18,$I133:$I137)*$F133,MAX((Expenses!IL$15-$K133/12)*$J133*$F133,0)+MAX((Expenses!IL$14-$K134/12)*$J134*$F133,0)+MAX((Expenses!IL$17-$K135/12)*$J135*$F133,0)+MAX((Expenses!IL$16-$K136/12)*$J136*$F133,0)+MAX((Expenses!IL$18-$K137/12)*$J137*$F133,0)))),0)</f>
        <v>0</v>
      </c>
      <c r="IO299" s="515">
        <f>IF(AND(IO$167&lt;=$E133,IO$167&gt;=EOMONTH($D133,0)),IF($G133="NNN",SUM(Expenses!IM$14:IM$18)*$F133,IF($G133="FSG",0,IF($G133="MG",SUMPRODUCT(Expenses!IM$14:IM$18,$I133:$I137)*$F133,MAX((Expenses!IM$15-$K133/12)*$J133*$F133,0)+MAX((Expenses!IM$14-$K134/12)*$J134*$F133,0)+MAX((Expenses!IM$17-$K135/12)*$J135*$F133,0)+MAX((Expenses!IM$16-$K136/12)*$J136*$F133,0)+MAX((Expenses!IM$18-$K137/12)*$J137*$F133,0)))),0)</f>
        <v>0</v>
      </c>
      <c r="IP299" s="515">
        <f>IF(AND(IP$167&lt;=$E133,IP$167&gt;=EOMONTH($D133,0)),IF($G133="NNN",SUM(Expenses!IN$14:IN$18)*$F133,IF($G133="FSG",0,IF($G133="MG",SUMPRODUCT(Expenses!IN$14:IN$18,$I133:$I137)*$F133,MAX((Expenses!IN$15-$K133/12)*$J133*$F133,0)+MAX((Expenses!IN$14-$K134/12)*$J134*$F133,0)+MAX((Expenses!IN$17-$K135/12)*$J135*$F133,0)+MAX((Expenses!IN$16-$K136/12)*$J136*$F133,0)+MAX((Expenses!IN$18-$K137/12)*$J137*$F133,0)))),0)</f>
        <v>0</v>
      </c>
      <c r="IQ299" s="515">
        <f>IF(AND(IQ$167&lt;=$E133,IQ$167&gt;=EOMONTH($D133,0)),IF($G133="NNN",SUM(Expenses!IO$14:IO$18)*$F133,IF($G133="FSG",0,IF($G133="MG",SUMPRODUCT(Expenses!IO$14:IO$18,$I133:$I137)*$F133,MAX((Expenses!IO$15-$K133/12)*$J133*$F133,0)+MAX((Expenses!IO$14-$K134/12)*$J134*$F133,0)+MAX((Expenses!IO$17-$K135/12)*$J135*$F133,0)+MAX((Expenses!IO$16-$K136/12)*$J136*$F133,0)+MAX((Expenses!IO$18-$K137/12)*$J137*$F133,0)))),0)</f>
        <v>0</v>
      </c>
      <c r="IR299" s="515">
        <f>IF(AND(IR$167&lt;=$E133,IR$167&gt;=EOMONTH($D133,0)),IF($G133="NNN",SUM(Expenses!IP$14:IP$18)*$F133,IF($G133="FSG",0,IF($G133="MG",SUMPRODUCT(Expenses!IP$14:IP$18,$I133:$I137)*$F133,MAX((Expenses!IP$15-$K133/12)*$J133*$F133,0)+MAX((Expenses!IP$14-$K134/12)*$J134*$F133,0)+MAX((Expenses!IP$17-$K135/12)*$J135*$F133,0)+MAX((Expenses!IP$16-$K136/12)*$J136*$F133,0)+MAX((Expenses!IP$18-$K137/12)*$J137*$F133,0)))),0)</f>
        <v>0</v>
      </c>
      <c r="IS299" s="515">
        <f>IF(AND(IS$167&lt;=$E133,IS$167&gt;=EOMONTH($D133,0)),IF($G133="NNN",SUM(Expenses!IQ$14:IQ$18)*$F133,IF($G133="FSG",0,IF($G133="MG",SUMPRODUCT(Expenses!IQ$14:IQ$18,$I133:$I137)*$F133,MAX((Expenses!IQ$15-$K133/12)*$J133*$F133,0)+MAX((Expenses!IQ$14-$K134/12)*$J134*$F133,0)+MAX((Expenses!IQ$17-$K135/12)*$J135*$F133,0)+MAX((Expenses!IQ$16-$K136/12)*$J136*$F133,0)+MAX((Expenses!IQ$18-$K137/12)*$J137*$F133,0)))),0)</f>
        <v>0</v>
      </c>
      <c r="IT299" s="515">
        <f>IF(AND(IT$167&lt;=$E133,IT$167&gt;=EOMONTH($D133,0)),IF($G133="NNN",SUM(Expenses!IR$14:IR$18)*$F133,IF($G133="FSG",0,IF($G133="MG",SUMPRODUCT(Expenses!IR$14:IR$18,$I133:$I137)*$F133,MAX((Expenses!IR$15-$K133/12)*$J133*$F133,0)+MAX((Expenses!IR$14-$K134/12)*$J134*$F133,0)+MAX((Expenses!IR$17-$K135/12)*$J135*$F133,0)+MAX((Expenses!IR$16-$K136/12)*$J136*$F133,0)+MAX((Expenses!IR$18-$K137/12)*$J137*$F133,0)))),0)</f>
        <v>0</v>
      </c>
      <c r="IU299" s="515">
        <f>IF(AND(IU$167&lt;=$E133,IU$167&gt;=EOMONTH($D133,0)),IF($G133="NNN",SUM(Expenses!IS$14:IS$18)*$F133,IF($G133="FSG",0,IF($G133="MG",SUMPRODUCT(Expenses!IS$14:IS$18,$I133:$I137)*$F133,MAX((Expenses!IS$15-$K133/12)*$J133*$F133,0)+MAX((Expenses!IS$14-$K134/12)*$J134*$F133,0)+MAX((Expenses!IS$17-$K135/12)*$J135*$F133,0)+MAX((Expenses!IS$16-$K136/12)*$J136*$F133,0)+MAX((Expenses!IS$18-$K137/12)*$J137*$F133,0)))),0)</f>
        <v>0</v>
      </c>
      <c r="IV299" s="515">
        <f>IF(AND(IV$167&lt;=$E133,IV$167&gt;=EOMONTH($D133,0)),IF($G133="NNN",SUM(Expenses!IT$14:IT$18)*$F133,IF($G133="FSG",0,IF($G133="MG",SUMPRODUCT(Expenses!IT$14:IT$18,$I133:$I137)*$F133,MAX((Expenses!IT$15-$K133/12)*$J133*$F133,0)+MAX((Expenses!IT$14-$K134/12)*$J134*$F133,0)+MAX((Expenses!IT$17-$K135/12)*$J135*$F133,0)+MAX((Expenses!IT$16-$K136/12)*$J136*$F133,0)+MAX((Expenses!IT$18-$K137/12)*$J137*$F133,0)))),0)</f>
        <v>0</v>
      </c>
      <c r="IW299" s="515">
        <f>IF(AND(IW$167&lt;=$E133,IW$167&gt;=EOMONTH($D133,0)),IF($G133="NNN",SUM(Expenses!IU$14:IU$18)*$F133,IF($G133="FSG",0,IF($G133="MG",SUMPRODUCT(Expenses!IU$14:IU$18,$I133:$I137)*$F133,MAX((Expenses!IU$15-$K133/12)*$J133*$F133,0)+MAX((Expenses!IU$14-$K134/12)*$J134*$F133,0)+MAX((Expenses!IU$17-$K135/12)*$J135*$F133,0)+MAX((Expenses!IU$16-$K136/12)*$J136*$F133,0)+MAX((Expenses!IU$18-$K137/12)*$J137*$F133,0)))),0)</f>
        <v>0</v>
      </c>
      <c r="IX299" s="515">
        <f>IF(AND(IX$167&lt;=$E133,IX$167&gt;=EOMONTH($D133,0)),IF($G133="NNN",SUM(Expenses!IV$14:IV$18)*$F133,IF($G133="FSG",0,IF($G133="MG",SUMPRODUCT(Expenses!IV$14:IV$18,$I133:$I137)*$F133,MAX((Expenses!IV$15-$K133/12)*$J133*$F133,0)+MAX((Expenses!IV$14-$K134/12)*$J134*$F133,0)+MAX((Expenses!IV$17-$K135/12)*$J135*$F133,0)+MAX((Expenses!IV$16-$K136/12)*$J136*$F133,0)+MAX((Expenses!IV$18-$K137/12)*$J137*$F133,0)))),0)</f>
        <v>0</v>
      </c>
      <c r="IY299" s="515">
        <f>IF(AND(IY$167&lt;=$E133,IY$167&gt;=EOMONTH($D133,0)),IF($G133="NNN",SUM(Expenses!IW$14:IW$18)*$F133,IF($G133="FSG",0,IF($G133="MG",SUMPRODUCT(Expenses!IW$14:IW$18,$I133:$I137)*$F133,MAX((Expenses!IW$15-$K133/12)*$J133*$F133,0)+MAX((Expenses!IW$14-$K134/12)*$J134*$F133,0)+MAX((Expenses!IW$17-$K135/12)*$J135*$F133,0)+MAX((Expenses!IW$16-$K136/12)*$J136*$F133,0)+MAX((Expenses!IW$18-$K137/12)*$J137*$F133,0)))),0)</f>
        <v>0</v>
      </c>
      <c r="IZ299" s="515">
        <f>IF(AND(IZ$167&lt;=$E133,IZ$167&gt;=EOMONTH($D133,0)),IF($G133="NNN",SUM(Expenses!IX$14:IX$18)*$F133,IF($G133="FSG",0,IF($G133="MG",SUMPRODUCT(Expenses!IX$14:IX$18,$I133:$I137)*$F133,MAX((Expenses!IX$15-$K133/12)*$J133*$F133,0)+MAX((Expenses!IX$14-$K134/12)*$J134*$F133,0)+MAX((Expenses!IX$17-$K135/12)*$J135*$F133,0)+MAX((Expenses!IX$16-$K136/12)*$J136*$F133,0)+MAX((Expenses!IX$18-$K137/12)*$J137*$F133,0)))),0)</f>
        <v>0</v>
      </c>
      <c r="JA299" s="515">
        <f>IF(AND(JA$167&lt;=$E133,JA$167&gt;=EOMONTH($D133,0)),IF($G133="NNN",SUM(Expenses!IY$14:IY$18)*$F133,IF($G133="FSG",0,IF($G133="MG",SUMPRODUCT(Expenses!IY$14:IY$18,$I133:$I137)*$F133,MAX((Expenses!IY$15-$K133/12)*$J133*$F133,0)+MAX((Expenses!IY$14-$K134/12)*$J134*$F133,0)+MAX((Expenses!IY$17-$K135/12)*$J135*$F133,0)+MAX((Expenses!IY$16-$K136/12)*$J136*$F133,0)+MAX((Expenses!IY$18-$K137/12)*$J137*$F133,0)))),0)</f>
        <v>0</v>
      </c>
      <c r="JB299" s="515">
        <f>IF(AND(JB$167&lt;=$E133,JB$167&gt;=EOMONTH($D133,0)),IF($G133="NNN",SUM(Expenses!IZ$14:IZ$18)*$F133,IF($G133="FSG",0,IF($G133="MG",SUMPRODUCT(Expenses!IZ$14:IZ$18,$I133:$I137)*$F133,MAX((Expenses!IZ$15-$K133/12)*$J133*$F133,0)+MAX((Expenses!IZ$14-$K134/12)*$J134*$F133,0)+MAX((Expenses!IZ$17-$K135/12)*$J135*$F133,0)+MAX((Expenses!IZ$16-$K136/12)*$J136*$F133,0)+MAX((Expenses!IZ$18-$K137/12)*$J137*$F133,0)))),0)</f>
        <v>0</v>
      </c>
      <c r="JC299" s="515">
        <f>IF(AND(JC$167&lt;=$E133,JC$167&gt;=EOMONTH($D133,0)),IF($G133="NNN",SUM(Expenses!JA$14:JA$18)*$F133,IF($G133="FSG",0,IF($G133="MG",SUMPRODUCT(Expenses!JA$14:JA$18,$I133:$I137)*$F133,MAX((Expenses!JA$15-$K133/12)*$J133*$F133,0)+MAX((Expenses!JA$14-$K134/12)*$J134*$F133,0)+MAX((Expenses!JA$17-$K135/12)*$J135*$F133,0)+MAX((Expenses!JA$16-$K136/12)*$J136*$F133,0)+MAX((Expenses!JA$18-$K137/12)*$J137*$F133,0)))),0)</f>
        <v>0</v>
      </c>
      <c r="JD299" s="515">
        <f>IF(AND(JD$167&lt;=$E133,JD$167&gt;=EOMONTH($D133,0)),IF($G133="NNN",SUM(Expenses!JB$14:JB$18)*$F133,IF($G133="FSG",0,IF($G133="MG",SUMPRODUCT(Expenses!JB$14:JB$18,$I133:$I137)*$F133,MAX((Expenses!JB$15-$K133/12)*$J133*$F133,0)+MAX((Expenses!JB$14-$K134/12)*$J134*$F133,0)+MAX((Expenses!JB$17-$K135/12)*$J135*$F133,0)+MAX((Expenses!JB$16-$K136/12)*$J136*$F133,0)+MAX((Expenses!JB$18-$K137/12)*$J137*$F133,0)))),0)</f>
        <v>0</v>
      </c>
      <c r="JE299" s="515">
        <f>IF(AND(JE$167&lt;=$E133,JE$167&gt;=EOMONTH($D133,0)),IF($G133="NNN",SUM(Expenses!JC$14:JC$18)*$F133,IF($G133="FSG",0,IF($G133="MG",SUMPRODUCT(Expenses!JC$14:JC$18,$I133:$I137)*$F133,MAX((Expenses!JC$15-$K133/12)*$J133*$F133,0)+MAX((Expenses!JC$14-$K134/12)*$J134*$F133,0)+MAX((Expenses!JC$17-$K135/12)*$J135*$F133,0)+MAX((Expenses!JC$16-$K136/12)*$J136*$F133,0)+MAX((Expenses!JC$18-$K137/12)*$J137*$F133,0)))),0)</f>
        <v>0</v>
      </c>
      <c r="JF299" s="515">
        <f>IF(AND(JF$167&lt;=$E133,JF$167&gt;=EOMONTH($D133,0)),IF($G133="NNN",SUM(Expenses!JD$14:JD$18)*$F133,IF($G133="FSG",0,IF($G133="MG",SUMPRODUCT(Expenses!JD$14:JD$18,$I133:$I137)*$F133,MAX((Expenses!JD$15-$K133/12)*$J133*$F133,0)+MAX((Expenses!JD$14-$K134/12)*$J134*$F133,0)+MAX((Expenses!JD$17-$K135/12)*$J135*$F133,0)+MAX((Expenses!JD$16-$K136/12)*$J136*$F133,0)+MAX((Expenses!JD$18-$K137/12)*$J137*$F133,0)))),0)</f>
        <v>0</v>
      </c>
      <c r="JG299" s="515">
        <f>IF(AND(JG$167&lt;=$E133,JG$167&gt;=EOMONTH($D133,0)),IF($G133="NNN",SUM(Expenses!JE$14:JE$18)*$F133,IF($G133="FSG",0,IF($G133="MG",SUMPRODUCT(Expenses!JE$14:JE$18,$I133:$I137)*$F133,MAX((Expenses!JE$15-$K133/12)*$J133*$F133,0)+MAX((Expenses!JE$14-$K134/12)*$J134*$F133,0)+MAX((Expenses!JE$17-$K135/12)*$J135*$F133,0)+MAX((Expenses!JE$16-$K136/12)*$J136*$F133,0)+MAX((Expenses!JE$18-$K137/12)*$J137*$F133,0)))),0)</f>
        <v>0</v>
      </c>
      <c r="JH299" s="515">
        <f>IF(AND(JH$167&lt;=$E133,JH$167&gt;=EOMONTH($D133,0)),IF($G133="NNN",SUM(Expenses!JF$14:JF$18)*$F133,IF($G133="FSG",0,IF($G133="MG",SUMPRODUCT(Expenses!JF$14:JF$18,$I133:$I137)*$F133,MAX((Expenses!JF$15-$K133/12)*$J133*$F133,0)+MAX((Expenses!JF$14-$K134/12)*$J134*$F133,0)+MAX((Expenses!JF$17-$K135/12)*$J135*$F133,0)+MAX((Expenses!JF$16-$K136/12)*$J136*$F133,0)+MAX((Expenses!JF$18-$K137/12)*$J137*$F133,0)))),0)</f>
        <v>0</v>
      </c>
      <c r="JI299" s="515">
        <f>IF(AND(JI$167&lt;=$E133,JI$167&gt;=EOMONTH($D133,0)),IF($G133="NNN",SUM(Expenses!JG$14:JG$18)*$F133,IF($G133="FSG",0,IF($G133="MG",SUMPRODUCT(Expenses!JG$14:JG$18,$I133:$I137)*$F133,MAX((Expenses!JG$15-$K133/12)*$J133*$F133,0)+MAX((Expenses!JG$14-$K134/12)*$J134*$F133,0)+MAX((Expenses!JG$17-$K135/12)*$J135*$F133,0)+MAX((Expenses!JG$16-$K136/12)*$J136*$F133,0)+MAX((Expenses!JG$18-$K137/12)*$J137*$F133,0)))),0)</f>
        <v>0</v>
      </c>
      <c r="JJ299" s="515">
        <f>IF(AND(JJ$167&lt;=$E133,JJ$167&gt;=EOMONTH($D133,0)),IF($G133="NNN",SUM(Expenses!JH$14:JH$18)*$F133,IF($G133="FSG",0,IF($G133="MG",SUMPRODUCT(Expenses!JH$14:JH$18,$I133:$I137)*$F133,MAX((Expenses!JH$15-$K133/12)*$J133*$F133,0)+MAX((Expenses!JH$14-$K134/12)*$J134*$F133,0)+MAX((Expenses!JH$17-$K135/12)*$J135*$F133,0)+MAX((Expenses!JH$16-$K136/12)*$J136*$F133,0)+MAX((Expenses!JH$18-$K137/12)*$J137*$F133,0)))),0)</f>
        <v>0</v>
      </c>
      <c r="JK299" s="515">
        <f>IF(AND(JK$167&lt;=$E133,JK$167&gt;=EOMONTH($D133,0)),IF($G133="NNN",SUM(Expenses!JI$14:JI$18)*$F133,IF($G133="FSG",0,IF($G133="MG",SUMPRODUCT(Expenses!JI$14:JI$18,$I133:$I137)*$F133,MAX((Expenses!JI$15-$K133/12)*$J133*$F133,0)+MAX((Expenses!JI$14-$K134/12)*$J134*$F133,0)+MAX((Expenses!JI$17-$K135/12)*$J135*$F133,0)+MAX((Expenses!JI$16-$K136/12)*$J136*$F133,0)+MAX((Expenses!JI$18-$K137/12)*$J137*$F133,0)))),0)</f>
        <v>0</v>
      </c>
      <c r="JL299" s="515">
        <f>IF(AND(JL$167&lt;=$E133,JL$167&gt;=EOMONTH($D133,0)),IF($G133="NNN",SUM(Expenses!JJ$14:JJ$18)*$F133,IF($G133="FSG",0,IF($G133="MG",SUMPRODUCT(Expenses!JJ$14:JJ$18,$I133:$I137)*$F133,MAX((Expenses!JJ$15-$K133/12)*$J133*$F133,0)+MAX((Expenses!JJ$14-$K134/12)*$J134*$F133,0)+MAX((Expenses!JJ$17-$K135/12)*$J135*$F133,0)+MAX((Expenses!JJ$16-$K136/12)*$J136*$F133,0)+MAX((Expenses!JJ$18-$K137/12)*$J137*$F133,0)))),0)</f>
        <v>0</v>
      </c>
      <c r="JM299" s="515">
        <f>IF(AND(JM$167&lt;=$E133,JM$167&gt;=EOMONTH($D133,0)),IF($G133="NNN",SUM(Expenses!JK$14:JK$18)*$F133,IF($G133="FSG",0,IF($G133="MG",SUMPRODUCT(Expenses!JK$14:JK$18,$I133:$I137)*$F133,MAX((Expenses!JK$15-$K133/12)*$J133*$F133,0)+MAX((Expenses!JK$14-$K134/12)*$J134*$F133,0)+MAX((Expenses!JK$17-$K135/12)*$J135*$F133,0)+MAX((Expenses!JK$16-$K136/12)*$J136*$F133,0)+MAX((Expenses!JK$18-$K137/12)*$J137*$F133,0)))),0)</f>
        <v>0</v>
      </c>
      <c r="JN299" s="515">
        <f>IF(AND(JN$167&lt;=$E133,JN$167&gt;=EOMONTH($D133,0)),IF($G133="NNN",SUM(Expenses!JL$14:JL$18)*$F133,IF($G133="FSG",0,IF($G133="MG",SUMPRODUCT(Expenses!JL$14:JL$18,$I133:$I137)*$F133,MAX((Expenses!JL$15-$K133/12)*$J133*$F133,0)+MAX((Expenses!JL$14-$K134/12)*$J134*$F133,0)+MAX((Expenses!JL$17-$K135/12)*$J135*$F133,0)+MAX((Expenses!JL$16-$K136/12)*$J136*$F133,0)+MAX((Expenses!JL$18-$K137/12)*$J137*$F133,0)))),0)</f>
        <v>0</v>
      </c>
      <c r="JO299" s="515">
        <f>IF(AND(JO$167&lt;=$E133,JO$167&gt;=EOMONTH($D133,0)),IF($G133="NNN",SUM(Expenses!JM$14:JM$18)*$F133,IF($G133="FSG",0,IF($G133="MG",SUMPRODUCT(Expenses!JM$14:JM$18,$I133:$I137)*$F133,MAX((Expenses!JM$15-$K133/12)*$J133*$F133,0)+MAX((Expenses!JM$14-$K134/12)*$J134*$F133,0)+MAX((Expenses!JM$17-$K135/12)*$J135*$F133,0)+MAX((Expenses!JM$16-$K136/12)*$J136*$F133,0)+MAX((Expenses!JM$18-$K137/12)*$J137*$F133,0)))),0)</f>
        <v>0</v>
      </c>
      <c r="JP299" s="515">
        <f>IF(AND(JP$167&lt;=$E133,JP$167&gt;=EOMONTH($D133,0)),IF($G133="NNN",SUM(Expenses!JN$14:JN$18)*$F133,IF($G133="FSG",0,IF($G133="MG",SUMPRODUCT(Expenses!JN$14:JN$18,$I133:$I137)*$F133,MAX((Expenses!JN$15-$K133/12)*$J133*$F133,0)+MAX((Expenses!JN$14-$K134/12)*$J134*$F133,0)+MAX((Expenses!JN$17-$K135/12)*$J135*$F133,0)+MAX((Expenses!JN$16-$K136/12)*$J136*$F133,0)+MAX((Expenses!JN$18-$K137/12)*$J137*$F133,0)))),0)</f>
        <v>0</v>
      </c>
      <c r="JQ299" s="515">
        <f>IF(AND(JQ$167&lt;=$E133,JQ$167&gt;=EOMONTH($D133,0)),IF($G133="NNN",SUM(Expenses!JO$14:JO$18)*$F133,IF($G133="FSG",0,IF($G133="MG",SUMPRODUCT(Expenses!JO$14:JO$18,$I133:$I137)*$F133,MAX((Expenses!JO$15-$K133/12)*$J133*$F133,0)+MAX((Expenses!JO$14-$K134/12)*$J134*$F133,0)+MAX((Expenses!JO$17-$K135/12)*$J135*$F133,0)+MAX((Expenses!JO$16-$K136/12)*$J136*$F133,0)+MAX((Expenses!JO$18-$K137/12)*$J137*$F133,0)))),0)</f>
        <v>0</v>
      </c>
      <c r="JR299" s="515">
        <f>IF(AND(JR$167&lt;=$E133,JR$167&gt;=EOMONTH($D133,0)),IF($G133="NNN",SUM(Expenses!JP$14:JP$18)*$F133,IF($G133="FSG",0,IF($G133="MG",SUMPRODUCT(Expenses!JP$14:JP$18,$I133:$I137)*$F133,MAX((Expenses!JP$15-$K133/12)*$J133*$F133,0)+MAX((Expenses!JP$14-$K134/12)*$J134*$F133,0)+MAX((Expenses!JP$17-$K135/12)*$J135*$F133,0)+MAX((Expenses!JP$16-$K136/12)*$J136*$F133,0)+MAX((Expenses!JP$18-$K137/12)*$J137*$F133,0)))),0)</f>
        <v>0</v>
      </c>
      <c r="JS299" s="515">
        <f>IF(AND(JS$167&lt;=$E133,JS$167&gt;=EOMONTH($D133,0)),IF($G133="NNN",SUM(Expenses!JQ$14:JQ$18)*$F133,IF($G133="FSG",0,IF($G133="MG",SUMPRODUCT(Expenses!JQ$14:JQ$18,$I133:$I137)*$F133,MAX((Expenses!JQ$15-$K133/12)*$J133*$F133,0)+MAX((Expenses!JQ$14-$K134/12)*$J134*$F133,0)+MAX((Expenses!JQ$17-$K135/12)*$J135*$F133,0)+MAX((Expenses!JQ$16-$K136/12)*$J136*$F133,0)+MAX((Expenses!JQ$18-$K137/12)*$J137*$F133,0)))),0)</f>
        <v>0</v>
      </c>
      <c r="JT299" s="515">
        <f>IF(AND(JT$167&lt;=$E133,JT$167&gt;=EOMONTH($D133,0)),IF($G133="NNN",SUM(Expenses!JR$14:JR$18)*$F133,IF($G133="FSG",0,IF($G133="MG",SUMPRODUCT(Expenses!JR$14:JR$18,$I133:$I137)*$F133,MAX((Expenses!JR$15-$K133/12)*$J133*$F133,0)+MAX((Expenses!JR$14-$K134/12)*$J134*$F133,0)+MAX((Expenses!JR$17-$K135/12)*$J135*$F133,0)+MAX((Expenses!JR$16-$K136/12)*$J136*$F133,0)+MAX((Expenses!JR$18-$K137/12)*$J137*$F133,0)))),0)</f>
        <v>0</v>
      </c>
      <c r="JU299" s="515">
        <f>IF(AND(JU$167&lt;=$E133,JU$167&gt;=EOMONTH($D133,0)),IF($G133="NNN",SUM(Expenses!JS$14:JS$18)*$F133,IF($G133="FSG",0,IF($G133="MG",SUMPRODUCT(Expenses!JS$14:JS$18,$I133:$I137)*$F133,MAX((Expenses!JS$15-$K133/12)*$J133*$F133,0)+MAX((Expenses!JS$14-$K134/12)*$J134*$F133,0)+MAX((Expenses!JS$17-$K135/12)*$J135*$F133,0)+MAX((Expenses!JS$16-$K136/12)*$J136*$F133,0)+MAX((Expenses!JS$18-$K137/12)*$J137*$F133,0)))),0)</f>
        <v>0</v>
      </c>
      <c r="JV299" s="515">
        <f>IF(AND(JV$167&lt;=$E133,JV$167&gt;=EOMONTH($D133,0)),IF($G133="NNN",SUM(Expenses!JT$14:JT$18)*$F133,IF($G133="FSG",0,IF($G133="MG",SUMPRODUCT(Expenses!JT$14:JT$18,$I133:$I137)*$F133,MAX((Expenses!JT$15-$K133/12)*$J133*$F133,0)+MAX((Expenses!JT$14-$K134/12)*$J134*$F133,0)+MAX((Expenses!JT$17-$K135/12)*$J135*$F133,0)+MAX((Expenses!JT$16-$K136/12)*$J136*$F133,0)+MAX((Expenses!JT$18-$K137/12)*$J137*$F133,0)))),0)</f>
        <v>0</v>
      </c>
      <c r="JW299" s="515">
        <f>IF(AND(JW$167&lt;=$E133,JW$167&gt;=EOMONTH($D133,0)),IF($G133="NNN",SUM(Expenses!JU$14:JU$18)*$F133,IF($G133="FSG",0,IF($G133="MG",SUMPRODUCT(Expenses!JU$14:JU$18,$I133:$I137)*$F133,MAX((Expenses!JU$15-$K133/12)*$J133*$F133,0)+MAX((Expenses!JU$14-$K134/12)*$J134*$F133,0)+MAX((Expenses!JU$17-$K135/12)*$J135*$F133,0)+MAX((Expenses!JU$16-$K136/12)*$J136*$F133,0)+MAX((Expenses!JU$18-$K137/12)*$J137*$F133,0)))),0)</f>
        <v>0</v>
      </c>
      <c r="JX299" s="515">
        <f>IF(AND(JX$167&lt;=$E133,JX$167&gt;=EOMONTH($D133,0)),IF($G133="NNN",SUM(Expenses!JV$14:JV$18)*$F133,IF($G133="FSG",0,IF($G133="MG",SUMPRODUCT(Expenses!JV$14:JV$18,$I133:$I137)*$F133,MAX((Expenses!JV$15-$K133/12)*$J133*$F133,0)+MAX((Expenses!JV$14-$K134/12)*$J134*$F133,0)+MAX((Expenses!JV$17-$K135/12)*$J135*$F133,0)+MAX((Expenses!JV$16-$K136/12)*$J136*$F133,0)+MAX((Expenses!JV$18-$K137/12)*$J137*$F133,0)))),0)</f>
        <v>0</v>
      </c>
      <c r="JY299" s="515">
        <f>IF(AND(JY$167&lt;=$E133,JY$167&gt;=EOMONTH($D133,0)),IF($G133="NNN",SUM(Expenses!JW$14:JW$18)*$F133,IF($G133="FSG",0,IF($G133="MG",SUMPRODUCT(Expenses!JW$14:JW$18,$I133:$I137)*$F133,MAX((Expenses!JW$15-$K133/12)*$J133*$F133,0)+MAX((Expenses!JW$14-$K134/12)*$J134*$F133,0)+MAX((Expenses!JW$17-$K135/12)*$J135*$F133,0)+MAX((Expenses!JW$16-$K136/12)*$J136*$F133,0)+MAX((Expenses!JW$18-$K137/12)*$J137*$F133,0)))),0)</f>
        <v>0</v>
      </c>
      <c r="JZ299" s="515">
        <f>IF(AND(JZ$167&lt;=$E133,JZ$167&gt;=EOMONTH($D133,0)),IF($G133="NNN",SUM(Expenses!JX$14:JX$18)*$F133,IF($G133="FSG",0,IF($G133="MG",SUMPRODUCT(Expenses!JX$14:JX$18,$I133:$I137)*$F133,MAX((Expenses!JX$15-$K133/12)*$J133*$F133,0)+MAX((Expenses!JX$14-$K134/12)*$J134*$F133,0)+MAX((Expenses!JX$17-$K135/12)*$J135*$F133,0)+MAX((Expenses!JX$16-$K136/12)*$J136*$F133,0)+MAX((Expenses!JX$18-$K137/12)*$J137*$F133,0)))),0)</f>
        <v>0</v>
      </c>
      <c r="KA299" s="515">
        <f>IF(AND(KA$167&lt;=$E133,KA$167&gt;=EOMONTH($D133,0)),IF($G133="NNN",SUM(Expenses!JY$14:JY$18)*$F133,IF($G133="FSG",0,IF($G133="MG",SUMPRODUCT(Expenses!JY$14:JY$18,$I133:$I137)*$F133,MAX((Expenses!JY$15-$K133/12)*$J133*$F133,0)+MAX((Expenses!JY$14-$K134/12)*$J134*$F133,0)+MAX((Expenses!JY$17-$K135/12)*$J135*$F133,0)+MAX((Expenses!JY$16-$K136/12)*$J136*$F133,0)+MAX((Expenses!JY$18-$K137/12)*$J137*$F133,0)))),0)</f>
        <v>0</v>
      </c>
      <c r="KB299" s="515">
        <f>IF(AND(KB$167&lt;=$E133,KB$167&gt;=EOMONTH($D133,0)),IF($G133="NNN",SUM(Expenses!JZ$14:JZ$18)*$F133,IF($G133="FSG",0,IF($G133="MG",SUMPRODUCT(Expenses!JZ$14:JZ$18,$I133:$I137)*$F133,MAX((Expenses!JZ$15-$K133/12)*$J133*$F133,0)+MAX((Expenses!JZ$14-$K134/12)*$J134*$F133,0)+MAX((Expenses!JZ$17-$K135/12)*$J135*$F133,0)+MAX((Expenses!JZ$16-$K136/12)*$J136*$F133,0)+MAX((Expenses!JZ$18-$K137/12)*$J137*$F133,0)))),0)</f>
        <v>0</v>
      </c>
      <c r="KC299" s="515">
        <f>IF(AND(KC$167&lt;=$E133,KC$167&gt;=EOMONTH($D133,0)),IF($G133="NNN",SUM(Expenses!KA$14:KA$18)*$F133,IF($G133="FSG",0,IF($G133="MG",SUMPRODUCT(Expenses!KA$14:KA$18,$I133:$I137)*$F133,MAX((Expenses!KA$15-$K133/12)*$J133*$F133,0)+MAX((Expenses!KA$14-$K134/12)*$J134*$F133,0)+MAX((Expenses!KA$17-$K135/12)*$J135*$F133,0)+MAX((Expenses!KA$16-$K136/12)*$J136*$F133,0)+MAX((Expenses!KA$18-$K137/12)*$J137*$F133,0)))),0)</f>
        <v>0</v>
      </c>
      <c r="KD299" s="515">
        <f>IF(AND(KD$167&lt;=$E133,KD$167&gt;=EOMONTH($D133,0)),IF($G133="NNN",SUM(Expenses!KB$14:KB$18)*$F133,IF($G133="FSG",0,IF($G133="MG",SUMPRODUCT(Expenses!KB$14:KB$18,$I133:$I137)*$F133,MAX((Expenses!KB$15-$K133/12)*$J133*$F133,0)+MAX((Expenses!KB$14-$K134/12)*$J134*$F133,0)+MAX((Expenses!KB$17-$K135/12)*$J135*$F133,0)+MAX((Expenses!KB$16-$K136/12)*$J136*$F133,0)+MAX((Expenses!KB$18-$K137/12)*$J137*$F133,0)))),0)</f>
        <v>0</v>
      </c>
      <c r="KE299" s="515">
        <f>IF(AND(KE$167&lt;=$E133,KE$167&gt;=EOMONTH($D133,0)),IF($G133="NNN",SUM(Expenses!KC$14:KC$18)*$F133,IF($G133="FSG",0,IF($G133="MG",SUMPRODUCT(Expenses!KC$14:KC$18,$I133:$I137)*$F133,MAX((Expenses!KC$15-$K133/12)*$J133*$F133,0)+MAX((Expenses!KC$14-$K134/12)*$J134*$F133,0)+MAX((Expenses!KC$17-$K135/12)*$J135*$F133,0)+MAX((Expenses!KC$16-$K136/12)*$J136*$F133,0)+MAX((Expenses!KC$18-$K137/12)*$J137*$F133,0)))),0)</f>
        <v>0</v>
      </c>
      <c r="KF299" s="515">
        <f>IF(AND(KF$167&lt;=$E133,KF$167&gt;=EOMONTH($D133,0)),IF($G133="NNN",SUM(Expenses!KD$14:KD$18)*$F133,IF($G133="FSG",0,IF($G133="MG",SUMPRODUCT(Expenses!KD$14:KD$18,$I133:$I137)*$F133,MAX((Expenses!KD$15-$K133/12)*$J133*$F133,0)+MAX((Expenses!KD$14-$K134/12)*$J134*$F133,0)+MAX((Expenses!KD$17-$K135/12)*$J135*$F133,0)+MAX((Expenses!KD$16-$K136/12)*$J136*$F133,0)+MAX((Expenses!KD$18-$K137/12)*$J137*$F133,0)))),0)</f>
        <v>0</v>
      </c>
      <c r="KG299" s="515">
        <f>IF(AND(KG$167&lt;=$E133,KG$167&gt;=EOMONTH($D133,0)),IF($G133="NNN",SUM(Expenses!KE$14:KE$18)*$F133,IF($G133="FSG",0,IF($G133="MG",SUMPRODUCT(Expenses!KE$14:KE$18,$I133:$I137)*$F133,MAX((Expenses!KE$15-$K133/12)*$J133*$F133,0)+MAX((Expenses!KE$14-$K134/12)*$J134*$F133,0)+MAX((Expenses!KE$17-$K135/12)*$J135*$F133,0)+MAX((Expenses!KE$16-$K136/12)*$J136*$F133,0)+MAX((Expenses!KE$18-$K137/12)*$J137*$F133,0)))),0)</f>
        <v>0</v>
      </c>
      <c r="KH299" s="515">
        <f>IF(AND(KH$167&lt;=$E133,KH$167&gt;=EOMONTH($D133,0)),IF($G133="NNN",SUM(Expenses!KF$14:KF$18)*$F133,IF($G133="FSG",0,IF($G133="MG",SUMPRODUCT(Expenses!KF$14:KF$18,$I133:$I137)*$F133,MAX((Expenses!KF$15-$K133/12)*$J133*$F133,0)+MAX((Expenses!KF$14-$K134/12)*$J134*$F133,0)+MAX((Expenses!KF$17-$K135/12)*$J135*$F133,0)+MAX((Expenses!KF$16-$K136/12)*$J136*$F133,0)+MAX((Expenses!KF$18-$K137/12)*$J137*$F133,0)))),0)</f>
        <v>0</v>
      </c>
      <c r="KI299" s="515">
        <f>IF(AND(KI$167&lt;=$E133,KI$167&gt;=EOMONTH($D133,0)),IF($G133="NNN",SUM(Expenses!KG$14:KG$18)*$F133,IF($G133="FSG",0,IF($G133="MG",SUMPRODUCT(Expenses!KG$14:KG$18,$I133:$I137)*$F133,MAX((Expenses!KG$15-$K133/12)*$J133*$F133,0)+MAX((Expenses!KG$14-$K134/12)*$J134*$F133,0)+MAX((Expenses!KG$17-$K135/12)*$J135*$F133,0)+MAX((Expenses!KG$16-$K136/12)*$J136*$F133,0)+MAX((Expenses!KG$18-$K137/12)*$J137*$F133,0)))),0)</f>
        <v>0</v>
      </c>
      <c r="KJ299" s="515">
        <f>IF(AND(KJ$167&lt;=$E133,KJ$167&gt;=EOMONTH($D133,0)),IF($G133="NNN",SUM(Expenses!KH$14:KH$18)*$F133,IF($G133="FSG",0,IF($G133="MG",SUMPRODUCT(Expenses!KH$14:KH$18,$I133:$I137)*$F133,MAX((Expenses!KH$15-$K133/12)*$J133*$F133,0)+MAX((Expenses!KH$14-$K134/12)*$J134*$F133,0)+MAX((Expenses!KH$17-$K135/12)*$J135*$F133,0)+MAX((Expenses!KH$16-$K136/12)*$J136*$F133,0)+MAX((Expenses!KH$18-$K137/12)*$J137*$F133,0)))),0)</f>
        <v>0</v>
      </c>
      <c r="KK299" s="515">
        <f>IF(AND(KK$167&lt;=$E133,KK$167&gt;=EOMONTH($D133,0)),IF($G133="NNN",SUM(Expenses!KI$14:KI$18)*$F133,IF($G133="FSG",0,IF($G133="MG",SUMPRODUCT(Expenses!KI$14:KI$18,$I133:$I137)*$F133,MAX((Expenses!KI$15-$K133/12)*$J133*$F133,0)+MAX((Expenses!KI$14-$K134/12)*$J134*$F133,0)+MAX((Expenses!KI$17-$K135/12)*$J135*$F133,0)+MAX((Expenses!KI$16-$K136/12)*$J136*$F133,0)+MAX((Expenses!KI$18-$K137/12)*$J137*$F133,0)))),0)</f>
        <v>0</v>
      </c>
      <c r="KL299" s="515">
        <f>IF(AND(KL$167&lt;=$E133,KL$167&gt;=EOMONTH($D133,0)),IF($G133="NNN",SUM(Expenses!KJ$14:KJ$18)*$F133,IF($G133="FSG",0,IF($G133="MG",SUMPRODUCT(Expenses!KJ$14:KJ$18,$I133:$I137)*$F133,MAX((Expenses!KJ$15-$K133/12)*$J133*$F133,0)+MAX((Expenses!KJ$14-$K134/12)*$J134*$F133,0)+MAX((Expenses!KJ$17-$K135/12)*$J135*$F133,0)+MAX((Expenses!KJ$16-$K136/12)*$J136*$F133,0)+MAX((Expenses!KJ$18-$K137/12)*$J137*$F133,0)))),0)</f>
        <v>0</v>
      </c>
      <c r="KM299" s="515">
        <f>IF(AND(KM$167&lt;=$E133,KM$167&gt;=EOMONTH($D133,0)),IF($G133="NNN",SUM(Expenses!KK$14:KK$18)*$F133,IF($G133="FSG",0,IF($G133="MG",SUMPRODUCT(Expenses!KK$14:KK$18,$I133:$I137)*$F133,MAX((Expenses!KK$15-$K133/12)*$J133*$F133,0)+MAX((Expenses!KK$14-$K134/12)*$J134*$F133,0)+MAX((Expenses!KK$17-$K135/12)*$J135*$F133,0)+MAX((Expenses!KK$16-$K136/12)*$J136*$F133,0)+MAX((Expenses!KK$18-$K137/12)*$J137*$F133,0)))),0)</f>
        <v>0</v>
      </c>
      <c r="KN299" s="515">
        <f>IF(AND(KN$167&lt;=$E133,KN$167&gt;=EOMONTH($D133,0)),IF($G133="NNN",SUM(Expenses!KL$14:KL$18)*$F133,IF($G133="FSG",0,IF($G133="MG",SUMPRODUCT(Expenses!KL$14:KL$18,$I133:$I137)*$F133,MAX((Expenses!KL$15-$K133/12)*$J133*$F133,0)+MAX((Expenses!KL$14-$K134/12)*$J134*$F133,0)+MAX((Expenses!KL$17-$K135/12)*$J135*$F133,0)+MAX((Expenses!KL$16-$K136/12)*$J136*$F133,0)+MAX((Expenses!KL$18-$K137/12)*$J137*$F133,0)))),0)</f>
        <v>0</v>
      </c>
      <c r="KO299" s="515">
        <f>IF(AND(KO$167&lt;=$E133,KO$167&gt;=EOMONTH($D133,0)),IF($G133="NNN",SUM(Expenses!KM$14:KM$18)*$F133,IF($G133="FSG",0,IF($G133="MG",SUMPRODUCT(Expenses!KM$14:KM$18,$I133:$I137)*$F133,MAX((Expenses!KM$15-$K133/12)*$J133*$F133,0)+MAX((Expenses!KM$14-$K134/12)*$J134*$F133,0)+MAX((Expenses!KM$17-$K135/12)*$J135*$F133,0)+MAX((Expenses!KM$16-$K136/12)*$J136*$F133,0)+MAX((Expenses!KM$18-$K137/12)*$J137*$F133,0)))),0)</f>
        <v>0</v>
      </c>
      <c r="KP299" s="515">
        <f>IF(AND(KP$167&lt;=$E133,KP$167&gt;=EOMONTH($D133,0)),IF($G133="NNN",SUM(Expenses!KN$14:KN$18)*$F133,IF($G133="FSG",0,IF($G133="MG",SUMPRODUCT(Expenses!KN$14:KN$18,$I133:$I137)*$F133,MAX((Expenses!KN$15-$K133/12)*$J133*$F133,0)+MAX((Expenses!KN$14-$K134/12)*$J134*$F133,0)+MAX((Expenses!KN$17-$K135/12)*$J135*$F133,0)+MAX((Expenses!KN$16-$K136/12)*$J136*$F133,0)+MAX((Expenses!KN$18-$K137/12)*$J137*$F133,0)))),0)</f>
        <v>0</v>
      </c>
      <c r="KQ299" s="515">
        <f>IF(AND(KQ$167&lt;=$E133,KQ$167&gt;=EOMONTH($D133,0)),IF($G133="NNN",SUM(Expenses!KO$14:KO$18)*$F133,IF($G133="FSG",0,IF($G133="MG",SUMPRODUCT(Expenses!KO$14:KO$18,$I133:$I137)*$F133,MAX((Expenses!KO$15-$K133/12)*$J133*$F133,0)+MAX((Expenses!KO$14-$K134/12)*$J134*$F133,0)+MAX((Expenses!KO$17-$K135/12)*$J135*$F133,0)+MAX((Expenses!KO$16-$K136/12)*$J136*$F133,0)+MAX((Expenses!KO$18-$K137/12)*$J137*$F133,0)))),0)</f>
        <v>0</v>
      </c>
      <c r="KR299" s="515">
        <f>IF(AND(KR$167&lt;=$E133,KR$167&gt;=EOMONTH($D133,0)),IF($G133="NNN",SUM(Expenses!KP$14:KP$18)*$F133,IF($G133="FSG",0,IF($G133="MG",SUMPRODUCT(Expenses!KP$14:KP$18,$I133:$I137)*$F133,MAX((Expenses!KP$15-$K133/12)*$J133*$F133,0)+MAX((Expenses!KP$14-$K134/12)*$J134*$F133,0)+MAX((Expenses!KP$17-$K135/12)*$J135*$F133,0)+MAX((Expenses!KP$16-$K136/12)*$J136*$F133,0)+MAX((Expenses!KP$18-$K137/12)*$J137*$F133,0)))),0)</f>
        <v>0</v>
      </c>
      <c r="KS299" s="515">
        <f>IF(AND(KS$167&lt;=$E133,KS$167&gt;=EOMONTH($D133,0)),IF($G133="NNN",SUM(Expenses!KQ$14:KQ$18)*$F133,IF($G133="FSG",0,IF($G133="MG",SUMPRODUCT(Expenses!KQ$14:KQ$18,$I133:$I137)*$F133,MAX((Expenses!KQ$15-$K133/12)*$J133*$F133,0)+MAX((Expenses!KQ$14-$K134/12)*$J134*$F133,0)+MAX((Expenses!KQ$17-$K135/12)*$J135*$F133,0)+MAX((Expenses!KQ$16-$K136/12)*$J136*$F133,0)+MAX((Expenses!KQ$18-$K137/12)*$J137*$F133,0)))),0)</f>
        <v>0</v>
      </c>
      <c r="KT299" s="515">
        <f>IF(AND(KT$167&lt;=$E133,KT$167&gt;=EOMONTH($D133,0)),IF($G133="NNN",SUM(Expenses!KR$14:KR$18)*$F133,IF($G133="FSG",0,IF($G133="MG",SUMPRODUCT(Expenses!KR$14:KR$18,$I133:$I137)*$F133,MAX((Expenses!KR$15-$K133/12)*$J133*$F133,0)+MAX((Expenses!KR$14-$K134/12)*$J134*$F133,0)+MAX((Expenses!KR$17-$K135/12)*$J135*$F133,0)+MAX((Expenses!KR$16-$K136/12)*$J136*$F133,0)+MAX((Expenses!KR$18-$K137/12)*$J137*$F133,0)))),0)</f>
        <v>0</v>
      </c>
      <c r="KU299" s="515">
        <f>IF(AND(KU$167&lt;=$E133,KU$167&gt;=EOMONTH($D133,0)),IF($G133="NNN",SUM(Expenses!KS$14:KS$18)*$F133,IF($G133="FSG",0,IF($G133="MG",SUMPRODUCT(Expenses!KS$14:KS$18,$I133:$I137)*$F133,MAX((Expenses!KS$15-$K133/12)*$J133*$F133,0)+MAX((Expenses!KS$14-$K134/12)*$J134*$F133,0)+MAX((Expenses!KS$17-$K135/12)*$J135*$F133,0)+MAX((Expenses!KS$16-$K136/12)*$J136*$F133,0)+MAX((Expenses!KS$18-$K137/12)*$J137*$F133,0)))),0)</f>
        <v>0</v>
      </c>
      <c r="KV299" s="515">
        <f>IF(AND(KV$167&lt;=$E133,KV$167&gt;=EOMONTH($D133,0)),IF($G133="NNN",SUM(Expenses!KT$14:KT$18)*$F133,IF($G133="FSG",0,IF($G133="MG",SUMPRODUCT(Expenses!KT$14:KT$18,$I133:$I137)*$F133,MAX((Expenses!KT$15-$K133/12)*$J133*$F133,0)+MAX((Expenses!KT$14-$K134/12)*$J134*$F133,0)+MAX((Expenses!KT$17-$K135/12)*$J135*$F133,0)+MAX((Expenses!KT$16-$K136/12)*$J136*$F133,0)+MAX((Expenses!KT$18-$K137/12)*$J137*$F133,0)))),0)</f>
        <v>0</v>
      </c>
      <c r="KW299" s="515">
        <f>IF(AND(KW$167&lt;=$E133,KW$167&gt;=EOMONTH($D133,0)),IF($G133="NNN",SUM(Expenses!KU$14:KU$18)*$F133,IF($G133="FSG",0,IF($G133="MG",SUMPRODUCT(Expenses!KU$14:KU$18,$I133:$I137)*$F133,MAX((Expenses!KU$15-$K133/12)*$J133*$F133,0)+MAX((Expenses!KU$14-$K134/12)*$J134*$F133,0)+MAX((Expenses!KU$17-$K135/12)*$J135*$F133,0)+MAX((Expenses!KU$16-$K136/12)*$J136*$F133,0)+MAX((Expenses!KU$18-$K137/12)*$J137*$F133,0)))),0)</f>
        <v>0</v>
      </c>
      <c r="KX299" s="515">
        <f>IF(AND(KX$167&lt;=$E133,KX$167&gt;=EOMONTH($D133,0)),IF($G133="NNN",SUM(Expenses!KV$14:KV$18)*$F133,IF($G133="FSG",0,IF($G133="MG",SUMPRODUCT(Expenses!KV$14:KV$18,$I133:$I137)*$F133,MAX((Expenses!KV$15-$K133/12)*$J133*$F133,0)+MAX((Expenses!KV$14-$K134/12)*$J134*$F133,0)+MAX((Expenses!KV$17-$K135/12)*$J135*$F133,0)+MAX((Expenses!KV$16-$K136/12)*$J136*$F133,0)+MAX((Expenses!KV$18-$K137/12)*$J137*$F133,0)))),0)</f>
        <v>0</v>
      </c>
      <c r="KY299" s="515">
        <f>IF(AND(KY$167&lt;=$E133,KY$167&gt;=EOMONTH($D133,0)),IF($G133="NNN",SUM(Expenses!KW$14:KW$18)*$F133,IF($G133="FSG",0,IF($G133="MG",SUMPRODUCT(Expenses!KW$14:KW$18,$I133:$I137)*$F133,MAX((Expenses!KW$15-$K133/12)*$J133*$F133,0)+MAX((Expenses!KW$14-$K134/12)*$J134*$F133,0)+MAX((Expenses!KW$17-$K135/12)*$J135*$F133,0)+MAX((Expenses!KW$16-$K136/12)*$J136*$F133,0)+MAX((Expenses!KW$18-$K137/12)*$J137*$F133,0)))),0)</f>
        <v>0</v>
      </c>
      <c r="KZ299" s="515">
        <f>IF(AND(KZ$167&lt;=$E133,KZ$167&gt;=EOMONTH($D133,0)),IF($G133="NNN",SUM(Expenses!KX$14:KX$18)*$F133,IF($G133="FSG",0,IF($G133="MG",SUMPRODUCT(Expenses!KX$14:KX$18,$I133:$I137)*$F133,MAX((Expenses!KX$15-$K133/12)*$J133*$F133,0)+MAX((Expenses!KX$14-$K134/12)*$J134*$F133,0)+MAX((Expenses!KX$17-$K135/12)*$J135*$F133,0)+MAX((Expenses!KX$16-$K136/12)*$J136*$F133,0)+MAX((Expenses!KX$18-$K137/12)*$J137*$F133,0)))),0)</f>
        <v>0</v>
      </c>
      <c r="LA299" s="515">
        <f>IF(AND(LA$167&lt;=$E133,LA$167&gt;=EOMONTH($D133,0)),IF($G133="NNN",SUM(Expenses!KY$14:KY$18)*$F133,IF($G133="FSG",0,IF($G133="MG",SUMPRODUCT(Expenses!KY$14:KY$18,$I133:$I137)*$F133,MAX((Expenses!KY$15-$K133/12)*$J133*$F133,0)+MAX((Expenses!KY$14-$K134/12)*$J134*$F133,0)+MAX((Expenses!KY$17-$K135/12)*$J135*$F133,0)+MAX((Expenses!KY$16-$K136/12)*$J136*$F133,0)+MAX((Expenses!KY$18-$K137/12)*$J137*$F133,0)))),0)</f>
        <v>0</v>
      </c>
      <c r="LB299" s="515">
        <f>IF(AND(LB$167&lt;=$E133,LB$167&gt;=EOMONTH($D133,0)),IF($G133="NNN",SUM(Expenses!KZ$14:KZ$18)*$F133,IF($G133="FSG",0,IF($G133="MG",SUMPRODUCT(Expenses!KZ$14:KZ$18,$I133:$I137)*$F133,MAX((Expenses!KZ$15-$K133/12)*$J133*$F133,0)+MAX((Expenses!KZ$14-$K134/12)*$J134*$F133,0)+MAX((Expenses!KZ$17-$K135/12)*$J135*$F133,0)+MAX((Expenses!KZ$16-$K136/12)*$J136*$F133,0)+MAX((Expenses!KZ$18-$K137/12)*$J137*$F133,0)))),0)</f>
        <v>0</v>
      </c>
      <c r="LC299" s="515">
        <f>IF(AND(LC$167&lt;=$E133,LC$167&gt;=EOMONTH($D133,0)),IF($G133="NNN",SUM(Expenses!LA$14:LA$18)*$F133,IF($G133="FSG",0,IF($G133="MG",SUMPRODUCT(Expenses!LA$14:LA$18,$I133:$I137)*$F133,MAX((Expenses!LA$15-$K133/12)*$J133*$F133,0)+MAX((Expenses!LA$14-$K134/12)*$J134*$F133,0)+MAX((Expenses!LA$17-$K135/12)*$J135*$F133,0)+MAX((Expenses!LA$16-$K136/12)*$J136*$F133,0)+MAX((Expenses!LA$18-$K137/12)*$J137*$F133,0)))),0)</f>
        <v>0</v>
      </c>
      <c r="LD299" s="515">
        <f>IF(AND(LD$167&lt;=$E133,LD$167&gt;=EOMONTH($D133,0)),IF($G133="NNN",SUM(Expenses!LB$14:LB$18)*$F133,IF($G133="FSG",0,IF($G133="MG",SUMPRODUCT(Expenses!LB$14:LB$18,$I133:$I137)*$F133,MAX((Expenses!LB$15-$K133/12)*$J133*$F133,0)+MAX((Expenses!LB$14-$K134/12)*$J134*$F133,0)+MAX((Expenses!LB$17-$K135/12)*$J135*$F133,0)+MAX((Expenses!LB$16-$K136/12)*$J136*$F133,0)+MAX((Expenses!LB$18-$K137/12)*$J137*$F133,0)))),0)</f>
        <v>0</v>
      </c>
      <c r="LE299" s="515">
        <f>IF(AND(LE$167&lt;=$E133,LE$167&gt;=EOMONTH($D133,0)),IF($G133="NNN",SUM(Expenses!LC$14:LC$18)*$F133,IF($G133="FSG",0,IF($G133="MG",SUMPRODUCT(Expenses!LC$14:LC$18,$I133:$I137)*$F133,MAX((Expenses!LC$15-$K133/12)*$J133*$F133,0)+MAX((Expenses!LC$14-$K134/12)*$J134*$F133,0)+MAX((Expenses!LC$17-$K135/12)*$J135*$F133,0)+MAX((Expenses!LC$16-$K136/12)*$J136*$F133,0)+MAX((Expenses!LC$18-$K137/12)*$J137*$F133,0)))),0)</f>
        <v>0</v>
      </c>
      <c r="LF299" s="515">
        <f>IF(AND(LF$167&lt;=$E133,LF$167&gt;=EOMONTH($D133,0)),IF($G133="NNN",SUM(Expenses!LD$14:LD$18)*$F133,IF($G133="FSG",0,IF($G133="MG",SUMPRODUCT(Expenses!LD$14:LD$18,$I133:$I137)*$F133,MAX((Expenses!LD$15-$K133/12)*$J133*$F133,0)+MAX((Expenses!LD$14-$K134/12)*$J134*$F133,0)+MAX((Expenses!LD$17-$K135/12)*$J135*$F133,0)+MAX((Expenses!LD$16-$K136/12)*$J136*$F133,0)+MAX((Expenses!LD$18-$K137/12)*$J137*$F133,0)))),0)</f>
        <v>0</v>
      </c>
      <c r="LG299" s="515">
        <f>IF(AND(LG$167&lt;=$E133,LG$167&gt;=EOMONTH($D133,0)),IF($G133="NNN",SUM(Expenses!LE$14:LE$18)*$F133,IF($G133="FSG",0,IF($G133="MG",SUMPRODUCT(Expenses!LE$14:LE$18,$I133:$I137)*$F133,MAX((Expenses!LE$15-$K133/12)*$J133*$F133,0)+MAX((Expenses!LE$14-$K134/12)*$J134*$F133,0)+MAX((Expenses!LE$17-$K135/12)*$J135*$F133,0)+MAX((Expenses!LE$16-$K136/12)*$J136*$F133,0)+MAX((Expenses!LE$18-$K137/12)*$J137*$F133,0)))),0)</f>
        <v>0</v>
      </c>
      <c r="LH299" s="515">
        <f>IF(AND(LH$167&lt;=$E133,LH$167&gt;=EOMONTH($D133,0)),IF($G133="NNN",SUM(Expenses!LF$14:LF$18)*$F133,IF($G133="FSG",0,IF($G133="MG",SUMPRODUCT(Expenses!LF$14:LF$18,$I133:$I137)*$F133,MAX((Expenses!LF$15-$K133/12)*$J133*$F133,0)+MAX((Expenses!LF$14-$K134/12)*$J134*$F133,0)+MAX((Expenses!LF$17-$K135/12)*$J135*$F133,0)+MAX((Expenses!LF$16-$K136/12)*$J136*$F133,0)+MAX((Expenses!LF$18-$K137/12)*$J137*$F133,0)))),0)</f>
        <v>0</v>
      </c>
      <c r="LI299" s="515">
        <f>IF(AND(LI$167&lt;=$E133,LI$167&gt;=EOMONTH($D133,0)),IF($G133="NNN",SUM(Expenses!LG$14:LG$18)*$F133,IF($G133="FSG",0,IF($G133="MG",SUMPRODUCT(Expenses!LG$14:LG$18,$I133:$I137)*$F133,MAX((Expenses!LG$15-$K133/12)*$J133*$F133,0)+MAX((Expenses!LG$14-$K134/12)*$J134*$F133,0)+MAX((Expenses!LG$17-$K135/12)*$J135*$F133,0)+MAX((Expenses!LG$16-$K136/12)*$J136*$F133,0)+MAX((Expenses!LG$18-$K137/12)*$J137*$F133,0)))),0)</f>
        <v>0</v>
      </c>
      <c r="LJ299" s="515">
        <f>IF(AND(LJ$167&lt;=$E133,LJ$167&gt;=EOMONTH($D133,0)),IF($G133="NNN",SUM(Expenses!LH$14:LH$18)*$F133,IF($G133="FSG",0,IF($G133="MG",SUMPRODUCT(Expenses!LH$14:LH$18,$I133:$I137)*$F133,MAX((Expenses!LH$15-$K133/12)*$J133*$F133,0)+MAX((Expenses!LH$14-$K134/12)*$J134*$F133,0)+MAX((Expenses!LH$17-$K135/12)*$J135*$F133,0)+MAX((Expenses!LH$16-$K136/12)*$J136*$F133,0)+MAX((Expenses!LH$18-$K137/12)*$J137*$F133,0)))),0)</f>
        <v>0</v>
      </c>
      <c r="LK299" s="515">
        <f>IF(AND(LK$167&lt;=$E133,LK$167&gt;=EOMONTH($D133,0)),IF($G133="NNN",SUM(Expenses!LI$14:LI$18)*$F133,IF($G133="FSG",0,IF($G133="MG",SUMPRODUCT(Expenses!LI$14:LI$18,$I133:$I137)*$F133,MAX((Expenses!LI$15-$K133/12)*$J133*$F133,0)+MAX((Expenses!LI$14-$K134/12)*$J134*$F133,0)+MAX((Expenses!LI$17-$K135/12)*$J135*$F133,0)+MAX((Expenses!LI$16-$K136/12)*$J136*$F133,0)+MAX((Expenses!LI$18-$K137/12)*$J137*$F133,0)))),0)</f>
        <v>0</v>
      </c>
      <c r="LL299" s="515">
        <f>IF(AND(LL$167&lt;=$E133,LL$167&gt;=EOMONTH($D133,0)),IF($G133="NNN",SUM(Expenses!LJ$14:LJ$18)*$F133,IF($G133="FSG",0,IF($G133="MG",SUMPRODUCT(Expenses!LJ$14:LJ$18,$I133:$I137)*$F133,MAX((Expenses!LJ$15-$K133/12)*$J133*$F133,0)+MAX((Expenses!LJ$14-$K134/12)*$J134*$F133,0)+MAX((Expenses!LJ$17-$K135/12)*$J135*$F133,0)+MAX((Expenses!LJ$16-$K136/12)*$J136*$F133,0)+MAX((Expenses!LJ$18-$K137/12)*$J137*$F133,0)))),0)</f>
        <v>0</v>
      </c>
      <c r="LM299" s="515">
        <f>IF(AND(LM$167&lt;=$E133,LM$167&gt;=EOMONTH($D133,0)),IF($G133="NNN",SUM(Expenses!LK$14:LK$18)*$F133,IF($G133="FSG",0,IF($G133="MG",SUMPRODUCT(Expenses!LK$14:LK$18,$I133:$I137)*$F133,MAX((Expenses!LK$15-$K133/12)*$J133*$F133,0)+MAX((Expenses!LK$14-$K134/12)*$J134*$F133,0)+MAX((Expenses!LK$17-$K135/12)*$J135*$F133,0)+MAX((Expenses!LK$16-$K136/12)*$J136*$F133,0)+MAX((Expenses!LK$18-$K137/12)*$J137*$F133,0)))),0)</f>
        <v>0</v>
      </c>
      <c r="LN299" s="515">
        <f>IF(AND(LN$167&lt;=$E133,LN$167&gt;=EOMONTH($D133,0)),IF($G133="NNN",SUM(Expenses!LL$14:LL$18)*$F133,IF($G133="FSG",0,IF($G133="MG",SUMPRODUCT(Expenses!LL$14:LL$18,$I133:$I137)*$F133,MAX((Expenses!LL$15-$K133/12)*$J133*$F133,0)+MAX((Expenses!LL$14-$K134/12)*$J134*$F133,0)+MAX((Expenses!LL$17-$K135/12)*$J135*$F133,0)+MAX((Expenses!LL$16-$K136/12)*$J136*$F133,0)+MAX((Expenses!LL$18-$K137/12)*$J137*$F133,0)))),0)</f>
        <v>0</v>
      </c>
      <c r="LO299" s="515">
        <f>IF(AND(LO$167&lt;=$E133,LO$167&gt;=EOMONTH($D133,0)),IF($G133="NNN",SUM(Expenses!LM$14:LM$18)*$F133,IF($G133="FSG",0,IF($G133="MG",SUMPRODUCT(Expenses!LM$14:LM$18,$I133:$I137)*$F133,MAX((Expenses!LM$15-$K133/12)*$J133*$F133,0)+MAX((Expenses!LM$14-$K134/12)*$J134*$F133,0)+MAX((Expenses!LM$17-$K135/12)*$J135*$F133,0)+MAX((Expenses!LM$16-$K136/12)*$J136*$F133,0)+MAX((Expenses!LM$18-$K137/12)*$J137*$F133,0)))),0)</f>
        <v>0</v>
      </c>
      <c r="LP299" s="515">
        <f>IF(AND(LP$167&lt;=$E133,LP$167&gt;=EOMONTH($D133,0)),IF($G133="NNN",SUM(Expenses!LN$14:LN$18)*$F133,IF($G133="FSG",0,IF($G133="MG",SUMPRODUCT(Expenses!LN$14:LN$18,$I133:$I137)*$F133,MAX((Expenses!LN$15-$K133/12)*$J133*$F133,0)+MAX((Expenses!LN$14-$K134/12)*$J134*$F133,0)+MAX((Expenses!LN$17-$K135/12)*$J135*$F133,0)+MAX((Expenses!LN$16-$K136/12)*$J136*$F133,0)+MAX((Expenses!LN$18-$K137/12)*$J137*$F133,0)))),0)</f>
        <v>0</v>
      </c>
      <c r="LQ299" s="515">
        <f>IF(AND(LQ$167&lt;=$E133,LQ$167&gt;=EOMONTH($D133,0)),IF($G133="NNN",SUM(Expenses!LO$14:LO$18)*$F133,IF($G133="FSG",0,IF($G133="MG",SUMPRODUCT(Expenses!LO$14:LO$18,$I133:$I137)*$F133,MAX((Expenses!LO$15-$K133/12)*$J133*$F133,0)+MAX((Expenses!LO$14-$K134/12)*$J134*$F133,0)+MAX((Expenses!LO$17-$K135/12)*$J135*$F133,0)+MAX((Expenses!LO$16-$K136/12)*$J136*$F133,0)+MAX((Expenses!LO$18-$K137/12)*$J137*$F133,0)))),0)</f>
        <v>0</v>
      </c>
      <c r="LR299" s="515">
        <f>IF(AND(LR$167&lt;=$E133,LR$167&gt;=EOMONTH($D133,0)),IF($G133="NNN",SUM(Expenses!LP$14:LP$18)*$F133,IF($G133="FSG",0,IF($G133="MG",SUMPRODUCT(Expenses!LP$14:LP$18,$I133:$I137)*$F133,MAX((Expenses!LP$15-$K133/12)*$J133*$F133,0)+MAX((Expenses!LP$14-$K134/12)*$J134*$F133,0)+MAX((Expenses!LP$17-$K135/12)*$J135*$F133,0)+MAX((Expenses!LP$16-$K136/12)*$J136*$F133,0)+MAX((Expenses!LP$18-$K137/12)*$J137*$F133,0)))),0)</f>
        <v>0</v>
      </c>
      <c r="LS299" s="515">
        <f>IF(AND(LS$167&lt;=$E133,LS$167&gt;=EOMONTH($D133,0)),IF($G133="NNN",SUM(Expenses!LQ$14:LQ$18)*$F133,IF($G133="FSG",0,IF($G133="MG",SUMPRODUCT(Expenses!LQ$14:LQ$18,$I133:$I137)*$F133,MAX((Expenses!LQ$15-$K133/12)*$J133*$F133,0)+MAX((Expenses!LQ$14-$K134/12)*$J134*$F133,0)+MAX((Expenses!LQ$17-$K135/12)*$J135*$F133,0)+MAX((Expenses!LQ$16-$K136/12)*$J136*$F133,0)+MAX((Expenses!LQ$18-$K137/12)*$J137*$F133,0)))),0)</f>
        <v>0</v>
      </c>
      <c r="LT299" s="515">
        <f>IF(AND(LT$167&lt;=$E133,LT$167&gt;=EOMONTH($D133,0)),IF($G133="NNN",SUM(Expenses!LR$14:LR$18)*$F133,IF($G133="FSG",0,IF($G133="MG",SUMPRODUCT(Expenses!LR$14:LR$18,$I133:$I137)*$F133,MAX((Expenses!LR$15-$K133/12)*$J133*$F133,0)+MAX((Expenses!LR$14-$K134/12)*$J134*$F133,0)+MAX((Expenses!LR$17-$K135/12)*$J135*$F133,0)+MAX((Expenses!LR$16-$K136/12)*$J136*$F133,0)+MAX((Expenses!LR$18-$K137/12)*$J137*$F133,0)))),0)</f>
        <v>0</v>
      </c>
      <c r="LU299" s="515">
        <f>IF(AND(LU$167&lt;=$E133,LU$167&gt;=EOMONTH($D133,0)),IF($G133="NNN",SUM(Expenses!LS$14:LS$18)*$F133,IF($G133="FSG",0,IF($G133="MG",SUMPRODUCT(Expenses!LS$14:LS$18,$I133:$I137)*$F133,MAX((Expenses!LS$15-$K133/12)*$J133*$F133,0)+MAX((Expenses!LS$14-$K134/12)*$J134*$F133,0)+MAX((Expenses!LS$17-$K135/12)*$J135*$F133,0)+MAX((Expenses!LS$16-$K136/12)*$J136*$F133,0)+MAX((Expenses!LS$18-$K137/12)*$J137*$F133,0)))),0)</f>
        <v>0</v>
      </c>
      <c r="LV299" s="515">
        <f>IF(AND(LV$167&lt;=$E133,LV$167&gt;=EOMONTH($D133,0)),IF($G133="NNN",SUM(Expenses!LT$14:LT$18)*$F133,IF($G133="FSG",0,IF($G133="MG",SUMPRODUCT(Expenses!LT$14:LT$18,$I133:$I137)*$F133,MAX((Expenses!LT$15-$K133/12)*$J133*$F133,0)+MAX((Expenses!LT$14-$K134/12)*$J134*$F133,0)+MAX((Expenses!LT$17-$K135/12)*$J135*$F133,0)+MAX((Expenses!LT$16-$K136/12)*$J136*$F133,0)+MAX((Expenses!LT$18-$K137/12)*$J137*$F133,0)))),0)</f>
        <v>0</v>
      </c>
      <c r="LW299" s="515">
        <f>IF(AND(LW$167&lt;=$E133,LW$167&gt;=EOMONTH($D133,0)),IF($G133="NNN",SUM(Expenses!LU$14:LU$18)*$F133,IF($G133="FSG",0,IF($G133="MG",SUMPRODUCT(Expenses!LU$14:LU$18,$I133:$I137)*$F133,MAX((Expenses!LU$15-$K133/12)*$J133*$F133,0)+MAX((Expenses!LU$14-$K134/12)*$J134*$F133,0)+MAX((Expenses!LU$17-$K135/12)*$J135*$F133,0)+MAX((Expenses!LU$16-$K136/12)*$J136*$F133,0)+MAX((Expenses!LU$18-$K137/12)*$J137*$F133,0)))),0)</f>
        <v>0</v>
      </c>
      <c r="LX299" s="515">
        <f>IF(AND(LX$167&lt;=$E133,LX$167&gt;=EOMONTH($D133,0)),IF($G133="NNN",SUM(Expenses!LV$14:LV$18)*$F133,IF($G133="FSG",0,IF($G133="MG",SUMPRODUCT(Expenses!LV$14:LV$18,$I133:$I137)*$F133,MAX((Expenses!LV$15-$K133/12)*$J133*$F133,0)+MAX((Expenses!LV$14-$K134/12)*$J134*$F133,0)+MAX((Expenses!LV$17-$K135/12)*$J135*$F133,0)+MAX((Expenses!LV$16-$K136/12)*$J136*$F133,0)+MAX((Expenses!LV$18-$K137/12)*$J137*$F133,0)))),0)</f>
        <v>0</v>
      </c>
      <c r="LY299" s="515">
        <f>IF(AND(LY$167&lt;=$E133,LY$167&gt;=EOMONTH($D133,0)),IF($G133="NNN",SUM(Expenses!LW$14:LW$18)*$F133,IF($G133="FSG",0,IF($G133="MG",SUMPRODUCT(Expenses!LW$14:LW$18,$I133:$I137)*$F133,MAX((Expenses!LW$15-$K133/12)*$J133*$F133,0)+MAX((Expenses!LW$14-$K134/12)*$J134*$F133,0)+MAX((Expenses!LW$17-$K135/12)*$J135*$F133,0)+MAX((Expenses!LW$16-$K136/12)*$J136*$F133,0)+MAX((Expenses!LW$18-$K137/12)*$J137*$F133,0)))),0)</f>
        <v>0</v>
      </c>
      <c r="LZ299" s="515">
        <f>IF(AND(LZ$167&lt;=$E133,LZ$167&gt;=EOMONTH($D133,0)),IF($G133="NNN",SUM(Expenses!LX$14:LX$18)*$F133,IF($G133="FSG",0,IF($G133="MG",SUMPRODUCT(Expenses!LX$14:LX$18,$I133:$I137)*$F133,MAX((Expenses!LX$15-$K133/12)*$J133*$F133,0)+MAX((Expenses!LX$14-$K134/12)*$J134*$F133,0)+MAX((Expenses!LX$17-$K135/12)*$J135*$F133,0)+MAX((Expenses!LX$16-$K136/12)*$J136*$F133,0)+MAX((Expenses!LX$18-$K137/12)*$J137*$F133,0)))),0)</f>
        <v>0</v>
      </c>
      <c r="MA299" s="515">
        <f>IF(AND(MA$167&lt;=$E133,MA$167&gt;=EOMONTH($D133,0)),IF($G133="NNN",SUM(Expenses!LY$14:LY$18)*$F133,IF($G133="FSG",0,IF($G133="MG",SUMPRODUCT(Expenses!LY$14:LY$18,$I133:$I137)*$F133,MAX((Expenses!LY$15-$K133/12)*$J133*$F133,0)+MAX((Expenses!LY$14-$K134/12)*$J134*$F133,0)+MAX((Expenses!LY$17-$K135/12)*$J135*$F133,0)+MAX((Expenses!LY$16-$K136/12)*$J136*$F133,0)+MAX((Expenses!LY$18-$K137/12)*$J137*$F133,0)))),0)</f>
        <v>0</v>
      </c>
      <c r="MB299" s="515">
        <f>IF(AND(MB$167&lt;=$E133,MB$167&gt;=EOMONTH($D133,0)),IF($G133="NNN",SUM(Expenses!LZ$14:LZ$18)*$F133,IF($G133="FSG",0,IF($G133="MG",SUMPRODUCT(Expenses!LZ$14:LZ$18,$I133:$I137)*$F133,MAX((Expenses!LZ$15-$K133/12)*$J133*$F133,0)+MAX((Expenses!LZ$14-$K134/12)*$J134*$F133,0)+MAX((Expenses!LZ$17-$K135/12)*$J135*$F133,0)+MAX((Expenses!LZ$16-$K136/12)*$J136*$F133,0)+MAX((Expenses!LZ$18-$K137/12)*$J137*$F133,0)))),0)</f>
        <v>0</v>
      </c>
      <c r="MC299" s="515">
        <f>IF(AND(MC$167&lt;=$E133,MC$167&gt;=EOMONTH($D133,0)),IF($G133="NNN",SUM(Expenses!MA$14:MA$18)*$F133,IF($G133="FSG",0,IF($G133="MG",SUMPRODUCT(Expenses!MA$14:MA$18,$I133:$I137)*$F133,MAX((Expenses!MA$15-$K133/12)*$J133*$F133,0)+MAX((Expenses!MA$14-$K134/12)*$J134*$F133,0)+MAX((Expenses!MA$17-$K135/12)*$J135*$F133,0)+MAX((Expenses!MA$16-$K136/12)*$J136*$F133,0)+MAX((Expenses!MA$18-$K137/12)*$J137*$F133,0)))),0)</f>
        <v>0</v>
      </c>
      <c r="MD299" s="515">
        <f>IF(AND(MD$167&lt;=$E133,MD$167&gt;=EOMONTH($D133,0)),IF($G133="NNN",SUM(Expenses!MB$14:MB$18)*$F133,IF($G133="FSG",0,IF($G133="MG",SUMPRODUCT(Expenses!MB$14:MB$18,$I133:$I137)*$F133,MAX((Expenses!MB$15-$K133/12)*$J133*$F133,0)+MAX((Expenses!MB$14-$K134/12)*$J134*$F133,0)+MAX((Expenses!MB$17-$K135/12)*$J135*$F133,0)+MAX((Expenses!MB$16-$K136/12)*$J136*$F133,0)+MAX((Expenses!MB$18-$K137/12)*$J137*$F133,0)))),0)</f>
        <v>0</v>
      </c>
      <c r="ME299" s="515">
        <f>IF(AND(ME$167&lt;=$E133,ME$167&gt;=EOMONTH($D133,0)),IF($G133="NNN",SUM(Expenses!MC$14:MC$18)*$F133,IF($G133="FSG",0,IF($G133="MG",SUMPRODUCT(Expenses!MC$14:MC$18,$I133:$I137)*$F133,MAX((Expenses!MC$15-$K133/12)*$J133*$F133,0)+MAX((Expenses!MC$14-$K134/12)*$J134*$F133,0)+MAX((Expenses!MC$17-$K135/12)*$J135*$F133,0)+MAX((Expenses!MC$16-$K136/12)*$J136*$F133,0)+MAX((Expenses!MC$18-$K137/12)*$J137*$F133,0)))),0)</f>
        <v>0</v>
      </c>
      <c r="MF299" s="515">
        <f>IF(AND(MF$167&lt;=$E133,MF$167&gt;=EOMONTH($D133,0)),IF($G133="NNN",SUM(Expenses!MD$14:MD$18)*$F133,IF($G133="FSG",0,IF($G133="MG",SUMPRODUCT(Expenses!MD$14:MD$18,$I133:$I137)*$F133,MAX((Expenses!MD$15-$K133/12)*$J133*$F133,0)+MAX((Expenses!MD$14-$K134/12)*$J134*$F133,0)+MAX((Expenses!MD$17-$K135/12)*$J135*$F133,0)+MAX((Expenses!MD$16-$K136/12)*$J136*$F133,0)+MAX((Expenses!MD$18-$K137/12)*$J137*$F133,0)))),0)</f>
        <v>0</v>
      </c>
      <c r="MG299" s="515">
        <f>IF(AND(MG$167&lt;=$E133,MG$167&gt;=EOMONTH($D133,0)),IF($G133="NNN",SUM(Expenses!ME$14:ME$18)*$F133,IF($G133="FSG",0,IF($G133="MG",SUMPRODUCT(Expenses!ME$14:ME$18,$I133:$I137)*$F133,MAX((Expenses!ME$15-$K133/12)*$J133*$F133,0)+MAX((Expenses!ME$14-$K134/12)*$J134*$F133,0)+MAX((Expenses!ME$17-$K135/12)*$J135*$F133,0)+MAX((Expenses!ME$16-$K136/12)*$J136*$F133,0)+MAX((Expenses!ME$18-$K137/12)*$J137*$F133,0)))),0)</f>
        <v>0</v>
      </c>
      <c r="MH299" s="515">
        <f>IF(AND(MH$167&lt;=$E133,MH$167&gt;=EOMONTH($D133,0)),IF($G133="NNN",SUM(Expenses!MF$14:MF$18)*$F133,IF($G133="FSG",0,IF($G133="MG",SUMPRODUCT(Expenses!MF$14:MF$18,$I133:$I137)*$F133,MAX((Expenses!MF$15-$K133/12)*$J133*$F133,0)+MAX((Expenses!MF$14-$K134/12)*$J134*$F133,0)+MAX((Expenses!MF$17-$K135/12)*$J135*$F133,0)+MAX((Expenses!MF$16-$K136/12)*$J136*$F133,0)+MAX((Expenses!MF$18-$K137/12)*$J137*$F133,0)))),0)</f>
        <v>0</v>
      </c>
      <c r="MI299" s="515">
        <f>IF(AND(MI$167&lt;=$E133,MI$167&gt;=EOMONTH($D133,0)),IF($G133="NNN",SUM(Expenses!MG$14:MG$18)*$F133,IF($G133="FSG",0,IF($G133="MG",SUMPRODUCT(Expenses!MG$14:MG$18,$I133:$I137)*$F133,MAX((Expenses!MG$15-$K133/12)*$J133*$F133,0)+MAX((Expenses!MG$14-$K134/12)*$J134*$F133,0)+MAX((Expenses!MG$17-$K135/12)*$J135*$F133,0)+MAX((Expenses!MG$16-$K136/12)*$J136*$F133,0)+MAX((Expenses!MG$18-$K137/12)*$J137*$F133,0)))),0)</f>
        <v>0</v>
      </c>
      <c r="MJ299" s="515">
        <f>IF(AND(MJ$167&lt;=$E133,MJ$167&gt;=EOMONTH($D133,0)),IF($G133="NNN",SUM(Expenses!MH$14:MH$18)*$F133,IF($G133="FSG",0,IF($G133="MG",SUMPRODUCT(Expenses!MH$14:MH$18,$I133:$I137)*$F133,MAX((Expenses!MH$15-$K133/12)*$J133*$F133,0)+MAX((Expenses!MH$14-$K134/12)*$J134*$F133,0)+MAX((Expenses!MH$17-$K135/12)*$J135*$F133,0)+MAX((Expenses!MH$16-$K136/12)*$J136*$F133,0)+MAX((Expenses!MH$18-$K137/12)*$J137*$F133,0)))),0)</f>
        <v>0</v>
      </c>
      <c r="MK299" s="515">
        <f>IF(AND(MK$167&lt;=$E133,MK$167&gt;=EOMONTH($D133,0)),IF($G133="NNN",SUM(Expenses!MI$14:MI$18)*$F133,IF($G133="FSG",0,IF($G133="MG",SUMPRODUCT(Expenses!MI$14:MI$18,$I133:$I137)*$F133,MAX((Expenses!MI$15-$K133/12)*$J133*$F133,0)+MAX((Expenses!MI$14-$K134/12)*$J134*$F133,0)+MAX((Expenses!MI$17-$K135/12)*$J135*$F133,0)+MAX((Expenses!MI$16-$K136/12)*$J136*$F133,0)+MAX((Expenses!MI$18-$K137/12)*$J137*$F133,0)))),0)</f>
        <v>0</v>
      </c>
      <c r="ML299" s="515">
        <f>IF(AND(ML$167&lt;=$E133,ML$167&gt;=EOMONTH($D133,0)),IF($G133="NNN",SUM(Expenses!MJ$14:MJ$18)*$F133,IF($G133="FSG",0,IF($G133="MG",SUMPRODUCT(Expenses!MJ$14:MJ$18,$I133:$I137)*$F133,MAX((Expenses!MJ$15-$K133/12)*$J133*$F133,0)+MAX((Expenses!MJ$14-$K134/12)*$J134*$F133,0)+MAX((Expenses!MJ$17-$K135/12)*$J135*$F133,0)+MAX((Expenses!MJ$16-$K136/12)*$J136*$F133,0)+MAX((Expenses!MJ$18-$K137/12)*$J137*$F133,0)))),0)</f>
        <v>0</v>
      </c>
      <c r="MM299" s="515">
        <f>IF(AND(MM$167&lt;=$E133,MM$167&gt;=EOMONTH($D133,0)),IF($G133="NNN",SUM(Expenses!MK$14:MK$18)*$F133,IF($G133="FSG",0,IF($G133="MG",SUMPRODUCT(Expenses!MK$14:MK$18,$I133:$I137)*$F133,MAX((Expenses!MK$15-$K133/12)*$J133*$F133,0)+MAX((Expenses!MK$14-$K134/12)*$J134*$F133,0)+MAX((Expenses!MK$17-$K135/12)*$J135*$F133,0)+MAX((Expenses!MK$16-$K136/12)*$J136*$F133,0)+MAX((Expenses!MK$18-$K137/12)*$J137*$F133,0)))),0)</f>
        <v>0</v>
      </c>
      <c r="MN299" s="515">
        <f>IF(AND(MN$167&lt;=$E133,MN$167&gt;=EOMONTH($D133,0)),IF($G133="NNN",SUM(Expenses!ML$14:ML$18)*$F133,IF($G133="FSG",0,IF($G133="MG",SUMPRODUCT(Expenses!ML$14:ML$18,$I133:$I137)*$F133,MAX((Expenses!ML$15-$K133/12)*$J133*$F133,0)+MAX((Expenses!ML$14-$K134/12)*$J134*$F133,0)+MAX((Expenses!ML$17-$K135/12)*$J135*$F133,0)+MAX((Expenses!ML$16-$K136/12)*$J136*$F133,0)+MAX((Expenses!ML$18-$K137/12)*$J137*$F133,0)))),0)</f>
        <v>0</v>
      </c>
      <c r="MO299" s="515">
        <f>IF(AND(MO$167&lt;=$E133,MO$167&gt;=EOMONTH($D133,0)),IF($G133="NNN",SUM(Expenses!MM$14:MM$18)*$F133,IF($G133="FSG",0,IF($G133="MG",SUMPRODUCT(Expenses!MM$14:MM$18,$I133:$I137)*$F133,MAX((Expenses!MM$15-$K133/12)*$J133*$F133,0)+MAX((Expenses!MM$14-$K134/12)*$J134*$F133,0)+MAX((Expenses!MM$17-$K135/12)*$J135*$F133,0)+MAX((Expenses!MM$16-$K136/12)*$J136*$F133,0)+MAX((Expenses!MM$18-$K137/12)*$J137*$F133,0)))),0)</f>
        <v>0</v>
      </c>
      <c r="MP299" s="515">
        <f>IF(AND(MP$167&lt;=$E133,MP$167&gt;=EOMONTH($D133,0)),IF($G133="NNN",SUM(Expenses!MN$14:MN$18)*$F133,IF($G133="FSG",0,IF($G133="MG",SUMPRODUCT(Expenses!MN$14:MN$18,$I133:$I137)*$F133,MAX((Expenses!MN$15-$K133/12)*$J133*$F133,0)+MAX((Expenses!MN$14-$K134/12)*$J134*$F133,0)+MAX((Expenses!MN$17-$K135/12)*$J135*$F133,0)+MAX((Expenses!MN$16-$K136/12)*$J136*$F133,0)+MAX((Expenses!MN$18-$K137/12)*$J137*$F133,0)))),0)</f>
        <v>0</v>
      </c>
      <c r="MQ299" s="515">
        <f>IF(AND(MQ$167&lt;=$E133,MQ$167&gt;=EOMONTH($D133,0)),IF($G133="NNN",SUM(Expenses!MO$14:MO$18)*$F133,IF($G133="FSG",0,IF($G133="MG",SUMPRODUCT(Expenses!MO$14:MO$18,$I133:$I137)*$F133,MAX((Expenses!MO$15-$K133/12)*$J133*$F133,0)+MAX((Expenses!MO$14-$K134/12)*$J134*$F133,0)+MAX((Expenses!MO$17-$K135/12)*$J135*$F133,0)+MAX((Expenses!MO$16-$K136/12)*$J136*$F133,0)+MAX((Expenses!MO$18-$K137/12)*$J137*$F133,0)))),0)</f>
        <v>0</v>
      </c>
      <c r="MR299" s="515">
        <f>IF(AND(MR$167&lt;=$E133,MR$167&gt;=EOMONTH($D133,0)),IF($G133="NNN",SUM(Expenses!MP$14:MP$18)*$F133,IF($G133="FSG",0,IF($G133="MG",SUMPRODUCT(Expenses!MP$14:MP$18,$I133:$I137)*$F133,MAX((Expenses!MP$15-$K133/12)*$J133*$F133,0)+MAX((Expenses!MP$14-$K134/12)*$J134*$F133,0)+MAX((Expenses!MP$17-$K135/12)*$J135*$F133,0)+MAX((Expenses!MP$16-$K136/12)*$J136*$F133,0)+MAX((Expenses!MP$18-$K137/12)*$J137*$F133,0)))),0)</f>
        <v>0</v>
      </c>
      <c r="MS299" s="515">
        <f>IF(AND(MS$167&lt;=$E133,MS$167&gt;=EOMONTH($D133,0)),IF($G133="NNN",SUM(Expenses!MQ$14:MQ$18)*$F133,IF($G133="FSG",0,IF($G133="MG",SUMPRODUCT(Expenses!MQ$14:MQ$18,$I133:$I137)*$F133,MAX((Expenses!MQ$15-$K133/12)*$J133*$F133,0)+MAX((Expenses!MQ$14-$K134/12)*$J134*$F133,0)+MAX((Expenses!MQ$17-$K135/12)*$J135*$F133,0)+MAX((Expenses!MQ$16-$K136/12)*$J136*$F133,0)+MAX((Expenses!MQ$18-$K137/12)*$J137*$F133,0)))),0)</f>
        <v>0</v>
      </c>
      <c r="MT299" s="515">
        <f>IF(AND(MT$167&lt;=$E133,MT$167&gt;=EOMONTH($D133,0)),IF($G133="NNN",SUM(Expenses!MR$14:MR$18)*$F133,IF($G133="FSG",0,IF($G133="MG",SUMPRODUCT(Expenses!MR$14:MR$18,$I133:$I137)*$F133,MAX((Expenses!MR$15-$K133/12)*$J133*$F133,0)+MAX((Expenses!MR$14-$K134/12)*$J134*$F133,0)+MAX((Expenses!MR$17-$K135/12)*$J135*$F133,0)+MAX((Expenses!MR$16-$K136/12)*$J136*$F133,0)+MAX((Expenses!MR$18-$K137/12)*$J137*$F133,0)))),0)</f>
        <v>0</v>
      </c>
      <c r="MU299" s="515">
        <f>IF(AND(MU$167&lt;=$E133,MU$167&gt;=EOMONTH($D133,0)),IF($G133="NNN",SUM(Expenses!MS$14:MS$18)*$F133,IF($G133="FSG",0,IF($G133="MG",SUMPRODUCT(Expenses!MS$14:MS$18,$I133:$I137)*$F133,MAX((Expenses!MS$15-$K133/12)*$J133*$F133,0)+MAX((Expenses!MS$14-$K134/12)*$J134*$F133,0)+MAX((Expenses!MS$17-$K135/12)*$J135*$F133,0)+MAX((Expenses!MS$16-$K136/12)*$J136*$F133,0)+MAX((Expenses!MS$18-$K137/12)*$J137*$F133,0)))),0)</f>
        <v>0</v>
      </c>
      <c r="MV299" s="515">
        <f>IF(AND(MV$167&lt;=$E133,MV$167&gt;=EOMONTH($D133,0)),IF($G133="NNN",SUM(Expenses!MT$14:MT$18)*$F133,IF($G133="FSG",0,IF($G133="MG",SUMPRODUCT(Expenses!MT$14:MT$18,$I133:$I137)*$F133,MAX((Expenses!MT$15-$K133/12)*$J133*$F133,0)+MAX((Expenses!MT$14-$K134/12)*$J134*$F133,0)+MAX((Expenses!MT$17-$K135/12)*$J135*$F133,0)+MAX((Expenses!MT$16-$K136/12)*$J136*$F133,0)+MAX((Expenses!MT$18-$K137/12)*$J137*$F133,0)))),0)</f>
        <v>0</v>
      </c>
      <c r="MW299" s="515">
        <f>IF(AND(MW$167&lt;=$E133,MW$167&gt;=EOMONTH($D133,0)),IF($G133="NNN",SUM(Expenses!MU$14:MU$18)*$F133,IF($G133="FSG",0,IF($G133="MG",SUMPRODUCT(Expenses!MU$14:MU$18,$I133:$I137)*$F133,MAX((Expenses!MU$15-$K133/12)*$J133*$F133,0)+MAX((Expenses!MU$14-$K134/12)*$J134*$F133,0)+MAX((Expenses!MU$17-$K135/12)*$J135*$F133,0)+MAX((Expenses!MU$16-$K136/12)*$J136*$F133,0)+MAX((Expenses!MU$18-$K137/12)*$J137*$F133,0)))),0)</f>
        <v>0</v>
      </c>
      <c r="MX299" s="515">
        <f>IF(AND(MX$167&lt;=$E133,MX$167&gt;=EOMONTH($D133,0)),IF($G133="NNN",SUM(Expenses!MV$14:MV$18)*$F133,IF($G133="FSG",0,IF($G133="MG",SUMPRODUCT(Expenses!MV$14:MV$18,$I133:$I137)*$F133,MAX((Expenses!MV$15-$K133/12)*$J133*$F133,0)+MAX((Expenses!MV$14-$K134/12)*$J134*$F133,0)+MAX((Expenses!MV$17-$K135/12)*$J135*$F133,0)+MAX((Expenses!MV$16-$K136/12)*$J136*$F133,0)+MAX((Expenses!MV$18-$K137/12)*$J137*$F133,0)))),0)</f>
        <v>0</v>
      </c>
      <c r="MY299" s="515">
        <f>IF(AND(MY$167&lt;=$E133,MY$167&gt;=EOMONTH($D133,0)),IF($G133="NNN",SUM(Expenses!MW$14:MW$18)*$F133,IF($G133="FSG",0,IF($G133="MG",SUMPRODUCT(Expenses!MW$14:MW$18,$I133:$I137)*$F133,MAX((Expenses!MW$15-$K133/12)*$J133*$F133,0)+MAX((Expenses!MW$14-$K134/12)*$J134*$F133,0)+MAX((Expenses!MW$17-$K135/12)*$J135*$F133,0)+MAX((Expenses!MW$16-$K136/12)*$J136*$F133,0)+MAX((Expenses!MW$18-$K137/12)*$J137*$F133,0)))),0)</f>
        <v>0</v>
      </c>
      <c r="MZ299" s="515">
        <f>IF(AND(MZ$167&lt;=$E133,MZ$167&gt;=EOMONTH($D133,0)),IF($G133="NNN",SUM(Expenses!MX$14:MX$18)*$F133,IF($G133="FSG",0,IF($G133="MG",SUMPRODUCT(Expenses!MX$14:MX$18,$I133:$I137)*$F133,MAX((Expenses!MX$15-$K133/12)*$J133*$F133,0)+MAX((Expenses!MX$14-$K134/12)*$J134*$F133,0)+MAX((Expenses!MX$17-$K135/12)*$J135*$F133,0)+MAX((Expenses!MX$16-$K136/12)*$J136*$F133,0)+MAX((Expenses!MX$18-$K137/12)*$J137*$F133,0)))),0)</f>
        <v>0</v>
      </c>
      <c r="NA299" s="515">
        <f>IF(AND(NA$167&lt;=$E133,NA$167&gt;=EOMONTH($D133,0)),IF($G133="NNN",SUM(Expenses!MY$14:MY$18)*$F133,IF($G133="FSG",0,IF($G133="MG",SUMPRODUCT(Expenses!MY$14:MY$18,$I133:$I137)*$F133,MAX((Expenses!MY$15-$K133/12)*$J133*$F133,0)+MAX((Expenses!MY$14-$K134/12)*$J134*$F133,0)+MAX((Expenses!MY$17-$K135/12)*$J135*$F133,0)+MAX((Expenses!MY$16-$K136/12)*$J136*$F133,0)+MAX((Expenses!MY$18-$K137/12)*$J137*$F133,0)))),0)</f>
        <v>0</v>
      </c>
      <c r="NB299" s="515">
        <f>IF(AND(NB$167&lt;=$E133,NB$167&gt;=EOMONTH($D133,0)),IF($G133="NNN",SUM(Expenses!MZ$14:MZ$18)*$F133,IF($G133="FSG",0,IF($G133="MG",SUMPRODUCT(Expenses!MZ$14:MZ$18,$I133:$I137)*$F133,MAX((Expenses!MZ$15-$K133/12)*$J133*$F133,0)+MAX((Expenses!MZ$14-$K134/12)*$J134*$F133,0)+MAX((Expenses!MZ$17-$K135/12)*$J135*$F133,0)+MAX((Expenses!MZ$16-$K136/12)*$J136*$F133,0)+MAX((Expenses!MZ$18-$K137/12)*$J137*$F133,0)))),0)</f>
        <v>0</v>
      </c>
      <c r="NC299" s="515">
        <f>IF(AND(NC$167&lt;=$E133,NC$167&gt;=EOMONTH($D133,0)),IF($G133="NNN",SUM(Expenses!NA$14:NA$18)*$F133,IF($G133="FSG",0,IF($G133="MG",SUMPRODUCT(Expenses!NA$14:NA$18,$I133:$I137)*$F133,MAX((Expenses!NA$15-$K133/12)*$J133*$F133,0)+MAX((Expenses!NA$14-$K134/12)*$J134*$F133,0)+MAX((Expenses!NA$17-$K135/12)*$J135*$F133,0)+MAX((Expenses!NA$16-$K136/12)*$J136*$F133,0)+MAX((Expenses!NA$18-$K137/12)*$J137*$F133,0)))),0)</f>
        <v>0</v>
      </c>
      <c r="ND299" s="515">
        <f>IF(AND(ND$167&lt;=$E133,ND$167&gt;=EOMONTH($D133,0)),IF($G133="NNN",SUM(Expenses!NB$14:NB$18)*$F133,IF($G133="FSG",0,IF($G133="MG",SUMPRODUCT(Expenses!NB$14:NB$18,$I133:$I137)*$F133,MAX((Expenses!NB$15-$K133/12)*$J133*$F133,0)+MAX((Expenses!NB$14-$K134/12)*$J134*$F133,0)+MAX((Expenses!NB$17-$K135/12)*$J135*$F133,0)+MAX((Expenses!NB$16-$K136/12)*$J136*$F133,0)+MAX((Expenses!NB$18-$K137/12)*$J137*$F133,0)))),0)</f>
        <v>0</v>
      </c>
      <c r="NE299" s="515">
        <f>IF(AND(NE$167&lt;=$E133,NE$167&gt;=EOMONTH($D133,0)),IF($G133="NNN",SUM(Expenses!NC$14:NC$18)*$F133,IF($G133="FSG",0,IF($G133="MG",SUMPRODUCT(Expenses!NC$14:NC$18,$I133:$I137)*$F133,MAX((Expenses!NC$15-$K133/12)*$J133*$F133,0)+MAX((Expenses!NC$14-$K134/12)*$J134*$F133,0)+MAX((Expenses!NC$17-$K135/12)*$J135*$F133,0)+MAX((Expenses!NC$16-$K136/12)*$J136*$F133,0)+MAX((Expenses!NC$18-$K137/12)*$J137*$F133,0)))),0)</f>
        <v>0</v>
      </c>
      <c r="NF299" s="515">
        <f>IF(AND(NF$167&lt;=$E133,NF$167&gt;=EOMONTH($D133,0)),IF($G133="NNN",SUM(Expenses!ND$14:ND$18)*$F133,IF($G133="FSG",0,IF($G133="MG",SUMPRODUCT(Expenses!ND$14:ND$18,$I133:$I137)*$F133,MAX((Expenses!ND$15-$K133/12)*$J133*$F133,0)+MAX((Expenses!ND$14-$K134/12)*$J134*$F133,0)+MAX((Expenses!ND$17-$K135/12)*$J135*$F133,0)+MAX((Expenses!ND$16-$K136/12)*$J136*$F133,0)+MAX((Expenses!ND$18-$K137/12)*$J137*$F133,0)))),0)</f>
        <v>0</v>
      </c>
      <c r="NG299" s="515">
        <f>IF(AND(NG$167&lt;=$E133,NG$167&gt;=EOMONTH($D133,0)),IF($G133="NNN",SUM(Expenses!NE$14:NE$18)*$F133,IF($G133="FSG",0,IF($G133="MG",SUMPRODUCT(Expenses!NE$14:NE$18,$I133:$I137)*$F133,MAX((Expenses!NE$15-$K133/12)*$J133*$F133,0)+MAX((Expenses!NE$14-$K134/12)*$J134*$F133,0)+MAX((Expenses!NE$17-$K135/12)*$J135*$F133,0)+MAX((Expenses!NE$16-$K136/12)*$J136*$F133,0)+MAX((Expenses!NE$18-$K137/12)*$J137*$F133,0)))),0)</f>
        <v>0</v>
      </c>
      <c r="NH299" s="515">
        <f>IF(AND(NH$167&lt;=$E133,NH$167&gt;=EOMONTH($D133,0)),IF($G133="NNN",SUM(Expenses!NF$14:NF$18)*$F133,IF($G133="FSG",0,IF($G133="MG",SUMPRODUCT(Expenses!NF$14:NF$18,$I133:$I137)*$F133,MAX((Expenses!NF$15-$K133/12)*$J133*$F133,0)+MAX((Expenses!NF$14-$K134/12)*$J134*$F133,0)+MAX((Expenses!NF$17-$K135/12)*$J135*$F133,0)+MAX((Expenses!NF$16-$K136/12)*$J136*$F133,0)+MAX((Expenses!NF$18-$K137/12)*$J137*$F133,0)))),0)</f>
        <v>0</v>
      </c>
      <c r="NI299" s="515">
        <f>IF(AND(NI$167&lt;=$E133,NI$167&gt;=EOMONTH($D133,0)),IF($G133="NNN",SUM(Expenses!NG$14:NG$18)*$F133,IF($G133="FSG",0,IF($G133="MG",SUMPRODUCT(Expenses!NG$14:NG$18,$I133:$I137)*$F133,MAX((Expenses!NG$15-$K133/12)*$J133*$F133,0)+MAX((Expenses!NG$14-$K134/12)*$J134*$F133,0)+MAX((Expenses!NG$17-$K135/12)*$J135*$F133,0)+MAX((Expenses!NG$16-$K136/12)*$J136*$F133,0)+MAX((Expenses!NG$18-$K137/12)*$J137*$F133,0)))),0)</f>
        <v>0</v>
      </c>
      <c r="NJ299" s="515">
        <f>IF(AND(NJ$167&lt;=$E133,NJ$167&gt;=EOMONTH($D133,0)),IF($G133="NNN",SUM(Expenses!NH$14:NH$18)*$F133,IF($G133="FSG",0,IF($G133="MG",SUMPRODUCT(Expenses!NH$14:NH$18,$I133:$I137)*$F133,MAX((Expenses!NH$15-$K133/12)*$J133*$F133,0)+MAX((Expenses!NH$14-$K134/12)*$J134*$F133,0)+MAX((Expenses!NH$17-$K135/12)*$J135*$F133,0)+MAX((Expenses!NH$16-$K136/12)*$J136*$F133,0)+MAX((Expenses!NH$18-$K137/12)*$J137*$F133,0)))),0)</f>
        <v>0</v>
      </c>
      <c r="NK299" s="518">
        <f>IF(AND(NK$167&lt;=$E133,NK$167&gt;=EOMONTH($D133,0)),IF($G133="NNN",SUM(Expenses!NI$14:NI$18)*$F133,IF($G133="FSG",0,IF($G133="MG",SUMPRODUCT(Expenses!NI$14:NI$18,$I133:$I137)*$F133,MAX((Expenses!NI$15-$K133/12)*$J133*$F133,0)+MAX((Expenses!NI$14-$K134/12)*$J134*$F133,0)+MAX((Expenses!NI$17-$K135/12)*$J135*$F133,0)+MAX((Expenses!NI$16-$K136/12)*$J136*$F133,0)+MAX((Expenses!NI$18-$K137/12)*$J137*$F133,0)))),0)</f>
        <v>0</v>
      </c>
    </row>
    <row r="300" spans="1:375" s="384" customFormat="1" ht="13.8" x14ac:dyDescent="0.3">
      <c r="A300" s="517">
        <f t="shared" si="513"/>
        <v>0</v>
      </c>
      <c r="B300" s="421" t="s">
        <v>329</v>
      </c>
      <c r="C300" s="514" t="s">
        <v>330</v>
      </c>
      <c r="D300" s="515">
        <f t="shared" ref="D300:BO300" si="514">IF(OR($AL133=0,D$167&gt;$E133,D$167&lt;EOMONTH($D133,0)),0,IF(((($AJ133*((1+$AN133)^(D$165-1))/12))-(D298/$AM133))*$AM133&lt;0,0,((($AJ133*((1+$AN133)^(D$165-1))/12))-(D298/$AM133))*$AM133))</f>
        <v>0</v>
      </c>
      <c r="E300" s="515">
        <f t="shared" si="514"/>
        <v>0</v>
      </c>
      <c r="F300" s="515">
        <f t="shared" si="514"/>
        <v>0</v>
      </c>
      <c r="G300" s="515">
        <f t="shared" si="514"/>
        <v>0</v>
      </c>
      <c r="H300" s="515">
        <f t="shared" si="514"/>
        <v>0</v>
      </c>
      <c r="I300" s="515">
        <f t="shared" si="514"/>
        <v>0</v>
      </c>
      <c r="J300" s="515">
        <f t="shared" si="514"/>
        <v>0</v>
      </c>
      <c r="K300" s="515">
        <f t="shared" si="514"/>
        <v>0</v>
      </c>
      <c r="L300" s="515">
        <f t="shared" si="514"/>
        <v>0</v>
      </c>
      <c r="M300" s="515">
        <f t="shared" si="514"/>
        <v>0</v>
      </c>
      <c r="N300" s="515">
        <f t="shared" si="514"/>
        <v>0</v>
      </c>
      <c r="O300" s="515">
        <f t="shared" si="514"/>
        <v>0</v>
      </c>
      <c r="P300" s="515">
        <f t="shared" si="514"/>
        <v>0</v>
      </c>
      <c r="Q300" s="515">
        <f t="shared" si="514"/>
        <v>0</v>
      </c>
      <c r="R300" s="515">
        <f t="shared" si="514"/>
        <v>0</v>
      </c>
      <c r="S300" s="515">
        <f t="shared" si="514"/>
        <v>0</v>
      </c>
      <c r="T300" s="515">
        <f t="shared" si="514"/>
        <v>0</v>
      </c>
      <c r="U300" s="515">
        <f t="shared" si="514"/>
        <v>0</v>
      </c>
      <c r="V300" s="515">
        <f t="shared" si="514"/>
        <v>0</v>
      </c>
      <c r="W300" s="515">
        <f t="shared" si="514"/>
        <v>0</v>
      </c>
      <c r="X300" s="515">
        <f t="shared" si="514"/>
        <v>0</v>
      </c>
      <c r="Y300" s="515">
        <f t="shared" si="514"/>
        <v>0</v>
      </c>
      <c r="Z300" s="515">
        <f t="shared" si="514"/>
        <v>0</v>
      </c>
      <c r="AA300" s="515">
        <f t="shared" si="514"/>
        <v>0</v>
      </c>
      <c r="AB300" s="515">
        <f t="shared" si="514"/>
        <v>0</v>
      </c>
      <c r="AC300" s="515">
        <f t="shared" si="514"/>
        <v>0</v>
      </c>
      <c r="AD300" s="515">
        <f t="shared" si="514"/>
        <v>0</v>
      </c>
      <c r="AE300" s="515">
        <f t="shared" si="514"/>
        <v>0</v>
      </c>
      <c r="AF300" s="515">
        <f t="shared" si="514"/>
        <v>0</v>
      </c>
      <c r="AG300" s="515">
        <f t="shared" si="514"/>
        <v>0</v>
      </c>
      <c r="AH300" s="515">
        <f t="shared" si="514"/>
        <v>0</v>
      </c>
      <c r="AI300" s="515">
        <f t="shared" si="514"/>
        <v>0</v>
      </c>
      <c r="AJ300" s="515">
        <f t="shared" si="514"/>
        <v>0</v>
      </c>
      <c r="AK300" s="515">
        <f t="shared" si="514"/>
        <v>0</v>
      </c>
      <c r="AL300" s="515">
        <f t="shared" si="514"/>
        <v>0</v>
      </c>
      <c r="AM300" s="515">
        <f t="shared" si="514"/>
        <v>0</v>
      </c>
      <c r="AN300" s="515">
        <f t="shared" si="514"/>
        <v>0</v>
      </c>
      <c r="AO300" s="515">
        <f t="shared" si="514"/>
        <v>0</v>
      </c>
      <c r="AP300" s="515">
        <f t="shared" si="514"/>
        <v>0</v>
      </c>
      <c r="AQ300" s="515">
        <f t="shared" si="514"/>
        <v>0</v>
      </c>
      <c r="AR300" s="515">
        <f t="shared" si="514"/>
        <v>0</v>
      </c>
      <c r="AS300" s="515">
        <f t="shared" si="514"/>
        <v>0</v>
      </c>
      <c r="AT300" s="515">
        <f t="shared" si="514"/>
        <v>0</v>
      </c>
      <c r="AU300" s="515">
        <f t="shared" si="514"/>
        <v>0</v>
      </c>
      <c r="AV300" s="515">
        <f t="shared" si="514"/>
        <v>0</v>
      </c>
      <c r="AW300" s="515">
        <f t="shared" si="514"/>
        <v>0</v>
      </c>
      <c r="AX300" s="515">
        <f t="shared" si="514"/>
        <v>0</v>
      </c>
      <c r="AY300" s="515">
        <f t="shared" si="514"/>
        <v>0</v>
      </c>
      <c r="AZ300" s="515">
        <f t="shared" si="514"/>
        <v>0</v>
      </c>
      <c r="BA300" s="515">
        <f t="shared" si="514"/>
        <v>0</v>
      </c>
      <c r="BB300" s="515">
        <f t="shared" si="514"/>
        <v>0</v>
      </c>
      <c r="BC300" s="515">
        <f t="shared" si="514"/>
        <v>0</v>
      </c>
      <c r="BD300" s="515">
        <f t="shared" si="514"/>
        <v>0</v>
      </c>
      <c r="BE300" s="515">
        <f t="shared" si="514"/>
        <v>0</v>
      </c>
      <c r="BF300" s="515">
        <f t="shared" si="514"/>
        <v>0</v>
      </c>
      <c r="BG300" s="515">
        <f t="shared" si="514"/>
        <v>0</v>
      </c>
      <c r="BH300" s="515">
        <f t="shared" si="514"/>
        <v>0</v>
      </c>
      <c r="BI300" s="515">
        <f t="shared" si="514"/>
        <v>0</v>
      </c>
      <c r="BJ300" s="515">
        <f t="shared" si="514"/>
        <v>0</v>
      </c>
      <c r="BK300" s="515">
        <f t="shared" si="514"/>
        <v>0</v>
      </c>
      <c r="BL300" s="515">
        <f t="shared" si="514"/>
        <v>0</v>
      </c>
      <c r="BM300" s="515">
        <f t="shared" si="514"/>
        <v>0</v>
      </c>
      <c r="BN300" s="515">
        <f t="shared" si="514"/>
        <v>0</v>
      </c>
      <c r="BO300" s="515">
        <f t="shared" si="514"/>
        <v>0</v>
      </c>
      <c r="BP300" s="515">
        <f t="shared" ref="BP300:EA300" si="515">IF(OR($AL133=0,BP$167&gt;$E133,BP$167&lt;EOMONTH($D133,0)),0,IF(((($AJ133*((1+$AN133)^(BP$165-1))/12))-(BP298/$AM133))*$AM133&lt;0,0,((($AJ133*((1+$AN133)^(BP$165-1))/12))-(BP298/$AM133))*$AM133))</f>
        <v>0</v>
      </c>
      <c r="BQ300" s="515">
        <f t="shared" si="515"/>
        <v>0</v>
      </c>
      <c r="BR300" s="515">
        <f t="shared" si="515"/>
        <v>0</v>
      </c>
      <c r="BS300" s="515">
        <f t="shared" si="515"/>
        <v>0</v>
      </c>
      <c r="BT300" s="515">
        <f t="shared" si="515"/>
        <v>0</v>
      </c>
      <c r="BU300" s="515">
        <f t="shared" si="515"/>
        <v>0</v>
      </c>
      <c r="BV300" s="515">
        <f t="shared" si="515"/>
        <v>0</v>
      </c>
      <c r="BW300" s="515">
        <f t="shared" si="515"/>
        <v>0</v>
      </c>
      <c r="BX300" s="515">
        <f t="shared" si="515"/>
        <v>0</v>
      </c>
      <c r="BY300" s="515">
        <f t="shared" si="515"/>
        <v>0</v>
      </c>
      <c r="BZ300" s="515">
        <f t="shared" si="515"/>
        <v>0</v>
      </c>
      <c r="CA300" s="515">
        <f t="shared" si="515"/>
        <v>0</v>
      </c>
      <c r="CB300" s="515">
        <f t="shared" si="515"/>
        <v>0</v>
      </c>
      <c r="CC300" s="515">
        <f t="shared" si="515"/>
        <v>0</v>
      </c>
      <c r="CD300" s="515">
        <f t="shared" si="515"/>
        <v>0</v>
      </c>
      <c r="CE300" s="515">
        <f t="shared" si="515"/>
        <v>0</v>
      </c>
      <c r="CF300" s="515">
        <f t="shared" si="515"/>
        <v>0</v>
      </c>
      <c r="CG300" s="515">
        <f t="shared" si="515"/>
        <v>0</v>
      </c>
      <c r="CH300" s="515">
        <f t="shared" si="515"/>
        <v>0</v>
      </c>
      <c r="CI300" s="515">
        <f t="shared" si="515"/>
        <v>0</v>
      </c>
      <c r="CJ300" s="515">
        <f t="shared" si="515"/>
        <v>0</v>
      </c>
      <c r="CK300" s="515">
        <f t="shared" si="515"/>
        <v>0</v>
      </c>
      <c r="CL300" s="515">
        <f t="shared" si="515"/>
        <v>0</v>
      </c>
      <c r="CM300" s="515">
        <f t="shared" si="515"/>
        <v>0</v>
      </c>
      <c r="CN300" s="515">
        <f t="shared" si="515"/>
        <v>0</v>
      </c>
      <c r="CO300" s="515">
        <f t="shared" si="515"/>
        <v>0</v>
      </c>
      <c r="CP300" s="515">
        <f t="shared" si="515"/>
        <v>0</v>
      </c>
      <c r="CQ300" s="515">
        <f t="shared" si="515"/>
        <v>0</v>
      </c>
      <c r="CR300" s="515">
        <f t="shared" si="515"/>
        <v>0</v>
      </c>
      <c r="CS300" s="515">
        <f t="shared" si="515"/>
        <v>0</v>
      </c>
      <c r="CT300" s="515">
        <f t="shared" si="515"/>
        <v>0</v>
      </c>
      <c r="CU300" s="515">
        <f t="shared" si="515"/>
        <v>0</v>
      </c>
      <c r="CV300" s="515">
        <f t="shared" si="515"/>
        <v>0</v>
      </c>
      <c r="CW300" s="515">
        <f t="shared" si="515"/>
        <v>0</v>
      </c>
      <c r="CX300" s="515">
        <f t="shared" si="515"/>
        <v>0</v>
      </c>
      <c r="CY300" s="515">
        <f t="shared" si="515"/>
        <v>0</v>
      </c>
      <c r="CZ300" s="515">
        <f t="shared" si="515"/>
        <v>0</v>
      </c>
      <c r="DA300" s="515">
        <f t="shared" si="515"/>
        <v>0</v>
      </c>
      <c r="DB300" s="515">
        <f t="shared" si="515"/>
        <v>0</v>
      </c>
      <c r="DC300" s="515">
        <f t="shared" si="515"/>
        <v>0</v>
      </c>
      <c r="DD300" s="515">
        <f t="shared" si="515"/>
        <v>0</v>
      </c>
      <c r="DE300" s="515">
        <f t="shared" si="515"/>
        <v>0</v>
      </c>
      <c r="DF300" s="515">
        <f t="shared" si="515"/>
        <v>0</v>
      </c>
      <c r="DG300" s="515">
        <f t="shared" si="515"/>
        <v>0</v>
      </c>
      <c r="DH300" s="515">
        <f t="shared" si="515"/>
        <v>0</v>
      </c>
      <c r="DI300" s="515">
        <f t="shared" si="515"/>
        <v>0</v>
      </c>
      <c r="DJ300" s="515">
        <f t="shared" si="515"/>
        <v>0</v>
      </c>
      <c r="DK300" s="515">
        <f t="shared" si="515"/>
        <v>0</v>
      </c>
      <c r="DL300" s="515">
        <f t="shared" si="515"/>
        <v>0</v>
      </c>
      <c r="DM300" s="515">
        <f t="shared" si="515"/>
        <v>0</v>
      </c>
      <c r="DN300" s="515">
        <f t="shared" si="515"/>
        <v>0</v>
      </c>
      <c r="DO300" s="515">
        <f t="shared" si="515"/>
        <v>0</v>
      </c>
      <c r="DP300" s="515">
        <f t="shared" si="515"/>
        <v>0</v>
      </c>
      <c r="DQ300" s="515">
        <f t="shared" si="515"/>
        <v>0</v>
      </c>
      <c r="DR300" s="515">
        <f t="shared" si="515"/>
        <v>0</v>
      </c>
      <c r="DS300" s="515">
        <f t="shared" si="515"/>
        <v>0</v>
      </c>
      <c r="DT300" s="515">
        <f t="shared" si="515"/>
        <v>0</v>
      </c>
      <c r="DU300" s="515">
        <f t="shared" si="515"/>
        <v>0</v>
      </c>
      <c r="DV300" s="515">
        <f t="shared" si="515"/>
        <v>0</v>
      </c>
      <c r="DW300" s="515">
        <f t="shared" si="515"/>
        <v>0</v>
      </c>
      <c r="DX300" s="515">
        <f t="shared" si="515"/>
        <v>0</v>
      </c>
      <c r="DY300" s="515">
        <f t="shared" si="515"/>
        <v>0</v>
      </c>
      <c r="DZ300" s="515">
        <f t="shared" si="515"/>
        <v>0</v>
      </c>
      <c r="EA300" s="515">
        <f t="shared" si="515"/>
        <v>0</v>
      </c>
      <c r="EB300" s="515">
        <f t="shared" ref="EB300:GM300" si="516">IF(OR($AL133=0,EB$167&gt;$E133,EB$167&lt;EOMONTH($D133,0)),0,IF(((($AJ133*((1+$AN133)^(EB$165-1))/12))-(EB298/$AM133))*$AM133&lt;0,0,((($AJ133*((1+$AN133)^(EB$165-1))/12))-(EB298/$AM133))*$AM133))</f>
        <v>0</v>
      </c>
      <c r="EC300" s="515">
        <f t="shared" si="516"/>
        <v>0</v>
      </c>
      <c r="ED300" s="515">
        <f t="shared" si="516"/>
        <v>0</v>
      </c>
      <c r="EE300" s="515">
        <f t="shared" si="516"/>
        <v>0</v>
      </c>
      <c r="EF300" s="515">
        <f t="shared" si="516"/>
        <v>0</v>
      </c>
      <c r="EG300" s="515">
        <f t="shared" si="516"/>
        <v>0</v>
      </c>
      <c r="EH300" s="515">
        <f t="shared" si="516"/>
        <v>0</v>
      </c>
      <c r="EI300" s="515">
        <f t="shared" si="516"/>
        <v>0</v>
      </c>
      <c r="EJ300" s="515">
        <f t="shared" si="516"/>
        <v>0</v>
      </c>
      <c r="EK300" s="515">
        <f t="shared" si="516"/>
        <v>0</v>
      </c>
      <c r="EL300" s="515">
        <f t="shared" si="516"/>
        <v>0</v>
      </c>
      <c r="EM300" s="515">
        <f t="shared" si="516"/>
        <v>0</v>
      </c>
      <c r="EN300" s="515">
        <f t="shared" si="516"/>
        <v>0</v>
      </c>
      <c r="EO300" s="515">
        <f t="shared" si="516"/>
        <v>0</v>
      </c>
      <c r="EP300" s="515">
        <f t="shared" si="516"/>
        <v>0</v>
      </c>
      <c r="EQ300" s="515">
        <f t="shared" si="516"/>
        <v>0</v>
      </c>
      <c r="ER300" s="515">
        <f t="shared" si="516"/>
        <v>0</v>
      </c>
      <c r="ES300" s="515">
        <f t="shared" si="516"/>
        <v>0</v>
      </c>
      <c r="ET300" s="515">
        <f t="shared" si="516"/>
        <v>0</v>
      </c>
      <c r="EU300" s="515">
        <f t="shared" si="516"/>
        <v>0</v>
      </c>
      <c r="EV300" s="515">
        <f t="shared" si="516"/>
        <v>0</v>
      </c>
      <c r="EW300" s="515">
        <f t="shared" si="516"/>
        <v>0</v>
      </c>
      <c r="EX300" s="515">
        <f t="shared" si="516"/>
        <v>0</v>
      </c>
      <c r="EY300" s="515">
        <f t="shared" si="516"/>
        <v>0</v>
      </c>
      <c r="EZ300" s="515">
        <f t="shared" si="516"/>
        <v>0</v>
      </c>
      <c r="FA300" s="515">
        <f t="shared" si="516"/>
        <v>0</v>
      </c>
      <c r="FB300" s="515">
        <f t="shared" si="516"/>
        <v>0</v>
      </c>
      <c r="FC300" s="515">
        <f t="shared" si="516"/>
        <v>0</v>
      </c>
      <c r="FD300" s="515">
        <f t="shared" si="516"/>
        <v>0</v>
      </c>
      <c r="FE300" s="515">
        <f t="shared" si="516"/>
        <v>0</v>
      </c>
      <c r="FF300" s="515">
        <f t="shared" si="516"/>
        <v>0</v>
      </c>
      <c r="FG300" s="515">
        <f t="shared" si="516"/>
        <v>0</v>
      </c>
      <c r="FH300" s="515">
        <f t="shared" si="516"/>
        <v>0</v>
      </c>
      <c r="FI300" s="515">
        <f t="shared" si="516"/>
        <v>0</v>
      </c>
      <c r="FJ300" s="515">
        <f t="shared" si="516"/>
        <v>0</v>
      </c>
      <c r="FK300" s="515">
        <f t="shared" si="516"/>
        <v>0</v>
      </c>
      <c r="FL300" s="515">
        <f t="shared" si="516"/>
        <v>0</v>
      </c>
      <c r="FM300" s="515">
        <f t="shared" si="516"/>
        <v>0</v>
      </c>
      <c r="FN300" s="515">
        <f t="shared" si="516"/>
        <v>0</v>
      </c>
      <c r="FO300" s="515">
        <f t="shared" si="516"/>
        <v>0</v>
      </c>
      <c r="FP300" s="515">
        <f t="shared" si="516"/>
        <v>0</v>
      </c>
      <c r="FQ300" s="515">
        <f t="shared" si="516"/>
        <v>0</v>
      </c>
      <c r="FR300" s="515">
        <f t="shared" si="516"/>
        <v>0</v>
      </c>
      <c r="FS300" s="515">
        <f t="shared" si="516"/>
        <v>0</v>
      </c>
      <c r="FT300" s="515">
        <f t="shared" si="516"/>
        <v>0</v>
      </c>
      <c r="FU300" s="515">
        <f t="shared" si="516"/>
        <v>0</v>
      </c>
      <c r="FV300" s="515">
        <f t="shared" si="516"/>
        <v>0</v>
      </c>
      <c r="FW300" s="515">
        <f t="shared" si="516"/>
        <v>0</v>
      </c>
      <c r="FX300" s="515">
        <f t="shared" si="516"/>
        <v>0</v>
      </c>
      <c r="FY300" s="515">
        <f t="shared" si="516"/>
        <v>0</v>
      </c>
      <c r="FZ300" s="515">
        <f t="shared" si="516"/>
        <v>0</v>
      </c>
      <c r="GA300" s="515">
        <f t="shared" si="516"/>
        <v>0</v>
      </c>
      <c r="GB300" s="515">
        <f t="shared" si="516"/>
        <v>0</v>
      </c>
      <c r="GC300" s="515">
        <f t="shared" si="516"/>
        <v>0</v>
      </c>
      <c r="GD300" s="515">
        <f t="shared" si="516"/>
        <v>0</v>
      </c>
      <c r="GE300" s="515">
        <f t="shared" si="516"/>
        <v>0</v>
      </c>
      <c r="GF300" s="515">
        <f t="shared" si="516"/>
        <v>0</v>
      </c>
      <c r="GG300" s="515">
        <f t="shared" si="516"/>
        <v>0</v>
      </c>
      <c r="GH300" s="515">
        <f t="shared" si="516"/>
        <v>0</v>
      </c>
      <c r="GI300" s="515">
        <f t="shared" si="516"/>
        <v>0</v>
      </c>
      <c r="GJ300" s="515">
        <f t="shared" si="516"/>
        <v>0</v>
      </c>
      <c r="GK300" s="515">
        <f t="shared" si="516"/>
        <v>0</v>
      </c>
      <c r="GL300" s="515">
        <f t="shared" si="516"/>
        <v>0</v>
      </c>
      <c r="GM300" s="515">
        <f t="shared" si="516"/>
        <v>0</v>
      </c>
      <c r="GN300" s="515">
        <f t="shared" ref="GN300:IY300" si="517">IF(OR($AL133=0,GN$167&gt;$E133,GN$167&lt;EOMONTH($D133,0)),0,IF(((($AJ133*((1+$AN133)^(GN$165-1))/12))-(GN298/$AM133))*$AM133&lt;0,0,((($AJ133*((1+$AN133)^(GN$165-1))/12))-(GN298/$AM133))*$AM133))</f>
        <v>0</v>
      </c>
      <c r="GO300" s="515">
        <f t="shared" si="517"/>
        <v>0</v>
      </c>
      <c r="GP300" s="515">
        <f t="shared" si="517"/>
        <v>0</v>
      </c>
      <c r="GQ300" s="515">
        <f t="shared" si="517"/>
        <v>0</v>
      </c>
      <c r="GR300" s="515">
        <f t="shared" si="517"/>
        <v>0</v>
      </c>
      <c r="GS300" s="515">
        <f t="shared" si="517"/>
        <v>0</v>
      </c>
      <c r="GT300" s="515">
        <f t="shared" si="517"/>
        <v>0</v>
      </c>
      <c r="GU300" s="515">
        <f t="shared" si="517"/>
        <v>0</v>
      </c>
      <c r="GV300" s="515">
        <f t="shared" si="517"/>
        <v>0</v>
      </c>
      <c r="GW300" s="515">
        <f t="shared" si="517"/>
        <v>0</v>
      </c>
      <c r="GX300" s="515">
        <f t="shared" si="517"/>
        <v>0</v>
      </c>
      <c r="GY300" s="515">
        <f t="shared" si="517"/>
        <v>0</v>
      </c>
      <c r="GZ300" s="515">
        <f t="shared" si="517"/>
        <v>0</v>
      </c>
      <c r="HA300" s="515">
        <f t="shared" si="517"/>
        <v>0</v>
      </c>
      <c r="HB300" s="515">
        <f t="shared" si="517"/>
        <v>0</v>
      </c>
      <c r="HC300" s="515">
        <f t="shared" si="517"/>
        <v>0</v>
      </c>
      <c r="HD300" s="515">
        <f t="shared" si="517"/>
        <v>0</v>
      </c>
      <c r="HE300" s="515">
        <f t="shared" si="517"/>
        <v>0</v>
      </c>
      <c r="HF300" s="515">
        <f t="shared" si="517"/>
        <v>0</v>
      </c>
      <c r="HG300" s="515">
        <f t="shared" si="517"/>
        <v>0</v>
      </c>
      <c r="HH300" s="515">
        <f t="shared" si="517"/>
        <v>0</v>
      </c>
      <c r="HI300" s="515">
        <f t="shared" si="517"/>
        <v>0</v>
      </c>
      <c r="HJ300" s="515">
        <f t="shared" si="517"/>
        <v>0</v>
      </c>
      <c r="HK300" s="515">
        <f t="shared" si="517"/>
        <v>0</v>
      </c>
      <c r="HL300" s="515">
        <f t="shared" si="517"/>
        <v>0</v>
      </c>
      <c r="HM300" s="515">
        <f t="shared" si="517"/>
        <v>0</v>
      </c>
      <c r="HN300" s="515">
        <f t="shared" si="517"/>
        <v>0</v>
      </c>
      <c r="HO300" s="515">
        <f t="shared" si="517"/>
        <v>0</v>
      </c>
      <c r="HP300" s="515">
        <f t="shared" si="517"/>
        <v>0</v>
      </c>
      <c r="HQ300" s="515">
        <f t="shared" si="517"/>
        <v>0</v>
      </c>
      <c r="HR300" s="515">
        <f t="shared" si="517"/>
        <v>0</v>
      </c>
      <c r="HS300" s="515">
        <f t="shared" si="517"/>
        <v>0</v>
      </c>
      <c r="HT300" s="515">
        <f t="shared" si="517"/>
        <v>0</v>
      </c>
      <c r="HU300" s="515">
        <f t="shared" si="517"/>
        <v>0</v>
      </c>
      <c r="HV300" s="515">
        <f t="shared" si="517"/>
        <v>0</v>
      </c>
      <c r="HW300" s="515">
        <f t="shared" si="517"/>
        <v>0</v>
      </c>
      <c r="HX300" s="515">
        <f t="shared" si="517"/>
        <v>0</v>
      </c>
      <c r="HY300" s="515">
        <f t="shared" si="517"/>
        <v>0</v>
      </c>
      <c r="HZ300" s="515">
        <f t="shared" si="517"/>
        <v>0</v>
      </c>
      <c r="IA300" s="515">
        <f t="shared" si="517"/>
        <v>0</v>
      </c>
      <c r="IB300" s="515">
        <f t="shared" si="517"/>
        <v>0</v>
      </c>
      <c r="IC300" s="515">
        <f t="shared" si="517"/>
        <v>0</v>
      </c>
      <c r="ID300" s="515">
        <f t="shared" si="517"/>
        <v>0</v>
      </c>
      <c r="IE300" s="515">
        <f t="shared" si="517"/>
        <v>0</v>
      </c>
      <c r="IF300" s="515">
        <f t="shared" si="517"/>
        <v>0</v>
      </c>
      <c r="IG300" s="515">
        <f t="shared" si="517"/>
        <v>0</v>
      </c>
      <c r="IH300" s="515">
        <f t="shared" si="517"/>
        <v>0</v>
      </c>
      <c r="II300" s="515">
        <f t="shared" si="517"/>
        <v>0</v>
      </c>
      <c r="IJ300" s="515">
        <f t="shared" si="517"/>
        <v>0</v>
      </c>
      <c r="IK300" s="515">
        <f t="shared" si="517"/>
        <v>0</v>
      </c>
      <c r="IL300" s="515">
        <f t="shared" si="517"/>
        <v>0</v>
      </c>
      <c r="IM300" s="515">
        <f t="shared" si="517"/>
        <v>0</v>
      </c>
      <c r="IN300" s="515">
        <f t="shared" si="517"/>
        <v>0</v>
      </c>
      <c r="IO300" s="515">
        <f t="shared" si="517"/>
        <v>0</v>
      </c>
      <c r="IP300" s="515">
        <f t="shared" si="517"/>
        <v>0</v>
      </c>
      <c r="IQ300" s="515">
        <f t="shared" si="517"/>
        <v>0</v>
      </c>
      <c r="IR300" s="515">
        <f t="shared" si="517"/>
        <v>0</v>
      </c>
      <c r="IS300" s="515">
        <f t="shared" si="517"/>
        <v>0</v>
      </c>
      <c r="IT300" s="515">
        <f t="shared" si="517"/>
        <v>0</v>
      </c>
      <c r="IU300" s="515">
        <f t="shared" si="517"/>
        <v>0</v>
      </c>
      <c r="IV300" s="515">
        <f t="shared" si="517"/>
        <v>0</v>
      </c>
      <c r="IW300" s="515">
        <f t="shared" si="517"/>
        <v>0</v>
      </c>
      <c r="IX300" s="515">
        <f t="shared" si="517"/>
        <v>0</v>
      </c>
      <c r="IY300" s="515">
        <f t="shared" si="517"/>
        <v>0</v>
      </c>
      <c r="IZ300" s="515">
        <f t="shared" ref="IZ300:LK300" si="518">IF(OR($AL133=0,IZ$167&gt;$E133,IZ$167&lt;EOMONTH($D133,0)),0,IF(((($AJ133*((1+$AN133)^(IZ$165-1))/12))-(IZ298/$AM133))*$AM133&lt;0,0,((($AJ133*((1+$AN133)^(IZ$165-1))/12))-(IZ298/$AM133))*$AM133))</f>
        <v>0</v>
      </c>
      <c r="JA300" s="515">
        <f t="shared" si="518"/>
        <v>0</v>
      </c>
      <c r="JB300" s="515">
        <f t="shared" si="518"/>
        <v>0</v>
      </c>
      <c r="JC300" s="515">
        <f t="shared" si="518"/>
        <v>0</v>
      </c>
      <c r="JD300" s="515">
        <f t="shared" si="518"/>
        <v>0</v>
      </c>
      <c r="JE300" s="515">
        <f t="shared" si="518"/>
        <v>0</v>
      </c>
      <c r="JF300" s="515">
        <f t="shared" si="518"/>
        <v>0</v>
      </c>
      <c r="JG300" s="515">
        <f t="shared" si="518"/>
        <v>0</v>
      </c>
      <c r="JH300" s="515">
        <f t="shared" si="518"/>
        <v>0</v>
      </c>
      <c r="JI300" s="515">
        <f t="shared" si="518"/>
        <v>0</v>
      </c>
      <c r="JJ300" s="515">
        <f t="shared" si="518"/>
        <v>0</v>
      </c>
      <c r="JK300" s="515">
        <f t="shared" si="518"/>
        <v>0</v>
      </c>
      <c r="JL300" s="515">
        <f t="shared" si="518"/>
        <v>0</v>
      </c>
      <c r="JM300" s="515">
        <f t="shared" si="518"/>
        <v>0</v>
      </c>
      <c r="JN300" s="515">
        <f t="shared" si="518"/>
        <v>0</v>
      </c>
      <c r="JO300" s="515">
        <f t="shared" si="518"/>
        <v>0</v>
      </c>
      <c r="JP300" s="515">
        <f t="shared" si="518"/>
        <v>0</v>
      </c>
      <c r="JQ300" s="515">
        <f t="shared" si="518"/>
        <v>0</v>
      </c>
      <c r="JR300" s="515">
        <f t="shared" si="518"/>
        <v>0</v>
      </c>
      <c r="JS300" s="515">
        <f t="shared" si="518"/>
        <v>0</v>
      </c>
      <c r="JT300" s="515">
        <f t="shared" si="518"/>
        <v>0</v>
      </c>
      <c r="JU300" s="515">
        <f t="shared" si="518"/>
        <v>0</v>
      </c>
      <c r="JV300" s="515">
        <f t="shared" si="518"/>
        <v>0</v>
      </c>
      <c r="JW300" s="515">
        <f t="shared" si="518"/>
        <v>0</v>
      </c>
      <c r="JX300" s="515">
        <f t="shared" si="518"/>
        <v>0</v>
      </c>
      <c r="JY300" s="515">
        <f t="shared" si="518"/>
        <v>0</v>
      </c>
      <c r="JZ300" s="515">
        <f t="shared" si="518"/>
        <v>0</v>
      </c>
      <c r="KA300" s="515">
        <f t="shared" si="518"/>
        <v>0</v>
      </c>
      <c r="KB300" s="515">
        <f t="shared" si="518"/>
        <v>0</v>
      </c>
      <c r="KC300" s="515">
        <f t="shared" si="518"/>
        <v>0</v>
      </c>
      <c r="KD300" s="515">
        <f t="shared" si="518"/>
        <v>0</v>
      </c>
      <c r="KE300" s="515">
        <f t="shared" si="518"/>
        <v>0</v>
      </c>
      <c r="KF300" s="515">
        <f t="shared" si="518"/>
        <v>0</v>
      </c>
      <c r="KG300" s="515">
        <f t="shared" si="518"/>
        <v>0</v>
      </c>
      <c r="KH300" s="515">
        <f t="shared" si="518"/>
        <v>0</v>
      </c>
      <c r="KI300" s="515">
        <f t="shared" si="518"/>
        <v>0</v>
      </c>
      <c r="KJ300" s="515">
        <f t="shared" si="518"/>
        <v>0</v>
      </c>
      <c r="KK300" s="515">
        <f t="shared" si="518"/>
        <v>0</v>
      </c>
      <c r="KL300" s="515">
        <f t="shared" si="518"/>
        <v>0</v>
      </c>
      <c r="KM300" s="515">
        <f t="shared" si="518"/>
        <v>0</v>
      </c>
      <c r="KN300" s="515">
        <f t="shared" si="518"/>
        <v>0</v>
      </c>
      <c r="KO300" s="515">
        <f t="shared" si="518"/>
        <v>0</v>
      </c>
      <c r="KP300" s="515">
        <f t="shared" si="518"/>
        <v>0</v>
      </c>
      <c r="KQ300" s="515">
        <f t="shared" si="518"/>
        <v>0</v>
      </c>
      <c r="KR300" s="515">
        <f t="shared" si="518"/>
        <v>0</v>
      </c>
      <c r="KS300" s="515">
        <f t="shared" si="518"/>
        <v>0</v>
      </c>
      <c r="KT300" s="515">
        <f t="shared" si="518"/>
        <v>0</v>
      </c>
      <c r="KU300" s="515">
        <f t="shared" si="518"/>
        <v>0</v>
      </c>
      <c r="KV300" s="515">
        <f t="shared" si="518"/>
        <v>0</v>
      </c>
      <c r="KW300" s="515">
        <f t="shared" si="518"/>
        <v>0</v>
      </c>
      <c r="KX300" s="515">
        <f t="shared" si="518"/>
        <v>0</v>
      </c>
      <c r="KY300" s="515">
        <f t="shared" si="518"/>
        <v>0</v>
      </c>
      <c r="KZ300" s="515">
        <f t="shared" si="518"/>
        <v>0</v>
      </c>
      <c r="LA300" s="515">
        <f t="shared" si="518"/>
        <v>0</v>
      </c>
      <c r="LB300" s="515">
        <f t="shared" si="518"/>
        <v>0</v>
      </c>
      <c r="LC300" s="515">
        <f t="shared" si="518"/>
        <v>0</v>
      </c>
      <c r="LD300" s="515">
        <f t="shared" si="518"/>
        <v>0</v>
      </c>
      <c r="LE300" s="515">
        <f t="shared" si="518"/>
        <v>0</v>
      </c>
      <c r="LF300" s="515">
        <f t="shared" si="518"/>
        <v>0</v>
      </c>
      <c r="LG300" s="515">
        <f t="shared" si="518"/>
        <v>0</v>
      </c>
      <c r="LH300" s="515">
        <f t="shared" si="518"/>
        <v>0</v>
      </c>
      <c r="LI300" s="515">
        <f t="shared" si="518"/>
        <v>0</v>
      </c>
      <c r="LJ300" s="515">
        <f t="shared" si="518"/>
        <v>0</v>
      </c>
      <c r="LK300" s="515">
        <f t="shared" si="518"/>
        <v>0</v>
      </c>
      <c r="LL300" s="515">
        <f t="shared" ref="LL300:NK300" si="519">IF(OR($AL133=0,LL$167&gt;$E133,LL$167&lt;EOMONTH($D133,0)),0,IF(((($AJ133*((1+$AN133)^(LL$165-1))/12))-(LL298/$AM133))*$AM133&lt;0,0,((($AJ133*((1+$AN133)^(LL$165-1))/12))-(LL298/$AM133))*$AM133))</f>
        <v>0</v>
      </c>
      <c r="LM300" s="515">
        <f t="shared" si="519"/>
        <v>0</v>
      </c>
      <c r="LN300" s="515">
        <f t="shared" si="519"/>
        <v>0</v>
      </c>
      <c r="LO300" s="515">
        <f t="shared" si="519"/>
        <v>0</v>
      </c>
      <c r="LP300" s="515">
        <f t="shared" si="519"/>
        <v>0</v>
      </c>
      <c r="LQ300" s="515">
        <f t="shared" si="519"/>
        <v>0</v>
      </c>
      <c r="LR300" s="515">
        <f t="shared" si="519"/>
        <v>0</v>
      </c>
      <c r="LS300" s="515">
        <f t="shared" si="519"/>
        <v>0</v>
      </c>
      <c r="LT300" s="515">
        <f t="shared" si="519"/>
        <v>0</v>
      </c>
      <c r="LU300" s="515">
        <f t="shared" si="519"/>
        <v>0</v>
      </c>
      <c r="LV300" s="515">
        <f t="shared" si="519"/>
        <v>0</v>
      </c>
      <c r="LW300" s="515">
        <f t="shared" si="519"/>
        <v>0</v>
      </c>
      <c r="LX300" s="515">
        <f t="shared" si="519"/>
        <v>0</v>
      </c>
      <c r="LY300" s="515">
        <f t="shared" si="519"/>
        <v>0</v>
      </c>
      <c r="LZ300" s="515">
        <f t="shared" si="519"/>
        <v>0</v>
      </c>
      <c r="MA300" s="515">
        <f t="shared" si="519"/>
        <v>0</v>
      </c>
      <c r="MB300" s="515">
        <f t="shared" si="519"/>
        <v>0</v>
      </c>
      <c r="MC300" s="515">
        <f t="shared" si="519"/>
        <v>0</v>
      </c>
      <c r="MD300" s="515">
        <f t="shared" si="519"/>
        <v>0</v>
      </c>
      <c r="ME300" s="515">
        <f t="shared" si="519"/>
        <v>0</v>
      </c>
      <c r="MF300" s="515">
        <f t="shared" si="519"/>
        <v>0</v>
      </c>
      <c r="MG300" s="515">
        <f t="shared" si="519"/>
        <v>0</v>
      </c>
      <c r="MH300" s="515">
        <f t="shared" si="519"/>
        <v>0</v>
      </c>
      <c r="MI300" s="515">
        <f t="shared" si="519"/>
        <v>0</v>
      </c>
      <c r="MJ300" s="515">
        <f t="shared" si="519"/>
        <v>0</v>
      </c>
      <c r="MK300" s="515">
        <f t="shared" si="519"/>
        <v>0</v>
      </c>
      <c r="ML300" s="515">
        <f t="shared" si="519"/>
        <v>0</v>
      </c>
      <c r="MM300" s="515">
        <f t="shared" si="519"/>
        <v>0</v>
      </c>
      <c r="MN300" s="515">
        <f t="shared" si="519"/>
        <v>0</v>
      </c>
      <c r="MO300" s="515">
        <f t="shared" si="519"/>
        <v>0</v>
      </c>
      <c r="MP300" s="515">
        <f t="shared" si="519"/>
        <v>0</v>
      </c>
      <c r="MQ300" s="515">
        <f t="shared" si="519"/>
        <v>0</v>
      </c>
      <c r="MR300" s="515">
        <f t="shared" si="519"/>
        <v>0</v>
      </c>
      <c r="MS300" s="515">
        <f t="shared" si="519"/>
        <v>0</v>
      </c>
      <c r="MT300" s="515">
        <f t="shared" si="519"/>
        <v>0</v>
      </c>
      <c r="MU300" s="515">
        <f t="shared" si="519"/>
        <v>0</v>
      </c>
      <c r="MV300" s="515">
        <f t="shared" si="519"/>
        <v>0</v>
      </c>
      <c r="MW300" s="515">
        <f t="shared" si="519"/>
        <v>0</v>
      </c>
      <c r="MX300" s="515">
        <f t="shared" si="519"/>
        <v>0</v>
      </c>
      <c r="MY300" s="515">
        <f t="shared" si="519"/>
        <v>0</v>
      </c>
      <c r="MZ300" s="515">
        <f t="shared" si="519"/>
        <v>0</v>
      </c>
      <c r="NA300" s="515">
        <f t="shared" si="519"/>
        <v>0</v>
      </c>
      <c r="NB300" s="515">
        <f t="shared" si="519"/>
        <v>0</v>
      </c>
      <c r="NC300" s="515">
        <f t="shared" si="519"/>
        <v>0</v>
      </c>
      <c r="ND300" s="515">
        <f t="shared" si="519"/>
        <v>0</v>
      </c>
      <c r="NE300" s="515">
        <f t="shared" si="519"/>
        <v>0</v>
      </c>
      <c r="NF300" s="515">
        <f t="shared" si="519"/>
        <v>0</v>
      </c>
      <c r="NG300" s="515">
        <f t="shared" si="519"/>
        <v>0</v>
      </c>
      <c r="NH300" s="515">
        <f t="shared" si="519"/>
        <v>0</v>
      </c>
      <c r="NI300" s="515">
        <f t="shared" si="519"/>
        <v>0</v>
      </c>
      <c r="NJ300" s="515">
        <f t="shared" si="519"/>
        <v>0</v>
      </c>
      <c r="NK300" s="518">
        <f t="shared" si="519"/>
        <v>0</v>
      </c>
    </row>
    <row r="301" spans="1:375" s="384" customFormat="1" ht="13.8" x14ac:dyDescent="0.3">
      <c r="A301" s="517">
        <f t="shared" si="513"/>
        <v>0</v>
      </c>
      <c r="B301" s="421" t="s">
        <v>331</v>
      </c>
      <c r="C301" s="514" t="s">
        <v>332</v>
      </c>
      <c r="D301" s="515">
        <f t="shared" ref="D301:BO301" si="520">IF(AND(D$167&gt;=EOMONTH($D133,0),D$167&lt;EOMONTH($D133,$S133)),-D298,0)</f>
        <v>0</v>
      </c>
      <c r="E301" s="515">
        <f t="shared" si="520"/>
        <v>0</v>
      </c>
      <c r="F301" s="515">
        <f t="shared" si="520"/>
        <v>0</v>
      </c>
      <c r="G301" s="515">
        <f t="shared" si="520"/>
        <v>0</v>
      </c>
      <c r="H301" s="515">
        <f t="shared" si="520"/>
        <v>0</v>
      </c>
      <c r="I301" s="515">
        <f t="shared" si="520"/>
        <v>0</v>
      </c>
      <c r="J301" s="515">
        <f t="shared" si="520"/>
        <v>0</v>
      </c>
      <c r="K301" s="515">
        <f t="shared" si="520"/>
        <v>0</v>
      </c>
      <c r="L301" s="515">
        <f t="shared" si="520"/>
        <v>0</v>
      </c>
      <c r="M301" s="515">
        <f t="shared" si="520"/>
        <v>0</v>
      </c>
      <c r="N301" s="515">
        <f t="shared" si="520"/>
        <v>0</v>
      </c>
      <c r="O301" s="515">
        <f t="shared" si="520"/>
        <v>0</v>
      </c>
      <c r="P301" s="515">
        <f t="shared" si="520"/>
        <v>0</v>
      </c>
      <c r="Q301" s="515">
        <f t="shared" si="520"/>
        <v>0</v>
      </c>
      <c r="R301" s="515">
        <f t="shared" si="520"/>
        <v>0</v>
      </c>
      <c r="S301" s="515">
        <f t="shared" si="520"/>
        <v>0</v>
      </c>
      <c r="T301" s="515">
        <f t="shared" si="520"/>
        <v>0</v>
      </c>
      <c r="U301" s="515">
        <f t="shared" si="520"/>
        <v>0</v>
      </c>
      <c r="V301" s="515">
        <f t="shared" si="520"/>
        <v>0</v>
      </c>
      <c r="W301" s="515">
        <f t="shared" si="520"/>
        <v>0</v>
      </c>
      <c r="X301" s="515">
        <f t="shared" si="520"/>
        <v>0</v>
      </c>
      <c r="Y301" s="515">
        <f t="shared" si="520"/>
        <v>0</v>
      </c>
      <c r="Z301" s="515">
        <f t="shared" si="520"/>
        <v>0</v>
      </c>
      <c r="AA301" s="515">
        <f t="shared" si="520"/>
        <v>0</v>
      </c>
      <c r="AB301" s="515">
        <f t="shared" si="520"/>
        <v>0</v>
      </c>
      <c r="AC301" s="515">
        <f t="shared" si="520"/>
        <v>0</v>
      </c>
      <c r="AD301" s="515">
        <f t="shared" si="520"/>
        <v>0</v>
      </c>
      <c r="AE301" s="515">
        <f t="shared" si="520"/>
        <v>0</v>
      </c>
      <c r="AF301" s="515">
        <f t="shared" si="520"/>
        <v>0</v>
      </c>
      <c r="AG301" s="515">
        <f t="shared" si="520"/>
        <v>0</v>
      </c>
      <c r="AH301" s="515">
        <f t="shared" si="520"/>
        <v>0</v>
      </c>
      <c r="AI301" s="515">
        <f t="shared" si="520"/>
        <v>0</v>
      </c>
      <c r="AJ301" s="515">
        <f t="shared" si="520"/>
        <v>0</v>
      </c>
      <c r="AK301" s="515">
        <f t="shared" si="520"/>
        <v>0</v>
      </c>
      <c r="AL301" s="515">
        <f t="shared" si="520"/>
        <v>0</v>
      </c>
      <c r="AM301" s="515">
        <f t="shared" si="520"/>
        <v>0</v>
      </c>
      <c r="AN301" s="515">
        <f t="shared" si="520"/>
        <v>0</v>
      </c>
      <c r="AO301" s="515">
        <f t="shared" si="520"/>
        <v>0</v>
      </c>
      <c r="AP301" s="515">
        <f t="shared" si="520"/>
        <v>0</v>
      </c>
      <c r="AQ301" s="515">
        <f t="shared" si="520"/>
        <v>0</v>
      </c>
      <c r="AR301" s="515">
        <f t="shared" si="520"/>
        <v>0</v>
      </c>
      <c r="AS301" s="515">
        <f t="shared" si="520"/>
        <v>0</v>
      </c>
      <c r="AT301" s="515">
        <f t="shared" si="520"/>
        <v>0</v>
      </c>
      <c r="AU301" s="515">
        <f t="shared" si="520"/>
        <v>0</v>
      </c>
      <c r="AV301" s="515">
        <f t="shared" si="520"/>
        <v>0</v>
      </c>
      <c r="AW301" s="515">
        <f t="shared" si="520"/>
        <v>0</v>
      </c>
      <c r="AX301" s="515">
        <f t="shared" si="520"/>
        <v>0</v>
      </c>
      <c r="AY301" s="515">
        <f t="shared" si="520"/>
        <v>0</v>
      </c>
      <c r="AZ301" s="515">
        <f t="shared" si="520"/>
        <v>0</v>
      </c>
      <c r="BA301" s="515">
        <f t="shared" si="520"/>
        <v>0</v>
      </c>
      <c r="BB301" s="515">
        <f t="shared" si="520"/>
        <v>0</v>
      </c>
      <c r="BC301" s="515">
        <f t="shared" si="520"/>
        <v>0</v>
      </c>
      <c r="BD301" s="515">
        <f t="shared" si="520"/>
        <v>0</v>
      </c>
      <c r="BE301" s="515">
        <f t="shared" si="520"/>
        <v>0</v>
      </c>
      <c r="BF301" s="515">
        <f t="shared" si="520"/>
        <v>0</v>
      </c>
      <c r="BG301" s="515">
        <f t="shared" si="520"/>
        <v>0</v>
      </c>
      <c r="BH301" s="515">
        <f t="shared" si="520"/>
        <v>0</v>
      </c>
      <c r="BI301" s="515">
        <f t="shared" si="520"/>
        <v>0</v>
      </c>
      <c r="BJ301" s="515">
        <f t="shared" si="520"/>
        <v>0</v>
      </c>
      <c r="BK301" s="515">
        <f t="shared" si="520"/>
        <v>0</v>
      </c>
      <c r="BL301" s="515">
        <f t="shared" si="520"/>
        <v>0</v>
      </c>
      <c r="BM301" s="515">
        <f t="shared" si="520"/>
        <v>0</v>
      </c>
      <c r="BN301" s="515">
        <f t="shared" si="520"/>
        <v>0</v>
      </c>
      <c r="BO301" s="515">
        <f t="shared" si="520"/>
        <v>0</v>
      </c>
      <c r="BP301" s="515">
        <f t="shared" ref="BP301:EA301" si="521">IF(AND(BP$167&gt;=EOMONTH($D133,0),BP$167&lt;EOMONTH($D133,$S133)),-BP298,0)</f>
        <v>0</v>
      </c>
      <c r="BQ301" s="515">
        <f t="shared" si="521"/>
        <v>0</v>
      </c>
      <c r="BR301" s="515">
        <f t="shared" si="521"/>
        <v>0</v>
      </c>
      <c r="BS301" s="515">
        <f t="shared" si="521"/>
        <v>0</v>
      </c>
      <c r="BT301" s="515">
        <f t="shared" si="521"/>
        <v>0</v>
      </c>
      <c r="BU301" s="515">
        <f t="shared" si="521"/>
        <v>0</v>
      </c>
      <c r="BV301" s="515">
        <f t="shared" si="521"/>
        <v>0</v>
      </c>
      <c r="BW301" s="515">
        <f t="shared" si="521"/>
        <v>0</v>
      </c>
      <c r="BX301" s="515">
        <f t="shared" si="521"/>
        <v>0</v>
      </c>
      <c r="BY301" s="515">
        <f t="shared" si="521"/>
        <v>0</v>
      </c>
      <c r="BZ301" s="515">
        <f t="shared" si="521"/>
        <v>0</v>
      </c>
      <c r="CA301" s="515">
        <f t="shared" si="521"/>
        <v>0</v>
      </c>
      <c r="CB301" s="515">
        <f t="shared" si="521"/>
        <v>0</v>
      </c>
      <c r="CC301" s="515">
        <f t="shared" si="521"/>
        <v>0</v>
      </c>
      <c r="CD301" s="515">
        <f t="shared" si="521"/>
        <v>0</v>
      </c>
      <c r="CE301" s="515">
        <f t="shared" si="521"/>
        <v>0</v>
      </c>
      <c r="CF301" s="515">
        <f t="shared" si="521"/>
        <v>0</v>
      </c>
      <c r="CG301" s="515">
        <f t="shared" si="521"/>
        <v>0</v>
      </c>
      <c r="CH301" s="515">
        <f t="shared" si="521"/>
        <v>0</v>
      </c>
      <c r="CI301" s="515">
        <f t="shared" si="521"/>
        <v>0</v>
      </c>
      <c r="CJ301" s="515">
        <f t="shared" si="521"/>
        <v>0</v>
      </c>
      <c r="CK301" s="515">
        <f t="shared" si="521"/>
        <v>0</v>
      </c>
      <c r="CL301" s="515">
        <f t="shared" si="521"/>
        <v>0</v>
      </c>
      <c r="CM301" s="515">
        <f t="shared" si="521"/>
        <v>0</v>
      </c>
      <c r="CN301" s="515">
        <f t="shared" si="521"/>
        <v>0</v>
      </c>
      <c r="CO301" s="515">
        <f t="shared" si="521"/>
        <v>0</v>
      </c>
      <c r="CP301" s="515">
        <f t="shared" si="521"/>
        <v>0</v>
      </c>
      <c r="CQ301" s="515">
        <f t="shared" si="521"/>
        <v>0</v>
      </c>
      <c r="CR301" s="515">
        <f t="shared" si="521"/>
        <v>0</v>
      </c>
      <c r="CS301" s="515">
        <f t="shared" si="521"/>
        <v>0</v>
      </c>
      <c r="CT301" s="515">
        <f t="shared" si="521"/>
        <v>0</v>
      </c>
      <c r="CU301" s="515">
        <f t="shared" si="521"/>
        <v>0</v>
      </c>
      <c r="CV301" s="515">
        <f t="shared" si="521"/>
        <v>0</v>
      </c>
      <c r="CW301" s="515">
        <f t="shared" si="521"/>
        <v>0</v>
      </c>
      <c r="CX301" s="515">
        <f t="shared" si="521"/>
        <v>0</v>
      </c>
      <c r="CY301" s="515">
        <f t="shared" si="521"/>
        <v>0</v>
      </c>
      <c r="CZ301" s="515">
        <f t="shared" si="521"/>
        <v>0</v>
      </c>
      <c r="DA301" s="515">
        <f t="shared" si="521"/>
        <v>0</v>
      </c>
      <c r="DB301" s="515">
        <f t="shared" si="521"/>
        <v>0</v>
      </c>
      <c r="DC301" s="515">
        <f t="shared" si="521"/>
        <v>0</v>
      </c>
      <c r="DD301" s="515">
        <f t="shared" si="521"/>
        <v>0</v>
      </c>
      <c r="DE301" s="515">
        <f t="shared" si="521"/>
        <v>0</v>
      </c>
      <c r="DF301" s="515">
        <f t="shared" si="521"/>
        <v>0</v>
      </c>
      <c r="DG301" s="515">
        <f t="shared" si="521"/>
        <v>0</v>
      </c>
      <c r="DH301" s="515">
        <f t="shared" si="521"/>
        <v>0</v>
      </c>
      <c r="DI301" s="515">
        <f t="shared" si="521"/>
        <v>0</v>
      </c>
      <c r="DJ301" s="515">
        <f t="shared" si="521"/>
        <v>0</v>
      </c>
      <c r="DK301" s="515">
        <f t="shared" si="521"/>
        <v>0</v>
      </c>
      <c r="DL301" s="515">
        <f t="shared" si="521"/>
        <v>0</v>
      </c>
      <c r="DM301" s="515">
        <f t="shared" si="521"/>
        <v>0</v>
      </c>
      <c r="DN301" s="515">
        <f t="shared" si="521"/>
        <v>0</v>
      </c>
      <c r="DO301" s="515">
        <f t="shared" si="521"/>
        <v>0</v>
      </c>
      <c r="DP301" s="515">
        <f t="shared" si="521"/>
        <v>0</v>
      </c>
      <c r="DQ301" s="515">
        <f t="shared" si="521"/>
        <v>0</v>
      </c>
      <c r="DR301" s="515">
        <f t="shared" si="521"/>
        <v>0</v>
      </c>
      <c r="DS301" s="515">
        <f t="shared" si="521"/>
        <v>0</v>
      </c>
      <c r="DT301" s="515">
        <f t="shared" si="521"/>
        <v>0</v>
      </c>
      <c r="DU301" s="515">
        <f t="shared" si="521"/>
        <v>0</v>
      </c>
      <c r="DV301" s="515">
        <f t="shared" si="521"/>
        <v>0</v>
      </c>
      <c r="DW301" s="515">
        <f t="shared" si="521"/>
        <v>0</v>
      </c>
      <c r="DX301" s="515">
        <f t="shared" si="521"/>
        <v>0</v>
      </c>
      <c r="DY301" s="515">
        <f t="shared" si="521"/>
        <v>0</v>
      </c>
      <c r="DZ301" s="515">
        <f t="shared" si="521"/>
        <v>0</v>
      </c>
      <c r="EA301" s="515">
        <f t="shared" si="521"/>
        <v>0</v>
      </c>
      <c r="EB301" s="515">
        <f t="shared" ref="EB301:GM301" si="522">IF(AND(EB$167&gt;=EOMONTH($D133,0),EB$167&lt;EOMONTH($D133,$S133)),-EB298,0)</f>
        <v>0</v>
      </c>
      <c r="EC301" s="515">
        <f t="shared" si="522"/>
        <v>0</v>
      </c>
      <c r="ED301" s="515">
        <f t="shared" si="522"/>
        <v>0</v>
      </c>
      <c r="EE301" s="515">
        <f t="shared" si="522"/>
        <v>0</v>
      </c>
      <c r="EF301" s="515">
        <f t="shared" si="522"/>
        <v>0</v>
      </c>
      <c r="EG301" s="515">
        <f t="shared" si="522"/>
        <v>0</v>
      </c>
      <c r="EH301" s="515">
        <f t="shared" si="522"/>
        <v>0</v>
      </c>
      <c r="EI301" s="515">
        <f t="shared" si="522"/>
        <v>0</v>
      </c>
      <c r="EJ301" s="515">
        <f t="shared" si="522"/>
        <v>0</v>
      </c>
      <c r="EK301" s="515">
        <f t="shared" si="522"/>
        <v>0</v>
      </c>
      <c r="EL301" s="515">
        <f t="shared" si="522"/>
        <v>0</v>
      </c>
      <c r="EM301" s="515">
        <f t="shared" si="522"/>
        <v>0</v>
      </c>
      <c r="EN301" s="515">
        <f t="shared" si="522"/>
        <v>0</v>
      </c>
      <c r="EO301" s="515">
        <f t="shared" si="522"/>
        <v>0</v>
      </c>
      <c r="EP301" s="515">
        <f t="shared" si="522"/>
        <v>0</v>
      </c>
      <c r="EQ301" s="515">
        <f t="shared" si="522"/>
        <v>0</v>
      </c>
      <c r="ER301" s="515">
        <f t="shared" si="522"/>
        <v>0</v>
      </c>
      <c r="ES301" s="515">
        <f t="shared" si="522"/>
        <v>0</v>
      </c>
      <c r="ET301" s="515">
        <f t="shared" si="522"/>
        <v>0</v>
      </c>
      <c r="EU301" s="515">
        <f t="shared" si="522"/>
        <v>0</v>
      </c>
      <c r="EV301" s="515">
        <f t="shared" si="522"/>
        <v>0</v>
      </c>
      <c r="EW301" s="515">
        <f t="shared" si="522"/>
        <v>0</v>
      </c>
      <c r="EX301" s="515">
        <f t="shared" si="522"/>
        <v>0</v>
      </c>
      <c r="EY301" s="515">
        <f t="shared" si="522"/>
        <v>0</v>
      </c>
      <c r="EZ301" s="515">
        <f t="shared" si="522"/>
        <v>0</v>
      </c>
      <c r="FA301" s="515">
        <f t="shared" si="522"/>
        <v>0</v>
      </c>
      <c r="FB301" s="515">
        <f t="shared" si="522"/>
        <v>0</v>
      </c>
      <c r="FC301" s="515">
        <f t="shared" si="522"/>
        <v>0</v>
      </c>
      <c r="FD301" s="515">
        <f t="shared" si="522"/>
        <v>0</v>
      </c>
      <c r="FE301" s="515">
        <f t="shared" si="522"/>
        <v>0</v>
      </c>
      <c r="FF301" s="515">
        <f t="shared" si="522"/>
        <v>0</v>
      </c>
      <c r="FG301" s="515">
        <f t="shared" si="522"/>
        <v>0</v>
      </c>
      <c r="FH301" s="515">
        <f t="shared" si="522"/>
        <v>0</v>
      </c>
      <c r="FI301" s="515">
        <f t="shared" si="522"/>
        <v>0</v>
      </c>
      <c r="FJ301" s="515">
        <f t="shared" si="522"/>
        <v>0</v>
      </c>
      <c r="FK301" s="515">
        <f t="shared" si="522"/>
        <v>0</v>
      </c>
      <c r="FL301" s="515">
        <f t="shared" si="522"/>
        <v>0</v>
      </c>
      <c r="FM301" s="515">
        <f t="shared" si="522"/>
        <v>0</v>
      </c>
      <c r="FN301" s="515">
        <f t="shared" si="522"/>
        <v>0</v>
      </c>
      <c r="FO301" s="515">
        <f t="shared" si="522"/>
        <v>0</v>
      </c>
      <c r="FP301" s="515">
        <f t="shared" si="522"/>
        <v>0</v>
      </c>
      <c r="FQ301" s="515">
        <f t="shared" si="522"/>
        <v>0</v>
      </c>
      <c r="FR301" s="515">
        <f t="shared" si="522"/>
        <v>0</v>
      </c>
      <c r="FS301" s="515">
        <f t="shared" si="522"/>
        <v>0</v>
      </c>
      <c r="FT301" s="515">
        <f t="shared" si="522"/>
        <v>0</v>
      </c>
      <c r="FU301" s="515">
        <f t="shared" si="522"/>
        <v>0</v>
      </c>
      <c r="FV301" s="515">
        <f t="shared" si="522"/>
        <v>0</v>
      </c>
      <c r="FW301" s="515">
        <f t="shared" si="522"/>
        <v>0</v>
      </c>
      <c r="FX301" s="515">
        <f t="shared" si="522"/>
        <v>0</v>
      </c>
      <c r="FY301" s="515">
        <f t="shared" si="522"/>
        <v>0</v>
      </c>
      <c r="FZ301" s="515">
        <f t="shared" si="522"/>
        <v>0</v>
      </c>
      <c r="GA301" s="515">
        <f t="shared" si="522"/>
        <v>0</v>
      </c>
      <c r="GB301" s="515">
        <f t="shared" si="522"/>
        <v>0</v>
      </c>
      <c r="GC301" s="515">
        <f t="shared" si="522"/>
        <v>0</v>
      </c>
      <c r="GD301" s="515">
        <f t="shared" si="522"/>
        <v>0</v>
      </c>
      <c r="GE301" s="515">
        <f t="shared" si="522"/>
        <v>0</v>
      </c>
      <c r="GF301" s="515">
        <f t="shared" si="522"/>
        <v>0</v>
      </c>
      <c r="GG301" s="515">
        <f t="shared" si="522"/>
        <v>0</v>
      </c>
      <c r="GH301" s="515">
        <f t="shared" si="522"/>
        <v>0</v>
      </c>
      <c r="GI301" s="515">
        <f t="shared" si="522"/>
        <v>0</v>
      </c>
      <c r="GJ301" s="515">
        <f t="shared" si="522"/>
        <v>0</v>
      </c>
      <c r="GK301" s="515">
        <f t="shared" si="522"/>
        <v>0</v>
      </c>
      <c r="GL301" s="515">
        <f t="shared" si="522"/>
        <v>0</v>
      </c>
      <c r="GM301" s="515">
        <f t="shared" si="522"/>
        <v>0</v>
      </c>
      <c r="GN301" s="515">
        <f t="shared" ref="GN301:IY301" si="523">IF(AND(GN$167&gt;=EOMONTH($D133,0),GN$167&lt;EOMONTH($D133,$S133)),-GN298,0)</f>
        <v>0</v>
      </c>
      <c r="GO301" s="515">
        <f t="shared" si="523"/>
        <v>0</v>
      </c>
      <c r="GP301" s="515">
        <f t="shared" si="523"/>
        <v>0</v>
      </c>
      <c r="GQ301" s="515">
        <f t="shared" si="523"/>
        <v>0</v>
      </c>
      <c r="GR301" s="515">
        <f t="shared" si="523"/>
        <v>0</v>
      </c>
      <c r="GS301" s="515">
        <f t="shared" si="523"/>
        <v>0</v>
      </c>
      <c r="GT301" s="515">
        <f t="shared" si="523"/>
        <v>0</v>
      </c>
      <c r="GU301" s="515">
        <f t="shared" si="523"/>
        <v>0</v>
      </c>
      <c r="GV301" s="515">
        <f t="shared" si="523"/>
        <v>0</v>
      </c>
      <c r="GW301" s="515">
        <f t="shared" si="523"/>
        <v>0</v>
      </c>
      <c r="GX301" s="515">
        <f t="shared" si="523"/>
        <v>0</v>
      </c>
      <c r="GY301" s="515">
        <f t="shared" si="523"/>
        <v>0</v>
      </c>
      <c r="GZ301" s="515">
        <f t="shared" si="523"/>
        <v>0</v>
      </c>
      <c r="HA301" s="515">
        <f t="shared" si="523"/>
        <v>0</v>
      </c>
      <c r="HB301" s="515">
        <f t="shared" si="523"/>
        <v>0</v>
      </c>
      <c r="HC301" s="515">
        <f t="shared" si="523"/>
        <v>0</v>
      </c>
      <c r="HD301" s="515">
        <f t="shared" si="523"/>
        <v>0</v>
      </c>
      <c r="HE301" s="515">
        <f t="shared" si="523"/>
        <v>0</v>
      </c>
      <c r="HF301" s="515">
        <f t="shared" si="523"/>
        <v>0</v>
      </c>
      <c r="HG301" s="515">
        <f t="shared" si="523"/>
        <v>0</v>
      </c>
      <c r="HH301" s="515">
        <f t="shared" si="523"/>
        <v>0</v>
      </c>
      <c r="HI301" s="515">
        <f t="shared" si="523"/>
        <v>0</v>
      </c>
      <c r="HJ301" s="515">
        <f t="shared" si="523"/>
        <v>0</v>
      </c>
      <c r="HK301" s="515">
        <f t="shared" si="523"/>
        <v>0</v>
      </c>
      <c r="HL301" s="515">
        <f t="shared" si="523"/>
        <v>0</v>
      </c>
      <c r="HM301" s="515">
        <f t="shared" si="523"/>
        <v>0</v>
      </c>
      <c r="HN301" s="515">
        <f t="shared" si="523"/>
        <v>0</v>
      </c>
      <c r="HO301" s="515">
        <f t="shared" si="523"/>
        <v>0</v>
      </c>
      <c r="HP301" s="515">
        <f t="shared" si="523"/>
        <v>0</v>
      </c>
      <c r="HQ301" s="515">
        <f t="shared" si="523"/>
        <v>0</v>
      </c>
      <c r="HR301" s="515">
        <f t="shared" si="523"/>
        <v>0</v>
      </c>
      <c r="HS301" s="515">
        <f t="shared" si="523"/>
        <v>0</v>
      </c>
      <c r="HT301" s="515">
        <f t="shared" si="523"/>
        <v>0</v>
      </c>
      <c r="HU301" s="515">
        <f t="shared" si="523"/>
        <v>0</v>
      </c>
      <c r="HV301" s="515">
        <f t="shared" si="523"/>
        <v>0</v>
      </c>
      <c r="HW301" s="515">
        <f t="shared" si="523"/>
        <v>0</v>
      </c>
      <c r="HX301" s="515">
        <f t="shared" si="523"/>
        <v>0</v>
      </c>
      <c r="HY301" s="515">
        <f t="shared" si="523"/>
        <v>0</v>
      </c>
      <c r="HZ301" s="515">
        <f t="shared" si="523"/>
        <v>0</v>
      </c>
      <c r="IA301" s="515">
        <f t="shared" si="523"/>
        <v>0</v>
      </c>
      <c r="IB301" s="515">
        <f t="shared" si="523"/>
        <v>0</v>
      </c>
      <c r="IC301" s="515">
        <f t="shared" si="523"/>
        <v>0</v>
      </c>
      <c r="ID301" s="515">
        <f t="shared" si="523"/>
        <v>0</v>
      </c>
      <c r="IE301" s="515">
        <f t="shared" si="523"/>
        <v>0</v>
      </c>
      <c r="IF301" s="515">
        <f t="shared" si="523"/>
        <v>0</v>
      </c>
      <c r="IG301" s="515">
        <f t="shared" si="523"/>
        <v>0</v>
      </c>
      <c r="IH301" s="515">
        <f t="shared" si="523"/>
        <v>0</v>
      </c>
      <c r="II301" s="515">
        <f t="shared" si="523"/>
        <v>0</v>
      </c>
      <c r="IJ301" s="515">
        <f t="shared" si="523"/>
        <v>0</v>
      </c>
      <c r="IK301" s="515">
        <f t="shared" si="523"/>
        <v>0</v>
      </c>
      <c r="IL301" s="515">
        <f t="shared" si="523"/>
        <v>0</v>
      </c>
      <c r="IM301" s="515">
        <f t="shared" si="523"/>
        <v>0</v>
      </c>
      <c r="IN301" s="515">
        <f t="shared" si="523"/>
        <v>0</v>
      </c>
      <c r="IO301" s="515">
        <f t="shared" si="523"/>
        <v>0</v>
      </c>
      <c r="IP301" s="515">
        <f t="shared" si="523"/>
        <v>0</v>
      </c>
      <c r="IQ301" s="515">
        <f t="shared" si="523"/>
        <v>0</v>
      </c>
      <c r="IR301" s="515">
        <f t="shared" si="523"/>
        <v>0</v>
      </c>
      <c r="IS301" s="515">
        <f t="shared" si="523"/>
        <v>0</v>
      </c>
      <c r="IT301" s="515">
        <f t="shared" si="523"/>
        <v>0</v>
      </c>
      <c r="IU301" s="515">
        <f t="shared" si="523"/>
        <v>0</v>
      </c>
      <c r="IV301" s="515">
        <f t="shared" si="523"/>
        <v>0</v>
      </c>
      <c r="IW301" s="515">
        <f t="shared" si="523"/>
        <v>0</v>
      </c>
      <c r="IX301" s="515">
        <f t="shared" si="523"/>
        <v>0</v>
      </c>
      <c r="IY301" s="515">
        <f t="shared" si="523"/>
        <v>0</v>
      </c>
      <c r="IZ301" s="515">
        <f t="shared" ref="IZ301:LK301" si="524">IF(AND(IZ$167&gt;=EOMONTH($D133,0),IZ$167&lt;EOMONTH($D133,$S133)),-IZ298,0)</f>
        <v>0</v>
      </c>
      <c r="JA301" s="515">
        <f t="shared" si="524"/>
        <v>0</v>
      </c>
      <c r="JB301" s="515">
        <f t="shared" si="524"/>
        <v>0</v>
      </c>
      <c r="JC301" s="515">
        <f t="shared" si="524"/>
        <v>0</v>
      </c>
      <c r="JD301" s="515">
        <f t="shared" si="524"/>
        <v>0</v>
      </c>
      <c r="JE301" s="515">
        <f t="shared" si="524"/>
        <v>0</v>
      </c>
      <c r="JF301" s="515">
        <f t="shared" si="524"/>
        <v>0</v>
      </c>
      <c r="JG301" s="515">
        <f t="shared" si="524"/>
        <v>0</v>
      </c>
      <c r="JH301" s="515">
        <f t="shared" si="524"/>
        <v>0</v>
      </c>
      <c r="JI301" s="515">
        <f t="shared" si="524"/>
        <v>0</v>
      </c>
      <c r="JJ301" s="515">
        <f t="shared" si="524"/>
        <v>0</v>
      </c>
      <c r="JK301" s="515">
        <f t="shared" si="524"/>
        <v>0</v>
      </c>
      <c r="JL301" s="515">
        <f t="shared" si="524"/>
        <v>0</v>
      </c>
      <c r="JM301" s="515">
        <f t="shared" si="524"/>
        <v>0</v>
      </c>
      <c r="JN301" s="515">
        <f t="shared" si="524"/>
        <v>0</v>
      </c>
      <c r="JO301" s="515">
        <f t="shared" si="524"/>
        <v>0</v>
      </c>
      <c r="JP301" s="515">
        <f t="shared" si="524"/>
        <v>0</v>
      </c>
      <c r="JQ301" s="515">
        <f t="shared" si="524"/>
        <v>0</v>
      </c>
      <c r="JR301" s="515">
        <f t="shared" si="524"/>
        <v>0</v>
      </c>
      <c r="JS301" s="515">
        <f t="shared" si="524"/>
        <v>0</v>
      </c>
      <c r="JT301" s="515">
        <f t="shared" si="524"/>
        <v>0</v>
      </c>
      <c r="JU301" s="515">
        <f t="shared" si="524"/>
        <v>0</v>
      </c>
      <c r="JV301" s="515">
        <f t="shared" si="524"/>
        <v>0</v>
      </c>
      <c r="JW301" s="515">
        <f t="shared" si="524"/>
        <v>0</v>
      </c>
      <c r="JX301" s="515">
        <f t="shared" si="524"/>
        <v>0</v>
      </c>
      <c r="JY301" s="515">
        <f t="shared" si="524"/>
        <v>0</v>
      </c>
      <c r="JZ301" s="515">
        <f t="shared" si="524"/>
        <v>0</v>
      </c>
      <c r="KA301" s="515">
        <f t="shared" si="524"/>
        <v>0</v>
      </c>
      <c r="KB301" s="515">
        <f t="shared" si="524"/>
        <v>0</v>
      </c>
      <c r="KC301" s="515">
        <f t="shared" si="524"/>
        <v>0</v>
      </c>
      <c r="KD301" s="515">
        <f t="shared" si="524"/>
        <v>0</v>
      </c>
      <c r="KE301" s="515">
        <f t="shared" si="524"/>
        <v>0</v>
      </c>
      <c r="KF301" s="515">
        <f t="shared" si="524"/>
        <v>0</v>
      </c>
      <c r="KG301" s="515">
        <f t="shared" si="524"/>
        <v>0</v>
      </c>
      <c r="KH301" s="515">
        <f t="shared" si="524"/>
        <v>0</v>
      </c>
      <c r="KI301" s="515">
        <f t="shared" si="524"/>
        <v>0</v>
      </c>
      <c r="KJ301" s="515">
        <f t="shared" si="524"/>
        <v>0</v>
      </c>
      <c r="KK301" s="515">
        <f t="shared" si="524"/>
        <v>0</v>
      </c>
      <c r="KL301" s="515">
        <f t="shared" si="524"/>
        <v>0</v>
      </c>
      <c r="KM301" s="515">
        <f t="shared" si="524"/>
        <v>0</v>
      </c>
      <c r="KN301" s="515">
        <f t="shared" si="524"/>
        <v>0</v>
      </c>
      <c r="KO301" s="515">
        <f t="shared" si="524"/>
        <v>0</v>
      </c>
      <c r="KP301" s="515">
        <f t="shared" si="524"/>
        <v>0</v>
      </c>
      <c r="KQ301" s="515">
        <f t="shared" si="524"/>
        <v>0</v>
      </c>
      <c r="KR301" s="515">
        <f t="shared" si="524"/>
        <v>0</v>
      </c>
      <c r="KS301" s="515">
        <f t="shared" si="524"/>
        <v>0</v>
      </c>
      <c r="KT301" s="515">
        <f t="shared" si="524"/>
        <v>0</v>
      </c>
      <c r="KU301" s="515">
        <f t="shared" si="524"/>
        <v>0</v>
      </c>
      <c r="KV301" s="515">
        <f t="shared" si="524"/>
        <v>0</v>
      </c>
      <c r="KW301" s="515">
        <f t="shared" si="524"/>
        <v>0</v>
      </c>
      <c r="KX301" s="515">
        <f t="shared" si="524"/>
        <v>0</v>
      </c>
      <c r="KY301" s="515">
        <f t="shared" si="524"/>
        <v>0</v>
      </c>
      <c r="KZ301" s="515">
        <f t="shared" si="524"/>
        <v>0</v>
      </c>
      <c r="LA301" s="515">
        <f t="shared" si="524"/>
        <v>0</v>
      </c>
      <c r="LB301" s="515">
        <f t="shared" si="524"/>
        <v>0</v>
      </c>
      <c r="LC301" s="515">
        <f t="shared" si="524"/>
        <v>0</v>
      </c>
      <c r="LD301" s="515">
        <f t="shared" si="524"/>
        <v>0</v>
      </c>
      <c r="LE301" s="515">
        <f t="shared" si="524"/>
        <v>0</v>
      </c>
      <c r="LF301" s="515">
        <f t="shared" si="524"/>
        <v>0</v>
      </c>
      <c r="LG301" s="515">
        <f t="shared" si="524"/>
        <v>0</v>
      </c>
      <c r="LH301" s="515">
        <f t="shared" si="524"/>
        <v>0</v>
      </c>
      <c r="LI301" s="515">
        <f t="shared" si="524"/>
        <v>0</v>
      </c>
      <c r="LJ301" s="515">
        <f t="shared" si="524"/>
        <v>0</v>
      </c>
      <c r="LK301" s="515">
        <f t="shared" si="524"/>
        <v>0</v>
      </c>
      <c r="LL301" s="515">
        <f t="shared" ref="LL301:NK301" si="525">IF(AND(LL$167&gt;=EOMONTH($D133,0),LL$167&lt;EOMONTH($D133,$S133)),-LL298,0)</f>
        <v>0</v>
      </c>
      <c r="LM301" s="515">
        <f t="shared" si="525"/>
        <v>0</v>
      </c>
      <c r="LN301" s="515">
        <f t="shared" si="525"/>
        <v>0</v>
      </c>
      <c r="LO301" s="515">
        <f t="shared" si="525"/>
        <v>0</v>
      </c>
      <c r="LP301" s="515">
        <f t="shared" si="525"/>
        <v>0</v>
      </c>
      <c r="LQ301" s="515">
        <f t="shared" si="525"/>
        <v>0</v>
      </c>
      <c r="LR301" s="515">
        <f t="shared" si="525"/>
        <v>0</v>
      </c>
      <c r="LS301" s="515">
        <f t="shared" si="525"/>
        <v>0</v>
      </c>
      <c r="LT301" s="515">
        <f t="shared" si="525"/>
        <v>0</v>
      </c>
      <c r="LU301" s="515">
        <f t="shared" si="525"/>
        <v>0</v>
      </c>
      <c r="LV301" s="515">
        <f t="shared" si="525"/>
        <v>0</v>
      </c>
      <c r="LW301" s="515">
        <f t="shared" si="525"/>
        <v>0</v>
      </c>
      <c r="LX301" s="515">
        <f t="shared" si="525"/>
        <v>0</v>
      </c>
      <c r="LY301" s="515">
        <f t="shared" si="525"/>
        <v>0</v>
      </c>
      <c r="LZ301" s="515">
        <f t="shared" si="525"/>
        <v>0</v>
      </c>
      <c r="MA301" s="515">
        <f t="shared" si="525"/>
        <v>0</v>
      </c>
      <c r="MB301" s="515">
        <f t="shared" si="525"/>
        <v>0</v>
      </c>
      <c r="MC301" s="515">
        <f t="shared" si="525"/>
        <v>0</v>
      </c>
      <c r="MD301" s="515">
        <f t="shared" si="525"/>
        <v>0</v>
      </c>
      <c r="ME301" s="515">
        <f t="shared" si="525"/>
        <v>0</v>
      </c>
      <c r="MF301" s="515">
        <f t="shared" si="525"/>
        <v>0</v>
      </c>
      <c r="MG301" s="515">
        <f t="shared" si="525"/>
        <v>0</v>
      </c>
      <c r="MH301" s="515">
        <f t="shared" si="525"/>
        <v>0</v>
      </c>
      <c r="MI301" s="515">
        <f t="shared" si="525"/>
        <v>0</v>
      </c>
      <c r="MJ301" s="515">
        <f t="shared" si="525"/>
        <v>0</v>
      </c>
      <c r="MK301" s="515">
        <f t="shared" si="525"/>
        <v>0</v>
      </c>
      <c r="ML301" s="515">
        <f t="shared" si="525"/>
        <v>0</v>
      </c>
      <c r="MM301" s="515">
        <f t="shared" si="525"/>
        <v>0</v>
      </c>
      <c r="MN301" s="515">
        <f t="shared" si="525"/>
        <v>0</v>
      </c>
      <c r="MO301" s="515">
        <f t="shared" si="525"/>
        <v>0</v>
      </c>
      <c r="MP301" s="515">
        <f t="shared" si="525"/>
        <v>0</v>
      </c>
      <c r="MQ301" s="515">
        <f t="shared" si="525"/>
        <v>0</v>
      </c>
      <c r="MR301" s="515">
        <f t="shared" si="525"/>
        <v>0</v>
      </c>
      <c r="MS301" s="515">
        <f t="shared" si="525"/>
        <v>0</v>
      </c>
      <c r="MT301" s="515">
        <f t="shared" si="525"/>
        <v>0</v>
      </c>
      <c r="MU301" s="515">
        <f t="shared" si="525"/>
        <v>0</v>
      </c>
      <c r="MV301" s="515">
        <f t="shared" si="525"/>
        <v>0</v>
      </c>
      <c r="MW301" s="515">
        <f t="shared" si="525"/>
        <v>0</v>
      </c>
      <c r="MX301" s="515">
        <f t="shared" si="525"/>
        <v>0</v>
      </c>
      <c r="MY301" s="515">
        <f t="shared" si="525"/>
        <v>0</v>
      </c>
      <c r="MZ301" s="515">
        <f t="shared" si="525"/>
        <v>0</v>
      </c>
      <c r="NA301" s="515">
        <f t="shared" si="525"/>
        <v>0</v>
      </c>
      <c r="NB301" s="515">
        <f t="shared" si="525"/>
        <v>0</v>
      </c>
      <c r="NC301" s="515">
        <f t="shared" si="525"/>
        <v>0</v>
      </c>
      <c r="ND301" s="515">
        <f t="shared" si="525"/>
        <v>0</v>
      </c>
      <c r="NE301" s="515">
        <f t="shared" si="525"/>
        <v>0</v>
      </c>
      <c r="NF301" s="515">
        <f t="shared" si="525"/>
        <v>0</v>
      </c>
      <c r="NG301" s="515">
        <f t="shared" si="525"/>
        <v>0</v>
      </c>
      <c r="NH301" s="515">
        <f t="shared" si="525"/>
        <v>0</v>
      </c>
      <c r="NI301" s="515">
        <f t="shared" si="525"/>
        <v>0</v>
      </c>
      <c r="NJ301" s="515">
        <f t="shared" si="525"/>
        <v>0</v>
      </c>
      <c r="NK301" s="518">
        <f t="shared" si="525"/>
        <v>0</v>
      </c>
    </row>
    <row r="302" spans="1:375" s="384" customFormat="1" ht="13.8" x14ac:dyDescent="0.3">
      <c r="A302" s="517">
        <f t="shared" si="513"/>
        <v>0</v>
      </c>
      <c r="B302" s="421" t="s">
        <v>326</v>
      </c>
      <c r="C302" s="514" t="s">
        <v>333</v>
      </c>
      <c r="D302" s="515">
        <f t="shared" ref="D302:BO302" si="526">IF(OR(D$167&lt;=EOMONTH($E133,$R133*(1-$O133)),D$167&gt;EOMONTH($E133,$P133*12*(1-$O133)+$Q133*12*$O133+$R133*(1-$O133))),0,FV($W133,ROUNDDOWN(YEARFRAC($D$167,D$167,1),0),,-($U133*(1-$O133)+$V133*$O133)*$B133/12,0))</f>
        <v>0</v>
      </c>
      <c r="E302" s="515">
        <f t="shared" si="526"/>
        <v>0</v>
      </c>
      <c r="F302" s="515">
        <f t="shared" si="526"/>
        <v>0</v>
      </c>
      <c r="G302" s="515">
        <f t="shared" si="526"/>
        <v>0</v>
      </c>
      <c r="H302" s="515">
        <f t="shared" si="526"/>
        <v>0</v>
      </c>
      <c r="I302" s="515">
        <f t="shared" si="526"/>
        <v>0</v>
      </c>
      <c r="J302" s="515">
        <f t="shared" si="526"/>
        <v>0</v>
      </c>
      <c r="K302" s="515">
        <f t="shared" si="526"/>
        <v>0</v>
      </c>
      <c r="L302" s="515">
        <f t="shared" si="526"/>
        <v>0</v>
      </c>
      <c r="M302" s="515">
        <f t="shared" si="526"/>
        <v>0</v>
      </c>
      <c r="N302" s="515">
        <f t="shared" si="526"/>
        <v>0</v>
      </c>
      <c r="O302" s="515">
        <f t="shared" si="526"/>
        <v>0</v>
      </c>
      <c r="P302" s="515">
        <f t="shared" si="526"/>
        <v>0</v>
      </c>
      <c r="Q302" s="515">
        <f t="shared" si="526"/>
        <v>0</v>
      </c>
      <c r="R302" s="515">
        <f t="shared" si="526"/>
        <v>0</v>
      </c>
      <c r="S302" s="515">
        <f t="shared" si="526"/>
        <v>0</v>
      </c>
      <c r="T302" s="515">
        <f t="shared" si="526"/>
        <v>0</v>
      </c>
      <c r="U302" s="515">
        <f t="shared" si="526"/>
        <v>0</v>
      </c>
      <c r="V302" s="515">
        <f t="shared" si="526"/>
        <v>0</v>
      </c>
      <c r="W302" s="515">
        <f t="shared" si="526"/>
        <v>0</v>
      </c>
      <c r="X302" s="515">
        <f t="shared" si="526"/>
        <v>0</v>
      </c>
      <c r="Y302" s="515">
        <f t="shared" si="526"/>
        <v>0</v>
      </c>
      <c r="Z302" s="515">
        <f t="shared" si="526"/>
        <v>0</v>
      </c>
      <c r="AA302" s="515">
        <f t="shared" si="526"/>
        <v>0</v>
      </c>
      <c r="AB302" s="515">
        <f t="shared" si="526"/>
        <v>0</v>
      </c>
      <c r="AC302" s="515">
        <f t="shared" si="526"/>
        <v>0</v>
      </c>
      <c r="AD302" s="515">
        <f t="shared" si="526"/>
        <v>0</v>
      </c>
      <c r="AE302" s="515">
        <f t="shared" si="526"/>
        <v>0</v>
      </c>
      <c r="AF302" s="515">
        <f t="shared" si="526"/>
        <v>0</v>
      </c>
      <c r="AG302" s="515">
        <f t="shared" si="526"/>
        <v>0</v>
      </c>
      <c r="AH302" s="515">
        <f t="shared" si="526"/>
        <v>0</v>
      </c>
      <c r="AI302" s="515">
        <f t="shared" si="526"/>
        <v>0</v>
      </c>
      <c r="AJ302" s="515">
        <f t="shared" si="526"/>
        <v>0</v>
      </c>
      <c r="AK302" s="515">
        <f t="shared" si="526"/>
        <v>0</v>
      </c>
      <c r="AL302" s="515">
        <f t="shared" si="526"/>
        <v>0</v>
      </c>
      <c r="AM302" s="515">
        <f t="shared" si="526"/>
        <v>0</v>
      </c>
      <c r="AN302" s="515">
        <f t="shared" si="526"/>
        <v>0</v>
      </c>
      <c r="AO302" s="515">
        <f t="shared" si="526"/>
        <v>0</v>
      </c>
      <c r="AP302" s="515">
        <f t="shared" si="526"/>
        <v>0</v>
      </c>
      <c r="AQ302" s="515">
        <f t="shared" si="526"/>
        <v>0</v>
      </c>
      <c r="AR302" s="515">
        <f t="shared" si="526"/>
        <v>0</v>
      </c>
      <c r="AS302" s="515">
        <f t="shared" si="526"/>
        <v>0</v>
      </c>
      <c r="AT302" s="515">
        <f t="shared" si="526"/>
        <v>0</v>
      </c>
      <c r="AU302" s="515">
        <f t="shared" si="526"/>
        <v>0</v>
      </c>
      <c r="AV302" s="515">
        <f t="shared" si="526"/>
        <v>0</v>
      </c>
      <c r="AW302" s="515">
        <f t="shared" si="526"/>
        <v>0</v>
      </c>
      <c r="AX302" s="515">
        <f t="shared" si="526"/>
        <v>0</v>
      </c>
      <c r="AY302" s="515">
        <f t="shared" si="526"/>
        <v>0</v>
      </c>
      <c r="AZ302" s="515">
        <f t="shared" si="526"/>
        <v>0</v>
      </c>
      <c r="BA302" s="515">
        <f t="shared" si="526"/>
        <v>0</v>
      </c>
      <c r="BB302" s="515">
        <f t="shared" si="526"/>
        <v>0</v>
      </c>
      <c r="BC302" s="515">
        <f t="shared" si="526"/>
        <v>0</v>
      </c>
      <c r="BD302" s="515">
        <f t="shared" si="526"/>
        <v>0</v>
      </c>
      <c r="BE302" s="515">
        <f t="shared" si="526"/>
        <v>0</v>
      </c>
      <c r="BF302" s="515">
        <f t="shared" si="526"/>
        <v>0</v>
      </c>
      <c r="BG302" s="515">
        <f t="shared" si="526"/>
        <v>0</v>
      </c>
      <c r="BH302" s="515">
        <f t="shared" si="526"/>
        <v>0</v>
      </c>
      <c r="BI302" s="515">
        <f t="shared" si="526"/>
        <v>0</v>
      </c>
      <c r="BJ302" s="515">
        <f t="shared" si="526"/>
        <v>0</v>
      </c>
      <c r="BK302" s="515">
        <f t="shared" si="526"/>
        <v>0</v>
      </c>
      <c r="BL302" s="515">
        <f t="shared" si="526"/>
        <v>0</v>
      </c>
      <c r="BM302" s="515">
        <f t="shared" si="526"/>
        <v>0</v>
      </c>
      <c r="BN302" s="515">
        <f t="shared" si="526"/>
        <v>0</v>
      </c>
      <c r="BO302" s="515">
        <f t="shared" si="526"/>
        <v>0</v>
      </c>
      <c r="BP302" s="515">
        <f t="shared" ref="BP302:EA302" si="527">IF(OR(BP$167&lt;=EOMONTH($E133,$R133*(1-$O133)),BP$167&gt;EOMONTH($E133,$P133*12*(1-$O133)+$Q133*12*$O133+$R133*(1-$O133))),0,FV($W133,ROUNDDOWN(YEARFRAC($D$167,BP$167,1),0),,-($U133*(1-$O133)+$V133*$O133)*$B133/12,0))</f>
        <v>0</v>
      </c>
      <c r="BQ302" s="515">
        <f t="shared" si="527"/>
        <v>0</v>
      </c>
      <c r="BR302" s="515">
        <f t="shared" si="527"/>
        <v>0</v>
      </c>
      <c r="BS302" s="515">
        <f t="shared" si="527"/>
        <v>0</v>
      </c>
      <c r="BT302" s="515">
        <f t="shared" si="527"/>
        <v>0</v>
      </c>
      <c r="BU302" s="515">
        <f t="shared" si="527"/>
        <v>0</v>
      </c>
      <c r="BV302" s="515">
        <f t="shared" si="527"/>
        <v>0</v>
      </c>
      <c r="BW302" s="515">
        <f t="shared" si="527"/>
        <v>0</v>
      </c>
      <c r="BX302" s="515">
        <f t="shared" si="527"/>
        <v>0</v>
      </c>
      <c r="BY302" s="515">
        <f t="shared" si="527"/>
        <v>0</v>
      </c>
      <c r="BZ302" s="515">
        <f t="shared" si="527"/>
        <v>0</v>
      </c>
      <c r="CA302" s="515">
        <f t="shared" si="527"/>
        <v>0</v>
      </c>
      <c r="CB302" s="515">
        <f t="shared" si="527"/>
        <v>0</v>
      </c>
      <c r="CC302" s="515">
        <f t="shared" si="527"/>
        <v>0</v>
      </c>
      <c r="CD302" s="515">
        <f t="shared" si="527"/>
        <v>0</v>
      </c>
      <c r="CE302" s="515">
        <f t="shared" si="527"/>
        <v>0</v>
      </c>
      <c r="CF302" s="515">
        <f t="shared" si="527"/>
        <v>0</v>
      </c>
      <c r="CG302" s="515">
        <f t="shared" si="527"/>
        <v>0</v>
      </c>
      <c r="CH302" s="515">
        <f t="shared" si="527"/>
        <v>0</v>
      </c>
      <c r="CI302" s="515">
        <f t="shared" si="527"/>
        <v>0</v>
      </c>
      <c r="CJ302" s="515">
        <f t="shared" si="527"/>
        <v>0</v>
      </c>
      <c r="CK302" s="515">
        <f t="shared" si="527"/>
        <v>0</v>
      </c>
      <c r="CL302" s="515">
        <f t="shared" si="527"/>
        <v>0</v>
      </c>
      <c r="CM302" s="515">
        <f t="shared" si="527"/>
        <v>0</v>
      </c>
      <c r="CN302" s="515">
        <f t="shared" si="527"/>
        <v>0</v>
      </c>
      <c r="CO302" s="515">
        <f t="shared" si="527"/>
        <v>0</v>
      </c>
      <c r="CP302" s="515">
        <f t="shared" si="527"/>
        <v>0</v>
      </c>
      <c r="CQ302" s="515">
        <f t="shared" si="527"/>
        <v>0</v>
      </c>
      <c r="CR302" s="515">
        <f t="shared" si="527"/>
        <v>0</v>
      </c>
      <c r="CS302" s="515">
        <f t="shared" si="527"/>
        <v>0</v>
      </c>
      <c r="CT302" s="515">
        <f t="shared" si="527"/>
        <v>0</v>
      </c>
      <c r="CU302" s="515">
        <f t="shared" si="527"/>
        <v>0</v>
      </c>
      <c r="CV302" s="515">
        <f t="shared" si="527"/>
        <v>0</v>
      </c>
      <c r="CW302" s="515">
        <f t="shared" si="527"/>
        <v>0</v>
      </c>
      <c r="CX302" s="515">
        <f t="shared" si="527"/>
        <v>0</v>
      </c>
      <c r="CY302" s="515">
        <f t="shared" si="527"/>
        <v>0</v>
      </c>
      <c r="CZ302" s="515">
        <f t="shared" si="527"/>
        <v>0</v>
      </c>
      <c r="DA302" s="515">
        <f t="shared" si="527"/>
        <v>0</v>
      </c>
      <c r="DB302" s="515">
        <f t="shared" si="527"/>
        <v>0</v>
      </c>
      <c r="DC302" s="515">
        <f t="shared" si="527"/>
        <v>0</v>
      </c>
      <c r="DD302" s="515">
        <f t="shared" si="527"/>
        <v>0</v>
      </c>
      <c r="DE302" s="515">
        <f t="shared" si="527"/>
        <v>0</v>
      </c>
      <c r="DF302" s="515">
        <f t="shared" si="527"/>
        <v>0</v>
      </c>
      <c r="DG302" s="515">
        <f t="shared" si="527"/>
        <v>0</v>
      </c>
      <c r="DH302" s="515">
        <f t="shared" si="527"/>
        <v>0</v>
      </c>
      <c r="DI302" s="515">
        <f t="shared" si="527"/>
        <v>0</v>
      </c>
      <c r="DJ302" s="515">
        <f t="shared" si="527"/>
        <v>0</v>
      </c>
      <c r="DK302" s="515">
        <f t="shared" si="527"/>
        <v>0</v>
      </c>
      <c r="DL302" s="515">
        <f t="shared" si="527"/>
        <v>0</v>
      </c>
      <c r="DM302" s="515">
        <f t="shared" si="527"/>
        <v>0</v>
      </c>
      <c r="DN302" s="515">
        <f t="shared" si="527"/>
        <v>0</v>
      </c>
      <c r="DO302" s="515">
        <f t="shared" si="527"/>
        <v>0</v>
      </c>
      <c r="DP302" s="515">
        <f t="shared" si="527"/>
        <v>0</v>
      </c>
      <c r="DQ302" s="515">
        <f t="shared" si="527"/>
        <v>0</v>
      </c>
      <c r="DR302" s="515">
        <f t="shared" si="527"/>
        <v>0</v>
      </c>
      <c r="DS302" s="515">
        <f t="shared" si="527"/>
        <v>0</v>
      </c>
      <c r="DT302" s="515">
        <f t="shared" si="527"/>
        <v>0</v>
      </c>
      <c r="DU302" s="515">
        <f t="shared" si="527"/>
        <v>0</v>
      </c>
      <c r="DV302" s="515">
        <f t="shared" si="527"/>
        <v>0</v>
      </c>
      <c r="DW302" s="515">
        <f t="shared" si="527"/>
        <v>0</v>
      </c>
      <c r="DX302" s="515">
        <f t="shared" si="527"/>
        <v>0</v>
      </c>
      <c r="DY302" s="515">
        <f t="shared" si="527"/>
        <v>0</v>
      </c>
      <c r="DZ302" s="515">
        <f t="shared" si="527"/>
        <v>0</v>
      </c>
      <c r="EA302" s="515">
        <f t="shared" si="527"/>
        <v>0</v>
      </c>
      <c r="EB302" s="515">
        <f t="shared" ref="EB302:GM302" si="528">IF(OR(EB$167&lt;=EOMONTH($E133,$R133*(1-$O133)),EB$167&gt;EOMONTH($E133,$P133*12*(1-$O133)+$Q133*12*$O133+$R133*(1-$O133))),0,FV($W133,ROUNDDOWN(YEARFRAC($D$167,EB$167,1),0),,-($U133*(1-$O133)+$V133*$O133)*$B133/12,0))</f>
        <v>0</v>
      </c>
      <c r="EC302" s="515">
        <f t="shared" si="528"/>
        <v>0</v>
      </c>
      <c r="ED302" s="515">
        <f t="shared" si="528"/>
        <v>0</v>
      </c>
      <c r="EE302" s="515">
        <f t="shared" si="528"/>
        <v>0</v>
      </c>
      <c r="EF302" s="515">
        <f t="shared" si="528"/>
        <v>0</v>
      </c>
      <c r="EG302" s="515">
        <f t="shared" si="528"/>
        <v>0</v>
      </c>
      <c r="EH302" s="515">
        <f t="shared" si="528"/>
        <v>0</v>
      </c>
      <c r="EI302" s="515">
        <f t="shared" si="528"/>
        <v>0</v>
      </c>
      <c r="EJ302" s="515">
        <f t="shared" si="528"/>
        <v>0</v>
      </c>
      <c r="EK302" s="515">
        <f t="shared" si="528"/>
        <v>0</v>
      </c>
      <c r="EL302" s="515">
        <f t="shared" si="528"/>
        <v>0</v>
      </c>
      <c r="EM302" s="515">
        <f t="shared" si="528"/>
        <v>0</v>
      </c>
      <c r="EN302" s="515">
        <f t="shared" si="528"/>
        <v>0</v>
      </c>
      <c r="EO302" s="515">
        <f t="shared" si="528"/>
        <v>0</v>
      </c>
      <c r="EP302" s="515">
        <f t="shared" si="528"/>
        <v>0</v>
      </c>
      <c r="EQ302" s="515">
        <f t="shared" si="528"/>
        <v>0</v>
      </c>
      <c r="ER302" s="515">
        <f t="shared" si="528"/>
        <v>0</v>
      </c>
      <c r="ES302" s="515">
        <f t="shared" si="528"/>
        <v>0</v>
      </c>
      <c r="ET302" s="515">
        <f t="shared" si="528"/>
        <v>0</v>
      </c>
      <c r="EU302" s="515">
        <f t="shared" si="528"/>
        <v>0</v>
      </c>
      <c r="EV302" s="515">
        <f t="shared" si="528"/>
        <v>0</v>
      </c>
      <c r="EW302" s="515">
        <f t="shared" si="528"/>
        <v>0</v>
      </c>
      <c r="EX302" s="515">
        <f t="shared" si="528"/>
        <v>0</v>
      </c>
      <c r="EY302" s="515">
        <f t="shared" si="528"/>
        <v>0</v>
      </c>
      <c r="EZ302" s="515">
        <f t="shared" si="528"/>
        <v>0</v>
      </c>
      <c r="FA302" s="515">
        <f t="shared" si="528"/>
        <v>0</v>
      </c>
      <c r="FB302" s="515">
        <f t="shared" si="528"/>
        <v>0</v>
      </c>
      <c r="FC302" s="515">
        <f t="shared" si="528"/>
        <v>0</v>
      </c>
      <c r="FD302" s="515">
        <f t="shared" si="528"/>
        <v>0</v>
      </c>
      <c r="FE302" s="515">
        <f t="shared" si="528"/>
        <v>0</v>
      </c>
      <c r="FF302" s="515">
        <f t="shared" si="528"/>
        <v>0</v>
      </c>
      <c r="FG302" s="515">
        <f t="shared" si="528"/>
        <v>0</v>
      </c>
      <c r="FH302" s="515">
        <f t="shared" si="528"/>
        <v>0</v>
      </c>
      <c r="FI302" s="515">
        <f t="shared" si="528"/>
        <v>0</v>
      </c>
      <c r="FJ302" s="515">
        <f t="shared" si="528"/>
        <v>0</v>
      </c>
      <c r="FK302" s="515">
        <f t="shared" si="528"/>
        <v>0</v>
      </c>
      <c r="FL302" s="515">
        <f t="shared" si="528"/>
        <v>0</v>
      </c>
      <c r="FM302" s="515">
        <f t="shared" si="528"/>
        <v>0</v>
      </c>
      <c r="FN302" s="515">
        <f t="shared" si="528"/>
        <v>0</v>
      </c>
      <c r="FO302" s="515">
        <f t="shared" si="528"/>
        <v>0</v>
      </c>
      <c r="FP302" s="515">
        <f t="shared" si="528"/>
        <v>0</v>
      </c>
      <c r="FQ302" s="515">
        <f t="shared" si="528"/>
        <v>0</v>
      </c>
      <c r="FR302" s="515">
        <f t="shared" si="528"/>
        <v>0</v>
      </c>
      <c r="FS302" s="515">
        <f t="shared" si="528"/>
        <v>0</v>
      </c>
      <c r="FT302" s="515">
        <f t="shared" si="528"/>
        <v>0</v>
      </c>
      <c r="FU302" s="515">
        <f t="shared" si="528"/>
        <v>0</v>
      </c>
      <c r="FV302" s="515">
        <f t="shared" si="528"/>
        <v>0</v>
      </c>
      <c r="FW302" s="515">
        <f t="shared" si="528"/>
        <v>0</v>
      </c>
      <c r="FX302" s="515">
        <f t="shared" si="528"/>
        <v>0</v>
      </c>
      <c r="FY302" s="515">
        <f t="shared" si="528"/>
        <v>0</v>
      </c>
      <c r="FZ302" s="515">
        <f t="shared" si="528"/>
        <v>0</v>
      </c>
      <c r="GA302" s="515">
        <f t="shared" si="528"/>
        <v>0</v>
      </c>
      <c r="GB302" s="515">
        <f t="shared" si="528"/>
        <v>0</v>
      </c>
      <c r="GC302" s="515">
        <f t="shared" si="528"/>
        <v>0</v>
      </c>
      <c r="GD302" s="515">
        <f t="shared" si="528"/>
        <v>0</v>
      </c>
      <c r="GE302" s="515">
        <f t="shared" si="528"/>
        <v>0</v>
      </c>
      <c r="GF302" s="515">
        <f t="shared" si="528"/>
        <v>0</v>
      </c>
      <c r="GG302" s="515">
        <f t="shared" si="528"/>
        <v>0</v>
      </c>
      <c r="GH302" s="515">
        <f t="shared" si="528"/>
        <v>0</v>
      </c>
      <c r="GI302" s="515">
        <f t="shared" si="528"/>
        <v>0</v>
      </c>
      <c r="GJ302" s="515">
        <f t="shared" si="528"/>
        <v>0</v>
      </c>
      <c r="GK302" s="515">
        <f t="shared" si="528"/>
        <v>0</v>
      </c>
      <c r="GL302" s="515">
        <f t="shared" si="528"/>
        <v>0</v>
      </c>
      <c r="GM302" s="515">
        <f t="shared" si="528"/>
        <v>0</v>
      </c>
      <c r="GN302" s="515">
        <f t="shared" ref="GN302:IY302" si="529">IF(OR(GN$167&lt;=EOMONTH($E133,$R133*(1-$O133)),GN$167&gt;EOMONTH($E133,$P133*12*(1-$O133)+$Q133*12*$O133+$R133*(1-$O133))),0,FV($W133,ROUNDDOWN(YEARFRAC($D$167,GN$167,1),0),,-($U133*(1-$O133)+$V133*$O133)*$B133/12,0))</f>
        <v>0</v>
      </c>
      <c r="GO302" s="515">
        <f t="shared" si="529"/>
        <v>0</v>
      </c>
      <c r="GP302" s="515">
        <f t="shared" si="529"/>
        <v>0</v>
      </c>
      <c r="GQ302" s="515">
        <f t="shared" si="529"/>
        <v>0</v>
      </c>
      <c r="GR302" s="515">
        <f t="shared" si="529"/>
        <v>0</v>
      </c>
      <c r="GS302" s="515">
        <f t="shared" si="529"/>
        <v>0</v>
      </c>
      <c r="GT302" s="515">
        <f t="shared" si="529"/>
        <v>0</v>
      </c>
      <c r="GU302" s="515">
        <f t="shared" si="529"/>
        <v>0</v>
      </c>
      <c r="GV302" s="515">
        <f t="shared" si="529"/>
        <v>0</v>
      </c>
      <c r="GW302" s="515">
        <f t="shared" si="529"/>
        <v>0</v>
      </c>
      <c r="GX302" s="515">
        <f t="shared" si="529"/>
        <v>0</v>
      </c>
      <c r="GY302" s="515">
        <f t="shared" si="529"/>
        <v>0</v>
      </c>
      <c r="GZ302" s="515">
        <f t="shared" si="529"/>
        <v>0</v>
      </c>
      <c r="HA302" s="515">
        <f t="shared" si="529"/>
        <v>0</v>
      </c>
      <c r="HB302" s="515">
        <f t="shared" si="529"/>
        <v>0</v>
      </c>
      <c r="HC302" s="515">
        <f t="shared" si="529"/>
        <v>0</v>
      </c>
      <c r="HD302" s="515">
        <f t="shared" si="529"/>
        <v>0</v>
      </c>
      <c r="HE302" s="515">
        <f t="shared" si="529"/>
        <v>0</v>
      </c>
      <c r="HF302" s="515">
        <f t="shared" si="529"/>
        <v>0</v>
      </c>
      <c r="HG302" s="515">
        <f t="shared" si="529"/>
        <v>0</v>
      </c>
      <c r="HH302" s="515">
        <f t="shared" si="529"/>
        <v>0</v>
      </c>
      <c r="HI302" s="515">
        <f t="shared" si="529"/>
        <v>0</v>
      </c>
      <c r="HJ302" s="515">
        <f t="shared" si="529"/>
        <v>0</v>
      </c>
      <c r="HK302" s="515">
        <f t="shared" si="529"/>
        <v>0</v>
      </c>
      <c r="HL302" s="515">
        <f t="shared" si="529"/>
        <v>0</v>
      </c>
      <c r="HM302" s="515">
        <f t="shared" si="529"/>
        <v>0</v>
      </c>
      <c r="HN302" s="515">
        <f t="shared" si="529"/>
        <v>0</v>
      </c>
      <c r="HO302" s="515">
        <f t="shared" si="529"/>
        <v>0</v>
      </c>
      <c r="HP302" s="515">
        <f t="shared" si="529"/>
        <v>0</v>
      </c>
      <c r="HQ302" s="515">
        <f t="shared" si="529"/>
        <v>0</v>
      </c>
      <c r="HR302" s="515">
        <f t="shared" si="529"/>
        <v>0</v>
      </c>
      <c r="HS302" s="515">
        <f t="shared" si="529"/>
        <v>0</v>
      </c>
      <c r="HT302" s="515">
        <f t="shared" si="529"/>
        <v>0</v>
      </c>
      <c r="HU302" s="515">
        <f t="shared" si="529"/>
        <v>0</v>
      </c>
      <c r="HV302" s="515">
        <f t="shared" si="529"/>
        <v>0</v>
      </c>
      <c r="HW302" s="515">
        <f t="shared" si="529"/>
        <v>0</v>
      </c>
      <c r="HX302" s="515">
        <f t="shared" si="529"/>
        <v>0</v>
      </c>
      <c r="HY302" s="515">
        <f t="shared" si="529"/>
        <v>0</v>
      </c>
      <c r="HZ302" s="515">
        <f t="shared" si="529"/>
        <v>0</v>
      </c>
      <c r="IA302" s="515">
        <f t="shared" si="529"/>
        <v>0</v>
      </c>
      <c r="IB302" s="515">
        <f t="shared" si="529"/>
        <v>0</v>
      </c>
      <c r="IC302" s="515">
        <f t="shared" si="529"/>
        <v>0</v>
      </c>
      <c r="ID302" s="515">
        <f t="shared" si="529"/>
        <v>0</v>
      </c>
      <c r="IE302" s="515">
        <f t="shared" si="529"/>
        <v>0</v>
      </c>
      <c r="IF302" s="515">
        <f t="shared" si="529"/>
        <v>0</v>
      </c>
      <c r="IG302" s="515">
        <f t="shared" si="529"/>
        <v>0</v>
      </c>
      <c r="IH302" s="515">
        <f t="shared" si="529"/>
        <v>0</v>
      </c>
      <c r="II302" s="515">
        <f t="shared" si="529"/>
        <v>0</v>
      </c>
      <c r="IJ302" s="515">
        <f t="shared" si="529"/>
        <v>0</v>
      </c>
      <c r="IK302" s="515">
        <f t="shared" si="529"/>
        <v>0</v>
      </c>
      <c r="IL302" s="515">
        <f t="shared" si="529"/>
        <v>0</v>
      </c>
      <c r="IM302" s="515">
        <f t="shared" si="529"/>
        <v>0</v>
      </c>
      <c r="IN302" s="515">
        <f t="shared" si="529"/>
        <v>0</v>
      </c>
      <c r="IO302" s="515">
        <f t="shared" si="529"/>
        <v>0</v>
      </c>
      <c r="IP302" s="515">
        <f t="shared" si="529"/>
        <v>0</v>
      </c>
      <c r="IQ302" s="515">
        <f t="shared" si="529"/>
        <v>0</v>
      </c>
      <c r="IR302" s="515">
        <f t="shared" si="529"/>
        <v>0</v>
      </c>
      <c r="IS302" s="515">
        <f t="shared" si="529"/>
        <v>0</v>
      </c>
      <c r="IT302" s="515">
        <f t="shared" si="529"/>
        <v>0</v>
      </c>
      <c r="IU302" s="515">
        <f t="shared" si="529"/>
        <v>0</v>
      </c>
      <c r="IV302" s="515">
        <f t="shared" si="529"/>
        <v>0</v>
      </c>
      <c r="IW302" s="515">
        <f t="shared" si="529"/>
        <v>0</v>
      </c>
      <c r="IX302" s="515">
        <f t="shared" si="529"/>
        <v>0</v>
      </c>
      <c r="IY302" s="515">
        <f t="shared" si="529"/>
        <v>0</v>
      </c>
      <c r="IZ302" s="515">
        <f t="shared" ref="IZ302:LK302" si="530">IF(OR(IZ$167&lt;=EOMONTH($E133,$R133*(1-$O133)),IZ$167&gt;EOMONTH($E133,$P133*12*(1-$O133)+$Q133*12*$O133+$R133*(1-$O133))),0,FV($W133,ROUNDDOWN(YEARFRAC($D$167,IZ$167,1),0),,-($U133*(1-$O133)+$V133*$O133)*$B133/12,0))</f>
        <v>0</v>
      </c>
      <c r="JA302" s="515">
        <f t="shared" si="530"/>
        <v>0</v>
      </c>
      <c r="JB302" s="515">
        <f t="shared" si="530"/>
        <v>0</v>
      </c>
      <c r="JC302" s="515">
        <f t="shared" si="530"/>
        <v>0</v>
      </c>
      <c r="JD302" s="515">
        <f t="shared" si="530"/>
        <v>0</v>
      </c>
      <c r="JE302" s="515">
        <f t="shared" si="530"/>
        <v>0</v>
      </c>
      <c r="JF302" s="515">
        <f t="shared" si="530"/>
        <v>0</v>
      </c>
      <c r="JG302" s="515">
        <f t="shared" si="530"/>
        <v>0</v>
      </c>
      <c r="JH302" s="515">
        <f t="shared" si="530"/>
        <v>0</v>
      </c>
      <c r="JI302" s="515">
        <f t="shared" si="530"/>
        <v>0</v>
      </c>
      <c r="JJ302" s="515">
        <f t="shared" si="530"/>
        <v>0</v>
      </c>
      <c r="JK302" s="515">
        <f t="shared" si="530"/>
        <v>0</v>
      </c>
      <c r="JL302" s="515">
        <f t="shared" si="530"/>
        <v>0</v>
      </c>
      <c r="JM302" s="515">
        <f t="shared" si="530"/>
        <v>0</v>
      </c>
      <c r="JN302" s="515">
        <f t="shared" si="530"/>
        <v>0</v>
      </c>
      <c r="JO302" s="515">
        <f t="shared" si="530"/>
        <v>0</v>
      </c>
      <c r="JP302" s="515">
        <f t="shared" si="530"/>
        <v>0</v>
      </c>
      <c r="JQ302" s="515">
        <f t="shared" si="530"/>
        <v>0</v>
      </c>
      <c r="JR302" s="515">
        <f t="shared" si="530"/>
        <v>0</v>
      </c>
      <c r="JS302" s="515">
        <f t="shared" si="530"/>
        <v>0</v>
      </c>
      <c r="JT302" s="515">
        <f t="shared" si="530"/>
        <v>0</v>
      </c>
      <c r="JU302" s="515">
        <f t="shared" si="530"/>
        <v>0</v>
      </c>
      <c r="JV302" s="515">
        <f t="shared" si="530"/>
        <v>0</v>
      </c>
      <c r="JW302" s="515">
        <f t="shared" si="530"/>
        <v>0</v>
      </c>
      <c r="JX302" s="515">
        <f t="shared" si="530"/>
        <v>0</v>
      </c>
      <c r="JY302" s="515">
        <f t="shared" si="530"/>
        <v>0</v>
      </c>
      <c r="JZ302" s="515">
        <f t="shared" si="530"/>
        <v>0</v>
      </c>
      <c r="KA302" s="515">
        <f t="shared" si="530"/>
        <v>0</v>
      </c>
      <c r="KB302" s="515">
        <f t="shared" si="530"/>
        <v>0</v>
      </c>
      <c r="KC302" s="515">
        <f t="shared" si="530"/>
        <v>0</v>
      </c>
      <c r="KD302" s="515">
        <f t="shared" si="530"/>
        <v>0</v>
      </c>
      <c r="KE302" s="515">
        <f t="shared" si="530"/>
        <v>0</v>
      </c>
      <c r="KF302" s="515">
        <f t="shared" si="530"/>
        <v>0</v>
      </c>
      <c r="KG302" s="515">
        <f t="shared" si="530"/>
        <v>0</v>
      </c>
      <c r="KH302" s="515">
        <f t="shared" si="530"/>
        <v>0</v>
      </c>
      <c r="KI302" s="515">
        <f t="shared" si="530"/>
        <v>0</v>
      </c>
      <c r="KJ302" s="515">
        <f t="shared" si="530"/>
        <v>0</v>
      </c>
      <c r="KK302" s="515">
        <f t="shared" si="530"/>
        <v>0</v>
      </c>
      <c r="KL302" s="515">
        <f t="shared" si="530"/>
        <v>0</v>
      </c>
      <c r="KM302" s="515">
        <f t="shared" si="530"/>
        <v>0</v>
      </c>
      <c r="KN302" s="515">
        <f t="shared" si="530"/>
        <v>0</v>
      </c>
      <c r="KO302" s="515">
        <f t="shared" si="530"/>
        <v>0</v>
      </c>
      <c r="KP302" s="515">
        <f t="shared" si="530"/>
        <v>0</v>
      </c>
      <c r="KQ302" s="515">
        <f t="shared" si="530"/>
        <v>0</v>
      </c>
      <c r="KR302" s="515">
        <f t="shared" si="530"/>
        <v>0</v>
      </c>
      <c r="KS302" s="515">
        <f t="shared" si="530"/>
        <v>0</v>
      </c>
      <c r="KT302" s="515">
        <f t="shared" si="530"/>
        <v>0</v>
      </c>
      <c r="KU302" s="515">
        <f t="shared" si="530"/>
        <v>0</v>
      </c>
      <c r="KV302" s="515">
        <f t="shared" si="530"/>
        <v>0</v>
      </c>
      <c r="KW302" s="515">
        <f t="shared" si="530"/>
        <v>0</v>
      </c>
      <c r="KX302" s="515">
        <f t="shared" si="530"/>
        <v>0</v>
      </c>
      <c r="KY302" s="515">
        <f t="shared" si="530"/>
        <v>0</v>
      </c>
      <c r="KZ302" s="515">
        <f t="shared" si="530"/>
        <v>0</v>
      </c>
      <c r="LA302" s="515">
        <f t="shared" si="530"/>
        <v>0</v>
      </c>
      <c r="LB302" s="515">
        <f t="shared" si="530"/>
        <v>0</v>
      </c>
      <c r="LC302" s="515">
        <f t="shared" si="530"/>
        <v>0</v>
      </c>
      <c r="LD302" s="515">
        <f t="shared" si="530"/>
        <v>0</v>
      </c>
      <c r="LE302" s="515">
        <f t="shared" si="530"/>
        <v>0</v>
      </c>
      <c r="LF302" s="515">
        <f t="shared" si="530"/>
        <v>0</v>
      </c>
      <c r="LG302" s="515">
        <f t="shared" si="530"/>
        <v>0</v>
      </c>
      <c r="LH302" s="515">
        <f t="shared" si="530"/>
        <v>0</v>
      </c>
      <c r="LI302" s="515">
        <f t="shared" si="530"/>
        <v>0</v>
      </c>
      <c r="LJ302" s="515">
        <f t="shared" si="530"/>
        <v>0</v>
      </c>
      <c r="LK302" s="515">
        <f t="shared" si="530"/>
        <v>0</v>
      </c>
      <c r="LL302" s="515">
        <f t="shared" ref="LL302:NK302" si="531">IF(OR(LL$167&lt;=EOMONTH($E133,$R133*(1-$O133)),LL$167&gt;EOMONTH($E133,$P133*12*(1-$O133)+$Q133*12*$O133+$R133*(1-$O133))),0,FV($W133,ROUNDDOWN(YEARFRAC($D$167,LL$167,1),0),,-($U133*(1-$O133)+$V133*$O133)*$B133/12,0))</f>
        <v>0</v>
      </c>
      <c r="LM302" s="515">
        <f t="shared" si="531"/>
        <v>0</v>
      </c>
      <c r="LN302" s="515">
        <f t="shared" si="531"/>
        <v>0</v>
      </c>
      <c r="LO302" s="515">
        <f t="shared" si="531"/>
        <v>0</v>
      </c>
      <c r="LP302" s="515">
        <f t="shared" si="531"/>
        <v>0</v>
      </c>
      <c r="LQ302" s="515">
        <f t="shared" si="531"/>
        <v>0</v>
      </c>
      <c r="LR302" s="515">
        <f t="shared" si="531"/>
        <v>0</v>
      </c>
      <c r="LS302" s="515">
        <f t="shared" si="531"/>
        <v>0</v>
      </c>
      <c r="LT302" s="515">
        <f t="shared" si="531"/>
        <v>0</v>
      </c>
      <c r="LU302" s="515">
        <f t="shared" si="531"/>
        <v>0</v>
      </c>
      <c r="LV302" s="515">
        <f t="shared" si="531"/>
        <v>0</v>
      </c>
      <c r="LW302" s="515">
        <f t="shared" si="531"/>
        <v>0</v>
      </c>
      <c r="LX302" s="515">
        <f t="shared" si="531"/>
        <v>0</v>
      </c>
      <c r="LY302" s="515">
        <f t="shared" si="531"/>
        <v>0</v>
      </c>
      <c r="LZ302" s="515">
        <f t="shared" si="531"/>
        <v>0</v>
      </c>
      <c r="MA302" s="515">
        <f t="shared" si="531"/>
        <v>0</v>
      </c>
      <c r="MB302" s="515">
        <f t="shared" si="531"/>
        <v>0</v>
      </c>
      <c r="MC302" s="515">
        <f t="shared" si="531"/>
        <v>0</v>
      </c>
      <c r="MD302" s="515">
        <f t="shared" si="531"/>
        <v>0</v>
      </c>
      <c r="ME302" s="515">
        <f t="shared" si="531"/>
        <v>0</v>
      </c>
      <c r="MF302" s="515">
        <f t="shared" si="531"/>
        <v>0</v>
      </c>
      <c r="MG302" s="515">
        <f t="shared" si="531"/>
        <v>0</v>
      </c>
      <c r="MH302" s="515">
        <f t="shared" si="531"/>
        <v>0</v>
      </c>
      <c r="MI302" s="515">
        <f t="shared" si="531"/>
        <v>0</v>
      </c>
      <c r="MJ302" s="515">
        <f t="shared" si="531"/>
        <v>0</v>
      </c>
      <c r="MK302" s="515">
        <f t="shared" si="531"/>
        <v>0</v>
      </c>
      <c r="ML302" s="515">
        <f t="shared" si="531"/>
        <v>0</v>
      </c>
      <c r="MM302" s="515">
        <f t="shared" si="531"/>
        <v>0</v>
      </c>
      <c r="MN302" s="515">
        <f t="shared" si="531"/>
        <v>0</v>
      </c>
      <c r="MO302" s="515">
        <f t="shared" si="531"/>
        <v>0</v>
      </c>
      <c r="MP302" s="515">
        <f t="shared" si="531"/>
        <v>0</v>
      </c>
      <c r="MQ302" s="515">
        <f t="shared" si="531"/>
        <v>0</v>
      </c>
      <c r="MR302" s="515">
        <f t="shared" si="531"/>
        <v>0</v>
      </c>
      <c r="MS302" s="515">
        <f t="shared" si="531"/>
        <v>0</v>
      </c>
      <c r="MT302" s="515">
        <f t="shared" si="531"/>
        <v>0</v>
      </c>
      <c r="MU302" s="515">
        <f t="shared" si="531"/>
        <v>0</v>
      </c>
      <c r="MV302" s="515">
        <f t="shared" si="531"/>
        <v>0</v>
      </c>
      <c r="MW302" s="515">
        <f t="shared" si="531"/>
        <v>0</v>
      </c>
      <c r="MX302" s="515">
        <f t="shared" si="531"/>
        <v>0</v>
      </c>
      <c r="MY302" s="515">
        <f t="shared" si="531"/>
        <v>0</v>
      </c>
      <c r="MZ302" s="515">
        <f t="shared" si="531"/>
        <v>0</v>
      </c>
      <c r="NA302" s="515">
        <f t="shared" si="531"/>
        <v>0</v>
      </c>
      <c r="NB302" s="515">
        <f t="shared" si="531"/>
        <v>0</v>
      </c>
      <c r="NC302" s="515">
        <f t="shared" si="531"/>
        <v>0</v>
      </c>
      <c r="ND302" s="515">
        <f t="shared" si="531"/>
        <v>0</v>
      </c>
      <c r="NE302" s="515">
        <f t="shared" si="531"/>
        <v>0</v>
      </c>
      <c r="NF302" s="515">
        <f t="shared" si="531"/>
        <v>0</v>
      </c>
      <c r="NG302" s="515">
        <f t="shared" si="531"/>
        <v>0</v>
      </c>
      <c r="NH302" s="515">
        <f t="shared" si="531"/>
        <v>0</v>
      </c>
      <c r="NI302" s="515">
        <f t="shared" si="531"/>
        <v>0</v>
      </c>
      <c r="NJ302" s="515">
        <f t="shared" si="531"/>
        <v>0</v>
      </c>
      <c r="NK302" s="518">
        <f t="shared" si="531"/>
        <v>0</v>
      </c>
    </row>
    <row r="303" spans="1:375" s="384" customFormat="1" ht="13.8" x14ac:dyDescent="0.3">
      <c r="A303" s="517">
        <f t="shared" si="513"/>
        <v>0</v>
      </c>
      <c r="B303" s="421" t="s">
        <v>331</v>
      </c>
      <c r="C303" s="514" t="s">
        <v>334</v>
      </c>
      <c r="D303" s="515">
        <f t="shared" ref="D303:BO303" si="532">IF(AND(D$167&gt;EOMONTH($E133,$R133*(1-$O133)),D$167&lt;=EOMONTH($E133,$R133*(1-$O133)+$S133*(1-$O133)+$T133*$O133)),-D302,0)</f>
        <v>0</v>
      </c>
      <c r="E303" s="515">
        <f t="shared" si="532"/>
        <v>0</v>
      </c>
      <c r="F303" s="515">
        <f t="shared" si="532"/>
        <v>0</v>
      </c>
      <c r="G303" s="515">
        <f t="shared" si="532"/>
        <v>0</v>
      </c>
      <c r="H303" s="515">
        <f t="shared" si="532"/>
        <v>0</v>
      </c>
      <c r="I303" s="515">
        <f t="shared" si="532"/>
        <v>0</v>
      </c>
      <c r="J303" s="515">
        <f t="shared" si="532"/>
        <v>0</v>
      </c>
      <c r="K303" s="515">
        <f t="shared" si="532"/>
        <v>0</v>
      </c>
      <c r="L303" s="515">
        <f t="shared" si="532"/>
        <v>0</v>
      </c>
      <c r="M303" s="515">
        <f t="shared" si="532"/>
        <v>0</v>
      </c>
      <c r="N303" s="515">
        <f t="shared" si="532"/>
        <v>0</v>
      </c>
      <c r="O303" s="515">
        <f t="shared" si="532"/>
        <v>0</v>
      </c>
      <c r="P303" s="515">
        <f t="shared" si="532"/>
        <v>0</v>
      </c>
      <c r="Q303" s="515">
        <f t="shared" si="532"/>
        <v>0</v>
      </c>
      <c r="R303" s="515">
        <f t="shared" si="532"/>
        <v>0</v>
      </c>
      <c r="S303" s="515">
        <f t="shared" si="532"/>
        <v>0</v>
      </c>
      <c r="T303" s="515">
        <f t="shared" si="532"/>
        <v>0</v>
      </c>
      <c r="U303" s="515">
        <f t="shared" si="532"/>
        <v>0</v>
      </c>
      <c r="V303" s="515">
        <f t="shared" si="532"/>
        <v>0</v>
      </c>
      <c r="W303" s="515">
        <f t="shared" si="532"/>
        <v>0</v>
      </c>
      <c r="X303" s="515">
        <f t="shared" si="532"/>
        <v>0</v>
      </c>
      <c r="Y303" s="515">
        <f t="shared" si="532"/>
        <v>0</v>
      </c>
      <c r="Z303" s="515">
        <f t="shared" si="532"/>
        <v>0</v>
      </c>
      <c r="AA303" s="515">
        <f t="shared" si="532"/>
        <v>0</v>
      </c>
      <c r="AB303" s="515">
        <f t="shared" si="532"/>
        <v>0</v>
      </c>
      <c r="AC303" s="515">
        <f t="shared" si="532"/>
        <v>0</v>
      </c>
      <c r="AD303" s="515">
        <f t="shared" si="532"/>
        <v>0</v>
      </c>
      <c r="AE303" s="515">
        <f t="shared" si="532"/>
        <v>0</v>
      </c>
      <c r="AF303" s="515">
        <f t="shared" si="532"/>
        <v>0</v>
      </c>
      <c r="AG303" s="515">
        <f t="shared" si="532"/>
        <v>0</v>
      </c>
      <c r="AH303" s="515">
        <f t="shared" si="532"/>
        <v>0</v>
      </c>
      <c r="AI303" s="515">
        <f t="shared" si="532"/>
        <v>0</v>
      </c>
      <c r="AJ303" s="515">
        <f t="shared" si="532"/>
        <v>0</v>
      </c>
      <c r="AK303" s="515">
        <f t="shared" si="532"/>
        <v>0</v>
      </c>
      <c r="AL303" s="515">
        <f t="shared" si="532"/>
        <v>0</v>
      </c>
      <c r="AM303" s="515">
        <f t="shared" si="532"/>
        <v>0</v>
      </c>
      <c r="AN303" s="515">
        <f t="shared" si="532"/>
        <v>0</v>
      </c>
      <c r="AO303" s="515">
        <f t="shared" si="532"/>
        <v>0</v>
      </c>
      <c r="AP303" s="515">
        <f t="shared" si="532"/>
        <v>0</v>
      </c>
      <c r="AQ303" s="515">
        <f t="shared" si="532"/>
        <v>0</v>
      </c>
      <c r="AR303" s="515">
        <f t="shared" si="532"/>
        <v>0</v>
      </c>
      <c r="AS303" s="515">
        <f t="shared" si="532"/>
        <v>0</v>
      </c>
      <c r="AT303" s="515">
        <f t="shared" si="532"/>
        <v>0</v>
      </c>
      <c r="AU303" s="515">
        <f t="shared" si="532"/>
        <v>0</v>
      </c>
      <c r="AV303" s="515">
        <f t="shared" si="532"/>
        <v>0</v>
      </c>
      <c r="AW303" s="515">
        <f t="shared" si="532"/>
        <v>0</v>
      </c>
      <c r="AX303" s="515">
        <f t="shared" si="532"/>
        <v>0</v>
      </c>
      <c r="AY303" s="515">
        <f t="shared" si="532"/>
        <v>0</v>
      </c>
      <c r="AZ303" s="515">
        <f t="shared" si="532"/>
        <v>0</v>
      </c>
      <c r="BA303" s="515">
        <f t="shared" si="532"/>
        <v>0</v>
      </c>
      <c r="BB303" s="515">
        <f t="shared" si="532"/>
        <v>0</v>
      </c>
      <c r="BC303" s="515">
        <f t="shared" si="532"/>
        <v>0</v>
      </c>
      <c r="BD303" s="515">
        <f t="shared" si="532"/>
        <v>0</v>
      </c>
      <c r="BE303" s="515">
        <f t="shared" si="532"/>
        <v>0</v>
      </c>
      <c r="BF303" s="515">
        <f t="shared" si="532"/>
        <v>0</v>
      </c>
      <c r="BG303" s="515">
        <f t="shared" si="532"/>
        <v>0</v>
      </c>
      <c r="BH303" s="515">
        <f t="shared" si="532"/>
        <v>0</v>
      </c>
      <c r="BI303" s="515">
        <f t="shared" si="532"/>
        <v>0</v>
      </c>
      <c r="BJ303" s="515">
        <f t="shared" si="532"/>
        <v>0</v>
      </c>
      <c r="BK303" s="515">
        <f t="shared" si="532"/>
        <v>0</v>
      </c>
      <c r="BL303" s="515">
        <f t="shared" si="532"/>
        <v>0</v>
      </c>
      <c r="BM303" s="515">
        <f t="shared" si="532"/>
        <v>0</v>
      </c>
      <c r="BN303" s="515">
        <f t="shared" si="532"/>
        <v>0</v>
      </c>
      <c r="BO303" s="515">
        <f t="shared" si="532"/>
        <v>0</v>
      </c>
      <c r="BP303" s="515">
        <f t="shared" ref="BP303:EA303" si="533">IF(AND(BP$167&gt;EOMONTH($E133,$R133*(1-$O133)),BP$167&lt;=EOMONTH($E133,$R133*(1-$O133)+$S133*(1-$O133)+$T133*$O133)),-BP302,0)</f>
        <v>0</v>
      </c>
      <c r="BQ303" s="515">
        <f t="shared" si="533"/>
        <v>0</v>
      </c>
      <c r="BR303" s="515">
        <f t="shared" si="533"/>
        <v>0</v>
      </c>
      <c r="BS303" s="515">
        <f t="shared" si="533"/>
        <v>0</v>
      </c>
      <c r="BT303" s="515">
        <f t="shared" si="533"/>
        <v>0</v>
      </c>
      <c r="BU303" s="515">
        <f t="shared" si="533"/>
        <v>0</v>
      </c>
      <c r="BV303" s="515">
        <f t="shared" si="533"/>
        <v>0</v>
      </c>
      <c r="BW303" s="515">
        <f t="shared" si="533"/>
        <v>0</v>
      </c>
      <c r="BX303" s="515">
        <f t="shared" si="533"/>
        <v>0</v>
      </c>
      <c r="BY303" s="515">
        <f t="shared" si="533"/>
        <v>0</v>
      </c>
      <c r="BZ303" s="515">
        <f t="shared" si="533"/>
        <v>0</v>
      </c>
      <c r="CA303" s="515">
        <f t="shared" si="533"/>
        <v>0</v>
      </c>
      <c r="CB303" s="515">
        <f t="shared" si="533"/>
        <v>0</v>
      </c>
      <c r="CC303" s="515">
        <f t="shared" si="533"/>
        <v>0</v>
      </c>
      <c r="CD303" s="515">
        <f t="shared" si="533"/>
        <v>0</v>
      </c>
      <c r="CE303" s="515">
        <f t="shared" si="533"/>
        <v>0</v>
      </c>
      <c r="CF303" s="515">
        <f t="shared" si="533"/>
        <v>0</v>
      </c>
      <c r="CG303" s="515">
        <f t="shared" si="533"/>
        <v>0</v>
      </c>
      <c r="CH303" s="515">
        <f t="shared" si="533"/>
        <v>0</v>
      </c>
      <c r="CI303" s="515">
        <f t="shared" si="533"/>
        <v>0</v>
      </c>
      <c r="CJ303" s="515">
        <f t="shared" si="533"/>
        <v>0</v>
      </c>
      <c r="CK303" s="515">
        <f t="shared" si="533"/>
        <v>0</v>
      </c>
      <c r="CL303" s="515">
        <f t="shared" si="533"/>
        <v>0</v>
      </c>
      <c r="CM303" s="515">
        <f t="shared" si="533"/>
        <v>0</v>
      </c>
      <c r="CN303" s="515">
        <f t="shared" si="533"/>
        <v>0</v>
      </c>
      <c r="CO303" s="515">
        <f t="shared" si="533"/>
        <v>0</v>
      </c>
      <c r="CP303" s="515">
        <f t="shared" si="533"/>
        <v>0</v>
      </c>
      <c r="CQ303" s="515">
        <f t="shared" si="533"/>
        <v>0</v>
      </c>
      <c r="CR303" s="515">
        <f t="shared" si="533"/>
        <v>0</v>
      </c>
      <c r="CS303" s="515">
        <f t="shared" si="533"/>
        <v>0</v>
      </c>
      <c r="CT303" s="515">
        <f t="shared" si="533"/>
        <v>0</v>
      </c>
      <c r="CU303" s="515">
        <f t="shared" si="533"/>
        <v>0</v>
      </c>
      <c r="CV303" s="515">
        <f t="shared" si="533"/>
        <v>0</v>
      </c>
      <c r="CW303" s="515">
        <f t="shared" si="533"/>
        <v>0</v>
      </c>
      <c r="CX303" s="515">
        <f t="shared" si="533"/>
        <v>0</v>
      </c>
      <c r="CY303" s="515">
        <f t="shared" si="533"/>
        <v>0</v>
      </c>
      <c r="CZ303" s="515">
        <f t="shared" si="533"/>
        <v>0</v>
      </c>
      <c r="DA303" s="515">
        <f t="shared" si="533"/>
        <v>0</v>
      </c>
      <c r="DB303" s="515">
        <f t="shared" si="533"/>
        <v>0</v>
      </c>
      <c r="DC303" s="515">
        <f t="shared" si="533"/>
        <v>0</v>
      </c>
      <c r="DD303" s="515">
        <f t="shared" si="533"/>
        <v>0</v>
      </c>
      <c r="DE303" s="515">
        <f t="shared" si="533"/>
        <v>0</v>
      </c>
      <c r="DF303" s="515">
        <f t="shared" si="533"/>
        <v>0</v>
      </c>
      <c r="DG303" s="515">
        <f t="shared" si="533"/>
        <v>0</v>
      </c>
      <c r="DH303" s="515">
        <f t="shared" si="533"/>
        <v>0</v>
      </c>
      <c r="DI303" s="515">
        <f t="shared" si="533"/>
        <v>0</v>
      </c>
      <c r="DJ303" s="515">
        <f t="shared" si="533"/>
        <v>0</v>
      </c>
      <c r="DK303" s="515">
        <f t="shared" si="533"/>
        <v>0</v>
      </c>
      <c r="DL303" s="515">
        <f t="shared" si="533"/>
        <v>0</v>
      </c>
      <c r="DM303" s="515">
        <f t="shared" si="533"/>
        <v>0</v>
      </c>
      <c r="DN303" s="515">
        <f t="shared" si="533"/>
        <v>0</v>
      </c>
      <c r="DO303" s="515">
        <f t="shared" si="533"/>
        <v>0</v>
      </c>
      <c r="DP303" s="515">
        <f t="shared" si="533"/>
        <v>0</v>
      </c>
      <c r="DQ303" s="515">
        <f t="shared" si="533"/>
        <v>0</v>
      </c>
      <c r="DR303" s="515">
        <f t="shared" si="533"/>
        <v>0</v>
      </c>
      <c r="DS303" s="515">
        <f t="shared" si="533"/>
        <v>0</v>
      </c>
      <c r="DT303" s="515">
        <f t="shared" si="533"/>
        <v>0</v>
      </c>
      <c r="DU303" s="515">
        <f t="shared" si="533"/>
        <v>0</v>
      </c>
      <c r="DV303" s="515">
        <f t="shared" si="533"/>
        <v>0</v>
      </c>
      <c r="DW303" s="515">
        <f t="shared" si="533"/>
        <v>0</v>
      </c>
      <c r="DX303" s="515">
        <f t="shared" si="533"/>
        <v>0</v>
      </c>
      <c r="DY303" s="515">
        <f t="shared" si="533"/>
        <v>0</v>
      </c>
      <c r="DZ303" s="515">
        <f t="shared" si="533"/>
        <v>0</v>
      </c>
      <c r="EA303" s="515">
        <f t="shared" si="533"/>
        <v>0</v>
      </c>
      <c r="EB303" s="515">
        <f t="shared" ref="EB303:GM303" si="534">IF(AND(EB$167&gt;EOMONTH($E133,$R133*(1-$O133)),EB$167&lt;=EOMONTH($E133,$R133*(1-$O133)+$S133*(1-$O133)+$T133*$O133)),-EB302,0)</f>
        <v>0</v>
      </c>
      <c r="EC303" s="515">
        <f t="shared" si="534"/>
        <v>0</v>
      </c>
      <c r="ED303" s="515">
        <f t="shared" si="534"/>
        <v>0</v>
      </c>
      <c r="EE303" s="515">
        <f t="shared" si="534"/>
        <v>0</v>
      </c>
      <c r="EF303" s="515">
        <f t="shared" si="534"/>
        <v>0</v>
      </c>
      <c r="EG303" s="515">
        <f t="shared" si="534"/>
        <v>0</v>
      </c>
      <c r="EH303" s="515">
        <f t="shared" si="534"/>
        <v>0</v>
      </c>
      <c r="EI303" s="515">
        <f t="shared" si="534"/>
        <v>0</v>
      </c>
      <c r="EJ303" s="515">
        <f t="shared" si="534"/>
        <v>0</v>
      </c>
      <c r="EK303" s="515">
        <f t="shared" si="534"/>
        <v>0</v>
      </c>
      <c r="EL303" s="515">
        <f t="shared" si="534"/>
        <v>0</v>
      </c>
      <c r="EM303" s="515">
        <f t="shared" si="534"/>
        <v>0</v>
      </c>
      <c r="EN303" s="515">
        <f t="shared" si="534"/>
        <v>0</v>
      </c>
      <c r="EO303" s="515">
        <f t="shared" si="534"/>
        <v>0</v>
      </c>
      <c r="EP303" s="515">
        <f t="shared" si="534"/>
        <v>0</v>
      </c>
      <c r="EQ303" s="515">
        <f t="shared" si="534"/>
        <v>0</v>
      </c>
      <c r="ER303" s="515">
        <f t="shared" si="534"/>
        <v>0</v>
      </c>
      <c r="ES303" s="515">
        <f t="shared" si="534"/>
        <v>0</v>
      </c>
      <c r="ET303" s="515">
        <f t="shared" si="534"/>
        <v>0</v>
      </c>
      <c r="EU303" s="515">
        <f t="shared" si="534"/>
        <v>0</v>
      </c>
      <c r="EV303" s="515">
        <f t="shared" si="534"/>
        <v>0</v>
      </c>
      <c r="EW303" s="515">
        <f t="shared" si="534"/>
        <v>0</v>
      </c>
      <c r="EX303" s="515">
        <f t="shared" si="534"/>
        <v>0</v>
      </c>
      <c r="EY303" s="515">
        <f t="shared" si="534"/>
        <v>0</v>
      </c>
      <c r="EZ303" s="515">
        <f t="shared" si="534"/>
        <v>0</v>
      </c>
      <c r="FA303" s="515">
        <f t="shared" si="534"/>
        <v>0</v>
      </c>
      <c r="FB303" s="515">
        <f t="shared" si="534"/>
        <v>0</v>
      </c>
      <c r="FC303" s="515">
        <f t="shared" si="534"/>
        <v>0</v>
      </c>
      <c r="FD303" s="515">
        <f t="shared" si="534"/>
        <v>0</v>
      </c>
      <c r="FE303" s="515">
        <f t="shared" si="534"/>
        <v>0</v>
      </c>
      <c r="FF303" s="515">
        <f t="shared" si="534"/>
        <v>0</v>
      </c>
      <c r="FG303" s="515">
        <f t="shared" si="534"/>
        <v>0</v>
      </c>
      <c r="FH303" s="515">
        <f t="shared" si="534"/>
        <v>0</v>
      </c>
      <c r="FI303" s="515">
        <f t="shared" si="534"/>
        <v>0</v>
      </c>
      <c r="FJ303" s="515">
        <f t="shared" si="534"/>
        <v>0</v>
      </c>
      <c r="FK303" s="515">
        <f t="shared" si="534"/>
        <v>0</v>
      </c>
      <c r="FL303" s="515">
        <f t="shared" si="534"/>
        <v>0</v>
      </c>
      <c r="FM303" s="515">
        <f t="shared" si="534"/>
        <v>0</v>
      </c>
      <c r="FN303" s="515">
        <f t="shared" si="534"/>
        <v>0</v>
      </c>
      <c r="FO303" s="515">
        <f t="shared" si="534"/>
        <v>0</v>
      </c>
      <c r="FP303" s="515">
        <f t="shared" si="534"/>
        <v>0</v>
      </c>
      <c r="FQ303" s="515">
        <f t="shared" si="534"/>
        <v>0</v>
      </c>
      <c r="FR303" s="515">
        <f t="shared" si="534"/>
        <v>0</v>
      </c>
      <c r="FS303" s="515">
        <f t="shared" si="534"/>
        <v>0</v>
      </c>
      <c r="FT303" s="515">
        <f t="shared" si="534"/>
        <v>0</v>
      </c>
      <c r="FU303" s="515">
        <f t="shared" si="534"/>
        <v>0</v>
      </c>
      <c r="FV303" s="515">
        <f t="shared" si="534"/>
        <v>0</v>
      </c>
      <c r="FW303" s="515">
        <f t="shared" si="534"/>
        <v>0</v>
      </c>
      <c r="FX303" s="515">
        <f t="shared" si="534"/>
        <v>0</v>
      </c>
      <c r="FY303" s="515">
        <f t="shared" si="534"/>
        <v>0</v>
      </c>
      <c r="FZ303" s="515">
        <f t="shared" si="534"/>
        <v>0</v>
      </c>
      <c r="GA303" s="515">
        <f t="shared" si="534"/>
        <v>0</v>
      </c>
      <c r="GB303" s="515">
        <f t="shared" si="534"/>
        <v>0</v>
      </c>
      <c r="GC303" s="515">
        <f t="shared" si="534"/>
        <v>0</v>
      </c>
      <c r="GD303" s="515">
        <f t="shared" si="534"/>
        <v>0</v>
      </c>
      <c r="GE303" s="515">
        <f t="shared" si="534"/>
        <v>0</v>
      </c>
      <c r="GF303" s="515">
        <f t="shared" si="534"/>
        <v>0</v>
      </c>
      <c r="GG303" s="515">
        <f t="shared" si="534"/>
        <v>0</v>
      </c>
      <c r="GH303" s="515">
        <f t="shared" si="534"/>
        <v>0</v>
      </c>
      <c r="GI303" s="515">
        <f t="shared" si="534"/>
        <v>0</v>
      </c>
      <c r="GJ303" s="515">
        <f t="shared" si="534"/>
        <v>0</v>
      </c>
      <c r="GK303" s="515">
        <f t="shared" si="534"/>
        <v>0</v>
      </c>
      <c r="GL303" s="515">
        <f t="shared" si="534"/>
        <v>0</v>
      </c>
      <c r="GM303" s="515">
        <f t="shared" si="534"/>
        <v>0</v>
      </c>
      <c r="GN303" s="515">
        <f t="shared" ref="GN303:IY303" si="535">IF(AND(GN$167&gt;EOMONTH($E133,$R133*(1-$O133)),GN$167&lt;=EOMONTH($E133,$R133*(1-$O133)+$S133*(1-$O133)+$T133*$O133)),-GN302,0)</f>
        <v>0</v>
      </c>
      <c r="GO303" s="515">
        <f t="shared" si="535"/>
        <v>0</v>
      </c>
      <c r="GP303" s="515">
        <f t="shared" si="535"/>
        <v>0</v>
      </c>
      <c r="GQ303" s="515">
        <f t="shared" si="535"/>
        <v>0</v>
      </c>
      <c r="GR303" s="515">
        <f t="shared" si="535"/>
        <v>0</v>
      </c>
      <c r="GS303" s="515">
        <f t="shared" si="535"/>
        <v>0</v>
      </c>
      <c r="GT303" s="515">
        <f t="shared" si="535"/>
        <v>0</v>
      </c>
      <c r="GU303" s="515">
        <f t="shared" si="535"/>
        <v>0</v>
      </c>
      <c r="GV303" s="515">
        <f t="shared" si="535"/>
        <v>0</v>
      </c>
      <c r="GW303" s="515">
        <f t="shared" si="535"/>
        <v>0</v>
      </c>
      <c r="GX303" s="515">
        <f t="shared" si="535"/>
        <v>0</v>
      </c>
      <c r="GY303" s="515">
        <f t="shared" si="535"/>
        <v>0</v>
      </c>
      <c r="GZ303" s="515">
        <f t="shared" si="535"/>
        <v>0</v>
      </c>
      <c r="HA303" s="515">
        <f t="shared" si="535"/>
        <v>0</v>
      </c>
      <c r="HB303" s="515">
        <f t="shared" si="535"/>
        <v>0</v>
      </c>
      <c r="HC303" s="515">
        <f t="shared" si="535"/>
        <v>0</v>
      </c>
      <c r="HD303" s="515">
        <f t="shared" si="535"/>
        <v>0</v>
      </c>
      <c r="HE303" s="515">
        <f t="shared" si="535"/>
        <v>0</v>
      </c>
      <c r="HF303" s="515">
        <f t="shared" si="535"/>
        <v>0</v>
      </c>
      <c r="HG303" s="515">
        <f t="shared" si="535"/>
        <v>0</v>
      </c>
      <c r="HH303" s="515">
        <f t="shared" si="535"/>
        <v>0</v>
      </c>
      <c r="HI303" s="515">
        <f t="shared" si="535"/>
        <v>0</v>
      </c>
      <c r="HJ303" s="515">
        <f t="shared" si="535"/>
        <v>0</v>
      </c>
      <c r="HK303" s="515">
        <f t="shared" si="535"/>
        <v>0</v>
      </c>
      <c r="HL303" s="515">
        <f t="shared" si="535"/>
        <v>0</v>
      </c>
      <c r="HM303" s="515">
        <f t="shared" si="535"/>
        <v>0</v>
      </c>
      <c r="HN303" s="515">
        <f t="shared" si="535"/>
        <v>0</v>
      </c>
      <c r="HO303" s="515">
        <f t="shared" si="535"/>
        <v>0</v>
      </c>
      <c r="HP303" s="515">
        <f t="shared" si="535"/>
        <v>0</v>
      </c>
      <c r="HQ303" s="515">
        <f t="shared" si="535"/>
        <v>0</v>
      </c>
      <c r="HR303" s="515">
        <f t="shared" si="535"/>
        <v>0</v>
      </c>
      <c r="HS303" s="515">
        <f t="shared" si="535"/>
        <v>0</v>
      </c>
      <c r="HT303" s="515">
        <f t="shared" si="535"/>
        <v>0</v>
      </c>
      <c r="HU303" s="515">
        <f t="shared" si="535"/>
        <v>0</v>
      </c>
      <c r="HV303" s="515">
        <f t="shared" si="535"/>
        <v>0</v>
      </c>
      <c r="HW303" s="515">
        <f t="shared" si="535"/>
        <v>0</v>
      </c>
      <c r="HX303" s="515">
        <f t="shared" si="535"/>
        <v>0</v>
      </c>
      <c r="HY303" s="515">
        <f t="shared" si="535"/>
        <v>0</v>
      </c>
      <c r="HZ303" s="515">
        <f t="shared" si="535"/>
        <v>0</v>
      </c>
      <c r="IA303" s="515">
        <f t="shared" si="535"/>
        <v>0</v>
      </c>
      <c r="IB303" s="515">
        <f t="shared" si="535"/>
        <v>0</v>
      </c>
      <c r="IC303" s="515">
        <f t="shared" si="535"/>
        <v>0</v>
      </c>
      <c r="ID303" s="515">
        <f t="shared" si="535"/>
        <v>0</v>
      </c>
      <c r="IE303" s="515">
        <f t="shared" si="535"/>
        <v>0</v>
      </c>
      <c r="IF303" s="515">
        <f t="shared" si="535"/>
        <v>0</v>
      </c>
      <c r="IG303" s="515">
        <f t="shared" si="535"/>
        <v>0</v>
      </c>
      <c r="IH303" s="515">
        <f t="shared" si="535"/>
        <v>0</v>
      </c>
      <c r="II303" s="515">
        <f t="shared" si="535"/>
        <v>0</v>
      </c>
      <c r="IJ303" s="515">
        <f t="shared" si="535"/>
        <v>0</v>
      </c>
      <c r="IK303" s="515">
        <f t="shared" si="535"/>
        <v>0</v>
      </c>
      <c r="IL303" s="515">
        <f t="shared" si="535"/>
        <v>0</v>
      </c>
      <c r="IM303" s="515">
        <f t="shared" si="535"/>
        <v>0</v>
      </c>
      <c r="IN303" s="515">
        <f t="shared" si="535"/>
        <v>0</v>
      </c>
      <c r="IO303" s="515">
        <f t="shared" si="535"/>
        <v>0</v>
      </c>
      <c r="IP303" s="515">
        <f t="shared" si="535"/>
        <v>0</v>
      </c>
      <c r="IQ303" s="515">
        <f t="shared" si="535"/>
        <v>0</v>
      </c>
      <c r="IR303" s="515">
        <f t="shared" si="535"/>
        <v>0</v>
      </c>
      <c r="IS303" s="515">
        <f t="shared" si="535"/>
        <v>0</v>
      </c>
      <c r="IT303" s="515">
        <f t="shared" si="535"/>
        <v>0</v>
      </c>
      <c r="IU303" s="515">
        <f t="shared" si="535"/>
        <v>0</v>
      </c>
      <c r="IV303" s="515">
        <f t="shared" si="535"/>
        <v>0</v>
      </c>
      <c r="IW303" s="515">
        <f t="shared" si="535"/>
        <v>0</v>
      </c>
      <c r="IX303" s="515">
        <f t="shared" si="535"/>
        <v>0</v>
      </c>
      <c r="IY303" s="515">
        <f t="shared" si="535"/>
        <v>0</v>
      </c>
      <c r="IZ303" s="515">
        <f t="shared" ref="IZ303:LK303" si="536">IF(AND(IZ$167&gt;EOMONTH($E133,$R133*(1-$O133)),IZ$167&lt;=EOMONTH($E133,$R133*(1-$O133)+$S133*(1-$O133)+$T133*$O133)),-IZ302,0)</f>
        <v>0</v>
      </c>
      <c r="JA303" s="515">
        <f t="shared" si="536"/>
        <v>0</v>
      </c>
      <c r="JB303" s="515">
        <f t="shared" si="536"/>
        <v>0</v>
      </c>
      <c r="JC303" s="515">
        <f t="shared" si="536"/>
        <v>0</v>
      </c>
      <c r="JD303" s="515">
        <f t="shared" si="536"/>
        <v>0</v>
      </c>
      <c r="JE303" s="515">
        <f t="shared" si="536"/>
        <v>0</v>
      </c>
      <c r="JF303" s="515">
        <f t="shared" si="536"/>
        <v>0</v>
      </c>
      <c r="JG303" s="515">
        <f t="shared" si="536"/>
        <v>0</v>
      </c>
      <c r="JH303" s="515">
        <f t="shared" si="536"/>
        <v>0</v>
      </c>
      <c r="JI303" s="515">
        <f t="shared" si="536"/>
        <v>0</v>
      </c>
      <c r="JJ303" s="515">
        <f t="shared" si="536"/>
        <v>0</v>
      </c>
      <c r="JK303" s="515">
        <f t="shared" si="536"/>
        <v>0</v>
      </c>
      <c r="JL303" s="515">
        <f t="shared" si="536"/>
        <v>0</v>
      </c>
      <c r="JM303" s="515">
        <f t="shared" si="536"/>
        <v>0</v>
      </c>
      <c r="JN303" s="515">
        <f t="shared" si="536"/>
        <v>0</v>
      </c>
      <c r="JO303" s="515">
        <f t="shared" si="536"/>
        <v>0</v>
      </c>
      <c r="JP303" s="515">
        <f t="shared" si="536"/>
        <v>0</v>
      </c>
      <c r="JQ303" s="515">
        <f t="shared" si="536"/>
        <v>0</v>
      </c>
      <c r="JR303" s="515">
        <f t="shared" si="536"/>
        <v>0</v>
      </c>
      <c r="JS303" s="515">
        <f t="shared" si="536"/>
        <v>0</v>
      </c>
      <c r="JT303" s="515">
        <f t="shared" si="536"/>
        <v>0</v>
      </c>
      <c r="JU303" s="515">
        <f t="shared" si="536"/>
        <v>0</v>
      </c>
      <c r="JV303" s="515">
        <f t="shared" si="536"/>
        <v>0</v>
      </c>
      <c r="JW303" s="515">
        <f t="shared" si="536"/>
        <v>0</v>
      </c>
      <c r="JX303" s="515">
        <f t="shared" si="536"/>
        <v>0</v>
      </c>
      <c r="JY303" s="515">
        <f t="shared" si="536"/>
        <v>0</v>
      </c>
      <c r="JZ303" s="515">
        <f t="shared" si="536"/>
        <v>0</v>
      </c>
      <c r="KA303" s="515">
        <f t="shared" si="536"/>
        <v>0</v>
      </c>
      <c r="KB303" s="515">
        <f t="shared" si="536"/>
        <v>0</v>
      </c>
      <c r="KC303" s="515">
        <f t="shared" si="536"/>
        <v>0</v>
      </c>
      <c r="KD303" s="515">
        <f t="shared" si="536"/>
        <v>0</v>
      </c>
      <c r="KE303" s="515">
        <f t="shared" si="536"/>
        <v>0</v>
      </c>
      <c r="KF303" s="515">
        <f t="shared" si="536"/>
        <v>0</v>
      </c>
      <c r="KG303" s="515">
        <f t="shared" si="536"/>
        <v>0</v>
      </c>
      <c r="KH303" s="515">
        <f t="shared" si="536"/>
        <v>0</v>
      </c>
      <c r="KI303" s="515">
        <f t="shared" si="536"/>
        <v>0</v>
      </c>
      <c r="KJ303" s="515">
        <f t="shared" si="536"/>
        <v>0</v>
      </c>
      <c r="KK303" s="515">
        <f t="shared" si="536"/>
        <v>0</v>
      </c>
      <c r="KL303" s="515">
        <f t="shared" si="536"/>
        <v>0</v>
      </c>
      <c r="KM303" s="515">
        <f t="shared" si="536"/>
        <v>0</v>
      </c>
      <c r="KN303" s="515">
        <f t="shared" si="536"/>
        <v>0</v>
      </c>
      <c r="KO303" s="515">
        <f t="shared" si="536"/>
        <v>0</v>
      </c>
      <c r="KP303" s="515">
        <f t="shared" si="536"/>
        <v>0</v>
      </c>
      <c r="KQ303" s="515">
        <f t="shared" si="536"/>
        <v>0</v>
      </c>
      <c r="KR303" s="515">
        <f t="shared" si="536"/>
        <v>0</v>
      </c>
      <c r="KS303" s="515">
        <f t="shared" si="536"/>
        <v>0</v>
      </c>
      <c r="KT303" s="515">
        <f t="shared" si="536"/>
        <v>0</v>
      </c>
      <c r="KU303" s="515">
        <f t="shared" si="536"/>
        <v>0</v>
      </c>
      <c r="KV303" s="515">
        <f t="shared" si="536"/>
        <v>0</v>
      </c>
      <c r="KW303" s="515">
        <f t="shared" si="536"/>
        <v>0</v>
      </c>
      <c r="KX303" s="515">
        <f t="shared" si="536"/>
        <v>0</v>
      </c>
      <c r="KY303" s="515">
        <f t="shared" si="536"/>
        <v>0</v>
      </c>
      <c r="KZ303" s="515">
        <f t="shared" si="536"/>
        <v>0</v>
      </c>
      <c r="LA303" s="515">
        <f t="shared" si="536"/>
        <v>0</v>
      </c>
      <c r="LB303" s="515">
        <f t="shared" si="536"/>
        <v>0</v>
      </c>
      <c r="LC303" s="515">
        <f t="shared" si="536"/>
        <v>0</v>
      </c>
      <c r="LD303" s="515">
        <f t="shared" si="536"/>
        <v>0</v>
      </c>
      <c r="LE303" s="515">
        <f t="shared" si="536"/>
        <v>0</v>
      </c>
      <c r="LF303" s="515">
        <f t="shared" si="536"/>
        <v>0</v>
      </c>
      <c r="LG303" s="515">
        <f t="shared" si="536"/>
        <v>0</v>
      </c>
      <c r="LH303" s="515">
        <f t="shared" si="536"/>
        <v>0</v>
      </c>
      <c r="LI303" s="515">
        <f t="shared" si="536"/>
        <v>0</v>
      </c>
      <c r="LJ303" s="515">
        <f t="shared" si="536"/>
        <v>0</v>
      </c>
      <c r="LK303" s="515">
        <f t="shared" si="536"/>
        <v>0</v>
      </c>
      <c r="LL303" s="515">
        <f t="shared" ref="LL303:NK303" si="537">IF(AND(LL$167&gt;EOMONTH($E133,$R133*(1-$O133)),LL$167&lt;=EOMONTH($E133,$R133*(1-$O133)+$S133*(1-$O133)+$T133*$O133)),-LL302,0)</f>
        <v>0</v>
      </c>
      <c r="LM303" s="515">
        <f t="shared" si="537"/>
        <v>0</v>
      </c>
      <c r="LN303" s="515">
        <f t="shared" si="537"/>
        <v>0</v>
      </c>
      <c r="LO303" s="515">
        <f t="shared" si="537"/>
        <v>0</v>
      </c>
      <c r="LP303" s="515">
        <f t="shared" si="537"/>
        <v>0</v>
      </c>
      <c r="LQ303" s="515">
        <f t="shared" si="537"/>
        <v>0</v>
      </c>
      <c r="LR303" s="515">
        <f t="shared" si="537"/>
        <v>0</v>
      </c>
      <c r="LS303" s="515">
        <f t="shared" si="537"/>
        <v>0</v>
      </c>
      <c r="LT303" s="515">
        <f t="shared" si="537"/>
        <v>0</v>
      </c>
      <c r="LU303" s="515">
        <f t="shared" si="537"/>
        <v>0</v>
      </c>
      <c r="LV303" s="515">
        <f t="shared" si="537"/>
        <v>0</v>
      </c>
      <c r="LW303" s="515">
        <f t="shared" si="537"/>
        <v>0</v>
      </c>
      <c r="LX303" s="515">
        <f t="shared" si="537"/>
        <v>0</v>
      </c>
      <c r="LY303" s="515">
        <f t="shared" si="537"/>
        <v>0</v>
      </c>
      <c r="LZ303" s="515">
        <f t="shared" si="537"/>
        <v>0</v>
      </c>
      <c r="MA303" s="515">
        <f t="shared" si="537"/>
        <v>0</v>
      </c>
      <c r="MB303" s="515">
        <f t="shared" si="537"/>
        <v>0</v>
      </c>
      <c r="MC303" s="515">
        <f t="shared" si="537"/>
        <v>0</v>
      </c>
      <c r="MD303" s="515">
        <f t="shared" si="537"/>
        <v>0</v>
      </c>
      <c r="ME303" s="515">
        <f t="shared" si="537"/>
        <v>0</v>
      </c>
      <c r="MF303" s="515">
        <f t="shared" si="537"/>
        <v>0</v>
      </c>
      <c r="MG303" s="515">
        <f t="shared" si="537"/>
        <v>0</v>
      </c>
      <c r="MH303" s="515">
        <f t="shared" si="537"/>
        <v>0</v>
      </c>
      <c r="MI303" s="515">
        <f t="shared" si="537"/>
        <v>0</v>
      </c>
      <c r="MJ303" s="515">
        <f t="shared" si="537"/>
        <v>0</v>
      </c>
      <c r="MK303" s="515">
        <f t="shared" si="537"/>
        <v>0</v>
      </c>
      <c r="ML303" s="515">
        <f t="shared" si="537"/>
        <v>0</v>
      </c>
      <c r="MM303" s="515">
        <f t="shared" si="537"/>
        <v>0</v>
      </c>
      <c r="MN303" s="515">
        <f t="shared" si="537"/>
        <v>0</v>
      </c>
      <c r="MO303" s="515">
        <f t="shared" si="537"/>
        <v>0</v>
      </c>
      <c r="MP303" s="515">
        <f t="shared" si="537"/>
        <v>0</v>
      </c>
      <c r="MQ303" s="515">
        <f t="shared" si="537"/>
        <v>0</v>
      </c>
      <c r="MR303" s="515">
        <f t="shared" si="537"/>
        <v>0</v>
      </c>
      <c r="MS303" s="515">
        <f t="shared" si="537"/>
        <v>0</v>
      </c>
      <c r="MT303" s="515">
        <f t="shared" si="537"/>
        <v>0</v>
      </c>
      <c r="MU303" s="515">
        <f t="shared" si="537"/>
        <v>0</v>
      </c>
      <c r="MV303" s="515">
        <f t="shared" si="537"/>
        <v>0</v>
      </c>
      <c r="MW303" s="515">
        <f t="shared" si="537"/>
        <v>0</v>
      </c>
      <c r="MX303" s="515">
        <f t="shared" si="537"/>
        <v>0</v>
      </c>
      <c r="MY303" s="515">
        <f t="shared" si="537"/>
        <v>0</v>
      </c>
      <c r="MZ303" s="515">
        <f t="shared" si="537"/>
        <v>0</v>
      </c>
      <c r="NA303" s="515">
        <f t="shared" si="537"/>
        <v>0</v>
      </c>
      <c r="NB303" s="515">
        <f t="shared" si="537"/>
        <v>0</v>
      </c>
      <c r="NC303" s="515">
        <f t="shared" si="537"/>
        <v>0</v>
      </c>
      <c r="ND303" s="515">
        <f t="shared" si="537"/>
        <v>0</v>
      </c>
      <c r="NE303" s="515">
        <f t="shared" si="537"/>
        <v>0</v>
      </c>
      <c r="NF303" s="515">
        <f t="shared" si="537"/>
        <v>0</v>
      </c>
      <c r="NG303" s="515">
        <f t="shared" si="537"/>
        <v>0</v>
      </c>
      <c r="NH303" s="515">
        <f t="shared" si="537"/>
        <v>0</v>
      </c>
      <c r="NI303" s="515">
        <f t="shared" si="537"/>
        <v>0</v>
      </c>
      <c r="NJ303" s="515">
        <f t="shared" si="537"/>
        <v>0</v>
      </c>
      <c r="NK303" s="518">
        <f t="shared" si="537"/>
        <v>0</v>
      </c>
    </row>
    <row r="304" spans="1:375" s="384" customFormat="1" ht="13.8" x14ac:dyDescent="0.3">
      <c r="A304" s="517">
        <f t="shared" si="513"/>
        <v>0</v>
      </c>
      <c r="B304" s="421" t="s">
        <v>315</v>
      </c>
      <c r="C304" s="514" t="s">
        <v>335</v>
      </c>
      <c r="D304" s="515">
        <f>IF(OR(D$167&lt;=EOMONTH($E133,$R133*(1-$O133)),D$167&gt;EOMONTH($E133,$P133*12*(1-$O133)+$Q133*12*$O133+$R133*(1-$O133))),0,IF($X133="NNN",SUM(Expenses!B$14:B$18)*$F133,IF($X133="FSG",0,IF($X133="MG",SUMPRODUCT(Expenses!B$14:B$18,$Z133:$Z137)*$F133,MAX((Expenses!B$15-$AB133/12)*$AA133*$F133,0)+MAX((Expenses!B$14-$AB134/12)*$AA134*$F133,0)+MAX((Expenses!B$17-$AB135/12)*$AA135*$F133,0)+MAX((Expenses!B$16-$AB136/12)*$AA136*$F133,0)+MAX((Expenses!B$18-$AB137/12)*$AA137*$F133,0)))))</f>
        <v>0</v>
      </c>
      <c r="E304" s="515">
        <f>IF(OR(E$167&lt;=EOMONTH($E133,$R133*(1-$O133)),E$167&gt;EOMONTH($E133,$P133*12*(1-$O133)+$Q133*12*$O133+$R133*(1-$O133))),0,IF($X133="NNN",SUM(Expenses!C$14:C$18)*$F133,IF($X133="FSG",0,IF($X133="MG",SUMPRODUCT(Expenses!C$14:C$18,$Z133:$Z137)*$F133,MAX((Expenses!C$15-$AB133/12)*$AA133*$F133,0)+MAX((Expenses!C$14-$AB134/12)*$AA134*$F133,0)+MAX((Expenses!C$17-$AB135/12)*$AA135*$F133,0)+MAX((Expenses!C$16-$AB136/12)*$AA136*$F133,0)+MAX((Expenses!C$18-$AB137/12)*$AA137*$F133,0)))))</f>
        <v>0</v>
      </c>
      <c r="F304" s="515">
        <f>IF(OR(F$167&lt;=EOMONTH($E133,$R133*(1-$O133)),F$167&gt;EOMONTH($E133,$P133*12*(1-$O133)+$Q133*12*$O133+$R133*(1-$O133))),0,IF($X133="NNN",SUM(Expenses!D$14:D$18)*$F133,IF($X133="FSG",0,IF($X133="MG",SUMPRODUCT(Expenses!D$14:D$18,$Z133:$Z137)*$F133,MAX((Expenses!D$15-$AB133/12)*$AA133*$F133,0)+MAX((Expenses!D$14-$AB134/12)*$AA134*$F133,0)+MAX((Expenses!D$17-$AB135/12)*$AA135*$F133,0)+MAX((Expenses!D$16-$AB136/12)*$AA136*$F133,0)+MAX((Expenses!D$18-$AB137/12)*$AA137*$F133,0)))))</f>
        <v>0</v>
      </c>
      <c r="G304" s="515">
        <f>IF(OR(G$167&lt;=EOMONTH($E133,$R133*(1-$O133)),G$167&gt;EOMONTH($E133,$P133*12*(1-$O133)+$Q133*12*$O133+$R133*(1-$O133))),0,IF($X133="NNN",SUM(Expenses!E$14:E$18)*$F133,IF($X133="FSG",0,IF($X133="MG",SUMPRODUCT(Expenses!E$14:E$18,$Z133:$Z137)*$F133,MAX((Expenses!E$15-$AB133/12)*$AA133*$F133,0)+MAX((Expenses!E$14-$AB134/12)*$AA134*$F133,0)+MAX((Expenses!E$17-$AB135/12)*$AA135*$F133,0)+MAX((Expenses!E$16-$AB136/12)*$AA136*$F133,0)+MAX((Expenses!E$18-$AB137/12)*$AA137*$F133,0)))))</f>
        <v>0</v>
      </c>
      <c r="H304" s="515">
        <f>IF(OR(H$167&lt;=EOMONTH($E133,$R133*(1-$O133)),H$167&gt;EOMONTH($E133,$P133*12*(1-$O133)+$Q133*12*$O133+$R133*(1-$O133))),0,IF($X133="NNN",SUM(Expenses!F$14:F$18)*$F133,IF($X133="FSG",0,IF($X133="MG",SUMPRODUCT(Expenses!F$14:F$18,$Z133:$Z137)*$F133,MAX((Expenses!F$15-$AB133/12)*$AA133*$F133,0)+MAX((Expenses!F$14-$AB134/12)*$AA134*$F133,0)+MAX((Expenses!F$17-$AB135/12)*$AA135*$F133,0)+MAX((Expenses!F$16-$AB136/12)*$AA136*$F133,0)+MAX((Expenses!F$18-$AB137/12)*$AA137*$F133,0)))))</f>
        <v>0</v>
      </c>
      <c r="I304" s="515">
        <f>IF(OR(I$167&lt;=EOMONTH($E133,$R133*(1-$O133)),I$167&gt;EOMONTH($E133,$P133*12*(1-$O133)+$Q133*12*$O133+$R133*(1-$O133))),0,IF($X133="NNN",SUM(Expenses!G$14:G$18)*$F133,IF($X133="FSG",0,IF($X133="MG",SUMPRODUCT(Expenses!G$14:G$18,$Z133:$Z137)*$F133,MAX((Expenses!G$15-$AB133/12)*$AA133*$F133,0)+MAX((Expenses!G$14-$AB134/12)*$AA134*$F133,0)+MAX((Expenses!G$17-$AB135/12)*$AA135*$F133,0)+MAX((Expenses!G$16-$AB136/12)*$AA136*$F133,0)+MAX((Expenses!G$18-$AB137/12)*$AA137*$F133,0)))))</f>
        <v>0</v>
      </c>
      <c r="J304" s="515">
        <f>IF(OR(J$167&lt;=EOMONTH($E133,$R133*(1-$O133)),J$167&gt;EOMONTH($E133,$P133*12*(1-$O133)+$Q133*12*$O133+$R133*(1-$O133))),0,IF($X133="NNN",SUM(Expenses!H$14:H$18)*$F133,IF($X133="FSG",0,IF($X133="MG",SUMPRODUCT(Expenses!H$14:H$18,$Z133:$Z137)*$F133,MAX((Expenses!H$15-$AB133/12)*$AA133*$F133,0)+MAX((Expenses!H$14-$AB134/12)*$AA134*$F133,0)+MAX((Expenses!H$17-$AB135/12)*$AA135*$F133,0)+MAX((Expenses!H$16-$AB136/12)*$AA136*$F133,0)+MAX((Expenses!H$18-$AB137/12)*$AA137*$F133,0)))))</f>
        <v>0</v>
      </c>
      <c r="K304" s="515">
        <f>IF(OR(K$167&lt;=EOMONTH($E133,$R133*(1-$O133)),K$167&gt;EOMONTH($E133,$P133*12*(1-$O133)+$Q133*12*$O133+$R133*(1-$O133))),0,IF($X133="NNN",SUM(Expenses!I$14:I$18)*$F133,IF($X133="FSG",0,IF($X133="MG",SUMPRODUCT(Expenses!I$14:I$18,$Z133:$Z137)*$F133,MAX((Expenses!I$15-$AB133/12)*$AA133*$F133,0)+MAX((Expenses!I$14-$AB134/12)*$AA134*$F133,0)+MAX((Expenses!I$17-$AB135/12)*$AA135*$F133,0)+MAX((Expenses!I$16-$AB136/12)*$AA136*$F133,0)+MAX((Expenses!I$18-$AB137/12)*$AA137*$F133,0)))))</f>
        <v>0</v>
      </c>
      <c r="L304" s="515">
        <f>IF(OR(L$167&lt;=EOMONTH($E133,$R133*(1-$O133)),L$167&gt;EOMONTH($E133,$P133*12*(1-$O133)+$Q133*12*$O133+$R133*(1-$O133))),0,IF($X133="NNN",SUM(Expenses!J$14:J$18)*$F133,IF($X133="FSG",0,IF($X133="MG",SUMPRODUCT(Expenses!J$14:J$18,$Z133:$Z137)*$F133,MAX((Expenses!J$15-$AB133/12)*$AA133*$F133,0)+MAX((Expenses!J$14-$AB134/12)*$AA134*$F133,0)+MAX((Expenses!J$17-$AB135/12)*$AA135*$F133,0)+MAX((Expenses!J$16-$AB136/12)*$AA136*$F133,0)+MAX((Expenses!J$18-$AB137/12)*$AA137*$F133,0)))))</f>
        <v>0</v>
      </c>
      <c r="M304" s="515">
        <f>IF(OR(M$167&lt;=EOMONTH($E133,$R133*(1-$O133)),M$167&gt;EOMONTH($E133,$P133*12*(1-$O133)+$Q133*12*$O133+$R133*(1-$O133))),0,IF($X133="NNN",SUM(Expenses!K$14:K$18)*$F133,IF($X133="FSG",0,IF($X133="MG",SUMPRODUCT(Expenses!K$14:K$18,$Z133:$Z137)*$F133,MAX((Expenses!K$15-$AB133/12)*$AA133*$F133,0)+MAX((Expenses!K$14-$AB134/12)*$AA134*$F133,0)+MAX((Expenses!K$17-$AB135/12)*$AA135*$F133,0)+MAX((Expenses!K$16-$AB136/12)*$AA136*$F133,0)+MAX((Expenses!K$18-$AB137/12)*$AA137*$F133,0)))))</f>
        <v>0</v>
      </c>
      <c r="N304" s="515">
        <f>IF(OR(N$167&lt;=EOMONTH($E133,$R133*(1-$O133)),N$167&gt;EOMONTH($E133,$P133*12*(1-$O133)+$Q133*12*$O133+$R133*(1-$O133))),0,IF($X133="NNN",SUM(Expenses!L$14:L$18)*$F133,IF($X133="FSG",0,IF($X133="MG",SUMPRODUCT(Expenses!L$14:L$18,$Z133:$Z137)*$F133,MAX((Expenses!L$15-$AB133/12)*$AA133*$F133,0)+MAX((Expenses!L$14-$AB134/12)*$AA134*$F133,0)+MAX((Expenses!L$17-$AB135/12)*$AA135*$F133,0)+MAX((Expenses!L$16-$AB136/12)*$AA136*$F133,0)+MAX((Expenses!L$18-$AB137/12)*$AA137*$F133,0)))))</f>
        <v>0</v>
      </c>
      <c r="O304" s="515">
        <f>IF(OR(O$167&lt;=EOMONTH($E133,$R133*(1-$O133)),O$167&gt;EOMONTH($E133,$P133*12*(1-$O133)+$Q133*12*$O133+$R133*(1-$O133))),0,IF($X133="NNN",SUM(Expenses!M$14:M$18)*$F133,IF($X133="FSG",0,IF($X133="MG",SUMPRODUCT(Expenses!M$14:M$18,$Z133:$Z137)*$F133,MAX((Expenses!M$15-$AB133/12)*$AA133*$F133,0)+MAX((Expenses!M$14-$AB134/12)*$AA134*$F133,0)+MAX((Expenses!M$17-$AB135/12)*$AA135*$F133,0)+MAX((Expenses!M$16-$AB136/12)*$AA136*$F133,0)+MAX((Expenses!M$18-$AB137/12)*$AA137*$F133,0)))))</f>
        <v>0</v>
      </c>
      <c r="P304" s="515">
        <f>IF(OR(P$167&lt;=EOMONTH($E133,$R133*(1-$O133)),P$167&gt;EOMONTH($E133,$P133*12*(1-$O133)+$Q133*12*$O133+$R133*(1-$O133))),0,IF($X133="NNN",SUM(Expenses!N$14:N$18)*$F133,IF($X133="FSG",0,IF($X133="MG",SUMPRODUCT(Expenses!N$14:N$18,$Z133:$Z137)*$F133,MAX((Expenses!N$15-$AB133/12)*$AA133*$F133,0)+MAX((Expenses!N$14-$AB134/12)*$AA134*$F133,0)+MAX((Expenses!N$17-$AB135/12)*$AA135*$F133,0)+MAX((Expenses!N$16-$AB136/12)*$AA136*$F133,0)+MAX((Expenses!N$18-$AB137/12)*$AA137*$F133,0)))))</f>
        <v>0</v>
      </c>
      <c r="Q304" s="515">
        <f>IF(OR(Q$167&lt;=EOMONTH($E133,$R133*(1-$O133)),Q$167&gt;EOMONTH($E133,$P133*12*(1-$O133)+$Q133*12*$O133+$R133*(1-$O133))),0,IF($X133="NNN",SUM(Expenses!O$14:O$18)*$F133,IF($X133="FSG",0,IF($X133="MG",SUMPRODUCT(Expenses!O$14:O$18,$Z133:$Z137)*$F133,MAX((Expenses!O$15-$AB133/12)*$AA133*$F133,0)+MAX((Expenses!O$14-$AB134/12)*$AA134*$F133,0)+MAX((Expenses!O$17-$AB135/12)*$AA135*$F133,0)+MAX((Expenses!O$16-$AB136/12)*$AA136*$F133,0)+MAX((Expenses!O$18-$AB137/12)*$AA137*$F133,0)))))</f>
        <v>0</v>
      </c>
      <c r="R304" s="515">
        <f>IF(OR(R$167&lt;=EOMONTH($E133,$R133*(1-$O133)),R$167&gt;EOMONTH($E133,$P133*12*(1-$O133)+$Q133*12*$O133+$R133*(1-$O133))),0,IF($X133="NNN",SUM(Expenses!P$14:P$18)*$F133,IF($X133="FSG",0,IF($X133="MG",SUMPRODUCT(Expenses!P$14:P$18,$Z133:$Z137)*$F133,MAX((Expenses!P$15-$AB133/12)*$AA133*$F133,0)+MAX((Expenses!P$14-$AB134/12)*$AA134*$F133,0)+MAX((Expenses!P$17-$AB135/12)*$AA135*$F133,0)+MAX((Expenses!P$16-$AB136/12)*$AA136*$F133,0)+MAX((Expenses!P$18-$AB137/12)*$AA137*$F133,0)))))</f>
        <v>0</v>
      </c>
      <c r="S304" s="515">
        <f>IF(OR(S$167&lt;=EOMONTH($E133,$R133*(1-$O133)),S$167&gt;EOMONTH($E133,$P133*12*(1-$O133)+$Q133*12*$O133+$R133*(1-$O133))),0,IF($X133="NNN",SUM(Expenses!Q$14:Q$18)*$F133,IF($X133="FSG",0,IF($X133="MG",SUMPRODUCT(Expenses!Q$14:Q$18,$Z133:$Z137)*$F133,MAX((Expenses!Q$15-$AB133/12)*$AA133*$F133,0)+MAX((Expenses!Q$14-$AB134/12)*$AA134*$F133,0)+MAX((Expenses!Q$17-$AB135/12)*$AA135*$F133,0)+MAX((Expenses!Q$16-$AB136/12)*$AA136*$F133,0)+MAX((Expenses!Q$18-$AB137/12)*$AA137*$F133,0)))))</f>
        <v>0</v>
      </c>
      <c r="T304" s="515">
        <f>IF(OR(T$167&lt;=EOMONTH($E133,$R133*(1-$O133)),T$167&gt;EOMONTH($E133,$P133*12*(1-$O133)+$Q133*12*$O133+$R133*(1-$O133))),0,IF($X133="NNN",SUM(Expenses!R$14:R$18)*$F133,IF($X133="FSG",0,IF($X133="MG",SUMPRODUCT(Expenses!R$14:R$18,$Z133:$Z137)*$F133,MAX((Expenses!R$15-$AB133/12)*$AA133*$F133,0)+MAX((Expenses!R$14-$AB134/12)*$AA134*$F133,0)+MAX((Expenses!R$17-$AB135/12)*$AA135*$F133,0)+MAX((Expenses!R$16-$AB136/12)*$AA136*$F133,0)+MAX((Expenses!R$18-$AB137/12)*$AA137*$F133,0)))))</f>
        <v>0</v>
      </c>
      <c r="U304" s="515">
        <f>IF(OR(U$167&lt;=EOMONTH($E133,$R133*(1-$O133)),U$167&gt;EOMONTH($E133,$P133*12*(1-$O133)+$Q133*12*$O133+$R133*(1-$O133))),0,IF($X133="NNN",SUM(Expenses!S$14:S$18)*$F133,IF($X133="FSG",0,IF($X133="MG",SUMPRODUCT(Expenses!S$14:S$18,$Z133:$Z137)*$F133,MAX((Expenses!S$15-$AB133/12)*$AA133*$F133,0)+MAX((Expenses!S$14-$AB134/12)*$AA134*$F133,0)+MAX((Expenses!S$17-$AB135/12)*$AA135*$F133,0)+MAX((Expenses!S$16-$AB136/12)*$AA136*$F133,0)+MAX((Expenses!S$18-$AB137/12)*$AA137*$F133,0)))))</f>
        <v>0</v>
      </c>
      <c r="V304" s="515">
        <f>IF(OR(V$167&lt;=EOMONTH($E133,$R133*(1-$O133)),V$167&gt;EOMONTH($E133,$P133*12*(1-$O133)+$Q133*12*$O133+$R133*(1-$O133))),0,IF($X133="NNN",SUM(Expenses!T$14:T$18)*$F133,IF($X133="FSG",0,IF($X133="MG",SUMPRODUCT(Expenses!T$14:T$18,$Z133:$Z137)*$F133,MAX((Expenses!T$15-$AB133/12)*$AA133*$F133,0)+MAX((Expenses!T$14-$AB134/12)*$AA134*$F133,0)+MAX((Expenses!T$17-$AB135/12)*$AA135*$F133,0)+MAX((Expenses!T$16-$AB136/12)*$AA136*$F133,0)+MAX((Expenses!T$18-$AB137/12)*$AA137*$F133,0)))))</f>
        <v>0</v>
      </c>
      <c r="W304" s="515">
        <f>IF(OR(W$167&lt;=EOMONTH($E133,$R133*(1-$O133)),W$167&gt;EOMONTH($E133,$P133*12*(1-$O133)+$Q133*12*$O133+$R133*(1-$O133))),0,IF($X133="NNN",SUM(Expenses!U$14:U$18)*$F133,IF($X133="FSG",0,IF($X133="MG",SUMPRODUCT(Expenses!U$14:U$18,$Z133:$Z137)*$F133,MAX((Expenses!U$15-$AB133/12)*$AA133*$F133,0)+MAX((Expenses!U$14-$AB134/12)*$AA134*$F133,0)+MAX((Expenses!U$17-$AB135/12)*$AA135*$F133,0)+MAX((Expenses!U$16-$AB136/12)*$AA136*$F133,0)+MAX((Expenses!U$18-$AB137/12)*$AA137*$F133,0)))))</f>
        <v>0</v>
      </c>
      <c r="X304" s="515">
        <f>IF(OR(X$167&lt;=EOMONTH($E133,$R133*(1-$O133)),X$167&gt;EOMONTH($E133,$P133*12*(1-$O133)+$Q133*12*$O133+$R133*(1-$O133))),0,IF($X133="NNN",SUM(Expenses!V$14:V$18)*$F133,IF($X133="FSG",0,IF($X133="MG",SUMPRODUCT(Expenses!V$14:V$18,$Z133:$Z137)*$F133,MAX((Expenses!V$15-$AB133/12)*$AA133*$F133,0)+MAX((Expenses!V$14-$AB134/12)*$AA134*$F133,0)+MAX((Expenses!V$17-$AB135/12)*$AA135*$F133,0)+MAX((Expenses!V$16-$AB136/12)*$AA136*$F133,0)+MAX((Expenses!V$18-$AB137/12)*$AA137*$F133,0)))))</f>
        <v>0</v>
      </c>
      <c r="Y304" s="515">
        <f>IF(OR(Y$167&lt;=EOMONTH($E133,$R133*(1-$O133)),Y$167&gt;EOMONTH($E133,$P133*12*(1-$O133)+$Q133*12*$O133+$R133*(1-$O133))),0,IF($X133="NNN",SUM(Expenses!W$14:W$18)*$F133,IF($X133="FSG",0,IF($X133="MG",SUMPRODUCT(Expenses!W$14:W$18,$Z133:$Z137)*$F133,MAX((Expenses!W$15-$AB133/12)*$AA133*$F133,0)+MAX((Expenses!W$14-$AB134/12)*$AA134*$F133,0)+MAX((Expenses!W$17-$AB135/12)*$AA135*$F133,0)+MAX((Expenses!W$16-$AB136/12)*$AA136*$F133,0)+MAX((Expenses!W$18-$AB137/12)*$AA137*$F133,0)))))</f>
        <v>0</v>
      </c>
      <c r="Z304" s="515">
        <f>IF(OR(Z$167&lt;=EOMONTH($E133,$R133*(1-$O133)),Z$167&gt;EOMONTH($E133,$P133*12*(1-$O133)+$Q133*12*$O133+$R133*(1-$O133))),0,IF($X133="NNN",SUM(Expenses!X$14:X$18)*$F133,IF($X133="FSG",0,IF($X133="MG",SUMPRODUCT(Expenses!X$14:X$18,$Z133:$Z137)*$F133,MAX((Expenses!X$15-$AB133/12)*$AA133*$F133,0)+MAX((Expenses!X$14-$AB134/12)*$AA134*$F133,0)+MAX((Expenses!X$17-$AB135/12)*$AA135*$F133,0)+MAX((Expenses!X$16-$AB136/12)*$AA136*$F133,0)+MAX((Expenses!X$18-$AB137/12)*$AA137*$F133,0)))))</f>
        <v>0</v>
      </c>
      <c r="AA304" s="515">
        <f>IF(OR(AA$167&lt;=EOMONTH($E133,$R133*(1-$O133)),AA$167&gt;EOMONTH($E133,$P133*12*(1-$O133)+$Q133*12*$O133+$R133*(1-$O133))),0,IF($X133="NNN",SUM(Expenses!Y$14:Y$18)*$F133,IF($X133="FSG",0,IF($X133="MG",SUMPRODUCT(Expenses!Y$14:Y$18,$Z133:$Z137)*$F133,MAX((Expenses!Y$15-$AB133/12)*$AA133*$F133,0)+MAX((Expenses!Y$14-$AB134/12)*$AA134*$F133,0)+MAX((Expenses!Y$17-$AB135/12)*$AA135*$F133,0)+MAX((Expenses!Y$16-$AB136/12)*$AA136*$F133,0)+MAX((Expenses!Y$18-$AB137/12)*$AA137*$F133,0)))))</f>
        <v>0</v>
      </c>
      <c r="AB304" s="515">
        <f>IF(OR(AB$167&lt;=EOMONTH($E133,$R133*(1-$O133)),AB$167&gt;EOMONTH($E133,$P133*12*(1-$O133)+$Q133*12*$O133+$R133*(1-$O133))),0,IF($X133="NNN",SUM(Expenses!Z$14:Z$18)*$F133,IF($X133="FSG",0,IF($X133="MG",SUMPRODUCT(Expenses!Z$14:Z$18,$Z133:$Z137)*$F133,MAX((Expenses!Z$15-$AB133/12)*$AA133*$F133,0)+MAX((Expenses!Z$14-$AB134/12)*$AA134*$F133,0)+MAX((Expenses!Z$17-$AB135/12)*$AA135*$F133,0)+MAX((Expenses!Z$16-$AB136/12)*$AA136*$F133,0)+MAX((Expenses!Z$18-$AB137/12)*$AA137*$F133,0)))))</f>
        <v>0</v>
      </c>
      <c r="AC304" s="515">
        <f>IF(OR(AC$167&lt;=EOMONTH($E133,$R133*(1-$O133)),AC$167&gt;EOMONTH($E133,$P133*12*(1-$O133)+$Q133*12*$O133+$R133*(1-$O133))),0,IF($X133="NNN",SUM(Expenses!AA$14:AA$18)*$F133,IF($X133="FSG",0,IF($X133="MG",SUMPRODUCT(Expenses!AA$14:AA$18,$Z133:$Z137)*$F133,MAX((Expenses!AA$15-$AB133/12)*$AA133*$F133,0)+MAX((Expenses!AA$14-$AB134/12)*$AA134*$F133,0)+MAX((Expenses!AA$17-$AB135/12)*$AA135*$F133,0)+MAX((Expenses!AA$16-$AB136/12)*$AA136*$F133,0)+MAX((Expenses!AA$18-$AB137/12)*$AA137*$F133,0)))))</f>
        <v>0</v>
      </c>
      <c r="AD304" s="515">
        <f>IF(OR(AD$167&lt;=EOMONTH($E133,$R133*(1-$O133)),AD$167&gt;EOMONTH($E133,$P133*12*(1-$O133)+$Q133*12*$O133+$R133*(1-$O133))),0,IF($X133="NNN",SUM(Expenses!AB$14:AB$18)*$F133,IF($X133="FSG",0,IF($X133="MG",SUMPRODUCT(Expenses!AB$14:AB$18,$Z133:$Z137)*$F133,MAX((Expenses!AB$15-$AB133/12)*$AA133*$F133,0)+MAX((Expenses!AB$14-$AB134/12)*$AA134*$F133,0)+MAX((Expenses!AB$17-$AB135/12)*$AA135*$F133,0)+MAX((Expenses!AB$16-$AB136/12)*$AA136*$F133,0)+MAX((Expenses!AB$18-$AB137/12)*$AA137*$F133,0)))))</f>
        <v>0</v>
      </c>
      <c r="AE304" s="515">
        <f>IF(OR(AE$167&lt;=EOMONTH($E133,$R133*(1-$O133)),AE$167&gt;EOMONTH($E133,$P133*12*(1-$O133)+$Q133*12*$O133+$R133*(1-$O133))),0,IF($X133="NNN",SUM(Expenses!AC$14:AC$18)*$F133,IF($X133="FSG",0,IF($X133="MG",SUMPRODUCT(Expenses!AC$14:AC$18,$Z133:$Z137)*$F133,MAX((Expenses!AC$15-$AB133/12)*$AA133*$F133,0)+MAX((Expenses!AC$14-$AB134/12)*$AA134*$F133,0)+MAX((Expenses!AC$17-$AB135/12)*$AA135*$F133,0)+MAX((Expenses!AC$16-$AB136/12)*$AA136*$F133,0)+MAX((Expenses!AC$18-$AB137/12)*$AA137*$F133,0)))))</f>
        <v>0</v>
      </c>
      <c r="AF304" s="515">
        <f>IF(OR(AF$167&lt;=EOMONTH($E133,$R133*(1-$O133)),AF$167&gt;EOMONTH($E133,$P133*12*(1-$O133)+$Q133*12*$O133+$R133*(1-$O133))),0,IF($X133="NNN",SUM(Expenses!AD$14:AD$18)*$F133,IF($X133="FSG",0,IF($X133="MG",SUMPRODUCT(Expenses!AD$14:AD$18,$Z133:$Z137)*$F133,MAX((Expenses!AD$15-$AB133/12)*$AA133*$F133,0)+MAX((Expenses!AD$14-$AB134/12)*$AA134*$F133,0)+MAX((Expenses!AD$17-$AB135/12)*$AA135*$F133,0)+MAX((Expenses!AD$16-$AB136/12)*$AA136*$F133,0)+MAX((Expenses!AD$18-$AB137/12)*$AA137*$F133,0)))))</f>
        <v>0</v>
      </c>
      <c r="AG304" s="515">
        <f>IF(OR(AG$167&lt;=EOMONTH($E133,$R133*(1-$O133)),AG$167&gt;EOMONTH($E133,$P133*12*(1-$O133)+$Q133*12*$O133+$R133*(1-$O133))),0,IF($X133="NNN",SUM(Expenses!AE$14:AE$18)*$F133,IF($X133="FSG",0,IF($X133="MG",SUMPRODUCT(Expenses!AE$14:AE$18,$Z133:$Z137)*$F133,MAX((Expenses!AE$15-$AB133/12)*$AA133*$F133,0)+MAX((Expenses!AE$14-$AB134/12)*$AA134*$F133,0)+MAX((Expenses!AE$17-$AB135/12)*$AA135*$F133,0)+MAX((Expenses!AE$16-$AB136/12)*$AA136*$F133,0)+MAX((Expenses!AE$18-$AB137/12)*$AA137*$F133,0)))))</f>
        <v>0</v>
      </c>
      <c r="AH304" s="515">
        <f>IF(OR(AH$167&lt;=EOMONTH($E133,$R133*(1-$O133)),AH$167&gt;EOMONTH($E133,$P133*12*(1-$O133)+$Q133*12*$O133+$R133*(1-$O133))),0,IF($X133="NNN",SUM(Expenses!AF$14:AF$18)*$F133,IF($X133="FSG",0,IF($X133="MG",SUMPRODUCT(Expenses!AF$14:AF$18,$Z133:$Z137)*$F133,MAX((Expenses!AF$15-$AB133/12)*$AA133*$F133,0)+MAX((Expenses!AF$14-$AB134/12)*$AA134*$F133,0)+MAX((Expenses!AF$17-$AB135/12)*$AA135*$F133,0)+MAX((Expenses!AF$16-$AB136/12)*$AA136*$F133,0)+MAX((Expenses!AF$18-$AB137/12)*$AA137*$F133,0)))))</f>
        <v>0</v>
      </c>
      <c r="AI304" s="515">
        <f>IF(OR(AI$167&lt;=EOMONTH($E133,$R133*(1-$O133)),AI$167&gt;EOMONTH($E133,$P133*12*(1-$O133)+$Q133*12*$O133+$R133*(1-$O133))),0,IF($X133="NNN",SUM(Expenses!AG$14:AG$18)*$F133,IF($X133="FSG",0,IF($X133="MG",SUMPRODUCT(Expenses!AG$14:AG$18,$Z133:$Z137)*$F133,MAX((Expenses!AG$15-$AB133/12)*$AA133*$F133,0)+MAX((Expenses!AG$14-$AB134/12)*$AA134*$F133,0)+MAX((Expenses!AG$17-$AB135/12)*$AA135*$F133,0)+MAX((Expenses!AG$16-$AB136/12)*$AA136*$F133,0)+MAX((Expenses!AG$18-$AB137/12)*$AA137*$F133,0)))))</f>
        <v>0</v>
      </c>
      <c r="AJ304" s="515">
        <f>IF(OR(AJ$167&lt;=EOMONTH($E133,$R133*(1-$O133)),AJ$167&gt;EOMONTH($E133,$P133*12*(1-$O133)+$Q133*12*$O133+$R133*(1-$O133))),0,IF($X133="NNN",SUM(Expenses!AH$14:AH$18)*$F133,IF($X133="FSG",0,IF($X133="MG",SUMPRODUCT(Expenses!AH$14:AH$18,$Z133:$Z137)*$F133,MAX((Expenses!AH$15-$AB133/12)*$AA133*$F133,0)+MAX((Expenses!AH$14-$AB134/12)*$AA134*$F133,0)+MAX((Expenses!AH$17-$AB135/12)*$AA135*$F133,0)+MAX((Expenses!AH$16-$AB136/12)*$AA136*$F133,0)+MAX((Expenses!AH$18-$AB137/12)*$AA137*$F133,0)))))</f>
        <v>0</v>
      </c>
      <c r="AK304" s="515">
        <f>IF(OR(AK$167&lt;=EOMONTH($E133,$R133*(1-$O133)),AK$167&gt;EOMONTH($E133,$P133*12*(1-$O133)+$Q133*12*$O133+$R133*(1-$O133))),0,IF($X133="NNN",SUM(Expenses!AI$14:AI$18)*$F133,IF($X133="FSG",0,IF($X133="MG",SUMPRODUCT(Expenses!AI$14:AI$18,$Z133:$Z137)*$F133,MAX((Expenses!AI$15-$AB133/12)*$AA133*$F133,0)+MAX((Expenses!AI$14-$AB134/12)*$AA134*$F133,0)+MAX((Expenses!AI$17-$AB135/12)*$AA135*$F133,0)+MAX((Expenses!AI$16-$AB136/12)*$AA136*$F133,0)+MAX((Expenses!AI$18-$AB137/12)*$AA137*$F133,0)))))</f>
        <v>0</v>
      </c>
      <c r="AL304" s="515">
        <f>IF(OR(AL$167&lt;=EOMONTH($E133,$R133*(1-$O133)),AL$167&gt;EOMONTH($E133,$P133*12*(1-$O133)+$Q133*12*$O133+$R133*(1-$O133))),0,IF($X133="NNN",SUM(Expenses!AJ$14:AJ$18)*$F133,IF($X133="FSG",0,IF($X133="MG",SUMPRODUCT(Expenses!AJ$14:AJ$18,$Z133:$Z137)*$F133,MAX((Expenses!AJ$15-$AB133/12)*$AA133*$F133,0)+MAX((Expenses!AJ$14-$AB134/12)*$AA134*$F133,0)+MAX((Expenses!AJ$17-$AB135/12)*$AA135*$F133,0)+MAX((Expenses!AJ$16-$AB136/12)*$AA136*$F133,0)+MAX((Expenses!AJ$18-$AB137/12)*$AA137*$F133,0)))))</f>
        <v>0</v>
      </c>
      <c r="AM304" s="515">
        <f>IF(OR(AM$167&lt;=EOMONTH($E133,$R133*(1-$O133)),AM$167&gt;EOMONTH($E133,$P133*12*(1-$O133)+$Q133*12*$O133+$R133*(1-$O133))),0,IF($X133="NNN",SUM(Expenses!AK$14:AK$18)*$F133,IF($X133="FSG",0,IF($X133="MG",SUMPRODUCT(Expenses!AK$14:AK$18,$Z133:$Z137)*$F133,MAX((Expenses!AK$15-$AB133/12)*$AA133*$F133,0)+MAX((Expenses!AK$14-$AB134/12)*$AA134*$F133,0)+MAX((Expenses!AK$17-$AB135/12)*$AA135*$F133,0)+MAX((Expenses!AK$16-$AB136/12)*$AA136*$F133,0)+MAX((Expenses!AK$18-$AB137/12)*$AA137*$F133,0)))))</f>
        <v>0</v>
      </c>
      <c r="AN304" s="515">
        <f>IF(OR(AN$167&lt;=EOMONTH($E133,$R133*(1-$O133)),AN$167&gt;EOMONTH($E133,$P133*12*(1-$O133)+$Q133*12*$O133+$R133*(1-$O133))),0,IF($X133="NNN",SUM(Expenses!AL$14:AL$18)*$F133,IF($X133="FSG",0,IF($X133="MG",SUMPRODUCT(Expenses!AL$14:AL$18,$Z133:$Z137)*$F133,MAX((Expenses!AL$15-$AB133/12)*$AA133*$F133,0)+MAX((Expenses!AL$14-$AB134/12)*$AA134*$F133,0)+MAX((Expenses!AL$17-$AB135/12)*$AA135*$F133,0)+MAX((Expenses!AL$16-$AB136/12)*$AA136*$F133,0)+MAX((Expenses!AL$18-$AB137/12)*$AA137*$F133,0)))))</f>
        <v>0</v>
      </c>
      <c r="AO304" s="515">
        <f>IF(OR(AO$167&lt;=EOMONTH($E133,$R133*(1-$O133)),AO$167&gt;EOMONTH($E133,$P133*12*(1-$O133)+$Q133*12*$O133+$R133*(1-$O133))),0,IF($X133="NNN",SUM(Expenses!AM$14:AM$18)*$F133,IF($X133="FSG",0,IF($X133="MG",SUMPRODUCT(Expenses!AM$14:AM$18,$Z133:$Z137)*$F133,MAX((Expenses!AM$15-$AB133/12)*$AA133*$F133,0)+MAX((Expenses!AM$14-$AB134/12)*$AA134*$F133,0)+MAX((Expenses!AM$17-$AB135/12)*$AA135*$F133,0)+MAX((Expenses!AM$16-$AB136/12)*$AA136*$F133,0)+MAX((Expenses!AM$18-$AB137/12)*$AA137*$F133,0)))))</f>
        <v>0</v>
      </c>
      <c r="AP304" s="515">
        <f>IF(OR(AP$167&lt;=EOMONTH($E133,$R133*(1-$O133)),AP$167&gt;EOMONTH($E133,$P133*12*(1-$O133)+$Q133*12*$O133+$R133*(1-$O133))),0,IF($X133="NNN",SUM(Expenses!AN$14:AN$18)*$F133,IF($X133="FSG",0,IF($X133="MG",SUMPRODUCT(Expenses!AN$14:AN$18,$Z133:$Z137)*$F133,MAX((Expenses!AN$15-$AB133/12)*$AA133*$F133,0)+MAX((Expenses!AN$14-$AB134/12)*$AA134*$F133,0)+MAX((Expenses!AN$17-$AB135/12)*$AA135*$F133,0)+MAX((Expenses!AN$16-$AB136/12)*$AA136*$F133,0)+MAX((Expenses!AN$18-$AB137/12)*$AA137*$F133,0)))))</f>
        <v>0</v>
      </c>
      <c r="AQ304" s="515">
        <f>IF(OR(AQ$167&lt;=EOMONTH($E133,$R133*(1-$O133)),AQ$167&gt;EOMONTH($E133,$P133*12*(1-$O133)+$Q133*12*$O133+$R133*(1-$O133))),0,IF($X133="NNN",SUM(Expenses!AO$14:AO$18)*$F133,IF($X133="FSG",0,IF($X133="MG",SUMPRODUCT(Expenses!AO$14:AO$18,$Z133:$Z137)*$F133,MAX((Expenses!AO$15-$AB133/12)*$AA133*$F133,0)+MAX((Expenses!AO$14-$AB134/12)*$AA134*$F133,0)+MAX((Expenses!AO$17-$AB135/12)*$AA135*$F133,0)+MAX((Expenses!AO$16-$AB136/12)*$AA136*$F133,0)+MAX((Expenses!AO$18-$AB137/12)*$AA137*$F133,0)))))</f>
        <v>0</v>
      </c>
      <c r="AR304" s="515">
        <f>IF(OR(AR$167&lt;=EOMONTH($E133,$R133*(1-$O133)),AR$167&gt;EOMONTH($E133,$P133*12*(1-$O133)+$Q133*12*$O133+$R133*(1-$O133))),0,IF($X133="NNN",SUM(Expenses!AP$14:AP$18)*$F133,IF($X133="FSG",0,IF($X133="MG",SUMPRODUCT(Expenses!AP$14:AP$18,$Z133:$Z137)*$F133,MAX((Expenses!AP$15-$AB133/12)*$AA133*$F133,0)+MAX((Expenses!AP$14-$AB134/12)*$AA134*$F133,0)+MAX((Expenses!AP$17-$AB135/12)*$AA135*$F133,0)+MAX((Expenses!AP$16-$AB136/12)*$AA136*$F133,0)+MAX((Expenses!AP$18-$AB137/12)*$AA137*$F133,0)))))</f>
        <v>0</v>
      </c>
      <c r="AS304" s="515">
        <f>IF(OR(AS$167&lt;=EOMONTH($E133,$R133*(1-$O133)),AS$167&gt;EOMONTH($E133,$P133*12*(1-$O133)+$Q133*12*$O133+$R133*(1-$O133))),0,IF($X133="NNN",SUM(Expenses!AQ$14:AQ$18)*$F133,IF($X133="FSG",0,IF($X133="MG",SUMPRODUCT(Expenses!AQ$14:AQ$18,$Z133:$Z137)*$F133,MAX((Expenses!AQ$15-$AB133/12)*$AA133*$F133,0)+MAX((Expenses!AQ$14-$AB134/12)*$AA134*$F133,0)+MAX((Expenses!AQ$17-$AB135/12)*$AA135*$F133,0)+MAX((Expenses!AQ$16-$AB136/12)*$AA136*$F133,0)+MAX((Expenses!AQ$18-$AB137/12)*$AA137*$F133,0)))))</f>
        <v>0</v>
      </c>
      <c r="AT304" s="515">
        <f>IF(OR(AT$167&lt;=EOMONTH($E133,$R133*(1-$O133)),AT$167&gt;EOMONTH($E133,$P133*12*(1-$O133)+$Q133*12*$O133+$R133*(1-$O133))),0,IF($X133="NNN",SUM(Expenses!AR$14:AR$18)*$F133,IF($X133="FSG",0,IF($X133="MG",SUMPRODUCT(Expenses!AR$14:AR$18,$Z133:$Z137)*$F133,MAX((Expenses!AR$15-$AB133/12)*$AA133*$F133,0)+MAX((Expenses!AR$14-$AB134/12)*$AA134*$F133,0)+MAX((Expenses!AR$17-$AB135/12)*$AA135*$F133,0)+MAX((Expenses!AR$16-$AB136/12)*$AA136*$F133,0)+MAX((Expenses!AR$18-$AB137/12)*$AA137*$F133,0)))))</f>
        <v>0</v>
      </c>
      <c r="AU304" s="515">
        <f>IF(OR(AU$167&lt;=EOMONTH($E133,$R133*(1-$O133)),AU$167&gt;EOMONTH($E133,$P133*12*(1-$O133)+$Q133*12*$O133+$R133*(1-$O133))),0,IF($X133="NNN",SUM(Expenses!AS$14:AS$18)*$F133,IF($X133="FSG",0,IF($X133="MG",SUMPRODUCT(Expenses!AS$14:AS$18,$Z133:$Z137)*$F133,MAX((Expenses!AS$15-$AB133/12)*$AA133*$F133,0)+MAX((Expenses!AS$14-$AB134/12)*$AA134*$F133,0)+MAX((Expenses!AS$17-$AB135/12)*$AA135*$F133,0)+MAX((Expenses!AS$16-$AB136/12)*$AA136*$F133,0)+MAX((Expenses!AS$18-$AB137/12)*$AA137*$F133,0)))))</f>
        <v>0</v>
      </c>
      <c r="AV304" s="515">
        <f>IF(OR(AV$167&lt;=EOMONTH($E133,$R133*(1-$O133)),AV$167&gt;EOMONTH($E133,$P133*12*(1-$O133)+$Q133*12*$O133+$R133*(1-$O133))),0,IF($X133="NNN",SUM(Expenses!AT$14:AT$18)*$F133,IF($X133="FSG",0,IF($X133="MG",SUMPRODUCT(Expenses!AT$14:AT$18,$Z133:$Z137)*$F133,MAX((Expenses!AT$15-$AB133/12)*$AA133*$F133,0)+MAX((Expenses!AT$14-$AB134/12)*$AA134*$F133,0)+MAX((Expenses!AT$17-$AB135/12)*$AA135*$F133,0)+MAX((Expenses!AT$16-$AB136/12)*$AA136*$F133,0)+MAX((Expenses!AT$18-$AB137/12)*$AA137*$F133,0)))))</f>
        <v>0</v>
      </c>
      <c r="AW304" s="515">
        <f>IF(OR(AW$167&lt;=EOMONTH($E133,$R133*(1-$O133)),AW$167&gt;EOMONTH($E133,$P133*12*(1-$O133)+$Q133*12*$O133+$R133*(1-$O133))),0,IF($X133="NNN",SUM(Expenses!AU$14:AU$18)*$F133,IF($X133="FSG",0,IF($X133="MG",SUMPRODUCT(Expenses!AU$14:AU$18,$Z133:$Z137)*$F133,MAX((Expenses!AU$15-$AB133/12)*$AA133*$F133,0)+MAX((Expenses!AU$14-$AB134/12)*$AA134*$F133,0)+MAX((Expenses!AU$17-$AB135/12)*$AA135*$F133,0)+MAX((Expenses!AU$16-$AB136/12)*$AA136*$F133,0)+MAX((Expenses!AU$18-$AB137/12)*$AA137*$F133,0)))))</f>
        <v>0</v>
      </c>
      <c r="AX304" s="515">
        <f>IF(OR(AX$167&lt;=EOMONTH($E133,$R133*(1-$O133)),AX$167&gt;EOMONTH($E133,$P133*12*(1-$O133)+$Q133*12*$O133+$R133*(1-$O133))),0,IF($X133="NNN",SUM(Expenses!AV$14:AV$18)*$F133,IF($X133="FSG",0,IF($X133="MG",SUMPRODUCT(Expenses!AV$14:AV$18,$Z133:$Z137)*$F133,MAX((Expenses!AV$15-$AB133/12)*$AA133*$F133,0)+MAX((Expenses!AV$14-$AB134/12)*$AA134*$F133,0)+MAX((Expenses!AV$17-$AB135/12)*$AA135*$F133,0)+MAX((Expenses!AV$16-$AB136/12)*$AA136*$F133,0)+MAX((Expenses!AV$18-$AB137/12)*$AA137*$F133,0)))))</f>
        <v>0</v>
      </c>
      <c r="AY304" s="515">
        <f>IF(OR(AY$167&lt;=EOMONTH($E133,$R133*(1-$O133)),AY$167&gt;EOMONTH($E133,$P133*12*(1-$O133)+$Q133*12*$O133+$R133*(1-$O133))),0,IF($X133="NNN",SUM(Expenses!AW$14:AW$18)*$F133,IF($X133="FSG",0,IF($X133="MG",SUMPRODUCT(Expenses!AW$14:AW$18,$Z133:$Z137)*$F133,MAX((Expenses!AW$15-$AB133/12)*$AA133*$F133,0)+MAX((Expenses!AW$14-$AB134/12)*$AA134*$F133,0)+MAX((Expenses!AW$17-$AB135/12)*$AA135*$F133,0)+MAX((Expenses!AW$16-$AB136/12)*$AA136*$F133,0)+MAX((Expenses!AW$18-$AB137/12)*$AA137*$F133,0)))))</f>
        <v>0</v>
      </c>
      <c r="AZ304" s="515">
        <f>IF(OR(AZ$167&lt;=EOMONTH($E133,$R133*(1-$O133)),AZ$167&gt;EOMONTH($E133,$P133*12*(1-$O133)+$Q133*12*$O133+$R133*(1-$O133))),0,IF($X133="NNN",SUM(Expenses!AX$14:AX$18)*$F133,IF($X133="FSG",0,IF($X133="MG",SUMPRODUCT(Expenses!AX$14:AX$18,$Z133:$Z137)*$F133,MAX((Expenses!AX$15-$AB133/12)*$AA133*$F133,0)+MAX((Expenses!AX$14-$AB134/12)*$AA134*$F133,0)+MAX((Expenses!AX$17-$AB135/12)*$AA135*$F133,0)+MAX((Expenses!AX$16-$AB136/12)*$AA136*$F133,0)+MAX((Expenses!AX$18-$AB137/12)*$AA137*$F133,0)))))</f>
        <v>0</v>
      </c>
      <c r="BA304" s="515">
        <f>IF(OR(BA$167&lt;=EOMONTH($E133,$R133*(1-$O133)),BA$167&gt;EOMONTH($E133,$P133*12*(1-$O133)+$Q133*12*$O133+$R133*(1-$O133))),0,IF($X133="NNN",SUM(Expenses!AY$14:AY$18)*$F133,IF($X133="FSG",0,IF($X133="MG",SUMPRODUCT(Expenses!AY$14:AY$18,$Z133:$Z137)*$F133,MAX((Expenses!AY$15-$AB133/12)*$AA133*$F133,0)+MAX((Expenses!AY$14-$AB134/12)*$AA134*$F133,0)+MAX((Expenses!AY$17-$AB135/12)*$AA135*$F133,0)+MAX((Expenses!AY$16-$AB136/12)*$AA136*$F133,0)+MAX((Expenses!AY$18-$AB137/12)*$AA137*$F133,0)))))</f>
        <v>0</v>
      </c>
      <c r="BB304" s="515">
        <f>IF(OR(BB$167&lt;=EOMONTH($E133,$R133*(1-$O133)),BB$167&gt;EOMONTH($E133,$P133*12*(1-$O133)+$Q133*12*$O133+$R133*(1-$O133))),0,IF($X133="NNN",SUM(Expenses!AZ$14:AZ$18)*$F133,IF($X133="FSG",0,IF($X133="MG",SUMPRODUCT(Expenses!AZ$14:AZ$18,$Z133:$Z137)*$F133,MAX((Expenses!AZ$15-$AB133/12)*$AA133*$F133,0)+MAX((Expenses!AZ$14-$AB134/12)*$AA134*$F133,0)+MAX((Expenses!AZ$17-$AB135/12)*$AA135*$F133,0)+MAX((Expenses!AZ$16-$AB136/12)*$AA136*$F133,0)+MAX((Expenses!AZ$18-$AB137/12)*$AA137*$F133,0)))))</f>
        <v>0</v>
      </c>
      <c r="BC304" s="515">
        <f>IF(OR(BC$167&lt;=EOMONTH($E133,$R133*(1-$O133)),BC$167&gt;EOMONTH($E133,$P133*12*(1-$O133)+$Q133*12*$O133+$R133*(1-$O133))),0,IF($X133="NNN",SUM(Expenses!BA$14:BA$18)*$F133,IF($X133="FSG",0,IF($X133="MG",SUMPRODUCT(Expenses!BA$14:BA$18,$Z133:$Z137)*$F133,MAX((Expenses!BA$15-$AB133/12)*$AA133*$F133,0)+MAX((Expenses!BA$14-$AB134/12)*$AA134*$F133,0)+MAX((Expenses!BA$17-$AB135/12)*$AA135*$F133,0)+MAX((Expenses!BA$16-$AB136/12)*$AA136*$F133,0)+MAX((Expenses!BA$18-$AB137/12)*$AA137*$F133,0)))))</f>
        <v>0</v>
      </c>
      <c r="BD304" s="515">
        <f>IF(OR(BD$167&lt;=EOMONTH($E133,$R133*(1-$O133)),BD$167&gt;EOMONTH($E133,$P133*12*(1-$O133)+$Q133*12*$O133+$R133*(1-$O133))),0,IF($X133="NNN",SUM(Expenses!BB$14:BB$18)*$F133,IF($X133="FSG",0,IF($X133="MG",SUMPRODUCT(Expenses!BB$14:BB$18,$Z133:$Z137)*$F133,MAX((Expenses!BB$15-$AB133/12)*$AA133*$F133,0)+MAX((Expenses!BB$14-$AB134/12)*$AA134*$F133,0)+MAX((Expenses!BB$17-$AB135/12)*$AA135*$F133,0)+MAX((Expenses!BB$16-$AB136/12)*$AA136*$F133,0)+MAX((Expenses!BB$18-$AB137/12)*$AA137*$F133,0)))))</f>
        <v>0</v>
      </c>
      <c r="BE304" s="515">
        <f>IF(OR(BE$167&lt;=EOMONTH($E133,$R133*(1-$O133)),BE$167&gt;EOMONTH($E133,$P133*12*(1-$O133)+$Q133*12*$O133+$R133*(1-$O133))),0,IF($X133="NNN",SUM(Expenses!BC$14:BC$18)*$F133,IF($X133="FSG",0,IF($X133="MG",SUMPRODUCT(Expenses!BC$14:BC$18,$Z133:$Z137)*$F133,MAX((Expenses!BC$15-$AB133/12)*$AA133*$F133,0)+MAX((Expenses!BC$14-$AB134/12)*$AA134*$F133,0)+MAX((Expenses!BC$17-$AB135/12)*$AA135*$F133,0)+MAX((Expenses!BC$16-$AB136/12)*$AA136*$F133,0)+MAX((Expenses!BC$18-$AB137/12)*$AA137*$F133,0)))))</f>
        <v>0</v>
      </c>
      <c r="BF304" s="515">
        <f>IF(OR(BF$167&lt;=EOMONTH($E133,$R133*(1-$O133)),BF$167&gt;EOMONTH($E133,$P133*12*(1-$O133)+$Q133*12*$O133+$R133*(1-$O133))),0,IF($X133="NNN",SUM(Expenses!BD$14:BD$18)*$F133,IF($X133="FSG",0,IF($X133="MG",SUMPRODUCT(Expenses!BD$14:BD$18,$Z133:$Z137)*$F133,MAX((Expenses!BD$15-$AB133/12)*$AA133*$F133,0)+MAX((Expenses!BD$14-$AB134/12)*$AA134*$F133,0)+MAX((Expenses!BD$17-$AB135/12)*$AA135*$F133,0)+MAX((Expenses!BD$16-$AB136/12)*$AA136*$F133,0)+MAX((Expenses!BD$18-$AB137/12)*$AA137*$F133,0)))))</f>
        <v>0</v>
      </c>
      <c r="BG304" s="515">
        <f>IF(OR(BG$167&lt;=EOMONTH($E133,$R133*(1-$O133)),BG$167&gt;EOMONTH($E133,$P133*12*(1-$O133)+$Q133*12*$O133+$R133*(1-$O133))),0,IF($X133="NNN",SUM(Expenses!BE$14:BE$18)*$F133,IF($X133="FSG",0,IF($X133="MG",SUMPRODUCT(Expenses!BE$14:BE$18,$Z133:$Z137)*$F133,MAX((Expenses!BE$15-$AB133/12)*$AA133*$F133,0)+MAX((Expenses!BE$14-$AB134/12)*$AA134*$F133,0)+MAX((Expenses!BE$17-$AB135/12)*$AA135*$F133,0)+MAX((Expenses!BE$16-$AB136/12)*$AA136*$F133,0)+MAX((Expenses!BE$18-$AB137/12)*$AA137*$F133,0)))))</f>
        <v>0</v>
      </c>
      <c r="BH304" s="515">
        <f>IF(OR(BH$167&lt;=EOMONTH($E133,$R133*(1-$O133)),BH$167&gt;EOMONTH($E133,$P133*12*(1-$O133)+$Q133*12*$O133+$R133*(1-$O133))),0,IF($X133="NNN",SUM(Expenses!BF$14:BF$18)*$F133,IF($X133="FSG",0,IF($X133="MG",SUMPRODUCT(Expenses!BF$14:BF$18,$Z133:$Z137)*$F133,MAX((Expenses!BF$15-$AB133/12)*$AA133*$F133,0)+MAX((Expenses!BF$14-$AB134/12)*$AA134*$F133,0)+MAX((Expenses!BF$17-$AB135/12)*$AA135*$F133,0)+MAX((Expenses!BF$16-$AB136/12)*$AA136*$F133,0)+MAX((Expenses!BF$18-$AB137/12)*$AA137*$F133,0)))))</f>
        <v>0</v>
      </c>
      <c r="BI304" s="515">
        <f>IF(OR(BI$167&lt;=EOMONTH($E133,$R133*(1-$O133)),BI$167&gt;EOMONTH($E133,$P133*12*(1-$O133)+$Q133*12*$O133+$R133*(1-$O133))),0,IF($X133="NNN",SUM(Expenses!BG$14:BG$18)*$F133,IF($X133="FSG",0,IF($X133="MG",SUMPRODUCT(Expenses!BG$14:BG$18,$Z133:$Z137)*$F133,MAX((Expenses!BG$15-$AB133/12)*$AA133*$F133,0)+MAX((Expenses!BG$14-$AB134/12)*$AA134*$F133,0)+MAX((Expenses!BG$17-$AB135/12)*$AA135*$F133,0)+MAX((Expenses!BG$16-$AB136/12)*$AA136*$F133,0)+MAX((Expenses!BG$18-$AB137/12)*$AA137*$F133,0)))))</f>
        <v>0</v>
      </c>
      <c r="BJ304" s="515">
        <f>IF(OR(BJ$167&lt;=EOMONTH($E133,$R133*(1-$O133)),BJ$167&gt;EOMONTH($E133,$P133*12*(1-$O133)+$Q133*12*$O133+$R133*(1-$O133))),0,IF($X133="NNN",SUM(Expenses!BH$14:BH$18)*$F133,IF($X133="FSG",0,IF($X133="MG",SUMPRODUCT(Expenses!BH$14:BH$18,$Z133:$Z137)*$F133,MAX((Expenses!BH$15-$AB133/12)*$AA133*$F133,0)+MAX((Expenses!BH$14-$AB134/12)*$AA134*$F133,0)+MAX((Expenses!BH$17-$AB135/12)*$AA135*$F133,0)+MAX((Expenses!BH$16-$AB136/12)*$AA136*$F133,0)+MAX((Expenses!BH$18-$AB137/12)*$AA137*$F133,0)))))</f>
        <v>0</v>
      </c>
      <c r="BK304" s="515">
        <f>IF(OR(BK$167&lt;=EOMONTH($E133,$R133*(1-$O133)),BK$167&gt;EOMONTH($E133,$P133*12*(1-$O133)+$Q133*12*$O133+$R133*(1-$O133))),0,IF($X133="NNN",SUM(Expenses!BI$14:BI$18)*$F133,IF($X133="FSG",0,IF($X133="MG",SUMPRODUCT(Expenses!BI$14:BI$18,$Z133:$Z137)*$F133,MAX((Expenses!BI$15-$AB133/12)*$AA133*$F133,0)+MAX((Expenses!BI$14-$AB134/12)*$AA134*$F133,0)+MAX((Expenses!BI$17-$AB135/12)*$AA135*$F133,0)+MAX((Expenses!BI$16-$AB136/12)*$AA136*$F133,0)+MAX((Expenses!BI$18-$AB137/12)*$AA137*$F133,0)))))</f>
        <v>0</v>
      </c>
      <c r="BL304" s="515">
        <f>IF(OR(BL$167&lt;=EOMONTH($E133,$R133*(1-$O133)),BL$167&gt;EOMONTH($E133,$P133*12*(1-$O133)+$Q133*12*$O133+$R133*(1-$O133))),0,IF($X133="NNN",SUM(Expenses!BJ$14:BJ$18)*$F133,IF($X133="FSG",0,IF($X133="MG",SUMPRODUCT(Expenses!BJ$14:BJ$18,$Z133:$Z137)*$F133,MAX((Expenses!BJ$15-$AB133/12)*$AA133*$F133,0)+MAX((Expenses!BJ$14-$AB134/12)*$AA134*$F133,0)+MAX((Expenses!BJ$17-$AB135/12)*$AA135*$F133,0)+MAX((Expenses!BJ$16-$AB136/12)*$AA136*$F133,0)+MAX((Expenses!BJ$18-$AB137/12)*$AA137*$F133,0)))))</f>
        <v>0</v>
      </c>
      <c r="BM304" s="515">
        <f>IF(OR(BM$167&lt;=EOMONTH($E133,$R133*(1-$O133)),BM$167&gt;EOMONTH($E133,$P133*12*(1-$O133)+$Q133*12*$O133+$R133*(1-$O133))),0,IF($X133="NNN",SUM(Expenses!BK$14:BK$18)*$F133,IF($X133="FSG",0,IF($X133="MG",SUMPRODUCT(Expenses!BK$14:BK$18,$Z133:$Z137)*$F133,MAX((Expenses!BK$15-$AB133/12)*$AA133*$F133,0)+MAX((Expenses!BK$14-$AB134/12)*$AA134*$F133,0)+MAX((Expenses!BK$17-$AB135/12)*$AA135*$F133,0)+MAX((Expenses!BK$16-$AB136/12)*$AA136*$F133,0)+MAX((Expenses!BK$18-$AB137/12)*$AA137*$F133,0)))))</f>
        <v>0</v>
      </c>
      <c r="BN304" s="515">
        <f>IF(OR(BN$167&lt;=EOMONTH($E133,$R133*(1-$O133)),BN$167&gt;EOMONTH($E133,$P133*12*(1-$O133)+$Q133*12*$O133+$R133*(1-$O133))),0,IF($X133="NNN",SUM(Expenses!BL$14:BL$18)*$F133,IF($X133="FSG",0,IF($X133="MG",SUMPRODUCT(Expenses!BL$14:BL$18,$Z133:$Z137)*$F133,MAX((Expenses!BL$15-$AB133/12)*$AA133*$F133,0)+MAX((Expenses!BL$14-$AB134/12)*$AA134*$F133,0)+MAX((Expenses!BL$17-$AB135/12)*$AA135*$F133,0)+MAX((Expenses!BL$16-$AB136/12)*$AA136*$F133,0)+MAX((Expenses!BL$18-$AB137/12)*$AA137*$F133,0)))))</f>
        <v>0</v>
      </c>
      <c r="BO304" s="515">
        <f>IF(OR(BO$167&lt;=EOMONTH($E133,$R133*(1-$O133)),BO$167&gt;EOMONTH($E133,$P133*12*(1-$O133)+$Q133*12*$O133+$R133*(1-$O133))),0,IF($X133="NNN",SUM(Expenses!BM$14:BM$18)*$F133,IF($X133="FSG",0,IF($X133="MG",SUMPRODUCT(Expenses!BM$14:BM$18,$Z133:$Z137)*$F133,MAX((Expenses!BM$15-$AB133/12)*$AA133*$F133,0)+MAX((Expenses!BM$14-$AB134/12)*$AA134*$F133,0)+MAX((Expenses!BM$17-$AB135/12)*$AA135*$F133,0)+MAX((Expenses!BM$16-$AB136/12)*$AA136*$F133,0)+MAX((Expenses!BM$18-$AB137/12)*$AA137*$F133,0)))))</f>
        <v>0</v>
      </c>
      <c r="BP304" s="515">
        <f>IF(OR(BP$167&lt;=EOMONTH($E133,$R133*(1-$O133)),BP$167&gt;EOMONTH($E133,$P133*12*(1-$O133)+$Q133*12*$O133+$R133*(1-$O133))),0,IF($X133="NNN",SUM(Expenses!BN$14:BN$18)*$F133,IF($X133="FSG",0,IF($X133="MG",SUMPRODUCT(Expenses!BN$14:BN$18,$Z133:$Z137)*$F133,MAX((Expenses!BN$15-$AB133/12)*$AA133*$F133,0)+MAX((Expenses!BN$14-$AB134/12)*$AA134*$F133,0)+MAX((Expenses!BN$17-$AB135/12)*$AA135*$F133,0)+MAX((Expenses!BN$16-$AB136/12)*$AA136*$F133,0)+MAX((Expenses!BN$18-$AB137/12)*$AA137*$F133,0)))))</f>
        <v>0</v>
      </c>
      <c r="BQ304" s="515">
        <f>IF(OR(BQ$167&lt;=EOMONTH($E133,$R133*(1-$O133)),BQ$167&gt;EOMONTH($E133,$P133*12*(1-$O133)+$Q133*12*$O133+$R133*(1-$O133))),0,IF($X133="NNN",SUM(Expenses!BO$14:BO$18)*$F133,IF($X133="FSG",0,IF($X133="MG",SUMPRODUCT(Expenses!BO$14:BO$18,$Z133:$Z137)*$F133,MAX((Expenses!BO$15-$AB133/12)*$AA133*$F133,0)+MAX((Expenses!BO$14-$AB134/12)*$AA134*$F133,0)+MAX((Expenses!BO$17-$AB135/12)*$AA135*$F133,0)+MAX((Expenses!BO$16-$AB136/12)*$AA136*$F133,0)+MAX((Expenses!BO$18-$AB137/12)*$AA137*$F133,0)))))</f>
        <v>0</v>
      </c>
      <c r="BR304" s="515">
        <f>IF(OR(BR$167&lt;=EOMONTH($E133,$R133*(1-$O133)),BR$167&gt;EOMONTH($E133,$P133*12*(1-$O133)+$Q133*12*$O133+$R133*(1-$O133))),0,IF($X133="NNN",SUM(Expenses!BP$14:BP$18)*$F133,IF($X133="FSG",0,IF($X133="MG",SUMPRODUCT(Expenses!BP$14:BP$18,$Z133:$Z137)*$F133,MAX((Expenses!BP$15-$AB133/12)*$AA133*$F133,0)+MAX((Expenses!BP$14-$AB134/12)*$AA134*$F133,0)+MAX((Expenses!BP$17-$AB135/12)*$AA135*$F133,0)+MAX((Expenses!BP$16-$AB136/12)*$AA136*$F133,0)+MAX((Expenses!BP$18-$AB137/12)*$AA137*$F133,0)))))</f>
        <v>0</v>
      </c>
      <c r="BS304" s="515">
        <f>IF(OR(BS$167&lt;=EOMONTH($E133,$R133*(1-$O133)),BS$167&gt;EOMONTH($E133,$P133*12*(1-$O133)+$Q133*12*$O133+$R133*(1-$O133))),0,IF($X133="NNN",SUM(Expenses!BQ$14:BQ$18)*$F133,IF($X133="FSG",0,IF($X133="MG",SUMPRODUCT(Expenses!BQ$14:BQ$18,$Z133:$Z137)*$F133,MAX((Expenses!BQ$15-$AB133/12)*$AA133*$F133,0)+MAX((Expenses!BQ$14-$AB134/12)*$AA134*$F133,0)+MAX((Expenses!BQ$17-$AB135/12)*$AA135*$F133,0)+MAX((Expenses!BQ$16-$AB136/12)*$AA136*$F133,0)+MAX((Expenses!BQ$18-$AB137/12)*$AA137*$F133,0)))))</f>
        <v>0</v>
      </c>
      <c r="BT304" s="515">
        <f>IF(OR(BT$167&lt;=EOMONTH($E133,$R133*(1-$O133)),BT$167&gt;EOMONTH($E133,$P133*12*(1-$O133)+$Q133*12*$O133+$R133*(1-$O133))),0,IF($X133="NNN",SUM(Expenses!BR$14:BR$18)*$F133,IF($X133="FSG",0,IF($X133="MG",SUMPRODUCT(Expenses!BR$14:BR$18,$Z133:$Z137)*$F133,MAX((Expenses!BR$15-$AB133/12)*$AA133*$F133,0)+MAX((Expenses!BR$14-$AB134/12)*$AA134*$F133,0)+MAX((Expenses!BR$17-$AB135/12)*$AA135*$F133,0)+MAX((Expenses!BR$16-$AB136/12)*$AA136*$F133,0)+MAX((Expenses!BR$18-$AB137/12)*$AA137*$F133,0)))))</f>
        <v>0</v>
      </c>
      <c r="BU304" s="515">
        <f>IF(OR(BU$167&lt;=EOMONTH($E133,$R133*(1-$O133)),BU$167&gt;EOMONTH($E133,$P133*12*(1-$O133)+$Q133*12*$O133+$R133*(1-$O133))),0,IF($X133="NNN",SUM(Expenses!BS$14:BS$18)*$F133,IF($X133="FSG",0,IF($X133="MG",SUMPRODUCT(Expenses!BS$14:BS$18,$Z133:$Z137)*$F133,MAX((Expenses!BS$15-$AB133/12)*$AA133*$F133,0)+MAX((Expenses!BS$14-$AB134/12)*$AA134*$F133,0)+MAX((Expenses!BS$17-$AB135/12)*$AA135*$F133,0)+MAX((Expenses!BS$16-$AB136/12)*$AA136*$F133,0)+MAX((Expenses!BS$18-$AB137/12)*$AA137*$F133,0)))))</f>
        <v>0</v>
      </c>
      <c r="BV304" s="515">
        <f>IF(OR(BV$167&lt;=EOMONTH($E133,$R133*(1-$O133)),BV$167&gt;EOMONTH($E133,$P133*12*(1-$O133)+$Q133*12*$O133+$R133*(1-$O133))),0,IF($X133="NNN",SUM(Expenses!BT$14:BT$18)*$F133,IF($X133="FSG",0,IF($X133="MG",SUMPRODUCT(Expenses!BT$14:BT$18,$Z133:$Z137)*$F133,MAX((Expenses!BT$15-$AB133/12)*$AA133*$F133,0)+MAX((Expenses!BT$14-$AB134/12)*$AA134*$F133,0)+MAX((Expenses!BT$17-$AB135/12)*$AA135*$F133,0)+MAX((Expenses!BT$16-$AB136/12)*$AA136*$F133,0)+MAX((Expenses!BT$18-$AB137/12)*$AA137*$F133,0)))))</f>
        <v>0</v>
      </c>
      <c r="BW304" s="515">
        <f>IF(OR(BW$167&lt;=EOMONTH($E133,$R133*(1-$O133)),BW$167&gt;EOMONTH($E133,$P133*12*(1-$O133)+$Q133*12*$O133+$R133*(1-$O133))),0,IF($X133="NNN",SUM(Expenses!BU$14:BU$18)*$F133,IF($X133="FSG",0,IF($X133="MG",SUMPRODUCT(Expenses!BU$14:BU$18,$Z133:$Z137)*$F133,MAX((Expenses!BU$15-$AB133/12)*$AA133*$F133,0)+MAX((Expenses!BU$14-$AB134/12)*$AA134*$F133,0)+MAX((Expenses!BU$17-$AB135/12)*$AA135*$F133,0)+MAX((Expenses!BU$16-$AB136/12)*$AA136*$F133,0)+MAX((Expenses!BU$18-$AB137/12)*$AA137*$F133,0)))))</f>
        <v>0</v>
      </c>
      <c r="BX304" s="515">
        <f>IF(OR(BX$167&lt;=EOMONTH($E133,$R133*(1-$O133)),BX$167&gt;EOMONTH($E133,$P133*12*(1-$O133)+$Q133*12*$O133+$R133*(1-$O133))),0,IF($X133="NNN",SUM(Expenses!BV$14:BV$18)*$F133,IF($X133="FSG",0,IF($X133="MG",SUMPRODUCT(Expenses!BV$14:BV$18,$Z133:$Z137)*$F133,MAX((Expenses!BV$15-$AB133/12)*$AA133*$F133,0)+MAX((Expenses!BV$14-$AB134/12)*$AA134*$F133,0)+MAX((Expenses!BV$17-$AB135/12)*$AA135*$F133,0)+MAX((Expenses!BV$16-$AB136/12)*$AA136*$F133,0)+MAX((Expenses!BV$18-$AB137/12)*$AA137*$F133,0)))))</f>
        <v>0</v>
      </c>
      <c r="BY304" s="515">
        <f>IF(OR(BY$167&lt;=EOMONTH($E133,$R133*(1-$O133)),BY$167&gt;EOMONTH($E133,$P133*12*(1-$O133)+$Q133*12*$O133+$R133*(1-$O133))),0,IF($X133="NNN",SUM(Expenses!BW$14:BW$18)*$F133,IF($X133="FSG",0,IF($X133="MG",SUMPRODUCT(Expenses!BW$14:BW$18,$Z133:$Z137)*$F133,MAX((Expenses!BW$15-$AB133/12)*$AA133*$F133,0)+MAX((Expenses!BW$14-$AB134/12)*$AA134*$F133,0)+MAX((Expenses!BW$17-$AB135/12)*$AA135*$F133,0)+MAX((Expenses!BW$16-$AB136/12)*$AA136*$F133,0)+MAX((Expenses!BW$18-$AB137/12)*$AA137*$F133,0)))))</f>
        <v>0</v>
      </c>
      <c r="BZ304" s="515">
        <f>IF(OR(BZ$167&lt;=EOMONTH($E133,$R133*(1-$O133)),BZ$167&gt;EOMONTH($E133,$P133*12*(1-$O133)+$Q133*12*$O133+$R133*(1-$O133))),0,IF($X133="NNN",SUM(Expenses!BX$14:BX$18)*$F133,IF($X133="FSG",0,IF($X133="MG",SUMPRODUCT(Expenses!BX$14:BX$18,$Z133:$Z137)*$F133,MAX((Expenses!BX$15-$AB133/12)*$AA133*$F133,0)+MAX((Expenses!BX$14-$AB134/12)*$AA134*$F133,0)+MAX((Expenses!BX$17-$AB135/12)*$AA135*$F133,0)+MAX((Expenses!BX$16-$AB136/12)*$AA136*$F133,0)+MAX((Expenses!BX$18-$AB137/12)*$AA137*$F133,0)))))</f>
        <v>0</v>
      </c>
      <c r="CA304" s="515">
        <f>IF(OR(CA$167&lt;=EOMONTH($E133,$R133*(1-$O133)),CA$167&gt;EOMONTH($E133,$P133*12*(1-$O133)+$Q133*12*$O133+$R133*(1-$O133))),0,IF($X133="NNN",SUM(Expenses!BY$14:BY$18)*$F133,IF($X133="FSG",0,IF($X133="MG",SUMPRODUCT(Expenses!BY$14:BY$18,$Z133:$Z137)*$F133,MAX((Expenses!BY$15-$AB133/12)*$AA133*$F133,0)+MAX((Expenses!BY$14-$AB134/12)*$AA134*$F133,0)+MAX((Expenses!BY$17-$AB135/12)*$AA135*$F133,0)+MAX((Expenses!BY$16-$AB136/12)*$AA136*$F133,0)+MAX((Expenses!BY$18-$AB137/12)*$AA137*$F133,0)))))</f>
        <v>0</v>
      </c>
      <c r="CB304" s="515">
        <f>IF(OR(CB$167&lt;=EOMONTH($E133,$R133*(1-$O133)),CB$167&gt;EOMONTH($E133,$P133*12*(1-$O133)+$Q133*12*$O133+$R133*(1-$O133))),0,IF($X133="NNN",SUM(Expenses!BZ$14:BZ$18)*$F133,IF($X133="FSG",0,IF($X133="MG",SUMPRODUCT(Expenses!BZ$14:BZ$18,$Z133:$Z137)*$F133,MAX((Expenses!BZ$15-$AB133/12)*$AA133*$F133,0)+MAX((Expenses!BZ$14-$AB134/12)*$AA134*$F133,0)+MAX((Expenses!BZ$17-$AB135/12)*$AA135*$F133,0)+MAX((Expenses!BZ$16-$AB136/12)*$AA136*$F133,0)+MAX((Expenses!BZ$18-$AB137/12)*$AA137*$F133,0)))))</f>
        <v>0</v>
      </c>
      <c r="CC304" s="515">
        <f>IF(OR(CC$167&lt;=EOMONTH($E133,$R133*(1-$O133)),CC$167&gt;EOMONTH($E133,$P133*12*(1-$O133)+$Q133*12*$O133+$R133*(1-$O133))),0,IF($X133="NNN",SUM(Expenses!CA$14:CA$18)*$F133,IF($X133="FSG",0,IF($X133="MG",SUMPRODUCT(Expenses!CA$14:CA$18,$Z133:$Z137)*$F133,MAX((Expenses!CA$15-$AB133/12)*$AA133*$F133,0)+MAX((Expenses!CA$14-$AB134/12)*$AA134*$F133,0)+MAX((Expenses!CA$17-$AB135/12)*$AA135*$F133,0)+MAX((Expenses!CA$16-$AB136/12)*$AA136*$F133,0)+MAX((Expenses!CA$18-$AB137/12)*$AA137*$F133,0)))))</f>
        <v>0</v>
      </c>
      <c r="CD304" s="515">
        <f>IF(OR(CD$167&lt;=EOMONTH($E133,$R133*(1-$O133)),CD$167&gt;EOMONTH($E133,$P133*12*(1-$O133)+$Q133*12*$O133+$R133*(1-$O133))),0,IF($X133="NNN",SUM(Expenses!CB$14:CB$18)*$F133,IF($X133="FSG",0,IF($X133="MG",SUMPRODUCT(Expenses!CB$14:CB$18,$Z133:$Z137)*$F133,MAX((Expenses!CB$15-$AB133/12)*$AA133*$F133,0)+MAX((Expenses!CB$14-$AB134/12)*$AA134*$F133,0)+MAX((Expenses!CB$17-$AB135/12)*$AA135*$F133,0)+MAX((Expenses!CB$16-$AB136/12)*$AA136*$F133,0)+MAX((Expenses!CB$18-$AB137/12)*$AA137*$F133,0)))))</f>
        <v>0</v>
      </c>
      <c r="CE304" s="515">
        <f>IF(OR(CE$167&lt;=EOMONTH($E133,$R133*(1-$O133)),CE$167&gt;EOMONTH($E133,$P133*12*(1-$O133)+$Q133*12*$O133+$R133*(1-$O133))),0,IF($X133="NNN",SUM(Expenses!CC$14:CC$18)*$F133,IF($X133="FSG",0,IF($X133="MG",SUMPRODUCT(Expenses!CC$14:CC$18,$Z133:$Z137)*$F133,MAX((Expenses!CC$15-$AB133/12)*$AA133*$F133,0)+MAX((Expenses!CC$14-$AB134/12)*$AA134*$F133,0)+MAX((Expenses!CC$17-$AB135/12)*$AA135*$F133,0)+MAX((Expenses!CC$16-$AB136/12)*$AA136*$F133,0)+MAX((Expenses!CC$18-$AB137/12)*$AA137*$F133,0)))))</f>
        <v>0</v>
      </c>
      <c r="CF304" s="515">
        <f>IF(OR(CF$167&lt;=EOMONTH($E133,$R133*(1-$O133)),CF$167&gt;EOMONTH($E133,$P133*12*(1-$O133)+$Q133*12*$O133+$R133*(1-$O133))),0,IF($X133="NNN",SUM(Expenses!CD$14:CD$18)*$F133,IF($X133="FSG",0,IF($X133="MG",SUMPRODUCT(Expenses!CD$14:CD$18,$Z133:$Z137)*$F133,MAX((Expenses!CD$15-$AB133/12)*$AA133*$F133,0)+MAX((Expenses!CD$14-$AB134/12)*$AA134*$F133,0)+MAX((Expenses!CD$17-$AB135/12)*$AA135*$F133,0)+MAX((Expenses!CD$16-$AB136/12)*$AA136*$F133,0)+MAX((Expenses!CD$18-$AB137/12)*$AA137*$F133,0)))))</f>
        <v>0</v>
      </c>
      <c r="CG304" s="515">
        <f>IF(OR(CG$167&lt;=EOMONTH($E133,$R133*(1-$O133)),CG$167&gt;EOMONTH($E133,$P133*12*(1-$O133)+$Q133*12*$O133+$R133*(1-$O133))),0,IF($X133="NNN",SUM(Expenses!CE$14:CE$18)*$F133,IF($X133="FSG",0,IF($X133="MG",SUMPRODUCT(Expenses!CE$14:CE$18,$Z133:$Z137)*$F133,MAX((Expenses!CE$15-$AB133/12)*$AA133*$F133,0)+MAX((Expenses!CE$14-$AB134/12)*$AA134*$F133,0)+MAX((Expenses!CE$17-$AB135/12)*$AA135*$F133,0)+MAX((Expenses!CE$16-$AB136/12)*$AA136*$F133,0)+MAX((Expenses!CE$18-$AB137/12)*$AA137*$F133,0)))))</f>
        <v>0</v>
      </c>
      <c r="CH304" s="515">
        <f>IF(OR(CH$167&lt;=EOMONTH($E133,$R133*(1-$O133)),CH$167&gt;EOMONTH($E133,$P133*12*(1-$O133)+$Q133*12*$O133+$R133*(1-$O133))),0,IF($X133="NNN",SUM(Expenses!CF$14:CF$18)*$F133,IF($X133="FSG",0,IF($X133="MG",SUMPRODUCT(Expenses!CF$14:CF$18,$Z133:$Z137)*$F133,MAX((Expenses!CF$15-$AB133/12)*$AA133*$F133,0)+MAX((Expenses!CF$14-$AB134/12)*$AA134*$F133,0)+MAX((Expenses!CF$17-$AB135/12)*$AA135*$F133,0)+MAX((Expenses!CF$16-$AB136/12)*$AA136*$F133,0)+MAX((Expenses!CF$18-$AB137/12)*$AA137*$F133,0)))))</f>
        <v>0</v>
      </c>
      <c r="CI304" s="515">
        <f>IF(OR(CI$167&lt;=EOMONTH($E133,$R133*(1-$O133)),CI$167&gt;EOMONTH($E133,$P133*12*(1-$O133)+$Q133*12*$O133+$R133*(1-$O133))),0,IF($X133="NNN",SUM(Expenses!CG$14:CG$18)*$F133,IF($X133="FSG",0,IF($X133="MG",SUMPRODUCT(Expenses!CG$14:CG$18,$Z133:$Z137)*$F133,MAX((Expenses!CG$15-$AB133/12)*$AA133*$F133,0)+MAX((Expenses!CG$14-$AB134/12)*$AA134*$F133,0)+MAX((Expenses!CG$17-$AB135/12)*$AA135*$F133,0)+MAX((Expenses!CG$16-$AB136/12)*$AA136*$F133,0)+MAX((Expenses!CG$18-$AB137/12)*$AA137*$F133,0)))))</f>
        <v>0</v>
      </c>
      <c r="CJ304" s="515">
        <f>IF(OR(CJ$167&lt;=EOMONTH($E133,$R133*(1-$O133)),CJ$167&gt;EOMONTH($E133,$P133*12*(1-$O133)+$Q133*12*$O133+$R133*(1-$O133))),0,IF($X133="NNN",SUM(Expenses!CH$14:CH$18)*$F133,IF($X133="FSG",0,IF($X133="MG",SUMPRODUCT(Expenses!CH$14:CH$18,$Z133:$Z137)*$F133,MAX((Expenses!CH$15-$AB133/12)*$AA133*$F133,0)+MAX((Expenses!CH$14-$AB134/12)*$AA134*$F133,0)+MAX((Expenses!CH$17-$AB135/12)*$AA135*$F133,0)+MAX((Expenses!CH$16-$AB136/12)*$AA136*$F133,0)+MAX((Expenses!CH$18-$AB137/12)*$AA137*$F133,0)))))</f>
        <v>0</v>
      </c>
      <c r="CK304" s="515">
        <f>IF(OR(CK$167&lt;=EOMONTH($E133,$R133*(1-$O133)),CK$167&gt;EOMONTH($E133,$P133*12*(1-$O133)+$Q133*12*$O133+$R133*(1-$O133))),0,IF($X133="NNN",SUM(Expenses!CI$14:CI$18)*$F133,IF($X133="FSG",0,IF($X133="MG",SUMPRODUCT(Expenses!CI$14:CI$18,$Z133:$Z137)*$F133,MAX((Expenses!CI$15-$AB133/12)*$AA133*$F133,0)+MAX((Expenses!CI$14-$AB134/12)*$AA134*$F133,0)+MAX((Expenses!CI$17-$AB135/12)*$AA135*$F133,0)+MAX((Expenses!CI$16-$AB136/12)*$AA136*$F133,0)+MAX((Expenses!CI$18-$AB137/12)*$AA137*$F133,0)))))</f>
        <v>0</v>
      </c>
      <c r="CL304" s="515">
        <f>IF(OR(CL$167&lt;=EOMONTH($E133,$R133*(1-$O133)),CL$167&gt;EOMONTH($E133,$P133*12*(1-$O133)+$Q133*12*$O133+$R133*(1-$O133))),0,IF($X133="NNN",SUM(Expenses!CJ$14:CJ$18)*$F133,IF($X133="FSG",0,IF($X133="MG",SUMPRODUCT(Expenses!CJ$14:CJ$18,$Z133:$Z137)*$F133,MAX((Expenses!CJ$15-$AB133/12)*$AA133*$F133,0)+MAX((Expenses!CJ$14-$AB134/12)*$AA134*$F133,0)+MAX((Expenses!CJ$17-$AB135/12)*$AA135*$F133,0)+MAX((Expenses!CJ$16-$AB136/12)*$AA136*$F133,0)+MAX((Expenses!CJ$18-$AB137/12)*$AA137*$F133,0)))))</f>
        <v>0</v>
      </c>
      <c r="CM304" s="515">
        <f>IF(OR(CM$167&lt;=EOMONTH($E133,$R133*(1-$O133)),CM$167&gt;EOMONTH($E133,$P133*12*(1-$O133)+$Q133*12*$O133+$R133*(1-$O133))),0,IF($X133="NNN",SUM(Expenses!CK$14:CK$18)*$F133,IF($X133="FSG",0,IF($X133="MG",SUMPRODUCT(Expenses!CK$14:CK$18,$Z133:$Z137)*$F133,MAX((Expenses!CK$15-$AB133/12)*$AA133*$F133,0)+MAX((Expenses!CK$14-$AB134/12)*$AA134*$F133,0)+MAX((Expenses!CK$17-$AB135/12)*$AA135*$F133,0)+MAX((Expenses!CK$16-$AB136/12)*$AA136*$F133,0)+MAX((Expenses!CK$18-$AB137/12)*$AA137*$F133,0)))))</f>
        <v>0</v>
      </c>
      <c r="CN304" s="515">
        <f>IF(OR(CN$167&lt;=EOMONTH($E133,$R133*(1-$O133)),CN$167&gt;EOMONTH($E133,$P133*12*(1-$O133)+$Q133*12*$O133+$R133*(1-$O133))),0,IF($X133="NNN",SUM(Expenses!CL$14:CL$18)*$F133,IF($X133="FSG",0,IF($X133="MG",SUMPRODUCT(Expenses!CL$14:CL$18,$Z133:$Z137)*$F133,MAX((Expenses!CL$15-$AB133/12)*$AA133*$F133,0)+MAX((Expenses!CL$14-$AB134/12)*$AA134*$F133,0)+MAX((Expenses!CL$17-$AB135/12)*$AA135*$F133,0)+MAX((Expenses!CL$16-$AB136/12)*$AA136*$F133,0)+MAX((Expenses!CL$18-$AB137/12)*$AA137*$F133,0)))))</f>
        <v>0</v>
      </c>
      <c r="CO304" s="515">
        <f>IF(OR(CO$167&lt;=EOMONTH($E133,$R133*(1-$O133)),CO$167&gt;EOMONTH($E133,$P133*12*(1-$O133)+$Q133*12*$O133+$R133*(1-$O133))),0,IF($X133="NNN",SUM(Expenses!CM$14:CM$18)*$F133,IF($X133="FSG",0,IF($X133="MG",SUMPRODUCT(Expenses!CM$14:CM$18,$Z133:$Z137)*$F133,MAX((Expenses!CM$15-$AB133/12)*$AA133*$F133,0)+MAX((Expenses!CM$14-$AB134/12)*$AA134*$F133,0)+MAX((Expenses!CM$17-$AB135/12)*$AA135*$F133,0)+MAX((Expenses!CM$16-$AB136/12)*$AA136*$F133,0)+MAX((Expenses!CM$18-$AB137/12)*$AA137*$F133,0)))))</f>
        <v>0</v>
      </c>
      <c r="CP304" s="515">
        <f>IF(OR(CP$167&lt;=EOMONTH($E133,$R133*(1-$O133)),CP$167&gt;EOMONTH($E133,$P133*12*(1-$O133)+$Q133*12*$O133+$R133*(1-$O133))),0,IF($X133="NNN",SUM(Expenses!CN$14:CN$18)*$F133,IF($X133="FSG",0,IF($X133="MG",SUMPRODUCT(Expenses!CN$14:CN$18,$Z133:$Z137)*$F133,MAX((Expenses!CN$15-$AB133/12)*$AA133*$F133,0)+MAX((Expenses!CN$14-$AB134/12)*$AA134*$F133,0)+MAX((Expenses!CN$17-$AB135/12)*$AA135*$F133,0)+MAX((Expenses!CN$16-$AB136/12)*$AA136*$F133,0)+MAX((Expenses!CN$18-$AB137/12)*$AA137*$F133,0)))))</f>
        <v>0</v>
      </c>
      <c r="CQ304" s="515">
        <f>IF(OR(CQ$167&lt;=EOMONTH($E133,$R133*(1-$O133)),CQ$167&gt;EOMONTH($E133,$P133*12*(1-$O133)+$Q133*12*$O133+$R133*(1-$O133))),0,IF($X133="NNN",SUM(Expenses!CO$14:CO$18)*$F133,IF($X133="FSG",0,IF($X133="MG",SUMPRODUCT(Expenses!CO$14:CO$18,$Z133:$Z137)*$F133,MAX((Expenses!CO$15-$AB133/12)*$AA133*$F133,0)+MAX((Expenses!CO$14-$AB134/12)*$AA134*$F133,0)+MAX((Expenses!CO$17-$AB135/12)*$AA135*$F133,0)+MAX((Expenses!CO$16-$AB136/12)*$AA136*$F133,0)+MAX((Expenses!CO$18-$AB137/12)*$AA137*$F133,0)))))</f>
        <v>0</v>
      </c>
      <c r="CR304" s="515">
        <f>IF(OR(CR$167&lt;=EOMONTH($E133,$R133*(1-$O133)),CR$167&gt;EOMONTH($E133,$P133*12*(1-$O133)+$Q133*12*$O133+$R133*(1-$O133))),0,IF($X133="NNN",SUM(Expenses!CP$14:CP$18)*$F133,IF($X133="FSG",0,IF($X133="MG",SUMPRODUCT(Expenses!CP$14:CP$18,$Z133:$Z137)*$F133,MAX((Expenses!CP$15-$AB133/12)*$AA133*$F133,0)+MAX((Expenses!CP$14-$AB134/12)*$AA134*$F133,0)+MAX((Expenses!CP$17-$AB135/12)*$AA135*$F133,0)+MAX((Expenses!CP$16-$AB136/12)*$AA136*$F133,0)+MAX((Expenses!CP$18-$AB137/12)*$AA137*$F133,0)))))</f>
        <v>0</v>
      </c>
      <c r="CS304" s="515">
        <f>IF(OR(CS$167&lt;=EOMONTH($E133,$R133*(1-$O133)),CS$167&gt;EOMONTH($E133,$P133*12*(1-$O133)+$Q133*12*$O133+$R133*(1-$O133))),0,IF($X133="NNN",SUM(Expenses!CQ$14:CQ$18)*$F133,IF($X133="FSG",0,IF($X133="MG",SUMPRODUCT(Expenses!CQ$14:CQ$18,$Z133:$Z137)*$F133,MAX((Expenses!CQ$15-$AB133/12)*$AA133*$F133,0)+MAX((Expenses!CQ$14-$AB134/12)*$AA134*$F133,0)+MAX((Expenses!CQ$17-$AB135/12)*$AA135*$F133,0)+MAX((Expenses!CQ$16-$AB136/12)*$AA136*$F133,0)+MAX((Expenses!CQ$18-$AB137/12)*$AA137*$F133,0)))))</f>
        <v>0</v>
      </c>
      <c r="CT304" s="515">
        <f>IF(OR(CT$167&lt;=EOMONTH($E133,$R133*(1-$O133)),CT$167&gt;EOMONTH($E133,$P133*12*(1-$O133)+$Q133*12*$O133+$R133*(1-$O133))),0,IF($X133="NNN",SUM(Expenses!CR$14:CR$18)*$F133,IF($X133="FSG",0,IF($X133="MG",SUMPRODUCT(Expenses!CR$14:CR$18,$Z133:$Z137)*$F133,MAX((Expenses!CR$15-$AB133/12)*$AA133*$F133,0)+MAX((Expenses!CR$14-$AB134/12)*$AA134*$F133,0)+MAX((Expenses!CR$17-$AB135/12)*$AA135*$F133,0)+MAX((Expenses!CR$16-$AB136/12)*$AA136*$F133,0)+MAX((Expenses!CR$18-$AB137/12)*$AA137*$F133,0)))))</f>
        <v>0</v>
      </c>
      <c r="CU304" s="515">
        <f>IF(OR(CU$167&lt;=EOMONTH($E133,$R133*(1-$O133)),CU$167&gt;EOMONTH($E133,$P133*12*(1-$O133)+$Q133*12*$O133+$R133*(1-$O133))),0,IF($X133="NNN",SUM(Expenses!CS$14:CS$18)*$F133,IF($X133="FSG",0,IF($X133="MG",SUMPRODUCT(Expenses!CS$14:CS$18,$Z133:$Z137)*$F133,MAX((Expenses!CS$15-$AB133/12)*$AA133*$F133,0)+MAX((Expenses!CS$14-$AB134/12)*$AA134*$F133,0)+MAX((Expenses!CS$17-$AB135/12)*$AA135*$F133,0)+MAX((Expenses!CS$16-$AB136/12)*$AA136*$F133,0)+MAX((Expenses!CS$18-$AB137/12)*$AA137*$F133,0)))))</f>
        <v>0</v>
      </c>
      <c r="CV304" s="515">
        <f>IF(OR(CV$167&lt;=EOMONTH($E133,$R133*(1-$O133)),CV$167&gt;EOMONTH($E133,$P133*12*(1-$O133)+$Q133*12*$O133+$R133*(1-$O133))),0,IF($X133="NNN",SUM(Expenses!CT$14:CT$18)*$F133,IF($X133="FSG",0,IF($X133="MG",SUMPRODUCT(Expenses!CT$14:CT$18,$Z133:$Z137)*$F133,MAX((Expenses!CT$15-$AB133/12)*$AA133*$F133,0)+MAX((Expenses!CT$14-$AB134/12)*$AA134*$F133,0)+MAX((Expenses!CT$17-$AB135/12)*$AA135*$F133,0)+MAX((Expenses!CT$16-$AB136/12)*$AA136*$F133,0)+MAX((Expenses!CT$18-$AB137/12)*$AA137*$F133,0)))))</f>
        <v>0</v>
      </c>
      <c r="CW304" s="515">
        <f>IF(OR(CW$167&lt;=EOMONTH($E133,$R133*(1-$O133)),CW$167&gt;EOMONTH($E133,$P133*12*(1-$O133)+$Q133*12*$O133+$R133*(1-$O133))),0,IF($X133="NNN",SUM(Expenses!CU$14:CU$18)*$F133,IF($X133="FSG",0,IF($X133="MG",SUMPRODUCT(Expenses!CU$14:CU$18,$Z133:$Z137)*$F133,MAX((Expenses!CU$15-$AB133/12)*$AA133*$F133,0)+MAX((Expenses!CU$14-$AB134/12)*$AA134*$F133,0)+MAX((Expenses!CU$17-$AB135/12)*$AA135*$F133,0)+MAX((Expenses!CU$16-$AB136/12)*$AA136*$F133,0)+MAX((Expenses!CU$18-$AB137/12)*$AA137*$F133,0)))))</f>
        <v>0</v>
      </c>
      <c r="CX304" s="515">
        <f>IF(OR(CX$167&lt;=EOMONTH($E133,$R133*(1-$O133)),CX$167&gt;EOMONTH($E133,$P133*12*(1-$O133)+$Q133*12*$O133+$R133*(1-$O133))),0,IF($X133="NNN",SUM(Expenses!CV$14:CV$18)*$F133,IF($X133="FSG",0,IF($X133="MG",SUMPRODUCT(Expenses!CV$14:CV$18,$Z133:$Z137)*$F133,MAX((Expenses!CV$15-$AB133/12)*$AA133*$F133,0)+MAX((Expenses!CV$14-$AB134/12)*$AA134*$F133,0)+MAX((Expenses!CV$17-$AB135/12)*$AA135*$F133,0)+MAX((Expenses!CV$16-$AB136/12)*$AA136*$F133,0)+MAX((Expenses!CV$18-$AB137/12)*$AA137*$F133,0)))))</f>
        <v>0</v>
      </c>
      <c r="CY304" s="515">
        <f>IF(OR(CY$167&lt;=EOMONTH($E133,$R133*(1-$O133)),CY$167&gt;EOMONTH($E133,$P133*12*(1-$O133)+$Q133*12*$O133+$R133*(1-$O133))),0,IF($X133="NNN",SUM(Expenses!CW$14:CW$18)*$F133,IF($X133="FSG",0,IF($X133="MG",SUMPRODUCT(Expenses!CW$14:CW$18,$Z133:$Z137)*$F133,MAX((Expenses!CW$15-$AB133/12)*$AA133*$F133,0)+MAX((Expenses!CW$14-$AB134/12)*$AA134*$F133,0)+MAX((Expenses!CW$17-$AB135/12)*$AA135*$F133,0)+MAX((Expenses!CW$16-$AB136/12)*$AA136*$F133,0)+MAX((Expenses!CW$18-$AB137/12)*$AA137*$F133,0)))))</f>
        <v>0</v>
      </c>
      <c r="CZ304" s="515">
        <f>IF(OR(CZ$167&lt;=EOMONTH($E133,$R133*(1-$O133)),CZ$167&gt;EOMONTH($E133,$P133*12*(1-$O133)+$Q133*12*$O133+$R133*(1-$O133))),0,IF($X133="NNN",SUM(Expenses!CX$14:CX$18)*$F133,IF($X133="FSG",0,IF($X133="MG",SUMPRODUCT(Expenses!CX$14:CX$18,$Z133:$Z137)*$F133,MAX((Expenses!CX$15-$AB133/12)*$AA133*$F133,0)+MAX((Expenses!CX$14-$AB134/12)*$AA134*$F133,0)+MAX((Expenses!CX$17-$AB135/12)*$AA135*$F133,0)+MAX((Expenses!CX$16-$AB136/12)*$AA136*$F133,0)+MAX((Expenses!CX$18-$AB137/12)*$AA137*$F133,0)))))</f>
        <v>0</v>
      </c>
      <c r="DA304" s="515">
        <f>IF(OR(DA$167&lt;=EOMONTH($E133,$R133*(1-$O133)),DA$167&gt;EOMONTH($E133,$P133*12*(1-$O133)+$Q133*12*$O133+$R133*(1-$O133))),0,IF($X133="NNN",SUM(Expenses!CY$14:CY$18)*$F133,IF($X133="FSG",0,IF($X133="MG",SUMPRODUCT(Expenses!CY$14:CY$18,$Z133:$Z137)*$F133,MAX((Expenses!CY$15-$AB133/12)*$AA133*$F133,0)+MAX((Expenses!CY$14-$AB134/12)*$AA134*$F133,0)+MAX((Expenses!CY$17-$AB135/12)*$AA135*$F133,0)+MAX((Expenses!CY$16-$AB136/12)*$AA136*$F133,0)+MAX((Expenses!CY$18-$AB137/12)*$AA137*$F133,0)))))</f>
        <v>0</v>
      </c>
      <c r="DB304" s="515">
        <f>IF(OR(DB$167&lt;=EOMONTH($E133,$R133*(1-$O133)),DB$167&gt;EOMONTH($E133,$P133*12*(1-$O133)+$Q133*12*$O133+$R133*(1-$O133))),0,IF($X133="NNN",SUM(Expenses!CZ$14:CZ$18)*$F133,IF($X133="FSG",0,IF($X133="MG",SUMPRODUCT(Expenses!CZ$14:CZ$18,$Z133:$Z137)*$F133,MAX((Expenses!CZ$15-$AB133/12)*$AA133*$F133,0)+MAX((Expenses!CZ$14-$AB134/12)*$AA134*$F133,0)+MAX((Expenses!CZ$17-$AB135/12)*$AA135*$F133,0)+MAX((Expenses!CZ$16-$AB136/12)*$AA136*$F133,0)+MAX((Expenses!CZ$18-$AB137/12)*$AA137*$F133,0)))))</f>
        <v>0</v>
      </c>
      <c r="DC304" s="515">
        <f>IF(OR(DC$167&lt;=EOMONTH($E133,$R133*(1-$O133)),DC$167&gt;EOMONTH($E133,$P133*12*(1-$O133)+$Q133*12*$O133+$R133*(1-$O133))),0,IF($X133="NNN",SUM(Expenses!DA$14:DA$18)*$F133,IF($X133="FSG",0,IF($X133="MG",SUMPRODUCT(Expenses!DA$14:DA$18,$Z133:$Z137)*$F133,MAX((Expenses!DA$15-$AB133/12)*$AA133*$F133,0)+MAX((Expenses!DA$14-$AB134/12)*$AA134*$F133,0)+MAX((Expenses!DA$17-$AB135/12)*$AA135*$F133,0)+MAX((Expenses!DA$16-$AB136/12)*$AA136*$F133,0)+MAX((Expenses!DA$18-$AB137/12)*$AA137*$F133,0)))))</f>
        <v>0</v>
      </c>
      <c r="DD304" s="515">
        <f>IF(OR(DD$167&lt;=EOMONTH($E133,$R133*(1-$O133)),DD$167&gt;EOMONTH($E133,$P133*12*(1-$O133)+$Q133*12*$O133+$R133*(1-$O133))),0,IF($X133="NNN",SUM(Expenses!DB$14:DB$18)*$F133,IF($X133="FSG",0,IF($X133="MG",SUMPRODUCT(Expenses!DB$14:DB$18,$Z133:$Z137)*$F133,MAX((Expenses!DB$15-$AB133/12)*$AA133*$F133,0)+MAX((Expenses!DB$14-$AB134/12)*$AA134*$F133,0)+MAX((Expenses!DB$17-$AB135/12)*$AA135*$F133,0)+MAX((Expenses!DB$16-$AB136/12)*$AA136*$F133,0)+MAX((Expenses!DB$18-$AB137/12)*$AA137*$F133,0)))))</f>
        <v>0</v>
      </c>
      <c r="DE304" s="515">
        <f>IF(OR(DE$167&lt;=EOMONTH($E133,$R133*(1-$O133)),DE$167&gt;EOMONTH($E133,$P133*12*(1-$O133)+$Q133*12*$O133+$R133*(1-$O133))),0,IF($X133="NNN",SUM(Expenses!DC$14:DC$18)*$F133,IF($X133="FSG",0,IF($X133="MG",SUMPRODUCT(Expenses!DC$14:DC$18,$Z133:$Z137)*$F133,MAX((Expenses!DC$15-$AB133/12)*$AA133*$F133,0)+MAX((Expenses!DC$14-$AB134/12)*$AA134*$F133,0)+MAX((Expenses!DC$17-$AB135/12)*$AA135*$F133,0)+MAX((Expenses!DC$16-$AB136/12)*$AA136*$F133,0)+MAX((Expenses!DC$18-$AB137/12)*$AA137*$F133,0)))))</f>
        <v>0</v>
      </c>
      <c r="DF304" s="515">
        <f>IF(OR(DF$167&lt;=EOMONTH($E133,$R133*(1-$O133)),DF$167&gt;EOMONTH($E133,$P133*12*(1-$O133)+$Q133*12*$O133+$R133*(1-$O133))),0,IF($X133="NNN",SUM(Expenses!DD$14:DD$18)*$F133,IF($X133="FSG",0,IF($X133="MG",SUMPRODUCT(Expenses!DD$14:DD$18,$Z133:$Z137)*$F133,MAX((Expenses!DD$15-$AB133/12)*$AA133*$F133,0)+MAX((Expenses!DD$14-$AB134/12)*$AA134*$F133,0)+MAX((Expenses!DD$17-$AB135/12)*$AA135*$F133,0)+MAX((Expenses!DD$16-$AB136/12)*$AA136*$F133,0)+MAX((Expenses!DD$18-$AB137/12)*$AA137*$F133,0)))))</f>
        <v>0</v>
      </c>
      <c r="DG304" s="515">
        <f>IF(OR(DG$167&lt;=EOMONTH($E133,$R133*(1-$O133)),DG$167&gt;EOMONTH($E133,$P133*12*(1-$O133)+$Q133*12*$O133+$R133*(1-$O133))),0,IF($X133="NNN",SUM(Expenses!DE$14:DE$18)*$F133,IF($X133="FSG",0,IF($X133="MG",SUMPRODUCT(Expenses!DE$14:DE$18,$Z133:$Z137)*$F133,MAX((Expenses!DE$15-$AB133/12)*$AA133*$F133,0)+MAX((Expenses!DE$14-$AB134/12)*$AA134*$F133,0)+MAX((Expenses!DE$17-$AB135/12)*$AA135*$F133,0)+MAX((Expenses!DE$16-$AB136/12)*$AA136*$F133,0)+MAX((Expenses!DE$18-$AB137/12)*$AA137*$F133,0)))))</f>
        <v>0</v>
      </c>
      <c r="DH304" s="515">
        <f>IF(OR(DH$167&lt;=EOMONTH($E133,$R133*(1-$O133)),DH$167&gt;EOMONTH($E133,$P133*12*(1-$O133)+$Q133*12*$O133+$R133*(1-$O133))),0,IF($X133="NNN",SUM(Expenses!DF$14:DF$18)*$F133,IF($X133="FSG",0,IF($X133="MG",SUMPRODUCT(Expenses!DF$14:DF$18,$Z133:$Z137)*$F133,MAX((Expenses!DF$15-$AB133/12)*$AA133*$F133,0)+MAX((Expenses!DF$14-$AB134/12)*$AA134*$F133,0)+MAX((Expenses!DF$17-$AB135/12)*$AA135*$F133,0)+MAX((Expenses!DF$16-$AB136/12)*$AA136*$F133,0)+MAX((Expenses!DF$18-$AB137/12)*$AA137*$F133,0)))))</f>
        <v>0</v>
      </c>
      <c r="DI304" s="515">
        <f>IF(OR(DI$167&lt;=EOMONTH($E133,$R133*(1-$O133)),DI$167&gt;EOMONTH($E133,$P133*12*(1-$O133)+$Q133*12*$O133+$R133*(1-$O133))),0,IF($X133="NNN",SUM(Expenses!DG$14:DG$18)*$F133,IF($X133="FSG",0,IF($X133="MG",SUMPRODUCT(Expenses!DG$14:DG$18,$Z133:$Z137)*$F133,MAX((Expenses!DG$15-$AB133/12)*$AA133*$F133,0)+MAX((Expenses!DG$14-$AB134/12)*$AA134*$F133,0)+MAX((Expenses!DG$17-$AB135/12)*$AA135*$F133,0)+MAX((Expenses!DG$16-$AB136/12)*$AA136*$F133,0)+MAX((Expenses!DG$18-$AB137/12)*$AA137*$F133,0)))))</f>
        <v>0</v>
      </c>
      <c r="DJ304" s="515">
        <f>IF(OR(DJ$167&lt;=EOMONTH($E133,$R133*(1-$O133)),DJ$167&gt;EOMONTH($E133,$P133*12*(1-$O133)+$Q133*12*$O133+$R133*(1-$O133))),0,IF($X133="NNN",SUM(Expenses!DH$14:DH$18)*$F133,IF($X133="FSG",0,IF($X133="MG",SUMPRODUCT(Expenses!DH$14:DH$18,$Z133:$Z137)*$F133,MAX((Expenses!DH$15-$AB133/12)*$AA133*$F133,0)+MAX((Expenses!DH$14-$AB134/12)*$AA134*$F133,0)+MAX((Expenses!DH$17-$AB135/12)*$AA135*$F133,0)+MAX((Expenses!DH$16-$AB136/12)*$AA136*$F133,0)+MAX((Expenses!DH$18-$AB137/12)*$AA137*$F133,0)))))</f>
        <v>0</v>
      </c>
      <c r="DK304" s="515">
        <f>IF(OR(DK$167&lt;=EOMONTH($E133,$R133*(1-$O133)),DK$167&gt;EOMONTH($E133,$P133*12*(1-$O133)+$Q133*12*$O133+$R133*(1-$O133))),0,IF($X133="NNN",SUM(Expenses!DI$14:DI$18)*$F133,IF($X133="FSG",0,IF($X133="MG",SUMPRODUCT(Expenses!DI$14:DI$18,$Z133:$Z137)*$F133,MAX((Expenses!DI$15-$AB133/12)*$AA133*$F133,0)+MAX((Expenses!DI$14-$AB134/12)*$AA134*$F133,0)+MAX((Expenses!DI$17-$AB135/12)*$AA135*$F133,0)+MAX((Expenses!DI$16-$AB136/12)*$AA136*$F133,0)+MAX((Expenses!DI$18-$AB137/12)*$AA137*$F133,0)))))</f>
        <v>0</v>
      </c>
      <c r="DL304" s="515">
        <f>IF(OR(DL$167&lt;=EOMONTH($E133,$R133*(1-$O133)),DL$167&gt;EOMONTH($E133,$P133*12*(1-$O133)+$Q133*12*$O133+$R133*(1-$O133))),0,IF($X133="NNN",SUM(Expenses!DJ$14:DJ$18)*$F133,IF($X133="FSG",0,IF($X133="MG",SUMPRODUCT(Expenses!DJ$14:DJ$18,$Z133:$Z137)*$F133,MAX((Expenses!DJ$15-$AB133/12)*$AA133*$F133,0)+MAX((Expenses!DJ$14-$AB134/12)*$AA134*$F133,0)+MAX((Expenses!DJ$17-$AB135/12)*$AA135*$F133,0)+MAX((Expenses!DJ$16-$AB136/12)*$AA136*$F133,0)+MAX((Expenses!DJ$18-$AB137/12)*$AA137*$F133,0)))))</f>
        <v>0</v>
      </c>
      <c r="DM304" s="515">
        <f>IF(OR(DM$167&lt;=EOMONTH($E133,$R133*(1-$O133)),DM$167&gt;EOMONTH($E133,$P133*12*(1-$O133)+$Q133*12*$O133+$R133*(1-$O133))),0,IF($X133="NNN",SUM(Expenses!DK$14:DK$18)*$F133,IF($X133="FSG",0,IF($X133="MG",SUMPRODUCT(Expenses!DK$14:DK$18,$Z133:$Z137)*$F133,MAX((Expenses!DK$15-$AB133/12)*$AA133*$F133,0)+MAX((Expenses!DK$14-$AB134/12)*$AA134*$F133,0)+MAX((Expenses!DK$17-$AB135/12)*$AA135*$F133,0)+MAX((Expenses!DK$16-$AB136/12)*$AA136*$F133,0)+MAX((Expenses!DK$18-$AB137/12)*$AA137*$F133,0)))))</f>
        <v>0</v>
      </c>
      <c r="DN304" s="515">
        <f>IF(OR(DN$167&lt;=EOMONTH($E133,$R133*(1-$O133)),DN$167&gt;EOMONTH($E133,$P133*12*(1-$O133)+$Q133*12*$O133+$R133*(1-$O133))),0,IF($X133="NNN",SUM(Expenses!DL$14:DL$18)*$F133,IF($X133="FSG",0,IF($X133="MG",SUMPRODUCT(Expenses!DL$14:DL$18,$Z133:$Z137)*$F133,MAX((Expenses!DL$15-$AB133/12)*$AA133*$F133,0)+MAX((Expenses!DL$14-$AB134/12)*$AA134*$F133,0)+MAX((Expenses!DL$17-$AB135/12)*$AA135*$F133,0)+MAX((Expenses!DL$16-$AB136/12)*$AA136*$F133,0)+MAX((Expenses!DL$18-$AB137/12)*$AA137*$F133,0)))))</f>
        <v>0</v>
      </c>
      <c r="DO304" s="515">
        <f>IF(OR(DO$167&lt;=EOMONTH($E133,$R133*(1-$O133)),DO$167&gt;EOMONTH($E133,$P133*12*(1-$O133)+$Q133*12*$O133+$R133*(1-$O133))),0,IF($X133="NNN",SUM(Expenses!DM$14:DM$18)*$F133,IF($X133="FSG",0,IF($X133="MG",SUMPRODUCT(Expenses!DM$14:DM$18,$Z133:$Z137)*$F133,MAX((Expenses!DM$15-$AB133/12)*$AA133*$F133,0)+MAX((Expenses!DM$14-$AB134/12)*$AA134*$F133,0)+MAX((Expenses!DM$17-$AB135/12)*$AA135*$F133,0)+MAX((Expenses!DM$16-$AB136/12)*$AA136*$F133,0)+MAX((Expenses!DM$18-$AB137/12)*$AA137*$F133,0)))))</f>
        <v>0</v>
      </c>
      <c r="DP304" s="515">
        <f>IF(OR(DP$167&lt;=EOMONTH($E133,$R133*(1-$O133)),DP$167&gt;EOMONTH($E133,$P133*12*(1-$O133)+$Q133*12*$O133+$R133*(1-$O133))),0,IF($X133="NNN",SUM(Expenses!DN$14:DN$18)*$F133,IF($X133="FSG",0,IF($X133="MG",SUMPRODUCT(Expenses!DN$14:DN$18,$Z133:$Z137)*$F133,MAX((Expenses!DN$15-$AB133/12)*$AA133*$F133,0)+MAX((Expenses!DN$14-$AB134/12)*$AA134*$F133,0)+MAX((Expenses!DN$17-$AB135/12)*$AA135*$F133,0)+MAX((Expenses!DN$16-$AB136/12)*$AA136*$F133,0)+MAX((Expenses!DN$18-$AB137/12)*$AA137*$F133,0)))))</f>
        <v>0</v>
      </c>
      <c r="DQ304" s="515">
        <f>IF(OR(DQ$167&lt;=EOMONTH($E133,$R133*(1-$O133)),DQ$167&gt;EOMONTH($E133,$P133*12*(1-$O133)+$Q133*12*$O133+$R133*(1-$O133))),0,IF($X133="NNN",SUM(Expenses!DO$14:DO$18)*$F133,IF($X133="FSG",0,IF($X133="MG",SUMPRODUCT(Expenses!DO$14:DO$18,$Z133:$Z137)*$F133,MAX((Expenses!DO$15-$AB133/12)*$AA133*$F133,0)+MAX((Expenses!DO$14-$AB134/12)*$AA134*$F133,0)+MAX((Expenses!DO$17-$AB135/12)*$AA135*$F133,0)+MAX((Expenses!DO$16-$AB136/12)*$AA136*$F133,0)+MAX((Expenses!DO$18-$AB137/12)*$AA137*$F133,0)))))</f>
        <v>0</v>
      </c>
      <c r="DR304" s="515">
        <f>IF(OR(DR$167&lt;=EOMONTH($E133,$R133*(1-$O133)),DR$167&gt;EOMONTH($E133,$P133*12*(1-$O133)+$Q133*12*$O133+$R133*(1-$O133))),0,IF($X133="NNN",SUM(Expenses!DP$14:DP$18)*$F133,IF($X133="FSG",0,IF($X133="MG",SUMPRODUCT(Expenses!DP$14:DP$18,$Z133:$Z137)*$F133,MAX((Expenses!DP$15-$AB133/12)*$AA133*$F133,0)+MAX((Expenses!DP$14-$AB134/12)*$AA134*$F133,0)+MAX((Expenses!DP$17-$AB135/12)*$AA135*$F133,0)+MAX((Expenses!DP$16-$AB136/12)*$AA136*$F133,0)+MAX((Expenses!DP$18-$AB137/12)*$AA137*$F133,0)))))</f>
        <v>0</v>
      </c>
      <c r="DS304" s="515">
        <f>IF(OR(DS$167&lt;=EOMONTH($E133,$R133*(1-$O133)),DS$167&gt;EOMONTH($E133,$P133*12*(1-$O133)+$Q133*12*$O133+$R133*(1-$O133))),0,IF($X133="NNN",SUM(Expenses!DQ$14:DQ$18)*$F133,IF($X133="FSG",0,IF($X133="MG",SUMPRODUCT(Expenses!DQ$14:DQ$18,$Z133:$Z137)*$F133,MAX((Expenses!DQ$15-$AB133/12)*$AA133*$F133,0)+MAX((Expenses!DQ$14-$AB134/12)*$AA134*$F133,0)+MAX((Expenses!DQ$17-$AB135/12)*$AA135*$F133,0)+MAX((Expenses!DQ$16-$AB136/12)*$AA136*$F133,0)+MAX((Expenses!DQ$18-$AB137/12)*$AA137*$F133,0)))))</f>
        <v>0</v>
      </c>
      <c r="DT304" s="515">
        <f>IF(OR(DT$167&lt;=EOMONTH($E133,$R133*(1-$O133)),DT$167&gt;EOMONTH($E133,$P133*12*(1-$O133)+$Q133*12*$O133+$R133*(1-$O133))),0,IF($X133="NNN",SUM(Expenses!DR$14:DR$18)*$F133,IF($X133="FSG",0,IF($X133="MG",SUMPRODUCT(Expenses!DR$14:DR$18,$Z133:$Z137)*$F133,MAX((Expenses!DR$15-$AB133/12)*$AA133*$F133,0)+MAX((Expenses!DR$14-$AB134/12)*$AA134*$F133,0)+MAX((Expenses!DR$17-$AB135/12)*$AA135*$F133,0)+MAX((Expenses!DR$16-$AB136/12)*$AA136*$F133,0)+MAX((Expenses!DR$18-$AB137/12)*$AA137*$F133,0)))))</f>
        <v>0</v>
      </c>
      <c r="DU304" s="515">
        <f>IF(OR(DU$167&lt;=EOMONTH($E133,$R133*(1-$O133)),DU$167&gt;EOMONTH($E133,$P133*12*(1-$O133)+$Q133*12*$O133+$R133*(1-$O133))),0,IF($X133="NNN",SUM(Expenses!DS$14:DS$18)*$F133,IF($X133="FSG",0,IF($X133="MG",SUMPRODUCT(Expenses!DS$14:DS$18,$Z133:$Z137)*$F133,MAX((Expenses!DS$15-$AB133/12)*$AA133*$F133,0)+MAX((Expenses!DS$14-$AB134/12)*$AA134*$F133,0)+MAX((Expenses!DS$17-$AB135/12)*$AA135*$F133,0)+MAX((Expenses!DS$16-$AB136/12)*$AA136*$F133,0)+MAX((Expenses!DS$18-$AB137/12)*$AA137*$F133,0)))))</f>
        <v>0</v>
      </c>
      <c r="DV304" s="515">
        <f>IF(OR(DV$167&lt;=EOMONTH($E133,$R133*(1-$O133)),DV$167&gt;EOMONTH($E133,$P133*12*(1-$O133)+$Q133*12*$O133+$R133*(1-$O133))),0,IF($X133="NNN",SUM(Expenses!DT$14:DT$18)*$F133,IF($X133="FSG",0,IF($X133="MG",SUMPRODUCT(Expenses!DT$14:DT$18,$Z133:$Z137)*$F133,MAX((Expenses!DT$15-$AB133/12)*$AA133*$F133,0)+MAX((Expenses!DT$14-$AB134/12)*$AA134*$F133,0)+MAX((Expenses!DT$17-$AB135/12)*$AA135*$F133,0)+MAX((Expenses!DT$16-$AB136/12)*$AA136*$F133,0)+MAX((Expenses!DT$18-$AB137/12)*$AA137*$F133,0)))))</f>
        <v>0</v>
      </c>
      <c r="DW304" s="515">
        <f>IF(OR(DW$167&lt;=EOMONTH($E133,$R133*(1-$O133)),DW$167&gt;EOMONTH($E133,$P133*12*(1-$O133)+$Q133*12*$O133+$R133*(1-$O133))),0,IF($X133="NNN",SUM(Expenses!DU$14:DU$18)*$F133,IF($X133="FSG",0,IF($X133="MG",SUMPRODUCT(Expenses!DU$14:DU$18,$Z133:$Z137)*$F133,MAX((Expenses!DU$15-$AB133/12)*$AA133*$F133,0)+MAX((Expenses!DU$14-$AB134/12)*$AA134*$F133,0)+MAX((Expenses!DU$17-$AB135/12)*$AA135*$F133,0)+MAX((Expenses!DU$16-$AB136/12)*$AA136*$F133,0)+MAX((Expenses!DU$18-$AB137/12)*$AA137*$F133,0)))))</f>
        <v>0</v>
      </c>
      <c r="DX304" s="515">
        <f>IF(OR(DX$167&lt;=EOMONTH($E133,$R133*(1-$O133)),DX$167&gt;EOMONTH($E133,$P133*12*(1-$O133)+$Q133*12*$O133+$R133*(1-$O133))),0,IF($X133="NNN",SUM(Expenses!DV$14:DV$18)*$F133,IF($X133="FSG",0,IF($X133="MG",SUMPRODUCT(Expenses!DV$14:DV$18,$Z133:$Z137)*$F133,MAX((Expenses!DV$15-$AB133/12)*$AA133*$F133,0)+MAX((Expenses!DV$14-$AB134/12)*$AA134*$F133,0)+MAX((Expenses!DV$17-$AB135/12)*$AA135*$F133,0)+MAX((Expenses!DV$16-$AB136/12)*$AA136*$F133,0)+MAX((Expenses!DV$18-$AB137/12)*$AA137*$F133,0)))))</f>
        <v>0</v>
      </c>
      <c r="DY304" s="515">
        <f>IF(OR(DY$167&lt;=EOMONTH($E133,$R133*(1-$O133)),DY$167&gt;EOMONTH($E133,$P133*12*(1-$O133)+$Q133*12*$O133+$R133*(1-$O133))),0,IF($X133="NNN",SUM(Expenses!DW$14:DW$18)*$F133,IF($X133="FSG",0,IF($X133="MG",SUMPRODUCT(Expenses!DW$14:DW$18,$Z133:$Z137)*$F133,MAX((Expenses!DW$15-$AB133/12)*$AA133*$F133,0)+MAX((Expenses!DW$14-$AB134/12)*$AA134*$F133,0)+MAX((Expenses!DW$17-$AB135/12)*$AA135*$F133,0)+MAX((Expenses!DW$16-$AB136/12)*$AA136*$F133,0)+MAX((Expenses!DW$18-$AB137/12)*$AA137*$F133,0)))))</f>
        <v>0</v>
      </c>
      <c r="DZ304" s="515">
        <f>IF(OR(DZ$167&lt;=EOMONTH($E133,$R133*(1-$O133)),DZ$167&gt;EOMONTH($E133,$P133*12*(1-$O133)+$Q133*12*$O133+$R133*(1-$O133))),0,IF($X133="NNN",SUM(Expenses!DX$14:DX$18)*$F133,IF($X133="FSG",0,IF($X133="MG",SUMPRODUCT(Expenses!DX$14:DX$18,$Z133:$Z137)*$F133,MAX((Expenses!DX$15-$AB133/12)*$AA133*$F133,0)+MAX((Expenses!DX$14-$AB134/12)*$AA134*$F133,0)+MAX((Expenses!DX$17-$AB135/12)*$AA135*$F133,0)+MAX((Expenses!DX$16-$AB136/12)*$AA136*$F133,0)+MAX((Expenses!DX$18-$AB137/12)*$AA137*$F133,0)))))</f>
        <v>0</v>
      </c>
      <c r="EA304" s="515">
        <f>IF(OR(EA$167&lt;=EOMONTH($E133,$R133*(1-$O133)),EA$167&gt;EOMONTH($E133,$P133*12*(1-$O133)+$Q133*12*$O133+$R133*(1-$O133))),0,IF($X133="NNN",SUM(Expenses!DY$14:DY$18)*$F133,IF($X133="FSG",0,IF($X133="MG",SUMPRODUCT(Expenses!DY$14:DY$18,$Z133:$Z137)*$F133,MAX((Expenses!DY$15-$AB133/12)*$AA133*$F133,0)+MAX((Expenses!DY$14-$AB134/12)*$AA134*$F133,0)+MAX((Expenses!DY$17-$AB135/12)*$AA135*$F133,0)+MAX((Expenses!DY$16-$AB136/12)*$AA136*$F133,0)+MAX((Expenses!DY$18-$AB137/12)*$AA137*$F133,0)))))</f>
        <v>0</v>
      </c>
      <c r="EB304" s="515">
        <f>IF(OR(EB$167&lt;=EOMONTH($E133,$R133*(1-$O133)),EB$167&gt;EOMONTH($E133,$P133*12*(1-$O133)+$Q133*12*$O133+$R133*(1-$O133))),0,IF($X133="NNN",SUM(Expenses!DZ$14:DZ$18)*$F133,IF($X133="FSG",0,IF($X133="MG",SUMPRODUCT(Expenses!DZ$14:DZ$18,$Z133:$Z137)*$F133,MAX((Expenses!DZ$15-$AB133/12)*$AA133*$F133,0)+MAX((Expenses!DZ$14-$AB134/12)*$AA134*$F133,0)+MAX((Expenses!DZ$17-$AB135/12)*$AA135*$F133,0)+MAX((Expenses!DZ$16-$AB136/12)*$AA136*$F133,0)+MAX((Expenses!DZ$18-$AB137/12)*$AA137*$F133,0)))))</f>
        <v>0</v>
      </c>
      <c r="EC304" s="515">
        <f>IF(OR(EC$167&lt;=EOMONTH($E133,$R133*(1-$O133)),EC$167&gt;EOMONTH($E133,$P133*12*(1-$O133)+$Q133*12*$O133+$R133*(1-$O133))),0,IF($X133="NNN",SUM(Expenses!EA$14:EA$18)*$F133,IF($X133="FSG",0,IF($X133="MG",SUMPRODUCT(Expenses!EA$14:EA$18,$Z133:$Z137)*$F133,MAX((Expenses!EA$15-$AB133/12)*$AA133*$F133,0)+MAX((Expenses!EA$14-$AB134/12)*$AA134*$F133,0)+MAX((Expenses!EA$17-$AB135/12)*$AA135*$F133,0)+MAX((Expenses!EA$16-$AB136/12)*$AA136*$F133,0)+MAX((Expenses!EA$18-$AB137/12)*$AA137*$F133,0)))))</f>
        <v>0</v>
      </c>
      <c r="ED304" s="515">
        <f>IF(OR(ED$167&lt;=EOMONTH($E133,$R133*(1-$O133)),ED$167&gt;EOMONTH($E133,$P133*12*(1-$O133)+$Q133*12*$O133+$R133*(1-$O133))),0,IF($X133="NNN",SUM(Expenses!EB$14:EB$18)*$F133,IF($X133="FSG",0,IF($X133="MG",SUMPRODUCT(Expenses!EB$14:EB$18,$Z133:$Z137)*$F133,MAX((Expenses!EB$15-$AB133/12)*$AA133*$F133,0)+MAX((Expenses!EB$14-$AB134/12)*$AA134*$F133,0)+MAX((Expenses!EB$17-$AB135/12)*$AA135*$F133,0)+MAX((Expenses!EB$16-$AB136/12)*$AA136*$F133,0)+MAX((Expenses!EB$18-$AB137/12)*$AA137*$F133,0)))))</f>
        <v>0</v>
      </c>
      <c r="EE304" s="515">
        <f>IF(OR(EE$167&lt;=EOMONTH($E133,$R133*(1-$O133)),EE$167&gt;EOMONTH($E133,$P133*12*(1-$O133)+$Q133*12*$O133+$R133*(1-$O133))),0,IF($X133="NNN",SUM(Expenses!EC$14:EC$18)*$F133,IF($X133="FSG",0,IF($X133="MG",SUMPRODUCT(Expenses!EC$14:EC$18,$Z133:$Z137)*$F133,MAX((Expenses!EC$15-$AB133/12)*$AA133*$F133,0)+MAX((Expenses!EC$14-$AB134/12)*$AA134*$F133,0)+MAX((Expenses!EC$17-$AB135/12)*$AA135*$F133,0)+MAX((Expenses!EC$16-$AB136/12)*$AA136*$F133,0)+MAX((Expenses!EC$18-$AB137/12)*$AA137*$F133,0)))))</f>
        <v>0</v>
      </c>
      <c r="EF304" s="515">
        <f>IF(OR(EF$167&lt;=EOMONTH($E133,$R133*(1-$O133)),EF$167&gt;EOMONTH($E133,$P133*12*(1-$O133)+$Q133*12*$O133+$R133*(1-$O133))),0,IF($X133="NNN",SUM(Expenses!ED$14:ED$18)*$F133,IF($X133="FSG",0,IF($X133="MG",SUMPRODUCT(Expenses!ED$14:ED$18,$Z133:$Z137)*$F133,MAX((Expenses!ED$15-$AB133/12)*$AA133*$F133,0)+MAX((Expenses!ED$14-$AB134/12)*$AA134*$F133,0)+MAX((Expenses!ED$17-$AB135/12)*$AA135*$F133,0)+MAX((Expenses!ED$16-$AB136/12)*$AA136*$F133,0)+MAX((Expenses!ED$18-$AB137/12)*$AA137*$F133,0)))))</f>
        <v>0</v>
      </c>
      <c r="EG304" s="515">
        <f>IF(OR(EG$167&lt;=EOMONTH($E133,$R133*(1-$O133)),EG$167&gt;EOMONTH($E133,$P133*12*(1-$O133)+$Q133*12*$O133+$R133*(1-$O133))),0,IF($X133="NNN",SUM(Expenses!EE$14:EE$18)*$F133,IF($X133="FSG",0,IF($X133="MG",SUMPRODUCT(Expenses!EE$14:EE$18,$Z133:$Z137)*$F133,MAX((Expenses!EE$15-$AB133/12)*$AA133*$F133,0)+MAX((Expenses!EE$14-$AB134/12)*$AA134*$F133,0)+MAX((Expenses!EE$17-$AB135/12)*$AA135*$F133,0)+MAX((Expenses!EE$16-$AB136/12)*$AA136*$F133,0)+MAX((Expenses!EE$18-$AB137/12)*$AA137*$F133,0)))))</f>
        <v>0</v>
      </c>
      <c r="EH304" s="515">
        <f>IF(OR(EH$167&lt;=EOMONTH($E133,$R133*(1-$O133)),EH$167&gt;EOMONTH($E133,$P133*12*(1-$O133)+$Q133*12*$O133+$R133*(1-$O133))),0,IF($X133="NNN",SUM(Expenses!EF$14:EF$18)*$F133,IF($X133="FSG",0,IF($X133="MG",SUMPRODUCT(Expenses!EF$14:EF$18,$Z133:$Z137)*$F133,MAX((Expenses!EF$15-$AB133/12)*$AA133*$F133,0)+MAX((Expenses!EF$14-$AB134/12)*$AA134*$F133,0)+MAX((Expenses!EF$17-$AB135/12)*$AA135*$F133,0)+MAX((Expenses!EF$16-$AB136/12)*$AA136*$F133,0)+MAX((Expenses!EF$18-$AB137/12)*$AA137*$F133,0)))))</f>
        <v>0</v>
      </c>
      <c r="EI304" s="515">
        <f>IF(OR(EI$167&lt;=EOMONTH($E133,$R133*(1-$O133)),EI$167&gt;EOMONTH($E133,$P133*12*(1-$O133)+$Q133*12*$O133+$R133*(1-$O133))),0,IF($X133="NNN",SUM(Expenses!EG$14:EG$18)*$F133,IF($X133="FSG",0,IF($X133="MG",SUMPRODUCT(Expenses!EG$14:EG$18,$Z133:$Z137)*$F133,MAX((Expenses!EG$15-$AB133/12)*$AA133*$F133,0)+MAX((Expenses!EG$14-$AB134/12)*$AA134*$F133,0)+MAX((Expenses!EG$17-$AB135/12)*$AA135*$F133,0)+MAX((Expenses!EG$16-$AB136/12)*$AA136*$F133,0)+MAX((Expenses!EG$18-$AB137/12)*$AA137*$F133,0)))))</f>
        <v>0</v>
      </c>
      <c r="EJ304" s="515">
        <f>IF(OR(EJ$167&lt;=EOMONTH($E133,$R133*(1-$O133)),EJ$167&gt;EOMONTH($E133,$P133*12*(1-$O133)+$Q133*12*$O133+$R133*(1-$O133))),0,IF($X133="NNN",SUM(Expenses!EH$14:EH$18)*$F133,IF($X133="FSG",0,IF($X133="MG",SUMPRODUCT(Expenses!EH$14:EH$18,$Z133:$Z137)*$F133,MAX((Expenses!EH$15-$AB133/12)*$AA133*$F133,0)+MAX((Expenses!EH$14-$AB134/12)*$AA134*$F133,0)+MAX((Expenses!EH$17-$AB135/12)*$AA135*$F133,0)+MAX((Expenses!EH$16-$AB136/12)*$AA136*$F133,0)+MAX((Expenses!EH$18-$AB137/12)*$AA137*$F133,0)))))</f>
        <v>0</v>
      </c>
      <c r="EK304" s="515">
        <f>IF(OR(EK$167&lt;=EOMONTH($E133,$R133*(1-$O133)),EK$167&gt;EOMONTH($E133,$P133*12*(1-$O133)+$Q133*12*$O133+$R133*(1-$O133))),0,IF($X133="NNN",SUM(Expenses!EI$14:EI$18)*$F133,IF($X133="FSG",0,IF($X133="MG",SUMPRODUCT(Expenses!EI$14:EI$18,$Z133:$Z137)*$F133,MAX((Expenses!EI$15-$AB133/12)*$AA133*$F133,0)+MAX((Expenses!EI$14-$AB134/12)*$AA134*$F133,0)+MAX((Expenses!EI$17-$AB135/12)*$AA135*$F133,0)+MAX((Expenses!EI$16-$AB136/12)*$AA136*$F133,0)+MAX((Expenses!EI$18-$AB137/12)*$AA137*$F133,0)))))</f>
        <v>0</v>
      </c>
      <c r="EL304" s="515">
        <f>IF(OR(EL$167&lt;=EOMONTH($E133,$R133*(1-$O133)),EL$167&gt;EOMONTH($E133,$P133*12*(1-$O133)+$Q133*12*$O133+$R133*(1-$O133))),0,IF($X133="NNN",SUM(Expenses!EJ$14:EJ$18)*$F133,IF($X133="FSG",0,IF($X133="MG",SUMPRODUCT(Expenses!EJ$14:EJ$18,$Z133:$Z137)*$F133,MAX((Expenses!EJ$15-$AB133/12)*$AA133*$F133,0)+MAX((Expenses!EJ$14-$AB134/12)*$AA134*$F133,0)+MAX((Expenses!EJ$17-$AB135/12)*$AA135*$F133,0)+MAX((Expenses!EJ$16-$AB136/12)*$AA136*$F133,0)+MAX((Expenses!EJ$18-$AB137/12)*$AA137*$F133,0)))))</f>
        <v>0</v>
      </c>
      <c r="EM304" s="515">
        <f>IF(OR(EM$167&lt;=EOMONTH($E133,$R133*(1-$O133)),EM$167&gt;EOMONTH($E133,$P133*12*(1-$O133)+$Q133*12*$O133+$R133*(1-$O133))),0,IF($X133="NNN",SUM(Expenses!EK$14:EK$18)*$F133,IF($X133="FSG",0,IF($X133="MG",SUMPRODUCT(Expenses!EK$14:EK$18,$Z133:$Z137)*$F133,MAX((Expenses!EK$15-$AB133/12)*$AA133*$F133,0)+MAX((Expenses!EK$14-$AB134/12)*$AA134*$F133,0)+MAX((Expenses!EK$17-$AB135/12)*$AA135*$F133,0)+MAX((Expenses!EK$16-$AB136/12)*$AA136*$F133,0)+MAX((Expenses!EK$18-$AB137/12)*$AA137*$F133,0)))))</f>
        <v>0</v>
      </c>
      <c r="EN304" s="515">
        <f>IF(OR(EN$167&lt;=EOMONTH($E133,$R133*(1-$O133)),EN$167&gt;EOMONTH($E133,$P133*12*(1-$O133)+$Q133*12*$O133+$R133*(1-$O133))),0,IF($X133="NNN",SUM(Expenses!EL$14:EL$18)*$F133,IF($X133="FSG",0,IF($X133="MG",SUMPRODUCT(Expenses!EL$14:EL$18,$Z133:$Z137)*$F133,MAX((Expenses!EL$15-$AB133/12)*$AA133*$F133,0)+MAX((Expenses!EL$14-$AB134/12)*$AA134*$F133,0)+MAX((Expenses!EL$17-$AB135/12)*$AA135*$F133,0)+MAX((Expenses!EL$16-$AB136/12)*$AA136*$F133,0)+MAX((Expenses!EL$18-$AB137/12)*$AA137*$F133,0)))))</f>
        <v>0</v>
      </c>
      <c r="EO304" s="515">
        <f>IF(OR(EO$167&lt;=EOMONTH($E133,$R133*(1-$O133)),EO$167&gt;EOMONTH($E133,$P133*12*(1-$O133)+$Q133*12*$O133+$R133*(1-$O133))),0,IF($X133="NNN",SUM(Expenses!EM$14:EM$18)*$F133,IF($X133="FSG",0,IF($X133="MG",SUMPRODUCT(Expenses!EM$14:EM$18,$Z133:$Z137)*$F133,MAX((Expenses!EM$15-$AB133/12)*$AA133*$F133,0)+MAX((Expenses!EM$14-$AB134/12)*$AA134*$F133,0)+MAX((Expenses!EM$17-$AB135/12)*$AA135*$F133,0)+MAX((Expenses!EM$16-$AB136/12)*$AA136*$F133,0)+MAX((Expenses!EM$18-$AB137/12)*$AA137*$F133,0)))))</f>
        <v>0</v>
      </c>
      <c r="EP304" s="515">
        <f>IF(OR(EP$167&lt;=EOMONTH($E133,$R133*(1-$O133)),EP$167&gt;EOMONTH($E133,$P133*12*(1-$O133)+$Q133*12*$O133+$R133*(1-$O133))),0,IF($X133="NNN",SUM(Expenses!EN$14:EN$18)*$F133,IF($X133="FSG",0,IF($X133="MG",SUMPRODUCT(Expenses!EN$14:EN$18,$Z133:$Z137)*$F133,MAX((Expenses!EN$15-$AB133/12)*$AA133*$F133,0)+MAX((Expenses!EN$14-$AB134/12)*$AA134*$F133,0)+MAX((Expenses!EN$17-$AB135/12)*$AA135*$F133,0)+MAX((Expenses!EN$16-$AB136/12)*$AA136*$F133,0)+MAX((Expenses!EN$18-$AB137/12)*$AA137*$F133,0)))))</f>
        <v>0</v>
      </c>
      <c r="EQ304" s="515">
        <f>IF(OR(EQ$167&lt;=EOMONTH($E133,$R133*(1-$O133)),EQ$167&gt;EOMONTH($E133,$P133*12*(1-$O133)+$Q133*12*$O133+$R133*(1-$O133))),0,IF($X133="NNN",SUM(Expenses!EO$14:EO$18)*$F133,IF($X133="FSG",0,IF($X133="MG",SUMPRODUCT(Expenses!EO$14:EO$18,$Z133:$Z137)*$F133,MAX((Expenses!EO$15-$AB133/12)*$AA133*$F133,0)+MAX((Expenses!EO$14-$AB134/12)*$AA134*$F133,0)+MAX((Expenses!EO$17-$AB135/12)*$AA135*$F133,0)+MAX((Expenses!EO$16-$AB136/12)*$AA136*$F133,0)+MAX((Expenses!EO$18-$AB137/12)*$AA137*$F133,0)))))</f>
        <v>0</v>
      </c>
      <c r="ER304" s="515">
        <f>IF(OR(ER$167&lt;=EOMONTH($E133,$R133*(1-$O133)),ER$167&gt;EOMONTH($E133,$P133*12*(1-$O133)+$Q133*12*$O133+$R133*(1-$O133))),0,IF($X133="NNN",SUM(Expenses!EP$14:EP$18)*$F133,IF($X133="FSG",0,IF($X133="MG",SUMPRODUCT(Expenses!EP$14:EP$18,$Z133:$Z137)*$F133,MAX((Expenses!EP$15-$AB133/12)*$AA133*$F133,0)+MAX((Expenses!EP$14-$AB134/12)*$AA134*$F133,0)+MAX((Expenses!EP$17-$AB135/12)*$AA135*$F133,0)+MAX((Expenses!EP$16-$AB136/12)*$AA136*$F133,0)+MAX((Expenses!EP$18-$AB137/12)*$AA137*$F133,0)))))</f>
        <v>0</v>
      </c>
      <c r="ES304" s="515">
        <f>IF(OR(ES$167&lt;=EOMONTH($E133,$R133*(1-$O133)),ES$167&gt;EOMONTH($E133,$P133*12*(1-$O133)+$Q133*12*$O133+$R133*(1-$O133))),0,IF($X133="NNN",SUM(Expenses!EQ$14:EQ$18)*$F133,IF($X133="FSG",0,IF($X133="MG",SUMPRODUCT(Expenses!EQ$14:EQ$18,$Z133:$Z137)*$F133,MAX((Expenses!EQ$15-$AB133/12)*$AA133*$F133,0)+MAX((Expenses!EQ$14-$AB134/12)*$AA134*$F133,0)+MAX((Expenses!EQ$17-$AB135/12)*$AA135*$F133,0)+MAX((Expenses!EQ$16-$AB136/12)*$AA136*$F133,0)+MAX((Expenses!EQ$18-$AB137/12)*$AA137*$F133,0)))))</f>
        <v>0</v>
      </c>
      <c r="ET304" s="515">
        <f>IF(OR(ET$167&lt;=EOMONTH($E133,$R133*(1-$O133)),ET$167&gt;EOMONTH($E133,$P133*12*(1-$O133)+$Q133*12*$O133+$R133*(1-$O133))),0,IF($X133="NNN",SUM(Expenses!ER$14:ER$18)*$F133,IF($X133="FSG",0,IF($X133="MG",SUMPRODUCT(Expenses!ER$14:ER$18,$Z133:$Z137)*$F133,MAX((Expenses!ER$15-$AB133/12)*$AA133*$F133,0)+MAX((Expenses!ER$14-$AB134/12)*$AA134*$F133,0)+MAX((Expenses!ER$17-$AB135/12)*$AA135*$F133,0)+MAX((Expenses!ER$16-$AB136/12)*$AA136*$F133,0)+MAX((Expenses!ER$18-$AB137/12)*$AA137*$F133,0)))))</f>
        <v>0</v>
      </c>
      <c r="EU304" s="515">
        <f>IF(OR(EU$167&lt;=EOMONTH($E133,$R133*(1-$O133)),EU$167&gt;EOMONTH($E133,$P133*12*(1-$O133)+$Q133*12*$O133+$R133*(1-$O133))),0,IF($X133="NNN",SUM(Expenses!ES$14:ES$18)*$F133,IF($X133="FSG",0,IF($X133="MG",SUMPRODUCT(Expenses!ES$14:ES$18,$Z133:$Z137)*$F133,MAX((Expenses!ES$15-$AB133/12)*$AA133*$F133,0)+MAX((Expenses!ES$14-$AB134/12)*$AA134*$F133,0)+MAX((Expenses!ES$17-$AB135/12)*$AA135*$F133,0)+MAX((Expenses!ES$16-$AB136/12)*$AA136*$F133,0)+MAX((Expenses!ES$18-$AB137/12)*$AA137*$F133,0)))))</f>
        <v>0</v>
      </c>
      <c r="EV304" s="515">
        <f>IF(OR(EV$167&lt;=EOMONTH($E133,$R133*(1-$O133)),EV$167&gt;EOMONTH($E133,$P133*12*(1-$O133)+$Q133*12*$O133+$R133*(1-$O133))),0,IF($X133="NNN",SUM(Expenses!ET$14:ET$18)*$F133,IF($X133="FSG",0,IF($X133="MG",SUMPRODUCT(Expenses!ET$14:ET$18,$Z133:$Z137)*$F133,MAX((Expenses!ET$15-$AB133/12)*$AA133*$F133,0)+MAX((Expenses!ET$14-$AB134/12)*$AA134*$F133,0)+MAX((Expenses!ET$17-$AB135/12)*$AA135*$F133,0)+MAX((Expenses!ET$16-$AB136/12)*$AA136*$F133,0)+MAX((Expenses!ET$18-$AB137/12)*$AA137*$F133,0)))))</f>
        <v>0</v>
      </c>
      <c r="EW304" s="515">
        <f>IF(OR(EW$167&lt;=EOMONTH($E133,$R133*(1-$O133)),EW$167&gt;EOMONTH($E133,$P133*12*(1-$O133)+$Q133*12*$O133+$R133*(1-$O133))),0,IF($X133="NNN",SUM(Expenses!EU$14:EU$18)*$F133,IF($X133="FSG",0,IF($X133="MG",SUMPRODUCT(Expenses!EU$14:EU$18,$Z133:$Z137)*$F133,MAX((Expenses!EU$15-$AB133/12)*$AA133*$F133,0)+MAX((Expenses!EU$14-$AB134/12)*$AA134*$F133,0)+MAX((Expenses!EU$17-$AB135/12)*$AA135*$F133,0)+MAX((Expenses!EU$16-$AB136/12)*$AA136*$F133,0)+MAX((Expenses!EU$18-$AB137/12)*$AA137*$F133,0)))))</f>
        <v>0</v>
      </c>
      <c r="EX304" s="515">
        <f>IF(OR(EX$167&lt;=EOMONTH($E133,$R133*(1-$O133)),EX$167&gt;EOMONTH($E133,$P133*12*(1-$O133)+$Q133*12*$O133+$R133*(1-$O133))),0,IF($X133="NNN",SUM(Expenses!EV$14:EV$18)*$F133,IF($X133="FSG",0,IF($X133="MG",SUMPRODUCT(Expenses!EV$14:EV$18,$Z133:$Z137)*$F133,MAX((Expenses!EV$15-$AB133/12)*$AA133*$F133,0)+MAX((Expenses!EV$14-$AB134/12)*$AA134*$F133,0)+MAX((Expenses!EV$17-$AB135/12)*$AA135*$F133,0)+MAX((Expenses!EV$16-$AB136/12)*$AA136*$F133,0)+MAX((Expenses!EV$18-$AB137/12)*$AA137*$F133,0)))))</f>
        <v>0</v>
      </c>
      <c r="EY304" s="515">
        <f>IF(OR(EY$167&lt;=EOMONTH($E133,$R133*(1-$O133)),EY$167&gt;EOMONTH($E133,$P133*12*(1-$O133)+$Q133*12*$O133+$R133*(1-$O133))),0,IF($X133="NNN",SUM(Expenses!EW$14:EW$18)*$F133,IF($X133="FSG",0,IF($X133="MG",SUMPRODUCT(Expenses!EW$14:EW$18,$Z133:$Z137)*$F133,MAX((Expenses!EW$15-$AB133/12)*$AA133*$F133,0)+MAX((Expenses!EW$14-$AB134/12)*$AA134*$F133,0)+MAX((Expenses!EW$17-$AB135/12)*$AA135*$F133,0)+MAX((Expenses!EW$16-$AB136/12)*$AA136*$F133,0)+MAX((Expenses!EW$18-$AB137/12)*$AA137*$F133,0)))))</f>
        <v>0</v>
      </c>
      <c r="EZ304" s="515">
        <f>IF(OR(EZ$167&lt;=EOMONTH($E133,$R133*(1-$O133)),EZ$167&gt;EOMONTH($E133,$P133*12*(1-$O133)+$Q133*12*$O133+$R133*(1-$O133))),0,IF($X133="NNN",SUM(Expenses!EX$14:EX$18)*$F133,IF($X133="FSG",0,IF($X133="MG",SUMPRODUCT(Expenses!EX$14:EX$18,$Z133:$Z137)*$F133,MAX((Expenses!EX$15-$AB133/12)*$AA133*$F133,0)+MAX((Expenses!EX$14-$AB134/12)*$AA134*$F133,0)+MAX((Expenses!EX$17-$AB135/12)*$AA135*$F133,0)+MAX((Expenses!EX$16-$AB136/12)*$AA136*$F133,0)+MAX((Expenses!EX$18-$AB137/12)*$AA137*$F133,0)))))</f>
        <v>0</v>
      </c>
      <c r="FA304" s="515">
        <f>IF(OR(FA$167&lt;=EOMONTH($E133,$R133*(1-$O133)),FA$167&gt;EOMONTH($E133,$P133*12*(1-$O133)+$Q133*12*$O133+$R133*(1-$O133))),0,IF($X133="NNN",SUM(Expenses!EY$14:EY$18)*$F133,IF($X133="FSG",0,IF($X133="MG",SUMPRODUCT(Expenses!EY$14:EY$18,$Z133:$Z137)*$F133,MAX((Expenses!EY$15-$AB133/12)*$AA133*$F133,0)+MAX((Expenses!EY$14-$AB134/12)*$AA134*$F133,0)+MAX((Expenses!EY$17-$AB135/12)*$AA135*$F133,0)+MAX((Expenses!EY$16-$AB136/12)*$AA136*$F133,0)+MAX((Expenses!EY$18-$AB137/12)*$AA137*$F133,0)))))</f>
        <v>0</v>
      </c>
      <c r="FB304" s="515">
        <f>IF(OR(FB$167&lt;=EOMONTH($E133,$R133*(1-$O133)),FB$167&gt;EOMONTH($E133,$P133*12*(1-$O133)+$Q133*12*$O133+$R133*(1-$O133))),0,IF($X133="NNN",SUM(Expenses!EZ$14:EZ$18)*$F133,IF($X133="FSG",0,IF($X133="MG",SUMPRODUCT(Expenses!EZ$14:EZ$18,$Z133:$Z137)*$F133,MAX((Expenses!EZ$15-$AB133/12)*$AA133*$F133,0)+MAX((Expenses!EZ$14-$AB134/12)*$AA134*$F133,0)+MAX((Expenses!EZ$17-$AB135/12)*$AA135*$F133,0)+MAX((Expenses!EZ$16-$AB136/12)*$AA136*$F133,0)+MAX((Expenses!EZ$18-$AB137/12)*$AA137*$F133,0)))))</f>
        <v>0</v>
      </c>
      <c r="FC304" s="515">
        <f>IF(OR(FC$167&lt;=EOMONTH($E133,$R133*(1-$O133)),FC$167&gt;EOMONTH($E133,$P133*12*(1-$O133)+$Q133*12*$O133+$R133*(1-$O133))),0,IF($X133="NNN",SUM(Expenses!FA$14:FA$18)*$F133,IF($X133="FSG",0,IF($X133="MG",SUMPRODUCT(Expenses!FA$14:FA$18,$Z133:$Z137)*$F133,MAX((Expenses!FA$15-$AB133/12)*$AA133*$F133,0)+MAX((Expenses!FA$14-$AB134/12)*$AA134*$F133,0)+MAX((Expenses!FA$17-$AB135/12)*$AA135*$F133,0)+MAX((Expenses!FA$16-$AB136/12)*$AA136*$F133,0)+MAX((Expenses!FA$18-$AB137/12)*$AA137*$F133,0)))))</f>
        <v>0</v>
      </c>
      <c r="FD304" s="515">
        <f>IF(OR(FD$167&lt;=EOMONTH($E133,$R133*(1-$O133)),FD$167&gt;EOMONTH($E133,$P133*12*(1-$O133)+$Q133*12*$O133+$R133*(1-$O133))),0,IF($X133="NNN",SUM(Expenses!FB$14:FB$18)*$F133,IF($X133="FSG",0,IF($X133="MG",SUMPRODUCT(Expenses!FB$14:FB$18,$Z133:$Z137)*$F133,MAX((Expenses!FB$15-$AB133/12)*$AA133*$F133,0)+MAX((Expenses!FB$14-$AB134/12)*$AA134*$F133,0)+MAX((Expenses!FB$17-$AB135/12)*$AA135*$F133,0)+MAX((Expenses!FB$16-$AB136/12)*$AA136*$F133,0)+MAX((Expenses!FB$18-$AB137/12)*$AA137*$F133,0)))))</f>
        <v>0</v>
      </c>
      <c r="FE304" s="515">
        <f>IF(OR(FE$167&lt;=EOMONTH($E133,$R133*(1-$O133)),FE$167&gt;EOMONTH($E133,$P133*12*(1-$O133)+$Q133*12*$O133+$R133*(1-$O133))),0,IF($X133="NNN",SUM(Expenses!FC$14:FC$18)*$F133,IF($X133="FSG",0,IF($X133="MG",SUMPRODUCT(Expenses!FC$14:FC$18,$Z133:$Z137)*$F133,MAX((Expenses!FC$15-$AB133/12)*$AA133*$F133,0)+MAX((Expenses!FC$14-$AB134/12)*$AA134*$F133,0)+MAX((Expenses!FC$17-$AB135/12)*$AA135*$F133,0)+MAX((Expenses!FC$16-$AB136/12)*$AA136*$F133,0)+MAX((Expenses!FC$18-$AB137/12)*$AA137*$F133,0)))))</f>
        <v>0</v>
      </c>
      <c r="FF304" s="515">
        <f>IF(OR(FF$167&lt;=EOMONTH($E133,$R133*(1-$O133)),FF$167&gt;EOMONTH($E133,$P133*12*(1-$O133)+$Q133*12*$O133+$R133*(1-$O133))),0,IF($X133="NNN",SUM(Expenses!FD$14:FD$18)*$F133,IF($X133="FSG",0,IF($X133="MG",SUMPRODUCT(Expenses!FD$14:FD$18,$Z133:$Z137)*$F133,MAX((Expenses!FD$15-$AB133/12)*$AA133*$F133,0)+MAX((Expenses!FD$14-$AB134/12)*$AA134*$F133,0)+MAX((Expenses!FD$17-$AB135/12)*$AA135*$F133,0)+MAX((Expenses!FD$16-$AB136/12)*$AA136*$F133,0)+MAX((Expenses!FD$18-$AB137/12)*$AA137*$F133,0)))))</f>
        <v>0</v>
      </c>
      <c r="FG304" s="515">
        <f>IF(OR(FG$167&lt;=EOMONTH($E133,$R133*(1-$O133)),FG$167&gt;EOMONTH($E133,$P133*12*(1-$O133)+$Q133*12*$O133+$R133*(1-$O133))),0,IF($X133="NNN",SUM(Expenses!FE$14:FE$18)*$F133,IF($X133="FSG",0,IF($X133="MG",SUMPRODUCT(Expenses!FE$14:FE$18,$Z133:$Z137)*$F133,MAX((Expenses!FE$15-$AB133/12)*$AA133*$F133,0)+MAX((Expenses!FE$14-$AB134/12)*$AA134*$F133,0)+MAX((Expenses!FE$17-$AB135/12)*$AA135*$F133,0)+MAX((Expenses!FE$16-$AB136/12)*$AA136*$F133,0)+MAX((Expenses!FE$18-$AB137/12)*$AA137*$F133,0)))))</f>
        <v>0</v>
      </c>
      <c r="FH304" s="515">
        <f>IF(OR(FH$167&lt;=EOMONTH($E133,$R133*(1-$O133)),FH$167&gt;EOMONTH($E133,$P133*12*(1-$O133)+$Q133*12*$O133+$R133*(1-$O133))),0,IF($X133="NNN",SUM(Expenses!FF$14:FF$18)*$F133,IF($X133="FSG",0,IF($X133="MG",SUMPRODUCT(Expenses!FF$14:FF$18,$Z133:$Z137)*$F133,MAX((Expenses!FF$15-$AB133/12)*$AA133*$F133,0)+MAX((Expenses!FF$14-$AB134/12)*$AA134*$F133,0)+MAX((Expenses!FF$17-$AB135/12)*$AA135*$F133,0)+MAX((Expenses!FF$16-$AB136/12)*$AA136*$F133,0)+MAX((Expenses!FF$18-$AB137/12)*$AA137*$F133,0)))))</f>
        <v>0</v>
      </c>
      <c r="FI304" s="515">
        <f>IF(OR(FI$167&lt;=EOMONTH($E133,$R133*(1-$O133)),FI$167&gt;EOMONTH($E133,$P133*12*(1-$O133)+$Q133*12*$O133+$R133*(1-$O133))),0,IF($X133="NNN",SUM(Expenses!FG$14:FG$18)*$F133,IF($X133="FSG",0,IF($X133="MG",SUMPRODUCT(Expenses!FG$14:FG$18,$Z133:$Z137)*$F133,MAX((Expenses!FG$15-$AB133/12)*$AA133*$F133,0)+MAX((Expenses!FG$14-$AB134/12)*$AA134*$F133,0)+MAX((Expenses!FG$17-$AB135/12)*$AA135*$F133,0)+MAX((Expenses!FG$16-$AB136/12)*$AA136*$F133,0)+MAX((Expenses!FG$18-$AB137/12)*$AA137*$F133,0)))))</f>
        <v>0</v>
      </c>
      <c r="FJ304" s="515">
        <f>IF(OR(FJ$167&lt;=EOMONTH($E133,$R133*(1-$O133)),FJ$167&gt;EOMONTH($E133,$P133*12*(1-$O133)+$Q133*12*$O133+$R133*(1-$O133))),0,IF($X133="NNN",SUM(Expenses!FH$14:FH$18)*$F133,IF($X133="FSG",0,IF($X133="MG",SUMPRODUCT(Expenses!FH$14:FH$18,$Z133:$Z137)*$F133,MAX((Expenses!FH$15-$AB133/12)*$AA133*$F133,0)+MAX((Expenses!FH$14-$AB134/12)*$AA134*$F133,0)+MAX((Expenses!FH$17-$AB135/12)*$AA135*$F133,0)+MAX((Expenses!FH$16-$AB136/12)*$AA136*$F133,0)+MAX((Expenses!FH$18-$AB137/12)*$AA137*$F133,0)))))</f>
        <v>0</v>
      </c>
      <c r="FK304" s="515">
        <f>IF(OR(FK$167&lt;=EOMONTH($E133,$R133*(1-$O133)),FK$167&gt;EOMONTH($E133,$P133*12*(1-$O133)+$Q133*12*$O133+$R133*(1-$O133))),0,IF($X133="NNN",SUM(Expenses!FI$14:FI$18)*$F133,IF($X133="FSG",0,IF($X133="MG",SUMPRODUCT(Expenses!FI$14:FI$18,$Z133:$Z137)*$F133,MAX((Expenses!FI$15-$AB133/12)*$AA133*$F133,0)+MAX((Expenses!FI$14-$AB134/12)*$AA134*$F133,0)+MAX((Expenses!FI$17-$AB135/12)*$AA135*$F133,0)+MAX((Expenses!FI$16-$AB136/12)*$AA136*$F133,0)+MAX((Expenses!FI$18-$AB137/12)*$AA137*$F133,0)))))</f>
        <v>0</v>
      </c>
      <c r="FL304" s="515">
        <f>IF(OR(FL$167&lt;=EOMONTH($E133,$R133*(1-$O133)),FL$167&gt;EOMONTH($E133,$P133*12*(1-$O133)+$Q133*12*$O133+$R133*(1-$O133))),0,IF($X133="NNN",SUM(Expenses!FJ$14:FJ$18)*$F133,IF($X133="FSG",0,IF($X133="MG",SUMPRODUCT(Expenses!FJ$14:FJ$18,$Z133:$Z137)*$F133,MAX((Expenses!FJ$15-$AB133/12)*$AA133*$F133,0)+MAX((Expenses!FJ$14-$AB134/12)*$AA134*$F133,0)+MAX((Expenses!FJ$17-$AB135/12)*$AA135*$F133,0)+MAX((Expenses!FJ$16-$AB136/12)*$AA136*$F133,0)+MAX((Expenses!FJ$18-$AB137/12)*$AA137*$F133,0)))))</f>
        <v>0</v>
      </c>
      <c r="FM304" s="515">
        <f>IF(OR(FM$167&lt;=EOMONTH($E133,$R133*(1-$O133)),FM$167&gt;EOMONTH($E133,$P133*12*(1-$O133)+$Q133*12*$O133+$R133*(1-$O133))),0,IF($X133="NNN",SUM(Expenses!FK$14:FK$18)*$F133,IF($X133="FSG",0,IF($X133="MG",SUMPRODUCT(Expenses!FK$14:FK$18,$Z133:$Z137)*$F133,MAX((Expenses!FK$15-$AB133/12)*$AA133*$F133,0)+MAX((Expenses!FK$14-$AB134/12)*$AA134*$F133,0)+MAX((Expenses!FK$17-$AB135/12)*$AA135*$F133,0)+MAX((Expenses!FK$16-$AB136/12)*$AA136*$F133,0)+MAX((Expenses!FK$18-$AB137/12)*$AA137*$F133,0)))))</f>
        <v>0</v>
      </c>
      <c r="FN304" s="515">
        <f>IF(OR(FN$167&lt;=EOMONTH($E133,$R133*(1-$O133)),FN$167&gt;EOMONTH($E133,$P133*12*(1-$O133)+$Q133*12*$O133+$R133*(1-$O133))),0,IF($X133="NNN",SUM(Expenses!FL$14:FL$18)*$F133,IF($X133="FSG",0,IF($X133="MG",SUMPRODUCT(Expenses!FL$14:FL$18,$Z133:$Z137)*$F133,MAX((Expenses!FL$15-$AB133/12)*$AA133*$F133,0)+MAX((Expenses!FL$14-$AB134/12)*$AA134*$F133,0)+MAX((Expenses!FL$17-$AB135/12)*$AA135*$F133,0)+MAX((Expenses!FL$16-$AB136/12)*$AA136*$F133,0)+MAX((Expenses!FL$18-$AB137/12)*$AA137*$F133,0)))))</f>
        <v>0</v>
      </c>
      <c r="FO304" s="515">
        <f>IF(OR(FO$167&lt;=EOMONTH($E133,$R133*(1-$O133)),FO$167&gt;EOMONTH($E133,$P133*12*(1-$O133)+$Q133*12*$O133+$R133*(1-$O133))),0,IF($X133="NNN",SUM(Expenses!FM$14:FM$18)*$F133,IF($X133="FSG",0,IF($X133="MG",SUMPRODUCT(Expenses!FM$14:FM$18,$Z133:$Z137)*$F133,MAX((Expenses!FM$15-$AB133/12)*$AA133*$F133,0)+MAX((Expenses!FM$14-$AB134/12)*$AA134*$F133,0)+MAX((Expenses!FM$17-$AB135/12)*$AA135*$F133,0)+MAX((Expenses!FM$16-$AB136/12)*$AA136*$F133,0)+MAX((Expenses!FM$18-$AB137/12)*$AA137*$F133,0)))))</f>
        <v>0</v>
      </c>
      <c r="FP304" s="515">
        <f>IF(OR(FP$167&lt;=EOMONTH($E133,$R133*(1-$O133)),FP$167&gt;EOMONTH($E133,$P133*12*(1-$O133)+$Q133*12*$O133+$R133*(1-$O133))),0,IF($X133="NNN",SUM(Expenses!FN$14:FN$18)*$F133,IF($X133="FSG",0,IF($X133="MG",SUMPRODUCT(Expenses!FN$14:FN$18,$Z133:$Z137)*$F133,MAX((Expenses!FN$15-$AB133/12)*$AA133*$F133,0)+MAX((Expenses!FN$14-$AB134/12)*$AA134*$F133,0)+MAX((Expenses!FN$17-$AB135/12)*$AA135*$F133,0)+MAX((Expenses!FN$16-$AB136/12)*$AA136*$F133,0)+MAX((Expenses!FN$18-$AB137/12)*$AA137*$F133,0)))))</f>
        <v>0</v>
      </c>
      <c r="FQ304" s="515">
        <f>IF(OR(FQ$167&lt;=EOMONTH($E133,$R133*(1-$O133)),FQ$167&gt;EOMONTH($E133,$P133*12*(1-$O133)+$Q133*12*$O133+$R133*(1-$O133))),0,IF($X133="NNN",SUM(Expenses!FO$14:FO$18)*$F133,IF($X133="FSG",0,IF($X133="MG",SUMPRODUCT(Expenses!FO$14:FO$18,$Z133:$Z137)*$F133,MAX((Expenses!FO$15-$AB133/12)*$AA133*$F133,0)+MAX((Expenses!FO$14-$AB134/12)*$AA134*$F133,0)+MAX((Expenses!FO$17-$AB135/12)*$AA135*$F133,0)+MAX((Expenses!FO$16-$AB136/12)*$AA136*$F133,0)+MAX((Expenses!FO$18-$AB137/12)*$AA137*$F133,0)))))</f>
        <v>0</v>
      </c>
      <c r="FR304" s="515">
        <f>IF(OR(FR$167&lt;=EOMONTH($E133,$R133*(1-$O133)),FR$167&gt;EOMONTH($E133,$P133*12*(1-$O133)+$Q133*12*$O133+$R133*(1-$O133))),0,IF($X133="NNN",SUM(Expenses!FP$14:FP$18)*$F133,IF($X133="FSG",0,IF($X133="MG",SUMPRODUCT(Expenses!FP$14:FP$18,$Z133:$Z137)*$F133,MAX((Expenses!FP$15-$AB133/12)*$AA133*$F133,0)+MAX((Expenses!FP$14-$AB134/12)*$AA134*$F133,0)+MAX((Expenses!FP$17-$AB135/12)*$AA135*$F133,0)+MAX((Expenses!FP$16-$AB136/12)*$AA136*$F133,0)+MAX((Expenses!FP$18-$AB137/12)*$AA137*$F133,0)))))</f>
        <v>0</v>
      </c>
      <c r="FS304" s="515">
        <f>IF(OR(FS$167&lt;=EOMONTH($E133,$R133*(1-$O133)),FS$167&gt;EOMONTH($E133,$P133*12*(1-$O133)+$Q133*12*$O133+$R133*(1-$O133))),0,IF($X133="NNN",SUM(Expenses!FQ$14:FQ$18)*$F133,IF($X133="FSG",0,IF($X133="MG",SUMPRODUCT(Expenses!FQ$14:FQ$18,$Z133:$Z137)*$F133,MAX((Expenses!FQ$15-$AB133/12)*$AA133*$F133,0)+MAX((Expenses!FQ$14-$AB134/12)*$AA134*$F133,0)+MAX((Expenses!FQ$17-$AB135/12)*$AA135*$F133,0)+MAX((Expenses!FQ$16-$AB136/12)*$AA136*$F133,0)+MAX((Expenses!FQ$18-$AB137/12)*$AA137*$F133,0)))))</f>
        <v>0</v>
      </c>
      <c r="FT304" s="515">
        <f>IF(OR(FT$167&lt;=EOMONTH($E133,$R133*(1-$O133)),FT$167&gt;EOMONTH($E133,$P133*12*(1-$O133)+$Q133*12*$O133+$R133*(1-$O133))),0,IF($X133="NNN",SUM(Expenses!FR$14:FR$18)*$F133,IF($X133="FSG",0,IF($X133="MG",SUMPRODUCT(Expenses!FR$14:FR$18,$Z133:$Z137)*$F133,MAX((Expenses!FR$15-$AB133/12)*$AA133*$F133,0)+MAX((Expenses!FR$14-$AB134/12)*$AA134*$F133,0)+MAX((Expenses!FR$17-$AB135/12)*$AA135*$F133,0)+MAX((Expenses!FR$16-$AB136/12)*$AA136*$F133,0)+MAX((Expenses!FR$18-$AB137/12)*$AA137*$F133,0)))))</f>
        <v>0</v>
      </c>
      <c r="FU304" s="515">
        <f>IF(OR(FU$167&lt;=EOMONTH($E133,$R133*(1-$O133)),FU$167&gt;EOMONTH($E133,$P133*12*(1-$O133)+$Q133*12*$O133+$R133*(1-$O133))),0,IF($X133="NNN",SUM(Expenses!FS$14:FS$18)*$F133,IF($X133="FSG",0,IF($X133="MG",SUMPRODUCT(Expenses!FS$14:FS$18,$Z133:$Z137)*$F133,MAX((Expenses!FS$15-$AB133/12)*$AA133*$F133,0)+MAX((Expenses!FS$14-$AB134/12)*$AA134*$F133,0)+MAX((Expenses!FS$17-$AB135/12)*$AA135*$F133,0)+MAX((Expenses!FS$16-$AB136/12)*$AA136*$F133,0)+MAX((Expenses!FS$18-$AB137/12)*$AA137*$F133,0)))))</f>
        <v>0</v>
      </c>
      <c r="FV304" s="515">
        <f>IF(OR(FV$167&lt;=EOMONTH($E133,$R133*(1-$O133)),FV$167&gt;EOMONTH($E133,$P133*12*(1-$O133)+$Q133*12*$O133+$R133*(1-$O133))),0,IF($X133="NNN",SUM(Expenses!FT$14:FT$18)*$F133,IF($X133="FSG",0,IF($X133="MG",SUMPRODUCT(Expenses!FT$14:FT$18,$Z133:$Z137)*$F133,MAX((Expenses!FT$15-$AB133/12)*$AA133*$F133,0)+MAX((Expenses!FT$14-$AB134/12)*$AA134*$F133,0)+MAX((Expenses!FT$17-$AB135/12)*$AA135*$F133,0)+MAX((Expenses!FT$16-$AB136/12)*$AA136*$F133,0)+MAX((Expenses!FT$18-$AB137/12)*$AA137*$F133,0)))))</f>
        <v>0</v>
      </c>
      <c r="FW304" s="515">
        <f>IF(OR(FW$167&lt;=EOMONTH($E133,$R133*(1-$O133)),FW$167&gt;EOMONTH($E133,$P133*12*(1-$O133)+$Q133*12*$O133+$R133*(1-$O133))),0,IF($X133="NNN",SUM(Expenses!FU$14:FU$18)*$F133,IF($X133="FSG",0,IF($X133="MG",SUMPRODUCT(Expenses!FU$14:FU$18,$Z133:$Z137)*$F133,MAX((Expenses!FU$15-$AB133/12)*$AA133*$F133,0)+MAX((Expenses!FU$14-$AB134/12)*$AA134*$F133,0)+MAX((Expenses!FU$17-$AB135/12)*$AA135*$F133,0)+MAX((Expenses!FU$16-$AB136/12)*$AA136*$F133,0)+MAX((Expenses!FU$18-$AB137/12)*$AA137*$F133,0)))))</f>
        <v>0</v>
      </c>
      <c r="FX304" s="515">
        <f>IF(OR(FX$167&lt;=EOMONTH($E133,$R133*(1-$O133)),FX$167&gt;EOMONTH($E133,$P133*12*(1-$O133)+$Q133*12*$O133+$R133*(1-$O133))),0,IF($X133="NNN",SUM(Expenses!FV$14:FV$18)*$F133,IF($X133="FSG",0,IF($X133="MG",SUMPRODUCT(Expenses!FV$14:FV$18,$Z133:$Z137)*$F133,MAX((Expenses!FV$15-$AB133/12)*$AA133*$F133,0)+MAX((Expenses!FV$14-$AB134/12)*$AA134*$F133,0)+MAX((Expenses!FV$17-$AB135/12)*$AA135*$F133,0)+MAX((Expenses!FV$16-$AB136/12)*$AA136*$F133,0)+MAX((Expenses!FV$18-$AB137/12)*$AA137*$F133,0)))))</f>
        <v>0</v>
      </c>
      <c r="FY304" s="515">
        <f>IF(OR(FY$167&lt;=EOMONTH($E133,$R133*(1-$O133)),FY$167&gt;EOMONTH($E133,$P133*12*(1-$O133)+$Q133*12*$O133+$R133*(1-$O133))),0,IF($X133="NNN",SUM(Expenses!FW$14:FW$18)*$F133,IF($X133="FSG",0,IF($X133="MG",SUMPRODUCT(Expenses!FW$14:FW$18,$Z133:$Z137)*$F133,MAX((Expenses!FW$15-$AB133/12)*$AA133*$F133,0)+MAX((Expenses!FW$14-$AB134/12)*$AA134*$F133,0)+MAX((Expenses!FW$17-$AB135/12)*$AA135*$F133,0)+MAX((Expenses!FW$16-$AB136/12)*$AA136*$F133,0)+MAX((Expenses!FW$18-$AB137/12)*$AA137*$F133,0)))))</f>
        <v>0</v>
      </c>
      <c r="FZ304" s="515">
        <f>IF(OR(FZ$167&lt;=EOMONTH($E133,$R133*(1-$O133)),FZ$167&gt;EOMONTH($E133,$P133*12*(1-$O133)+$Q133*12*$O133+$R133*(1-$O133))),0,IF($X133="NNN",SUM(Expenses!FX$14:FX$18)*$F133,IF($X133="FSG",0,IF($X133="MG",SUMPRODUCT(Expenses!FX$14:FX$18,$Z133:$Z137)*$F133,MAX((Expenses!FX$15-$AB133/12)*$AA133*$F133,0)+MAX((Expenses!FX$14-$AB134/12)*$AA134*$F133,0)+MAX((Expenses!FX$17-$AB135/12)*$AA135*$F133,0)+MAX((Expenses!FX$16-$AB136/12)*$AA136*$F133,0)+MAX((Expenses!FX$18-$AB137/12)*$AA137*$F133,0)))))</f>
        <v>0</v>
      </c>
      <c r="GA304" s="515">
        <f>IF(OR(GA$167&lt;=EOMONTH($E133,$R133*(1-$O133)),GA$167&gt;EOMONTH($E133,$P133*12*(1-$O133)+$Q133*12*$O133+$R133*(1-$O133))),0,IF($X133="NNN",SUM(Expenses!FY$14:FY$18)*$F133,IF($X133="FSG",0,IF($X133="MG",SUMPRODUCT(Expenses!FY$14:FY$18,$Z133:$Z137)*$F133,MAX((Expenses!FY$15-$AB133/12)*$AA133*$F133,0)+MAX((Expenses!FY$14-$AB134/12)*$AA134*$F133,0)+MAX((Expenses!FY$17-$AB135/12)*$AA135*$F133,0)+MAX((Expenses!FY$16-$AB136/12)*$AA136*$F133,0)+MAX((Expenses!FY$18-$AB137/12)*$AA137*$F133,0)))))</f>
        <v>0</v>
      </c>
      <c r="GB304" s="515">
        <f>IF(OR(GB$167&lt;=EOMONTH($E133,$R133*(1-$O133)),GB$167&gt;EOMONTH($E133,$P133*12*(1-$O133)+$Q133*12*$O133+$R133*(1-$O133))),0,IF($X133="NNN",SUM(Expenses!FZ$14:FZ$18)*$F133,IF($X133="FSG",0,IF($X133="MG",SUMPRODUCT(Expenses!FZ$14:FZ$18,$Z133:$Z137)*$F133,MAX((Expenses!FZ$15-$AB133/12)*$AA133*$F133,0)+MAX((Expenses!FZ$14-$AB134/12)*$AA134*$F133,0)+MAX((Expenses!FZ$17-$AB135/12)*$AA135*$F133,0)+MAX((Expenses!FZ$16-$AB136/12)*$AA136*$F133,0)+MAX((Expenses!FZ$18-$AB137/12)*$AA137*$F133,0)))))</f>
        <v>0</v>
      </c>
      <c r="GC304" s="515">
        <f>IF(OR(GC$167&lt;=EOMONTH($E133,$R133*(1-$O133)),GC$167&gt;EOMONTH($E133,$P133*12*(1-$O133)+$Q133*12*$O133+$R133*(1-$O133))),0,IF($X133="NNN",SUM(Expenses!GA$14:GA$18)*$F133,IF($X133="FSG",0,IF($X133="MG",SUMPRODUCT(Expenses!GA$14:GA$18,$Z133:$Z137)*$F133,MAX((Expenses!GA$15-$AB133/12)*$AA133*$F133,0)+MAX((Expenses!GA$14-$AB134/12)*$AA134*$F133,0)+MAX((Expenses!GA$17-$AB135/12)*$AA135*$F133,0)+MAX((Expenses!GA$16-$AB136/12)*$AA136*$F133,0)+MAX((Expenses!GA$18-$AB137/12)*$AA137*$F133,0)))))</f>
        <v>0</v>
      </c>
      <c r="GD304" s="515">
        <f>IF(OR(GD$167&lt;=EOMONTH($E133,$R133*(1-$O133)),GD$167&gt;EOMONTH($E133,$P133*12*(1-$O133)+$Q133*12*$O133+$R133*(1-$O133))),0,IF($X133="NNN",SUM(Expenses!GB$14:GB$18)*$F133,IF($X133="FSG",0,IF($X133="MG",SUMPRODUCT(Expenses!GB$14:GB$18,$Z133:$Z137)*$F133,MAX((Expenses!GB$15-$AB133/12)*$AA133*$F133,0)+MAX((Expenses!GB$14-$AB134/12)*$AA134*$F133,0)+MAX((Expenses!GB$17-$AB135/12)*$AA135*$F133,0)+MAX((Expenses!GB$16-$AB136/12)*$AA136*$F133,0)+MAX((Expenses!GB$18-$AB137/12)*$AA137*$F133,0)))))</f>
        <v>0</v>
      </c>
      <c r="GE304" s="515">
        <f>IF(OR(GE$167&lt;=EOMONTH($E133,$R133*(1-$O133)),GE$167&gt;EOMONTH($E133,$P133*12*(1-$O133)+$Q133*12*$O133+$R133*(1-$O133))),0,IF($X133="NNN",SUM(Expenses!GC$14:GC$18)*$F133,IF($X133="FSG",0,IF($X133="MG",SUMPRODUCT(Expenses!GC$14:GC$18,$Z133:$Z137)*$F133,MAX((Expenses!GC$15-$AB133/12)*$AA133*$F133,0)+MAX((Expenses!GC$14-$AB134/12)*$AA134*$F133,0)+MAX((Expenses!GC$17-$AB135/12)*$AA135*$F133,0)+MAX((Expenses!GC$16-$AB136/12)*$AA136*$F133,0)+MAX((Expenses!GC$18-$AB137/12)*$AA137*$F133,0)))))</f>
        <v>0</v>
      </c>
      <c r="GF304" s="515">
        <f>IF(OR(GF$167&lt;=EOMONTH($E133,$R133*(1-$O133)),GF$167&gt;EOMONTH($E133,$P133*12*(1-$O133)+$Q133*12*$O133+$R133*(1-$O133))),0,IF($X133="NNN",SUM(Expenses!GD$14:GD$18)*$F133,IF($X133="FSG",0,IF($X133="MG",SUMPRODUCT(Expenses!GD$14:GD$18,$Z133:$Z137)*$F133,MAX((Expenses!GD$15-$AB133/12)*$AA133*$F133,0)+MAX((Expenses!GD$14-$AB134/12)*$AA134*$F133,0)+MAX((Expenses!GD$17-$AB135/12)*$AA135*$F133,0)+MAX((Expenses!GD$16-$AB136/12)*$AA136*$F133,0)+MAX((Expenses!GD$18-$AB137/12)*$AA137*$F133,0)))))</f>
        <v>0</v>
      </c>
      <c r="GG304" s="515">
        <f>IF(OR(GG$167&lt;=EOMONTH($E133,$R133*(1-$O133)),GG$167&gt;EOMONTH($E133,$P133*12*(1-$O133)+$Q133*12*$O133+$R133*(1-$O133))),0,IF($X133="NNN",SUM(Expenses!GE$14:GE$18)*$F133,IF($X133="FSG",0,IF($X133="MG",SUMPRODUCT(Expenses!GE$14:GE$18,$Z133:$Z137)*$F133,MAX((Expenses!GE$15-$AB133/12)*$AA133*$F133,0)+MAX((Expenses!GE$14-$AB134/12)*$AA134*$F133,0)+MAX((Expenses!GE$17-$AB135/12)*$AA135*$F133,0)+MAX((Expenses!GE$16-$AB136/12)*$AA136*$F133,0)+MAX((Expenses!GE$18-$AB137/12)*$AA137*$F133,0)))))</f>
        <v>0</v>
      </c>
      <c r="GH304" s="515">
        <f>IF(OR(GH$167&lt;=EOMONTH($E133,$R133*(1-$O133)),GH$167&gt;EOMONTH($E133,$P133*12*(1-$O133)+$Q133*12*$O133+$R133*(1-$O133))),0,IF($X133="NNN",SUM(Expenses!GF$14:GF$18)*$F133,IF($X133="FSG",0,IF($X133="MG",SUMPRODUCT(Expenses!GF$14:GF$18,$Z133:$Z137)*$F133,MAX((Expenses!GF$15-$AB133/12)*$AA133*$F133,0)+MAX((Expenses!GF$14-$AB134/12)*$AA134*$F133,0)+MAX((Expenses!GF$17-$AB135/12)*$AA135*$F133,0)+MAX((Expenses!GF$16-$AB136/12)*$AA136*$F133,0)+MAX((Expenses!GF$18-$AB137/12)*$AA137*$F133,0)))))</f>
        <v>0</v>
      </c>
      <c r="GI304" s="515">
        <f>IF(OR(GI$167&lt;=EOMONTH($E133,$R133*(1-$O133)),GI$167&gt;EOMONTH($E133,$P133*12*(1-$O133)+$Q133*12*$O133+$R133*(1-$O133))),0,IF($X133="NNN",SUM(Expenses!GG$14:GG$18)*$F133,IF($X133="FSG",0,IF($X133="MG",SUMPRODUCT(Expenses!GG$14:GG$18,$Z133:$Z137)*$F133,MAX((Expenses!GG$15-$AB133/12)*$AA133*$F133,0)+MAX((Expenses!GG$14-$AB134/12)*$AA134*$F133,0)+MAX((Expenses!GG$17-$AB135/12)*$AA135*$F133,0)+MAX((Expenses!GG$16-$AB136/12)*$AA136*$F133,0)+MAX((Expenses!GG$18-$AB137/12)*$AA137*$F133,0)))))</f>
        <v>0</v>
      </c>
      <c r="GJ304" s="515">
        <f>IF(OR(GJ$167&lt;=EOMONTH($E133,$R133*(1-$O133)),GJ$167&gt;EOMONTH($E133,$P133*12*(1-$O133)+$Q133*12*$O133+$R133*(1-$O133))),0,IF($X133="NNN",SUM(Expenses!GH$14:GH$18)*$F133,IF($X133="FSG",0,IF($X133="MG",SUMPRODUCT(Expenses!GH$14:GH$18,$Z133:$Z137)*$F133,MAX((Expenses!GH$15-$AB133/12)*$AA133*$F133,0)+MAX((Expenses!GH$14-$AB134/12)*$AA134*$F133,0)+MAX((Expenses!GH$17-$AB135/12)*$AA135*$F133,0)+MAX((Expenses!GH$16-$AB136/12)*$AA136*$F133,0)+MAX((Expenses!GH$18-$AB137/12)*$AA137*$F133,0)))))</f>
        <v>0</v>
      </c>
      <c r="GK304" s="515">
        <f>IF(OR(GK$167&lt;=EOMONTH($E133,$R133*(1-$O133)),GK$167&gt;EOMONTH($E133,$P133*12*(1-$O133)+$Q133*12*$O133+$R133*(1-$O133))),0,IF($X133="NNN",SUM(Expenses!GI$14:GI$18)*$F133,IF($X133="FSG",0,IF($X133="MG",SUMPRODUCT(Expenses!GI$14:GI$18,$Z133:$Z137)*$F133,MAX((Expenses!GI$15-$AB133/12)*$AA133*$F133,0)+MAX((Expenses!GI$14-$AB134/12)*$AA134*$F133,0)+MAX((Expenses!GI$17-$AB135/12)*$AA135*$F133,0)+MAX((Expenses!GI$16-$AB136/12)*$AA136*$F133,0)+MAX((Expenses!GI$18-$AB137/12)*$AA137*$F133,0)))))</f>
        <v>0</v>
      </c>
      <c r="GL304" s="515">
        <f>IF(OR(GL$167&lt;=EOMONTH($E133,$R133*(1-$O133)),GL$167&gt;EOMONTH($E133,$P133*12*(1-$O133)+$Q133*12*$O133+$R133*(1-$O133))),0,IF($X133="NNN",SUM(Expenses!GJ$14:GJ$18)*$F133,IF($X133="FSG",0,IF($X133="MG",SUMPRODUCT(Expenses!GJ$14:GJ$18,$Z133:$Z137)*$F133,MAX((Expenses!GJ$15-$AB133/12)*$AA133*$F133,0)+MAX((Expenses!GJ$14-$AB134/12)*$AA134*$F133,0)+MAX((Expenses!GJ$17-$AB135/12)*$AA135*$F133,0)+MAX((Expenses!GJ$16-$AB136/12)*$AA136*$F133,0)+MAX((Expenses!GJ$18-$AB137/12)*$AA137*$F133,0)))))</f>
        <v>0</v>
      </c>
      <c r="GM304" s="515">
        <f>IF(OR(GM$167&lt;=EOMONTH($E133,$R133*(1-$O133)),GM$167&gt;EOMONTH($E133,$P133*12*(1-$O133)+$Q133*12*$O133+$R133*(1-$O133))),0,IF($X133="NNN",SUM(Expenses!GK$14:GK$18)*$F133,IF($X133="FSG",0,IF($X133="MG",SUMPRODUCT(Expenses!GK$14:GK$18,$Z133:$Z137)*$F133,MAX((Expenses!GK$15-$AB133/12)*$AA133*$F133,0)+MAX((Expenses!GK$14-$AB134/12)*$AA134*$F133,0)+MAX((Expenses!GK$17-$AB135/12)*$AA135*$F133,0)+MAX((Expenses!GK$16-$AB136/12)*$AA136*$F133,0)+MAX((Expenses!GK$18-$AB137/12)*$AA137*$F133,0)))))</f>
        <v>0</v>
      </c>
      <c r="GN304" s="515">
        <f>IF(OR(GN$167&lt;=EOMONTH($E133,$R133*(1-$O133)),GN$167&gt;EOMONTH($E133,$P133*12*(1-$O133)+$Q133*12*$O133+$R133*(1-$O133))),0,IF($X133="NNN",SUM(Expenses!GL$14:GL$18)*$F133,IF($X133="FSG",0,IF($X133="MG",SUMPRODUCT(Expenses!GL$14:GL$18,$Z133:$Z137)*$F133,MAX((Expenses!GL$15-$AB133/12)*$AA133*$F133,0)+MAX((Expenses!GL$14-$AB134/12)*$AA134*$F133,0)+MAX((Expenses!GL$17-$AB135/12)*$AA135*$F133,0)+MAX((Expenses!GL$16-$AB136/12)*$AA136*$F133,0)+MAX((Expenses!GL$18-$AB137/12)*$AA137*$F133,0)))))</f>
        <v>0</v>
      </c>
      <c r="GO304" s="515">
        <f>IF(OR(GO$167&lt;=EOMONTH($E133,$R133*(1-$O133)),GO$167&gt;EOMONTH($E133,$P133*12*(1-$O133)+$Q133*12*$O133+$R133*(1-$O133))),0,IF($X133="NNN",SUM(Expenses!GM$14:GM$18)*$F133,IF($X133="FSG",0,IF($X133="MG",SUMPRODUCT(Expenses!GM$14:GM$18,$Z133:$Z137)*$F133,MAX((Expenses!GM$15-$AB133/12)*$AA133*$F133,0)+MAX((Expenses!GM$14-$AB134/12)*$AA134*$F133,0)+MAX((Expenses!GM$17-$AB135/12)*$AA135*$F133,0)+MAX((Expenses!GM$16-$AB136/12)*$AA136*$F133,0)+MAX((Expenses!GM$18-$AB137/12)*$AA137*$F133,0)))))</f>
        <v>0</v>
      </c>
      <c r="GP304" s="515">
        <f>IF(OR(GP$167&lt;=EOMONTH($E133,$R133*(1-$O133)),GP$167&gt;EOMONTH($E133,$P133*12*(1-$O133)+$Q133*12*$O133+$R133*(1-$O133))),0,IF($X133="NNN",SUM(Expenses!GN$14:GN$18)*$F133,IF($X133="FSG",0,IF($X133="MG",SUMPRODUCT(Expenses!GN$14:GN$18,$Z133:$Z137)*$F133,MAX((Expenses!GN$15-$AB133/12)*$AA133*$F133,0)+MAX((Expenses!GN$14-$AB134/12)*$AA134*$F133,0)+MAX((Expenses!GN$17-$AB135/12)*$AA135*$F133,0)+MAX((Expenses!GN$16-$AB136/12)*$AA136*$F133,0)+MAX((Expenses!GN$18-$AB137/12)*$AA137*$F133,0)))))</f>
        <v>0</v>
      </c>
      <c r="GQ304" s="515">
        <f>IF(OR(GQ$167&lt;=EOMONTH($E133,$R133*(1-$O133)),GQ$167&gt;EOMONTH($E133,$P133*12*(1-$O133)+$Q133*12*$O133+$R133*(1-$O133))),0,IF($X133="NNN",SUM(Expenses!GO$14:GO$18)*$F133,IF($X133="FSG",0,IF($X133="MG",SUMPRODUCT(Expenses!GO$14:GO$18,$Z133:$Z137)*$F133,MAX((Expenses!GO$15-$AB133/12)*$AA133*$F133,0)+MAX((Expenses!GO$14-$AB134/12)*$AA134*$F133,0)+MAX((Expenses!GO$17-$AB135/12)*$AA135*$F133,0)+MAX((Expenses!GO$16-$AB136/12)*$AA136*$F133,0)+MAX((Expenses!GO$18-$AB137/12)*$AA137*$F133,0)))))</f>
        <v>0</v>
      </c>
      <c r="GR304" s="515">
        <f>IF(OR(GR$167&lt;=EOMONTH($E133,$R133*(1-$O133)),GR$167&gt;EOMONTH($E133,$P133*12*(1-$O133)+$Q133*12*$O133+$R133*(1-$O133))),0,IF($X133="NNN",SUM(Expenses!GP$14:GP$18)*$F133,IF($X133="FSG",0,IF($X133="MG",SUMPRODUCT(Expenses!GP$14:GP$18,$Z133:$Z137)*$F133,MAX((Expenses!GP$15-$AB133/12)*$AA133*$F133,0)+MAX((Expenses!GP$14-$AB134/12)*$AA134*$F133,0)+MAX((Expenses!GP$17-$AB135/12)*$AA135*$F133,0)+MAX((Expenses!GP$16-$AB136/12)*$AA136*$F133,0)+MAX((Expenses!GP$18-$AB137/12)*$AA137*$F133,0)))))</f>
        <v>0</v>
      </c>
      <c r="GS304" s="515">
        <f>IF(OR(GS$167&lt;=EOMONTH($E133,$R133*(1-$O133)),GS$167&gt;EOMONTH($E133,$P133*12*(1-$O133)+$Q133*12*$O133+$R133*(1-$O133))),0,IF($X133="NNN",SUM(Expenses!GQ$14:GQ$18)*$F133,IF($X133="FSG",0,IF($X133="MG",SUMPRODUCT(Expenses!GQ$14:GQ$18,$Z133:$Z137)*$F133,MAX((Expenses!GQ$15-$AB133/12)*$AA133*$F133,0)+MAX((Expenses!GQ$14-$AB134/12)*$AA134*$F133,0)+MAX((Expenses!GQ$17-$AB135/12)*$AA135*$F133,0)+MAX((Expenses!GQ$16-$AB136/12)*$AA136*$F133,0)+MAX((Expenses!GQ$18-$AB137/12)*$AA137*$F133,0)))))</f>
        <v>0</v>
      </c>
      <c r="GT304" s="515">
        <f>IF(OR(GT$167&lt;=EOMONTH($E133,$R133*(1-$O133)),GT$167&gt;EOMONTH($E133,$P133*12*(1-$O133)+$Q133*12*$O133+$R133*(1-$O133))),0,IF($X133="NNN",SUM(Expenses!GR$14:GR$18)*$F133,IF($X133="FSG",0,IF($X133="MG",SUMPRODUCT(Expenses!GR$14:GR$18,$Z133:$Z137)*$F133,MAX((Expenses!GR$15-$AB133/12)*$AA133*$F133,0)+MAX((Expenses!GR$14-$AB134/12)*$AA134*$F133,0)+MAX((Expenses!GR$17-$AB135/12)*$AA135*$F133,0)+MAX((Expenses!GR$16-$AB136/12)*$AA136*$F133,0)+MAX((Expenses!GR$18-$AB137/12)*$AA137*$F133,0)))))</f>
        <v>0</v>
      </c>
      <c r="GU304" s="515">
        <f>IF(OR(GU$167&lt;=EOMONTH($E133,$R133*(1-$O133)),GU$167&gt;EOMONTH($E133,$P133*12*(1-$O133)+$Q133*12*$O133+$R133*(1-$O133))),0,IF($X133="NNN",SUM(Expenses!GS$14:GS$18)*$F133,IF($X133="FSG",0,IF($X133="MG",SUMPRODUCT(Expenses!GS$14:GS$18,$Z133:$Z137)*$F133,MAX((Expenses!GS$15-$AB133/12)*$AA133*$F133,0)+MAX((Expenses!GS$14-$AB134/12)*$AA134*$F133,0)+MAX((Expenses!GS$17-$AB135/12)*$AA135*$F133,0)+MAX((Expenses!GS$16-$AB136/12)*$AA136*$F133,0)+MAX((Expenses!GS$18-$AB137/12)*$AA137*$F133,0)))))</f>
        <v>0</v>
      </c>
      <c r="GV304" s="515">
        <f>IF(OR(GV$167&lt;=EOMONTH($E133,$R133*(1-$O133)),GV$167&gt;EOMONTH($E133,$P133*12*(1-$O133)+$Q133*12*$O133+$R133*(1-$O133))),0,IF($X133="NNN",SUM(Expenses!GT$14:GT$18)*$F133,IF($X133="FSG",0,IF($X133="MG",SUMPRODUCT(Expenses!GT$14:GT$18,$Z133:$Z137)*$F133,MAX((Expenses!GT$15-$AB133/12)*$AA133*$F133,0)+MAX((Expenses!GT$14-$AB134/12)*$AA134*$F133,0)+MAX((Expenses!GT$17-$AB135/12)*$AA135*$F133,0)+MAX((Expenses!GT$16-$AB136/12)*$AA136*$F133,0)+MAX((Expenses!GT$18-$AB137/12)*$AA137*$F133,0)))))</f>
        <v>0</v>
      </c>
      <c r="GW304" s="515">
        <f>IF(OR(GW$167&lt;=EOMONTH($E133,$R133*(1-$O133)),GW$167&gt;EOMONTH($E133,$P133*12*(1-$O133)+$Q133*12*$O133+$R133*(1-$O133))),0,IF($X133="NNN",SUM(Expenses!GU$14:GU$18)*$F133,IF($X133="FSG",0,IF($X133="MG",SUMPRODUCT(Expenses!GU$14:GU$18,$Z133:$Z137)*$F133,MAX((Expenses!GU$15-$AB133/12)*$AA133*$F133,0)+MAX((Expenses!GU$14-$AB134/12)*$AA134*$F133,0)+MAX((Expenses!GU$17-$AB135/12)*$AA135*$F133,0)+MAX((Expenses!GU$16-$AB136/12)*$AA136*$F133,0)+MAX((Expenses!GU$18-$AB137/12)*$AA137*$F133,0)))))</f>
        <v>0</v>
      </c>
      <c r="GX304" s="515">
        <f>IF(OR(GX$167&lt;=EOMONTH($E133,$R133*(1-$O133)),GX$167&gt;EOMONTH($E133,$P133*12*(1-$O133)+$Q133*12*$O133+$R133*(1-$O133))),0,IF($X133="NNN",SUM(Expenses!GV$14:GV$18)*$F133,IF($X133="FSG",0,IF($X133="MG",SUMPRODUCT(Expenses!GV$14:GV$18,$Z133:$Z137)*$F133,MAX((Expenses!GV$15-$AB133/12)*$AA133*$F133,0)+MAX((Expenses!GV$14-$AB134/12)*$AA134*$F133,0)+MAX((Expenses!GV$17-$AB135/12)*$AA135*$F133,0)+MAX((Expenses!GV$16-$AB136/12)*$AA136*$F133,0)+MAX((Expenses!GV$18-$AB137/12)*$AA137*$F133,0)))))</f>
        <v>0</v>
      </c>
      <c r="GY304" s="515">
        <f>IF(OR(GY$167&lt;=EOMONTH($E133,$R133*(1-$O133)),GY$167&gt;EOMONTH($E133,$P133*12*(1-$O133)+$Q133*12*$O133+$R133*(1-$O133))),0,IF($X133="NNN",SUM(Expenses!GW$14:GW$18)*$F133,IF($X133="FSG",0,IF($X133="MG",SUMPRODUCT(Expenses!GW$14:GW$18,$Z133:$Z137)*$F133,MAX((Expenses!GW$15-$AB133/12)*$AA133*$F133,0)+MAX((Expenses!GW$14-$AB134/12)*$AA134*$F133,0)+MAX((Expenses!GW$17-$AB135/12)*$AA135*$F133,0)+MAX((Expenses!GW$16-$AB136/12)*$AA136*$F133,0)+MAX((Expenses!GW$18-$AB137/12)*$AA137*$F133,0)))))</f>
        <v>0</v>
      </c>
      <c r="GZ304" s="515">
        <f>IF(OR(GZ$167&lt;=EOMONTH($E133,$R133*(1-$O133)),GZ$167&gt;EOMONTH($E133,$P133*12*(1-$O133)+$Q133*12*$O133+$R133*(1-$O133))),0,IF($X133="NNN",SUM(Expenses!GX$14:GX$18)*$F133,IF($X133="FSG",0,IF($X133="MG",SUMPRODUCT(Expenses!GX$14:GX$18,$Z133:$Z137)*$F133,MAX((Expenses!GX$15-$AB133/12)*$AA133*$F133,0)+MAX((Expenses!GX$14-$AB134/12)*$AA134*$F133,0)+MAX((Expenses!GX$17-$AB135/12)*$AA135*$F133,0)+MAX((Expenses!GX$16-$AB136/12)*$AA136*$F133,0)+MAX((Expenses!GX$18-$AB137/12)*$AA137*$F133,0)))))</f>
        <v>0</v>
      </c>
      <c r="HA304" s="515">
        <f>IF(OR(HA$167&lt;=EOMONTH($E133,$R133*(1-$O133)),HA$167&gt;EOMONTH($E133,$P133*12*(1-$O133)+$Q133*12*$O133+$R133*(1-$O133))),0,IF($X133="NNN",SUM(Expenses!GY$14:GY$18)*$F133,IF($X133="FSG",0,IF($X133="MG",SUMPRODUCT(Expenses!GY$14:GY$18,$Z133:$Z137)*$F133,MAX((Expenses!GY$15-$AB133/12)*$AA133*$F133,0)+MAX((Expenses!GY$14-$AB134/12)*$AA134*$F133,0)+MAX((Expenses!GY$17-$AB135/12)*$AA135*$F133,0)+MAX((Expenses!GY$16-$AB136/12)*$AA136*$F133,0)+MAX((Expenses!GY$18-$AB137/12)*$AA137*$F133,0)))))</f>
        <v>0</v>
      </c>
      <c r="HB304" s="515">
        <f>IF(OR(HB$167&lt;=EOMONTH($E133,$R133*(1-$O133)),HB$167&gt;EOMONTH($E133,$P133*12*(1-$O133)+$Q133*12*$O133+$R133*(1-$O133))),0,IF($X133="NNN",SUM(Expenses!GZ$14:GZ$18)*$F133,IF($X133="FSG",0,IF($X133="MG",SUMPRODUCT(Expenses!GZ$14:GZ$18,$Z133:$Z137)*$F133,MAX((Expenses!GZ$15-$AB133/12)*$AA133*$F133,0)+MAX((Expenses!GZ$14-$AB134/12)*$AA134*$F133,0)+MAX((Expenses!GZ$17-$AB135/12)*$AA135*$F133,0)+MAX((Expenses!GZ$16-$AB136/12)*$AA136*$F133,0)+MAX((Expenses!GZ$18-$AB137/12)*$AA137*$F133,0)))))</f>
        <v>0</v>
      </c>
      <c r="HC304" s="515">
        <f>IF(OR(HC$167&lt;=EOMONTH($E133,$R133*(1-$O133)),HC$167&gt;EOMONTH($E133,$P133*12*(1-$O133)+$Q133*12*$O133+$R133*(1-$O133))),0,IF($X133="NNN",SUM(Expenses!HA$14:HA$18)*$F133,IF($X133="FSG",0,IF($X133="MG",SUMPRODUCT(Expenses!HA$14:HA$18,$Z133:$Z137)*$F133,MAX((Expenses!HA$15-$AB133/12)*$AA133*$F133,0)+MAX((Expenses!HA$14-$AB134/12)*$AA134*$F133,0)+MAX((Expenses!HA$17-$AB135/12)*$AA135*$F133,0)+MAX((Expenses!HA$16-$AB136/12)*$AA136*$F133,0)+MAX((Expenses!HA$18-$AB137/12)*$AA137*$F133,0)))))</f>
        <v>0</v>
      </c>
      <c r="HD304" s="515">
        <f>IF(OR(HD$167&lt;=EOMONTH($E133,$R133*(1-$O133)),HD$167&gt;EOMONTH($E133,$P133*12*(1-$O133)+$Q133*12*$O133+$R133*(1-$O133))),0,IF($X133="NNN",SUM(Expenses!HB$14:HB$18)*$F133,IF($X133="FSG",0,IF($X133="MG",SUMPRODUCT(Expenses!HB$14:HB$18,$Z133:$Z137)*$F133,MAX((Expenses!HB$15-$AB133/12)*$AA133*$F133,0)+MAX((Expenses!HB$14-$AB134/12)*$AA134*$F133,0)+MAX((Expenses!HB$17-$AB135/12)*$AA135*$F133,0)+MAX((Expenses!HB$16-$AB136/12)*$AA136*$F133,0)+MAX((Expenses!HB$18-$AB137/12)*$AA137*$F133,0)))))</f>
        <v>0</v>
      </c>
      <c r="HE304" s="515">
        <f>IF(OR(HE$167&lt;=EOMONTH($E133,$R133*(1-$O133)),HE$167&gt;EOMONTH($E133,$P133*12*(1-$O133)+$Q133*12*$O133+$R133*(1-$O133))),0,IF($X133="NNN",SUM(Expenses!HC$14:HC$18)*$F133,IF($X133="FSG",0,IF($X133="MG",SUMPRODUCT(Expenses!HC$14:HC$18,$Z133:$Z137)*$F133,MAX((Expenses!HC$15-$AB133/12)*$AA133*$F133,0)+MAX((Expenses!HC$14-$AB134/12)*$AA134*$F133,0)+MAX((Expenses!HC$17-$AB135/12)*$AA135*$F133,0)+MAX((Expenses!HC$16-$AB136/12)*$AA136*$F133,0)+MAX((Expenses!HC$18-$AB137/12)*$AA137*$F133,0)))))</f>
        <v>0</v>
      </c>
      <c r="HF304" s="515">
        <f>IF(OR(HF$167&lt;=EOMONTH($E133,$R133*(1-$O133)),HF$167&gt;EOMONTH($E133,$P133*12*(1-$O133)+$Q133*12*$O133+$R133*(1-$O133))),0,IF($X133="NNN",SUM(Expenses!HD$14:HD$18)*$F133,IF($X133="FSG",0,IF($X133="MG",SUMPRODUCT(Expenses!HD$14:HD$18,$Z133:$Z137)*$F133,MAX((Expenses!HD$15-$AB133/12)*$AA133*$F133,0)+MAX((Expenses!HD$14-$AB134/12)*$AA134*$F133,0)+MAX((Expenses!HD$17-$AB135/12)*$AA135*$F133,0)+MAX((Expenses!HD$16-$AB136/12)*$AA136*$F133,0)+MAX((Expenses!HD$18-$AB137/12)*$AA137*$F133,0)))))</f>
        <v>0</v>
      </c>
      <c r="HG304" s="515">
        <f>IF(OR(HG$167&lt;=EOMONTH($E133,$R133*(1-$O133)),HG$167&gt;EOMONTH($E133,$P133*12*(1-$O133)+$Q133*12*$O133+$R133*(1-$O133))),0,IF($X133="NNN",SUM(Expenses!HE$14:HE$18)*$F133,IF($X133="FSG",0,IF($X133="MG",SUMPRODUCT(Expenses!HE$14:HE$18,$Z133:$Z137)*$F133,MAX((Expenses!HE$15-$AB133/12)*$AA133*$F133,0)+MAX((Expenses!HE$14-$AB134/12)*$AA134*$F133,0)+MAX((Expenses!HE$17-$AB135/12)*$AA135*$F133,0)+MAX((Expenses!HE$16-$AB136/12)*$AA136*$F133,0)+MAX((Expenses!HE$18-$AB137/12)*$AA137*$F133,0)))))</f>
        <v>0</v>
      </c>
      <c r="HH304" s="515">
        <f>IF(OR(HH$167&lt;=EOMONTH($E133,$R133*(1-$O133)),HH$167&gt;EOMONTH($E133,$P133*12*(1-$O133)+$Q133*12*$O133+$R133*(1-$O133))),0,IF($X133="NNN",SUM(Expenses!HF$14:HF$18)*$F133,IF($X133="FSG",0,IF($X133="MG",SUMPRODUCT(Expenses!HF$14:HF$18,$Z133:$Z137)*$F133,MAX((Expenses!HF$15-$AB133/12)*$AA133*$F133,0)+MAX((Expenses!HF$14-$AB134/12)*$AA134*$F133,0)+MAX((Expenses!HF$17-$AB135/12)*$AA135*$F133,0)+MAX((Expenses!HF$16-$AB136/12)*$AA136*$F133,0)+MAX((Expenses!HF$18-$AB137/12)*$AA137*$F133,0)))))</f>
        <v>0</v>
      </c>
      <c r="HI304" s="515">
        <f>IF(OR(HI$167&lt;=EOMONTH($E133,$R133*(1-$O133)),HI$167&gt;EOMONTH($E133,$P133*12*(1-$O133)+$Q133*12*$O133+$R133*(1-$O133))),0,IF($X133="NNN",SUM(Expenses!HG$14:HG$18)*$F133,IF($X133="FSG",0,IF($X133="MG",SUMPRODUCT(Expenses!HG$14:HG$18,$Z133:$Z137)*$F133,MAX((Expenses!HG$15-$AB133/12)*$AA133*$F133,0)+MAX((Expenses!HG$14-$AB134/12)*$AA134*$F133,0)+MAX((Expenses!HG$17-$AB135/12)*$AA135*$F133,0)+MAX((Expenses!HG$16-$AB136/12)*$AA136*$F133,0)+MAX((Expenses!HG$18-$AB137/12)*$AA137*$F133,0)))))</f>
        <v>0</v>
      </c>
      <c r="HJ304" s="515">
        <f>IF(OR(HJ$167&lt;=EOMONTH($E133,$R133*(1-$O133)),HJ$167&gt;EOMONTH($E133,$P133*12*(1-$O133)+$Q133*12*$O133+$R133*(1-$O133))),0,IF($X133="NNN",SUM(Expenses!HH$14:HH$18)*$F133,IF($X133="FSG",0,IF($X133="MG",SUMPRODUCT(Expenses!HH$14:HH$18,$Z133:$Z137)*$F133,MAX((Expenses!HH$15-$AB133/12)*$AA133*$F133,0)+MAX((Expenses!HH$14-$AB134/12)*$AA134*$F133,0)+MAX((Expenses!HH$17-$AB135/12)*$AA135*$F133,0)+MAX((Expenses!HH$16-$AB136/12)*$AA136*$F133,0)+MAX((Expenses!HH$18-$AB137/12)*$AA137*$F133,0)))))</f>
        <v>0</v>
      </c>
      <c r="HK304" s="515">
        <f>IF(OR(HK$167&lt;=EOMONTH($E133,$R133*(1-$O133)),HK$167&gt;EOMONTH($E133,$P133*12*(1-$O133)+$Q133*12*$O133+$R133*(1-$O133))),0,IF($X133="NNN",SUM(Expenses!HI$14:HI$18)*$F133,IF($X133="FSG",0,IF($X133="MG",SUMPRODUCT(Expenses!HI$14:HI$18,$Z133:$Z137)*$F133,MAX((Expenses!HI$15-$AB133/12)*$AA133*$F133,0)+MAX((Expenses!HI$14-$AB134/12)*$AA134*$F133,0)+MAX((Expenses!HI$17-$AB135/12)*$AA135*$F133,0)+MAX((Expenses!HI$16-$AB136/12)*$AA136*$F133,0)+MAX((Expenses!HI$18-$AB137/12)*$AA137*$F133,0)))))</f>
        <v>0</v>
      </c>
      <c r="HL304" s="515">
        <f>IF(OR(HL$167&lt;=EOMONTH($E133,$R133*(1-$O133)),HL$167&gt;EOMONTH($E133,$P133*12*(1-$O133)+$Q133*12*$O133+$R133*(1-$O133))),0,IF($X133="NNN",SUM(Expenses!HJ$14:HJ$18)*$F133,IF($X133="FSG",0,IF($X133="MG",SUMPRODUCT(Expenses!HJ$14:HJ$18,$Z133:$Z137)*$F133,MAX((Expenses!HJ$15-$AB133/12)*$AA133*$F133,0)+MAX((Expenses!HJ$14-$AB134/12)*$AA134*$F133,0)+MAX((Expenses!HJ$17-$AB135/12)*$AA135*$F133,0)+MAX((Expenses!HJ$16-$AB136/12)*$AA136*$F133,0)+MAX((Expenses!HJ$18-$AB137/12)*$AA137*$F133,0)))))</f>
        <v>0</v>
      </c>
      <c r="HM304" s="515">
        <f>IF(OR(HM$167&lt;=EOMONTH($E133,$R133*(1-$O133)),HM$167&gt;EOMONTH($E133,$P133*12*(1-$O133)+$Q133*12*$O133+$R133*(1-$O133))),0,IF($X133="NNN",SUM(Expenses!HK$14:HK$18)*$F133,IF($X133="FSG",0,IF($X133="MG",SUMPRODUCT(Expenses!HK$14:HK$18,$Z133:$Z137)*$F133,MAX((Expenses!HK$15-$AB133/12)*$AA133*$F133,0)+MAX((Expenses!HK$14-$AB134/12)*$AA134*$F133,0)+MAX((Expenses!HK$17-$AB135/12)*$AA135*$F133,0)+MAX((Expenses!HK$16-$AB136/12)*$AA136*$F133,0)+MAX((Expenses!HK$18-$AB137/12)*$AA137*$F133,0)))))</f>
        <v>0</v>
      </c>
      <c r="HN304" s="515">
        <f>IF(OR(HN$167&lt;=EOMONTH($E133,$R133*(1-$O133)),HN$167&gt;EOMONTH($E133,$P133*12*(1-$O133)+$Q133*12*$O133+$R133*(1-$O133))),0,IF($X133="NNN",SUM(Expenses!HL$14:HL$18)*$F133,IF($X133="FSG",0,IF($X133="MG",SUMPRODUCT(Expenses!HL$14:HL$18,$Z133:$Z137)*$F133,MAX((Expenses!HL$15-$AB133/12)*$AA133*$F133,0)+MAX((Expenses!HL$14-$AB134/12)*$AA134*$F133,0)+MAX((Expenses!HL$17-$AB135/12)*$AA135*$F133,0)+MAX((Expenses!HL$16-$AB136/12)*$AA136*$F133,0)+MAX((Expenses!HL$18-$AB137/12)*$AA137*$F133,0)))))</f>
        <v>0</v>
      </c>
      <c r="HO304" s="515">
        <f>IF(OR(HO$167&lt;=EOMONTH($E133,$R133*(1-$O133)),HO$167&gt;EOMONTH($E133,$P133*12*(1-$O133)+$Q133*12*$O133+$R133*(1-$O133))),0,IF($X133="NNN",SUM(Expenses!HM$14:HM$18)*$F133,IF($X133="FSG",0,IF($X133="MG",SUMPRODUCT(Expenses!HM$14:HM$18,$Z133:$Z137)*$F133,MAX((Expenses!HM$15-$AB133/12)*$AA133*$F133,0)+MAX((Expenses!HM$14-$AB134/12)*$AA134*$F133,0)+MAX((Expenses!HM$17-$AB135/12)*$AA135*$F133,0)+MAX((Expenses!HM$16-$AB136/12)*$AA136*$F133,0)+MAX((Expenses!HM$18-$AB137/12)*$AA137*$F133,0)))))</f>
        <v>0</v>
      </c>
      <c r="HP304" s="515">
        <f>IF(OR(HP$167&lt;=EOMONTH($E133,$R133*(1-$O133)),HP$167&gt;EOMONTH($E133,$P133*12*(1-$O133)+$Q133*12*$O133+$R133*(1-$O133))),0,IF($X133="NNN",SUM(Expenses!HN$14:HN$18)*$F133,IF($X133="FSG",0,IF($X133="MG",SUMPRODUCT(Expenses!HN$14:HN$18,$Z133:$Z137)*$F133,MAX((Expenses!HN$15-$AB133/12)*$AA133*$F133,0)+MAX((Expenses!HN$14-$AB134/12)*$AA134*$F133,0)+MAX((Expenses!HN$17-$AB135/12)*$AA135*$F133,0)+MAX((Expenses!HN$16-$AB136/12)*$AA136*$F133,0)+MAX((Expenses!HN$18-$AB137/12)*$AA137*$F133,0)))))</f>
        <v>0</v>
      </c>
      <c r="HQ304" s="515">
        <f>IF(OR(HQ$167&lt;=EOMONTH($E133,$R133*(1-$O133)),HQ$167&gt;EOMONTH($E133,$P133*12*(1-$O133)+$Q133*12*$O133+$R133*(1-$O133))),0,IF($X133="NNN",SUM(Expenses!HO$14:HO$18)*$F133,IF($X133="FSG",0,IF($X133="MG",SUMPRODUCT(Expenses!HO$14:HO$18,$Z133:$Z137)*$F133,MAX((Expenses!HO$15-$AB133/12)*$AA133*$F133,0)+MAX((Expenses!HO$14-$AB134/12)*$AA134*$F133,0)+MAX((Expenses!HO$17-$AB135/12)*$AA135*$F133,0)+MAX((Expenses!HO$16-$AB136/12)*$AA136*$F133,0)+MAX((Expenses!HO$18-$AB137/12)*$AA137*$F133,0)))))</f>
        <v>0</v>
      </c>
      <c r="HR304" s="515">
        <f>IF(OR(HR$167&lt;=EOMONTH($E133,$R133*(1-$O133)),HR$167&gt;EOMONTH($E133,$P133*12*(1-$O133)+$Q133*12*$O133+$R133*(1-$O133))),0,IF($X133="NNN",SUM(Expenses!HP$14:HP$18)*$F133,IF($X133="FSG",0,IF($X133="MG",SUMPRODUCT(Expenses!HP$14:HP$18,$Z133:$Z137)*$F133,MAX((Expenses!HP$15-$AB133/12)*$AA133*$F133,0)+MAX((Expenses!HP$14-$AB134/12)*$AA134*$F133,0)+MAX((Expenses!HP$17-$AB135/12)*$AA135*$F133,0)+MAX((Expenses!HP$16-$AB136/12)*$AA136*$F133,0)+MAX((Expenses!HP$18-$AB137/12)*$AA137*$F133,0)))))</f>
        <v>0</v>
      </c>
      <c r="HS304" s="515">
        <f>IF(OR(HS$167&lt;=EOMONTH($E133,$R133*(1-$O133)),HS$167&gt;EOMONTH($E133,$P133*12*(1-$O133)+$Q133*12*$O133+$R133*(1-$O133))),0,IF($X133="NNN",SUM(Expenses!HQ$14:HQ$18)*$F133,IF($X133="FSG",0,IF($X133="MG",SUMPRODUCT(Expenses!HQ$14:HQ$18,$Z133:$Z137)*$F133,MAX((Expenses!HQ$15-$AB133/12)*$AA133*$F133,0)+MAX((Expenses!HQ$14-$AB134/12)*$AA134*$F133,0)+MAX((Expenses!HQ$17-$AB135/12)*$AA135*$F133,0)+MAX((Expenses!HQ$16-$AB136/12)*$AA136*$F133,0)+MAX((Expenses!HQ$18-$AB137/12)*$AA137*$F133,0)))))</f>
        <v>0</v>
      </c>
      <c r="HT304" s="515">
        <f>IF(OR(HT$167&lt;=EOMONTH($E133,$R133*(1-$O133)),HT$167&gt;EOMONTH($E133,$P133*12*(1-$O133)+$Q133*12*$O133+$R133*(1-$O133))),0,IF($X133="NNN",SUM(Expenses!HR$14:HR$18)*$F133,IF($X133="FSG",0,IF($X133="MG",SUMPRODUCT(Expenses!HR$14:HR$18,$Z133:$Z137)*$F133,MAX((Expenses!HR$15-$AB133/12)*$AA133*$F133,0)+MAX((Expenses!HR$14-$AB134/12)*$AA134*$F133,0)+MAX((Expenses!HR$17-$AB135/12)*$AA135*$F133,0)+MAX((Expenses!HR$16-$AB136/12)*$AA136*$F133,0)+MAX((Expenses!HR$18-$AB137/12)*$AA137*$F133,0)))))</f>
        <v>0</v>
      </c>
      <c r="HU304" s="515">
        <f>IF(OR(HU$167&lt;=EOMONTH($E133,$R133*(1-$O133)),HU$167&gt;EOMONTH($E133,$P133*12*(1-$O133)+$Q133*12*$O133+$R133*(1-$O133))),0,IF($X133="NNN",SUM(Expenses!HS$14:HS$18)*$F133,IF($X133="FSG",0,IF($X133="MG",SUMPRODUCT(Expenses!HS$14:HS$18,$Z133:$Z137)*$F133,MAX((Expenses!HS$15-$AB133/12)*$AA133*$F133,0)+MAX((Expenses!HS$14-$AB134/12)*$AA134*$F133,0)+MAX((Expenses!HS$17-$AB135/12)*$AA135*$F133,0)+MAX((Expenses!HS$16-$AB136/12)*$AA136*$F133,0)+MAX((Expenses!HS$18-$AB137/12)*$AA137*$F133,0)))))</f>
        <v>0</v>
      </c>
      <c r="HV304" s="515">
        <f>IF(OR(HV$167&lt;=EOMONTH($E133,$R133*(1-$O133)),HV$167&gt;EOMONTH($E133,$P133*12*(1-$O133)+$Q133*12*$O133+$R133*(1-$O133))),0,IF($X133="NNN",SUM(Expenses!HT$14:HT$18)*$F133,IF($X133="FSG",0,IF($X133="MG",SUMPRODUCT(Expenses!HT$14:HT$18,$Z133:$Z137)*$F133,MAX((Expenses!HT$15-$AB133/12)*$AA133*$F133,0)+MAX((Expenses!HT$14-$AB134/12)*$AA134*$F133,0)+MAX((Expenses!HT$17-$AB135/12)*$AA135*$F133,0)+MAX((Expenses!HT$16-$AB136/12)*$AA136*$F133,0)+MAX((Expenses!HT$18-$AB137/12)*$AA137*$F133,0)))))</f>
        <v>0</v>
      </c>
      <c r="HW304" s="515">
        <f>IF(OR(HW$167&lt;=EOMONTH($E133,$R133*(1-$O133)),HW$167&gt;EOMONTH($E133,$P133*12*(1-$O133)+$Q133*12*$O133+$R133*(1-$O133))),0,IF($X133="NNN",SUM(Expenses!HU$14:HU$18)*$F133,IF($X133="FSG",0,IF($X133="MG",SUMPRODUCT(Expenses!HU$14:HU$18,$Z133:$Z137)*$F133,MAX((Expenses!HU$15-$AB133/12)*$AA133*$F133,0)+MAX((Expenses!HU$14-$AB134/12)*$AA134*$F133,0)+MAX((Expenses!HU$17-$AB135/12)*$AA135*$F133,0)+MAX((Expenses!HU$16-$AB136/12)*$AA136*$F133,0)+MAX((Expenses!HU$18-$AB137/12)*$AA137*$F133,0)))))</f>
        <v>0</v>
      </c>
      <c r="HX304" s="515">
        <f>IF(OR(HX$167&lt;=EOMONTH($E133,$R133*(1-$O133)),HX$167&gt;EOMONTH($E133,$P133*12*(1-$O133)+$Q133*12*$O133+$R133*(1-$O133))),0,IF($X133="NNN",SUM(Expenses!HV$14:HV$18)*$F133,IF($X133="FSG",0,IF($X133="MG",SUMPRODUCT(Expenses!HV$14:HV$18,$Z133:$Z137)*$F133,MAX((Expenses!HV$15-$AB133/12)*$AA133*$F133,0)+MAX((Expenses!HV$14-$AB134/12)*$AA134*$F133,0)+MAX((Expenses!HV$17-$AB135/12)*$AA135*$F133,0)+MAX((Expenses!HV$16-$AB136/12)*$AA136*$F133,0)+MAX((Expenses!HV$18-$AB137/12)*$AA137*$F133,0)))))</f>
        <v>0</v>
      </c>
      <c r="HY304" s="515">
        <f>IF(OR(HY$167&lt;=EOMONTH($E133,$R133*(1-$O133)),HY$167&gt;EOMONTH($E133,$P133*12*(1-$O133)+$Q133*12*$O133+$R133*(1-$O133))),0,IF($X133="NNN",SUM(Expenses!HW$14:HW$18)*$F133,IF($X133="FSG",0,IF($X133="MG",SUMPRODUCT(Expenses!HW$14:HW$18,$Z133:$Z137)*$F133,MAX((Expenses!HW$15-$AB133/12)*$AA133*$F133,0)+MAX((Expenses!HW$14-$AB134/12)*$AA134*$F133,0)+MAX((Expenses!HW$17-$AB135/12)*$AA135*$F133,0)+MAX((Expenses!HW$16-$AB136/12)*$AA136*$F133,0)+MAX((Expenses!HW$18-$AB137/12)*$AA137*$F133,0)))))</f>
        <v>0</v>
      </c>
      <c r="HZ304" s="515">
        <f>IF(OR(HZ$167&lt;=EOMONTH($E133,$R133*(1-$O133)),HZ$167&gt;EOMONTH($E133,$P133*12*(1-$O133)+$Q133*12*$O133+$R133*(1-$O133))),0,IF($X133="NNN",SUM(Expenses!HX$14:HX$18)*$F133,IF($X133="FSG",0,IF($X133="MG",SUMPRODUCT(Expenses!HX$14:HX$18,$Z133:$Z137)*$F133,MAX((Expenses!HX$15-$AB133/12)*$AA133*$F133,0)+MAX((Expenses!HX$14-$AB134/12)*$AA134*$F133,0)+MAX((Expenses!HX$17-$AB135/12)*$AA135*$F133,0)+MAX((Expenses!HX$16-$AB136/12)*$AA136*$F133,0)+MAX((Expenses!HX$18-$AB137/12)*$AA137*$F133,0)))))</f>
        <v>0</v>
      </c>
      <c r="IA304" s="515">
        <f>IF(OR(IA$167&lt;=EOMONTH($E133,$R133*(1-$O133)),IA$167&gt;EOMONTH($E133,$P133*12*(1-$O133)+$Q133*12*$O133+$R133*(1-$O133))),0,IF($X133="NNN",SUM(Expenses!HY$14:HY$18)*$F133,IF($X133="FSG",0,IF($X133="MG",SUMPRODUCT(Expenses!HY$14:HY$18,$Z133:$Z137)*$F133,MAX((Expenses!HY$15-$AB133/12)*$AA133*$F133,0)+MAX((Expenses!HY$14-$AB134/12)*$AA134*$F133,0)+MAX((Expenses!HY$17-$AB135/12)*$AA135*$F133,0)+MAX((Expenses!HY$16-$AB136/12)*$AA136*$F133,0)+MAX((Expenses!HY$18-$AB137/12)*$AA137*$F133,0)))))</f>
        <v>0</v>
      </c>
      <c r="IB304" s="515">
        <f>IF(OR(IB$167&lt;=EOMONTH($E133,$R133*(1-$O133)),IB$167&gt;EOMONTH($E133,$P133*12*(1-$O133)+$Q133*12*$O133+$R133*(1-$O133))),0,IF($X133="NNN",SUM(Expenses!HZ$14:HZ$18)*$F133,IF($X133="FSG",0,IF($X133="MG",SUMPRODUCT(Expenses!HZ$14:HZ$18,$Z133:$Z137)*$F133,MAX((Expenses!HZ$15-$AB133/12)*$AA133*$F133,0)+MAX((Expenses!HZ$14-$AB134/12)*$AA134*$F133,0)+MAX((Expenses!HZ$17-$AB135/12)*$AA135*$F133,0)+MAX((Expenses!HZ$16-$AB136/12)*$AA136*$F133,0)+MAX((Expenses!HZ$18-$AB137/12)*$AA137*$F133,0)))))</f>
        <v>0</v>
      </c>
      <c r="IC304" s="515">
        <f>IF(OR(IC$167&lt;=EOMONTH($E133,$R133*(1-$O133)),IC$167&gt;EOMONTH($E133,$P133*12*(1-$O133)+$Q133*12*$O133+$R133*(1-$O133))),0,IF($X133="NNN",SUM(Expenses!IA$14:IA$18)*$F133,IF($X133="FSG",0,IF($X133="MG",SUMPRODUCT(Expenses!IA$14:IA$18,$Z133:$Z137)*$F133,MAX((Expenses!IA$15-$AB133/12)*$AA133*$F133,0)+MAX((Expenses!IA$14-$AB134/12)*$AA134*$F133,0)+MAX((Expenses!IA$17-$AB135/12)*$AA135*$F133,0)+MAX((Expenses!IA$16-$AB136/12)*$AA136*$F133,0)+MAX((Expenses!IA$18-$AB137/12)*$AA137*$F133,0)))))</f>
        <v>0</v>
      </c>
      <c r="ID304" s="515">
        <f>IF(OR(ID$167&lt;=EOMONTH($E133,$R133*(1-$O133)),ID$167&gt;EOMONTH($E133,$P133*12*(1-$O133)+$Q133*12*$O133+$R133*(1-$O133))),0,IF($X133="NNN",SUM(Expenses!IB$14:IB$18)*$F133,IF($X133="FSG",0,IF($X133="MG",SUMPRODUCT(Expenses!IB$14:IB$18,$Z133:$Z137)*$F133,MAX((Expenses!IB$15-$AB133/12)*$AA133*$F133,0)+MAX((Expenses!IB$14-$AB134/12)*$AA134*$F133,0)+MAX((Expenses!IB$17-$AB135/12)*$AA135*$F133,0)+MAX((Expenses!IB$16-$AB136/12)*$AA136*$F133,0)+MAX((Expenses!IB$18-$AB137/12)*$AA137*$F133,0)))))</f>
        <v>0</v>
      </c>
      <c r="IE304" s="515">
        <f>IF(OR(IE$167&lt;=EOMONTH($E133,$R133*(1-$O133)),IE$167&gt;EOMONTH($E133,$P133*12*(1-$O133)+$Q133*12*$O133+$R133*(1-$O133))),0,IF($X133="NNN",SUM(Expenses!IC$14:IC$18)*$F133,IF($X133="FSG",0,IF($X133="MG",SUMPRODUCT(Expenses!IC$14:IC$18,$Z133:$Z137)*$F133,MAX((Expenses!IC$15-$AB133/12)*$AA133*$F133,0)+MAX((Expenses!IC$14-$AB134/12)*$AA134*$F133,0)+MAX((Expenses!IC$17-$AB135/12)*$AA135*$F133,0)+MAX((Expenses!IC$16-$AB136/12)*$AA136*$F133,0)+MAX((Expenses!IC$18-$AB137/12)*$AA137*$F133,0)))))</f>
        <v>0</v>
      </c>
      <c r="IF304" s="515">
        <f>IF(OR(IF$167&lt;=EOMONTH($E133,$R133*(1-$O133)),IF$167&gt;EOMONTH($E133,$P133*12*(1-$O133)+$Q133*12*$O133+$R133*(1-$O133))),0,IF($X133="NNN",SUM(Expenses!ID$14:ID$18)*$F133,IF($X133="FSG",0,IF($X133="MG",SUMPRODUCT(Expenses!ID$14:ID$18,$Z133:$Z137)*$F133,MAX((Expenses!ID$15-$AB133/12)*$AA133*$F133,0)+MAX((Expenses!ID$14-$AB134/12)*$AA134*$F133,0)+MAX((Expenses!ID$17-$AB135/12)*$AA135*$F133,0)+MAX((Expenses!ID$16-$AB136/12)*$AA136*$F133,0)+MAX((Expenses!ID$18-$AB137/12)*$AA137*$F133,0)))))</f>
        <v>0</v>
      </c>
      <c r="IG304" s="515">
        <f>IF(OR(IG$167&lt;=EOMONTH($E133,$R133*(1-$O133)),IG$167&gt;EOMONTH($E133,$P133*12*(1-$O133)+$Q133*12*$O133+$R133*(1-$O133))),0,IF($X133="NNN",SUM(Expenses!IE$14:IE$18)*$F133,IF($X133="FSG",0,IF($X133="MG",SUMPRODUCT(Expenses!IE$14:IE$18,$Z133:$Z137)*$F133,MAX((Expenses!IE$15-$AB133/12)*$AA133*$F133,0)+MAX((Expenses!IE$14-$AB134/12)*$AA134*$F133,0)+MAX((Expenses!IE$17-$AB135/12)*$AA135*$F133,0)+MAX((Expenses!IE$16-$AB136/12)*$AA136*$F133,0)+MAX((Expenses!IE$18-$AB137/12)*$AA137*$F133,0)))))</f>
        <v>0</v>
      </c>
      <c r="IH304" s="515">
        <f>IF(OR(IH$167&lt;=EOMONTH($E133,$R133*(1-$O133)),IH$167&gt;EOMONTH($E133,$P133*12*(1-$O133)+$Q133*12*$O133+$R133*(1-$O133))),0,IF($X133="NNN",SUM(Expenses!IF$14:IF$18)*$F133,IF($X133="FSG",0,IF($X133="MG",SUMPRODUCT(Expenses!IF$14:IF$18,$Z133:$Z137)*$F133,MAX((Expenses!IF$15-$AB133/12)*$AA133*$F133,0)+MAX((Expenses!IF$14-$AB134/12)*$AA134*$F133,0)+MAX((Expenses!IF$17-$AB135/12)*$AA135*$F133,0)+MAX((Expenses!IF$16-$AB136/12)*$AA136*$F133,0)+MAX((Expenses!IF$18-$AB137/12)*$AA137*$F133,0)))))</f>
        <v>0</v>
      </c>
      <c r="II304" s="515">
        <f>IF(OR(II$167&lt;=EOMONTH($E133,$R133*(1-$O133)),II$167&gt;EOMONTH($E133,$P133*12*(1-$O133)+$Q133*12*$O133+$R133*(1-$O133))),0,IF($X133="NNN",SUM(Expenses!IG$14:IG$18)*$F133,IF($X133="FSG",0,IF($X133="MG",SUMPRODUCT(Expenses!IG$14:IG$18,$Z133:$Z137)*$F133,MAX((Expenses!IG$15-$AB133/12)*$AA133*$F133,0)+MAX((Expenses!IG$14-$AB134/12)*$AA134*$F133,0)+MAX((Expenses!IG$17-$AB135/12)*$AA135*$F133,0)+MAX((Expenses!IG$16-$AB136/12)*$AA136*$F133,0)+MAX((Expenses!IG$18-$AB137/12)*$AA137*$F133,0)))))</f>
        <v>0</v>
      </c>
      <c r="IJ304" s="515">
        <f>IF(OR(IJ$167&lt;=EOMONTH($E133,$R133*(1-$O133)),IJ$167&gt;EOMONTH($E133,$P133*12*(1-$O133)+$Q133*12*$O133+$R133*(1-$O133))),0,IF($X133="NNN",SUM(Expenses!IH$14:IH$18)*$F133,IF($X133="FSG",0,IF($X133="MG",SUMPRODUCT(Expenses!IH$14:IH$18,$Z133:$Z137)*$F133,MAX((Expenses!IH$15-$AB133/12)*$AA133*$F133,0)+MAX((Expenses!IH$14-$AB134/12)*$AA134*$F133,0)+MAX((Expenses!IH$17-$AB135/12)*$AA135*$F133,0)+MAX((Expenses!IH$16-$AB136/12)*$AA136*$F133,0)+MAX((Expenses!IH$18-$AB137/12)*$AA137*$F133,0)))))</f>
        <v>0</v>
      </c>
      <c r="IK304" s="515">
        <f>IF(OR(IK$167&lt;=EOMONTH($E133,$R133*(1-$O133)),IK$167&gt;EOMONTH($E133,$P133*12*(1-$O133)+$Q133*12*$O133+$R133*(1-$O133))),0,IF($X133="NNN",SUM(Expenses!II$14:II$18)*$F133,IF($X133="FSG",0,IF($X133="MG",SUMPRODUCT(Expenses!II$14:II$18,$Z133:$Z137)*$F133,MAX((Expenses!II$15-$AB133/12)*$AA133*$F133,0)+MAX((Expenses!II$14-$AB134/12)*$AA134*$F133,0)+MAX((Expenses!II$17-$AB135/12)*$AA135*$F133,0)+MAX((Expenses!II$16-$AB136/12)*$AA136*$F133,0)+MAX((Expenses!II$18-$AB137/12)*$AA137*$F133,0)))))</f>
        <v>0</v>
      </c>
      <c r="IL304" s="515">
        <f>IF(OR(IL$167&lt;=EOMONTH($E133,$R133*(1-$O133)),IL$167&gt;EOMONTH($E133,$P133*12*(1-$O133)+$Q133*12*$O133+$R133*(1-$O133))),0,IF($X133="NNN",SUM(Expenses!IJ$14:IJ$18)*$F133,IF($X133="FSG",0,IF($X133="MG",SUMPRODUCT(Expenses!IJ$14:IJ$18,$Z133:$Z137)*$F133,MAX((Expenses!IJ$15-$AB133/12)*$AA133*$F133,0)+MAX((Expenses!IJ$14-$AB134/12)*$AA134*$F133,0)+MAX((Expenses!IJ$17-$AB135/12)*$AA135*$F133,0)+MAX((Expenses!IJ$16-$AB136/12)*$AA136*$F133,0)+MAX((Expenses!IJ$18-$AB137/12)*$AA137*$F133,0)))))</f>
        <v>0</v>
      </c>
      <c r="IM304" s="515">
        <f>IF(OR(IM$167&lt;=EOMONTH($E133,$R133*(1-$O133)),IM$167&gt;EOMONTH($E133,$P133*12*(1-$O133)+$Q133*12*$O133+$R133*(1-$O133))),0,IF($X133="NNN",SUM(Expenses!IK$14:IK$18)*$F133,IF($X133="FSG",0,IF($X133="MG",SUMPRODUCT(Expenses!IK$14:IK$18,$Z133:$Z137)*$F133,MAX((Expenses!IK$15-$AB133/12)*$AA133*$F133,0)+MAX((Expenses!IK$14-$AB134/12)*$AA134*$F133,0)+MAX((Expenses!IK$17-$AB135/12)*$AA135*$F133,0)+MAX((Expenses!IK$16-$AB136/12)*$AA136*$F133,0)+MAX((Expenses!IK$18-$AB137/12)*$AA137*$F133,0)))))</f>
        <v>0</v>
      </c>
      <c r="IN304" s="515">
        <f>IF(OR(IN$167&lt;=EOMONTH($E133,$R133*(1-$O133)),IN$167&gt;EOMONTH($E133,$P133*12*(1-$O133)+$Q133*12*$O133+$R133*(1-$O133))),0,IF($X133="NNN",SUM(Expenses!IL$14:IL$18)*$F133,IF($X133="FSG",0,IF($X133="MG",SUMPRODUCT(Expenses!IL$14:IL$18,$Z133:$Z137)*$F133,MAX((Expenses!IL$15-$AB133/12)*$AA133*$F133,0)+MAX((Expenses!IL$14-$AB134/12)*$AA134*$F133,0)+MAX((Expenses!IL$17-$AB135/12)*$AA135*$F133,0)+MAX((Expenses!IL$16-$AB136/12)*$AA136*$F133,0)+MAX((Expenses!IL$18-$AB137/12)*$AA137*$F133,0)))))</f>
        <v>0</v>
      </c>
      <c r="IO304" s="515">
        <f>IF(OR(IO$167&lt;=EOMONTH($E133,$R133*(1-$O133)),IO$167&gt;EOMONTH($E133,$P133*12*(1-$O133)+$Q133*12*$O133+$R133*(1-$O133))),0,IF($X133="NNN",SUM(Expenses!IM$14:IM$18)*$F133,IF($X133="FSG",0,IF($X133="MG",SUMPRODUCT(Expenses!IM$14:IM$18,$Z133:$Z137)*$F133,MAX((Expenses!IM$15-$AB133/12)*$AA133*$F133,0)+MAX((Expenses!IM$14-$AB134/12)*$AA134*$F133,0)+MAX((Expenses!IM$17-$AB135/12)*$AA135*$F133,0)+MAX((Expenses!IM$16-$AB136/12)*$AA136*$F133,0)+MAX((Expenses!IM$18-$AB137/12)*$AA137*$F133,0)))))</f>
        <v>0</v>
      </c>
      <c r="IP304" s="515">
        <f>IF(OR(IP$167&lt;=EOMONTH($E133,$R133*(1-$O133)),IP$167&gt;EOMONTH($E133,$P133*12*(1-$O133)+$Q133*12*$O133+$R133*(1-$O133))),0,IF($X133="NNN",SUM(Expenses!IN$14:IN$18)*$F133,IF($X133="FSG",0,IF($X133="MG",SUMPRODUCT(Expenses!IN$14:IN$18,$Z133:$Z137)*$F133,MAX((Expenses!IN$15-$AB133/12)*$AA133*$F133,0)+MAX((Expenses!IN$14-$AB134/12)*$AA134*$F133,0)+MAX((Expenses!IN$17-$AB135/12)*$AA135*$F133,0)+MAX((Expenses!IN$16-$AB136/12)*$AA136*$F133,0)+MAX((Expenses!IN$18-$AB137/12)*$AA137*$F133,0)))))</f>
        <v>0</v>
      </c>
      <c r="IQ304" s="515">
        <f>IF(OR(IQ$167&lt;=EOMONTH($E133,$R133*(1-$O133)),IQ$167&gt;EOMONTH($E133,$P133*12*(1-$O133)+$Q133*12*$O133+$R133*(1-$O133))),0,IF($X133="NNN",SUM(Expenses!IO$14:IO$18)*$F133,IF($X133="FSG",0,IF($X133="MG",SUMPRODUCT(Expenses!IO$14:IO$18,$Z133:$Z137)*$F133,MAX((Expenses!IO$15-$AB133/12)*$AA133*$F133,0)+MAX((Expenses!IO$14-$AB134/12)*$AA134*$F133,0)+MAX((Expenses!IO$17-$AB135/12)*$AA135*$F133,0)+MAX((Expenses!IO$16-$AB136/12)*$AA136*$F133,0)+MAX((Expenses!IO$18-$AB137/12)*$AA137*$F133,0)))))</f>
        <v>0</v>
      </c>
      <c r="IR304" s="515">
        <f>IF(OR(IR$167&lt;=EOMONTH($E133,$R133*(1-$O133)),IR$167&gt;EOMONTH($E133,$P133*12*(1-$O133)+$Q133*12*$O133+$R133*(1-$O133))),0,IF($X133="NNN",SUM(Expenses!IP$14:IP$18)*$F133,IF($X133="FSG",0,IF($X133="MG",SUMPRODUCT(Expenses!IP$14:IP$18,$Z133:$Z137)*$F133,MAX((Expenses!IP$15-$AB133/12)*$AA133*$F133,0)+MAX((Expenses!IP$14-$AB134/12)*$AA134*$F133,0)+MAX((Expenses!IP$17-$AB135/12)*$AA135*$F133,0)+MAX((Expenses!IP$16-$AB136/12)*$AA136*$F133,0)+MAX((Expenses!IP$18-$AB137/12)*$AA137*$F133,0)))))</f>
        <v>0</v>
      </c>
      <c r="IS304" s="515">
        <f>IF(OR(IS$167&lt;=EOMONTH($E133,$R133*(1-$O133)),IS$167&gt;EOMONTH($E133,$P133*12*(1-$O133)+$Q133*12*$O133+$R133*(1-$O133))),0,IF($X133="NNN",SUM(Expenses!IQ$14:IQ$18)*$F133,IF($X133="FSG",0,IF($X133="MG",SUMPRODUCT(Expenses!IQ$14:IQ$18,$Z133:$Z137)*$F133,MAX((Expenses!IQ$15-$AB133/12)*$AA133*$F133,0)+MAX((Expenses!IQ$14-$AB134/12)*$AA134*$F133,0)+MAX((Expenses!IQ$17-$AB135/12)*$AA135*$F133,0)+MAX((Expenses!IQ$16-$AB136/12)*$AA136*$F133,0)+MAX((Expenses!IQ$18-$AB137/12)*$AA137*$F133,0)))))</f>
        <v>0</v>
      </c>
      <c r="IT304" s="515">
        <f>IF(OR(IT$167&lt;=EOMONTH($E133,$R133*(1-$O133)),IT$167&gt;EOMONTH($E133,$P133*12*(1-$O133)+$Q133*12*$O133+$R133*(1-$O133))),0,IF($X133="NNN",SUM(Expenses!IR$14:IR$18)*$F133,IF($X133="FSG",0,IF($X133="MG",SUMPRODUCT(Expenses!IR$14:IR$18,$Z133:$Z137)*$F133,MAX((Expenses!IR$15-$AB133/12)*$AA133*$F133,0)+MAX((Expenses!IR$14-$AB134/12)*$AA134*$F133,0)+MAX((Expenses!IR$17-$AB135/12)*$AA135*$F133,0)+MAX((Expenses!IR$16-$AB136/12)*$AA136*$F133,0)+MAX((Expenses!IR$18-$AB137/12)*$AA137*$F133,0)))))</f>
        <v>0</v>
      </c>
      <c r="IU304" s="515">
        <f>IF(OR(IU$167&lt;=EOMONTH($E133,$R133*(1-$O133)),IU$167&gt;EOMONTH($E133,$P133*12*(1-$O133)+$Q133*12*$O133+$R133*(1-$O133))),0,IF($X133="NNN",SUM(Expenses!IS$14:IS$18)*$F133,IF($X133="FSG",0,IF($X133="MG",SUMPRODUCT(Expenses!IS$14:IS$18,$Z133:$Z137)*$F133,MAX((Expenses!IS$15-$AB133/12)*$AA133*$F133,0)+MAX((Expenses!IS$14-$AB134/12)*$AA134*$F133,0)+MAX((Expenses!IS$17-$AB135/12)*$AA135*$F133,0)+MAX((Expenses!IS$16-$AB136/12)*$AA136*$F133,0)+MAX((Expenses!IS$18-$AB137/12)*$AA137*$F133,0)))))</f>
        <v>0</v>
      </c>
      <c r="IV304" s="515">
        <f>IF(OR(IV$167&lt;=EOMONTH($E133,$R133*(1-$O133)),IV$167&gt;EOMONTH($E133,$P133*12*(1-$O133)+$Q133*12*$O133+$R133*(1-$O133))),0,IF($X133="NNN",SUM(Expenses!IT$14:IT$18)*$F133,IF($X133="FSG",0,IF($X133="MG",SUMPRODUCT(Expenses!IT$14:IT$18,$Z133:$Z137)*$F133,MAX((Expenses!IT$15-$AB133/12)*$AA133*$F133,0)+MAX((Expenses!IT$14-$AB134/12)*$AA134*$F133,0)+MAX((Expenses!IT$17-$AB135/12)*$AA135*$F133,0)+MAX((Expenses!IT$16-$AB136/12)*$AA136*$F133,0)+MAX((Expenses!IT$18-$AB137/12)*$AA137*$F133,0)))))</f>
        <v>0</v>
      </c>
      <c r="IW304" s="515">
        <f>IF(OR(IW$167&lt;=EOMONTH($E133,$R133*(1-$O133)),IW$167&gt;EOMONTH($E133,$P133*12*(1-$O133)+$Q133*12*$O133+$R133*(1-$O133))),0,IF($X133="NNN",SUM(Expenses!IU$14:IU$18)*$F133,IF($X133="FSG",0,IF($X133="MG",SUMPRODUCT(Expenses!IU$14:IU$18,$Z133:$Z137)*$F133,MAX((Expenses!IU$15-$AB133/12)*$AA133*$F133,0)+MAX((Expenses!IU$14-$AB134/12)*$AA134*$F133,0)+MAX((Expenses!IU$17-$AB135/12)*$AA135*$F133,0)+MAX((Expenses!IU$16-$AB136/12)*$AA136*$F133,0)+MAX((Expenses!IU$18-$AB137/12)*$AA137*$F133,0)))))</f>
        <v>0</v>
      </c>
      <c r="IX304" s="515">
        <f>IF(OR(IX$167&lt;=EOMONTH($E133,$R133*(1-$O133)),IX$167&gt;EOMONTH($E133,$P133*12*(1-$O133)+$Q133*12*$O133+$R133*(1-$O133))),0,IF($X133="NNN",SUM(Expenses!IV$14:IV$18)*$F133,IF($X133="FSG",0,IF($X133="MG",SUMPRODUCT(Expenses!IV$14:IV$18,$Z133:$Z137)*$F133,MAX((Expenses!IV$15-$AB133/12)*$AA133*$F133,0)+MAX((Expenses!IV$14-$AB134/12)*$AA134*$F133,0)+MAX((Expenses!IV$17-$AB135/12)*$AA135*$F133,0)+MAX((Expenses!IV$16-$AB136/12)*$AA136*$F133,0)+MAX((Expenses!IV$18-$AB137/12)*$AA137*$F133,0)))))</f>
        <v>0</v>
      </c>
      <c r="IY304" s="515">
        <f>IF(OR(IY$167&lt;=EOMONTH($E133,$R133*(1-$O133)),IY$167&gt;EOMONTH($E133,$P133*12*(1-$O133)+$Q133*12*$O133+$R133*(1-$O133))),0,IF($X133="NNN",SUM(Expenses!IW$14:IW$18)*$F133,IF($X133="FSG",0,IF($X133="MG",SUMPRODUCT(Expenses!IW$14:IW$18,$Z133:$Z137)*$F133,MAX((Expenses!IW$15-$AB133/12)*$AA133*$F133,0)+MAX((Expenses!IW$14-$AB134/12)*$AA134*$F133,0)+MAX((Expenses!IW$17-$AB135/12)*$AA135*$F133,0)+MAX((Expenses!IW$16-$AB136/12)*$AA136*$F133,0)+MAX((Expenses!IW$18-$AB137/12)*$AA137*$F133,0)))))</f>
        <v>0</v>
      </c>
      <c r="IZ304" s="515">
        <f>IF(OR(IZ$167&lt;=EOMONTH($E133,$R133*(1-$O133)),IZ$167&gt;EOMONTH($E133,$P133*12*(1-$O133)+$Q133*12*$O133+$R133*(1-$O133))),0,IF($X133="NNN",SUM(Expenses!IX$14:IX$18)*$F133,IF($X133="FSG",0,IF($X133="MG",SUMPRODUCT(Expenses!IX$14:IX$18,$Z133:$Z137)*$F133,MAX((Expenses!IX$15-$AB133/12)*$AA133*$F133,0)+MAX((Expenses!IX$14-$AB134/12)*$AA134*$F133,0)+MAX((Expenses!IX$17-$AB135/12)*$AA135*$F133,0)+MAX((Expenses!IX$16-$AB136/12)*$AA136*$F133,0)+MAX((Expenses!IX$18-$AB137/12)*$AA137*$F133,0)))))</f>
        <v>0</v>
      </c>
      <c r="JA304" s="515">
        <f>IF(OR(JA$167&lt;=EOMONTH($E133,$R133*(1-$O133)),JA$167&gt;EOMONTH($E133,$P133*12*(1-$O133)+$Q133*12*$O133+$R133*(1-$O133))),0,IF($X133="NNN",SUM(Expenses!IY$14:IY$18)*$F133,IF($X133="FSG",0,IF($X133="MG",SUMPRODUCT(Expenses!IY$14:IY$18,$Z133:$Z137)*$F133,MAX((Expenses!IY$15-$AB133/12)*$AA133*$F133,0)+MAX((Expenses!IY$14-$AB134/12)*$AA134*$F133,0)+MAX((Expenses!IY$17-$AB135/12)*$AA135*$F133,0)+MAX((Expenses!IY$16-$AB136/12)*$AA136*$F133,0)+MAX((Expenses!IY$18-$AB137/12)*$AA137*$F133,0)))))</f>
        <v>0</v>
      </c>
      <c r="JB304" s="515">
        <f>IF(OR(JB$167&lt;=EOMONTH($E133,$R133*(1-$O133)),JB$167&gt;EOMONTH($E133,$P133*12*(1-$O133)+$Q133*12*$O133+$R133*(1-$O133))),0,IF($X133="NNN",SUM(Expenses!IZ$14:IZ$18)*$F133,IF($X133="FSG",0,IF($X133="MG",SUMPRODUCT(Expenses!IZ$14:IZ$18,$Z133:$Z137)*$F133,MAX((Expenses!IZ$15-$AB133/12)*$AA133*$F133,0)+MAX((Expenses!IZ$14-$AB134/12)*$AA134*$F133,0)+MAX((Expenses!IZ$17-$AB135/12)*$AA135*$F133,0)+MAX((Expenses!IZ$16-$AB136/12)*$AA136*$F133,0)+MAX((Expenses!IZ$18-$AB137/12)*$AA137*$F133,0)))))</f>
        <v>0</v>
      </c>
      <c r="JC304" s="515">
        <f>IF(OR(JC$167&lt;=EOMONTH($E133,$R133*(1-$O133)),JC$167&gt;EOMONTH($E133,$P133*12*(1-$O133)+$Q133*12*$O133+$R133*(1-$O133))),0,IF($X133="NNN",SUM(Expenses!JA$14:JA$18)*$F133,IF($X133="FSG",0,IF($X133="MG",SUMPRODUCT(Expenses!JA$14:JA$18,$Z133:$Z137)*$F133,MAX((Expenses!JA$15-$AB133/12)*$AA133*$F133,0)+MAX((Expenses!JA$14-$AB134/12)*$AA134*$F133,0)+MAX((Expenses!JA$17-$AB135/12)*$AA135*$F133,0)+MAX((Expenses!JA$16-$AB136/12)*$AA136*$F133,0)+MAX((Expenses!JA$18-$AB137/12)*$AA137*$F133,0)))))</f>
        <v>0</v>
      </c>
      <c r="JD304" s="515">
        <f>IF(OR(JD$167&lt;=EOMONTH($E133,$R133*(1-$O133)),JD$167&gt;EOMONTH($E133,$P133*12*(1-$O133)+$Q133*12*$O133+$R133*(1-$O133))),0,IF($X133="NNN",SUM(Expenses!JB$14:JB$18)*$F133,IF($X133="FSG",0,IF($X133="MG",SUMPRODUCT(Expenses!JB$14:JB$18,$Z133:$Z137)*$F133,MAX((Expenses!JB$15-$AB133/12)*$AA133*$F133,0)+MAX((Expenses!JB$14-$AB134/12)*$AA134*$F133,0)+MAX((Expenses!JB$17-$AB135/12)*$AA135*$F133,0)+MAX((Expenses!JB$16-$AB136/12)*$AA136*$F133,0)+MAX((Expenses!JB$18-$AB137/12)*$AA137*$F133,0)))))</f>
        <v>0</v>
      </c>
      <c r="JE304" s="515">
        <f>IF(OR(JE$167&lt;=EOMONTH($E133,$R133*(1-$O133)),JE$167&gt;EOMONTH($E133,$P133*12*(1-$O133)+$Q133*12*$O133+$R133*(1-$O133))),0,IF($X133="NNN",SUM(Expenses!JC$14:JC$18)*$F133,IF($X133="FSG",0,IF($X133="MG",SUMPRODUCT(Expenses!JC$14:JC$18,$Z133:$Z137)*$F133,MAX((Expenses!JC$15-$AB133/12)*$AA133*$F133,0)+MAX((Expenses!JC$14-$AB134/12)*$AA134*$F133,0)+MAX((Expenses!JC$17-$AB135/12)*$AA135*$F133,0)+MAX((Expenses!JC$16-$AB136/12)*$AA136*$F133,0)+MAX((Expenses!JC$18-$AB137/12)*$AA137*$F133,0)))))</f>
        <v>0</v>
      </c>
      <c r="JF304" s="515">
        <f>IF(OR(JF$167&lt;=EOMONTH($E133,$R133*(1-$O133)),JF$167&gt;EOMONTH($E133,$P133*12*(1-$O133)+$Q133*12*$O133+$R133*(1-$O133))),0,IF($X133="NNN",SUM(Expenses!JD$14:JD$18)*$F133,IF($X133="FSG",0,IF($X133="MG",SUMPRODUCT(Expenses!JD$14:JD$18,$Z133:$Z137)*$F133,MAX((Expenses!JD$15-$AB133/12)*$AA133*$F133,0)+MAX((Expenses!JD$14-$AB134/12)*$AA134*$F133,0)+MAX((Expenses!JD$17-$AB135/12)*$AA135*$F133,0)+MAX((Expenses!JD$16-$AB136/12)*$AA136*$F133,0)+MAX((Expenses!JD$18-$AB137/12)*$AA137*$F133,0)))))</f>
        <v>0</v>
      </c>
      <c r="JG304" s="515">
        <f>IF(OR(JG$167&lt;=EOMONTH($E133,$R133*(1-$O133)),JG$167&gt;EOMONTH($E133,$P133*12*(1-$O133)+$Q133*12*$O133+$R133*(1-$O133))),0,IF($X133="NNN",SUM(Expenses!JE$14:JE$18)*$F133,IF($X133="FSG",0,IF($X133="MG",SUMPRODUCT(Expenses!JE$14:JE$18,$Z133:$Z137)*$F133,MAX((Expenses!JE$15-$AB133/12)*$AA133*$F133,0)+MAX((Expenses!JE$14-$AB134/12)*$AA134*$F133,0)+MAX((Expenses!JE$17-$AB135/12)*$AA135*$F133,0)+MAX((Expenses!JE$16-$AB136/12)*$AA136*$F133,0)+MAX((Expenses!JE$18-$AB137/12)*$AA137*$F133,0)))))</f>
        <v>0</v>
      </c>
      <c r="JH304" s="515">
        <f>IF(OR(JH$167&lt;=EOMONTH($E133,$R133*(1-$O133)),JH$167&gt;EOMONTH($E133,$P133*12*(1-$O133)+$Q133*12*$O133+$R133*(1-$O133))),0,IF($X133="NNN",SUM(Expenses!JF$14:JF$18)*$F133,IF($X133="FSG",0,IF($X133="MG",SUMPRODUCT(Expenses!JF$14:JF$18,$Z133:$Z137)*$F133,MAX((Expenses!JF$15-$AB133/12)*$AA133*$F133,0)+MAX((Expenses!JF$14-$AB134/12)*$AA134*$F133,0)+MAX((Expenses!JF$17-$AB135/12)*$AA135*$F133,0)+MAX((Expenses!JF$16-$AB136/12)*$AA136*$F133,0)+MAX((Expenses!JF$18-$AB137/12)*$AA137*$F133,0)))))</f>
        <v>0</v>
      </c>
      <c r="JI304" s="515">
        <f>IF(OR(JI$167&lt;=EOMONTH($E133,$R133*(1-$O133)),JI$167&gt;EOMONTH($E133,$P133*12*(1-$O133)+$Q133*12*$O133+$R133*(1-$O133))),0,IF($X133="NNN",SUM(Expenses!JG$14:JG$18)*$F133,IF($X133="FSG",0,IF($X133="MG",SUMPRODUCT(Expenses!JG$14:JG$18,$Z133:$Z137)*$F133,MAX((Expenses!JG$15-$AB133/12)*$AA133*$F133,0)+MAX((Expenses!JG$14-$AB134/12)*$AA134*$F133,0)+MAX((Expenses!JG$17-$AB135/12)*$AA135*$F133,0)+MAX((Expenses!JG$16-$AB136/12)*$AA136*$F133,0)+MAX((Expenses!JG$18-$AB137/12)*$AA137*$F133,0)))))</f>
        <v>0</v>
      </c>
      <c r="JJ304" s="515">
        <f>IF(OR(JJ$167&lt;=EOMONTH($E133,$R133*(1-$O133)),JJ$167&gt;EOMONTH($E133,$P133*12*(1-$O133)+$Q133*12*$O133+$R133*(1-$O133))),0,IF($X133="NNN",SUM(Expenses!JH$14:JH$18)*$F133,IF($X133="FSG",0,IF($X133="MG",SUMPRODUCT(Expenses!JH$14:JH$18,$Z133:$Z137)*$F133,MAX((Expenses!JH$15-$AB133/12)*$AA133*$F133,0)+MAX((Expenses!JH$14-$AB134/12)*$AA134*$F133,0)+MAX((Expenses!JH$17-$AB135/12)*$AA135*$F133,0)+MAX((Expenses!JH$16-$AB136/12)*$AA136*$F133,0)+MAX((Expenses!JH$18-$AB137/12)*$AA137*$F133,0)))))</f>
        <v>0</v>
      </c>
      <c r="JK304" s="515">
        <f>IF(OR(JK$167&lt;=EOMONTH($E133,$R133*(1-$O133)),JK$167&gt;EOMONTH($E133,$P133*12*(1-$O133)+$Q133*12*$O133+$R133*(1-$O133))),0,IF($X133="NNN",SUM(Expenses!JI$14:JI$18)*$F133,IF($X133="FSG",0,IF($X133="MG",SUMPRODUCT(Expenses!JI$14:JI$18,$Z133:$Z137)*$F133,MAX((Expenses!JI$15-$AB133/12)*$AA133*$F133,0)+MAX((Expenses!JI$14-$AB134/12)*$AA134*$F133,0)+MAX((Expenses!JI$17-$AB135/12)*$AA135*$F133,0)+MAX((Expenses!JI$16-$AB136/12)*$AA136*$F133,0)+MAX((Expenses!JI$18-$AB137/12)*$AA137*$F133,0)))))</f>
        <v>0</v>
      </c>
      <c r="JL304" s="515">
        <f>IF(OR(JL$167&lt;=EOMONTH($E133,$R133*(1-$O133)),JL$167&gt;EOMONTH($E133,$P133*12*(1-$O133)+$Q133*12*$O133+$R133*(1-$O133))),0,IF($X133="NNN",SUM(Expenses!JJ$14:JJ$18)*$F133,IF($X133="FSG",0,IF($X133="MG",SUMPRODUCT(Expenses!JJ$14:JJ$18,$Z133:$Z137)*$F133,MAX((Expenses!JJ$15-$AB133/12)*$AA133*$F133,0)+MAX((Expenses!JJ$14-$AB134/12)*$AA134*$F133,0)+MAX((Expenses!JJ$17-$AB135/12)*$AA135*$F133,0)+MAX((Expenses!JJ$16-$AB136/12)*$AA136*$F133,0)+MAX((Expenses!JJ$18-$AB137/12)*$AA137*$F133,0)))))</f>
        <v>0</v>
      </c>
      <c r="JM304" s="515">
        <f>IF(OR(JM$167&lt;=EOMONTH($E133,$R133*(1-$O133)),JM$167&gt;EOMONTH($E133,$P133*12*(1-$O133)+$Q133*12*$O133+$R133*(1-$O133))),0,IF($X133="NNN",SUM(Expenses!JK$14:JK$18)*$F133,IF($X133="FSG",0,IF($X133="MG",SUMPRODUCT(Expenses!JK$14:JK$18,$Z133:$Z137)*$F133,MAX((Expenses!JK$15-$AB133/12)*$AA133*$F133,0)+MAX((Expenses!JK$14-$AB134/12)*$AA134*$F133,0)+MAX((Expenses!JK$17-$AB135/12)*$AA135*$F133,0)+MAX((Expenses!JK$16-$AB136/12)*$AA136*$F133,0)+MAX((Expenses!JK$18-$AB137/12)*$AA137*$F133,0)))))</f>
        <v>0</v>
      </c>
      <c r="JN304" s="515">
        <f>IF(OR(JN$167&lt;=EOMONTH($E133,$R133*(1-$O133)),JN$167&gt;EOMONTH($E133,$P133*12*(1-$O133)+$Q133*12*$O133+$R133*(1-$O133))),0,IF($X133="NNN",SUM(Expenses!JL$14:JL$18)*$F133,IF($X133="FSG",0,IF($X133="MG",SUMPRODUCT(Expenses!JL$14:JL$18,$Z133:$Z137)*$F133,MAX((Expenses!JL$15-$AB133/12)*$AA133*$F133,0)+MAX((Expenses!JL$14-$AB134/12)*$AA134*$F133,0)+MAX((Expenses!JL$17-$AB135/12)*$AA135*$F133,0)+MAX((Expenses!JL$16-$AB136/12)*$AA136*$F133,0)+MAX((Expenses!JL$18-$AB137/12)*$AA137*$F133,0)))))</f>
        <v>0</v>
      </c>
      <c r="JO304" s="515">
        <f>IF(OR(JO$167&lt;=EOMONTH($E133,$R133*(1-$O133)),JO$167&gt;EOMONTH($E133,$P133*12*(1-$O133)+$Q133*12*$O133+$R133*(1-$O133))),0,IF($X133="NNN",SUM(Expenses!JM$14:JM$18)*$F133,IF($X133="FSG",0,IF($X133="MG",SUMPRODUCT(Expenses!JM$14:JM$18,$Z133:$Z137)*$F133,MAX((Expenses!JM$15-$AB133/12)*$AA133*$F133,0)+MAX((Expenses!JM$14-$AB134/12)*$AA134*$F133,0)+MAX((Expenses!JM$17-$AB135/12)*$AA135*$F133,0)+MAX((Expenses!JM$16-$AB136/12)*$AA136*$F133,0)+MAX((Expenses!JM$18-$AB137/12)*$AA137*$F133,0)))))</f>
        <v>0</v>
      </c>
      <c r="JP304" s="515">
        <f>IF(OR(JP$167&lt;=EOMONTH($E133,$R133*(1-$O133)),JP$167&gt;EOMONTH($E133,$P133*12*(1-$O133)+$Q133*12*$O133+$R133*(1-$O133))),0,IF($X133="NNN",SUM(Expenses!JN$14:JN$18)*$F133,IF($X133="FSG",0,IF($X133="MG",SUMPRODUCT(Expenses!JN$14:JN$18,$Z133:$Z137)*$F133,MAX((Expenses!JN$15-$AB133/12)*$AA133*$F133,0)+MAX((Expenses!JN$14-$AB134/12)*$AA134*$F133,0)+MAX((Expenses!JN$17-$AB135/12)*$AA135*$F133,0)+MAX((Expenses!JN$16-$AB136/12)*$AA136*$F133,0)+MAX((Expenses!JN$18-$AB137/12)*$AA137*$F133,0)))))</f>
        <v>0</v>
      </c>
      <c r="JQ304" s="515">
        <f>IF(OR(JQ$167&lt;=EOMONTH($E133,$R133*(1-$O133)),JQ$167&gt;EOMONTH($E133,$P133*12*(1-$O133)+$Q133*12*$O133+$R133*(1-$O133))),0,IF($X133="NNN",SUM(Expenses!JO$14:JO$18)*$F133,IF($X133="FSG",0,IF($X133="MG",SUMPRODUCT(Expenses!JO$14:JO$18,$Z133:$Z137)*$F133,MAX((Expenses!JO$15-$AB133/12)*$AA133*$F133,0)+MAX((Expenses!JO$14-$AB134/12)*$AA134*$F133,0)+MAX((Expenses!JO$17-$AB135/12)*$AA135*$F133,0)+MAX((Expenses!JO$16-$AB136/12)*$AA136*$F133,0)+MAX((Expenses!JO$18-$AB137/12)*$AA137*$F133,0)))))</f>
        <v>0</v>
      </c>
      <c r="JR304" s="515">
        <f>IF(OR(JR$167&lt;=EOMONTH($E133,$R133*(1-$O133)),JR$167&gt;EOMONTH($E133,$P133*12*(1-$O133)+$Q133*12*$O133+$R133*(1-$O133))),0,IF($X133="NNN",SUM(Expenses!JP$14:JP$18)*$F133,IF($X133="FSG",0,IF($X133="MG",SUMPRODUCT(Expenses!JP$14:JP$18,$Z133:$Z137)*$F133,MAX((Expenses!JP$15-$AB133/12)*$AA133*$F133,0)+MAX((Expenses!JP$14-$AB134/12)*$AA134*$F133,0)+MAX((Expenses!JP$17-$AB135/12)*$AA135*$F133,0)+MAX((Expenses!JP$16-$AB136/12)*$AA136*$F133,0)+MAX((Expenses!JP$18-$AB137/12)*$AA137*$F133,0)))))</f>
        <v>0</v>
      </c>
      <c r="JS304" s="515">
        <f>IF(OR(JS$167&lt;=EOMONTH($E133,$R133*(1-$O133)),JS$167&gt;EOMONTH($E133,$P133*12*(1-$O133)+$Q133*12*$O133+$R133*(1-$O133))),0,IF($X133="NNN",SUM(Expenses!JQ$14:JQ$18)*$F133,IF($X133="FSG",0,IF($X133="MG",SUMPRODUCT(Expenses!JQ$14:JQ$18,$Z133:$Z137)*$F133,MAX((Expenses!JQ$15-$AB133/12)*$AA133*$F133,0)+MAX((Expenses!JQ$14-$AB134/12)*$AA134*$F133,0)+MAX((Expenses!JQ$17-$AB135/12)*$AA135*$F133,0)+MAX((Expenses!JQ$16-$AB136/12)*$AA136*$F133,0)+MAX((Expenses!JQ$18-$AB137/12)*$AA137*$F133,0)))))</f>
        <v>0</v>
      </c>
      <c r="JT304" s="515">
        <f>IF(OR(JT$167&lt;=EOMONTH($E133,$R133*(1-$O133)),JT$167&gt;EOMONTH($E133,$P133*12*(1-$O133)+$Q133*12*$O133+$R133*(1-$O133))),0,IF($X133="NNN",SUM(Expenses!JR$14:JR$18)*$F133,IF($X133="FSG",0,IF($X133="MG",SUMPRODUCT(Expenses!JR$14:JR$18,$Z133:$Z137)*$F133,MAX((Expenses!JR$15-$AB133/12)*$AA133*$F133,0)+MAX((Expenses!JR$14-$AB134/12)*$AA134*$F133,0)+MAX((Expenses!JR$17-$AB135/12)*$AA135*$F133,0)+MAX((Expenses!JR$16-$AB136/12)*$AA136*$F133,0)+MAX((Expenses!JR$18-$AB137/12)*$AA137*$F133,0)))))</f>
        <v>0</v>
      </c>
      <c r="JU304" s="515">
        <f>IF(OR(JU$167&lt;=EOMONTH($E133,$R133*(1-$O133)),JU$167&gt;EOMONTH($E133,$P133*12*(1-$O133)+$Q133*12*$O133+$R133*(1-$O133))),0,IF($X133="NNN",SUM(Expenses!JS$14:JS$18)*$F133,IF($X133="FSG",0,IF($X133="MG",SUMPRODUCT(Expenses!JS$14:JS$18,$Z133:$Z137)*$F133,MAX((Expenses!JS$15-$AB133/12)*$AA133*$F133,0)+MAX((Expenses!JS$14-$AB134/12)*$AA134*$F133,0)+MAX((Expenses!JS$17-$AB135/12)*$AA135*$F133,0)+MAX((Expenses!JS$16-$AB136/12)*$AA136*$F133,0)+MAX((Expenses!JS$18-$AB137/12)*$AA137*$F133,0)))))</f>
        <v>0</v>
      </c>
      <c r="JV304" s="515">
        <f>IF(OR(JV$167&lt;=EOMONTH($E133,$R133*(1-$O133)),JV$167&gt;EOMONTH($E133,$P133*12*(1-$O133)+$Q133*12*$O133+$R133*(1-$O133))),0,IF($X133="NNN",SUM(Expenses!JT$14:JT$18)*$F133,IF($X133="FSG",0,IF($X133="MG",SUMPRODUCT(Expenses!JT$14:JT$18,$Z133:$Z137)*$F133,MAX((Expenses!JT$15-$AB133/12)*$AA133*$F133,0)+MAX((Expenses!JT$14-$AB134/12)*$AA134*$F133,0)+MAX((Expenses!JT$17-$AB135/12)*$AA135*$F133,0)+MAX((Expenses!JT$16-$AB136/12)*$AA136*$F133,0)+MAX((Expenses!JT$18-$AB137/12)*$AA137*$F133,0)))))</f>
        <v>0</v>
      </c>
      <c r="JW304" s="515">
        <f>IF(OR(JW$167&lt;=EOMONTH($E133,$R133*(1-$O133)),JW$167&gt;EOMONTH($E133,$P133*12*(1-$O133)+$Q133*12*$O133+$R133*(1-$O133))),0,IF($X133="NNN",SUM(Expenses!JU$14:JU$18)*$F133,IF($X133="FSG",0,IF($X133="MG",SUMPRODUCT(Expenses!JU$14:JU$18,$Z133:$Z137)*$F133,MAX((Expenses!JU$15-$AB133/12)*$AA133*$F133,0)+MAX((Expenses!JU$14-$AB134/12)*$AA134*$F133,0)+MAX((Expenses!JU$17-$AB135/12)*$AA135*$F133,0)+MAX((Expenses!JU$16-$AB136/12)*$AA136*$F133,0)+MAX((Expenses!JU$18-$AB137/12)*$AA137*$F133,0)))))</f>
        <v>0</v>
      </c>
      <c r="JX304" s="515">
        <f>IF(OR(JX$167&lt;=EOMONTH($E133,$R133*(1-$O133)),JX$167&gt;EOMONTH($E133,$P133*12*(1-$O133)+$Q133*12*$O133+$R133*(1-$O133))),0,IF($X133="NNN",SUM(Expenses!JV$14:JV$18)*$F133,IF($X133="FSG",0,IF($X133="MG",SUMPRODUCT(Expenses!JV$14:JV$18,$Z133:$Z137)*$F133,MAX((Expenses!JV$15-$AB133/12)*$AA133*$F133,0)+MAX((Expenses!JV$14-$AB134/12)*$AA134*$F133,0)+MAX((Expenses!JV$17-$AB135/12)*$AA135*$F133,0)+MAX((Expenses!JV$16-$AB136/12)*$AA136*$F133,0)+MAX((Expenses!JV$18-$AB137/12)*$AA137*$F133,0)))))</f>
        <v>0</v>
      </c>
      <c r="JY304" s="515">
        <f>IF(OR(JY$167&lt;=EOMONTH($E133,$R133*(1-$O133)),JY$167&gt;EOMONTH($E133,$P133*12*(1-$O133)+$Q133*12*$O133+$R133*(1-$O133))),0,IF($X133="NNN",SUM(Expenses!JW$14:JW$18)*$F133,IF($X133="FSG",0,IF($X133="MG",SUMPRODUCT(Expenses!JW$14:JW$18,$Z133:$Z137)*$F133,MAX((Expenses!JW$15-$AB133/12)*$AA133*$F133,0)+MAX((Expenses!JW$14-$AB134/12)*$AA134*$F133,0)+MAX((Expenses!JW$17-$AB135/12)*$AA135*$F133,0)+MAX((Expenses!JW$16-$AB136/12)*$AA136*$F133,0)+MAX((Expenses!JW$18-$AB137/12)*$AA137*$F133,0)))))</f>
        <v>0</v>
      </c>
      <c r="JZ304" s="515">
        <f>IF(OR(JZ$167&lt;=EOMONTH($E133,$R133*(1-$O133)),JZ$167&gt;EOMONTH($E133,$P133*12*(1-$O133)+$Q133*12*$O133+$R133*(1-$O133))),0,IF($X133="NNN",SUM(Expenses!JX$14:JX$18)*$F133,IF($X133="FSG",0,IF($X133="MG",SUMPRODUCT(Expenses!JX$14:JX$18,$Z133:$Z137)*$F133,MAX((Expenses!JX$15-$AB133/12)*$AA133*$F133,0)+MAX((Expenses!JX$14-$AB134/12)*$AA134*$F133,0)+MAX((Expenses!JX$17-$AB135/12)*$AA135*$F133,0)+MAX((Expenses!JX$16-$AB136/12)*$AA136*$F133,0)+MAX((Expenses!JX$18-$AB137/12)*$AA137*$F133,0)))))</f>
        <v>0</v>
      </c>
      <c r="KA304" s="515">
        <f>IF(OR(KA$167&lt;=EOMONTH($E133,$R133*(1-$O133)),KA$167&gt;EOMONTH($E133,$P133*12*(1-$O133)+$Q133*12*$O133+$R133*(1-$O133))),0,IF($X133="NNN",SUM(Expenses!JY$14:JY$18)*$F133,IF($X133="FSG",0,IF($X133="MG",SUMPRODUCT(Expenses!JY$14:JY$18,$Z133:$Z137)*$F133,MAX((Expenses!JY$15-$AB133/12)*$AA133*$F133,0)+MAX((Expenses!JY$14-$AB134/12)*$AA134*$F133,0)+MAX((Expenses!JY$17-$AB135/12)*$AA135*$F133,0)+MAX((Expenses!JY$16-$AB136/12)*$AA136*$F133,0)+MAX((Expenses!JY$18-$AB137/12)*$AA137*$F133,0)))))</f>
        <v>0</v>
      </c>
      <c r="KB304" s="515">
        <f>IF(OR(KB$167&lt;=EOMONTH($E133,$R133*(1-$O133)),KB$167&gt;EOMONTH($E133,$P133*12*(1-$O133)+$Q133*12*$O133+$R133*(1-$O133))),0,IF($X133="NNN",SUM(Expenses!JZ$14:JZ$18)*$F133,IF($X133="FSG",0,IF($X133="MG",SUMPRODUCT(Expenses!JZ$14:JZ$18,$Z133:$Z137)*$F133,MAX((Expenses!JZ$15-$AB133/12)*$AA133*$F133,0)+MAX((Expenses!JZ$14-$AB134/12)*$AA134*$F133,0)+MAX((Expenses!JZ$17-$AB135/12)*$AA135*$F133,0)+MAX((Expenses!JZ$16-$AB136/12)*$AA136*$F133,0)+MAX((Expenses!JZ$18-$AB137/12)*$AA137*$F133,0)))))</f>
        <v>0</v>
      </c>
      <c r="KC304" s="515">
        <f>IF(OR(KC$167&lt;=EOMONTH($E133,$R133*(1-$O133)),KC$167&gt;EOMONTH($E133,$P133*12*(1-$O133)+$Q133*12*$O133+$R133*(1-$O133))),0,IF($X133="NNN",SUM(Expenses!KA$14:KA$18)*$F133,IF($X133="FSG",0,IF($X133="MG",SUMPRODUCT(Expenses!KA$14:KA$18,$Z133:$Z137)*$F133,MAX((Expenses!KA$15-$AB133/12)*$AA133*$F133,0)+MAX((Expenses!KA$14-$AB134/12)*$AA134*$F133,0)+MAX((Expenses!KA$17-$AB135/12)*$AA135*$F133,0)+MAX((Expenses!KA$16-$AB136/12)*$AA136*$F133,0)+MAX((Expenses!KA$18-$AB137/12)*$AA137*$F133,0)))))</f>
        <v>0</v>
      </c>
      <c r="KD304" s="515">
        <f>IF(OR(KD$167&lt;=EOMONTH($E133,$R133*(1-$O133)),KD$167&gt;EOMONTH($E133,$P133*12*(1-$O133)+$Q133*12*$O133+$R133*(1-$O133))),0,IF($X133="NNN",SUM(Expenses!KB$14:KB$18)*$F133,IF($X133="FSG",0,IF($X133="MG",SUMPRODUCT(Expenses!KB$14:KB$18,$Z133:$Z137)*$F133,MAX((Expenses!KB$15-$AB133/12)*$AA133*$F133,0)+MAX((Expenses!KB$14-$AB134/12)*$AA134*$F133,0)+MAX((Expenses!KB$17-$AB135/12)*$AA135*$F133,0)+MAX((Expenses!KB$16-$AB136/12)*$AA136*$F133,0)+MAX((Expenses!KB$18-$AB137/12)*$AA137*$F133,0)))))</f>
        <v>0</v>
      </c>
      <c r="KE304" s="515">
        <f>IF(OR(KE$167&lt;=EOMONTH($E133,$R133*(1-$O133)),KE$167&gt;EOMONTH($E133,$P133*12*(1-$O133)+$Q133*12*$O133+$R133*(1-$O133))),0,IF($X133="NNN",SUM(Expenses!KC$14:KC$18)*$F133,IF($X133="FSG",0,IF($X133="MG",SUMPRODUCT(Expenses!KC$14:KC$18,$Z133:$Z137)*$F133,MAX((Expenses!KC$15-$AB133/12)*$AA133*$F133,0)+MAX((Expenses!KC$14-$AB134/12)*$AA134*$F133,0)+MAX((Expenses!KC$17-$AB135/12)*$AA135*$F133,0)+MAX((Expenses!KC$16-$AB136/12)*$AA136*$F133,0)+MAX((Expenses!KC$18-$AB137/12)*$AA137*$F133,0)))))</f>
        <v>0</v>
      </c>
      <c r="KF304" s="515">
        <f>IF(OR(KF$167&lt;=EOMONTH($E133,$R133*(1-$O133)),KF$167&gt;EOMONTH($E133,$P133*12*(1-$O133)+$Q133*12*$O133+$R133*(1-$O133))),0,IF($X133="NNN",SUM(Expenses!KD$14:KD$18)*$F133,IF($X133="FSG",0,IF($X133="MG",SUMPRODUCT(Expenses!KD$14:KD$18,$Z133:$Z137)*$F133,MAX((Expenses!KD$15-$AB133/12)*$AA133*$F133,0)+MAX((Expenses!KD$14-$AB134/12)*$AA134*$F133,0)+MAX((Expenses!KD$17-$AB135/12)*$AA135*$F133,0)+MAX((Expenses!KD$16-$AB136/12)*$AA136*$F133,0)+MAX((Expenses!KD$18-$AB137/12)*$AA137*$F133,0)))))</f>
        <v>0</v>
      </c>
      <c r="KG304" s="515">
        <f>IF(OR(KG$167&lt;=EOMONTH($E133,$R133*(1-$O133)),KG$167&gt;EOMONTH($E133,$P133*12*(1-$O133)+$Q133*12*$O133+$R133*(1-$O133))),0,IF($X133="NNN",SUM(Expenses!KE$14:KE$18)*$F133,IF($X133="FSG",0,IF($X133="MG",SUMPRODUCT(Expenses!KE$14:KE$18,$Z133:$Z137)*$F133,MAX((Expenses!KE$15-$AB133/12)*$AA133*$F133,0)+MAX((Expenses!KE$14-$AB134/12)*$AA134*$F133,0)+MAX((Expenses!KE$17-$AB135/12)*$AA135*$F133,0)+MAX((Expenses!KE$16-$AB136/12)*$AA136*$F133,0)+MAX((Expenses!KE$18-$AB137/12)*$AA137*$F133,0)))))</f>
        <v>0</v>
      </c>
      <c r="KH304" s="515">
        <f>IF(OR(KH$167&lt;=EOMONTH($E133,$R133*(1-$O133)),KH$167&gt;EOMONTH($E133,$P133*12*(1-$O133)+$Q133*12*$O133+$R133*(1-$O133))),0,IF($X133="NNN",SUM(Expenses!KF$14:KF$18)*$F133,IF($X133="FSG",0,IF($X133="MG",SUMPRODUCT(Expenses!KF$14:KF$18,$Z133:$Z137)*$F133,MAX((Expenses!KF$15-$AB133/12)*$AA133*$F133,0)+MAX((Expenses!KF$14-$AB134/12)*$AA134*$F133,0)+MAX((Expenses!KF$17-$AB135/12)*$AA135*$F133,0)+MAX((Expenses!KF$16-$AB136/12)*$AA136*$F133,0)+MAX((Expenses!KF$18-$AB137/12)*$AA137*$F133,0)))))</f>
        <v>0</v>
      </c>
      <c r="KI304" s="515">
        <f>IF(OR(KI$167&lt;=EOMONTH($E133,$R133*(1-$O133)),KI$167&gt;EOMONTH($E133,$P133*12*(1-$O133)+$Q133*12*$O133+$R133*(1-$O133))),0,IF($X133="NNN",SUM(Expenses!KG$14:KG$18)*$F133,IF($X133="FSG",0,IF($X133="MG",SUMPRODUCT(Expenses!KG$14:KG$18,$Z133:$Z137)*$F133,MAX((Expenses!KG$15-$AB133/12)*$AA133*$F133,0)+MAX((Expenses!KG$14-$AB134/12)*$AA134*$F133,0)+MAX((Expenses!KG$17-$AB135/12)*$AA135*$F133,0)+MAX((Expenses!KG$16-$AB136/12)*$AA136*$F133,0)+MAX((Expenses!KG$18-$AB137/12)*$AA137*$F133,0)))))</f>
        <v>0</v>
      </c>
      <c r="KJ304" s="515">
        <f>IF(OR(KJ$167&lt;=EOMONTH($E133,$R133*(1-$O133)),KJ$167&gt;EOMONTH($E133,$P133*12*(1-$O133)+$Q133*12*$O133+$R133*(1-$O133))),0,IF($X133="NNN",SUM(Expenses!KH$14:KH$18)*$F133,IF($X133="FSG",0,IF($X133="MG",SUMPRODUCT(Expenses!KH$14:KH$18,$Z133:$Z137)*$F133,MAX((Expenses!KH$15-$AB133/12)*$AA133*$F133,0)+MAX((Expenses!KH$14-$AB134/12)*$AA134*$F133,0)+MAX((Expenses!KH$17-$AB135/12)*$AA135*$F133,0)+MAX((Expenses!KH$16-$AB136/12)*$AA136*$F133,0)+MAX((Expenses!KH$18-$AB137/12)*$AA137*$F133,0)))))</f>
        <v>0</v>
      </c>
      <c r="KK304" s="515">
        <f>IF(OR(KK$167&lt;=EOMONTH($E133,$R133*(1-$O133)),KK$167&gt;EOMONTH($E133,$P133*12*(1-$O133)+$Q133*12*$O133+$R133*(1-$O133))),0,IF($X133="NNN",SUM(Expenses!KI$14:KI$18)*$F133,IF($X133="FSG",0,IF($X133="MG",SUMPRODUCT(Expenses!KI$14:KI$18,$Z133:$Z137)*$F133,MAX((Expenses!KI$15-$AB133/12)*$AA133*$F133,0)+MAX((Expenses!KI$14-$AB134/12)*$AA134*$F133,0)+MAX((Expenses!KI$17-$AB135/12)*$AA135*$F133,0)+MAX((Expenses!KI$16-$AB136/12)*$AA136*$F133,0)+MAX((Expenses!KI$18-$AB137/12)*$AA137*$F133,0)))))</f>
        <v>0</v>
      </c>
      <c r="KL304" s="515">
        <f>IF(OR(KL$167&lt;=EOMONTH($E133,$R133*(1-$O133)),KL$167&gt;EOMONTH($E133,$P133*12*(1-$O133)+$Q133*12*$O133+$R133*(1-$O133))),0,IF($X133="NNN",SUM(Expenses!KJ$14:KJ$18)*$F133,IF($X133="FSG",0,IF($X133="MG",SUMPRODUCT(Expenses!KJ$14:KJ$18,$Z133:$Z137)*$F133,MAX((Expenses!KJ$15-$AB133/12)*$AA133*$F133,0)+MAX((Expenses!KJ$14-$AB134/12)*$AA134*$F133,0)+MAX((Expenses!KJ$17-$AB135/12)*$AA135*$F133,0)+MAX((Expenses!KJ$16-$AB136/12)*$AA136*$F133,0)+MAX((Expenses!KJ$18-$AB137/12)*$AA137*$F133,0)))))</f>
        <v>0</v>
      </c>
      <c r="KM304" s="515">
        <f>IF(OR(KM$167&lt;=EOMONTH($E133,$R133*(1-$O133)),KM$167&gt;EOMONTH($E133,$P133*12*(1-$O133)+$Q133*12*$O133+$R133*(1-$O133))),0,IF($X133="NNN",SUM(Expenses!KK$14:KK$18)*$F133,IF($X133="FSG",0,IF($X133="MG",SUMPRODUCT(Expenses!KK$14:KK$18,$Z133:$Z137)*$F133,MAX((Expenses!KK$15-$AB133/12)*$AA133*$F133,0)+MAX((Expenses!KK$14-$AB134/12)*$AA134*$F133,0)+MAX((Expenses!KK$17-$AB135/12)*$AA135*$F133,0)+MAX((Expenses!KK$16-$AB136/12)*$AA136*$F133,0)+MAX((Expenses!KK$18-$AB137/12)*$AA137*$F133,0)))))</f>
        <v>0</v>
      </c>
      <c r="KN304" s="515">
        <f>IF(OR(KN$167&lt;=EOMONTH($E133,$R133*(1-$O133)),KN$167&gt;EOMONTH($E133,$P133*12*(1-$O133)+$Q133*12*$O133+$R133*(1-$O133))),0,IF($X133="NNN",SUM(Expenses!KL$14:KL$18)*$F133,IF($X133="FSG",0,IF($X133="MG",SUMPRODUCT(Expenses!KL$14:KL$18,$Z133:$Z137)*$F133,MAX((Expenses!KL$15-$AB133/12)*$AA133*$F133,0)+MAX((Expenses!KL$14-$AB134/12)*$AA134*$F133,0)+MAX((Expenses!KL$17-$AB135/12)*$AA135*$F133,0)+MAX((Expenses!KL$16-$AB136/12)*$AA136*$F133,0)+MAX((Expenses!KL$18-$AB137/12)*$AA137*$F133,0)))))</f>
        <v>0</v>
      </c>
      <c r="KO304" s="515">
        <f>IF(OR(KO$167&lt;=EOMONTH($E133,$R133*(1-$O133)),KO$167&gt;EOMONTH($E133,$P133*12*(1-$O133)+$Q133*12*$O133+$R133*(1-$O133))),0,IF($X133="NNN",SUM(Expenses!KM$14:KM$18)*$F133,IF($X133="FSG",0,IF($X133="MG",SUMPRODUCT(Expenses!KM$14:KM$18,$Z133:$Z137)*$F133,MAX((Expenses!KM$15-$AB133/12)*$AA133*$F133,0)+MAX((Expenses!KM$14-$AB134/12)*$AA134*$F133,0)+MAX((Expenses!KM$17-$AB135/12)*$AA135*$F133,0)+MAX((Expenses!KM$16-$AB136/12)*$AA136*$F133,0)+MAX((Expenses!KM$18-$AB137/12)*$AA137*$F133,0)))))</f>
        <v>0</v>
      </c>
      <c r="KP304" s="515">
        <f>IF(OR(KP$167&lt;=EOMONTH($E133,$R133*(1-$O133)),KP$167&gt;EOMONTH($E133,$P133*12*(1-$O133)+$Q133*12*$O133+$R133*(1-$O133))),0,IF($X133="NNN",SUM(Expenses!KN$14:KN$18)*$F133,IF($X133="FSG",0,IF($X133="MG",SUMPRODUCT(Expenses!KN$14:KN$18,$Z133:$Z137)*$F133,MAX((Expenses!KN$15-$AB133/12)*$AA133*$F133,0)+MAX((Expenses!KN$14-$AB134/12)*$AA134*$F133,0)+MAX((Expenses!KN$17-$AB135/12)*$AA135*$F133,0)+MAX((Expenses!KN$16-$AB136/12)*$AA136*$F133,0)+MAX((Expenses!KN$18-$AB137/12)*$AA137*$F133,0)))))</f>
        <v>0</v>
      </c>
      <c r="KQ304" s="515">
        <f>IF(OR(KQ$167&lt;=EOMONTH($E133,$R133*(1-$O133)),KQ$167&gt;EOMONTH($E133,$P133*12*(1-$O133)+$Q133*12*$O133+$R133*(1-$O133))),0,IF($X133="NNN",SUM(Expenses!KO$14:KO$18)*$F133,IF($X133="FSG",0,IF($X133="MG",SUMPRODUCT(Expenses!KO$14:KO$18,$Z133:$Z137)*$F133,MAX((Expenses!KO$15-$AB133/12)*$AA133*$F133,0)+MAX((Expenses!KO$14-$AB134/12)*$AA134*$F133,0)+MAX((Expenses!KO$17-$AB135/12)*$AA135*$F133,0)+MAX((Expenses!KO$16-$AB136/12)*$AA136*$F133,0)+MAX((Expenses!KO$18-$AB137/12)*$AA137*$F133,0)))))</f>
        <v>0</v>
      </c>
      <c r="KR304" s="515">
        <f>IF(OR(KR$167&lt;=EOMONTH($E133,$R133*(1-$O133)),KR$167&gt;EOMONTH($E133,$P133*12*(1-$O133)+$Q133*12*$O133+$R133*(1-$O133))),0,IF($X133="NNN",SUM(Expenses!KP$14:KP$18)*$F133,IF($X133="FSG",0,IF($X133="MG",SUMPRODUCT(Expenses!KP$14:KP$18,$Z133:$Z137)*$F133,MAX((Expenses!KP$15-$AB133/12)*$AA133*$F133,0)+MAX((Expenses!KP$14-$AB134/12)*$AA134*$F133,0)+MAX((Expenses!KP$17-$AB135/12)*$AA135*$F133,0)+MAX((Expenses!KP$16-$AB136/12)*$AA136*$F133,0)+MAX((Expenses!KP$18-$AB137/12)*$AA137*$F133,0)))))</f>
        <v>0</v>
      </c>
      <c r="KS304" s="515">
        <f>IF(OR(KS$167&lt;=EOMONTH($E133,$R133*(1-$O133)),KS$167&gt;EOMONTH($E133,$P133*12*(1-$O133)+$Q133*12*$O133+$R133*(1-$O133))),0,IF($X133="NNN",SUM(Expenses!KQ$14:KQ$18)*$F133,IF($X133="FSG",0,IF($X133="MG",SUMPRODUCT(Expenses!KQ$14:KQ$18,$Z133:$Z137)*$F133,MAX((Expenses!KQ$15-$AB133/12)*$AA133*$F133,0)+MAX((Expenses!KQ$14-$AB134/12)*$AA134*$F133,0)+MAX((Expenses!KQ$17-$AB135/12)*$AA135*$F133,0)+MAX((Expenses!KQ$16-$AB136/12)*$AA136*$F133,0)+MAX((Expenses!KQ$18-$AB137/12)*$AA137*$F133,0)))))</f>
        <v>0</v>
      </c>
      <c r="KT304" s="515">
        <f>IF(OR(KT$167&lt;=EOMONTH($E133,$R133*(1-$O133)),KT$167&gt;EOMONTH($E133,$P133*12*(1-$O133)+$Q133*12*$O133+$R133*(1-$O133))),0,IF($X133="NNN",SUM(Expenses!KR$14:KR$18)*$F133,IF($X133="FSG",0,IF($X133="MG",SUMPRODUCT(Expenses!KR$14:KR$18,$Z133:$Z137)*$F133,MAX((Expenses!KR$15-$AB133/12)*$AA133*$F133,0)+MAX((Expenses!KR$14-$AB134/12)*$AA134*$F133,0)+MAX((Expenses!KR$17-$AB135/12)*$AA135*$F133,0)+MAX((Expenses!KR$16-$AB136/12)*$AA136*$F133,0)+MAX((Expenses!KR$18-$AB137/12)*$AA137*$F133,0)))))</f>
        <v>0</v>
      </c>
      <c r="KU304" s="515">
        <f>IF(OR(KU$167&lt;=EOMONTH($E133,$R133*(1-$O133)),KU$167&gt;EOMONTH($E133,$P133*12*(1-$O133)+$Q133*12*$O133+$R133*(1-$O133))),0,IF($X133="NNN",SUM(Expenses!KS$14:KS$18)*$F133,IF($X133="FSG",0,IF($X133="MG",SUMPRODUCT(Expenses!KS$14:KS$18,$Z133:$Z137)*$F133,MAX((Expenses!KS$15-$AB133/12)*$AA133*$F133,0)+MAX((Expenses!KS$14-$AB134/12)*$AA134*$F133,0)+MAX((Expenses!KS$17-$AB135/12)*$AA135*$F133,0)+MAX((Expenses!KS$16-$AB136/12)*$AA136*$F133,0)+MAX((Expenses!KS$18-$AB137/12)*$AA137*$F133,0)))))</f>
        <v>0</v>
      </c>
      <c r="KV304" s="515">
        <f>IF(OR(KV$167&lt;=EOMONTH($E133,$R133*(1-$O133)),KV$167&gt;EOMONTH($E133,$P133*12*(1-$O133)+$Q133*12*$O133+$R133*(1-$O133))),0,IF($X133="NNN",SUM(Expenses!KT$14:KT$18)*$F133,IF($X133="FSG",0,IF($X133="MG",SUMPRODUCT(Expenses!KT$14:KT$18,$Z133:$Z137)*$F133,MAX((Expenses!KT$15-$AB133/12)*$AA133*$F133,0)+MAX((Expenses!KT$14-$AB134/12)*$AA134*$F133,0)+MAX((Expenses!KT$17-$AB135/12)*$AA135*$F133,0)+MAX((Expenses!KT$16-$AB136/12)*$AA136*$F133,0)+MAX((Expenses!KT$18-$AB137/12)*$AA137*$F133,0)))))</f>
        <v>0</v>
      </c>
      <c r="KW304" s="515">
        <f>IF(OR(KW$167&lt;=EOMONTH($E133,$R133*(1-$O133)),KW$167&gt;EOMONTH($E133,$P133*12*(1-$O133)+$Q133*12*$O133+$R133*(1-$O133))),0,IF($X133="NNN",SUM(Expenses!KU$14:KU$18)*$F133,IF($X133="FSG",0,IF($X133="MG",SUMPRODUCT(Expenses!KU$14:KU$18,$Z133:$Z137)*$F133,MAX((Expenses!KU$15-$AB133/12)*$AA133*$F133,0)+MAX((Expenses!KU$14-$AB134/12)*$AA134*$F133,0)+MAX((Expenses!KU$17-$AB135/12)*$AA135*$F133,0)+MAX((Expenses!KU$16-$AB136/12)*$AA136*$F133,0)+MAX((Expenses!KU$18-$AB137/12)*$AA137*$F133,0)))))</f>
        <v>0</v>
      </c>
      <c r="KX304" s="515">
        <f>IF(OR(KX$167&lt;=EOMONTH($E133,$R133*(1-$O133)),KX$167&gt;EOMONTH($E133,$P133*12*(1-$O133)+$Q133*12*$O133+$R133*(1-$O133))),0,IF($X133="NNN",SUM(Expenses!KV$14:KV$18)*$F133,IF($X133="FSG",0,IF($X133="MG",SUMPRODUCT(Expenses!KV$14:KV$18,$Z133:$Z137)*$F133,MAX((Expenses!KV$15-$AB133/12)*$AA133*$F133,0)+MAX((Expenses!KV$14-$AB134/12)*$AA134*$F133,0)+MAX((Expenses!KV$17-$AB135/12)*$AA135*$F133,0)+MAX((Expenses!KV$16-$AB136/12)*$AA136*$F133,0)+MAX((Expenses!KV$18-$AB137/12)*$AA137*$F133,0)))))</f>
        <v>0</v>
      </c>
      <c r="KY304" s="515">
        <f>IF(OR(KY$167&lt;=EOMONTH($E133,$R133*(1-$O133)),KY$167&gt;EOMONTH($E133,$P133*12*(1-$O133)+$Q133*12*$O133+$R133*(1-$O133))),0,IF($X133="NNN",SUM(Expenses!KW$14:KW$18)*$F133,IF($X133="FSG",0,IF($X133="MG",SUMPRODUCT(Expenses!KW$14:KW$18,$Z133:$Z137)*$F133,MAX((Expenses!KW$15-$AB133/12)*$AA133*$F133,0)+MAX((Expenses!KW$14-$AB134/12)*$AA134*$F133,0)+MAX((Expenses!KW$17-$AB135/12)*$AA135*$F133,0)+MAX((Expenses!KW$16-$AB136/12)*$AA136*$F133,0)+MAX((Expenses!KW$18-$AB137/12)*$AA137*$F133,0)))))</f>
        <v>0</v>
      </c>
      <c r="KZ304" s="515">
        <f>IF(OR(KZ$167&lt;=EOMONTH($E133,$R133*(1-$O133)),KZ$167&gt;EOMONTH($E133,$P133*12*(1-$O133)+$Q133*12*$O133+$R133*(1-$O133))),0,IF($X133="NNN",SUM(Expenses!KX$14:KX$18)*$F133,IF($X133="FSG",0,IF($X133="MG",SUMPRODUCT(Expenses!KX$14:KX$18,$Z133:$Z137)*$F133,MAX((Expenses!KX$15-$AB133/12)*$AA133*$F133,0)+MAX((Expenses!KX$14-$AB134/12)*$AA134*$F133,0)+MAX((Expenses!KX$17-$AB135/12)*$AA135*$F133,0)+MAX((Expenses!KX$16-$AB136/12)*$AA136*$F133,0)+MAX((Expenses!KX$18-$AB137/12)*$AA137*$F133,0)))))</f>
        <v>0</v>
      </c>
      <c r="LA304" s="515">
        <f>IF(OR(LA$167&lt;=EOMONTH($E133,$R133*(1-$O133)),LA$167&gt;EOMONTH($E133,$P133*12*(1-$O133)+$Q133*12*$O133+$R133*(1-$O133))),0,IF($X133="NNN",SUM(Expenses!KY$14:KY$18)*$F133,IF($X133="FSG",0,IF($X133="MG",SUMPRODUCT(Expenses!KY$14:KY$18,$Z133:$Z137)*$F133,MAX((Expenses!KY$15-$AB133/12)*$AA133*$F133,0)+MAX((Expenses!KY$14-$AB134/12)*$AA134*$F133,0)+MAX((Expenses!KY$17-$AB135/12)*$AA135*$F133,0)+MAX((Expenses!KY$16-$AB136/12)*$AA136*$F133,0)+MAX((Expenses!KY$18-$AB137/12)*$AA137*$F133,0)))))</f>
        <v>0</v>
      </c>
      <c r="LB304" s="515">
        <f>IF(OR(LB$167&lt;=EOMONTH($E133,$R133*(1-$O133)),LB$167&gt;EOMONTH($E133,$P133*12*(1-$O133)+$Q133*12*$O133+$R133*(1-$O133))),0,IF($X133="NNN",SUM(Expenses!KZ$14:KZ$18)*$F133,IF($X133="FSG",0,IF($X133="MG",SUMPRODUCT(Expenses!KZ$14:KZ$18,$Z133:$Z137)*$F133,MAX((Expenses!KZ$15-$AB133/12)*$AA133*$F133,0)+MAX((Expenses!KZ$14-$AB134/12)*$AA134*$F133,0)+MAX((Expenses!KZ$17-$AB135/12)*$AA135*$F133,0)+MAX((Expenses!KZ$16-$AB136/12)*$AA136*$F133,0)+MAX((Expenses!KZ$18-$AB137/12)*$AA137*$F133,0)))))</f>
        <v>0</v>
      </c>
      <c r="LC304" s="515">
        <f>IF(OR(LC$167&lt;=EOMONTH($E133,$R133*(1-$O133)),LC$167&gt;EOMONTH($E133,$P133*12*(1-$O133)+$Q133*12*$O133+$R133*(1-$O133))),0,IF($X133="NNN",SUM(Expenses!LA$14:LA$18)*$F133,IF($X133="FSG",0,IF($X133="MG",SUMPRODUCT(Expenses!LA$14:LA$18,$Z133:$Z137)*$F133,MAX((Expenses!LA$15-$AB133/12)*$AA133*$F133,0)+MAX((Expenses!LA$14-$AB134/12)*$AA134*$F133,0)+MAX((Expenses!LA$17-$AB135/12)*$AA135*$F133,0)+MAX((Expenses!LA$16-$AB136/12)*$AA136*$F133,0)+MAX((Expenses!LA$18-$AB137/12)*$AA137*$F133,0)))))</f>
        <v>0</v>
      </c>
      <c r="LD304" s="515">
        <f>IF(OR(LD$167&lt;=EOMONTH($E133,$R133*(1-$O133)),LD$167&gt;EOMONTH($E133,$P133*12*(1-$O133)+$Q133*12*$O133+$R133*(1-$O133))),0,IF($X133="NNN",SUM(Expenses!LB$14:LB$18)*$F133,IF($X133="FSG",0,IF($X133="MG",SUMPRODUCT(Expenses!LB$14:LB$18,$Z133:$Z137)*$F133,MAX((Expenses!LB$15-$AB133/12)*$AA133*$F133,0)+MAX((Expenses!LB$14-$AB134/12)*$AA134*$F133,0)+MAX((Expenses!LB$17-$AB135/12)*$AA135*$F133,0)+MAX((Expenses!LB$16-$AB136/12)*$AA136*$F133,0)+MAX((Expenses!LB$18-$AB137/12)*$AA137*$F133,0)))))</f>
        <v>0</v>
      </c>
      <c r="LE304" s="515">
        <f>IF(OR(LE$167&lt;=EOMONTH($E133,$R133*(1-$O133)),LE$167&gt;EOMONTH($E133,$P133*12*(1-$O133)+$Q133*12*$O133+$R133*(1-$O133))),0,IF($X133="NNN",SUM(Expenses!LC$14:LC$18)*$F133,IF($X133="FSG",0,IF($X133="MG",SUMPRODUCT(Expenses!LC$14:LC$18,$Z133:$Z137)*$F133,MAX((Expenses!LC$15-$AB133/12)*$AA133*$F133,0)+MAX((Expenses!LC$14-$AB134/12)*$AA134*$F133,0)+MAX((Expenses!LC$17-$AB135/12)*$AA135*$F133,0)+MAX((Expenses!LC$16-$AB136/12)*$AA136*$F133,0)+MAX((Expenses!LC$18-$AB137/12)*$AA137*$F133,0)))))</f>
        <v>0</v>
      </c>
      <c r="LF304" s="515">
        <f>IF(OR(LF$167&lt;=EOMONTH($E133,$R133*(1-$O133)),LF$167&gt;EOMONTH($E133,$P133*12*(1-$O133)+$Q133*12*$O133+$R133*(1-$O133))),0,IF($X133="NNN",SUM(Expenses!LD$14:LD$18)*$F133,IF($X133="FSG",0,IF($X133="MG",SUMPRODUCT(Expenses!LD$14:LD$18,$Z133:$Z137)*$F133,MAX((Expenses!LD$15-$AB133/12)*$AA133*$F133,0)+MAX((Expenses!LD$14-$AB134/12)*$AA134*$F133,0)+MAX((Expenses!LD$17-$AB135/12)*$AA135*$F133,0)+MAX((Expenses!LD$16-$AB136/12)*$AA136*$F133,0)+MAX((Expenses!LD$18-$AB137/12)*$AA137*$F133,0)))))</f>
        <v>0</v>
      </c>
      <c r="LG304" s="515">
        <f>IF(OR(LG$167&lt;=EOMONTH($E133,$R133*(1-$O133)),LG$167&gt;EOMONTH($E133,$P133*12*(1-$O133)+$Q133*12*$O133+$R133*(1-$O133))),0,IF($X133="NNN",SUM(Expenses!LE$14:LE$18)*$F133,IF($X133="FSG",0,IF($X133="MG",SUMPRODUCT(Expenses!LE$14:LE$18,$Z133:$Z137)*$F133,MAX((Expenses!LE$15-$AB133/12)*$AA133*$F133,0)+MAX((Expenses!LE$14-$AB134/12)*$AA134*$F133,0)+MAX((Expenses!LE$17-$AB135/12)*$AA135*$F133,0)+MAX((Expenses!LE$16-$AB136/12)*$AA136*$F133,0)+MAX((Expenses!LE$18-$AB137/12)*$AA137*$F133,0)))))</f>
        <v>0</v>
      </c>
      <c r="LH304" s="515">
        <f>IF(OR(LH$167&lt;=EOMONTH($E133,$R133*(1-$O133)),LH$167&gt;EOMONTH($E133,$P133*12*(1-$O133)+$Q133*12*$O133+$R133*(1-$O133))),0,IF($X133="NNN",SUM(Expenses!LF$14:LF$18)*$F133,IF($X133="FSG",0,IF($X133="MG",SUMPRODUCT(Expenses!LF$14:LF$18,$Z133:$Z137)*$F133,MAX((Expenses!LF$15-$AB133/12)*$AA133*$F133,0)+MAX((Expenses!LF$14-$AB134/12)*$AA134*$F133,0)+MAX((Expenses!LF$17-$AB135/12)*$AA135*$F133,0)+MAX((Expenses!LF$16-$AB136/12)*$AA136*$F133,0)+MAX((Expenses!LF$18-$AB137/12)*$AA137*$F133,0)))))</f>
        <v>0</v>
      </c>
      <c r="LI304" s="515">
        <f>IF(OR(LI$167&lt;=EOMONTH($E133,$R133*(1-$O133)),LI$167&gt;EOMONTH($E133,$P133*12*(1-$O133)+$Q133*12*$O133+$R133*(1-$O133))),0,IF($X133="NNN",SUM(Expenses!LG$14:LG$18)*$F133,IF($X133="FSG",0,IF($X133="MG",SUMPRODUCT(Expenses!LG$14:LG$18,$Z133:$Z137)*$F133,MAX((Expenses!LG$15-$AB133/12)*$AA133*$F133,0)+MAX((Expenses!LG$14-$AB134/12)*$AA134*$F133,0)+MAX((Expenses!LG$17-$AB135/12)*$AA135*$F133,0)+MAX((Expenses!LG$16-$AB136/12)*$AA136*$F133,0)+MAX((Expenses!LG$18-$AB137/12)*$AA137*$F133,0)))))</f>
        <v>0</v>
      </c>
      <c r="LJ304" s="515">
        <f>IF(OR(LJ$167&lt;=EOMONTH($E133,$R133*(1-$O133)),LJ$167&gt;EOMONTH($E133,$P133*12*(1-$O133)+$Q133*12*$O133+$R133*(1-$O133))),0,IF($X133="NNN",SUM(Expenses!LH$14:LH$18)*$F133,IF($X133="FSG",0,IF($X133="MG",SUMPRODUCT(Expenses!LH$14:LH$18,$Z133:$Z137)*$F133,MAX((Expenses!LH$15-$AB133/12)*$AA133*$F133,0)+MAX((Expenses!LH$14-$AB134/12)*$AA134*$F133,0)+MAX((Expenses!LH$17-$AB135/12)*$AA135*$F133,0)+MAX((Expenses!LH$16-$AB136/12)*$AA136*$F133,0)+MAX((Expenses!LH$18-$AB137/12)*$AA137*$F133,0)))))</f>
        <v>0</v>
      </c>
      <c r="LK304" s="515">
        <f>IF(OR(LK$167&lt;=EOMONTH($E133,$R133*(1-$O133)),LK$167&gt;EOMONTH($E133,$P133*12*(1-$O133)+$Q133*12*$O133+$R133*(1-$O133))),0,IF($X133="NNN",SUM(Expenses!LI$14:LI$18)*$F133,IF($X133="FSG",0,IF($X133="MG",SUMPRODUCT(Expenses!LI$14:LI$18,$Z133:$Z137)*$F133,MAX((Expenses!LI$15-$AB133/12)*$AA133*$F133,0)+MAX((Expenses!LI$14-$AB134/12)*$AA134*$F133,0)+MAX((Expenses!LI$17-$AB135/12)*$AA135*$F133,0)+MAX((Expenses!LI$16-$AB136/12)*$AA136*$F133,0)+MAX((Expenses!LI$18-$AB137/12)*$AA137*$F133,0)))))</f>
        <v>0</v>
      </c>
      <c r="LL304" s="515">
        <f>IF(OR(LL$167&lt;=EOMONTH($E133,$R133*(1-$O133)),LL$167&gt;EOMONTH($E133,$P133*12*(1-$O133)+$Q133*12*$O133+$R133*(1-$O133))),0,IF($X133="NNN",SUM(Expenses!LJ$14:LJ$18)*$F133,IF($X133="FSG",0,IF($X133="MG",SUMPRODUCT(Expenses!LJ$14:LJ$18,$Z133:$Z137)*$F133,MAX((Expenses!LJ$15-$AB133/12)*$AA133*$F133,0)+MAX((Expenses!LJ$14-$AB134/12)*$AA134*$F133,0)+MAX((Expenses!LJ$17-$AB135/12)*$AA135*$F133,0)+MAX((Expenses!LJ$16-$AB136/12)*$AA136*$F133,0)+MAX((Expenses!LJ$18-$AB137/12)*$AA137*$F133,0)))))</f>
        <v>0</v>
      </c>
      <c r="LM304" s="515">
        <f>IF(OR(LM$167&lt;=EOMONTH($E133,$R133*(1-$O133)),LM$167&gt;EOMONTH($E133,$P133*12*(1-$O133)+$Q133*12*$O133+$R133*(1-$O133))),0,IF($X133="NNN",SUM(Expenses!LK$14:LK$18)*$F133,IF($X133="FSG",0,IF($X133="MG",SUMPRODUCT(Expenses!LK$14:LK$18,$Z133:$Z137)*$F133,MAX((Expenses!LK$15-$AB133/12)*$AA133*$F133,0)+MAX((Expenses!LK$14-$AB134/12)*$AA134*$F133,0)+MAX((Expenses!LK$17-$AB135/12)*$AA135*$F133,0)+MAX((Expenses!LK$16-$AB136/12)*$AA136*$F133,0)+MAX((Expenses!LK$18-$AB137/12)*$AA137*$F133,0)))))</f>
        <v>0</v>
      </c>
      <c r="LN304" s="515">
        <f>IF(OR(LN$167&lt;=EOMONTH($E133,$R133*(1-$O133)),LN$167&gt;EOMONTH($E133,$P133*12*(1-$O133)+$Q133*12*$O133+$R133*(1-$O133))),0,IF($X133="NNN",SUM(Expenses!LL$14:LL$18)*$F133,IF($X133="FSG",0,IF($X133="MG",SUMPRODUCT(Expenses!LL$14:LL$18,$Z133:$Z137)*$F133,MAX((Expenses!LL$15-$AB133/12)*$AA133*$F133,0)+MAX((Expenses!LL$14-$AB134/12)*$AA134*$F133,0)+MAX((Expenses!LL$17-$AB135/12)*$AA135*$F133,0)+MAX((Expenses!LL$16-$AB136/12)*$AA136*$F133,0)+MAX((Expenses!LL$18-$AB137/12)*$AA137*$F133,0)))))</f>
        <v>0</v>
      </c>
      <c r="LO304" s="515">
        <f>IF(OR(LO$167&lt;=EOMONTH($E133,$R133*(1-$O133)),LO$167&gt;EOMONTH($E133,$P133*12*(1-$O133)+$Q133*12*$O133+$R133*(1-$O133))),0,IF($X133="NNN",SUM(Expenses!LM$14:LM$18)*$F133,IF($X133="FSG",0,IF($X133="MG",SUMPRODUCT(Expenses!LM$14:LM$18,$Z133:$Z137)*$F133,MAX((Expenses!LM$15-$AB133/12)*$AA133*$F133,0)+MAX((Expenses!LM$14-$AB134/12)*$AA134*$F133,0)+MAX((Expenses!LM$17-$AB135/12)*$AA135*$F133,0)+MAX((Expenses!LM$16-$AB136/12)*$AA136*$F133,0)+MAX((Expenses!LM$18-$AB137/12)*$AA137*$F133,0)))))</f>
        <v>0</v>
      </c>
      <c r="LP304" s="515">
        <f>IF(OR(LP$167&lt;=EOMONTH($E133,$R133*(1-$O133)),LP$167&gt;EOMONTH($E133,$P133*12*(1-$O133)+$Q133*12*$O133+$R133*(1-$O133))),0,IF($X133="NNN",SUM(Expenses!LN$14:LN$18)*$F133,IF($X133="FSG",0,IF($X133="MG",SUMPRODUCT(Expenses!LN$14:LN$18,$Z133:$Z137)*$F133,MAX((Expenses!LN$15-$AB133/12)*$AA133*$F133,0)+MAX((Expenses!LN$14-$AB134/12)*$AA134*$F133,0)+MAX((Expenses!LN$17-$AB135/12)*$AA135*$F133,0)+MAX((Expenses!LN$16-$AB136/12)*$AA136*$F133,0)+MAX((Expenses!LN$18-$AB137/12)*$AA137*$F133,0)))))</f>
        <v>0</v>
      </c>
      <c r="LQ304" s="515">
        <f>IF(OR(LQ$167&lt;=EOMONTH($E133,$R133*(1-$O133)),LQ$167&gt;EOMONTH($E133,$P133*12*(1-$O133)+$Q133*12*$O133+$R133*(1-$O133))),0,IF($X133="NNN",SUM(Expenses!LO$14:LO$18)*$F133,IF($X133="FSG",0,IF($X133="MG",SUMPRODUCT(Expenses!LO$14:LO$18,$Z133:$Z137)*$F133,MAX((Expenses!LO$15-$AB133/12)*$AA133*$F133,0)+MAX((Expenses!LO$14-$AB134/12)*$AA134*$F133,0)+MAX((Expenses!LO$17-$AB135/12)*$AA135*$F133,0)+MAX((Expenses!LO$16-$AB136/12)*$AA136*$F133,0)+MAX((Expenses!LO$18-$AB137/12)*$AA137*$F133,0)))))</f>
        <v>0</v>
      </c>
      <c r="LR304" s="515">
        <f>IF(OR(LR$167&lt;=EOMONTH($E133,$R133*(1-$O133)),LR$167&gt;EOMONTH($E133,$P133*12*(1-$O133)+$Q133*12*$O133+$R133*(1-$O133))),0,IF($X133="NNN",SUM(Expenses!LP$14:LP$18)*$F133,IF($X133="FSG",0,IF($X133="MG",SUMPRODUCT(Expenses!LP$14:LP$18,$Z133:$Z137)*$F133,MAX((Expenses!LP$15-$AB133/12)*$AA133*$F133,0)+MAX((Expenses!LP$14-$AB134/12)*$AA134*$F133,0)+MAX((Expenses!LP$17-$AB135/12)*$AA135*$F133,0)+MAX((Expenses!LP$16-$AB136/12)*$AA136*$F133,0)+MAX((Expenses!LP$18-$AB137/12)*$AA137*$F133,0)))))</f>
        <v>0</v>
      </c>
      <c r="LS304" s="515">
        <f>IF(OR(LS$167&lt;=EOMONTH($E133,$R133*(1-$O133)),LS$167&gt;EOMONTH($E133,$P133*12*(1-$O133)+$Q133*12*$O133+$R133*(1-$O133))),0,IF($X133="NNN",SUM(Expenses!LQ$14:LQ$18)*$F133,IF($X133="FSG",0,IF($X133="MG",SUMPRODUCT(Expenses!LQ$14:LQ$18,$Z133:$Z137)*$F133,MAX((Expenses!LQ$15-$AB133/12)*$AA133*$F133,0)+MAX((Expenses!LQ$14-$AB134/12)*$AA134*$F133,0)+MAX((Expenses!LQ$17-$AB135/12)*$AA135*$F133,0)+MAX((Expenses!LQ$16-$AB136/12)*$AA136*$F133,0)+MAX((Expenses!LQ$18-$AB137/12)*$AA137*$F133,0)))))</f>
        <v>0</v>
      </c>
      <c r="LT304" s="515">
        <f>IF(OR(LT$167&lt;=EOMONTH($E133,$R133*(1-$O133)),LT$167&gt;EOMONTH($E133,$P133*12*(1-$O133)+$Q133*12*$O133+$R133*(1-$O133))),0,IF($X133="NNN",SUM(Expenses!LR$14:LR$18)*$F133,IF($X133="FSG",0,IF($X133="MG",SUMPRODUCT(Expenses!LR$14:LR$18,$Z133:$Z137)*$F133,MAX((Expenses!LR$15-$AB133/12)*$AA133*$F133,0)+MAX((Expenses!LR$14-$AB134/12)*$AA134*$F133,0)+MAX((Expenses!LR$17-$AB135/12)*$AA135*$F133,0)+MAX((Expenses!LR$16-$AB136/12)*$AA136*$F133,0)+MAX((Expenses!LR$18-$AB137/12)*$AA137*$F133,0)))))</f>
        <v>0</v>
      </c>
      <c r="LU304" s="515">
        <f>IF(OR(LU$167&lt;=EOMONTH($E133,$R133*(1-$O133)),LU$167&gt;EOMONTH($E133,$P133*12*(1-$O133)+$Q133*12*$O133+$R133*(1-$O133))),0,IF($X133="NNN",SUM(Expenses!LS$14:LS$18)*$F133,IF($X133="FSG",0,IF($X133="MG",SUMPRODUCT(Expenses!LS$14:LS$18,$Z133:$Z137)*$F133,MAX((Expenses!LS$15-$AB133/12)*$AA133*$F133,0)+MAX((Expenses!LS$14-$AB134/12)*$AA134*$F133,0)+MAX((Expenses!LS$17-$AB135/12)*$AA135*$F133,0)+MAX((Expenses!LS$16-$AB136/12)*$AA136*$F133,0)+MAX((Expenses!LS$18-$AB137/12)*$AA137*$F133,0)))))</f>
        <v>0</v>
      </c>
      <c r="LV304" s="515">
        <f>IF(OR(LV$167&lt;=EOMONTH($E133,$R133*(1-$O133)),LV$167&gt;EOMONTH($E133,$P133*12*(1-$O133)+$Q133*12*$O133+$R133*(1-$O133))),0,IF($X133="NNN",SUM(Expenses!LT$14:LT$18)*$F133,IF($X133="FSG",0,IF($X133="MG",SUMPRODUCT(Expenses!LT$14:LT$18,$Z133:$Z137)*$F133,MAX((Expenses!LT$15-$AB133/12)*$AA133*$F133,0)+MAX((Expenses!LT$14-$AB134/12)*$AA134*$F133,0)+MAX((Expenses!LT$17-$AB135/12)*$AA135*$F133,0)+MAX((Expenses!LT$16-$AB136/12)*$AA136*$F133,0)+MAX((Expenses!LT$18-$AB137/12)*$AA137*$F133,0)))))</f>
        <v>0</v>
      </c>
      <c r="LW304" s="515">
        <f>IF(OR(LW$167&lt;=EOMONTH($E133,$R133*(1-$O133)),LW$167&gt;EOMONTH($E133,$P133*12*(1-$O133)+$Q133*12*$O133+$R133*(1-$O133))),0,IF($X133="NNN",SUM(Expenses!LU$14:LU$18)*$F133,IF($X133="FSG",0,IF($X133="MG",SUMPRODUCT(Expenses!LU$14:LU$18,$Z133:$Z137)*$F133,MAX((Expenses!LU$15-$AB133/12)*$AA133*$F133,0)+MAX((Expenses!LU$14-$AB134/12)*$AA134*$F133,0)+MAX((Expenses!LU$17-$AB135/12)*$AA135*$F133,0)+MAX((Expenses!LU$16-$AB136/12)*$AA136*$F133,0)+MAX((Expenses!LU$18-$AB137/12)*$AA137*$F133,0)))))</f>
        <v>0</v>
      </c>
      <c r="LX304" s="515">
        <f>IF(OR(LX$167&lt;=EOMONTH($E133,$R133*(1-$O133)),LX$167&gt;EOMONTH($E133,$P133*12*(1-$O133)+$Q133*12*$O133+$R133*(1-$O133))),0,IF($X133="NNN",SUM(Expenses!LV$14:LV$18)*$F133,IF($X133="FSG",0,IF($X133="MG",SUMPRODUCT(Expenses!LV$14:LV$18,$Z133:$Z137)*$F133,MAX((Expenses!LV$15-$AB133/12)*$AA133*$F133,0)+MAX((Expenses!LV$14-$AB134/12)*$AA134*$F133,0)+MAX((Expenses!LV$17-$AB135/12)*$AA135*$F133,0)+MAX((Expenses!LV$16-$AB136/12)*$AA136*$F133,0)+MAX((Expenses!LV$18-$AB137/12)*$AA137*$F133,0)))))</f>
        <v>0</v>
      </c>
      <c r="LY304" s="515">
        <f>IF(OR(LY$167&lt;=EOMONTH($E133,$R133*(1-$O133)),LY$167&gt;EOMONTH($E133,$P133*12*(1-$O133)+$Q133*12*$O133+$R133*(1-$O133))),0,IF($X133="NNN",SUM(Expenses!LW$14:LW$18)*$F133,IF($X133="FSG",0,IF($X133="MG",SUMPRODUCT(Expenses!LW$14:LW$18,$Z133:$Z137)*$F133,MAX((Expenses!LW$15-$AB133/12)*$AA133*$F133,0)+MAX((Expenses!LW$14-$AB134/12)*$AA134*$F133,0)+MAX((Expenses!LW$17-$AB135/12)*$AA135*$F133,0)+MAX((Expenses!LW$16-$AB136/12)*$AA136*$F133,0)+MAX((Expenses!LW$18-$AB137/12)*$AA137*$F133,0)))))</f>
        <v>0</v>
      </c>
      <c r="LZ304" s="515">
        <f>IF(OR(LZ$167&lt;=EOMONTH($E133,$R133*(1-$O133)),LZ$167&gt;EOMONTH($E133,$P133*12*(1-$O133)+$Q133*12*$O133+$R133*(1-$O133))),0,IF($X133="NNN",SUM(Expenses!LX$14:LX$18)*$F133,IF($X133="FSG",0,IF($X133="MG",SUMPRODUCT(Expenses!LX$14:LX$18,$Z133:$Z137)*$F133,MAX((Expenses!LX$15-$AB133/12)*$AA133*$F133,0)+MAX((Expenses!LX$14-$AB134/12)*$AA134*$F133,0)+MAX((Expenses!LX$17-$AB135/12)*$AA135*$F133,0)+MAX((Expenses!LX$16-$AB136/12)*$AA136*$F133,0)+MAX((Expenses!LX$18-$AB137/12)*$AA137*$F133,0)))))</f>
        <v>0</v>
      </c>
      <c r="MA304" s="515">
        <f>IF(OR(MA$167&lt;=EOMONTH($E133,$R133*(1-$O133)),MA$167&gt;EOMONTH($E133,$P133*12*(1-$O133)+$Q133*12*$O133+$R133*(1-$O133))),0,IF($X133="NNN",SUM(Expenses!LY$14:LY$18)*$F133,IF($X133="FSG",0,IF($X133="MG",SUMPRODUCT(Expenses!LY$14:LY$18,$Z133:$Z137)*$F133,MAX((Expenses!LY$15-$AB133/12)*$AA133*$F133,0)+MAX((Expenses!LY$14-$AB134/12)*$AA134*$F133,0)+MAX((Expenses!LY$17-$AB135/12)*$AA135*$F133,0)+MAX((Expenses!LY$16-$AB136/12)*$AA136*$F133,0)+MAX((Expenses!LY$18-$AB137/12)*$AA137*$F133,0)))))</f>
        <v>0</v>
      </c>
      <c r="MB304" s="515">
        <f>IF(OR(MB$167&lt;=EOMONTH($E133,$R133*(1-$O133)),MB$167&gt;EOMONTH($E133,$P133*12*(1-$O133)+$Q133*12*$O133+$R133*(1-$O133))),0,IF($X133="NNN",SUM(Expenses!LZ$14:LZ$18)*$F133,IF($X133="FSG",0,IF($X133="MG",SUMPRODUCT(Expenses!LZ$14:LZ$18,$Z133:$Z137)*$F133,MAX((Expenses!LZ$15-$AB133/12)*$AA133*$F133,0)+MAX((Expenses!LZ$14-$AB134/12)*$AA134*$F133,0)+MAX((Expenses!LZ$17-$AB135/12)*$AA135*$F133,0)+MAX((Expenses!LZ$16-$AB136/12)*$AA136*$F133,0)+MAX((Expenses!LZ$18-$AB137/12)*$AA137*$F133,0)))))</f>
        <v>0</v>
      </c>
      <c r="MC304" s="515">
        <f>IF(OR(MC$167&lt;=EOMONTH($E133,$R133*(1-$O133)),MC$167&gt;EOMONTH($E133,$P133*12*(1-$O133)+$Q133*12*$O133+$R133*(1-$O133))),0,IF($X133="NNN",SUM(Expenses!MA$14:MA$18)*$F133,IF($X133="FSG",0,IF($X133="MG",SUMPRODUCT(Expenses!MA$14:MA$18,$Z133:$Z137)*$F133,MAX((Expenses!MA$15-$AB133/12)*$AA133*$F133,0)+MAX((Expenses!MA$14-$AB134/12)*$AA134*$F133,0)+MAX((Expenses!MA$17-$AB135/12)*$AA135*$F133,0)+MAX((Expenses!MA$16-$AB136/12)*$AA136*$F133,0)+MAX((Expenses!MA$18-$AB137/12)*$AA137*$F133,0)))))</f>
        <v>0</v>
      </c>
      <c r="MD304" s="515">
        <f>IF(OR(MD$167&lt;=EOMONTH($E133,$R133*(1-$O133)),MD$167&gt;EOMONTH($E133,$P133*12*(1-$O133)+$Q133*12*$O133+$R133*(1-$O133))),0,IF($X133="NNN",SUM(Expenses!MB$14:MB$18)*$F133,IF($X133="FSG",0,IF($X133="MG",SUMPRODUCT(Expenses!MB$14:MB$18,$Z133:$Z137)*$F133,MAX((Expenses!MB$15-$AB133/12)*$AA133*$F133,0)+MAX((Expenses!MB$14-$AB134/12)*$AA134*$F133,0)+MAX((Expenses!MB$17-$AB135/12)*$AA135*$F133,0)+MAX((Expenses!MB$16-$AB136/12)*$AA136*$F133,0)+MAX((Expenses!MB$18-$AB137/12)*$AA137*$F133,0)))))</f>
        <v>0</v>
      </c>
      <c r="ME304" s="515">
        <f>IF(OR(ME$167&lt;=EOMONTH($E133,$R133*(1-$O133)),ME$167&gt;EOMONTH($E133,$P133*12*(1-$O133)+$Q133*12*$O133+$R133*(1-$O133))),0,IF($X133="NNN",SUM(Expenses!MC$14:MC$18)*$F133,IF($X133="FSG",0,IF($X133="MG",SUMPRODUCT(Expenses!MC$14:MC$18,$Z133:$Z137)*$F133,MAX((Expenses!MC$15-$AB133/12)*$AA133*$F133,0)+MAX((Expenses!MC$14-$AB134/12)*$AA134*$F133,0)+MAX((Expenses!MC$17-$AB135/12)*$AA135*$F133,0)+MAX((Expenses!MC$16-$AB136/12)*$AA136*$F133,0)+MAX((Expenses!MC$18-$AB137/12)*$AA137*$F133,0)))))</f>
        <v>0</v>
      </c>
      <c r="MF304" s="515">
        <f>IF(OR(MF$167&lt;=EOMONTH($E133,$R133*(1-$O133)),MF$167&gt;EOMONTH($E133,$P133*12*(1-$O133)+$Q133*12*$O133+$R133*(1-$O133))),0,IF($X133="NNN",SUM(Expenses!MD$14:MD$18)*$F133,IF($X133="FSG",0,IF($X133="MG",SUMPRODUCT(Expenses!MD$14:MD$18,$Z133:$Z137)*$F133,MAX((Expenses!MD$15-$AB133/12)*$AA133*$F133,0)+MAX((Expenses!MD$14-$AB134/12)*$AA134*$F133,0)+MAX((Expenses!MD$17-$AB135/12)*$AA135*$F133,0)+MAX((Expenses!MD$16-$AB136/12)*$AA136*$F133,0)+MAX((Expenses!MD$18-$AB137/12)*$AA137*$F133,0)))))</f>
        <v>0</v>
      </c>
      <c r="MG304" s="515">
        <f>IF(OR(MG$167&lt;=EOMONTH($E133,$R133*(1-$O133)),MG$167&gt;EOMONTH($E133,$P133*12*(1-$O133)+$Q133*12*$O133+$R133*(1-$O133))),0,IF($X133="NNN",SUM(Expenses!ME$14:ME$18)*$F133,IF($X133="FSG",0,IF($X133="MG",SUMPRODUCT(Expenses!ME$14:ME$18,$Z133:$Z137)*$F133,MAX((Expenses!ME$15-$AB133/12)*$AA133*$F133,0)+MAX((Expenses!ME$14-$AB134/12)*$AA134*$F133,0)+MAX((Expenses!ME$17-$AB135/12)*$AA135*$F133,0)+MAX((Expenses!ME$16-$AB136/12)*$AA136*$F133,0)+MAX((Expenses!ME$18-$AB137/12)*$AA137*$F133,0)))))</f>
        <v>0</v>
      </c>
      <c r="MH304" s="515">
        <f>IF(OR(MH$167&lt;=EOMONTH($E133,$R133*(1-$O133)),MH$167&gt;EOMONTH($E133,$P133*12*(1-$O133)+$Q133*12*$O133+$R133*(1-$O133))),0,IF($X133="NNN",SUM(Expenses!MF$14:MF$18)*$F133,IF($X133="FSG",0,IF($X133="MG",SUMPRODUCT(Expenses!MF$14:MF$18,$Z133:$Z137)*$F133,MAX((Expenses!MF$15-$AB133/12)*$AA133*$F133,0)+MAX((Expenses!MF$14-$AB134/12)*$AA134*$F133,0)+MAX((Expenses!MF$17-$AB135/12)*$AA135*$F133,0)+MAX((Expenses!MF$16-$AB136/12)*$AA136*$F133,0)+MAX((Expenses!MF$18-$AB137/12)*$AA137*$F133,0)))))</f>
        <v>0</v>
      </c>
      <c r="MI304" s="515">
        <f>IF(OR(MI$167&lt;=EOMONTH($E133,$R133*(1-$O133)),MI$167&gt;EOMONTH($E133,$P133*12*(1-$O133)+$Q133*12*$O133+$R133*(1-$O133))),0,IF($X133="NNN",SUM(Expenses!MG$14:MG$18)*$F133,IF($X133="FSG",0,IF($X133="MG",SUMPRODUCT(Expenses!MG$14:MG$18,$Z133:$Z137)*$F133,MAX((Expenses!MG$15-$AB133/12)*$AA133*$F133,0)+MAX((Expenses!MG$14-$AB134/12)*$AA134*$F133,0)+MAX((Expenses!MG$17-$AB135/12)*$AA135*$F133,0)+MAX((Expenses!MG$16-$AB136/12)*$AA136*$F133,0)+MAX((Expenses!MG$18-$AB137/12)*$AA137*$F133,0)))))</f>
        <v>0</v>
      </c>
      <c r="MJ304" s="515">
        <f>IF(OR(MJ$167&lt;=EOMONTH($E133,$R133*(1-$O133)),MJ$167&gt;EOMONTH($E133,$P133*12*(1-$O133)+$Q133*12*$O133+$R133*(1-$O133))),0,IF($X133="NNN",SUM(Expenses!MH$14:MH$18)*$F133,IF($X133="FSG",0,IF($X133="MG",SUMPRODUCT(Expenses!MH$14:MH$18,$Z133:$Z137)*$F133,MAX((Expenses!MH$15-$AB133/12)*$AA133*$F133,0)+MAX((Expenses!MH$14-$AB134/12)*$AA134*$F133,0)+MAX((Expenses!MH$17-$AB135/12)*$AA135*$F133,0)+MAX((Expenses!MH$16-$AB136/12)*$AA136*$F133,0)+MAX((Expenses!MH$18-$AB137/12)*$AA137*$F133,0)))))</f>
        <v>0</v>
      </c>
      <c r="MK304" s="515">
        <f>IF(OR(MK$167&lt;=EOMONTH($E133,$R133*(1-$O133)),MK$167&gt;EOMONTH($E133,$P133*12*(1-$O133)+$Q133*12*$O133+$R133*(1-$O133))),0,IF($X133="NNN",SUM(Expenses!MI$14:MI$18)*$F133,IF($X133="FSG",0,IF($X133="MG",SUMPRODUCT(Expenses!MI$14:MI$18,$Z133:$Z137)*$F133,MAX((Expenses!MI$15-$AB133/12)*$AA133*$F133,0)+MAX((Expenses!MI$14-$AB134/12)*$AA134*$F133,0)+MAX((Expenses!MI$17-$AB135/12)*$AA135*$F133,0)+MAX((Expenses!MI$16-$AB136/12)*$AA136*$F133,0)+MAX((Expenses!MI$18-$AB137/12)*$AA137*$F133,0)))))</f>
        <v>0</v>
      </c>
      <c r="ML304" s="515">
        <f>IF(OR(ML$167&lt;=EOMONTH($E133,$R133*(1-$O133)),ML$167&gt;EOMONTH($E133,$P133*12*(1-$O133)+$Q133*12*$O133+$R133*(1-$O133))),0,IF($X133="NNN",SUM(Expenses!MJ$14:MJ$18)*$F133,IF($X133="FSG",0,IF($X133="MG",SUMPRODUCT(Expenses!MJ$14:MJ$18,$Z133:$Z137)*$F133,MAX((Expenses!MJ$15-$AB133/12)*$AA133*$F133,0)+MAX((Expenses!MJ$14-$AB134/12)*$AA134*$F133,0)+MAX((Expenses!MJ$17-$AB135/12)*$AA135*$F133,0)+MAX((Expenses!MJ$16-$AB136/12)*$AA136*$F133,0)+MAX((Expenses!MJ$18-$AB137/12)*$AA137*$F133,0)))))</f>
        <v>0</v>
      </c>
      <c r="MM304" s="515">
        <f>IF(OR(MM$167&lt;=EOMONTH($E133,$R133*(1-$O133)),MM$167&gt;EOMONTH($E133,$P133*12*(1-$O133)+$Q133*12*$O133+$R133*(1-$O133))),0,IF($X133="NNN",SUM(Expenses!MK$14:MK$18)*$F133,IF($X133="FSG",0,IF($X133="MG",SUMPRODUCT(Expenses!MK$14:MK$18,$Z133:$Z137)*$F133,MAX((Expenses!MK$15-$AB133/12)*$AA133*$F133,0)+MAX((Expenses!MK$14-$AB134/12)*$AA134*$F133,0)+MAX((Expenses!MK$17-$AB135/12)*$AA135*$F133,0)+MAX((Expenses!MK$16-$AB136/12)*$AA136*$F133,0)+MAX((Expenses!MK$18-$AB137/12)*$AA137*$F133,0)))))</f>
        <v>0</v>
      </c>
      <c r="MN304" s="515">
        <f>IF(OR(MN$167&lt;=EOMONTH($E133,$R133*(1-$O133)),MN$167&gt;EOMONTH($E133,$P133*12*(1-$O133)+$Q133*12*$O133+$R133*(1-$O133))),0,IF($X133="NNN",SUM(Expenses!ML$14:ML$18)*$F133,IF($X133="FSG",0,IF($X133="MG",SUMPRODUCT(Expenses!ML$14:ML$18,$Z133:$Z137)*$F133,MAX((Expenses!ML$15-$AB133/12)*$AA133*$F133,0)+MAX((Expenses!ML$14-$AB134/12)*$AA134*$F133,0)+MAX((Expenses!ML$17-$AB135/12)*$AA135*$F133,0)+MAX((Expenses!ML$16-$AB136/12)*$AA136*$F133,0)+MAX((Expenses!ML$18-$AB137/12)*$AA137*$F133,0)))))</f>
        <v>0</v>
      </c>
      <c r="MO304" s="515">
        <f>IF(OR(MO$167&lt;=EOMONTH($E133,$R133*(1-$O133)),MO$167&gt;EOMONTH($E133,$P133*12*(1-$O133)+$Q133*12*$O133+$R133*(1-$O133))),0,IF($X133="NNN",SUM(Expenses!MM$14:MM$18)*$F133,IF($X133="FSG",0,IF($X133="MG",SUMPRODUCT(Expenses!MM$14:MM$18,$Z133:$Z137)*$F133,MAX((Expenses!MM$15-$AB133/12)*$AA133*$F133,0)+MAX((Expenses!MM$14-$AB134/12)*$AA134*$F133,0)+MAX((Expenses!MM$17-$AB135/12)*$AA135*$F133,0)+MAX((Expenses!MM$16-$AB136/12)*$AA136*$F133,0)+MAX((Expenses!MM$18-$AB137/12)*$AA137*$F133,0)))))</f>
        <v>0</v>
      </c>
      <c r="MP304" s="515">
        <f>IF(OR(MP$167&lt;=EOMONTH($E133,$R133*(1-$O133)),MP$167&gt;EOMONTH($E133,$P133*12*(1-$O133)+$Q133*12*$O133+$R133*(1-$O133))),0,IF($X133="NNN",SUM(Expenses!MN$14:MN$18)*$F133,IF($X133="FSG",0,IF($X133="MG",SUMPRODUCT(Expenses!MN$14:MN$18,$Z133:$Z137)*$F133,MAX((Expenses!MN$15-$AB133/12)*$AA133*$F133,0)+MAX((Expenses!MN$14-$AB134/12)*$AA134*$F133,0)+MAX((Expenses!MN$17-$AB135/12)*$AA135*$F133,0)+MAX((Expenses!MN$16-$AB136/12)*$AA136*$F133,0)+MAX((Expenses!MN$18-$AB137/12)*$AA137*$F133,0)))))</f>
        <v>0</v>
      </c>
      <c r="MQ304" s="515">
        <f>IF(OR(MQ$167&lt;=EOMONTH($E133,$R133*(1-$O133)),MQ$167&gt;EOMONTH($E133,$P133*12*(1-$O133)+$Q133*12*$O133+$R133*(1-$O133))),0,IF($X133="NNN",SUM(Expenses!MO$14:MO$18)*$F133,IF($X133="FSG",0,IF($X133="MG",SUMPRODUCT(Expenses!MO$14:MO$18,$Z133:$Z137)*$F133,MAX((Expenses!MO$15-$AB133/12)*$AA133*$F133,0)+MAX((Expenses!MO$14-$AB134/12)*$AA134*$F133,0)+MAX((Expenses!MO$17-$AB135/12)*$AA135*$F133,0)+MAX((Expenses!MO$16-$AB136/12)*$AA136*$F133,0)+MAX((Expenses!MO$18-$AB137/12)*$AA137*$F133,0)))))</f>
        <v>0</v>
      </c>
      <c r="MR304" s="515">
        <f>IF(OR(MR$167&lt;=EOMONTH($E133,$R133*(1-$O133)),MR$167&gt;EOMONTH($E133,$P133*12*(1-$O133)+$Q133*12*$O133+$R133*(1-$O133))),0,IF($X133="NNN",SUM(Expenses!MP$14:MP$18)*$F133,IF($X133="FSG",0,IF($X133="MG",SUMPRODUCT(Expenses!MP$14:MP$18,$Z133:$Z137)*$F133,MAX((Expenses!MP$15-$AB133/12)*$AA133*$F133,0)+MAX((Expenses!MP$14-$AB134/12)*$AA134*$F133,0)+MAX((Expenses!MP$17-$AB135/12)*$AA135*$F133,0)+MAX((Expenses!MP$16-$AB136/12)*$AA136*$F133,0)+MAX((Expenses!MP$18-$AB137/12)*$AA137*$F133,0)))))</f>
        <v>0</v>
      </c>
      <c r="MS304" s="515">
        <f>IF(OR(MS$167&lt;=EOMONTH($E133,$R133*(1-$O133)),MS$167&gt;EOMONTH($E133,$P133*12*(1-$O133)+$Q133*12*$O133+$R133*(1-$O133))),0,IF($X133="NNN",SUM(Expenses!MQ$14:MQ$18)*$F133,IF($X133="FSG",0,IF($X133="MG",SUMPRODUCT(Expenses!MQ$14:MQ$18,$Z133:$Z137)*$F133,MAX((Expenses!MQ$15-$AB133/12)*$AA133*$F133,0)+MAX((Expenses!MQ$14-$AB134/12)*$AA134*$F133,0)+MAX((Expenses!MQ$17-$AB135/12)*$AA135*$F133,0)+MAX((Expenses!MQ$16-$AB136/12)*$AA136*$F133,0)+MAX((Expenses!MQ$18-$AB137/12)*$AA137*$F133,0)))))</f>
        <v>0</v>
      </c>
      <c r="MT304" s="515">
        <f>IF(OR(MT$167&lt;=EOMONTH($E133,$R133*(1-$O133)),MT$167&gt;EOMONTH($E133,$P133*12*(1-$O133)+$Q133*12*$O133+$R133*(1-$O133))),0,IF($X133="NNN",SUM(Expenses!MR$14:MR$18)*$F133,IF($X133="FSG",0,IF($X133="MG",SUMPRODUCT(Expenses!MR$14:MR$18,$Z133:$Z137)*$F133,MAX((Expenses!MR$15-$AB133/12)*$AA133*$F133,0)+MAX((Expenses!MR$14-$AB134/12)*$AA134*$F133,0)+MAX((Expenses!MR$17-$AB135/12)*$AA135*$F133,0)+MAX((Expenses!MR$16-$AB136/12)*$AA136*$F133,0)+MAX((Expenses!MR$18-$AB137/12)*$AA137*$F133,0)))))</f>
        <v>0</v>
      </c>
      <c r="MU304" s="515">
        <f>IF(OR(MU$167&lt;=EOMONTH($E133,$R133*(1-$O133)),MU$167&gt;EOMONTH($E133,$P133*12*(1-$O133)+$Q133*12*$O133+$R133*(1-$O133))),0,IF($X133="NNN",SUM(Expenses!MS$14:MS$18)*$F133,IF($X133="FSG",0,IF($X133="MG",SUMPRODUCT(Expenses!MS$14:MS$18,$Z133:$Z137)*$F133,MAX((Expenses!MS$15-$AB133/12)*$AA133*$F133,0)+MAX((Expenses!MS$14-$AB134/12)*$AA134*$F133,0)+MAX((Expenses!MS$17-$AB135/12)*$AA135*$F133,0)+MAX((Expenses!MS$16-$AB136/12)*$AA136*$F133,0)+MAX((Expenses!MS$18-$AB137/12)*$AA137*$F133,0)))))</f>
        <v>0</v>
      </c>
      <c r="MV304" s="515">
        <f>IF(OR(MV$167&lt;=EOMONTH($E133,$R133*(1-$O133)),MV$167&gt;EOMONTH($E133,$P133*12*(1-$O133)+$Q133*12*$O133+$R133*(1-$O133))),0,IF($X133="NNN",SUM(Expenses!MT$14:MT$18)*$F133,IF($X133="FSG",0,IF($X133="MG",SUMPRODUCT(Expenses!MT$14:MT$18,$Z133:$Z137)*$F133,MAX((Expenses!MT$15-$AB133/12)*$AA133*$F133,0)+MAX((Expenses!MT$14-$AB134/12)*$AA134*$F133,0)+MAX((Expenses!MT$17-$AB135/12)*$AA135*$F133,0)+MAX((Expenses!MT$16-$AB136/12)*$AA136*$F133,0)+MAX((Expenses!MT$18-$AB137/12)*$AA137*$F133,0)))))</f>
        <v>0</v>
      </c>
      <c r="MW304" s="515">
        <f>IF(OR(MW$167&lt;=EOMONTH($E133,$R133*(1-$O133)),MW$167&gt;EOMONTH($E133,$P133*12*(1-$O133)+$Q133*12*$O133+$R133*(1-$O133))),0,IF($X133="NNN",SUM(Expenses!MU$14:MU$18)*$F133,IF($X133="FSG",0,IF($X133="MG",SUMPRODUCT(Expenses!MU$14:MU$18,$Z133:$Z137)*$F133,MAX((Expenses!MU$15-$AB133/12)*$AA133*$F133,0)+MAX((Expenses!MU$14-$AB134/12)*$AA134*$F133,0)+MAX((Expenses!MU$17-$AB135/12)*$AA135*$F133,0)+MAX((Expenses!MU$16-$AB136/12)*$AA136*$F133,0)+MAX((Expenses!MU$18-$AB137/12)*$AA137*$F133,0)))))</f>
        <v>0</v>
      </c>
      <c r="MX304" s="515">
        <f>IF(OR(MX$167&lt;=EOMONTH($E133,$R133*(1-$O133)),MX$167&gt;EOMONTH($E133,$P133*12*(1-$O133)+$Q133*12*$O133+$R133*(1-$O133))),0,IF($X133="NNN",SUM(Expenses!MV$14:MV$18)*$F133,IF($X133="FSG",0,IF($X133="MG",SUMPRODUCT(Expenses!MV$14:MV$18,$Z133:$Z137)*$F133,MAX((Expenses!MV$15-$AB133/12)*$AA133*$F133,0)+MAX((Expenses!MV$14-$AB134/12)*$AA134*$F133,0)+MAX((Expenses!MV$17-$AB135/12)*$AA135*$F133,0)+MAX((Expenses!MV$16-$AB136/12)*$AA136*$F133,0)+MAX((Expenses!MV$18-$AB137/12)*$AA137*$F133,0)))))</f>
        <v>0</v>
      </c>
      <c r="MY304" s="515">
        <f>IF(OR(MY$167&lt;=EOMONTH($E133,$R133*(1-$O133)),MY$167&gt;EOMONTH($E133,$P133*12*(1-$O133)+$Q133*12*$O133+$R133*(1-$O133))),0,IF($X133="NNN",SUM(Expenses!MW$14:MW$18)*$F133,IF($X133="FSG",0,IF($X133="MG",SUMPRODUCT(Expenses!MW$14:MW$18,$Z133:$Z137)*$F133,MAX((Expenses!MW$15-$AB133/12)*$AA133*$F133,0)+MAX((Expenses!MW$14-$AB134/12)*$AA134*$F133,0)+MAX((Expenses!MW$17-$AB135/12)*$AA135*$F133,0)+MAX((Expenses!MW$16-$AB136/12)*$AA136*$F133,0)+MAX((Expenses!MW$18-$AB137/12)*$AA137*$F133,0)))))</f>
        <v>0</v>
      </c>
      <c r="MZ304" s="515">
        <f>IF(OR(MZ$167&lt;=EOMONTH($E133,$R133*(1-$O133)),MZ$167&gt;EOMONTH($E133,$P133*12*(1-$O133)+$Q133*12*$O133+$R133*(1-$O133))),0,IF($X133="NNN",SUM(Expenses!MX$14:MX$18)*$F133,IF($X133="FSG",0,IF($X133="MG",SUMPRODUCT(Expenses!MX$14:MX$18,$Z133:$Z137)*$F133,MAX((Expenses!MX$15-$AB133/12)*$AA133*$F133,0)+MAX((Expenses!MX$14-$AB134/12)*$AA134*$F133,0)+MAX((Expenses!MX$17-$AB135/12)*$AA135*$F133,0)+MAX((Expenses!MX$16-$AB136/12)*$AA136*$F133,0)+MAX((Expenses!MX$18-$AB137/12)*$AA137*$F133,0)))))</f>
        <v>0</v>
      </c>
      <c r="NA304" s="515">
        <f>IF(OR(NA$167&lt;=EOMONTH($E133,$R133*(1-$O133)),NA$167&gt;EOMONTH($E133,$P133*12*(1-$O133)+$Q133*12*$O133+$R133*(1-$O133))),0,IF($X133="NNN",SUM(Expenses!MY$14:MY$18)*$F133,IF($X133="FSG",0,IF($X133="MG",SUMPRODUCT(Expenses!MY$14:MY$18,$Z133:$Z137)*$F133,MAX((Expenses!MY$15-$AB133/12)*$AA133*$F133,0)+MAX((Expenses!MY$14-$AB134/12)*$AA134*$F133,0)+MAX((Expenses!MY$17-$AB135/12)*$AA135*$F133,0)+MAX((Expenses!MY$16-$AB136/12)*$AA136*$F133,0)+MAX((Expenses!MY$18-$AB137/12)*$AA137*$F133,0)))))</f>
        <v>0</v>
      </c>
      <c r="NB304" s="515">
        <f>IF(OR(NB$167&lt;=EOMONTH($E133,$R133*(1-$O133)),NB$167&gt;EOMONTH($E133,$P133*12*(1-$O133)+$Q133*12*$O133+$R133*(1-$O133))),0,IF($X133="NNN",SUM(Expenses!MZ$14:MZ$18)*$F133,IF($X133="FSG",0,IF($X133="MG",SUMPRODUCT(Expenses!MZ$14:MZ$18,$Z133:$Z137)*$F133,MAX((Expenses!MZ$15-$AB133/12)*$AA133*$F133,0)+MAX((Expenses!MZ$14-$AB134/12)*$AA134*$F133,0)+MAX((Expenses!MZ$17-$AB135/12)*$AA135*$F133,0)+MAX((Expenses!MZ$16-$AB136/12)*$AA136*$F133,0)+MAX((Expenses!MZ$18-$AB137/12)*$AA137*$F133,0)))))</f>
        <v>0</v>
      </c>
      <c r="NC304" s="515">
        <f>IF(OR(NC$167&lt;=EOMONTH($E133,$R133*(1-$O133)),NC$167&gt;EOMONTH($E133,$P133*12*(1-$O133)+$Q133*12*$O133+$R133*(1-$O133))),0,IF($X133="NNN",SUM(Expenses!NA$14:NA$18)*$F133,IF($X133="FSG",0,IF($X133="MG",SUMPRODUCT(Expenses!NA$14:NA$18,$Z133:$Z137)*$F133,MAX((Expenses!NA$15-$AB133/12)*$AA133*$F133,0)+MAX((Expenses!NA$14-$AB134/12)*$AA134*$F133,0)+MAX((Expenses!NA$17-$AB135/12)*$AA135*$F133,0)+MAX((Expenses!NA$16-$AB136/12)*$AA136*$F133,0)+MAX((Expenses!NA$18-$AB137/12)*$AA137*$F133,0)))))</f>
        <v>0</v>
      </c>
      <c r="ND304" s="515">
        <f>IF(OR(ND$167&lt;=EOMONTH($E133,$R133*(1-$O133)),ND$167&gt;EOMONTH($E133,$P133*12*(1-$O133)+$Q133*12*$O133+$R133*(1-$O133))),0,IF($X133="NNN",SUM(Expenses!NB$14:NB$18)*$F133,IF($X133="FSG",0,IF($X133="MG",SUMPRODUCT(Expenses!NB$14:NB$18,$Z133:$Z137)*$F133,MAX((Expenses!NB$15-$AB133/12)*$AA133*$F133,0)+MAX((Expenses!NB$14-$AB134/12)*$AA134*$F133,0)+MAX((Expenses!NB$17-$AB135/12)*$AA135*$F133,0)+MAX((Expenses!NB$16-$AB136/12)*$AA136*$F133,0)+MAX((Expenses!NB$18-$AB137/12)*$AA137*$F133,0)))))</f>
        <v>0</v>
      </c>
      <c r="NE304" s="515">
        <f>IF(OR(NE$167&lt;=EOMONTH($E133,$R133*(1-$O133)),NE$167&gt;EOMONTH($E133,$P133*12*(1-$O133)+$Q133*12*$O133+$R133*(1-$O133))),0,IF($X133="NNN",SUM(Expenses!NC$14:NC$18)*$F133,IF($X133="FSG",0,IF($X133="MG",SUMPRODUCT(Expenses!NC$14:NC$18,$Z133:$Z137)*$F133,MAX((Expenses!NC$15-$AB133/12)*$AA133*$F133,0)+MAX((Expenses!NC$14-$AB134/12)*$AA134*$F133,0)+MAX((Expenses!NC$17-$AB135/12)*$AA135*$F133,0)+MAX((Expenses!NC$16-$AB136/12)*$AA136*$F133,0)+MAX((Expenses!NC$18-$AB137/12)*$AA137*$F133,0)))))</f>
        <v>0</v>
      </c>
      <c r="NF304" s="515">
        <f>IF(OR(NF$167&lt;=EOMONTH($E133,$R133*(1-$O133)),NF$167&gt;EOMONTH($E133,$P133*12*(1-$O133)+$Q133*12*$O133+$R133*(1-$O133))),0,IF($X133="NNN",SUM(Expenses!ND$14:ND$18)*$F133,IF($X133="FSG",0,IF($X133="MG",SUMPRODUCT(Expenses!ND$14:ND$18,$Z133:$Z137)*$F133,MAX((Expenses!ND$15-$AB133/12)*$AA133*$F133,0)+MAX((Expenses!ND$14-$AB134/12)*$AA134*$F133,0)+MAX((Expenses!ND$17-$AB135/12)*$AA135*$F133,0)+MAX((Expenses!ND$16-$AB136/12)*$AA136*$F133,0)+MAX((Expenses!ND$18-$AB137/12)*$AA137*$F133,0)))))</f>
        <v>0</v>
      </c>
      <c r="NG304" s="515">
        <f>IF(OR(NG$167&lt;=EOMONTH($E133,$R133*(1-$O133)),NG$167&gt;EOMONTH($E133,$P133*12*(1-$O133)+$Q133*12*$O133+$R133*(1-$O133))),0,IF($X133="NNN",SUM(Expenses!NE$14:NE$18)*$F133,IF($X133="FSG",0,IF($X133="MG",SUMPRODUCT(Expenses!NE$14:NE$18,$Z133:$Z137)*$F133,MAX((Expenses!NE$15-$AB133/12)*$AA133*$F133,0)+MAX((Expenses!NE$14-$AB134/12)*$AA134*$F133,0)+MAX((Expenses!NE$17-$AB135/12)*$AA135*$F133,0)+MAX((Expenses!NE$16-$AB136/12)*$AA136*$F133,0)+MAX((Expenses!NE$18-$AB137/12)*$AA137*$F133,0)))))</f>
        <v>0</v>
      </c>
      <c r="NH304" s="515">
        <f>IF(OR(NH$167&lt;=EOMONTH($E133,$R133*(1-$O133)),NH$167&gt;EOMONTH($E133,$P133*12*(1-$O133)+$Q133*12*$O133+$R133*(1-$O133))),0,IF($X133="NNN",SUM(Expenses!NF$14:NF$18)*$F133,IF($X133="FSG",0,IF($X133="MG",SUMPRODUCT(Expenses!NF$14:NF$18,$Z133:$Z137)*$F133,MAX((Expenses!NF$15-$AB133/12)*$AA133*$F133,0)+MAX((Expenses!NF$14-$AB134/12)*$AA134*$F133,0)+MAX((Expenses!NF$17-$AB135/12)*$AA135*$F133,0)+MAX((Expenses!NF$16-$AB136/12)*$AA136*$F133,0)+MAX((Expenses!NF$18-$AB137/12)*$AA137*$F133,0)))))</f>
        <v>0</v>
      </c>
      <c r="NI304" s="515">
        <f>IF(OR(NI$167&lt;=EOMONTH($E133,$R133*(1-$O133)),NI$167&gt;EOMONTH($E133,$P133*12*(1-$O133)+$Q133*12*$O133+$R133*(1-$O133))),0,IF($X133="NNN",SUM(Expenses!NG$14:NG$18)*$F133,IF($X133="FSG",0,IF($X133="MG",SUMPRODUCT(Expenses!NG$14:NG$18,$Z133:$Z137)*$F133,MAX((Expenses!NG$15-$AB133/12)*$AA133*$F133,0)+MAX((Expenses!NG$14-$AB134/12)*$AA134*$F133,0)+MAX((Expenses!NG$17-$AB135/12)*$AA135*$F133,0)+MAX((Expenses!NG$16-$AB136/12)*$AA136*$F133,0)+MAX((Expenses!NG$18-$AB137/12)*$AA137*$F133,0)))))</f>
        <v>0</v>
      </c>
      <c r="NJ304" s="515">
        <f>IF(OR(NJ$167&lt;=EOMONTH($E133,$R133*(1-$O133)),NJ$167&gt;EOMONTH($E133,$P133*12*(1-$O133)+$Q133*12*$O133+$R133*(1-$O133))),0,IF($X133="NNN",SUM(Expenses!NH$14:NH$18)*$F133,IF($X133="FSG",0,IF($X133="MG",SUMPRODUCT(Expenses!NH$14:NH$18,$Z133:$Z137)*$F133,MAX((Expenses!NH$15-$AB133/12)*$AA133*$F133,0)+MAX((Expenses!NH$14-$AB134/12)*$AA134*$F133,0)+MAX((Expenses!NH$17-$AB135/12)*$AA135*$F133,0)+MAX((Expenses!NH$16-$AB136/12)*$AA136*$F133,0)+MAX((Expenses!NH$18-$AB137/12)*$AA137*$F133,0)))))</f>
        <v>0</v>
      </c>
      <c r="NK304" s="518">
        <f>IF(OR(NK$167&lt;=EOMONTH($E133,$R133*(1-$O133)),NK$167&gt;EOMONTH($E133,$P133*12*(1-$O133)+$Q133*12*$O133+$R133*(1-$O133))),0,IF($X133="NNN",SUM(Expenses!NI$14:NI$18)*$F133,IF($X133="FSG",0,IF($X133="MG",SUMPRODUCT(Expenses!NI$14:NI$18,$Z133:$Z137)*$F133,MAX((Expenses!NI$15-$AB133/12)*$AA133*$F133,0)+MAX((Expenses!NI$14-$AB134/12)*$AA134*$F133,0)+MAX((Expenses!NI$17-$AB135/12)*$AA135*$F133,0)+MAX((Expenses!NI$16-$AB136/12)*$AA136*$F133,0)+MAX((Expenses!NI$18-$AB137/12)*$AA137*$F133,0)))))</f>
        <v>0</v>
      </c>
    </row>
    <row r="305" spans="1:375" s="384" customFormat="1" ht="13.8" x14ac:dyDescent="0.3">
      <c r="A305" s="519">
        <f t="shared" si="513"/>
        <v>0</v>
      </c>
      <c r="B305" s="446"/>
      <c r="C305" s="520" t="s">
        <v>336</v>
      </c>
      <c r="D305" s="521">
        <f t="shared" ref="D305:BO305" si="538">SUM(D298:D304)</f>
        <v>0</v>
      </c>
      <c r="E305" s="521">
        <f t="shared" si="538"/>
        <v>0</v>
      </c>
      <c r="F305" s="521">
        <f t="shared" si="538"/>
        <v>0</v>
      </c>
      <c r="G305" s="521">
        <f t="shared" si="538"/>
        <v>0</v>
      </c>
      <c r="H305" s="521">
        <f t="shared" si="538"/>
        <v>0</v>
      </c>
      <c r="I305" s="521">
        <f t="shared" si="538"/>
        <v>0</v>
      </c>
      <c r="J305" s="521">
        <f t="shared" si="538"/>
        <v>0</v>
      </c>
      <c r="K305" s="521">
        <f t="shared" si="538"/>
        <v>0</v>
      </c>
      <c r="L305" s="521">
        <f t="shared" si="538"/>
        <v>0</v>
      </c>
      <c r="M305" s="521">
        <f t="shared" si="538"/>
        <v>0</v>
      </c>
      <c r="N305" s="521">
        <f t="shared" si="538"/>
        <v>0</v>
      </c>
      <c r="O305" s="521">
        <f t="shared" si="538"/>
        <v>0</v>
      </c>
      <c r="P305" s="521">
        <f t="shared" si="538"/>
        <v>0</v>
      </c>
      <c r="Q305" s="521">
        <f t="shared" si="538"/>
        <v>0</v>
      </c>
      <c r="R305" s="521">
        <f t="shared" si="538"/>
        <v>0</v>
      </c>
      <c r="S305" s="521">
        <f t="shared" si="538"/>
        <v>0</v>
      </c>
      <c r="T305" s="521">
        <f t="shared" si="538"/>
        <v>0</v>
      </c>
      <c r="U305" s="521">
        <f t="shared" si="538"/>
        <v>0</v>
      </c>
      <c r="V305" s="521">
        <f t="shared" si="538"/>
        <v>0</v>
      </c>
      <c r="W305" s="521">
        <f t="shared" si="538"/>
        <v>0</v>
      </c>
      <c r="X305" s="521">
        <f t="shared" si="538"/>
        <v>0</v>
      </c>
      <c r="Y305" s="521">
        <f t="shared" si="538"/>
        <v>0</v>
      </c>
      <c r="Z305" s="521">
        <f t="shared" si="538"/>
        <v>0</v>
      </c>
      <c r="AA305" s="521">
        <f t="shared" si="538"/>
        <v>0</v>
      </c>
      <c r="AB305" s="521">
        <f t="shared" si="538"/>
        <v>0</v>
      </c>
      <c r="AC305" s="521">
        <f t="shared" si="538"/>
        <v>0</v>
      </c>
      <c r="AD305" s="521">
        <f t="shared" si="538"/>
        <v>0</v>
      </c>
      <c r="AE305" s="521">
        <f t="shared" si="538"/>
        <v>0</v>
      </c>
      <c r="AF305" s="521">
        <f t="shared" si="538"/>
        <v>0</v>
      </c>
      <c r="AG305" s="521">
        <f t="shared" si="538"/>
        <v>0</v>
      </c>
      <c r="AH305" s="521">
        <f t="shared" si="538"/>
        <v>0</v>
      </c>
      <c r="AI305" s="521">
        <f t="shared" si="538"/>
        <v>0</v>
      </c>
      <c r="AJ305" s="521">
        <f t="shared" si="538"/>
        <v>0</v>
      </c>
      <c r="AK305" s="521">
        <f t="shared" si="538"/>
        <v>0</v>
      </c>
      <c r="AL305" s="521">
        <f t="shared" si="538"/>
        <v>0</v>
      </c>
      <c r="AM305" s="521">
        <f t="shared" si="538"/>
        <v>0</v>
      </c>
      <c r="AN305" s="521">
        <f t="shared" si="538"/>
        <v>0</v>
      </c>
      <c r="AO305" s="521">
        <f t="shared" si="538"/>
        <v>0</v>
      </c>
      <c r="AP305" s="521">
        <f t="shared" si="538"/>
        <v>0</v>
      </c>
      <c r="AQ305" s="521">
        <f t="shared" si="538"/>
        <v>0</v>
      </c>
      <c r="AR305" s="521">
        <f t="shared" si="538"/>
        <v>0</v>
      </c>
      <c r="AS305" s="521">
        <f t="shared" si="538"/>
        <v>0</v>
      </c>
      <c r="AT305" s="521">
        <f t="shared" si="538"/>
        <v>0</v>
      </c>
      <c r="AU305" s="521">
        <f t="shared" si="538"/>
        <v>0</v>
      </c>
      <c r="AV305" s="521">
        <f t="shared" si="538"/>
        <v>0</v>
      </c>
      <c r="AW305" s="521">
        <f t="shared" si="538"/>
        <v>0</v>
      </c>
      <c r="AX305" s="521">
        <f t="shared" si="538"/>
        <v>0</v>
      </c>
      <c r="AY305" s="521">
        <f t="shared" si="538"/>
        <v>0</v>
      </c>
      <c r="AZ305" s="521">
        <f t="shared" si="538"/>
        <v>0</v>
      </c>
      <c r="BA305" s="521">
        <f t="shared" si="538"/>
        <v>0</v>
      </c>
      <c r="BB305" s="521">
        <f t="shared" si="538"/>
        <v>0</v>
      </c>
      <c r="BC305" s="521">
        <f t="shared" si="538"/>
        <v>0</v>
      </c>
      <c r="BD305" s="521">
        <f t="shared" si="538"/>
        <v>0</v>
      </c>
      <c r="BE305" s="521">
        <f t="shared" si="538"/>
        <v>0</v>
      </c>
      <c r="BF305" s="521">
        <f t="shared" si="538"/>
        <v>0</v>
      </c>
      <c r="BG305" s="521">
        <f t="shared" si="538"/>
        <v>0</v>
      </c>
      <c r="BH305" s="521">
        <f t="shared" si="538"/>
        <v>0</v>
      </c>
      <c r="BI305" s="521">
        <f t="shared" si="538"/>
        <v>0</v>
      </c>
      <c r="BJ305" s="521">
        <f t="shared" si="538"/>
        <v>0</v>
      </c>
      <c r="BK305" s="521">
        <f t="shared" si="538"/>
        <v>0</v>
      </c>
      <c r="BL305" s="521">
        <f t="shared" si="538"/>
        <v>0</v>
      </c>
      <c r="BM305" s="521">
        <f t="shared" si="538"/>
        <v>0</v>
      </c>
      <c r="BN305" s="521">
        <f t="shared" si="538"/>
        <v>0</v>
      </c>
      <c r="BO305" s="521">
        <f t="shared" si="538"/>
        <v>0</v>
      </c>
      <c r="BP305" s="521">
        <f t="shared" ref="BP305:EA305" si="539">SUM(BP298:BP304)</f>
        <v>0</v>
      </c>
      <c r="BQ305" s="521">
        <f t="shared" si="539"/>
        <v>0</v>
      </c>
      <c r="BR305" s="521">
        <f t="shared" si="539"/>
        <v>0</v>
      </c>
      <c r="BS305" s="521">
        <f t="shared" si="539"/>
        <v>0</v>
      </c>
      <c r="BT305" s="521">
        <f t="shared" si="539"/>
        <v>0</v>
      </c>
      <c r="BU305" s="521">
        <f t="shared" si="539"/>
        <v>0</v>
      </c>
      <c r="BV305" s="521">
        <f t="shared" si="539"/>
        <v>0</v>
      </c>
      <c r="BW305" s="521">
        <f t="shared" si="539"/>
        <v>0</v>
      </c>
      <c r="BX305" s="521">
        <f t="shared" si="539"/>
        <v>0</v>
      </c>
      <c r="BY305" s="521">
        <f t="shared" si="539"/>
        <v>0</v>
      </c>
      <c r="BZ305" s="521">
        <f t="shared" si="539"/>
        <v>0</v>
      </c>
      <c r="CA305" s="521">
        <f t="shared" si="539"/>
        <v>0</v>
      </c>
      <c r="CB305" s="521">
        <f t="shared" si="539"/>
        <v>0</v>
      </c>
      <c r="CC305" s="521">
        <f t="shared" si="539"/>
        <v>0</v>
      </c>
      <c r="CD305" s="521">
        <f t="shared" si="539"/>
        <v>0</v>
      </c>
      <c r="CE305" s="521">
        <f t="shared" si="539"/>
        <v>0</v>
      </c>
      <c r="CF305" s="521">
        <f t="shared" si="539"/>
        <v>0</v>
      </c>
      <c r="CG305" s="521">
        <f t="shared" si="539"/>
        <v>0</v>
      </c>
      <c r="CH305" s="521">
        <f t="shared" si="539"/>
        <v>0</v>
      </c>
      <c r="CI305" s="521">
        <f t="shared" si="539"/>
        <v>0</v>
      </c>
      <c r="CJ305" s="521">
        <f t="shared" si="539"/>
        <v>0</v>
      </c>
      <c r="CK305" s="521">
        <f t="shared" si="539"/>
        <v>0</v>
      </c>
      <c r="CL305" s="521">
        <f t="shared" si="539"/>
        <v>0</v>
      </c>
      <c r="CM305" s="521">
        <f t="shared" si="539"/>
        <v>0</v>
      </c>
      <c r="CN305" s="521">
        <f t="shared" si="539"/>
        <v>0</v>
      </c>
      <c r="CO305" s="521">
        <f t="shared" si="539"/>
        <v>0</v>
      </c>
      <c r="CP305" s="521">
        <f t="shared" si="539"/>
        <v>0</v>
      </c>
      <c r="CQ305" s="521">
        <f t="shared" si="539"/>
        <v>0</v>
      </c>
      <c r="CR305" s="521">
        <f t="shared" si="539"/>
        <v>0</v>
      </c>
      <c r="CS305" s="521">
        <f t="shared" si="539"/>
        <v>0</v>
      </c>
      <c r="CT305" s="521">
        <f t="shared" si="539"/>
        <v>0</v>
      </c>
      <c r="CU305" s="521">
        <f t="shared" si="539"/>
        <v>0</v>
      </c>
      <c r="CV305" s="521">
        <f t="shared" si="539"/>
        <v>0</v>
      </c>
      <c r="CW305" s="521">
        <f t="shared" si="539"/>
        <v>0</v>
      </c>
      <c r="CX305" s="521">
        <f t="shared" si="539"/>
        <v>0</v>
      </c>
      <c r="CY305" s="521">
        <f t="shared" si="539"/>
        <v>0</v>
      </c>
      <c r="CZ305" s="521">
        <f t="shared" si="539"/>
        <v>0</v>
      </c>
      <c r="DA305" s="521">
        <f t="shared" si="539"/>
        <v>0</v>
      </c>
      <c r="DB305" s="521">
        <f t="shared" si="539"/>
        <v>0</v>
      </c>
      <c r="DC305" s="521">
        <f t="shared" si="539"/>
        <v>0</v>
      </c>
      <c r="DD305" s="521">
        <f t="shared" si="539"/>
        <v>0</v>
      </c>
      <c r="DE305" s="521">
        <f t="shared" si="539"/>
        <v>0</v>
      </c>
      <c r="DF305" s="521">
        <f t="shared" si="539"/>
        <v>0</v>
      </c>
      <c r="DG305" s="521">
        <f t="shared" si="539"/>
        <v>0</v>
      </c>
      <c r="DH305" s="521">
        <f t="shared" si="539"/>
        <v>0</v>
      </c>
      <c r="DI305" s="521">
        <f t="shared" si="539"/>
        <v>0</v>
      </c>
      <c r="DJ305" s="521">
        <f t="shared" si="539"/>
        <v>0</v>
      </c>
      <c r="DK305" s="521">
        <f t="shared" si="539"/>
        <v>0</v>
      </c>
      <c r="DL305" s="521">
        <f t="shared" si="539"/>
        <v>0</v>
      </c>
      <c r="DM305" s="521">
        <f t="shared" si="539"/>
        <v>0</v>
      </c>
      <c r="DN305" s="521">
        <f t="shared" si="539"/>
        <v>0</v>
      </c>
      <c r="DO305" s="521">
        <f t="shared" si="539"/>
        <v>0</v>
      </c>
      <c r="DP305" s="521">
        <f t="shared" si="539"/>
        <v>0</v>
      </c>
      <c r="DQ305" s="521">
        <f t="shared" si="539"/>
        <v>0</v>
      </c>
      <c r="DR305" s="521">
        <f t="shared" si="539"/>
        <v>0</v>
      </c>
      <c r="DS305" s="521">
        <f t="shared" si="539"/>
        <v>0</v>
      </c>
      <c r="DT305" s="521">
        <f t="shared" si="539"/>
        <v>0</v>
      </c>
      <c r="DU305" s="521">
        <f t="shared" si="539"/>
        <v>0</v>
      </c>
      <c r="DV305" s="521">
        <f t="shared" si="539"/>
        <v>0</v>
      </c>
      <c r="DW305" s="521">
        <f t="shared" si="539"/>
        <v>0</v>
      </c>
      <c r="DX305" s="521">
        <f t="shared" si="539"/>
        <v>0</v>
      </c>
      <c r="DY305" s="521">
        <f t="shared" si="539"/>
        <v>0</v>
      </c>
      <c r="DZ305" s="521">
        <f t="shared" si="539"/>
        <v>0</v>
      </c>
      <c r="EA305" s="521">
        <f t="shared" si="539"/>
        <v>0</v>
      </c>
      <c r="EB305" s="521">
        <f t="shared" ref="EB305:GM305" si="540">SUM(EB298:EB304)</f>
        <v>0</v>
      </c>
      <c r="EC305" s="521">
        <f t="shared" si="540"/>
        <v>0</v>
      </c>
      <c r="ED305" s="521">
        <f t="shared" si="540"/>
        <v>0</v>
      </c>
      <c r="EE305" s="521">
        <f t="shared" si="540"/>
        <v>0</v>
      </c>
      <c r="EF305" s="521">
        <f t="shared" si="540"/>
        <v>0</v>
      </c>
      <c r="EG305" s="521">
        <f t="shared" si="540"/>
        <v>0</v>
      </c>
      <c r="EH305" s="521">
        <f t="shared" si="540"/>
        <v>0</v>
      </c>
      <c r="EI305" s="521">
        <f t="shared" si="540"/>
        <v>0</v>
      </c>
      <c r="EJ305" s="521">
        <f t="shared" si="540"/>
        <v>0</v>
      </c>
      <c r="EK305" s="521">
        <f t="shared" si="540"/>
        <v>0</v>
      </c>
      <c r="EL305" s="521">
        <f t="shared" si="540"/>
        <v>0</v>
      </c>
      <c r="EM305" s="521">
        <f t="shared" si="540"/>
        <v>0</v>
      </c>
      <c r="EN305" s="521">
        <f t="shared" si="540"/>
        <v>0</v>
      </c>
      <c r="EO305" s="521">
        <f t="shared" si="540"/>
        <v>0</v>
      </c>
      <c r="EP305" s="521">
        <f t="shared" si="540"/>
        <v>0</v>
      </c>
      <c r="EQ305" s="521">
        <f t="shared" si="540"/>
        <v>0</v>
      </c>
      <c r="ER305" s="521">
        <f t="shared" si="540"/>
        <v>0</v>
      </c>
      <c r="ES305" s="521">
        <f t="shared" si="540"/>
        <v>0</v>
      </c>
      <c r="ET305" s="521">
        <f t="shared" si="540"/>
        <v>0</v>
      </c>
      <c r="EU305" s="521">
        <f t="shared" si="540"/>
        <v>0</v>
      </c>
      <c r="EV305" s="521">
        <f t="shared" si="540"/>
        <v>0</v>
      </c>
      <c r="EW305" s="521">
        <f t="shared" si="540"/>
        <v>0</v>
      </c>
      <c r="EX305" s="521">
        <f t="shared" si="540"/>
        <v>0</v>
      </c>
      <c r="EY305" s="521">
        <f t="shared" si="540"/>
        <v>0</v>
      </c>
      <c r="EZ305" s="521">
        <f t="shared" si="540"/>
        <v>0</v>
      </c>
      <c r="FA305" s="521">
        <f t="shared" si="540"/>
        <v>0</v>
      </c>
      <c r="FB305" s="521">
        <f t="shared" si="540"/>
        <v>0</v>
      </c>
      <c r="FC305" s="521">
        <f t="shared" si="540"/>
        <v>0</v>
      </c>
      <c r="FD305" s="521">
        <f t="shared" si="540"/>
        <v>0</v>
      </c>
      <c r="FE305" s="521">
        <f t="shared" si="540"/>
        <v>0</v>
      </c>
      <c r="FF305" s="521">
        <f t="shared" si="540"/>
        <v>0</v>
      </c>
      <c r="FG305" s="521">
        <f t="shared" si="540"/>
        <v>0</v>
      </c>
      <c r="FH305" s="521">
        <f t="shared" si="540"/>
        <v>0</v>
      </c>
      <c r="FI305" s="521">
        <f t="shared" si="540"/>
        <v>0</v>
      </c>
      <c r="FJ305" s="521">
        <f t="shared" si="540"/>
        <v>0</v>
      </c>
      <c r="FK305" s="521">
        <f t="shared" si="540"/>
        <v>0</v>
      </c>
      <c r="FL305" s="521">
        <f t="shared" si="540"/>
        <v>0</v>
      </c>
      <c r="FM305" s="521">
        <f t="shared" si="540"/>
        <v>0</v>
      </c>
      <c r="FN305" s="521">
        <f t="shared" si="540"/>
        <v>0</v>
      </c>
      <c r="FO305" s="521">
        <f t="shared" si="540"/>
        <v>0</v>
      </c>
      <c r="FP305" s="521">
        <f t="shared" si="540"/>
        <v>0</v>
      </c>
      <c r="FQ305" s="521">
        <f t="shared" si="540"/>
        <v>0</v>
      </c>
      <c r="FR305" s="521">
        <f t="shared" si="540"/>
        <v>0</v>
      </c>
      <c r="FS305" s="521">
        <f t="shared" si="540"/>
        <v>0</v>
      </c>
      <c r="FT305" s="521">
        <f t="shared" si="540"/>
        <v>0</v>
      </c>
      <c r="FU305" s="521">
        <f t="shared" si="540"/>
        <v>0</v>
      </c>
      <c r="FV305" s="521">
        <f t="shared" si="540"/>
        <v>0</v>
      </c>
      <c r="FW305" s="521">
        <f t="shared" si="540"/>
        <v>0</v>
      </c>
      <c r="FX305" s="521">
        <f t="shared" si="540"/>
        <v>0</v>
      </c>
      <c r="FY305" s="521">
        <f t="shared" si="540"/>
        <v>0</v>
      </c>
      <c r="FZ305" s="521">
        <f t="shared" si="540"/>
        <v>0</v>
      </c>
      <c r="GA305" s="521">
        <f t="shared" si="540"/>
        <v>0</v>
      </c>
      <c r="GB305" s="521">
        <f t="shared" si="540"/>
        <v>0</v>
      </c>
      <c r="GC305" s="521">
        <f t="shared" si="540"/>
        <v>0</v>
      </c>
      <c r="GD305" s="521">
        <f t="shared" si="540"/>
        <v>0</v>
      </c>
      <c r="GE305" s="521">
        <f t="shared" si="540"/>
        <v>0</v>
      </c>
      <c r="GF305" s="521">
        <f t="shared" si="540"/>
        <v>0</v>
      </c>
      <c r="GG305" s="521">
        <f t="shared" si="540"/>
        <v>0</v>
      </c>
      <c r="GH305" s="521">
        <f t="shared" si="540"/>
        <v>0</v>
      </c>
      <c r="GI305" s="521">
        <f t="shared" si="540"/>
        <v>0</v>
      </c>
      <c r="GJ305" s="521">
        <f t="shared" si="540"/>
        <v>0</v>
      </c>
      <c r="GK305" s="521">
        <f t="shared" si="540"/>
        <v>0</v>
      </c>
      <c r="GL305" s="521">
        <f t="shared" si="540"/>
        <v>0</v>
      </c>
      <c r="GM305" s="521">
        <f t="shared" si="540"/>
        <v>0</v>
      </c>
      <c r="GN305" s="521">
        <f t="shared" ref="GN305:IY305" si="541">SUM(GN298:GN304)</f>
        <v>0</v>
      </c>
      <c r="GO305" s="521">
        <f t="shared" si="541"/>
        <v>0</v>
      </c>
      <c r="GP305" s="521">
        <f t="shared" si="541"/>
        <v>0</v>
      </c>
      <c r="GQ305" s="521">
        <f t="shared" si="541"/>
        <v>0</v>
      </c>
      <c r="GR305" s="521">
        <f t="shared" si="541"/>
        <v>0</v>
      </c>
      <c r="GS305" s="521">
        <f t="shared" si="541"/>
        <v>0</v>
      </c>
      <c r="GT305" s="521">
        <f t="shared" si="541"/>
        <v>0</v>
      </c>
      <c r="GU305" s="521">
        <f t="shared" si="541"/>
        <v>0</v>
      </c>
      <c r="GV305" s="521">
        <f t="shared" si="541"/>
        <v>0</v>
      </c>
      <c r="GW305" s="521">
        <f t="shared" si="541"/>
        <v>0</v>
      </c>
      <c r="GX305" s="521">
        <f t="shared" si="541"/>
        <v>0</v>
      </c>
      <c r="GY305" s="521">
        <f t="shared" si="541"/>
        <v>0</v>
      </c>
      <c r="GZ305" s="521">
        <f t="shared" si="541"/>
        <v>0</v>
      </c>
      <c r="HA305" s="521">
        <f t="shared" si="541"/>
        <v>0</v>
      </c>
      <c r="HB305" s="521">
        <f t="shared" si="541"/>
        <v>0</v>
      </c>
      <c r="HC305" s="521">
        <f t="shared" si="541"/>
        <v>0</v>
      </c>
      <c r="HD305" s="521">
        <f t="shared" si="541"/>
        <v>0</v>
      </c>
      <c r="HE305" s="521">
        <f t="shared" si="541"/>
        <v>0</v>
      </c>
      <c r="HF305" s="521">
        <f t="shared" si="541"/>
        <v>0</v>
      </c>
      <c r="HG305" s="521">
        <f t="shared" si="541"/>
        <v>0</v>
      </c>
      <c r="HH305" s="521">
        <f t="shared" si="541"/>
        <v>0</v>
      </c>
      <c r="HI305" s="521">
        <f t="shared" si="541"/>
        <v>0</v>
      </c>
      <c r="HJ305" s="521">
        <f t="shared" si="541"/>
        <v>0</v>
      </c>
      <c r="HK305" s="521">
        <f t="shared" si="541"/>
        <v>0</v>
      </c>
      <c r="HL305" s="521">
        <f t="shared" si="541"/>
        <v>0</v>
      </c>
      <c r="HM305" s="521">
        <f t="shared" si="541"/>
        <v>0</v>
      </c>
      <c r="HN305" s="521">
        <f t="shared" si="541"/>
        <v>0</v>
      </c>
      <c r="HO305" s="521">
        <f t="shared" si="541"/>
        <v>0</v>
      </c>
      <c r="HP305" s="521">
        <f t="shared" si="541"/>
        <v>0</v>
      </c>
      <c r="HQ305" s="521">
        <f t="shared" si="541"/>
        <v>0</v>
      </c>
      <c r="HR305" s="521">
        <f t="shared" si="541"/>
        <v>0</v>
      </c>
      <c r="HS305" s="521">
        <f t="shared" si="541"/>
        <v>0</v>
      </c>
      <c r="HT305" s="521">
        <f t="shared" si="541"/>
        <v>0</v>
      </c>
      <c r="HU305" s="521">
        <f t="shared" si="541"/>
        <v>0</v>
      </c>
      <c r="HV305" s="521">
        <f t="shared" si="541"/>
        <v>0</v>
      </c>
      <c r="HW305" s="521">
        <f t="shared" si="541"/>
        <v>0</v>
      </c>
      <c r="HX305" s="521">
        <f t="shared" si="541"/>
        <v>0</v>
      </c>
      <c r="HY305" s="521">
        <f t="shared" si="541"/>
        <v>0</v>
      </c>
      <c r="HZ305" s="521">
        <f t="shared" si="541"/>
        <v>0</v>
      </c>
      <c r="IA305" s="521">
        <f t="shared" si="541"/>
        <v>0</v>
      </c>
      <c r="IB305" s="521">
        <f t="shared" si="541"/>
        <v>0</v>
      </c>
      <c r="IC305" s="521">
        <f t="shared" si="541"/>
        <v>0</v>
      </c>
      <c r="ID305" s="521">
        <f t="shared" si="541"/>
        <v>0</v>
      </c>
      <c r="IE305" s="521">
        <f t="shared" si="541"/>
        <v>0</v>
      </c>
      <c r="IF305" s="521">
        <f t="shared" si="541"/>
        <v>0</v>
      </c>
      <c r="IG305" s="521">
        <f t="shared" si="541"/>
        <v>0</v>
      </c>
      <c r="IH305" s="521">
        <f t="shared" si="541"/>
        <v>0</v>
      </c>
      <c r="II305" s="521">
        <f t="shared" si="541"/>
        <v>0</v>
      </c>
      <c r="IJ305" s="521">
        <f t="shared" si="541"/>
        <v>0</v>
      </c>
      <c r="IK305" s="521">
        <f t="shared" si="541"/>
        <v>0</v>
      </c>
      <c r="IL305" s="521">
        <f t="shared" si="541"/>
        <v>0</v>
      </c>
      <c r="IM305" s="521">
        <f t="shared" si="541"/>
        <v>0</v>
      </c>
      <c r="IN305" s="521">
        <f t="shared" si="541"/>
        <v>0</v>
      </c>
      <c r="IO305" s="521">
        <f t="shared" si="541"/>
        <v>0</v>
      </c>
      <c r="IP305" s="521">
        <f t="shared" si="541"/>
        <v>0</v>
      </c>
      <c r="IQ305" s="521">
        <f t="shared" si="541"/>
        <v>0</v>
      </c>
      <c r="IR305" s="521">
        <f t="shared" si="541"/>
        <v>0</v>
      </c>
      <c r="IS305" s="521">
        <f t="shared" si="541"/>
        <v>0</v>
      </c>
      <c r="IT305" s="521">
        <f t="shared" si="541"/>
        <v>0</v>
      </c>
      <c r="IU305" s="521">
        <f t="shared" si="541"/>
        <v>0</v>
      </c>
      <c r="IV305" s="521">
        <f t="shared" si="541"/>
        <v>0</v>
      </c>
      <c r="IW305" s="521">
        <f t="shared" si="541"/>
        <v>0</v>
      </c>
      <c r="IX305" s="521">
        <f t="shared" si="541"/>
        <v>0</v>
      </c>
      <c r="IY305" s="521">
        <f t="shared" si="541"/>
        <v>0</v>
      </c>
      <c r="IZ305" s="521">
        <f t="shared" ref="IZ305:LK305" si="542">SUM(IZ298:IZ304)</f>
        <v>0</v>
      </c>
      <c r="JA305" s="521">
        <f t="shared" si="542"/>
        <v>0</v>
      </c>
      <c r="JB305" s="521">
        <f t="shared" si="542"/>
        <v>0</v>
      </c>
      <c r="JC305" s="521">
        <f t="shared" si="542"/>
        <v>0</v>
      </c>
      <c r="JD305" s="521">
        <f t="shared" si="542"/>
        <v>0</v>
      </c>
      <c r="JE305" s="521">
        <f t="shared" si="542"/>
        <v>0</v>
      </c>
      <c r="JF305" s="521">
        <f t="shared" si="542"/>
        <v>0</v>
      </c>
      <c r="JG305" s="521">
        <f t="shared" si="542"/>
        <v>0</v>
      </c>
      <c r="JH305" s="521">
        <f t="shared" si="542"/>
        <v>0</v>
      </c>
      <c r="JI305" s="521">
        <f t="shared" si="542"/>
        <v>0</v>
      </c>
      <c r="JJ305" s="521">
        <f t="shared" si="542"/>
        <v>0</v>
      </c>
      <c r="JK305" s="521">
        <f t="shared" si="542"/>
        <v>0</v>
      </c>
      <c r="JL305" s="521">
        <f t="shared" si="542"/>
        <v>0</v>
      </c>
      <c r="JM305" s="521">
        <f t="shared" si="542"/>
        <v>0</v>
      </c>
      <c r="JN305" s="521">
        <f t="shared" si="542"/>
        <v>0</v>
      </c>
      <c r="JO305" s="521">
        <f t="shared" si="542"/>
        <v>0</v>
      </c>
      <c r="JP305" s="521">
        <f t="shared" si="542"/>
        <v>0</v>
      </c>
      <c r="JQ305" s="521">
        <f t="shared" si="542"/>
        <v>0</v>
      </c>
      <c r="JR305" s="521">
        <f t="shared" si="542"/>
        <v>0</v>
      </c>
      <c r="JS305" s="521">
        <f t="shared" si="542"/>
        <v>0</v>
      </c>
      <c r="JT305" s="521">
        <f t="shared" si="542"/>
        <v>0</v>
      </c>
      <c r="JU305" s="521">
        <f t="shared" si="542"/>
        <v>0</v>
      </c>
      <c r="JV305" s="521">
        <f t="shared" si="542"/>
        <v>0</v>
      </c>
      <c r="JW305" s="521">
        <f t="shared" si="542"/>
        <v>0</v>
      </c>
      <c r="JX305" s="521">
        <f t="shared" si="542"/>
        <v>0</v>
      </c>
      <c r="JY305" s="521">
        <f t="shared" si="542"/>
        <v>0</v>
      </c>
      <c r="JZ305" s="521">
        <f t="shared" si="542"/>
        <v>0</v>
      </c>
      <c r="KA305" s="521">
        <f t="shared" si="542"/>
        <v>0</v>
      </c>
      <c r="KB305" s="521">
        <f t="shared" si="542"/>
        <v>0</v>
      </c>
      <c r="KC305" s="521">
        <f t="shared" si="542"/>
        <v>0</v>
      </c>
      <c r="KD305" s="521">
        <f t="shared" si="542"/>
        <v>0</v>
      </c>
      <c r="KE305" s="521">
        <f t="shared" si="542"/>
        <v>0</v>
      </c>
      <c r="KF305" s="521">
        <f t="shared" si="542"/>
        <v>0</v>
      </c>
      <c r="KG305" s="521">
        <f t="shared" si="542"/>
        <v>0</v>
      </c>
      <c r="KH305" s="521">
        <f t="shared" si="542"/>
        <v>0</v>
      </c>
      <c r="KI305" s="521">
        <f t="shared" si="542"/>
        <v>0</v>
      </c>
      <c r="KJ305" s="521">
        <f t="shared" si="542"/>
        <v>0</v>
      </c>
      <c r="KK305" s="521">
        <f t="shared" si="542"/>
        <v>0</v>
      </c>
      <c r="KL305" s="521">
        <f t="shared" si="542"/>
        <v>0</v>
      </c>
      <c r="KM305" s="521">
        <f t="shared" si="542"/>
        <v>0</v>
      </c>
      <c r="KN305" s="521">
        <f t="shared" si="542"/>
        <v>0</v>
      </c>
      <c r="KO305" s="521">
        <f t="shared" si="542"/>
        <v>0</v>
      </c>
      <c r="KP305" s="521">
        <f t="shared" si="542"/>
        <v>0</v>
      </c>
      <c r="KQ305" s="521">
        <f t="shared" si="542"/>
        <v>0</v>
      </c>
      <c r="KR305" s="521">
        <f t="shared" si="542"/>
        <v>0</v>
      </c>
      <c r="KS305" s="521">
        <f t="shared" si="542"/>
        <v>0</v>
      </c>
      <c r="KT305" s="521">
        <f t="shared" si="542"/>
        <v>0</v>
      </c>
      <c r="KU305" s="521">
        <f t="shared" si="542"/>
        <v>0</v>
      </c>
      <c r="KV305" s="521">
        <f t="shared" si="542"/>
        <v>0</v>
      </c>
      <c r="KW305" s="521">
        <f t="shared" si="542"/>
        <v>0</v>
      </c>
      <c r="KX305" s="521">
        <f t="shared" si="542"/>
        <v>0</v>
      </c>
      <c r="KY305" s="521">
        <f t="shared" si="542"/>
        <v>0</v>
      </c>
      <c r="KZ305" s="521">
        <f t="shared" si="542"/>
        <v>0</v>
      </c>
      <c r="LA305" s="521">
        <f t="shared" si="542"/>
        <v>0</v>
      </c>
      <c r="LB305" s="521">
        <f t="shared" si="542"/>
        <v>0</v>
      </c>
      <c r="LC305" s="521">
        <f t="shared" si="542"/>
        <v>0</v>
      </c>
      <c r="LD305" s="521">
        <f t="shared" si="542"/>
        <v>0</v>
      </c>
      <c r="LE305" s="521">
        <f t="shared" si="542"/>
        <v>0</v>
      </c>
      <c r="LF305" s="521">
        <f t="shared" si="542"/>
        <v>0</v>
      </c>
      <c r="LG305" s="521">
        <f t="shared" si="542"/>
        <v>0</v>
      </c>
      <c r="LH305" s="521">
        <f t="shared" si="542"/>
        <v>0</v>
      </c>
      <c r="LI305" s="521">
        <f t="shared" si="542"/>
        <v>0</v>
      </c>
      <c r="LJ305" s="521">
        <f t="shared" si="542"/>
        <v>0</v>
      </c>
      <c r="LK305" s="521">
        <f t="shared" si="542"/>
        <v>0</v>
      </c>
      <c r="LL305" s="521">
        <f t="shared" ref="LL305:NK305" si="543">SUM(LL298:LL304)</f>
        <v>0</v>
      </c>
      <c r="LM305" s="521">
        <f t="shared" si="543"/>
        <v>0</v>
      </c>
      <c r="LN305" s="521">
        <f t="shared" si="543"/>
        <v>0</v>
      </c>
      <c r="LO305" s="521">
        <f t="shared" si="543"/>
        <v>0</v>
      </c>
      <c r="LP305" s="521">
        <f t="shared" si="543"/>
        <v>0</v>
      </c>
      <c r="LQ305" s="521">
        <f t="shared" si="543"/>
        <v>0</v>
      </c>
      <c r="LR305" s="521">
        <f t="shared" si="543"/>
        <v>0</v>
      </c>
      <c r="LS305" s="521">
        <f t="shared" si="543"/>
        <v>0</v>
      </c>
      <c r="LT305" s="521">
        <f t="shared" si="543"/>
        <v>0</v>
      </c>
      <c r="LU305" s="521">
        <f t="shared" si="543"/>
        <v>0</v>
      </c>
      <c r="LV305" s="521">
        <f t="shared" si="543"/>
        <v>0</v>
      </c>
      <c r="LW305" s="521">
        <f t="shared" si="543"/>
        <v>0</v>
      </c>
      <c r="LX305" s="521">
        <f t="shared" si="543"/>
        <v>0</v>
      </c>
      <c r="LY305" s="521">
        <f t="shared" si="543"/>
        <v>0</v>
      </c>
      <c r="LZ305" s="521">
        <f t="shared" si="543"/>
        <v>0</v>
      </c>
      <c r="MA305" s="521">
        <f t="shared" si="543"/>
        <v>0</v>
      </c>
      <c r="MB305" s="521">
        <f t="shared" si="543"/>
        <v>0</v>
      </c>
      <c r="MC305" s="521">
        <f t="shared" si="543"/>
        <v>0</v>
      </c>
      <c r="MD305" s="521">
        <f t="shared" si="543"/>
        <v>0</v>
      </c>
      <c r="ME305" s="521">
        <f t="shared" si="543"/>
        <v>0</v>
      </c>
      <c r="MF305" s="521">
        <f t="shared" si="543"/>
        <v>0</v>
      </c>
      <c r="MG305" s="521">
        <f t="shared" si="543"/>
        <v>0</v>
      </c>
      <c r="MH305" s="521">
        <f t="shared" si="543"/>
        <v>0</v>
      </c>
      <c r="MI305" s="521">
        <f t="shared" si="543"/>
        <v>0</v>
      </c>
      <c r="MJ305" s="521">
        <f t="shared" si="543"/>
        <v>0</v>
      </c>
      <c r="MK305" s="521">
        <f t="shared" si="543"/>
        <v>0</v>
      </c>
      <c r="ML305" s="521">
        <f t="shared" si="543"/>
        <v>0</v>
      </c>
      <c r="MM305" s="521">
        <f t="shared" si="543"/>
        <v>0</v>
      </c>
      <c r="MN305" s="521">
        <f t="shared" si="543"/>
        <v>0</v>
      </c>
      <c r="MO305" s="521">
        <f t="shared" si="543"/>
        <v>0</v>
      </c>
      <c r="MP305" s="521">
        <f t="shared" si="543"/>
        <v>0</v>
      </c>
      <c r="MQ305" s="521">
        <f t="shared" si="543"/>
        <v>0</v>
      </c>
      <c r="MR305" s="521">
        <f t="shared" si="543"/>
        <v>0</v>
      </c>
      <c r="MS305" s="521">
        <f t="shared" si="543"/>
        <v>0</v>
      </c>
      <c r="MT305" s="521">
        <f t="shared" si="543"/>
        <v>0</v>
      </c>
      <c r="MU305" s="521">
        <f t="shared" si="543"/>
        <v>0</v>
      </c>
      <c r="MV305" s="521">
        <f t="shared" si="543"/>
        <v>0</v>
      </c>
      <c r="MW305" s="521">
        <f t="shared" si="543"/>
        <v>0</v>
      </c>
      <c r="MX305" s="521">
        <f t="shared" si="543"/>
        <v>0</v>
      </c>
      <c r="MY305" s="521">
        <f t="shared" si="543"/>
        <v>0</v>
      </c>
      <c r="MZ305" s="521">
        <f t="shared" si="543"/>
        <v>0</v>
      </c>
      <c r="NA305" s="521">
        <f t="shared" si="543"/>
        <v>0</v>
      </c>
      <c r="NB305" s="521">
        <f t="shared" si="543"/>
        <v>0</v>
      </c>
      <c r="NC305" s="521">
        <f t="shared" si="543"/>
        <v>0</v>
      </c>
      <c r="ND305" s="521">
        <f t="shared" si="543"/>
        <v>0</v>
      </c>
      <c r="NE305" s="521">
        <f t="shared" si="543"/>
        <v>0</v>
      </c>
      <c r="NF305" s="521">
        <f t="shared" si="543"/>
        <v>0</v>
      </c>
      <c r="NG305" s="521">
        <f t="shared" si="543"/>
        <v>0</v>
      </c>
      <c r="NH305" s="521">
        <f t="shared" si="543"/>
        <v>0</v>
      </c>
      <c r="NI305" s="521">
        <f t="shared" si="543"/>
        <v>0</v>
      </c>
      <c r="NJ305" s="521">
        <f t="shared" si="543"/>
        <v>0</v>
      </c>
      <c r="NK305" s="522">
        <f t="shared" si="543"/>
        <v>0</v>
      </c>
    </row>
    <row r="306" spans="1:375" s="384" customFormat="1" ht="13.8" x14ac:dyDescent="0.3">
      <c r="A306" s="517">
        <f t="shared" si="513"/>
        <v>0</v>
      </c>
      <c r="B306" s="421" t="s">
        <v>337</v>
      </c>
      <c r="C306" s="514" t="s">
        <v>338</v>
      </c>
      <c r="D306" s="515">
        <f>IF(AND(D$166&gt;=$AC$136,D$166&lt;=$AD$136),-FV($AE133,ROUNDDOWN(YEARFRAC($D$167,D$167,1),0),,-$AC133*$B133,0)/($AD$136-$AC$136+1),0)</f>
        <v>0</v>
      </c>
      <c r="E306" s="515">
        <f t="shared" ref="E306:BP306" si="544">IF(AND(E$166&gt;=$AC$136,E$166&lt;=$AD$136),-FV($AE133,ROUNDDOWN(YEARFRAC($D$167,E$167,1),0),,-$AC133*$B133,0)/($AD$136-$AC$136+1),0)</f>
        <v>0</v>
      </c>
      <c r="F306" s="515">
        <f t="shared" si="544"/>
        <v>0</v>
      </c>
      <c r="G306" s="515">
        <f t="shared" si="544"/>
        <v>0</v>
      </c>
      <c r="H306" s="515">
        <f t="shared" si="544"/>
        <v>0</v>
      </c>
      <c r="I306" s="515">
        <f t="shared" si="544"/>
        <v>0</v>
      </c>
      <c r="J306" s="515">
        <f t="shared" si="544"/>
        <v>0</v>
      </c>
      <c r="K306" s="515">
        <f t="shared" si="544"/>
        <v>0</v>
      </c>
      <c r="L306" s="515">
        <f t="shared" si="544"/>
        <v>0</v>
      </c>
      <c r="M306" s="515">
        <f t="shared" si="544"/>
        <v>0</v>
      </c>
      <c r="N306" s="515">
        <f t="shared" si="544"/>
        <v>0</v>
      </c>
      <c r="O306" s="515">
        <f t="shared" si="544"/>
        <v>0</v>
      </c>
      <c r="P306" s="515">
        <f t="shared" si="544"/>
        <v>0</v>
      </c>
      <c r="Q306" s="515">
        <f t="shared" si="544"/>
        <v>0</v>
      </c>
      <c r="R306" s="515">
        <f t="shared" si="544"/>
        <v>0</v>
      </c>
      <c r="S306" s="515">
        <f t="shared" si="544"/>
        <v>0</v>
      </c>
      <c r="T306" s="515">
        <f t="shared" si="544"/>
        <v>0</v>
      </c>
      <c r="U306" s="515">
        <f t="shared" si="544"/>
        <v>0</v>
      </c>
      <c r="V306" s="515">
        <f t="shared" si="544"/>
        <v>0</v>
      </c>
      <c r="W306" s="515">
        <f t="shared" si="544"/>
        <v>0</v>
      </c>
      <c r="X306" s="515">
        <f t="shared" si="544"/>
        <v>0</v>
      </c>
      <c r="Y306" s="515">
        <f t="shared" si="544"/>
        <v>0</v>
      </c>
      <c r="Z306" s="515">
        <f t="shared" si="544"/>
        <v>0</v>
      </c>
      <c r="AA306" s="515">
        <f t="shared" si="544"/>
        <v>0</v>
      </c>
      <c r="AB306" s="515">
        <f t="shared" si="544"/>
        <v>0</v>
      </c>
      <c r="AC306" s="515">
        <f t="shared" si="544"/>
        <v>0</v>
      </c>
      <c r="AD306" s="515">
        <f t="shared" si="544"/>
        <v>0</v>
      </c>
      <c r="AE306" s="515">
        <f t="shared" si="544"/>
        <v>0</v>
      </c>
      <c r="AF306" s="515">
        <f t="shared" si="544"/>
        <v>0</v>
      </c>
      <c r="AG306" s="515">
        <f t="shared" si="544"/>
        <v>0</v>
      </c>
      <c r="AH306" s="515">
        <f t="shared" si="544"/>
        <v>0</v>
      </c>
      <c r="AI306" s="515">
        <f t="shared" si="544"/>
        <v>0</v>
      </c>
      <c r="AJ306" s="515">
        <f t="shared" si="544"/>
        <v>0</v>
      </c>
      <c r="AK306" s="515">
        <f t="shared" si="544"/>
        <v>0</v>
      </c>
      <c r="AL306" s="515">
        <f t="shared" si="544"/>
        <v>0</v>
      </c>
      <c r="AM306" s="515">
        <f t="shared" si="544"/>
        <v>0</v>
      </c>
      <c r="AN306" s="515">
        <f t="shared" si="544"/>
        <v>0</v>
      </c>
      <c r="AO306" s="515">
        <f t="shared" si="544"/>
        <v>0</v>
      </c>
      <c r="AP306" s="515">
        <f t="shared" si="544"/>
        <v>0</v>
      </c>
      <c r="AQ306" s="515">
        <f t="shared" si="544"/>
        <v>0</v>
      </c>
      <c r="AR306" s="515">
        <f t="shared" si="544"/>
        <v>0</v>
      </c>
      <c r="AS306" s="515">
        <f t="shared" si="544"/>
        <v>0</v>
      </c>
      <c r="AT306" s="515">
        <f t="shared" si="544"/>
        <v>0</v>
      </c>
      <c r="AU306" s="515">
        <f t="shared" si="544"/>
        <v>0</v>
      </c>
      <c r="AV306" s="515">
        <f t="shared" si="544"/>
        <v>0</v>
      </c>
      <c r="AW306" s="515">
        <f t="shared" si="544"/>
        <v>0</v>
      </c>
      <c r="AX306" s="515">
        <f t="shared" si="544"/>
        <v>0</v>
      </c>
      <c r="AY306" s="515">
        <f t="shared" si="544"/>
        <v>0</v>
      </c>
      <c r="AZ306" s="515">
        <f t="shared" si="544"/>
        <v>0</v>
      </c>
      <c r="BA306" s="515">
        <f t="shared" si="544"/>
        <v>0</v>
      </c>
      <c r="BB306" s="515">
        <f t="shared" si="544"/>
        <v>0</v>
      </c>
      <c r="BC306" s="515">
        <f t="shared" si="544"/>
        <v>0</v>
      </c>
      <c r="BD306" s="515">
        <f t="shared" si="544"/>
        <v>0</v>
      </c>
      <c r="BE306" s="515">
        <f t="shared" si="544"/>
        <v>0</v>
      </c>
      <c r="BF306" s="515">
        <f t="shared" si="544"/>
        <v>0</v>
      </c>
      <c r="BG306" s="515">
        <f t="shared" si="544"/>
        <v>0</v>
      </c>
      <c r="BH306" s="515">
        <f t="shared" si="544"/>
        <v>0</v>
      </c>
      <c r="BI306" s="515">
        <f t="shared" si="544"/>
        <v>0</v>
      </c>
      <c r="BJ306" s="515">
        <f t="shared" si="544"/>
        <v>0</v>
      </c>
      <c r="BK306" s="515">
        <f t="shared" si="544"/>
        <v>0</v>
      </c>
      <c r="BL306" s="515">
        <f t="shared" si="544"/>
        <v>0</v>
      </c>
      <c r="BM306" s="515">
        <f t="shared" si="544"/>
        <v>0</v>
      </c>
      <c r="BN306" s="515">
        <f t="shared" si="544"/>
        <v>0</v>
      </c>
      <c r="BO306" s="515">
        <f t="shared" si="544"/>
        <v>0</v>
      </c>
      <c r="BP306" s="515">
        <f t="shared" si="544"/>
        <v>0</v>
      </c>
      <c r="BQ306" s="515">
        <f t="shared" ref="BQ306:EB306" si="545">IF(AND(BQ$166&gt;=$AC$136,BQ$166&lt;=$AD$136),-FV($AE133,ROUNDDOWN(YEARFRAC($D$167,BQ$167,1),0),,-$AC133*$B133,0)/($AD$136-$AC$136+1),0)</f>
        <v>0</v>
      </c>
      <c r="BR306" s="515">
        <f t="shared" si="545"/>
        <v>0</v>
      </c>
      <c r="BS306" s="515">
        <f t="shared" si="545"/>
        <v>0</v>
      </c>
      <c r="BT306" s="515">
        <f t="shared" si="545"/>
        <v>0</v>
      </c>
      <c r="BU306" s="515">
        <f t="shared" si="545"/>
        <v>0</v>
      </c>
      <c r="BV306" s="515">
        <f t="shared" si="545"/>
        <v>0</v>
      </c>
      <c r="BW306" s="515">
        <f t="shared" si="545"/>
        <v>0</v>
      </c>
      <c r="BX306" s="515">
        <f t="shared" si="545"/>
        <v>0</v>
      </c>
      <c r="BY306" s="515">
        <f t="shared" si="545"/>
        <v>0</v>
      </c>
      <c r="BZ306" s="515">
        <f t="shared" si="545"/>
        <v>0</v>
      </c>
      <c r="CA306" s="515">
        <f t="shared" si="545"/>
        <v>0</v>
      </c>
      <c r="CB306" s="515">
        <f t="shared" si="545"/>
        <v>0</v>
      </c>
      <c r="CC306" s="515">
        <f t="shared" si="545"/>
        <v>0</v>
      </c>
      <c r="CD306" s="515">
        <f t="shared" si="545"/>
        <v>0</v>
      </c>
      <c r="CE306" s="515">
        <f t="shared" si="545"/>
        <v>0</v>
      </c>
      <c r="CF306" s="515">
        <f t="shared" si="545"/>
        <v>0</v>
      </c>
      <c r="CG306" s="515">
        <f t="shared" si="545"/>
        <v>0</v>
      </c>
      <c r="CH306" s="515">
        <f t="shared" si="545"/>
        <v>0</v>
      </c>
      <c r="CI306" s="515">
        <f t="shared" si="545"/>
        <v>0</v>
      </c>
      <c r="CJ306" s="515">
        <f t="shared" si="545"/>
        <v>0</v>
      </c>
      <c r="CK306" s="515">
        <f t="shared" si="545"/>
        <v>0</v>
      </c>
      <c r="CL306" s="515">
        <f t="shared" si="545"/>
        <v>0</v>
      </c>
      <c r="CM306" s="515">
        <f t="shared" si="545"/>
        <v>0</v>
      </c>
      <c r="CN306" s="515">
        <f t="shared" si="545"/>
        <v>0</v>
      </c>
      <c r="CO306" s="515">
        <f t="shared" si="545"/>
        <v>0</v>
      </c>
      <c r="CP306" s="515">
        <f t="shared" si="545"/>
        <v>0</v>
      </c>
      <c r="CQ306" s="515">
        <f t="shared" si="545"/>
        <v>0</v>
      </c>
      <c r="CR306" s="515">
        <f t="shared" si="545"/>
        <v>0</v>
      </c>
      <c r="CS306" s="515">
        <f t="shared" si="545"/>
        <v>0</v>
      </c>
      <c r="CT306" s="515">
        <f t="shared" si="545"/>
        <v>0</v>
      </c>
      <c r="CU306" s="515">
        <f t="shared" si="545"/>
        <v>0</v>
      </c>
      <c r="CV306" s="515">
        <f t="shared" si="545"/>
        <v>0</v>
      </c>
      <c r="CW306" s="515">
        <f t="shared" si="545"/>
        <v>0</v>
      </c>
      <c r="CX306" s="515">
        <f t="shared" si="545"/>
        <v>0</v>
      </c>
      <c r="CY306" s="515">
        <f t="shared" si="545"/>
        <v>0</v>
      </c>
      <c r="CZ306" s="515">
        <f t="shared" si="545"/>
        <v>0</v>
      </c>
      <c r="DA306" s="515">
        <f t="shared" si="545"/>
        <v>0</v>
      </c>
      <c r="DB306" s="515">
        <f t="shared" si="545"/>
        <v>0</v>
      </c>
      <c r="DC306" s="515">
        <f t="shared" si="545"/>
        <v>0</v>
      </c>
      <c r="DD306" s="515">
        <f t="shared" si="545"/>
        <v>0</v>
      </c>
      <c r="DE306" s="515">
        <f t="shared" si="545"/>
        <v>0</v>
      </c>
      <c r="DF306" s="515">
        <f t="shared" si="545"/>
        <v>0</v>
      </c>
      <c r="DG306" s="515">
        <f t="shared" si="545"/>
        <v>0</v>
      </c>
      <c r="DH306" s="515">
        <f t="shared" si="545"/>
        <v>0</v>
      </c>
      <c r="DI306" s="515">
        <f t="shared" si="545"/>
        <v>0</v>
      </c>
      <c r="DJ306" s="515">
        <f t="shared" si="545"/>
        <v>0</v>
      </c>
      <c r="DK306" s="515">
        <f t="shared" si="545"/>
        <v>0</v>
      </c>
      <c r="DL306" s="515">
        <f t="shared" si="545"/>
        <v>0</v>
      </c>
      <c r="DM306" s="515">
        <f t="shared" si="545"/>
        <v>0</v>
      </c>
      <c r="DN306" s="515">
        <f t="shared" si="545"/>
        <v>0</v>
      </c>
      <c r="DO306" s="515">
        <f t="shared" si="545"/>
        <v>0</v>
      </c>
      <c r="DP306" s="515">
        <f t="shared" si="545"/>
        <v>0</v>
      </c>
      <c r="DQ306" s="515">
        <f t="shared" si="545"/>
        <v>0</v>
      </c>
      <c r="DR306" s="515">
        <f t="shared" si="545"/>
        <v>0</v>
      </c>
      <c r="DS306" s="515">
        <f t="shared" si="545"/>
        <v>0</v>
      </c>
      <c r="DT306" s="515">
        <f t="shared" si="545"/>
        <v>0</v>
      </c>
      <c r="DU306" s="515">
        <f t="shared" si="545"/>
        <v>0</v>
      </c>
      <c r="DV306" s="515">
        <f t="shared" si="545"/>
        <v>0</v>
      </c>
      <c r="DW306" s="515">
        <f t="shared" si="545"/>
        <v>0</v>
      </c>
      <c r="DX306" s="515">
        <f t="shared" si="545"/>
        <v>0</v>
      </c>
      <c r="DY306" s="515">
        <f t="shared" si="545"/>
        <v>0</v>
      </c>
      <c r="DZ306" s="515">
        <f t="shared" si="545"/>
        <v>0</v>
      </c>
      <c r="EA306" s="515">
        <f t="shared" si="545"/>
        <v>0</v>
      </c>
      <c r="EB306" s="515">
        <f t="shared" si="545"/>
        <v>0</v>
      </c>
      <c r="EC306" s="515">
        <f t="shared" ref="EC306:GN306" si="546">IF(AND(EC$166&gt;=$AC$136,EC$166&lt;=$AD$136),-FV($AE133,ROUNDDOWN(YEARFRAC($D$167,EC$167,1),0),,-$AC133*$B133,0)/($AD$136-$AC$136+1),0)</f>
        <v>0</v>
      </c>
      <c r="ED306" s="515">
        <f t="shared" si="546"/>
        <v>0</v>
      </c>
      <c r="EE306" s="515">
        <f t="shared" si="546"/>
        <v>0</v>
      </c>
      <c r="EF306" s="515">
        <f t="shared" si="546"/>
        <v>0</v>
      </c>
      <c r="EG306" s="515">
        <f t="shared" si="546"/>
        <v>0</v>
      </c>
      <c r="EH306" s="515">
        <f t="shared" si="546"/>
        <v>0</v>
      </c>
      <c r="EI306" s="515">
        <f t="shared" si="546"/>
        <v>0</v>
      </c>
      <c r="EJ306" s="515">
        <f t="shared" si="546"/>
        <v>0</v>
      </c>
      <c r="EK306" s="515">
        <f t="shared" si="546"/>
        <v>0</v>
      </c>
      <c r="EL306" s="515">
        <f t="shared" si="546"/>
        <v>0</v>
      </c>
      <c r="EM306" s="515">
        <f t="shared" si="546"/>
        <v>0</v>
      </c>
      <c r="EN306" s="515">
        <f t="shared" si="546"/>
        <v>0</v>
      </c>
      <c r="EO306" s="515">
        <f t="shared" si="546"/>
        <v>0</v>
      </c>
      <c r="EP306" s="515">
        <f t="shared" si="546"/>
        <v>0</v>
      </c>
      <c r="EQ306" s="515">
        <f t="shared" si="546"/>
        <v>0</v>
      </c>
      <c r="ER306" s="515">
        <f t="shared" si="546"/>
        <v>0</v>
      </c>
      <c r="ES306" s="515">
        <f t="shared" si="546"/>
        <v>0</v>
      </c>
      <c r="ET306" s="515">
        <f t="shared" si="546"/>
        <v>0</v>
      </c>
      <c r="EU306" s="515">
        <f t="shared" si="546"/>
        <v>0</v>
      </c>
      <c r="EV306" s="515">
        <f t="shared" si="546"/>
        <v>0</v>
      </c>
      <c r="EW306" s="515">
        <f t="shared" si="546"/>
        <v>0</v>
      </c>
      <c r="EX306" s="515">
        <f t="shared" si="546"/>
        <v>0</v>
      </c>
      <c r="EY306" s="515">
        <f t="shared" si="546"/>
        <v>0</v>
      </c>
      <c r="EZ306" s="515">
        <f t="shared" si="546"/>
        <v>0</v>
      </c>
      <c r="FA306" s="515">
        <f t="shared" si="546"/>
        <v>0</v>
      </c>
      <c r="FB306" s="515">
        <f t="shared" si="546"/>
        <v>0</v>
      </c>
      <c r="FC306" s="515">
        <f t="shared" si="546"/>
        <v>0</v>
      </c>
      <c r="FD306" s="515">
        <f t="shared" si="546"/>
        <v>0</v>
      </c>
      <c r="FE306" s="515">
        <f t="shared" si="546"/>
        <v>0</v>
      </c>
      <c r="FF306" s="515">
        <f t="shared" si="546"/>
        <v>0</v>
      </c>
      <c r="FG306" s="515">
        <f t="shared" si="546"/>
        <v>0</v>
      </c>
      <c r="FH306" s="515">
        <f t="shared" si="546"/>
        <v>0</v>
      </c>
      <c r="FI306" s="515">
        <f t="shared" si="546"/>
        <v>0</v>
      </c>
      <c r="FJ306" s="515">
        <f t="shared" si="546"/>
        <v>0</v>
      </c>
      <c r="FK306" s="515">
        <f t="shared" si="546"/>
        <v>0</v>
      </c>
      <c r="FL306" s="515">
        <f t="shared" si="546"/>
        <v>0</v>
      </c>
      <c r="FM306" s="515">
        <f t="shared" si="546"/>
        <v>0</v>
      </c>
      <c r="FN306" s="515">
        <f t="shared" si="546"/>
        <v>0</v>
      </c>
      <c r="FO306" s="515">
        <f t="shared" si="546"/>
        <v>0</v>
      </c>
      <c r="FP306" s="515">
        <f t="shared" si="546"/>
        <v>0</v>
      </c>
      <c r="FQ306" s="515">
        <f t="shared" si="546"/>
        <v>0</v>
      </c>
      <c r="FR306" s="515">
        <f t="shared" si="546"/>
        <v>0</v>
      </c>
      <c r="FS306" s="515">
        <f t="shared" si="546"/>
        <v>0</v>
      </c>
      <c r="FT306" s="515">
        <f t="shared" si="546"/>
        <v>0</v>
      </c>
      <c r="FU306" s="515">
        <f t="shared" si="546"/>
        <v>0</v>
      </c>
      <c r="FV306" s="515">
        <f t="shared" si="546"/>
        <v>0</v>
      </c>
      <c r="FW306" s="515">
        <f t="shared" si="546"/>
        <v>0</v>
      </c>
      <c r="FX306" s="515">
        <f t="shared" si="546"/>
        <v>0</v>
      </c>
      <c r="FY306" s="515">
        <f t="shared" si="546"/>
        <v>0</v>
      </c>
      <c r="FZ306" s="515">
        <f t="shared" si="546"/>
        <v>0</v>
      </c>
      <c r="GA306" s="515">
        <f t="shared" si="546"/>
        <v>0</v>
      </c>
      <c r="GB306" s="515">
        <f t="shared" si="546"/>
        <v>0</v>
      </c>
      <c r="GC306" s="515">
        <f t="shared" si="546"/>
        <v>0</v>
      </c>
      <c r="GD306" s="515">
        <f t="shared" si="546"/>
        <v>0</v>
      </c>
      <c r="GE306" s="515">
        <f t="shared" si="546"/>
        <v>0</v>
      </c>
      <c r="GF306" s="515">
        <f t="shared" si="546"/>
        <v>0</v>
      </c>
      <c r="GG306" s="515">
        <f t="shared" si="546"/>
        <v>0</v>
      </c>
      <c r="GH306" s="515">
        <f t="shared" si="546"/>
        <v>0</v>
      </c>
      <c r="GI306" s="515">
        <f t="shared" si="546"/>
        <v>0</v>
      </c>
      <c r="GJ306" s="515">
        <f t="shared" si="546"/>
        <v>0</v>
      </c>
      <c r="GK306" s="515">
        <f t="shared" si="546"/>
        <v>0</v>
      </c>
      <c r="GL306" s="515">
        <f t="shared" si="546"/>
        <v>0</v>
      </c>
      <c r="GM306" s="515">
        <f t="shared" si="546"/>
        <v>0</v>
      </c>
      <c r="GN306" s="515">
        <f t="shared" si="546"/>
        <v>0</v>
      </c>
      <c r="GO306" s="515">
        <f t="shared" ref="GO306:IZ306" si="547">IF(AND(GO$166&gt;=$AC$136,GO$166&lt;=$AD$136),-FV($AE133,ROUNDDOWN(YEARFRAC($D$167,GO$167,1),0),,-$AC133*$B133,0)/($AD$136-$AC$136+1),0)</f>
        <v>0</v>
      </c>
      <c r="GP306" s="515">
        <f t="shared" si="547"/>
        <v>0</v>
      </c>
      <c r="GQ306" s="515">
        <f t="shared" si="547"/>
        <v>0</v>
      </c>
      <c r="GR306" s="515">
        <f t="shared" si="547"/>
        <v>0</v>
      </c>
      <c r="GS306" s="515">
        <f t="shared" si="547"/>
        <v>0</v>
      </c>
      <c r="GT306" s="515">
        <f t="shared" si="547"/>
        <v>0</v>
      </c>
      <c r="GU306" s="515">
        <f t="shared" si="547"/>
        <v>0</v>
      </c>
      <c r="GV306" s="515">
        <f t="shared" si="547"/>
        <v>0</v>
      </c>
      <c r="GW306" s="515">
        <f t="shared" si="547"/>
        <v>0</v>
      </c>
      <c r="GX306" s="515">
        <f t="shared" si="547"/>
        <v>0</v>
      </c>
      <c r="GY306" s="515">
        <f t="shared" si="547"/>
        <v>0</v>
      </c>
      <c r="GZ306" s="515">
        <f t="shared" si="547"/>
        <v>0</v>
      </c>
      <c r="HA306" s="515">
        <f t="shared" si="547"/>
        <v>0</v>
      </c>
      <c r="HB306" s="515">
        <f t="shared" si="547"/>
        <v>0</v>
      </c>
      <c r="HC306" s="515">
        <f t="shared" si="547"/>
        <v>0</v>
      </c>
      <c r="HD306" s="515">
        <f t="shared" si="547"/>
        <v>0</v>
      </c>
      <c r="HE306" s="515">
        <f t="shared" si="547"/>
        <v>0</v>
      </c>
      <c r="HF306" s="515">
        <f t="shared" si="547"/>
        <v>0</v>
      </c>
      <c r="HG306" s="515">
        <f t="shared" si="547"/>
        <v>0</v>
      </c>
      <c r="HH306" s="515">
        <f t="shared" si="547"/>
        <v>0</v>
      </c>
      <c r="HI306" s="515">
        <f t="shared" si="547"/>
        <v>0</v>
      </c>
      <c r="HJ306" s="515">
        <f t="shared" si="547"/>
        <v>0</v>
      </c>
      <c r="HK306" s="515">
        <f t="shared" si="547"/>
        <v>0</v>
      </c>
      <c r="HL306" s="515">
        <f t="shared" si="547"/>
        <v>0</v>
      </c>
      <c r="HM306" s="515">
        <f t="shared" si="547"/>
        <v>0</v>
      </c>
      <c r="HN306" s="515">
        <f t="shared" si="547"/>
        <v>0</v>
      </c>
      <c r="HO306" s="515">
        <f t="shared" si="547"/>
        <v>0</v>
      </c>
      <c r="HP306" s="515">
        <f t="shared" si="547"/>
        <v>0</v>
      </c>
      <c r="HQ306" s="515">
        <f t="shared" si="547"/>
        <v>0</v>
      </c>
      <c r="HR306" s="515">
        <f t="shared" si="547"/>
        <v>0</v>
      </c>
      <c r="HS306" s="515">
        <f t="shared" si="547"/>
        <v>0</v>
      </c>
      <c r="HT306" s="515">
        <f t="shared" si="547"/>
        <v>0</v>
      </c>
      <c r="HU306" s="515">
        <f t="shared" si="547"/>
        <v>0</v>
      </c>
      <c r="HV306" s="515">
        <f t="shared" si="547"/>
        <v>0</v>
      </c>
      <c r="HW306" s="515">
        <f t="shared" si="547"/>
        <v>0</v>
      </c>
      <c r="HX306" s="515">
        <f t="shared" si="547"/>
        <v>0</v>
      </c>
      <c r="HY306" s="515">
        <f t="shared" si="547"/>
        <v>0</v>
      </c>
      <c r="HZ306" s="515">
        <f t="shared" si="547"/>
        <v>0</v>
      </c>
      <c r="IA306" s="515">
        <f t="shared" si="547"/>
        <v>0</v>
      </c>
      <c r="IB306" s="515">
        <f t="shared" si="547"/>
        <v>0</v>
      </c>
      <c r="IC306" s="515">
        <f t="shared" si="547"/>
        <v>0</v>
      </c>
      <c r="ID306" s="515">
        <f t="shared" si="547"/>
        <v>0</v>
      </c>
      <c r="IE306" s="515">
        <f t="shared" si="547"/>
        <v>0</v>
      </c>
      <c r="IF306" s="515">
        <f t="shared" si="547"/>
        <v>0</v>
      </c>
      <c r="IG306" s="515">
        <f t="shared" si="547"/>
        <v>0</v>
      </c>
      <c r="IH306" s="515">
        <f t="shared" si="547"/>
        <v>0</v>
      </c>
      <c r="II306" s="515">
        <f t="shared" si="547"/>
        <v>0</v>
      </c>
      <c r="IJ306" s="515">
        <f t="shared" si="547"/>
        <v>0</v>
      </c>
      <c r="IK306" s="515">
        <f t="shared" si="547"/>
        <v>0</v>
      </c>
      <c r="IL306" s="515">
        <f t="shared" si="547"/>
        <v>0</v>
      </c>
      <c r="IM306" s="515">
        <f t="shared" si="547"/>
        <v>0</v>
      </c>
      <c r="IN306" s="515">
        <f t="shared" si="547"/>
        <v>0</v>
      </c>
      <c r="IO306" s="515">
        <f t="shared" si="547"/>
        <v>0</v>
      </c>
      <c r="IP306" s="515">
        <f t="shared" si="547"/>
        <v>0</v>
      </c>
      <c r="IQ306" s="515">
        <f t="shared" si="547"/>
        <v>0</v>
      </c>
      <c r="IR306" s="515">
        <f t="shared" si="547"/>
        <v>0</v>
      </c>
      <c r="IS306" s="515">
        <f t="shared" si="547"/>
        <v>0</v>
      </c>
      <c r="IT306" s="515">
        <f t="shared" si="547"/>
        <v>0</v>
      </c>
      <c r="IU306" s="515">
        <f t="shared" si="547"/>
        <v>0</v>
      </c>
      <c r="IV306" s="515">
        <f t="shared" si="547"/>
        <v>0</v>
      </c>
      <c r="IW306" s="515">
        <f t="shared" si="547"/>
        <v>0</v>
      </c>
      <c r="IX306" s="515">
        <f t="shared" si="547"/>
        <v>0</v>
      </c>
      <c r="IY306" s="515">
        <f t="shared" si="547"/>
        <v>0</v>
      </c>
      <c r="IZ306" s="515">
        <f t="shared" si="547"/>
        <v>0</v>
      </c>
      <c r="JA306" s="515">
        <f t="shared" ref="JA306:LL306" si="548">IF(AND(JA$166&gt;=$AC$136,JA$166&lt;=$AD$136),-FV($AE133,ROUNDDOWN(YEARFRAC($D$167,JA$167,1),0),,-$AC133*$B133,0)/($AD$136-$AC$136+1),0)</f>
        <v>0</v>
      </c>
      <c r="JB306" s="515">
        <f t="shared" si="548"/>
        <v>0</v>
      </c>
      <c r="JC306" s="515">
        <f t="shared" si="548"/>
        <v>0</v>
      </c>
      <c r="JD306" s="515">
        <f t="shared" si="548"/>
        <v>0</v>
      </c>
      <c r="JE306" s="515">
        <f t="shared" si="548"/>
        <v>0</v>
      </c>
      <c r="JF306" s="515">
        <f t="shared" si="548"/>
        <v>0</v>
      </c>
      <c r="JG306" s="515">
        <f t="shared" si="548"/>
        <v>0</v>
      </c>
      <c r="JH306" s="515">
        <f t="shared" si="548"/>
        <v>0</v>
      </c>
      <c r="JI306" s="515">
        <f t="shared" si="548"/>
        <v>0</v>
      </c>
      <c r="JJ306" s="515">
        <f t="shared" si="548"/>
        <v>0</v>
      </c>
      <c r="JK306" s="515">
        <f t="shared" si="548"/>
        <v>0</v>
      </c>
      <c r="JL306" s="515">
        <f t="shared" si="548"/>
        <v>0</v>
      </c>
      <c r="JM306" s="515">
        <f t="shared" si="548"/>
        <v>0</v>
      </c>
      <c r="JN306" s="515">
        <f t="shared" si="548"/>
        <v>0</v>
      </c>
      <c r="JO306" s="515">
        <f t="shared" si="548"/>
        <v>0</v>
      </c>
      <c r="JP306" s="515">
        <f t="shared" si="548"/>
        <v>0</v>
      </c>
      <c r="JQ306" s="515">
        <f t="shared" si="548"/>
        <v>0</v>
      </c>
      <c r="JR306" s="515">
        <f t="shared" si="548"/>
        <v>0</v>
      </c>
      <c r="JS306" s="515">
        <f t="shared" si="548"/>
        <v>0</v>
      </c>
      <c r="JT306" s="515">
        <f t="shared" si="548"/>
        <v>0</v>
      </c>
      <c r="JU306" s="515">
        <f t="shared" si="548"/>
        <v>0</v>
      </c>
      <c r="JV306" s="515">
        <f t="shared" si="548"/>
        <v>0</v>
      </c>
      <c r="JW306" s="515">
        <f t="shared" si="548"/>
        <v>0</v>
      </c>
      <c r="JX306" s="515">
        <f t="shared" si="548"/>
        <v>0</v>
      </c>
      <c r="JY306" s="515">
        <f t="shared" si="548"/>
        <v>0</v>
      </c>
      <c r="JZ306" s="515">
        <f t="shared" si="548"/>
        <v>0</v>
      </c>
      <c r="KA306" s="515">
        <f t="shared" si="548"/>
        <v>0</v>
      </c>
      <c r="KB306" s="515">
        <f t="shared" si="548"/>
        <v>0</v>
      </c>
      <c r="KC306" s="515">
        <f t="shared" si="548"/>
        <v>0</v>
      </c>
      <c r="KD306" s="515">
        <f t="shared" si="548"/>
        <v>0</v>
      </c>
      <c r="KE306" s="515">
        <f t="shared" si="548"/>
        <v>0</v>
      </c>
      <c r="KF306" s="515">
        <f t="shared" si="548"/>
        <v>0</v>
      </c>
      <c r="KG306" s="515">
        <f t="shared" si="548"/>
        <v>0</v>
      </c>
      <c r="KH306" s="515">
        <f t="shared" si="548"/>
        <v>0</v>
      </c>
      <c r="KI306" s="515">
        <f t="shared" si="548"/>
        <v>0</v>
      </c>
      <c r="KJ306" s="515">
        <f t="shared" si="548"/>
        <v>0</v>
      </c>
      <c r="KK306" s="515">
        <f t="shared" si="548"/>
        <v>0</v>
      </c>
      <c r="KL306" s="515">
        <f t="shared" si="548"/>
        <v>0</v>
      </c>
      <c r="KM306" s="515">
        <f t="shared" si="548"/>
        <v>0</v>
      </c>
      <c r="KN306" s="515">
        <f t="shared" si="548"/>
        <v>0</v>
      </c>
      <c r="KO306" s="515">
        <f t="shared" si="548"/>
        <v>0</v>
      </c>
      <c r="KP306" s="515">
        <f t="shared" si="548"/>
        <v>0</v>
      </c>
      <c r="KQ306" s="515">
        <f t="shared" si="548"/>
        <v>0</v>
      </c>
      <c r="KR306" s="515">
        <f t="shared" si="548"/>
        <v>0</v>
      </c>
      <c r="KS306" s="515">
        <f t="shared" si="548"/>
        <v>0</v>
      </c>
      <c r="KT306" s="515">
        <f t="shared" si="548"/>
        <v>0</v>
      </c>
      <c r="KU306" s="515">
        <f t="shared" si="548"/>
        <v>0</v>
      </c>
      <c r="KV306" s="515">
        <f t="shared" si="548"/>
        <v>0</v>
      </c>
      <c r="KW306" s="515">
        <f t="shared" si="548"/>
        <v>0</v>
      </c>
      <c r="KX306" s="515">
        <f t="shared" si="548"/>
        <v>0</v>
      </c>
      <c r="KY306" s="515">
        <f t="shared" si="548"/>
        <v>0</v>
      </c>
      <c r="KZ306" s="515">
        <f t="shared" si="548"/>
        <v>0</v>
      </c>
      <c r="LA306" s="515">
        <f t="shared" si="548"/>
        <v>0</v>
      </c>
      <c r="LB306" s="515">
        <f t="shared" si="548"/>
        <v>0</v>
      </c>
      <c r="LC306" s="515">
        <f t="shared" si="548"/>
        <v>0</v>
      </c>
      <c r="LD306" s="515">
        <f t="shared" si="548"/>
        <v>0</v>
      </c>
      <c r="LE306" s="515">
        <f t="shared" si="548"/>
        <v>0</v>
      </c>
      <c r="LF306" s="515">
        <f t="shared" si="548"/>
        <v>0</v>
      </c>
      <c r="LG306" s="515">
        <f t="shared" si="548"/>
        <v>0</v>
      </c>
      <c r="LH306" s="515">
        <f t="shared" si="548"/>
        <v>0</v>
      </c>
      <c r="LI306" s="515">
        <f t="shared" si="548"/>
        <v>0</v>
      </c>
      <c r="LJ306" s="515">
        <f t="shared" si="548"/>
        <v>0</v>
      </c>
      <c r="LK306" s="515">
        <f t="shared" si="548"/>
        <v>0</v>
      </c>
      <c r="LL306" s="515">
        <f t="shared" si="548"/>
        <v>0</v>
      </c>
      <c r="LM306" s="515">
        <f t="shared" ref="LM306:NK306" si="549">IF(AND(LM$166&gt;=$AC$136,LM$166&lt;=$AD$136),-FV($AE133,ROUNDDOWN(YEARFRAC($D$167,LM$167,1),0),,-$AC133*$B133,0)/($AD$136-$AC$136+1),0)</f>
        <v>0</v>
      </c>
      <c r="LN306" s="515">
        <f t="shared" si="549"/>
        <v>0</v>
      </c>
      <c r="LO306" s="515">
        <f t="shared" si="549"/>
        <v>0</v>
      </c>
      <c r="LP306" s="515">
        <f t="shared" si="549"/>
        <v>0</v>
      </c>
      <c r="LQ306" s="515">
        <f t="shared" si="549"/>
        <v>0</v>
      </c>
      <c r="LR306" s="515">
        <f t="shared" si="549"/>
        <v>0</v>
      </c>
      <c r="LS306" s="515">
        <f t="shared" si="549"/>
        <v>0</v>
      </c>
      <c r="LT306" s="515">
        <f t="shared" si="549"/>
        <v>0</v>
      </c>
      <c r="LU306" s="515">
        <f t="shared" si="549"/>
        <v>0</v>
      </c>
      <c r="LV306" s="515">
        <f t="shared" si="549"/>
        <v>0</v>
      </c>
      <c r="LW306" s="515">
        <f t="shared" si="549"/>
        <v>0</v>
      </c>
      <c r="LX306" s="515">
        <f t="shared" si="549"/>
        <v>0</v>
      </c>
      <c r="LY306" s="515">
        <f t="shared" si="549"/>
        <v>0</v>
      </c>
      <c r="LZ306" s="515">
        <f t="shared" si="549"/>
        <v>0</v>
      </c>
      <c r="MA306" s="515">
        <f t="shared" si="549"/>
        <v>0</v>
      </c>
      <c r="MB306" s="515">
        <f t="shared" si="549"/>
        <v>0</v>
      </c>
      <c r="MC306" s="515">
        <f t="shared" si="549"/>
        <v>0</v>
      </c>
      <c r="MD306" s="515">
        <f t="shared" si="549"/>
        <v>0</v>
      </c>
      <c r="ME306" s="515">
        <f t="shared" si="549"/>
        <v>0</v>
      </c>
      <c r="MF306" s="515">
        <f t="shared" si="549"/>
        <v>0</v>
      </c>
      <c r="MG306" s="515">
        <f t="shared" si="549"/>
        <v>0</v>
      </c>
      <c r="MH306" s="515">
        <f t="shared" si="549"/>
        <v>0</v>
      </c>
      <c r="MI306" s="515">
        <f t="shared" si="549"/>
        <v>0</v>
      </c>
      <c r="MJ306" s="515">
        <f t="shared" si="549"/>
        <v>0</v>
      </c>
      <c r="MK306" s="515">
        <f t="shared" si="549"/>
        <v>0</v>
      </c>
      <c r="ML306" s="515">
        <f t="shared" si="549"/>
        <v>0</v>
      </c>
      <c r="MM306" s="515">
        <f t="shared" si="549"/>
        <v>0</v>
      </c>
      <c r="MN306" s="515">
        <f t="shared" si="549"/>
        <v>0</v>
      </c>
      <c r="MO306" s="515">
        <f t="shared" si="549"/>
        <v>0</v>
      </c>
      <c r="MP306" s="515">
        <f t="shared" si="549"/>
        <v>0</v>
      </c>
      <c r="MQ306" s="515">
        <f t="shared" si="549"/>
        <v>0</v>
      </c>
      <c r="MR306" s="515">
        <f t="shared" si="549"/>
        <v>0</v>
      </c>
      <c r="MS306" s="515">
        <f t="shared" si="549"/>
        <v>0</v>
      </c>
      <c r="MT306" s="515">
        <f t="shared" si="549"/>
        <v>0</v>
      </c>
      <c r="MU306" s="515">
        <f t="shared" si="549"/>
        <v>0</v>
      </c>
      <c r="MV306" s="515">
        <f t="shared" si="549"/>
        <v>0</v>
      </c>
      <c r="MW306" s="515">
        <f t="shared" si="549"/>
        <v>0</v>
      </c>
      <c r="MX306" s="515">
        <f t="shared" si="549"/>
        <v>0</v>
      </c>
      <c r="MY306" s="515">
        <f t="shared" si="549"/>
        <v>0</v>
      </c>
      <c r="MZ306" s="515">
        <f t="shared" si="549"/>
        <v>0</v>
      </c>
      <c r="NA306" s="515">
        <f t="shared" si="549"/>
        <v>0</v>
      </c>
      <c r="NB306" s="515">
        <f t="shared" si="549"/>
        <v>0</v>
      </c>
      <c r="NC306" s="515">
        <f t="shared" si="549"/>
        <v>0</v>
      </c>
      <c r="ND306" s="515">
        <f t="shared" si="549"/>
        <v>0</v>
      </c>
      <c r="NE306" s="515">
        <f t="shared" si="549"/>
        <v>0</v>
      </c>
      <c r="NF306" s="515">
        <f t="shared" si="549"/>
        <v>0</v>
      </c>
      <c r="NG306" s="515">
        <f t="shared" si="549"/>
        <v>0</v>
      </c>
      <c r="NH306" s="515">
        <f t="shared" si="549"/>
        <v>0</v>
      </c>
      <c r="NI306" s="515">
        <f t="shared" si="549"/>
        <v>0</v>
      </c>
      <c r="NJ306" s="515">
        <f t="shared" si="549"/>
        <v>0</v>
      </c>
      <c r="NK306" s="518">
        <f t="shared" si="549"/>
        <v>0</v>
      </c>
    </row>
    <row r="307" spans="1:375" s="384" customFormat="1" ht="13.8" x14ac:dyDescent="0.3">
      <c r="A307" s="517">
        <f t="shared" si="513"/>
        <v>0</v>
      </c>
      <c r="B307" s="421" t="s">
        <v>339</v>
      </c>
      <c r="C307" s="514" t="s">
        <v>340</v>
      </c>
      <c r="D307" s="515">
        <f t="shared" ref="D307:BO307" si="550">IF(D$167=EOMONTH($D133,-1),SUMIFS($D298:$NK298,$D$167:$NK$167,"&gt;="&amp;EOMONTH($D133,$S133),$D$167:$NK$167,"&lt;"&amp;EOMONTH($D133,60))*-$AF133+SUMIFS($D298:$NK298,$D$167:$NK$167,"&gt;="&amp;EOMONTH($D133,60),$D$167:$NK$167,"&lt;"&amp;EOMONTH($D133,300))*-$AG133,0)</f>
        <v>0</v>
      </c>
      <c r="E307" s="515">
        <f t="shared" si="550"/>
        <v>0</v>
      </c>
      <c r="F307" s="515">
        <f t="shared" si="550"/>
        <v>0</v>
      </c>
      <c r="G307" s="515">
        <f t="shared" si="550"/>
        <v>0</v>
      </c>
      <c r="H307" s="515">
        <f t="shared" si="550"/>
        <v>0</v>
      </c>
      <c r="I307" s="515">
        <f t="shared" si="550"/>
        <v>0</v>
      </c>
      <c r="J307" s="515">
        <f t="shared" si="550"/>
        <v>0</v>
      </c>
      <c r="K307" s="515">
        <f t="shared" si="550"/>
        <v>0</v>
      </c>
      <c r="L307" s="515">
        <f t="shared" si="550"/>
        <v>0</v>
      </c>
      <c r="M307" s="515">
        <f t="shared" si="550"/>
        <v>0</v>
      </c>
      <c r="N307" s="515">
        <f t="shared" si="550"/>
        <v>0</v>
      </c>
      <c r="O307" s="515">
        <f t="shared" si="550"/>
        <v>0</v>
      </c>
      <c r="P307" s="515">
        <f t="shared" si="550"/>
        <v>0</v>
      </c>
      <c r="Q307" s="515">
        <f t="shared" si="550"/>
        <v>0</v>
      </c>
      <c r="R307" s="515">
        <f t="shared" si="550"/>
        <v>0</v>
      </c>
      <c r="S307" s="515">
        <f t="shared" si="550"/>
        <v>0</v>
      </c>
      <c r="T307" s="515">
        <f t="shared" si="550"/>
        <v>0</v>
      </c>
      <c r="U307" s="515">
        <f t="shared" si="550"/>
        <v>0</v>
      </c>
      <c r="V307" s="515">
        <f t="shared" si="550"/>
        <v>0</v>
      </c>
      <c r="W307" s="515">
        <f t="shared" si="550"/>
        <v>0</v>
      </c>
      <c r="X307" s="515">
        <f t="shared" si="550"/>
        <v>0</v>
      </c>
      <c r="Y307" s="515">
        <f t="shared" si="550"/>
        <v>0</v>
      </c>
      <c r="Z307" s="515">
        <f t="shared" si="550"/>
        <v>0</v>
      </c>
      <c r="AA307" s="515">
        <f t="shared" si="550"/>
        <v>0</v>
      </c>
      <c r="AB307" s="515">
        <f t="shared" si="550"/>
        <v>0</v>
      </c>
      <c r="AC307" s="515">
        <f t="shared" si="550"/>
        <v>0</v>
      </c>
      <c r="AD307" s="515">
        <f t="shared" si="550"/>
        <v>0</v>
      </c>
      <c r="AE307" s="515">
        <f t="shared" si="550"/>
        <v>0</v>
      </c>
      <c r="AF307" s="515">
        <f t="shared" si="550"/>
        <v>0</v>
      </c>
      <c r="AG307" s="515">
        <f t="shared" si="550"/>
        <v>0</v>
      </c>
      <c r="AH307" s="515">
        <f t="shared" si="550"/>
        <v>0</v>
      </c>
      <c r="AI307" s="515">
        <f t="shared" si="550"/>
        <v>0</v>
      </c>
      <c r="AJ307" s="515">
        <f t="shared" si="550"/>
        <v>0</v>
      </c>
      <c r="AK307" s="515">
        <f t="shared" si="550"/>
        <v>0</v>
      </c>
      <c r="AL307" s="515">
        <f t="shared" si="550"/>
        <v>0</v>
      </c>
      <c r="AM307" s="515">
        <f t="shared" si="550"/>
        <v>0</v>
      </c>
      <c r="AN307" s="515">
        <f t="shared" si="550"/>
        <v>0</v>
      </c>
      <c r="AO307" s="515">
        <f t="shared" si="550"/>
        <v>0</v>
      </c>
      <c r="AP307" s="515">
        <f t="shared" si="550"/>
        <v>0</v>
      </c>
      <c r="AQ307" s="515">
        <f t="shared" si="550"/>
        <v>0</v>
      </c>
      <c r="AR307" s="515">
        <f t="shared" si="550"/>
        <v>0</v>
      </c>
      <c r="AS307" s="515">
        <f t="shared" si="550"/>
        <v>0</v>
      </c>
      <c r="AT307" s="515">
        <f t="shared" si="550"/>
        <v>0</v>
      </c>
      <c r="AU307" s="515">
        <f t="shared" si="550"/>
        <v>0</v>
      </c>
      <c r="AV307" s="515">
        <f t="shared" si="550"/>
        <v>0</v>
      </c>
      <c r="AW307" s="515">
        <f t="shared" si="550"/>
        <v>0</v>
      </c>
      <c r="AX307" s="515">
        <f t="shared" si="550"/>
        <v>0</v>
      </c>
      <c r="AY307" s="515">
        <f t="shared" si="550"/>
        <v>0</v>
      </c>
      <c r="AZ307" s="515">
        <f t="shared" si="550"/>
        <v>0</v>
      </c>
      <c r="BA307" s="515">
        <f t="shared" si="550"/>
        <v>0</v>
      </c>
      <c r="BB307" s="515">
        <f t="shared" si="550"/>
        <v>0</v>
      </c>
      <c r="BC307" s="515">
        <f t="shared" si="550"/>
        <v>0</v>
      </c>
      <c r="BD307" s="515">
        <f t="shared" si="550"/>
        <v>0</v>
      </c>
      <c r="BE307" s="515">
        <f t="shared" si="550"/>
        <v>0</v>
      </c>
      <c r="BF307" s="515">
        <f t="shared" si="550"/>
        <v>0</v>
      </c>
      <c r="BG307" s="515">
        <f t="shared" si="550"/>
        <v>0</v>
      </c>
      <c r="BH307" s="515">
        <f t="shared" si="550"/>
        <v>0</v>
      </c>
      <c r="BI307" s="515">
        <f t="shared" si="550"/>
        <v>0</v>
      </c>
      <c r="BJ307" s="515">
        <f t="shared" si="550"/>
        <v>0</v>
      </c>
      <c r="BK307" s="515">
        <f t="shared" si="550"/>
        <v>0</v>
      </c>
      <c r="BL307" s="515">
        <f t="shared" si="550"/>
        <v>0</v>
      </c>
      <c r="BM307" s="515">
        <f t="shared" si="550"/>
        <v>0</v>
      </c>
      <c r="BN307" s="515">
        <f t="shared" si="550"/>
        <v>0</v>
      </c>
      <c r="BO307" s="515">
        <f t="shared" si="550"/>
        <v>0</v>
      </c>
      <c r="BP307" s="515">
        <f t="shared" ref="BP307:EA307" si="551">IF(BP$167=EOMONTH($D133,-1),SUMIFS($D298:$NK298,$D$167:$NK$167,"&gt;="&amp;EOMONTH($D133,$S133),$D$167:$NK$167,"&lt;"&amp;EOMONTH($D133,60))*-$AF133+SUMIFS($D298:$NK298,$D$167:$NK$167,"&gt;="&amp;EOMONTH($D133,60),$D$167:$NK$167,"&lt;"&amp;EOMONTH($D133,300))*-$AG133,0)</f>
        <v>0</v>
      </c>
      <c r="BQ307" s="515">
        <f t="shared" si="551"/>
        <v>0</v>
      </c>
      <c r="BR307" s="515">
        <f t="shared" si="551"/>
        <v>0</v>
      </c>
      <c r="BS307" s="515">
        <f t="shared" si="551"/>
        <v>0</v>
      </c>
      <c r="BT307" s="515">
        <f t="shared" si="551"/>
        <v>0</v>
      </c>
      <c r="BU307" s="515">
        <f t="shared" si="551"/>
        <v>0</v>
      </c>
      <c r="BV307" s="515">
        <f t="shared" si="551"/>
        <v>0</v>
      </c>
      <c r="BW307" s="515">
        <f t="shared" si="551"/>
        <v>0</v>
      </c>
      <c r="BX307" s="515">
        <f t="shared" si="551"/>
        <v>0</v>
      </c>
      <c r="BY307" s="515">
        <f t="shared" si="551"/>
        <v>0</v>
      </c>
      <c r="BZ307" s="515">
        <f t="shared" si="551"/>
        <v>0</v>
      </c>
      <c r="CA307" s="515">
        <f t="shared" si="551"/>
        <v>0</v>
      </c>
      <c r="CB307" s="515">
        <f t="shared" si="551"/>
        <v>0</v>
      </c>
      <c r="CC307" s="515">
        <f t="shared" si="551"/>
        <v>0</v>
      </c>
      <c r="CD307" s="515">
        <f t="shared" si="551"/>
        <v>0</v>
      </c>
      <c r="CE307" s="515">
        <f t="shared" si="551"/>
        <v>0</v>
      </c>
      <c r="CF307" s="515">
        <f t="shared" si="551"/>
        <v>0</v>
      </c>
      <c r="CG307" s="515">
        <f t="shared" si="551"/>
        <v>0</v>
      </c>
      <c r="CH307" s="515">
        <f t="shared" si="551"/>
        <v>0</v>
      </c>
      <c r="CI307" s="515">
        <f t="shared" si="551"/>
        <v>0</v>
      </c>
      <c r="CJ307" s="515">
        <f t="shared" si="551"/>
        <v>0</v>
      </c>
      <c r="CK307" s="515">
        <f t="shared" si="551"/>
        <v>0</v>
      </c>
      <c r="CL307" s="515">
        <f t="shared" si="551"/>
        <v>0</v>
      </c>
      <c r="CM307" s="515">
        <f t="shared" si="551"/>
        <v>0</v>
      </c>
      <c r="CN307" s="515">
        <f t="shared" si="551"/>
        <v>0</v>
      </c>
      <c r="CO307" s="515">
        <f t="shared" si="551"/>
        <v>0</v>
      </c>
      <c r="CP307" s="515">
        <f t="shared" si="551"/>
        <v>0</v>
      </c>
      <c r="CQ307" s="515">
        <f t="shared" si="551"/>
        <v>0</v>
      </c>
      <c r="CR307" s="515">
        <f t="shared" si="551"/>
        <v>0</v>
      </c>
      <c r="CS307" s="515">
        <f t="shared" si="551"/>
        <v>0</v>
      </c>
      <c r="CT307" s="515">
        <f t="shared" si="551"/>
        <v>0</v>
      </c>
      <c r="CU307" s="515">
        <f t="shared" si="551"/>
        <v>0</v>
      </c>
      <c r="CV307" s="515">
        <f t="shared" si="551"/>
        <v>0</v>
      </c>
      <c r="CW307" s="515">
        <f t="shared" si="551"/>
        <v>0</v>
      </c>
      <c r="CX307" s="515">
        <f t="shared" si="551"/>
        <v>0</v>
      </c>
      <c r="CY307" s="515">
        <f t="shared" si="551"/>
        <v>0</v>
      </c>
      <c r="CZ307" s="515">
        <f t="shared" si="551"/>
        <v>0</v>
      </c>
      <c r="DA307" s="515">
        <f t="shared" si="551"/>
        <v>0</v>
      </c>
      <c r="DB307" s="515">
        <f t="shared" si="551"/>
        <v>0</v>
      </c>
      <c r="DC307" s="515">
        <f t="shared" si="551"/>
        <v>0</v>
      </c>
      <c r="DD307" s="515">
        <f t="shared" si="551"/>
        <v>0</v>
      </c>
      <c r="DE307" s="515">
        <f t="shared" si="551"/>
        <v>0</v>
      </c>
      <c r="DF307" s="515">
        <f t="shared" si="551"/>
        <v>0</v>
      </c>
      <c r="DG307" s="515">
        <f t="shared" si="551"/>
        <v>0</v>
      </c>
      <c r="DH307" s="515">
        <f t="shared" si="551"/>
        <v>0</v>
      </c>
      <c r="DI307" s="515">
        <f t="shared" si="551"/>
        <v>0</v>
      </c>
      <c r="DJ307" s="515">
        <f t="shared" si="551"/>
        <v>0</v>
      </c>
      <c r="DK307" s="515">
        <f t="shared" si="551"/>
        <v>0</v>
      </c>
      <c r="DL307" s="515">
        <f t="shared" si="551"/>
        <v>0</v>
      </c>
      <c r="DM307" s="515">
        <f t="shared" si="551"/>
        <v>0</v>
      </c>
      <c r="DN307" s="515">
        <f t="shared" si="551"/>
        <v>0</v>
      </c>
      <c r="DO307" s="515">
        <f t="shared" si="551"/>
        <v>0</v>
      </c>
      <c r="DP307" s="515">
        <f t="shared" si="551"/>
        <v>0</v>
      </c>
      <c r="DQ307" s="515">
        <f t="shared" si="551"/>
        <v>0</v>
      </c>
      <c r="DR307" s="515">
        <f t="shared" si="551"/>
        <v>0</v>
      </c>
      <c r="DS307" s="515">
        <f t="shared" si="551"/>
        <v>0</v>
      </c>
      <c r="DT307" s="515">
        <f t="shared" si="551"/>
        <v>0</v>
      </c>
      <c r="DU307" s="515">
        <f t="shared" si="551"/>
        <v>0</v>
      </c>
      <c r="DV307" s="515">
        <f t="shared" si="551"/>
        <v>0</v>
      </c>
      <c r="DW307" s="515">
        <f t="shared" si="551"/>
        <v>0</v>
      </c>
      <c r="DX307" s="515">
        <f t="shared" si="551"/>
        <v>0</v>
      </c>
      <c r="DY307" s="515">
        <f t="shared" si="551"/>
        <v>0</v>
      </c>
      <c r="DZ307" s="515">
        <f t="shared" si="551"/>
        <v>0</v>
      </c>
      <c r="EA307" s="515">
        <f t="shared" si="551"/>
        <v>0</v>
      </c>
      <c r="EB307" s="515">
        <f t="shared" ref="EB307:GM307" si="552">IF(EB$167=EOMONTH($D133,-1),SUMIFS($D298:$NK298,$D$167:$NK$167,"&gt;="&amp;EOMONTH($D133,$S133),$D$167:$NK$167,"&lt;"&amp;EOMONTH($D133,60))*-$AF133+SUMIFS($D298:$NK298,$D$167:$NK$167,"&gt;="&amp;EOMONTH($D133,60),$D$167:$NK$167,"&lt;"&amp;EOMONTH($D133,300))*-$AG133,0)</f>
        <v>0</v>
      </c>
      <c r="EC307" s="515">
        <f t="shared" si="552"/>
        <v>0</v>
      </c>
      <c r="ED307" s="515">
        <f t="shared" si="552"/>
        <v>0</v>
      </c>
      <c r="EE307" s="515">
        <f t="shared" si="552"/>
        <v>0</v>
      </c>
      <c r="EF307" s="515">
        <f t="shared" si="552"/>
        <v>0</v>
      </c>
      <c r="EG307" s="515">
        <f t="shared" si="552"/>
        <v>0</v>
      </c>
      <c r="EH307" s="515">
        <f t="shared" si="552"/>
        <v>0</v>
      </c>
      <c r="EI307" s="515">
        <f t="shared" si="552"/>
        <v>0</v>
      </c>
      <c r="EJ307" s="515">
        <f t="shared" si="552"/>
        <v>0</v>
      </c>
      <c r="EK307" s="515">
        <f t="shared" si="552"/>
        <v>0</v>
      </c>
      <c r="EL307" s="515">
        <f t="shared" si="552"/>
        <v>0</v>
      </c>
      <c r="EM307" s="515">
        <f t="shared" si="552"/>
        <v>0</v>
      </c>
      <c r="EN307" s="515">
        <f t="shared" si="552"/>
        <v>0</v>
      </c>
      <c r="EO307" s="515">
        <f t="shared" si="552"/>
        <v>0</v>
      </c>
      <c r="EP307" s="515">
        <f t="shared" si="552"/>
        <v>0</v>
      </c>
      <c r="EQ307" s="515">
        <f t="shared" si="552"/>
        <v>0</v>
      </c>
      <c r="ER307" s="515">
        <f t="shared" si="552"/>
        <v>0</v>
      </c>
      <c r="ES307" s="515">
        <f t="shared" si="552"/>
        <v>0</v>
      </c>
      <c r="ET307" s="515">
        <f t="shared" si="552"/>
        <v>0</v>
      </c>
      <c r="EU307" s="515">
        <f t="shared" si="552"/>
        <v>0</v>
      </c>
      <c r="EV307" s="515">
        <f t="shared" si="552"/>
        <v>0</v>
      </c>
      <c r="EW307" s="515">
        <f t="shared" si="552"/>
        <v>0</v>
      </c>
      <c r="EX307" s="515">
        <f t="shared" si="552"/>
        <v>0</v>
      </c>
      <c r="EY307" s="515">
        <f t="shared" si="552"/>
        <v>0</v>
      </c>
      <c r="EZ307" s="515">
        <f t="shared" si="552"/>
        <v>0</v>
      </c>
      <c r="FA307" s="515">
        <f t="shared" si="552"/>
        <v>0</v>
      </c>
      <c r="FB307" s="515">
        <f t="shared" si="552"/>
        <v>0</v>
      </c>
      <c r="FC307" s="515">
        <f t="shared" si="552"/>
        <v>0</v>
      </c>
      <c r="FD307" s="515">
        <f t="shared" si="552"/>
        <v>0</v>
      </c>
      <c r="FE307" s="515">
        <f t="shared" si="552"/>
        <v>0</v>
      </c>
      <c r="FF307" s="515">
        <f t="shared" si="552"/>
        <v>0</v>
      </c>
      <c r="FG307" s="515">
        <f t="shared" si="552"/>
        <v>0</v>
      </c>
      <c r="FH307" s="515">
        <f t="shared" si="552"/>
        <v>0</v>
      </c>
      <c r="FI307" s="515">
        <f t="shared" si="552"/>
        <v>0</v>
      </c>
      <c r="FJ307" s="515">
        <f t="shared" si="552"/>
        <v>0</v>
      </c>
      <c r="FK307" s="515">
        <f t="shared" si="552"/>
        <v>0</v>
      </c>
      <c r="FL307" s="515">
        <f t="shared" si="552"/>
        <v>0</v>
      </c>
      <c r="FM307" s="515">
        <f t="shared" si="552"/>
        <v>0</v>
      </c>
      <c r="FN307" s="515">
        <f t="shared" si="552"/>
        <v>0</v>
      </c>
      <c r="FO307" s="515">
        <f t="shared" si="552"/>
        <v>0</v>
      </c>
      <c r="FP307" s="515">
        <f t="shared" si="552"/>
        <v>0</v>
      </c>
      <c r="FQ307" s="515">
        <f t="shared" si="552"/>
        <v>0</v>
      </c>
      <c r="FR307" s="515">
        <f t="shared" si="552"/>
        <v>0</v>
      </c>
      <c r="FS307" s="515">
        <f t="shared" si="552"/>
        <v>0</v>
      </c>
      <c r="FT307" s="515">
        <f t="shared" si="552"/>
        <v>0</v>
      </c>
      <c r="FU307" s="515">
        <f t="shared" si="552"/>
        <v>0</v>
      </c>
      <c r="FV307" s="515">
        <f t="shared" si="552"/>
        <v>0</v>
      </c>
      <c r="FW307" s="515">
        <f t="shared" si="552"/>
        <v>0</v>
      </c>
      <c r="FX307" s="515">
        <f t="shared" si="552"/>
        <v>0</v>
      </c>
      <c r="FY307" s="515">
        <f t="shared" si="552"/>
        <v>0</v>
      </c>
      <c r="FZ307" s="515">
        <f t="shared" si="552"/>
        <v>0</v>
      </c>
      <c r="GA307" s="515">
        <f t="shared" si="552"/>
        <v>0</v>
      </c>
      <c r="GB307" s="515">
        <f t="shared" si="552"/>
        <v>0</v>
      </c>
      <c r="GC307" s="515">
        <f t="shared" si="552"/>
        <v>0</v>
      </c>
      <c r="GD307" s="515">
        <f t="shared" si="552"/>
        <v>0</v>
      </c>
      <c r="GE307" s="515">
        <f t="shared" si="552"/>
        <v>0</v>
      </c>
      <c r="GF307" s="515">
        <f t="shared" si="552"/>
        <v>0</v>
      </c>
      <c r="GG307" s="515">
        <f t="shared" si="552"/>
        <v>0</v>
      </c>
      <c r="GH307" s="515">
        <f t="shared" si="552"/>
        <v>0</v>
      </c>
      <c r="GI307" s="515">
        <f t="shared" si="552"/>
        <v>0</v>
      </c>
      <c r="GJ307" s="515">
        <f t="shared" si="552"/>
        <v>0</v>
      </c>
      <c r="GK307" s="515">
        <f t="shared" si="552"/>
        <v>0</v>
      </c>
      <c r="GL307" s="515">
        <f t="shared" si="552"/>
        <v>0</v>
      </c>
      <c r="GM307" s="515">
        <f t="shared" si="552"/>
        <v>0</v>
      </c>
      <c r="GN307" s="515">
        <f t="shared" ref="GN307:IY307" si="553">IF(GN$167=EOMONTH($D133,-1),SUMIFS($D298:$NK298,$D$167:$NK$167,"&gt;="&amp;EOMONTH($D133,$S133),$D$167:$NK$167,"&lt;"&amp;EOMONTH($D133,60))*-$AF133+SUMIFS($D298:$NK298,$D$167:$NK$167,"&gt;="&amp;EOMONTH($D133,60),$D$167:$NK$167,"&lt;"&amp;EOMONTH($D133,300))*-$AG133,0)</f>
        <v>0</v>
      </c>
      <c r="GO307" s="515">
        <f t="shared" si="553"/>
        <v>0</v>
      </c>
      <c r="GP307" s="515">
        <f t="shared" si="553"/>
        <v>0</v>
      </c>
      <c r="GQ307" s="515">
        <f t="shared" si="553"/>
        <v>0</v>
      </c>
      <c r="GR307" s="515">
        <f t="shared" si="553"/>
        <v>0</v>
      </c>
      <c r="GS307" s="515">
        <f t="shared" si="553"/>
        <v>0</v>
      </c>
      <c r="GT307" s="515">
        <f t="shared" si="553"/>
        <v>0</v>
      </c>
      <c r="GU307" s="515">
        <f t="shared" si="553"/>
        <v>0</v>
      </c>
      <c r="GV307" s="515">
        <f t="shared" si="553"/>
        <v>0</v>
      </c>
      <c r="GW307" s="515">
        <f t="shared" si="553"/>
        <v>0</v>
      </c>
      <c r="GX307" s="515">
        <f t="shared" si="553"/>
        <v>0</v>
      </c>
      <c r="GY307" s="515">
        <f t="shared" si="553"/>
        <v>0</v>
      </c>
      <c r="GZ307" s="515">
        <f t="shared" si="553"/>
        <v>0</v>
      </c>
      <c r="HA307" s="515">
        <f t="shared" si="553"/>
        <v>0</v>
      </c>
      <c r="HB307" s="515">
        <f t="shared" si="553"/>
        <v>0</v>
      </c>
      <c r="HC307" s="515">
        <f t="shared" si="553"/>
        <v>0</v>
      </c>
      <c r="HD307" s="515">
        <f t="shared" si="553"/>
        <v>0</v>
      </c>
      <c r="HE307" s="515">
        <f t="shared" si="553"/>
        <v>0</v>
      </c>
      <c r="HF307" s="515">
        <f t="shared" si="553"/>
        <v>0</v>
      </c>
      <c r="HG307" s="515">
        <f t="shared" si="553"/>
        <v>0</v>
      </c>
      <c r="HH307" s="515">
        <f t="shared" si="553"/>
        <v>0</v>
      </c>
      <c r="HI307" s="515">
        <f t="shared" si="553"/>
        <v>0</v>
      </c>
      <c r="HJ307" s="515">
        <f t="shared" si="553"/>
        <v>0</v>
      </c>
      <c r="HK307" s="515">
        <f t="shared" si="553"/>
        <v>0</v>
      </c>
      <c r="HL307" s="515">
        <f t="shared" si="553"/>
        <v>0</v>
      </c>
      <c r="HM307" s="515">
        <f t="shared" si="553"/>
        <v>0</v>
      </c>
      <c r="HN307" s="515">
        <f t="shared" si="553"/>
        <v>0</v>
      </c>
      <c r="HO307" s="515">
        <f t="shared" si="553"/>
        <v>0</v>
      </c>
      <c r="HP307" s="515">
        <f t="shared" si="553"/>
        <v>0</v>
      </c>
      <c r="HQ307" s="515">
        <f t="shared" si="553"/>
        <v>0</v>
      </c>
      <c r="HR307" s="515">
        <f t="shared" si="553"/>
        <v>0</v>
      </c>
      <c r="HS307" s="515">
        <f t="shared" si="553"/>
        <v>0</v>
      </c>
      <c r="HT307" s="515">
        <f t="shared" si="553"/>
        <v>0</v>
      </c>
      <c r="HU307" s="515">
        <f t="shared" si="553"/>
        <v>0</v>
      </c>
      <c r="HV307" s="515">
        <f t="shared" si="553"/>
        <v>0</v>
      </c>
      <c r="HW307" s="515">
        <f t="shared" si="553"/>
        <v>0</v>
      </c>
      <c r="HX307" s="515">
        <f t="shared" si="553"/>
        <v>0</v>
      </c>
      <c r="HY307" s="515">
        <f t="shared" si="553"/>
        <v>0</v>
      </c>
      <c r="HZ307" s="515">
        <f t="shared" si="553"/>
        <v>0</v>
      </c>
      <c r="IA307" s="515">
        <f t="shared" si="553"/>
        <v>0</v>
      </c>
      <c r="IB307" s="515">
        <f t="shared" si="553"/>
        <v>0</v>
      </c>
      <c r="IC307" s="515">
        <f t="shared" si="553"/>
        <v>0</v>
      </c>
      <c r="ID307" s="515">
        <f t="shared" si="553"/>
        <v>0</v>
      </c>
      <c r="IE307" s="515">
        <f t="shared" si="553"/>
        <v>0</v>
      </c>
      <c r="IF307" s="515">
        <f t="shared" si="553"/>
        <v>0</v>
      </c>
      <c r="IG307" s="515">
        <f t="shared" si="553"/>
        <v>0</v>
      </c>
      <c r="IH307" s="515">
        <f t="shared" si="553"/>
        <v>0</v>
      </c>
      <c r="II307" s="515">
        <f t="shared" si="553"/>
        <v>0</v>
      </c>
      <c r="IJ307" s="515">
        <f t="shared" si="553"/>
        <v>0</v>
      </c>
      <c r="IK307" s="515">
        <f t="shared" si="553"/>
        <v>0</v>
      </c>
      <c r="IL307" s="515">
        <f t="shared" si="553"/>
        <v>0</v>
      </c>
      <c r="IM307" s="515">
        <f t="shared" si="553"/>
        <v>0</v>
      </c>
      <c r="IN307" s="515">
        <f t="shared" si="553"/>
        <v>0</v>
      </c>
      <c r="IO307" s="515">
        <f t="shared" si="553"/>
        <v>0</v>
      </c>
      <c r="IP307" s="515">
        <f t="shared" si="553"/>
        <v>0</v>
      </c>
      <c r="IQ307" s="515">
        <f t="shared" si="553"/>
        <v>0</v>
      </c>
      <c r="IR307" s="515">
        <f t="shared" si="553"/>
        <v>0</v>
      </c>
      <c r="IS307" s="515">
        <f t="shared" si="553"/>
        <v>0</v>
      </c>
      <c r="IT307" s="515">
        <f t="shared" si="553"/>
        <v>0</v>
      </c>
      <c r="IU307" s="515">
        <f t="shared" si="553"/>
        <v>0</v>
      </c>
      <c r="IV307" s="515">
        <f t="shared" si="553"/>
        <v>0</v>
      </c>
      <c r="IW307" s="515">
        <f t="shared" si="553"/>
        <v>0</v>
      </c>
      <c r="IX307" s="515">
        <f t="shared" si="553"/>
        <v>0</v>
      </c>
      <c r="IY307" s="515">
        <f t="shared" si="553"/>
        <v>0</v>
      </c>
      <c r="IZ307" s="515">
        <f t="shared" ref="IZ307:LK307" si="554">IF(IZ$167=EOMONTH($D133,-1),SUMIFS($D298:$NK298,$D$167:$NK$167,"&gt;="&amp;EOMONTH($D133,$S133),$D$167:$NK$167,"&lt;"&amp;EOMONTH($D133,60))*-$AF133+SUMIFS($D298:$NK298,$D$167:$NK$167,"&gt;="&amp;EOMONTH($D133,60),$D$167:$NK$167,"&lt;"&amp;EOMONTH($D133,300))*-$AG133,0)</f>
        <v>0</v>
      </c>
      <c r="JA307" s="515">
        <f t="shared" si="554"/>
        <v>0</v>
      </c>
      <c r="JB307" s="515">
        <f t="shared" si="554"/>
        <v>0</v>
      </c>
      <c r="JC307" s="515">
        <f t="shared" si="554"/>
        <v>0</v>
      </c>
      <c r="JD307" s="515">
        <f t="shared" si="554"/>
        <v>0</v>
      </c>
      <c r="JE307" s="515">
        <f t="shared" si="554"/>
        <v>0</v>
      </c>
      <c r="JF307" s="515">
        <f t="shared" si="554"/>
        <v>0</v>
      </c>
      <c r="JG307" s="515">
        <f t="shared" si="554"/>
        <v>0</v>
      </c>
      <c r="JH307" s="515">
        <f t="shared" si="554"/>
        <v>0</v>
      </c>
      <c r="JI307" s="515">
        <f t="shared" si="554"/>
        <v>0</v>
      </c>
      <c r="JJ307" s="515">
        <f t="shared" si="554"/>
        <v>0</v>
      </c>
      <c r="JK307" s="515">
        <f t="shared" si="554"/>
        <v>0</v>
      </c>
      <c r="JL307" s="515">
        <f t="shared" si="554"/>
        <v>0</v>
      </c>
      <c r="JM307" s="515">
        <f t="shared" si="554"/>
        <v>0</v>
      </c>
      <c r="JN307" s="515">
        <f t="shared" si="554"/>
        <v>0</v>
      </c>
      <c r="JO307" s="515">
        <f t="shared" si="554"/>
        <v>0</v>
      </c>
      <c r="JP307" s="515">
        <f t="shared" si="554"/>
        <v>0</v>
      </c>
      <c r="JQ307" s="515">
        <f t="shared" si="554"/>
        <v>0</v>
      </c>
      <c r="JR307" s="515">
        <f t="shared" si="554"/>
        <v>0</v>
      </c>
      <c r="JS307" s="515">
        <f t="shared" si="554"/>
        <v>0</v>
      </c>
      <c r="JT307" s="515">
        <f t="shared" si="554"/>
        <v>0</v>
      </c>
      <c r="JU307" s="515">
        <f t="shared" si="554"/>
        <v>0</v>
      </c>
      <c r="JV307" s="515">
        <f t="shared" si="554"/>
        <v>0</v>
      </c>
      <c r="JW307" s="515">
        <f t="shared" si="554"/>
        <v>0</v>
      </c>
      <c r="JX307" s="515">
        <f t="shared" si="554"/>
        <v>0</v>
      </c>
      <c r="JY307" s="515">
        <f t="shared" si="554"/>
        <v>0</v>
      </c>
      <c r="JZ307" s="515">
        <f t="shared" si="554"/>
        <v>0</v>
      </c>
      <c r="KA307" s="515">
        <f t="shared" si="554"/>
        <v>0</v>
      </c>
      <c r="KB307" s="515">
        <f t="shared" si="554"/>
        <v>0</v>
      </c>
      <c r="KC307" s="515">
        <f t="shared" si="554"/>
        <v>0</v>
      </c>
      <c r="KD307" s="515">
        <f t="shared" si="554"/>
        <v>0</v>
      </c>
      <c r="KE307" s="515">
        <f t="shared" si="554"/>
        <v>0</v>
      </c>
      <c r="KF307" s="515">
        <f t="shared" si="554"/>
        <v>0</v>
      </c>
      <c r="KG307" s="515">
        <f t="shared" si="554"/>
        <v>0</v>
      </c>
      <c r="KH307" s="515">
        <f t="shared" si="554"/>
        <v>0</v>
      </c>
      <c r="KI307" s="515">
        <f t="shared" si="554"/>
        <v>0</v>
      </c>
      <c r="KJ307" s="515">
        <f t="shared" si="554"/>
        <v>0</v>
      </c>
      <c r="KK307" s="515">
        <f t="shared" si="554"/>
        <v>0</v>
      </c>
      <c r="KL307" s="515">
        <f t="shared" si="554"/>
        <v>0</v>
      </c>
      <c r="KM307" s="515">
        <f t="shared" si="554"/>
        <v>0</v>
      </c>
      <c r="KN307" s="515">
        <f t="shared" si="554"/>
        <v>0</v>
      </c>
      <c r="KO307" s="515">
        <f t="shared" si="554"/>
        <v>0</v>
      </c>
      <c r="KP307" s="515">
        <f t="shared" si="554"/>
        <v>0</v>
      </c>
      <c r="KQ307" s="515">
        <f t="shared" si="554"/>
        <v>0</v>
      </c>
      <c r="KR307" s="515">
        <f t="shared" si="554"/>
        <v>0</v>
      </c>
      <c r="KS307" s="515">
        <f t="shared" si="554"/>
        <v>0</v>
      </c>
      <c r="KT307" s="515">
        <f t="shared" si="554"/>
        <v>0</v>
      </c>
      <c r="KU307" s="515">
        <f t="shared" si="554"/>
        <v>0</v>
      </c>
      <c r="KV307" s="515">
        <f t="shared" si="554"/>
        <v>0</v>
      </c>
      <c r="KW307" s="515">
        <f t="shared" si="554"/>
        <v>0</v>
      </c>
      <c r="KX307" s="515">
        <f t="shared" si="554"/>
        <v>0</v>
      </c>
      <c r="KY307" s="515">
        <f t="shared" si="554"/>
        <v>0</v>
      </c>
      <c r="KZ307" s="515">
        <f t="shared" si="554"/>
        <v>0</v>
      </c>
      <c r="LA307" s="515">
        <f t="shared" si="554"/>
        <v>0</v>
      </c>
      <c r="LB307" s="515">
        <f t="shared" si="554"/>
        <v>0</v>
      </c>
      <c r="LC307" s="515">
        <f t="shared" si="554"/>
        <v>0</v>
      </c>
      <c r="LD307" s="515">
        <f t="shared" si="554"/>
        <v>0</v>
      </c>
      <c r="LE307" s="515">
        <f t="shared" si="554"/>
        <v>0</v>
      </c>
      <c r="LF307" s="515">
        <f t="shared" si="554"/>
        <v>0</v>
      </c>
      <c r="LG307" s="515">
        <f t="shared" si="554"/>
        <v>0</v>
      </c>
      <c r="LH307" s="515">
        <f t="shared" si="554"/>
        <v>0</v>
      </c>
      <c r="LI307" s="515">
        <f t="shared" si="554"/>
        <v>0</v>
      </c>
      <c r="LJ307" s="515">
        <f t="shared" si="554"/>
        <v>0</v>
      </c>
      <c r="LK307" s="515">
        <f t="shared" si="554"/>
        <v>0</v>
      </c>
      <c r="LL307" s="515">
        <f t="shared" ref="LL307:NK307" si="555">IF(LL$167=EOMONTH($D133,-1),SUMIFS($D298:$NK298,$D$167:$NK$167,"&gt;="&amp;EOMONTH($D133,$S133),$D$167:$NK$167,"&lt;"&amp;EOMONTH($D133,60))*-$AF133+SUMIFS($D298:$NK298,$D$167:$NK$167,"&gt;="&amp;EOMONTH($D133,60),$D$167:$NK$167,"&lt;"&amp;EOMONTH($D133,300))*-$AG133,0)</f>
        <v>0</v>
      </c>
      <c r="LM307" s="515">
        <f t="shared" si="555"/>
        <v>0</v>
      </c>
      <c r="LN307" s="515">
        <f t="shared" si="555"/>
        <v>0</v>
      </c>
      <c r="LO307" s="515">
        <f t="shared" si="555"/>
        <v>0</v>
      </c>
      <c r="LP307" s="515">
        <f t="shared" si="555"/>
        <v>0</v>
      </c>
      <c r="LQ307" s="515">
        <f t="shared" si="555"/>
        <v>0</v>
      </c>
      <c r="LR307" s="515">
        <f t="shared" si="555"/>
        <v>0</v>
      </c>
      <c r="LS307" s="515">
        <f t="shared" si="555"/>
        <v>0</v>
      </c>
      <c r="LT307" s="515">
        <f t="shared" si="555"/>
        <v>0</v>
      </c>
      <c r="LU307" s="515">
        <f t="shared" si="555"/>
        <v>0</v>
      </c>
      <c r="LV307" s="515">
        <f t="shared" si="555"/>
        <v>0</v>
      </c>
      <c r="LW307" s="515">
        <f t="shared" si="555"/>
        <v>0</v>
      </c>
      <c r="LX307" s="515">
        <f t="shared" si="555"/>
        <v>0</v>
      </c>
      <c r="LY307" s="515">
        <f t="shared" si="555"/>
        <v>0</v>
      </c>
      <c r="LZ307" s="515">
        <f t="shared" si="555"/>
        <v>0</v>
      </c>
      <c r="MA307" s="515">
        <f t="shared" si="555"/>
        <v>0</v>
      </c>
      <c r="MB307" s="515">
        <f t="shared" si="555"/>
        <v>0</v>
      </c>
      <c r="MC307" s="515">
        <f t="shared" si="555"/>
        <v>0</v>
      </c>
      <c r="MD307" s="515">
        <f t="shared" si="555"/>
        <v>0</v>
      </c>
      <c r="ME307" s="515">
        <f t="shared" si="555"/>
        <v>0</v>
      </c>
      <c r="MF307" s="515">
        <f t="shared" si="555"/>
        <v>0</v>
      </c>
      <c r="MG307" s="515">
        <f t="shared" si="555"/>
        <v>0</v>
      </c>
      <c r="MH307" s="515">
        <f t="shared" si="555"/>
        <v>0</v>
      </c>
      <c r="MI307" s="515">
        <f t="shared" si="555"/>
        <v>0</v>
      </c>
      <c r="MJ307" s="515">
        <f t="shared" si="555"/>
        <v>0</v>
      </c>
      <c r="MK307" s="515">
        <f t="shared" si="555"/>
        <v>0</v>
      </c>
      <c r="ML307" s="515">
        <f t="shared" si="555"/>
        <v>0</v>
      </c>
      <c r="MM307" s="515">
        <f t="shared" si="555"/>
        <v>0</v>
      </c>
      <c r="MN307" s="515">
        <f t="shared" si="555"/>
        <v>0</v>
      </c>
      <c r="MO307" s="515">
        <f t="shared" si="555"/>
        <v>0</v>
      </c>
      <c r="MP307" s="515">
        <f t="shared" si="555"/>
        <v>0</v>
      </c>
      <c r="MQ307" s="515">
        <f t="shared" si="555"/>
        <v>0</v>
      </c>
      <c r="MR307" s="515">
        <f t="shared" si="555"/>
        <v>0</v>
      </c>
      <c r="MS307" s="515">
        <f t="shared" si="555"/>
        <v>0</v>
      </c>
      <c r="MT307" s="515">
        <f t="shared" si="555"/>
        <v>0</v>
      </c>
      <c r="MU307" s="515">
        <f t="shared" si="555"/>
        <v>0</v>
      </c>
      <c r="MV307" s="515">
        <f t="shared" si="555"/>
        <v>0</v>
      </c>
      <c r="MW307" s="515">
        <f t="shared" si="555"/>
        <v>0</v>
      </c>
      <c r="MX307" s="515">
        <f t="shared" si="555"/>
        <v>0</v>
      </c>
      <c r="MY307" s="515">
        <f t="shared" si="555"/>
        <v>0</v>
      </c>
      <c r="MZ307" s="515">
        <f t="shared" si="555"/>
        <v>0</v>
      </c>
      <c r="NA307" s="515">
        <f t="shared" si="555"/>
        <v>0</v>
      </c>
      <c r="NB307" s="515">
        <f t="shared" si="555"/>
        <v>0</v>
      </c>
      <c r="NC307" s="515">
        <f t="shared" si="555"/>
        <v>0</v>
      </c>
      <c r="ND307" s="515">
        <f t="shared" si="555"/>
        <v>0</v>
      </c>
      <c r="NE307" s="515">
        <f t="shared" si="555"/>
        <v>0</v>
      </c>
      <c r="NF307" s="515">
        <f t="shared" si="555"/>
        <v>0</v>
      </c>
      <c r="NG307" s="515">
        <f t="shared" si="555"/>
        <v>0</v>
      </c>
      <c r="NH307" s="515">
        <f t="shared" si="555"/>
        <v>0</v>
      </c>
      <c r="NI307" s="515">
        <f t="shared" si="555"/>
        <v>0</v>
      </c>
      <c r="NJ307" s="515">
        <f t="shared" si="555"/>
        <v>0</v>
      </c>
      <c r="NK307" s="518">
        <f t="shared" si="555"/>
        <v>0</v>
      </c>
    </row>
    <row r="308" spans="1:375" s="384" customFormat="1" ht="13.8" x14ac:dyDescent="0.3">
      <c r="A308" s="517">
        <f t="shared" si="513"/>
        <v>0</v>
      </c>
      <c r="B308" s="421" t="s">
        <v>337</v>
      </c>
      <c r="C308" s="514" t="s">
        <v>341</v>
      </c>
      <c r="D308" s="515">
        <f t="shared" ref="D308:BO308" si="556">IF(D$167=EOMONTH($E133,$R133*(1-$O133)),-FV($AE133,ROUNDDOWN(YEARFRAC($D$167,D$167,1),0),,-($AC133*(1-$O133)+$AD133*$O133)*$B133,0),0)</f>
        <v>0</v>
      </c>
      <c r="E308" s="515">
        <f t="shared" si="556"/>
        <v>0</v>
      </c>
      <c r="F308" s="515">
        <f t="shared" si="556"/>
        <v>0</v>
      </c>
      <c r="G308" s="515">
        <f t="shared" si="556"/>
        <v>0</v>
      </c>
      <c r="H308" s="515">
        <f t="shared" si="556"/>
        <v>0</v>
      </c>
      <c r="I308" s="515">
        <f t="shared" si="556"/>
        <v>0</v>
      </c>
      <c r="J308" s="515">
        <f t="shared" si="556"/>
        <v>0</v>
      </c>
      <c r="K308" s="515">
        <f t="shared" si="556"/>
        <v>0</v>
      </c>
      <c r="L308" s="515">
        <f t="shared" si="556"/>
        <v>0</v>
      </c>
      <c r="M308" s="515">
        <f t="shared" si="556"/>
        <v>0</v>
      </c>
      <c r="N308" s="515">
        <f t="shared" si="556"/>
        <v>0</v>
      </c>
      <c r="O308" s="515">
        <f t="shared" si="556"/>
        <v>0</v>
      </c>
      <c r="P308" s="515">
        <f t="shared" si="556"/>
        <v>0</v>
      </c>
      <c r="Q308" s="515">
        <f t="shared" si="556"/>
        <v>0</v>
      </c>
      <c r="R308" s="515">
        <f t="shared" si="556"/>
        <v>0</v>
      </c>
      <c r="S308" s="515">
        <f t="shared" si="556"/>
        <v>0</v>
      </c>
      <c r="T308" s="515">
        <f t="shared" si="556"/>
        <v>0</v>
      </c>
      <c r="U308" s="515">
        <f t="shared" si="556"/>
        <v>0</v>
      </c>
      <c r="V308" s="515">
        <f t="shared" si="556"/>
        <v>0</v>
      </c>
      <c r="W308" s="515">
        <f t="shared" si="556"/>
        <v>0</v>
      </c>
      <c r="X308" s="515">
        <f t="shared" si="556"/>
        <v>0</v>
      </c>
      <c r="Y308" s="515">
        <f t="shared" si="556"/>
        <v>0</v>
      </c>
      <c r="Z308" s="515">
        <f t="shared" si="556"/>
        <v>0</v>
      </c>
      <c r="AA308" s="515">
        <f t="shared" si="556"/>
        <v>0</v>
      </c>
      <c r="AB308" s="515">
        <f t="shared" si="556"/>
        <v>0</v>
      </c>
      <c r="AC308" s="515">
        <f t="shared" si="556"/>
        <v>0</v>
      </c>
      <c r="AD308" s="515">
        <f t="shared" si="556"/>
        <v>0</v>
      </c>
      <c r="AE308" s="515">
        <f t="shared" si="556"/>
        <v>0</v>
      </c>
      <c r="AF308" s="515">
        <f t="shared" si="556"/>
        <v>0</v>
      </c>
      <c r="AG308" s="515">
        <f t="shared" si="556"/>
        <v>0</v>
      </c>
      <c r="AH308" s="515">
        <f t="shared" si="556"/>
        <v>0</v>
      </c>
      <c r="AI308" s="515">
        <f t="shared" si="556"/>
        <v>0</v>
      </c>
      <c r="AJ308" s="515">
        <f t="shared" si="556"/>
        <v>0</v>
      </c>
      <c r="AK308" s="515">
        <f t="shared" si="556"/>
        <v>0</v>
      </c>
      <c r="AL308" s="515">
        <f t="shared" si="556"/>
        <v>0</v>
      </c>
      <c r="AM308" s="515">
        <f t="shared" si="556"/>
        <v>0</v>
      </c>
      <c r="AN308" s="515">
        <f t="shared" si="556"/>
        <v>0</v>
      </c>
      <c r="AO308" s="515">
        <f t="shared" si="556"/>
        <v>0</v>
      </c>
      <c r="AP308" s="515">
        <f t="shared" si="556"/>
        <v>0</v>
      </c>
      <c r="AQ308" s="515">
        <f t="shared" si="556"/>
        <v>0</v>
      </c>
      <c r="AR308" s="515">
        <f t="shared" si="556"/>
        <v>0</v>
      </c>
      <c r="AS308" s="515">
        <f t="shared" si="556"/>
        <v>0</v>
      </c>
      <c r="AT308" s="515">
        <f t="shared" si="556"/>
        <v>0</v>
      </c>
      <c r="AU308" s="515">
        <f t="shared" si="556"/>
        <v>0</v>
      </c>
      <c r="AV308" s="515">
        <f t="shared" si="556"/>
        <v>0</v>
      </c>
      <c r="AW308" s="515">
        <f t="shared" si="556"/>
        <v>0</v>
      </c>
      <c r="AX308" s="515">
        <f t="shared" si="556"/>
        <v>0</v>
      </c>
      <c r="AY308" s="515">
        <f t="shared" si="556"/>
        <v>0</v>
      </c>
      <c r="AZ308" s="515">
        <f t="shared" si="556"/>
        <v>0</v>
      </c>
      <c r="BA308" s="515">
        <f t="shared" si="556"/>
        <v>0</v>
      </c>
      <c r="BB308" s="515">
        <f t="shared" si="556"/>
        <v>0</v>
      </c>
      <c r="BC308" s="515">
        <f t="shared" si="556"/>
        <v>0</v>
      </c>
      <c r="BD308" s="515">
        <f t="shared" si="556"/>
        <v>0</v>
      </c>
      <c r="BE308" s="515">
        <f t="shared" si="556"/>
        <v>0</v>
      </c>
      <c r="BF308" s="515">
        <f t="shared" si="556"/>
        <v>0</v>
      </c>
      <c r="BG308" s="515">
        <f t="shared" si="556"/>
        <v>0</v>
      </c>
      <c r="BH308" s="515">
        <f t="shared" si="556"/>
        <v>0</v>
      </c>
      <c r="BI308" s="515">
        <f t="shared" si="556"/>
        <v>0</v>
      </c>
      <c r="BJ308" s="515">
        <f t="shared" si="556"/>
        <v>0</v>
      </c>
      <c r="BK308" s="515">
        <f t="shared" si="556"/>
        <v>0</v>
      </c>
      <c r="BL308" s="515">
        <f t="shared" si="556"/>
        <v>0</v>
      </c>
      <c r="BM308" s="515">
        <f t="shared" si="556"/>
        <v>0</v>
      </c>
      <c r="BN308" s="515">
        <f t="shared" si="556"/>
        <v>0</v>
      </c>
      <c r="BO308" s="515">
        <f t="shared" si="556"/>
        <v>0</v>
      </c>
      <c r="BP308" s="515">
        <f t="shared" ref="BP308:EA308" si="557">IF(BP$167=EOMONTH($E133,$R133*(1-$O133)),-FV($AE133,ROUNDDOWN(YEARFRAC($D$167,BP$167,1),0),,-($AC133*(1-$O133)+$AD133*$O133)*$B133,0),0)</f>
        <v>0</v>
      </c>
      <c r="BQ308" s="515">
        <f t="shared" si="557"/>
        <v>0</v>
      </c>
      <c r="BR308" s="515">
        <f t="shared" si="557"/>
        <v>0</v>
      </c>
      <c r="BS308" s="515">
        <f t="shared" si="557"/>
        <v>0</v>
      </c>
      <c r="BT308" s="515">
        <f t="shared" si="557"/>
        <v>0</v>
      </c>
      <c r="BU308" s="515">
        <f t="shared" si="557"/>
        <v>0</v>
      </c>
      <c r="BV308" s="515">
        <f t="shared" si="557"/>
        <v>0</v>
      </c>
      <c r="BW308" s="515">
        <f t="shared" si="557"/>
        <v>0</v>
      </c>
      <c r="BX308" s="515">
        <f t="shared" si="557"/>
        <v>0</v>
      </c>
      <c r="BY308" s="515">
        <f t="shared" si="557"/>
        <v>0</v>
      </c>
      <c r="BZ308" s="515">
        <f t="shared" si="557"/>
        <v>0</v>
      </c>
      <c r="CA308" s="515">
        <f t="shared" si="557"/>
        <v>0</v>
      </c>
      <c r="CB308" s="515">
        <f t="shared" si="557"/>
        <v>0</v>
      </c>
      <c r="CC308" s="515">
        <f t="shared" si="557"/>
        <v>0</v>
      </c>
      <c r="CD308" s="515">
        <f t="shared" si="557"/>
        <v>0</v>
      </c>
      <c r="CE308" s="515">
        <f t="shared" si="557"/>
        <v>0</v>
      </c>
      <c r="CF308" s="515">
        <f t="shared" si="557"/>
        <v>0</v>
      </c>
      <c r="CG308" s="515">
        <f t="shared" si="557"/>
        <v>0</v>
      </c>
      <c r="CH308" s="515">
        <f t="shared" si="557"/>
        <v>0</v>
      </c>
      <c r="CI308" s="515">
        <f t="shared" si="557"/>
        <v>0</v>
      </c>
      <c r="CJ308" s="515">
        <f t="shared" si="557"/>
        <v>0</v>
      </c>
      <c r="CK308" s="515">
        <f t="shared" si="557"/>
        <v>0</v>
      </c>
      <c r="CL308" s="515">
        <f t="shared" si="557"/>
        <v>0</v>
      </c>
      <c r="CM308" s="515">
        <f t="shared" si="557"/>
        <v>0</v>
      </c>
      <c r="CN308" s="515">
        <f t="shared" si="557"/>
        <v>0</v>
      </c>
      <c r="CO308" s="515">
        <f t="shared" si="557"/>
        <v>0</v>
      </c>
      <c r="CP308" s="515">
        <f t="shared" si="557"/>
        <v>0</v>
      </c>
      <c r="CQ308" s="515">
        <f t="shared" si="557"/>
        <v>0</v>
      </c>
      <c r="CR308" s="515">
        <f t="shared" si="557"/>
        <v>0</v>
      </c>
      <c r="CS308" s="515">
        <f t="shared" si="557"/>
        <v>0</v>
      </c>
      <c r="CT308" s="515">
        <f t="shared" si="557"/>
        <v>0</v>
      </c>
      <c r="CU308" s="515">
        <f t="shared" si="557"/>
        <v>0</v>
      </c>
      <c r="CV308" s="515">
        <f t="shared" si="557"/>
        <v>0</v>
      </c>
      <c r="CW308" s="515">
        <f t="shared" si="557"/>
        <v>0</v>
      </c>
      <c r="CX308" s="515">
        <f t="shared" si="557"/>
        <v>0</v>
      </c>
      <c r="CY308" s="515">
        <f t="shared" si="557"/>
        <v>0</v>
      </c>
      <c r="CZ308" s="515">
        <f t="shared" si="557"/>
        <v>0</v>
      </c>
      <c r="DA308" s="515">
        <f t="shared" si="557"/>
        <v>0</v>
      </c>
      <c r="DB308" s="515">
        <f t="shared" si="557"/>
        <v>0</v>
      </c>
      <c r="DC308" s="515">
        <f t="shared" si="557"/>
        <v>0</v>
      </c>
      <c r="DD308" s="515">
        <f t="shared" si="557"/>
        <v>0</v>
      </c>
      <c r="DE308" s="515">
        <f t="shared" si="557"/>
        <v>0</v>
      </c>
      <c r="DF308" s="515">
        <f t="shared" si="557"/>
        <v>0</v>
      </c>
      <c r="DG308" s="515">
        <f t="shared" si="557"/>
        <v>0</v>
      </c>
      <c r="DH308" s="515">
        <f t="shared" si="557"/>
        <v>0</v>
      </c>
      <c r="DI308" s="515">
        <f t="shared" si="557"/>
        <v>0</v>
      </c>
      <c r="DJ308" s="515">
        <f t="shared" si="557"/>
        <v>0</v>
      </c>
      <c r="DK308" s="515">
        <f t="shared" si="557"/>
        <v>0</v>
      </c>
      <c r="DL308" s="515">
        <f t="shared" si="557"/>
        <v>0</v>
      </c>
      <c r="DM308" s="515">
        <f t="shared" si="557"/>
        <v>0</v>
      </c>
      <c r="DN308" s="515">
        <f t="shared" si="557"/>
        <v>0</v>
      </c>
      <c r="DO308" s="515">
        <f t="shared" si="557"/>
        <v>0</v>
      </c>
      <c r="DP308" s="515">
        <f t="shared" si="557"/>
        <v>0</v>
      </c>
      <c r="DQ308" s="515">
        <f t="shared" si="557"/>
        <v>0</v>
      </c>
      <c r="DR308" s="515">
        <f t="shared" si="557"/>
        <v>0</v>
      </c>
      <c r="DS308" s="515">
        <f t="shared" si="557"/>
        <v>0</v>
      </c>
      <c r="DT308" s="515">
        <f t="shared" si="557"/>
        <v>0</v>
      </c>
      <c r="DU308" s="515">
        <f t="shared" si="557"/>
        <v>0</v>
      </c>
      <c r="DV308" s="515">
        <f t="shared" si="557"/>
        <v>0</v>
      </c>
      <c r="DW308" s="515">
        <f t="shared" si="557"/>
        <v>0</v>
      </c>
      <c r="DX308" s="515">
        <f t="shared" si="557"/>
        <v>0</v>
      </c>
      <c r="DY308" s="515">
        <f t="shared" si="557"/>
        <v>0</v>
      </c>
      <c r="DZ308" s="515">
        <f t="shared" si="557"/>
        <v>0</v>
      </c>
      <c r="EA308" s="515">
        <f t="shared" si="557"/>
        <v>0</v>
      </c>
      <c r="EB308" s="515">
        <f t="shared" ref="EB308:GM308" si="558">IF(EB$167=EOMONTH($E133,$R133*(1-$O133)),-FV($AE133,ROUNDDOWN(YEARFRAC($D$167,EB$167,1),0),,-($AC133*(1-$O133)+$AD133*$O133)*$B133,0),0)</f>
        <v>0</v>
      </c>
      <c r="EC308" s="515">
        <f t="shared" si="558"/>
        <v>0</v>
      </c>
      <c r="ED308" s="515">
        <f t="shared" si="558"/>
        <v>0</v>
      </c>
      <c r="EE308" s="515">
        <f t="shared" si="558"/>
        <v>0</v>
      </c>
      <c r="EF308" s="515">
        <f t="shared" si="558"/>
        <v>0</v>
      </c>
      <c r="EG308" s="515">
        <f t="shared" si="558"/>
        <v>0</v>
      </c>
      <c r="EH308" s="515">
        <f t="shared" si="558"/>
        <v>0</v>
      </c>
      <c r="EI308" s="515">
        <f t="shared" si="558"/>
        <v>0</v>
      </c>
      <c r="EJ308" s="515">
        <f t="shared" si="558"/>
        <v>0</v>
      </c>
      <c r="EK308" s="515">
        <f t="shared" si="558"/>
        <v>0</v>
      </c>
      <c r="EL308" s="515">
        <f t="shared" si="558"/>
        <v>0</v>
      </c>
      <c r="EM308" s="515">
        <f t="shared" si="558"/>
        <v>0</v>
      </c>
      <c r="EN308" s="515">
        <f t="shared" si="558"/>
        <v>0</v>
      </c>
      <c r="EO308" s="515">
        <f t="shared" si="558"/>
        <v>0</v>
      </c>
      <c r="EP308" s="515">
        <f t="shared" si="558"/>
        <v>0</v>
      </c>
      <c r="EQ308" s="515">
        <f t="shared" si="558"/>
        <v>0</v>
      </c>
      <c r="ER308" s="515">
        <f t="shared" si="558"/>
        <v>0</v>
      </c>
      <c r="ES308" s="515">
        <f t="shared" si="558"/>
        <v>0</v>
      </c>
      <c r="ET308" s="515">
        <f t="shared" si="558"/>
        <v>0</v>
      </c>
      <c r="EU308" s="515">
        <f t="shared" si="558"/>
        <v>0</v>
      </c>
      <c r="EV308" s="515">
        <f t="shared" si="558"/>
        <v>0</v>
      </c>
      <c r="EW308" s="515">
        <f t="shared" si="558"/>
        <v>0</v>
      </c>
      <c r="EX308" s="515">
        <f t="shared" si="558"/>
        <v>0</v>
      </c>
      <c r="EY308" s="515">
        <f t="shared" si="558"/>
        <v>0</v>
      </c>
      <c r="EZ308" s="515">
        <f t="shared" si="558"/>
        <v>0</v>
      </c>
      <c r="FA308" s="515">
        <f t="shared" si="558"/>
        <v>0</v>
      </c>
      <c r="FB308" s="515">
        <f t="shared" si="558"/>
        <v>0</v>
      </c>
      <c r="FC308" s="515">
        <f t="shared" si="558"/>
        <v>0</v>
      </c>
      <c r="FD308" s="515">
        <f t="shared" si="558"/>
        <v>0</v>
      </c>
      <c r="FE308" s="515">
        <f t="shared" si="558"/>
        <v>0</v>
      </c>
      <c r="FF308" s="515">
        <f t="shared" si="558"/>
        <v>0</v>
      </c>
      <c r="FG308" s="515">
        <f t="shared" si="558"/>
        <v>0</v>
      </c>
      <c r="FH308" s="515">
        <f t="shared" si="558"/>
        <v>0</v>
      </c>
      <c r="FI308" s="515">
        <f t="shared" si="558"/>
        <v>0</v>
      </c>
      <c r="FJ308" s="515">
        <f t="shared" si="558"/>
        <v>0</v>
      </c>
      <c r="FK308" s="515">
        <f t="shared" si="558"/>
        <v>0</v>
      </c>
      <c r="FL308" s="515">
        <f t="shared" si="558"/>
        <v>0</v>
      </c>
      <c r="FM308" s="515">
        <f t="shared" si="558"/>
        <v>0</v>
      </c>
      <c r="FN308" s="515">
        <f t="shared" si="558"/>
        <v>0</v>
      </c>
      <c r="FO308" s="515">
        <f t="shared" si="558"/>
        <v>0</v>
      </c>
      <c r="FP308" s="515">
        <f t="shared" si="558"/>
        <v>0</v>
      </c>
      <c r="FQ308" s="515">
        <f t="shared" si="558"/>
        <v>0</v>
      </c>
      <c r="FR308" s="515">
        <f t="shared" si="558"/>
        <v>0</v>
      </c>
      <c r="FS308" s="515">
        <f t="shared" si="558"/>
        <v>0</v>
      </c>
      <c r="FT308" s="515">
        <f t="shared" si="558"/>
        <v>0</v>
      </c>
      <c r="FU308" s="515">
        <f t="shared" si="558"/>
        <v>0</v>
      </c>
      <c r="FV308" s="515">
        <f t="shared" si="558"/>
        <v>0</v>
      </c>
      <c r="FW308" s="515">
        <f t="shared" si="558"/>
        <v>0</v>
      </c>
      <c r="FX308" s="515">
        <f t="shared" si="558"/>
        <v>0</v>
      </c>
      <c r="FY308" s="515">
        <f t="shared" si="558"/>
        <v>0</v>
      </c>
      <c r="FZ308" s="515">
        <f t="shared" si="558"/>
        <v>0</v>
      </c>
      <c r="GA308" s="515">
        <f t="shared" si="558"/>
        <v>0</v>
      </c>
      <c r="GB308" s="515">
        <f t="shared" si="558"/>
        <v>0</v>
      </c>
      <c r="GC308" s="515">
        <f t="shared" si="558"/>
        <v>0</v>
      </c>
      <c r="GD308" s="515">
        <f t="shared" si="558"/>
        <v>0</v>
      </c>
      <c r="GE308" s="515">
        <f t="shared" si="558"/>
        <v>0</v>
      </c>
      <c r="GF308" s="515">
        <f t="shared" si="558"/>
        <v>0</v>
      </c>
      <c r="GG308" s="515">
        <f t="shared" si="558"/>
        <v>0</v>
      </c>
      <c r="GH308" s="515">
        <f t="shared" si="558"/>
        <v>0</v>
      </c>
      <c r="GI308" s="515">
        <f t="shared" si="558"/>
        <v>0</v>
      </c>
      <c r="GJ308" s="515">
        <f t="shared" si="558"/>
        <v>0</v>
      </c>
      <c r="GK308" s="515">
        <f t="shared" si="558"/>
        <v>0</v>
      </c>
      <c r="GL308" s="515">
        <f t="shared" si="558"/>
        <v>0</v>
      </c>
      <c r="GM308" s="515">
        <f t="shared" si="558"/>
        <v>0</v>
      </c>
      <c r="GN308" s="515">
        <f t="shared" ref="GN308:IY308" si="559">IF(GN$167=EOMONTH($E133,$R133*(1-$O133)),-FV($AE133,ROUNDDOWN(YEARFRAC($D$167,GN$167,1),0),,-($AC133*(1-$O133)+$AD133*$O133)*$B133,0),0)</f>
        <v>0</v>
      </c>
      <c r="GO308" s="515">
        <f t="shared" si="559"/>
        <v>0</v>
      </c>
      <c r="GP308" s="515">
        <f t="shared" si="559"/>
        <v>0</v>
      </c>
      <c r="GQ308" s="515">
        <f t="shared" si="559"/>
        <v>0</v>
      </c>
      <c r="GR308" s="515">
        <f t="shared" si="559"/>
        <v>0</v>
      </c>
      <c r="GS308" s="515">
        <f t="shared" si="559"/>
        <v>0</v>
      </c>
      <c r="GT308" s="515">
        <f t="shared" si="559"/>
        <v>0</v>
      </c>
      <c r="GU308" s="515">
        <f t="shared" si="559"/>
        <v>0</v>
      </c>
      <c r="GV308" s="515">
        <f t="shared" si="559"/>
        <v>0</v>
      </c>
      <c r="GW308" s="515">
        <f t="shared" si="559"/>
        <v>0</v>
      </c>
      <c r="GX308" s="515">
        <f t="shared" si="559"/>
        <v>0</v>
      </c>
      <c r="GY308" s="515">
        <f t="shared" si="559"/>
        <v>0</v>
      </c>
      <c r="GZ308" s="515">
        <f t="shared" si="559"/>
        <v>0</v>
      </c>
      <c r="HA308" s="515">
        <f t="shared" si="559"/>
        <v>0</v>
      </c>
      <c r="HB308" s="515">
        <f t="shared" si="559"/>
        <v>0</v>
      </c>
      <c r="HC308" s="515">
        <f t="shared" si="559"/>
        <v>0</v>
      </c>
      <c r="HD308" s="515">
        <f t="shared" si="559"/>
        <v>0</v>
      </c>
      <c r="HE308" s="515">
        <f t="shared" si="559"/>
        <v>0</v>
      </c>
      <c r="HF308" s="515">
        <f t="shared" si="559"/>
        <v>0</v>
      </c>
      <c r="HG308" s="515">
        <f t="shared" si="559"/>
        <v>0</v>
      </c>
      <c r="HH308" s="515">
        <f t="shared" si="559"/>
        <v>0</v>
      </c>
      <c r="HI308" s="515">
        <f t="shared" si="559"/>
        <v>0</v>
      </c>
      <c r="HJ308" s="515">
        <f t="shared" si="559"/>
        <v>0</v>
      </c>
      <c r="HK308" s="515">
        <f t="shared" si="559"/>
        <v>0</v>
      </c>
      <c r="HL308" s="515">
        <f t="shared" si="559"/>
        <v>0</v>
      </c>
      <c r="HM308" s="515">
        <f t="shared" si="559"/>
        <v>0</v>
      </c>
      <c r="HN308" s="515">
        <f t="shared" si="559"/>
        <v>0</v>
      </c>
      <c r="HO308" s="515">
        <f t="shared" si="559"/>
        <v>0</v>
      </c>
      <c r="HP308" s="515">
        <f t="shared" si="559"/>
        <v>0</v>
      </c>
      <c r="HQ308" s="515">
        <f t="shared" si="559"/>
        <v>0</v>
      </c>
      <c r="HR308" s="515">
        <f t="shared" si="559"/>
        <v>0</v>
      </c>
      <c r="HS308" s="515">
        <f t="shared" si="559"/>
        <v>0</v>
      </c>
      <c r="HT308" s="515">
        <f t="shared" si="559"/>
        <v>0</v>
      </c>
      <c r="HU308" s="515">
        <f t="shared" si="559"/>
        <v>0</v>
      </c>
      <c r="HV308" s="515">
        <f t="shared" si="559"/>
        <v>0</v>
      </c>
      <c r="HW308" s="515">
        <f t="shared" si="559"/>
        <v>0</v>
      </c>
      <c r="HX308" s="515">
        <f t="shared" si="559"/>
        <v>0</v>
      </c>
      <c r="HY308" s="515">
        <f t="shared" si="559"/>
        <v>0</v>
      </c>
      <c r="HZ308" s="515">
        <f t="shared" si="559"/>
        <v>0</v>
      </c>
      <c r="IA308" s="515">
        <f t="shared" si="559"/>
        <v>0</v>
      </c>
      <c r="IB308" s="515">
        <f t="shared" si="559"/>
        <v>0</v>
      </c>
      <c r="IC308" s="515">
        <f t="shared" si="559"/>
        <v>0</v>
      </c>
      <c r="ID308" s="515">
        <f t="shared" si="559"/>
        <v>0</v>
      </c>
      <c r="IE308" s="515">
        <f t="shared" si="559"/>
        <v>0</v>
      </c>
      <c r="IF308" s="515">
        <f t="shared" si="559"/>
        <v>0</v>
      </c>
      <c r="IG308" s="515">
        <f t="shared" si="559"/>
        <v>0</v>
      </c>
      <c r="IH308" s="515">
        <f t="shared" si="559"/>
        <v>0</v>
      </c>
      <c r="II308" s="515">
        <f t="shared" si="559"/>
        <v>0</v>
      </c>
      <c r="IJ308" s="515">
        <f t="shared" si="559"/>
        <v>0</v>
      </c>
      <c r="IK308" s="515">
        <f t="shared" si="559"/>
        <v>0</v>
      </c>
      <c r="IL308" s="515">
        <f t="shared" si="559"/>
        <v>0</v>
      </c>
      <c r="IM308" s="515">
        <f t="shared" si="559"/>
        <v>0</v>
      </c>
      <c r="IN308" s="515">
        <f t="shared" si="559"/>
        <v>0</v>
      </c>
      <c r="IO308" s="515">
        <f t="shared" si="559"/>
        <v>0</v>
      </c>
      <c r="IP308" s="515">
        <f t="shared" si="559"/>
        <v>0</v>
      </c>
      <c r="IQ308" s="515">
        <f t="shared" si="559"/>
        <v>0</v>
      </c>
      <c r="IR308" s="515">
        <f t="shared" si="559"/>
        <v>0</v>
      </c>
      <c r="IS308" s="515">
        <f t="shared" si="559"/>
        <v>0</v>
      </c>
      <c r="IT308" s="515">
        <f t="shared" si="559"/>
        <v>0</v>
      </c>
      <c r="IU308" s="515">
        <f t="shared" si="559"/>
        <v>0</v>
      </c>
      <c r="IV308" s="515">
        <f t="shared" si="559"/>
        <v>0</v>
      </c>
      <c r="IW308" s="515">
        <f t="shared" si="559"/>
        <v>0</v>
      </c>
      <c r="IX308" s="515">
        <f t="shared" si="559"/>
        <v>0</v>
      </c>
      <c r="IY308" s="515">
        <f t="shared" si="559"/>
        <v>0</v>
      </c>
      <c r="IZ308" s="515">
        <f t="shared" ref="IZ308:LK308" si="560">IF(IZ$167=EOMONTH($E133,$R133*(1-$O133)),-FV($AE133,ROUNDDOWN(YEARFRAC($D$167,IZ$167,1),0),,-($AC133*(1-$O133)+$AD133*$O133)*$B133,0),0)</f>
        <v>0</v>
      </c>
      <c r="JA308" s="515">
        <f t="shared" si="560"/>
        <v>0</v>
      </c>
      <c r="JB308" s="515">
        <f t="shared" si="560"/>
        <v>0</v>
      </c>
      <c r="JC308" s="515">
        <f t="shared" si="560"/>
        <v>0</v>
      </c>
      <c r="JD308" s="515">
        <f t="shared" si="560"/>
        <v>0</v>
      </c>
      <c r="JE308" s="515">
        <f t="shared" si="560"/>
        <v>0</v>
      </c>
      <c r="JF308" s="515">
        <f t="shared" si="560"/>
        <v>0</v>
      </c>
      <c r="JG308" s="515">
        <f t="shared" si="560"/>
        <v>0</v>
      </c>
      <c r="JH308" s="515">
        <f t="shared" si="560"/>
        <v>0</v>
      </c>
      <c r="JI308" s="515">
        <f t="shared" si="560"/>
        <v>0</v>
      </c>
      <c r="JJ308" s="515">
        <f t="shared" si="560"/>
        <v>0</v>
      </c>
      <c r="JK308" s="515">
        <f t="shared" si="560"/>
        <v>0</v>
      </c>
      <c r="JL308" s="515">
        <f t="shared" si="560"/>
        <v>0</v>
      </c>
      <c r="JM308" s="515">
        <f t="shared" si="560"/>
        <v>0</v>
      </c>
      <c r="JN308" s="515">
        <f t="shared" si="560"/>
        <v>0</v>
      </c>
      <c r="JO308" s="515">
        <f t="shared" si="560"/>
        <v>0</v>
      </c>
      <c r="JP308" s="515">
        <f t="shared" si="560"/>
        <v>0</v>
      </c>
      <c r="JQ308" s="515">
        <f t="shared" si="560"/>
        <v>0</v>
      </c>
      <c r="JR308" s="515">
        <f t="shared" si="560"/>
        <v>0</v>
      </c>
      <c r="JS308" s="515">
        <f t="shared" si="560"/>
        <v>0</v>
      </c>
      <c r="JT308" s="515">
        <f t="shared" si="560"/>
        <v>0</v>
      </c>
      <c r="JU308" s="515">
        <f t="shared" si="560"/>
        <v>0</v>
      </c>
      <c r="JV308" s="515">
        <f t="shared" si="560"/>
        <v>0</v>
      </c>
      <c r="JW308" s="515">
        <f t="shared" si="560"/>
        <v>0</v>
      </c>
      <c r="JX308" s="515">
        <f t="shared" si="560"/>
        <v>0</v>
      </c>
      <c r="JY308" s="515">
        <f t="shared" si="560"/>
        <v>0</v>
      </c>
      <c r="JZ308" s="515">
        <f t="shared" si="560"/>
        <v>0</v>
      </c>
      <c r="KA308" s="515">
        <f t="shared" si="560"/>
        <v>0</v>
      </c>
      <c r="KB308" s="515">
        <f t="shared" si="560"/>
        <v>0</v>
      </c>
      <c r="KC308" s="515">
        <f t="shared" si="560"/>
        <v>0</v>
      </c>
      <c r="KD308" s="515">
        <f t="shared" si="560"/>
        <v>0</v>
      </c>
      <c r="KE308" s="515">
        <f t="shared" si="560"/>
        <v>0</v>
      </c>
      <c r="KF308" s="515">
        <f t="shared" si="560"/>
        <v>0</v>
      </c>
      <c r="KG308" s="515">
        <f t="shared" si="560"/>
        <v>0</v>
      </c>
      <c r="KH308" s="515">
        <f t="shared" si="560"/>
        <v>0</v>
      </c>
      <c r="KI308" s="515">
        <f t="shared" si="560"/>
        <v>0</v>
      </c>
      <c r="KJ308" s="515">
        <f t="shared" si="560"/>
        <v>0</v>
      </c>
      <c r="KK308" s="515">
        <f t="shared" si="560"/>
        <v>0</v>
      </c>
      <c r="KL308" s="515">
        <f t="shared" si="560"/>
        <v>0</v>
      </c>
      <c r="KM308" s="515">
        <f t="shared" si="560"/>
        <v>0</v>
      </c>
      <c r="KN308" s="515">
        <f t="shared" si="560"/>
        <v>0</v>
      </c>
      <c r="KO308" s="515">
        <f t="shared" si="560"/>
        <v>0</v>
      </c>
      <c r="KP308" s="515">
        <f t="shared" si="560"/>
        <v>0</v>
      </c>
      <c r="KQ308" s="515">
        <f t="shared" si="560"/>
        <v>0</v>
      </c>
      <c r="KR308" s="515">
        <f t="shared" si="560"/>
        <v>0</v>
      </c>
      <c r="KS308" s="515">
        <f t="shared" si="560"/>
        <v>0</v>
      </c>
      <c r="KT308" s="515">
        <f t="shared" si="560"/>
        <v>0</v>
      </c>
      <c r="KU308" s="515">
        <f t="shared" si="560"/>
        <v>0</v>
      </c>
      <c r="KV308" s="515">
        <f t="shared" si="560"/>
        <v>0</v>
      </c>
      <c r="KW308" s="515">
        <f t="shared" si="560"/>
        <v>0</v>
      </c>
      <c r="KX308" s="515">
        <f t="shared" si="560"/>
        <v>0</v>
      </c>
      <c r="KY308" s="515">
        <f t="shared" si="560"/>
        <v>0</v>
      </c>
      <c r="KZ308" s="515">
        <f t="shared" si="560"/>
        <v>0</v>
      </c>
      <c r="LA308" s="515">
        <f t="shared" si="560"/>
        <v>0</v>
      </c>
      <c r="LB308" s="515">
        <f t="shared" si="560"/>
        <v>0</v>
      </c>
      <c r="LC308" s="515">
        <f t="shared" si="560"/>
        <v>0</v>
      </c>
      <c r="LD308" s="515">
        <f t="shared" si="560"/>
        <v>0</v>
      </c>
      <c r="LE308" s="515">
        <f t="shared" si="560"/>
        <v>0</v>
      </c>
      <c r="LF308" s="515">
        <f t="shared" si="560"/>
        <v>0</v>
      </c>
      <c r="LG308" s="515">
        <f t="shared" si="560"/>
        <v>0</v>
      </c>
      <c r="LH308" s="515">
        <f t="shared" si="560"/>
        <v>0</v>
      </c>
      <c r="LI308" s="515">
        <f t="shared" si="560"/>
        <v>0</v>
      </c>
      <c r="LJ308" s="515">
        <f t="shared" si="560"/>
        <v>0</v>
      </c>
      <c r="LK308" s="515">
        <f t="shared" si="560"/>
        <v>0</v>
      </c>
      <c r="LL308" s="515">
        <f t="shared" ref="LL308:NK308" si="561">IF(LL$167=EOMONTH($E133,$R133*(1-$O133)),-FV($AE133,ROUNDDOWN(YEARFRAC($D$167,LL$167,1),0),,-($AC133*(1-$O133)+$AD133*$O133)*$B133,0),0)</f>
        <v>0</v>
      </c>
      <c r="LM308" s="515">
        <f t="shared" si="561"/>
        <v>0</v>
      </c>
      <c r="LN308" s="515">
        <f t="shared" si="561"/>
        <v>0</v>
      </c>
      <c r="LO308" s="515">
        <f t="shared" si="561"/>
        <v>0</v>
      </c>
      <c r="LP308" s="515">
        <f t="shared" si="561"/>
        <v>0</v>
      </c>
      <c r="LQ308" s="515">
        <f t="shared" si="561"/>
        <v>0</v>
      </c>
      <c r="LR308" s="515">
        <f t="shared" si="561"/>
        <v>0</v>
      </c>
      <c r="LS308" s="515">
        <f t="shared" si="561"/>
        <v>0</v>
      </c>
      <c r="LT308" s="515">
        <f t="shared" si="561"/>
        <v>0</v>
      </c>
      <c r="LU308" s="515">
        <f t="shared" si="561"/>
        <v>0</v>
      </c>
      <c r="LV308" s="515">
        <f t="shared" si="561"/>
        <v>0</v>
      </c>
      <c r="LW308" s="515">
        <f t="shared" si="561"/>
        <v>0</v>
      </c>
      <c r="LX308" s="515">
        <f t="shared" si="561"/>
        <v>0</v>
      </c>
      <c r="LY308" s="515">
        <f t="shared" si="561"/>
        <v>0</v>
      </c>
      <c r="LZ308" s="515">
        <f t="shared" si="561"/>
        <v>0</v>
      </c>
      <c r="MA308" s="515">
        <f t="shared" si="561"/>
        <v>0</v>
      </c>
      <c r="MB308" s="515">
        <f t="shared" si="561"/>
        <v>0</v>
      </c>
      <c r="MC308" s="515">
        <f t="shared" si="561"/>
        <v>0</v>
      </c>
      <c r="MD308" s="515">
        <f t="shared" si="561"/>
        <v>0</v>
      </c>
      <c r="ME308" s="515">
        <f t="shared" si="561"/>
        <v>0</v>
      </c>
      <c r="MF308" s="515">
        <f t="shared" si="561"/>
        <v>0</v>
      </c>
      <c r="MG308" s="515">
        <f t="shared" si="561"/>
        <v>0</v>
      </c>
      <c r="MH308" s="515">
        <f t="shared" si="561"/>
        <v>0</v>
      </c>
      <c r="MI308" s="515">
        <f t="shared" si="561"/>
        <v>0</v>
      </c>
      <c r="MJ308" s="515">
        <f t="shared" si="561"/>
        <v>0</v>
      </c>
      <c r="MK308" s="515">
        <f t="shared" si="561"/>
        <v>0</v>
      </c>
      <c r="ML308" s="515">
        <f t="shared" si="561"/>
        <v>0</v>
      </c>
      <c r="MM308" s="515">
        <f t="shared" si="561"/>
        <v>0</v>
      </c>
      <c r="MN308" s="515">
        <f t="shared" si="561"/>
        <v>0</v>
      </c>
      <c r="MO308" s="515">
        <f t="shared" si="561"/>
        <v>0</v>
      </c>
      <c r="MP308" s="515">
        <f t="shared" si="561"/>
        <v>0</v>
      </c>
      <c r="MQ308" s="515">
        <f t="shared" si="561"/>
        <v>0</v>
      </c>
      <c r="MR308" s="515">
        <f t="shared" si="561"/>
        <v>0</v>
      </c>
      <c r="MS308" s="515">
        <f t="shared" si="561"/>
        <v>0</v>
      </c>
      <c r="MT308" s="515">
        <f t="shared" si="561"/>
        <v>0</v>
      </c>
      <c r="MU308" s="515">
        <f t="shared" si="561"/>
        <v>0</v>
      </c>
      <c r="MV308" s="515">
        <f t="shared" si="561"/>
        <v>0</v>
      </c>
      <c r="MW308" s="515">
        <f t="shared" si="561"/>
        <v>0</v>
      </c>
      <c r="MX308" s="515">
        <f t="shared" si="561"/>
        <v>0</v>
      </c>
      <c r="MY308" s="515">
        <f t="shared" si="561"/>
        <v>0</v>
      </c>
      <c r="MZ308" s="515">
        <f t="shared" si="561"/>
        <v>0</v>
      </c>
      <c r="NA308" s="515">
        <f t="shared" si="561"/>
        <v>0</v>
      </c>
      <c r="NB308" s="515">
        <f t="shared" si="561"/>
        <v>0</v>
      </c>
      <c r="NC308" s="515">
        <f t="shared" si="561"/>
        <v>0</v>
      </c>
      <c r="ND308" s="515">
        <f t="shared" si="561"/>
        <v>0</v>
      </c>
      <c r="NE308" s="515">
        <f t="shared" si="561"/>
        <v>0</v>
      </c>
      <c r="NF308" s="515">
        <f t="shared" si="561"/>
        <v>0</v>
      </c>
      <c r="NG308" s="515">
        <f t="shared" si="561"/>
        <v>0</v>
      </c>
      <c r="NH308" s="515">
        <f t="shared" si="561"/>
        <v>0</v>
      </c>
      <c r="NI308" s="515">
        <f t="shared" si="561"/>
        <v>0</v>
      </c>
      <c r="NJ308" s="515">
        <f t="shared" si="561"/>
        <v>0</v>
      </c>
      <c r="NK308" s="518">
        <f t="shared" si="561"/>
        <v>0</v>
      </c>
    </row>
    <row r="309" spans="1:375" s="384" customFormat="1" ht="13.8" x14ac:dyDescent="0.3">
      <c r="A309" s="517">
        <f t="shared" si="513"/>
        <v>0</v>
      </c>
      <c r="B309" s="421" t="s">
        <v>339</v>
      </c>
      <c r="C309" s="514" t="s">
        <v>342</v>
      </c>
      <c r="D309" s="515">
        <f t="shared" ref="D309:BO309" si="562">IF(D$167=EOMONTH($E133,$R133*(1-$O133)),SUMIFS($D302:$NK302,$D$167:$NK$167,"&gt;"&amp;EOMONTH($E133,$R133*(1-$O133)+$S133*(1-$O133)+$T133*$O133),$D$167:$NK$167,"&lt;="&amp;EOMONTH($E133,$R133*(1-$O133)+60))*-($AF133*(1-$O133)+$AH133*$O133)+SUMIFS($D302:$NK302,$D$167:$NK$167,"&gt;"&amp;EOMONTH($E133,$R133*(1-$O133)+60),$D$167:$NK$167,"&lt;="&amp;EOMONTH($E133,$R133*(1-$O133)+300))*-($AG133*(1-$O133)+$AI133*$O133),0)</f>
        <v>0</v>
      </c>
      <c r="E309" s="515">
        <f t="shared" si="562"/>
        <v>0</v>
      </c>
      <c r="F309" s="515">
        <f t="shared" si="562"/>
        <v>0</v>
      </c>
      <c r="G309" s="515">
        <f t="shared" si="562"/>
        <v>0</v>
      </c>
      <c r="H309" s="515">
        <f t="shared" si="562"/>
        <v>0</v>
      </c>
      <c r="I309" s="515">
        <f t="shared" si="562"/>
        <v>0</v>
      </c>
      <c r="J309" s="515">
        <f t="shared" si="562"/>
        <v>0</v>
      </c>
      <c r="K309" s="515">
        <f t="shared" si="562"/>
        <v>0</v>
      </c>
      <c r="L309" s="515">
        <f t="shared" si="562"/>
        <v>0</v>
      </c>
      <c r="M309" s="515">
        <f t="shared" si="562"/>
        <v>0</v>
      </c>
      <c r="N309" s="515">
        <f t="shared" si="562"/>
        <v>0</v>
      </c>
      <c r="O309" s="515">
        <f t="shared" si="562"/>
        <v>0</v>
      </c>
      <c r="P309" s="515">
        <f t="shared" si="562"/>
        <v>0</v>
      </c>
      <c r="Q309" s="515">
        <f t="shared" si="562"/>
        <v>0</v>
      </c>
      <c r="R309" s="515">
        <f t="shared" si="562"/>
        <v>0</v>
      </c>
      <c r="S309" s="515">
        <f t="shared" si="562"/>
        <v>0</v>
      </c>
      <c r="T309" s="515">
        <f t="shared" si="562"/>
        <v>0</v>
      </c>
      <c r="U309" s="515">
        <f t="shared" si="562"/>
        <v>0</v>
      </c>
      <c r="V309" s="515">
        <f t="shared" si="562"/>
        <v>0</v>
      </c>
      <c r="W309" s="515">
        <f t="shared" si="562"/>
        <v>0</v>
      </c>
      <c r="X309" s="515">
        <f t="shared" si="562"/>
        <v>0</v>
      </c>
      <c r="Y309" s="515">
        <f t="shared" si="562"/>
        <v>0</v>
      </c>
      <c r="Z309" s="515">
        <f t="shared" si="562"/>
        <v>0</v>
      </c>
      <c r="AA309" s="515">
        <f t="shared" si="562"/>
        <v>0</v>
      </c>
      <c r="AB309" s="515">
        <f t="shared" si="562"/>
        <v>0</v>
      </c>
      <c r="AC309" s="515">
        <f t="shared" si="562"/>
        <v>0</v>
      </c>
      <c r="AD309" s="515">
        <f t="shared" si="562"/>
        <v>0</v>
      </c>
      <c r="AE309" s="515">
        <f t="shared" si="562"/>
        <v>0</v>
      </c>
      <c r="AF309" s="515">
        <f t="shared" si="562"/>
        <v>0</v>
      </c>
      <c r="AG309" s="515">
        <f t="shared" si="562"/>
        <v>0</v>
      </c>
      <c r="AH309" s="515">
        <f t="shared" si="562"/>
        <v>0</v>
      </c>
      <c r="AI309" s="515">
        <f t="shared" si="562"/>
        <v>0</v>
      </c>
      <c r="AJ309" s="515">
        <f t="shared" si="562"/>
        <v>0</v>
      </c>
      <c r="AK309" s="515">
        <f t="shared" si="562"/>
        <v>0</v>
      </c>
      <c r="AL309" s="515">
        <f t="shared" si="562"/>
        <v>0</v>
      </c>
      <c r="AM309" s="515">
        <f t="shared" si="562"/>
        <v>0</v>
      </c>
      <c r="AN309" s="515">
        <f t="shared" si="562"/>
        <v>0</v>
      </c>
      <c r="AO309" s="515">
        <f t="shared" si="562"/>
        <v>0</v>
      </c>
      <c r="AP309" s="515">
        <f t="shared" si="562"/>
        <v>0</v>
      </c>
      <c r="AQ309" s="515">
        <f t="shared" si="562"/>
        <v>0</v>
      </c>
      <c r="AR309" s="515">
        <f t="shared" si="562"/>
        <v>0</v>
      </c>
      <c r="AS309" s="515">
        <f t="shared" si="562"/>
        <v>0</v>
      </c>
      <c r="AT309" s="515">
        <f t="shared" si="562"/>
        <v>0</v>
      </c>
      <c r="AU309" s="515">
        <f t="shared" si="562"/>
        <v>0</v>
      </c>
      <c r="AV309" s="515">
        <f t="shared" si="562"/>
        <v>0</v>
      </c>
      <c r="AW309" s="515">
        <f t="shared" si="562"/>
        <v>0</v>
      </c>
      <c r="AX309" s="515">
        <f t="shared" si="562"/>
        <v>0</v>
      </c>
      <c r="AY309" s="515">
        <f t="shared" si="562"/>
        <v>0</v>
      </c>
      <c r="AZ309" s="515">
        <f t="shared" si="562"/>
        <v>0</v>
      </c>
      <c r="BA309" s="515">
        <f t="shared" si="562"/>
        <v>0</v>
      </c>
      <c r="BB309" s="515">
        <f t="shared" si="562"/>
        <v>0</v>
      </c>
      <c r="BC309" s="515">
        <f t="shared" si="562"/>
        <v>0</v>
      </c>
      <c r="BD309" s="515">
        <f t="shared" si="562"/>
        <v>0</v>
      </c>
      <c r="BE309" s="515">
        <f t="shared" si="562"/>
        <v>0</v>
      </c>
      <c r="BF309" s="515">
        <f t="shared" si="562"/>
        <v>0</v>
      </c>
      <c r="BG309" s="515">
        <f t="shared" si="562"/>
        <v>0</v>
      </c>
      <c r="BH309" s="515">
        <f t="shared" si="562"/>
        <v>0</v>
      </c>
      <c r="BI309" s="515">
        <f t="shared" si="562"/>
        <v>0</v>
      </c>
      <c r="BJ309" s="515">
        <f t="shared" si="562"/>
        <v>0</v>
      </c>
      <c r="BK309" s="515">
        <f t="shared" si="562"/>
        <v>0</v>
      </c>
      <c r="BL309" s="515">
        <f t="shared" si="562"/>
        <v>0</v>
      </c>
      <c r="BM309" s="515">
        <f t="shared" si="562"/>
        <v>0</v>
      </c>
      <c r="BN309" s="515">
        <f t="shared" si="562"/>
        <v>0</v>
      </c>
      <c r="BO309" s="515">
        <f t="shared" si="562"/>
        <v>0</v>
      </c>
      <c r="BP309" s="515">
        <f t="shared" ref="BP309:EA309" si="563">IF(BP$167=EOMONTH($E133,$R133*(1-$O133)),SUMIFS($D302:$NK302,$D$167:$NK$167,"&gt;"&amp;EOMONTH($E133,$R133*(1-$O133)+$S133*(1-$O133)+$T133*$O133),$D$167:$NK$167,"&lt;="&amp;EOMONTH($E133,$R133*(1-$O133)+60))*-($AF133*(1-$O133)+$AH133*$O133)+SUMIFS($D302:$NK302,$D$167:$NK$167,"&gt;"&amp;EOMONTH($E133,$R133*(1-$O133)+60),$D$167:$NK$167,"&lt;="&amp;EOMONTH($E133,$R133*(1-$O133)+300))*-($AG133*(1-$O133)+$AI133*$O133),0)</f>
        <v>0</v>
      </c>
      <c r="BQ309" s="515">
        <f t="shared" si="563"/>
        <v>0</v>
      </c>
      <c r="BR309" s="515">
        <f t="shared" si="563"/>
        <v>0</v>
      </c>
      <c r="BS309" s="515">
        <f t="shared" si="563"/>
        <v>0</v>
      </c>
      <c r="BT309" s="515">
        <f t="shared" si="563"/>
        <v>0</v>
      </c>
      <c r="BU309" s="515">
        <f t="shared" si="563"/>
        <v>0</v>
      </c>
      <c r="BV309" s="515">
        <f t="shared" si="563"/>
        <v>0</v>
      </c>
      <c r="BW309" s="515">
        <f t="shared" si="563"/>
        <v>0</v>
      </c>
      <c r="BX309" s="515">
        <f t="shared" si="563"/>
        <v>0</v>
      </c>
      <c r="BY309" s="515">
        <f t="shared" si="563"/>
        <v>0</v>
      </c>
      <c r="BZ309" s="515">
        <f t="shared" si="563"/>
        <v>0</v>
      </c>
      <c r="CA309" s="515">
        <f t="shared" si="563"/>
        <v>0</v>
      </c>
      <c r="CB309" s="515">
        <f t="shared" si="563"/>
        <v>0</v>
      </c>
      <c r="CC309" s="515">
        <f t="shared" si="563"/>
        <v>0</v>
      </c>
      <c r="CD309" s="515">
        <f t="shared" si="563"/>
        <v>0</v>
      </c>
      <c r="CE309" s="515">
        <f t="shared" si="563"/>
        <v>0</v>
      </c>
      <c r="CF309" s="515">
        <f t="shared" si="563"/>
        <v>0</v>
      </c>
      <c r="CG309" s="515">
        <f t="shared" si="563"/>
        <v>0</v>
      </c>
      <c r="CH309" s="515">
        <f t="shared" si="563"/>
        <v>0</v>
      </c>
      <c r="CI309" s="515">
        <f t="shared" si="563"/>
        <v>0</v>
      </c>
      <c r="CJ309" s="515">
        <f t="shared" si="563"/>
        <v>0</v>
      </c>
      <c r="CK309" s="515">
        <f t="shared" si="563"/>
        <v>0</v>
      </c>
      <c r="CL309" s="515">
        <f t="shared" si="563"/>
        <v>0</v>
      </c>
      <c r="CM309" s="515">
        <f t="shared" si="563"/>
        <v>0</v>
      </c>
      <c r="CN309" s="515">
        <f t="shared" si="563"/>
        <v>0</v>
      </c>
      <c r="CO309" s="515">
        <f t="shared" si="563"/>
        <v>0</v>
      </c>
      <c r="CP309" s="515">
        <f t="shared" si="563"/>
        <v>0</v>
      </c>
      <c r="CQ309" s="515">
        <f t="shared" si="563"/>
        <v>0</v>
      </c>
      <c r="CR309" s="515">
        <f t="shared" si="563"/>
        <v>0</v>
      </c>
      <c r="CS309" s="515">
        <f t="shared" si="563"/>
        <v>0</v>
      </c>
      <c r="CT309" s="515">
        <f t="shared" si="563"/>
        <v>0</v>
      </c>
      <c r="CU309" s="515">
        <f t="shared" si="563"/>
        <v>0</v>
      </c>
      <c r="CV309" s="515">
        <f t="shared" si="563"/>
        <v>0</v>
      </c>
      <c r="CW309" s="515">
        <f t="shared" si="563"/>
        <v>0</v>
      </c>
      <c r="CX309" s="515">
        <f t="shared" si="563"/>
        <v>0</v>
      </c>
      <c r="CY309" s="515">
        <f t="shared" si="563"/>
        <v>0</v>
      </c>
      <c r="CZ309" s="515">
        <f t="shared" si="563"/>
        <v>0</v>
      </c>
      <c r="DA309" s="515">
        <f t="shared" si="563"/>
        <v>0</v>
      </c>
      <c r="DB309" s="515">
        <f t="shared" si="563"/>
        <v>0</v>
      </c>
      <c r="DC309" s="515">
        <f t="shared" si="563"/>
        <v>0</v>
      </c>
      <c r="DD309" s="515">
        <f t="shared" si="563"/>
        <v>0</v>
      </c>
      <c r="DE309" s="515">
        <f t="shared" si="563"/>
        <v>0</v>
      </c>
      <c r="DF309" s="515">
        <f t="shared" si="563"/>
        <v>0</v>
      </c>
      <c r="DG309" s="515">
        <f t="shared" si="563"/>
        <v>0</v>
      </c>
      <c r="DH309" s="515">
        <f t="shared" si="563"/>
        <v>0</v>
      </c>
      <c r="DI309" s="515">
        <f t="shared" si="563"/>
        <v>0</v>
      </c>
      <c r="DJ309" s="515">
        <f t="shared" si="563"/>
        <v>0</v>
      </c>
      <c r="DK309" s="515">
        <f t="shared" si="563"/>
        <v>0</v>
      </c>
      <c r="DL309" s="515">
        <f t="shared" si="563"/>
        <v>0</v>
      </c>
      <c r="DM309" s="515">
        <f t="shared" si="563"/>
        <v>0</v>
      </c>
      <c r="DN309" s="515">
        <f t="shared" si="563"/>
        <v>0</v>
      </c>
      <c r="DO309" s="515">
        <f t="shared" si="563"/>
        <v>0</v>
      </c>
      <c r="DP309" s="515">
        <f t="shared" si="563"/>
        <v>0</v>
      </c>
      <c r="DQ309" s="515">
        <f t="shared" si="563"/>
        <v>0</v>
      </c>
      <c r="DR309" s="515">
        <f t="shared" si="563"/>
        <v>0</v>
      </c>
      <c r="DS309" s="515">
        <f t="shared" si="563"/>
        <v>0</v>
      </c>
      <c r="DT309" s="515">
        <f t="shared" si="563"/>
        <v>0</v>
      </c>
      <c r="DU309" s="515">
        <f t="shared" si="563"/>
        <v>0</v>
      </c>
      <c r="DV309" s="515">
        <f t="shared" si="563"/>
        <v>0</v>
      </c>
      <c r="DW309" s="515">
        <f t="shared" si="563"/>
        <v>0</v>
      </c>
      <c r="DX309" s="515">
        <f t="shared" si="563"/>
        <v>0</v>
      </c>
      <c r="DY309" s="515">
        <f t="shared" si="563"/>
        <v>0</v>
      </c>
      <c r="DZ309" s="515">
        <f t="shared" si="563"/>
        <v>0</v>
      </c>
      <c r="EA309" s="515">
        <f t="shared" si="563"/>
        <v>0</v>
      </c>
      <c r="EB309" s="515">
        <f t="shared" ref="EB309:GM309" si="564">IF(EB$167=EOMONTH($E133,$R133*(1-$O133)),SUMIFS($D302:$NK302,$D$167:$NK$167,"&gt;"&amp;EOMONTH($E133,$R133*(1-$O133)+$S133*(1-$O133)+$T133*$O133),$D$167:$NK$167,"&lt;="&amp;EOMONTH($E133,$R133*(1-$O133)+60))*-($AF133*(1-$O133)+$AH133*$O133)+SUMIFS($D302:$NK302,$D$167:$NK$167,"&gt;"&amp;EOMONTH($E133,$R133*(1-$O133)+60),$D$167:$NK$167,"&lt;="&amp;EOMONTH($E133,$R133*(1-$O133)+300))*-($AG133*(1-$O133)+$AI133*$O133),0)</f>
        <v>0</v>
      </c>
      <c r="EC309" s="515">
        <f t="shared" si="564"/>
        <v>0</v>
      </c>
      <c r="ED309" s="515">
        <f t="shared" si="564"/>
        <v>0</v>
      </c>
      <c r="EE309" s="515">
        <f t="shared" si="564"/>
        <v>0</v>
      </c>
      <c r="EF309" s="515">
        <f t="shared" si="564"/>
        <v>0</v>
      </c>
      <c r="EG309" s="515">
        <f t="shared" si="564"/>
        <v>0</v>
      </c>
      <c r="EH309" s="515">
        <f t="shared" si="564"/>
        <v>0</v>
      </c>
      <c r="EI309" s="515">
        <f t="shared" si="564"/>
        <v>0</v>
      </c>
      <c r="EJ309" s="515">
        <f t="shared" si="564"/>
        <v>0</v>
      </c>
      <c r="EK309" s="515">
        <f t="shared" si="564"/>
        <v>0</v>
      </c>
      <c r="EL309" s="515">
        <f t="shared" si="564"/>
        <v>0</v>
      </c>
      <c r="EM309" s="515">
        <f t="shared" si="564"/>
        <v>0</v>
      </c>
      <c r="EN309" s="515">
        <f t="shared" si="564"/>
        <v>0</v>
      </c>
      <c r="EO309" s="515">
        <f t="shared" si="564"/>
        <v>0</v>
      </c>
      <c r="EP309" s="515">
        <f t="shared" si="564"/>
        <v>0</v>
      </c>
      <c r="EQ309" s="515">
        <f t="shared" si="564"/>
        <v>0</v>
      </c>
      <c r="ER309" s="515">
        <f t="shared" si="564"/>
        <v>0</v>
      </c>
      <c r="ES309" s="515">
        <f t="shared" si="564"/>
        <v>0</v>
      </c>
      <c r="ET309" s="515">
        <f t="shared" si="564"/>
        <v>0</v>
      </c>
      <c r="EU309" s="515">
        <f t="shared" si="564"/>
        <v>0</v>
      </c>
      <c r="EV309" s="515">
        <f t="shared" si="564"/>
        <v>0</v>
      </c>
      <c r="EW309" s="515">
        <f t="shared" si="564"/>
        <v>0</v>
      </c>
      <c r="EX309" s="515">
        <f t="shared" si="564"/>
        <v>0</v>
      </c>
      <c r="EY309" s="515">
        <f t="shared" si="564"/>
        <v>0</v>
      </c>
      <c r="EZ309" s="515">
        <f t="shared" si="564"/>
        <v>0</v>
      </c>
      <c r="FA309" s="515">
        <f t="shared" si="564"/>
        <v>0</v>
      </c>
      <c r="FB309" s="515">
        <f t="shared" si="564"/>
        <v>0</v>
      </c>
      <c r="FC309" s="515">
        <f t="shared" si="564"/>
        <v>0</v>
      </c>
      <c r="FD309" s="515">
        <f t="shared" si="564"/>
        <v>0</v>
      </c>
      <c r="FE309" s="515">
        <f t="shared" si="564"/>
        <v>0</v>
      </c>
      <c r="FF309" s="515">
        <f t="shared" si="564"/>
        <v>0</v>
      </c>
      <c r="FG309" s="515">
        <f t="shared" si="564"/>
        <v>0</v>
      </c>
      <c r="FH309" s="515">
        <f t="shared" si="564"/>
        <v>0</v>
      </c>
      <c r="FI309" s="515">
        <f t="shared" si="564"/>
        <v>0</v>
      </c>
      <c r="FJ309" s="515">
        <f t="shared" si="564"/>
        <v>0</v>
      </c>
      <c r="FK309" s="515">
        <f t="shared" si="564"/>
        <v>0</v>
      </c>
      <c r="FL309" s="515">
        <f t="shared" si="564"/>
        <v>0</v>
      </c>
      <c r="FM309" s="515">
        <f t="shared" si="564"/>
        <v>0</v>
      </c>
      <c r="FN309" s="515">
        <f t="shared" si="564"/>
        <v>0</v>
      </c>
      <c r="FO309" s="515">
        <f t="shared" si="564"/>
        <v>0</v>
      </c>
      <c r="FP309" s="515">
        <f t="shared" si="564"/>
        <v>0</v>
      </c>
      <c r="FQ309" s="515">
        <f t="shared" si="564"/>
        <v>0</v>
      </c>
      <c r="FR309" s="515">
        <f t="shared" si="564"/>
        <v>0</v>
      </c>
      <c r="FS309" s="515">
        <f t="shared" si="564"/>
        <v>0</v>
      </c>
      <c r="FT309" s="515">
        <f t="shared" si="564"/>
        <v>0</v>
      </c>
      <c r="FU309" s="515">
        <f t="shared" si="564"/>
        <v>0</v>
      </c>
      <c r="FV309" s="515">
        <f t="shared" si="564"/>
        <v>0</v>
      </c>
      <c r="FW309" s="515">
        <f t="shared" si="564"/>
        <v>0</v>
      </c>
      <c r="FX309" s="515">
        <f t="shared" si="564"/>
        <v>0</v>
      </c>
      <c r="FY309" s="515">
        <f t="shared" si="564"/>
        <v>0</v>
      </c>
      <c r="FZ309" s="515">
        <f t="shared" si="564"/>
        <v>0</v>
      </c>
      <c r="GA309" s="515">
        <f t="shared" si="564"/>
        <v>0</v>
      </c>
      <c r="GB309" s="515">
        <f t="shared" si="564"/>
        <v>0</v>
      </c>
      <c r="GC309" s="515">
        <f t="shared" si="564"/>
        <v>0</v>
      </c>
      <c r="GD309" s="515">
        <f t="shared" si="564"/>
        <v>0</v>
      </c>
      <c r="GE309" s="515">
        <f t="shared" si="564"/>
        <v>0</v>
      </c>
      <c r="GF309" s="515">
        <f t="shared" si="564"/>
        <v>0</v>
      </c>
      <c r="GG309" s="515">
        <f t="shared" si="564"/>
        <v>0</v>
      </c>
      <c r="GH309" s="515">
        <f t="shared" si="564"/>
        <v>0</v>
      </c>
      <c r="GI309" s="515">
        <f t="shared" si="564"/>
        <v>0</v>
      </c>
      <c r="GJ309" s="515">
        <f t="shared" si="564"/>
        <v>0</v>
      </c>
      <c r="GK309" s="515">
        <f t="shared" si="564"/>
        <v>0</v>
      </c>
      <c r="GL309" s="515">
        <f t="shared" si="564"/>
        <v>0</v>
      </c>
      <c r="GM309" s="515">
        <f t="shared" si="564"/>
        <v>0</v>
      </c>
      <c r="GN309" s="515">
        <f t="shared" ref="GN309:IY309" si="565">IF(GN$167=EOMONTH($E133,$R133*(1-$O133)),SUMIFS($D302:$NK302,$D$167:$NK$167,"&gt;"&amp;EOMONTH($E133,$R133*(1-$O133)+$S133*(1-$O133)+$T133*$O133),$D$167:$NK$167,"&lt;="&amp;EOMONTH($E133,$R133*(1-$O133)+60))*-($AF133*(1-$O133)+$AH133*$O133)+SUMIFS($D302:$NK302,$D$167:$NK$167,"&gt;"&amp;EOMONTH($E133,$R133*(1-$O133)+60),$D$167:$NK$167,"&lt;="&amp;EOMONTH($E133,$R133*(1-$O133)+300))*-($AG133*(1-$O133)+$AI133*$O133),0)</f>
        <v>0</v>
      </c>
      <c r="GO309" s="515">
        <f t="shared" si="565"/>
        <v>0</v>
      </c>
      <c r="GP309" s="515">
        <f t="shared" si="565"/>
        <v>0</v>
      </c>
      <c r="GQ309" s="515">
        <f t="shared" si="565"/>
        <v>0</v>
      </c>
      <c r="GR309" s="515">
        <f t="shared" si="565"/>
        <v>0</v>
      </c>
      <c r="GS309" s="515">
        <f t="shared" si="565"/>
        <v>0</v>
      </c>
      <c r="GT309" s="515">
        <f t="shared" si="565"/>
        <v>0</v>
      </c>
      <c r="GU309" s="515">
        <f t="shared" si="565"/>
        <v>0</v>
      </c>
      <c r="GV309" s="515">
        <f t="shared" si="565"/>
        <v>0</v>
      </c>
      <c r="GW309" s="515">
        <f t="shared" si="565"/>
        <v>0</v>
      </c>
      <c r="GX309" s="515">
        <f t="shared" si="565"/>
        <v>0</v>
      </c>
      <c r="GY309" s="515">
        <f t="shared" si="565"/>
        <v>0</v>
      </c>
      <c r="GZ309" s="515">
        <f t="shared" si="565"/>
        <v>0</v>
      </c>
      <c r="HA309" s="515">
        <f t="shared" si="565"/>
        <v>0</v>
      </c>
      <c r="HB309" s="515">
        <f t="shared" si="565"/>
        <v>0</v>
      </c>
      <c r="HC309" s="515">
        <f t="shared" si="565"/>
        <v>0</v>
      </c>
      <c r="HD309" s="515">
        <f t="shared" si="565"/>
        <v>0</v>
      </c>
      <c r="HE309" s="515">
        <f t="shared" si="565"/>
        <v>0</v>
      </c>
      <c r="HF309" s="515">
        <f t="shared" si="565"/>
        <v>0</v>
      </c>
      <c r="HG309" s="515">
        <f t="shared" si="565"/>
        <v>0</v>
      </c>
      <c r="HH309" s="515">
        <f t="shared" si="565"/>
        <v>0</v>
      </c>
      <c r="HI309" s="515">
        <f t="shared" si="565"/>
        <v>0</v>
      </c>
      <c r="HJ309" s="515">
        <f t="shared" si="565"/>
        <v>0</v>
      </c>
      <c r="HK309" s="515">
        <f t="shared" si="565"/>
        <v>0</v>
      </c>
      <c r="HL309" s="515">
        <f t="shared" si="565"/>
        <v>0</v>
      </c>
      <c r="HM309" s="515">
        <f t="shared" si="565"/>
        <v>0</v>
      </c>
      <c r="HN309" s="515">
        <f t="shared" si="565"/>
        <v>0</v>
      </c>
      <c r="HO309" s="515">
        <f t="shared" si="565"/>
        <v>0</v>
      </c>
      <c r="HP309" s="515">
        <f t="shared" si="565"/>
        <v>0</v>
      </c>
      <c r="HQ309" s="515">
        <f t="shared" si="565"/>
        <v>0</v>
      </c>
      <c r="HR309" s="515">
        <f t="shared" si="565"/>
        <v>0</v>
      </c>
      <c r="HS309" s="515">
        <f t="shared" si="565"/>
        <v>0</v>
      </c>
      <c r="HT309" s="515">
        <f t="shared" si="565"/>
        <v>0</v>
      </c>
      <c r="HU309" s="515">
        <f t="shared" si="565"/>
        <v>0</v>
      </c>
      <c r="HV309" s="515">
        <f t="shared" si="565"/>
        <v>0</v>
      </c>
      <c r="HW309" s="515">
        <f t="shared" si="565"/>
        <v>0</v>
      </c>
      <c r="HX309" s="515">
        <f t="shared" si="565"/>
        <v>0</v>
      </c>
      <c r="HY309" s="515">
        <f t="shared" si="565"/>
        <v>0</v>
      </c>
      <c r="HZ309" s="515">
        <f t="shared" si="565"/>
        <v>0</v>
      </c>
      <c r="IA309" s="515">
        <f t="shared" si="565"/>
        <v>0</v>
      </c>
      <c r="IB309" s="515">
        <f t="shared" si="565"/>
        <v>0</v>
      </c>
      <c r="IC309" s="515">
        <f t="shared" si="565"/>
        <v>0</v>
      </c>
      <c r="ID309" s="515">
        <f t="shared" si="565"/>
        <v>0</v>
      </c>
      <c r="IE309" s="515">
        <f t="shared" si="565"/>
        <v>0</v>
      </c>
      <c r="IF309" s="515">
        <f t="shared" si="565"/>
        <v>0</v>
      </c>
      <c r="IG309" s="515">
        <f t="shared" si="565"/>
        <v>0</v>
      </c>
      <c r="IH309" s="515">
        <f t="shared" si="565"/>
        <v>0</v>
      </c>
      <c r="II309" s="515">
        <f t="shared" si="565"/>
        <v>0</v>
      </c>
      <c r="IJ309" s="515">
        <f t="shared" si="565"/>
        <v>0</v>
      </c>
      <c r="IK309" s="515">
        <f t="shared" si="565"/>
        <v>0</v>
      </c>
      <c r="IL309" s="515">
        <f t="shared" si="565"/>
        <v>0</v>
      </c>
      <c r="IM309" s="515">
        <f t="shared" si="565"/>
        <v>0</v>
      </c>
      <c r="IN309" s="515">
        <f t="shared" si="565"/>
        <v>0</v>
      </c>
      <c r="IO309" s="515">
        <f t="shared" si="565"/>
        <v>0</v>
      </c>
      <c r="IP309" s="515">
        <f t="shared" si="565"/>
        <v>0</v>
      </c>
      <c r="IQ309" s="515">
        <f t="shared" si="565"/>
        <v>0</v>
      </c>
      <c r="IR309" s="515">
        <f t="shared" si="565"/>
        <v>0</v>
      </c>
      <c r="IS309" s="515">
        <f t="shared" si="565"/>
        <v>0</v>
      </c>
      <c r="IT309" s="515">
        <f t="shared" si="565"/>
        <v>0</v>
      </c>
      <c r="IU309" s="515">
        <f t="shared" si="565"/>
        <v>0</v>
      </c>
      <c r="IV309" s="515">
        <f t="shared" si="565"/>
        <v>0</v>
      </c>
      <c r="IW309" s="515">
        <f t="shared" si="565"/>
        <v>0</v>
      </c>
      <c r="IX309" s="515">
        <f t="shared" si="565"/>
        <v>0</v>
      </c>
      <c r="IY309" s="515">
        <f t="shared" si="565"/>
        <v>0</v>
      </c>
      <c r="IZ309" s="515">
        <f t="shared" ref="IZ309:LK309" si="566">IF(IZ$167=EOMONTH($E133,$R133*(1-$O133)),SUMIFS($D302:$NK302,$D$167:$NK$167,"&gt;"&amp;EOMONTH($E133,$R133*(1-$O133)+$S133*(1-$O133)+$T133*$O133),$D$167:$NK$167,"&lt;="&amp;EOMONTH($E133,$R133*(1-$O133)+60))*-($AF133*(1-$O133)+$AH133*$O133)+SUMIFS($D302:$NK302,$D$167:$NK$167,"&gt;"&amp;EOMONTH($E133,$R133*(1-$O133)+60),$D$167:$NK$167,"&lt;="&amp;EOMONTH($E133,$R133*(1-$O133)+300))*-($AG133*(1-$O133)+$AI133*$O133),0)</f>
        <v>0</v>
      </c>
      <c r="JA309" s="515">
        <f t="shared" si="566"/>
        <v>0</v>
      </c>
      <c r="JB309" s="515">
        <f t="shared" si="566"/>
        <v>0</v>
      </c>
      <c r="JC309" s="515">
        <f t="shared" si="566"/>
        <v>0</v>
      </c>
      <c r="JD309" s="515">
        <f t="shared" si="566"/>
        <v>0</v>
      </c>
      <c r="JE309" s="515">
        <f t="shared" si="566"/>
        <v>0</v>
      </c>
      <c r="JF309" s="515">
        <f t="shared" si="566"/>
        <v>0</v>
      </c>
      <c r="JG309" s="515">
        <f t="shared" si="566"/>
        <v>0</v>
      </c>
      <c r="JH309" s="515">
        <f t="shared" si="566"/>
        <v>0</v>
      </c>
      <c r="JI309" s="515">
        <f t="shared" si="566"/>
        <v>0</v>
      </c>
      <c r="JJ309" s="515">
        <f t="shared" si="566"/>
        <v>0</v>
      </c>
      <c r="JK309" s="515">
        <f t="shared" si="566"/>
        <v>0</v>
      </c>
      <c r="JL309" s="515">
        <f t="shared" si="566"/>
        <v>0</v>
      </c>
      <c r="JM309" s="515">
        <f t="shared" si="566"/>
        <v>0</v>
      </c>
      <c r="JN309" s="515">
        <f t="shared" si="566"/>
        <v>0</v>
      </c>
      <c r="JO309" s="515">
        <f t="shared" si="566"/>
        <v>0</v>
      </c>
      <c r="JP309" s="515">
        <f t="shared" si="566"/>
        <v>0</v>
      </c>
      <c r="JQ309" s="515">
        <f t="shared" si="566"/>
        <v>0</v>
      </c>
      <c r="JR309" s="515">
        <f t="shared" si="566"/>
        <v>0</v>
      </c>
      <c r="JS309" s="515">
        <f t="shared" si="566"/>
        <v>0</v>
      </c>
      <c r="JT309" s="515">
        <f t="shared" si="566"/>
        <v>0</v>
      </c>
      <c r="JU309" s="515">
        <f t="shared" si="566"/>
        <v>0</v>
      </c>
      <c r="JV309" s="515">
        <f t="shared" si="566"/>
        <v>0</v>
      </c>
      <c r="JW309" s="515">
        <f t="shared" si="566"/>
        <v>0</v>
      </c>
      <c r="JX309" s="515">
        <f t="shared" si="566"/>
        <v>0</v>
      </c>
      <c r="JY309" s="515">
        <f t="shared" si="566"/>
        <v>0</v>
      </c>
      <c r="JZ309" s="515">
        <f t="shared" si="566"/>
        <v>0</v>
      </c>
      <c r="KA309" s="515">
        <f t="shared" si="566"/>
        <v>0</v>
      </c>
      <c r="KB309" s="515">
        <f t="shared" si="566"/>
        <v>0</v>
      </c>
      <c r="KC309" s="515">
        <f t="shared" si="566"/>
        <v>0</v>
      </c>
      <c r="KD309" s="515">
        <f t="shared" si="566"/>
        <v>0</v>
      </c>
      <c r="KE309" s="515">
        <f t="shared" si="566"/>
        <v>0</v>
      </c>
      <c r="KF309" s="515">
        <f t="shared" si="566"/>
        <v>0</v>
      </c>
      <c r="KG309" s="515">
        <f t="shared" si="566"/>
        <v>0</v>
      </c>
      <c r="KH309" s="515">
        <f t="shared" si="566"/>
        <v>0</v>
      </c>
      <c r="KI309" s="515">
        <f t="shared" si="566"/>
        <v>0</v>
      </c>
      <c r="KJ309" s="515">
        <f t="shared" si="566"/>
        <v>0</v>
      </c>
      <c r="KK309" s="515">
        <f t="shared" si="566"/>
        <v>0</v>
      </c>
      <c r="KL309" s="515">
        <f t="shared" si="566"/>
        <v>0</v>
      </c>
      <c r="KM309" s="515">
        <f t="shared" si="566"/>
        <v>0</v>
      </c>
      <c r="KN309" s="515">
        <f t="shared" si="566"/>
        <v>0</v>
      </c>
      <c r="KO309" s="515">
        <f t="shared" si="566"/>
        <v>0</v>
      </c>
      <c r="KP309" s="515">
        <f t="shared" si="566"/>
        <v>0</v>
      </c>
      <c r="KQ309" s="515">
        <f t="shared" si="566"/>
        <v>0</v>
      </c>
      <c r="KR309" s="515">
        <f t="shared" si="566"/>
        <v>0</v>
      </c>
      <c r="KS309" s="515">
        <f t="shared" si="566"/>
        <v>0</v>
      </c>
      <c r="KT309" s="515">
        <f t="shared" si="566"/>
        <v>0</v>
      </c>
      <c r="KU309" s="515">
        <f t="shared" si="566"/>
        <v>0</v>
      </c>
      <c r="KV309" s="515">
        <f t="shared" si="566"/>
        <v>0</v>
      </c>
      <c r="KW309" s="515">
        <f t="shared" si="566"/>
        <v>0</v>
      </c>
      <c r="KX309" s="515">
        <f t="shared" si="566"/>
        <v>0</v>
      </c>
      <c r="KY309" s="515">
        <f t="shared" si="566"/>
        <v>0</v>
      </c>
      <c r="KZ309" s="515">
        <f t="shared" si="566"/>
        <v>0</v>
      </c>
      <c r="LA309" s="515">
        <f t="shared" si="566"/>
        <v>0</v>
      </c>
      <c r="LB309" s="515">
        <f t="shared" si="566"/>
        <v>0</v>
      </c>
      <c r="LC309" s="515">
        <f t="shared" si="566"/>
        <v>0</v>
      </c>
      <c r="LD309" s="515">
        <f t="shared" si="566"/>
        <v>0</v>
      </c>
      <c r="LE309" s="515">
        <f t="shared" si="566"/>
        <v>0</v>
      </c>
      <c r="LF309" s="515">
        <f t="shared" si="566"/>
        <v>0</v>
      </c>
      <c r="LG309" s="515">
        <f t="shared" si="566"/>
        <v>0</v>
      </c>
      <c r="LH309" s="515">
        <f t="shared" si="566"/>
        <v>0</v>
      </c>
      <c r="LI309" s="515">
        <f t="shared" si="566"/>
        <v>0</v>
      </c>
      <c r="LJ309" s="515">
        <f t="shared" si="566"/>
        <v>0</v>
      </c>
      <c r="LK309" s="515">
        <f t="shared" si="566"/>
        <v>0</v>
      </c>
      <c r="LL309" s="515">
        <f t="shared" ref="LL309:NK309" si="567">IF(LL$167=EOMONTH($E133,$R133*(1-$O133)),SUMIFS($D302:$NK302,$D$167:$NK$167,"&gt;"&amp;EOMONTH($E133,$R133*(1-$O133)+$S133*(1-$O133)+$T133*$O133),$D$167:$NK$167,"&lt;="&amp;EOMONTH($E133,$R133*(1-$O133)+60))*-($AF133*(1-$O133)+$AH133*$O133)+SUMIFS($D302:$NK302,$D$167:$NK$167,"&gt;"&amp;EOMONTH($E133,$R133*(1-$O133)+60),$D$167:$NK$167,"&lt;="&amp;EOMONTH($E133,$R133*(1-$O133)+300))*-($AG133*(1-$O133)+$AI133*$O133),0)</f>
        <v>0</v>
      </c>
      <c r="LM309" s="515">
        <f t="shared" si="567"/>
        <v>0</v>
      </c>
      <c r="LN309" s="515">
        <f t="shared" si="567"/>
        <v>0</v>
      </c>
      <c r="LO309" s="515">
        <f t="shared" si="567"/>
        <v>0</v>
      </c>
      <c r="LP309" s="515">
        <f t="shared" si="567"/>
        <v>0</v>
      </c>
      <c r="LQ309" s="515">
        <f t="shared" si="567"/>
        <v>0</v>
      </c>
      <c r="LR309" s="515">
        <f t="shared" si="567"/>
        <v>0</v>
      </c>
      <c r="LS309" s="515">
        <f t="shared" si="567"/>
        <v>0</v>
      </c>
      <c r="LT309" s="515">
        <f t="shared" si="567"/>
        <v>0</v>
      </c>
      <c r="LU309" s="515">
        <f t="shared" si="567"/>
        <v>0</v>
      </c>
      <c r="LV309" s="515">
        <f t="shared" si="567"/>
        <v>0</v>
      </c>
      <c r="LW309" s="515">
        <f t="shared" si="567"/>
        <v>0</v>
      </c>
      <c r="LX309" s="515">
        <f t="shared" si="567"/>
        <v>0</v>
      </c>
      <c r="LY309" s="515">
        <f t="shared" si="567"/>
        <v>0</v>
      </c>
      <c r="LZ309" s="515">
        <f t="shared" si="567"/>
        <v>0</v>
      </c>
      <c r="MA309" s="515">
        <f t="shared" si="567"/>
        <v>0</v>
      </c>
      <c r="MB309" s="515">
        <f t="shared" si="567"/>
        <v>0</v>
      </c>
      <c r="MC309" s="515">
        <f t="shared" si="567"/>
        <v>0</v>
      </c>
      <c r="MD309" s="515">
        <f t="shared" si="567"/>
        <v>0</v>
      </c>
      <c r="ME309" s="515">
        <f t="shared" si="567"/>
        <v>0</v>
      </c>
      <c r="MF309" s="515">
        <f t="shared" si="567"/>
        <v>0</v>
      </c>
      <c r="MG309" s="515">
        <f t="shared" si="567"/>
        <v>0</v>
      </c>
      <c r="MH309" s="515">
        <f t="shared" si="567"/>
        <v>0</v>
      </c>
      <c r="MI309" s="515">
        <f t="shared" si="567"/>
        <v>0</v>
      </c>
      <c r="MJ309" s="515">
        <f t="shared" si="567"/>
        <v>0</v>
      </c>
      <c r="MK309" s="515">
        <f t="shared" si="567"/>
        <v>0</v>
      </c>
      <c r="ML309" s="515">
        <f t="shared" si="567"/>
        <v>0</v>
      </c>
      <c r="MM309" s="515">
        <f t="shared" si="567"/>
        <v>0</v>
      </c>
      <c r="MN309" s="515">
        <f t="shared" si="567"/>
        <v>0</v>
      </c>
      <c r="MO309" s="515">
        <f t="shared" si="567"/>
        <v>0</v>
      </c>
      <c r="MP309" s="515">
        <f t="shared" si="567"/>
        <v>0</v>
      </c>
      <c r="MQ309" s="515">
        <f t="shared" si="567"/>
        <v>0</v>
      </c>
      <c r="MR309" s="515">
        <f t="shared" si="567"/>
        <v>0</v>
      </c>
      <c r="MS309" s="515">
        <f t="shared" si="567"/>
        <v>0</v>
      </c>
      <c r="MT309" s="515">
        <f t="shared" si="567"/>
        <v>0</v>
      </c>
      <c r="MU309" s="515">
        <f t="shared" si="567"/>
        <v>0</v>
      </c>
      <c r="MV309" s="515">
        <f t="shared" si="567"/>
        <v>0</v>
      </c>
      <c r="MW309" s="515">
        <f t="shared" si="567"/>
        <v>0</v>
      </c>
      <c r="MX309" s="515">
        <f t="shared" si="567"/>
        <v>0</v>
      </c>
      <c r="MY309" s="515">
        <f t="shared" si="567"/>
        <v>0</v>
      </c>
      <c r="MZ309" s="515">
        <f t="shared" si="567"/>
        <v>0</v>
      </c>
      <c r="NA309" s="515">
        <f t="shared" si="567"/>
        <v>0</v>
      </c>
      <c r="NB309" s="515">
        <f t="shared" si="567"/>
        <v>0</v>
      </c>
      <c r="NC309" s="515">
        <f t="shared" si="567"/>
        <v>0</v>
      </c>
      <c r="ND309" s="515">
        <f t="shared" si="567"/>
        <v>0</v>
      </c>
      <c r="NE309" s="515">
        <f t="shared" si="567"/>
        <v>0</v>
      </c>
      <c r="NF309" s="515">
        <f t="shared" si="567"/>
        <v>0</v>
      </c>
      <c r="NG309" s="515">
        <f t="shared" si="567"/>
        <v>0</v>
      </c>
      <c r="NH309" s="515">
        <f t="shared" si="567"/>
        <v>0</v>
      </c>
      <c r="NI309" s="515">
        <f t="shared" si="567"/>
        <v>0</v>
      </c>
      <c r="NJ309" s="515">
        <f t="shared" si="567"/>
        <v>0</v>
      </c>
      <c r="NK309" s="518">
        <f t="shared" si="567"/>
        <v>0</v>
      </c>
    </row>
    <row r="310" spans="1:375" s="384" customFormat="1" ht="13.8" x14ac:dyDescent="0.3">
      <c r="A310" s="519">
        <f t="shared" si="513"/>
        <v>0</v>
      </c>
      <c r="B310" s="523"/>
      <c r="C310" s="520" t="s">
        <v>343</v>
      </c>
      <c r="D310" s="521">
        <f t="shared" ref="D310:BO310" si="568">SUM(D305:D309)</f>
        <v>0</v>
      </c>
      <c r="E310" s="521">
        <f t="shared" si="568"/>
        <v>0</v>
      </c>
      <c r="F310" s="521">
        <f t="shared" si="568"/>
        <v>0</v>
      </c>
      <c r="G310" s="521">
        <f t="shared" si="568"/>
        <v>0</v>
      </c>
      <c r="H310" s="521">
        <f t="shared" si="568"/>
        <v>0</v>
      </c>
      <c r="I310" s="521">
        <f t="shared" si="568"/>
        <v>0</v>
      </c>
      <c r="J310" s="521">
        <f t="shared" si="568"/>
        <v>0</v>
      </c>
      <c r="K310" s="521">
        <f t="shared" si="568"/>
        <v>0</v>
      </c>
      <c r="L310" s="521">
        <f t="shared" si="568"/>
        <v>0</v>
      </c>
      <c r="M310" s="521">
        <f t="shared" si="568"/>
        <v>0</v>
      </c>
      <c r="N310" s="521">
        <f t="shared" si="568"/>
        <v>0</v>
      </c>
      <c r="O310" s="521">
        <f t="shared" si="568"/>
        <v>0</v>
      </c>
      <c r="P310" s="521">
        <f t="shared" si="568"/>
        <v>0</v>
      </c>
      <c r="Q310" s="521">
        <f t="shared" si="568"/>
        <v>0</v>
      </c>
      <c r="R310" s="521">
        <f t="shared" si="568"/>
        <v>0</v>
      </c>
      <c r="S310" s="521">
        <f t="shared" si="568"/>
        <v>0</v>
      </c>
      <c r="T310" s="521">
        <f t="shared" si="568"/>
        <v>0</v>
      </c>
      <c r="U310" s="521">
        <f t="shared" si="568"/>
        <v>0</v>
      </c>
      <c r="V310" s="521">
        <f t="shared" si="568"/>
        <v>0</v>
      </c>
      <c r="W310" s="521">
        <f t="shared" si="568"/>
        <v>0</v>
      </c>
      <c r="X310" s="521">
        <f t="shared" si="568"/>
        <v>0</v>
      </c>
      <c r="Y310" s="521">
        <f t="shared" si="568"/>
        <v>0</v>
      </c>
      <c r="Z310" s="521">
        <f t="shared" si="568"/>
        <v>0</v>
      </c>
      <c r="AA310" s="521">
        <f t="shared" si="568"/>
        <v>0</v>
      </c>
      <c r="AB310" s="521">
        <f t="shared" si="568"/>
        <v>0</v>
      </c>
      <c r="AC310" s="521">
        <f t="shared" si="568"/>
        <v>0</v>
      </c>
      <c r="AD310" s="521">
        <f t="shared" si="568"/>
        <v>0</v>
      </c>
      <c r="AE310" s="521">
        <f t="shared" si="568"/>
        <v>0</v>
      </c>
      <c r="AF310" s="521">
        <f t="shared" si="568"/>
        <v>0</v>
      </c>
      <c r="AG310" s="521">
        <f t="shared" si="568"/>
        <v>0</v>
      </c>
      <c r="AH310" s="521">
        <f t="shared" si="568"/>
        <v>0</v>
      </c>
      <c r="AI310" s="521">
        <f t="shared" si="568"/>
        <v>0</v>
      </c>
      <c r="AJ310" s="521">
        <f t="shared" si="568"/>
        <v>0</v>
      </c>
      <c r="AK310" s="521">
        <f t="shared" si="568"/>
        <v>0</v>
      </c>
      <c r="AL310" s="521">
        <f t="shared" si="568"/>
        <v>0</v>
      </c>
      <c r="AM310" s="521">
        <f t="shared" si="568"/>
        <v>0</v>
      </c>
      <c r="AN310" s="521">
        <f t="shared" si="568"/>
        <v>0</v>
      </c>
      <c r="AO310" s="521">
        <f t="shared" si="568"/>
        <v>0</v>
      </c>
      <c r="AP310" s="521">
        <f t="shared" si="568"/>
        <v>0</v>
      </c>
      <c r="AQ310" s="521">
        <f t="shared" si="568"/>
        <v>0</v>
      </c>
      <c r="AR310" s="521">
        <f t="shared" si="568"/>
        <v>0</v>
      </c>
      <c r="AS310" s="521">
        <f t="shared" si="568"/>
        <v>0</v>
      </c>
      <c r="AT310" s="521">
        <f t="shared" si="568"/>
        <v>0</v>
      </c>
      <c r="AU310" s="521">
        <f t="shared" si="568"/>
        <v>0</v>
      </c>
      <c r="AV310" s="521">
        <f t="shared" si="568"/>
        <v>0</v>
      </c>
      <c r="AW310" s="521">
        <f t="shared" si="568"/>
        <v>0</v>
      </c>
      <c r="AX310" s="521">
        <f t="shared" si="568"/>
        <v>0</v>
      </c>
      <c r="AY310" s="521">
        <f t="shared" si="568"/>
        <v>0</v>
      </c>
      <c r="AZ310" s="521">
        <f t="shared" si="568"/>
        <v>0</v>
      </c>
      <c r="BA310" s="521">
        <f t="shared" si="568"/>
        <v>0</v>
      </c>
      <c r="BB310" s="521">
        <f t="shared" si="568"/>
        <v>0</v>
      </c>
      <c r="BC310" s="521">
        <f t="shared" si="568"/>
        <v>0</v>
      </c>
      <c r="BD310" s="521">
        <f t="shared" si="568"/>
        <v>0</v>
      </c>
      <c r="BE310" s="521">
        <f t="shared" si="568"/>
        <v>0</v>
      </c>
      <c r="BF310" s="521">
        <f t="shared" si="568"/>
        <v>0</v>
      </c>
      <c r="BG310" s="521">
        <f t="shared" si="568"/>
        <v>0</v>
      </c>
      <c r="BH310" s="521">
        <f t="shared" si="568"/>
        <v>0</v>
      </c>
      <c r="BI310" s="521">
        <f t="shared" si="568"/>
        <v>0</v>
      </c>
      <c r="BJ310" s="521">
        <f t="shared" si="568"/>
        <v>0</v>
      </c>
      <c r="BK310" s="521">
        <f t="shared" si="568"/>
        <v>0</v>
      </c>
      <c r="BL310" s="521">
        <f t="shared" si="568"/>
        <v>0</v>
      </c>
      <c r="BM310" s="521">
        <f t="shared" si="568"/>
        <v>0</v>
      </c>
      <c r="BN310" s="521">
        <f t="shared" si="568"/>
        <v>0</v>
      </c>
      <c r="BO310" s="521">
        <f t="shared" si="568"/>
        <v>0</v>
      </c>
      <c r="BP310" s="521">
        <f t="shared" ref="BP310:EA310" si="569">SUM(BP305:BP309)</f>
        <v>0</v>
      </c>
      <c r="BQ310" s="521">
        <f t="shared" si="569"/>
        <v>0</v>
      </c>
      <c r="BR310" s="521">
        <f t="shared" si="569"/>
        <v>0</v>
      </c>
      <c r="BS310" s="521">
        <f t="shared" si="569"/>
        <v>0</v>
      </c>
      <c r="BT310" s="521">
        <f t="shared" si="569"/>
        <v>0</v>
      </c>
      <c r="BU310" s="521">
        <f t="shared" si="569"/>
        <v>0</v>
      </c>
      <c r="BV310" s="521">
        <f t="shared" si="569"/>
        <v>0</v>
      </c>
      <c r="BW310" s="521">
        <f t="shared" si="569"/>
        <v>0</v>
      </c>
      <c r="BX310" s="521">
        <f t="shared" si="569"/>
        <v>0</v>
      </c>
      <c r="BY310" s="521">
        <f t="shared" si="569"/>
        <v>0</v>
      </c>
      <c r="BZ310" s="521">
        <f t="shared" si="569"/>
        <v>0</v>
      </c>
      <c r="CA310" s="521">
        <f t="shared" si="569"/>
        <v>0</v>
      </c>
      <c r="CB310" s="521">
        <f t="shared" si="569"/>
        <v>0</v>
      </c>
      <c r="CC310" s="521">
        <f t="shared" si="569"/>
        <v>0</v>
      </c>
      <c r="CD310" s="521">
        <f t="shared" si="569"/>
        <v>0</v>
      </c>
      <c r="CE310" s="521">
        <f t="shared" si="569"/>
        <v>0</v>
      </c>
      <c r="CF310" s="521">
        <f t="shared" si="569"/>
        <v>0</v>
      </c>
      <c r="CG310" s="521">
        <f t="shared" si="569"/>
        <v>0</v>
      </c>
      <c r="CH310" s="521">
        <f t="shared" si="569"/>
        <v>0</v>
      </c>
      <c r="CI310" s="521">
        <f t="shared" si="569"/>
        <v>0</v>
      </c>
      <c r="CJ310" s="521">
        <f t="shared" si="569"/>
        <v>0</v>
      </c>
      <c r="CK310" s="521">
        <f t="shared" si="569"/>
        <v>0</v>
      </c>
      <c r="CL310" s="521">
        <f t="shared" si="569"/>
        <v>0</v>
      </c>
      <c r="CM310" s="521">
        <f t="shared" si="569"/>
        <v>0</v>
      </c>
      <c r="CN310" s="521">
        <f t="shared" si="569"/>
        <v>0</v>
      </c>
      <c r="CO310" s="521">
        <f t="shared" si="569"/>
        <v>0</v>
      </c>
      <c r="CP310" s="521">
        <f t="shared" si="569"/>
        <v>0</v>
      </c>
      <c r="CQ310" s="521">
        <f t="shared" si="569"/>
        <v>0</v>
      </c>
      <c r="CR310" s="521">
        <f t="shared" si="569"/>
        <v>0</v>
      </c>
      <c r="CS310" s="521">
        <f t="shared" si="569"/>
        <v>0</v>
      </c>
      <c r="CT310" s="521">
        <f t="shared" si="569"/>
        <v>0</v>
      </c>
      <c r="CU310" s="521">
        <f t="shared" si="569"/>
        <v>0</v>
      </c>
      <c r="CV310" s="521">
        <f t="shared" si="569"/>
        <v>0</v>
      </c>
      <c r="CW310" s="521">
        <f t="shared" si="569"/>
        <v>0</v>
      </c>
      <c r="CX310" s="521">
        <f t="shared" si="569"/>
        <v>0</v>
      </c>
      <c r="CY310" s="521">
        <f t="shared" si="569"/>
        <v>0</v>
      </c>
      <c r="CZ310" s="521">
        <f t="shared" si="569"/>
        <v>0</v>
      </c>
      <c r="DA310" s="521">
        <f t="shared" si="569"/>
        <v>0</v>
      </c>
      <c r="DB310" s="521">
        <f t="shared" si="569"/>
        <v>0</v>
      </c>
      <c r="DC310" s="521">
        <f t="shared" si="569"/>
        <v>0</v>
      </c>
      <c r="DD310" s="521">
        <f t="shared" si="569"/>
        <v>0</v>
      </c>
      <c r="DE310" s="521">
        <f t="shared" si="569"/>
        <v>0</v>
      </c>
      <c r="DF310" s="521">
        <f t="shared" si="569"/>
        <v>0</v>
      </c>
      <c r="DG310" s="521">
        <f t="shared" si="569"/>
        <v>0</v>
      </c>
      <c r="DH310" s="521">
        <f t="shared" si="569"/>
        <v>0</v>
      </c>
      <c r="DI310" s="521">
        <f t="shared" si="569"/>
        <v>0</v>
      </c>
      <c r="DJ310" s="521">
        <f t="shared" si="569"/>
        <v>0</v>
      </c>
      <c r="DK310" s="521">
        <f t="shared" si="569"/>
        <v>0</v>
      </c>
      <c r="DL310" s="521">
        <f t="shared" si="569"/>
        <v>0</v>
      </c>
      <c r="DM310" s="521">
        <f t="shared" si="569"/>
        <v>0</v>
      </c>
      <c r="DN310" s="521">
        <f t="shared" si="569"/>
        <v>0</v>
      </c>
      <c r="DO310" s="521">
        <f t="shared" si="569"/>
        <v>0</v>
      </c>
      <c r="DP310" s="521">
        <f t="shared" si="569"/>
        <v>0</v>
      </c>
      <c r="DQ310" s="521">
        <f t="shared" si="569"/>
        <v>0</v>
      </c>
      <c r="DR310" s="521">
        <f t="shared" si="569"/>
        <v>0</v>
      </c>
      <c r="DS310" s="521">
        <f t="shared" si="569"/>
        <v>0</v>
      </c>
      <c r="DT310" s="521">
        <f t="shared" si="569"/>
        <v>0</v>
      </c>
      <c r="DU310" s="521">
        <f t="shared" si="569"/>
        <v>0</v>
      </c>
      <c r="DV310" s="521">
        <f t="shared" si="569"/>
        <v>0</v>
      </c>
      <c r="DW310" s="521">
        <f t="shared" si="569"/>
        <v>0</v>
      </c>
      <c r="DX310" s="521">
        <f t="shared" si="569"/>
        <v>0</v>
      </c>
      <c r="DY310" s="521">
        <f t="shared" si="569"/>
        <v>0</v>
      </c>
      <c r="DZ310" s="521">
        <f t="shared" si="569"/>
        <v>0</v>
      </c>
      <c r="EA310" s="521">
        <f t="shared" si="569"/>
        <v>0</v>
      </c>
      <c r="EB310" s="521">
        <f t="shared" ref="EB310:GM310" si="570">SUM(EB305:EB309)</f>
        <v>0</v>
      </c>
      <c r="EC310" s="521">
        <f t="shared" si="570"/>
        <v>0</v>
      </c>
      <c r="ED310" s="521">
        <f t="shared" si="570"/>
        <v>0</v>
      </c>
      <c r="EE310" s="521">
        <f t="shared" si="570"/>
        <v>0</v>
      </c>
      <c r="EF310" s="521">
        <f t="shared" si="570"/>
        <v>0</v>
      </c>
      <c r="EG310" s="521">
        <f t="shared" si="570"/>
        <v>0</v>
      </c>
      <c r="EH310" s="521">
        <f t="shared" si="570"/>
        <v>0</v>
      </c>
      <c r="EI310" s="521">
        <f t="shared" si="570"/>
        <v>0</v>
      </c>
      <c r="EJ310" s="521">
        <f t="shared" si="570"/>
        <v>0</v>
      </c>
      <c r="EK310" s="521">
        <f t="shared" si="570"/>
        <v>0</v>
      </c>
      <c r="EL310" s="521">
        <f t="shared" si="570"/>
        <v>0</v>
      </c>
      <c r="EM310" s="521">
        <f t="shared" si="570"/>
        <v>0</v>
      </c>
      <c r="EN310" s="521">
        <f t="shared" si="570"/>
        <v>0</v>
      </c>
      <c r="EO310" s="521">
        <f t="shared" si="570"/>
        <v>0</v>
      </c>
      <c r="EP310" s="521">
        <f t="shared" si="570"/>
        <v>0</v>
      </c>
      <c r="EQ310" s="521">
        <f t="shared" si="570"/>
        <v>0</v>
      </c>
      <c r="ER310" s="521">
        <f t="shared" si="570"/>
        <v>0</v>
      </c>
      <c r="ES310" s="521">
        <f t="shared" si="570"/>
        <v>0</v>
      </c>
      <c r="ET310" s="521">
        <f t="shared" si="570"/>
        <v>0</v>
      </c>
      <c r="EU310" s="521">
        <f t="shared" si="570"/>
        <v>0</v>
      </c>
      <c r="EV310" s="521">
        <f t="shared" si="570"/>
        <v>0</v>
      </c>
      <c r="EW310" s="521">
        <f t="shared" si="570"/>
        <v>0</v>
      </c>
      <c r="EX310" s="521">
        <f t="shared" si="570"/>
        <v>0</v>
      </c>
      <c r="EY310" s="521">
        <f t="shared" si="570"/>
        <v>0</v>
      </c>
      <c r="EZ310" s="521">
        <f t="shared" si="570"/>
        <v>0</v>
      </c>
      <c r="FA310" s="521">
        <f t="shared" si="570"/>
        <v>0</v>
      </c>
      <c r="FB310" s="521">
        <f t="shared" si="570"/>
        <v>0</v>
      </c>
      <c r="FC310" s="521">
        <f t="shared" si="570"/>
        <v>0</v>
      </c>
      <c r="FD310" s="521">
        <f t="shared" si="570"/>
        <v>0</v>
      </c>
      <c r="FE310" s="521">
        <f t="shared" si="570"/>
        <v>0</v>
      </c>
      <c r="FF310" s="521">
        <f t="shared" si="570"/>
        <v>0</v>
      </c>
      <c r="FG310" s="521">
        <f t="shared" si="570"/>
        <v>0</v>
      </c>
      <c r="FH310" s="521">
        <f t="shared" si="570"/>
        <v>0</v>
      </c>
      <c r="FI310" s="521">
        <f t="shared" si="570"/>
        <v>0</v>
      </c>
      <c r="FJ310" s="521">
        <f t="shared" si="570"/>
        <v>0</v>
      </c>
      <c r="FK310" s="521">
        <f t="shared" si="570"/>
        <v>0</v>
      </c>
      <c r="FL310" s="521">
        <f t="shared" si="570"/>
        <v>0</v>
      </c>
      <c r="FM310" s="521">
        <f t="shared" si="570"/>
        <v>0</v>
      </c>
      <c r="FN310" s="521">
        <f t="shared" si="570"/>
        <v>0</v>
      </c>
      <c r="FO310" s="521">
        <f t="shared" si="570"/>
        <v>0</v>
      </c>
      <c r="FP310" s="521">
        <f t="shared" si="570"/>
        <v>0</v>
      </c>
      <c r="FQ310" s="521">
        <f t="shared" si="570"/>
        <v>0</v>
      </c>
      <c r="FR310" s="521">
        <f t="shared" si="570"/>
        <v>0</v>
      </c>
      <c r="FS310" s="521">
        <f t="shared" si="570"/>
        <v>0</v>
      </c>
      <c r="FT310" s="521">
        <f t="shared" si="570"/>
        <v>0</v>
      </c>
      <c r="FU310" s="521">
        <f t="shared" si="570"/>
        <v>0</v>
      </c>
      <c r="FV310" s="521">
        <f t="shared" si="570"/>
        <v>0</v>
      </c>
      <c r="FW310" s="521">
        <f t="shared" si="570"/>
        <v>0</v>
      </c>
      <c r="FX310" s="521">
        <f t="shared" si="570"/>
        <v>0</v>
      </c>
      <c r="FY310" s="521">
        <f t="shared" si="570"/>
        <v>0</v>
      </c>
      <c r="FZ310" s="521">
        <f t="shared" si="570"/>
        <v>0</v>
      </c>
      <c r="GA310" s="521">
        <f t="shared" si="570"/>
        <v>0</v>
      </c>
      <c r="GB310" s="521">
        <f t="shared" si="570"/>
        <v>0</v>
      </c>
      <c r="GC310" s="521">
        <f t="shared" si="570"/>
        <v>0</v>
      </c>
      <c r="GD310" s="521">
        <f t="shared" si="570"/>
        <v>0</v>
      </c>
      <c r="GE310" s="521">
        <f t="shared" si="570"/>
        <v>0</v>
      </c>
      <c r="GF310" s="521">
        <f t="shared" si="570"/>
        <v>0</v>
      </c>
      <c r="GG310" s="521">
        <f t="shared" si="570"/>
        <v>0</v>
      </c>
      <c r="GH310" s="521">
        <f t="shared" si="570"/>
        <v>0</v>
      </c>
      <c r="GI310" s="521">
        <f t="shared" si="570"/>
        <v>0</v>
      </c>
      <c r="GJ310" s="521">
        <f t="shared" si="570"/>
        <v>0</v>
      </c>
      <c r="GK310" s="521">
        <f t="shared" si="570"/>
        <v>0</v>
      </c>
      <c r="GL310" s="521">
        <f t="shared" si="570"/>
        <v>0</v>
      </c>
      <c r="GM310" s="521">
        <f t="shared" si="570"/>
        <v>0</v>
      </c>
      <c r="GN310" s="521">
        <f t="shared" ref="GN310:IY310" si="571">SUM(GN305:GN309)</f>
        <v>0</v>
      </c>
      <c r="GO310" s="521">
        <f t="shared" si="571"/>
        <v>0</v>
      </c>
      <c r="GP310" s="521">
        <f t="shared" si="571"/>
        <v>0</v>
      </c>
      <c r="GQ310" s="521">
        <f t="shared" si="571"/>
        <v>0</v>
      </c>
      <c r="GR310" s="521">
        <f t="shared" si="571"/>
        <v>0</v>
      </c>
      <c r="GS310" s="521">
        <f t="shared" si="571"/>
        <v>0</v>
      </c>
      <c r="GT310" s="521">
        <f t="shared" si="571"/>
        <v>0</v>
      </c>
      <c r="GU310" s="521">
        <f t="shared" si="571"/>
        <v>0</v>
      </c>
      <c r="GV310" s="521">
        <f t="shared" si="571"/>
        <v>0</v>
      </c>
      <c r="GW310" s="521">
        <f t="shared" si="571"/>
        <v>0</v>
      </c>
      <c r="GX310" s="521">
        <f t="shared" si="571"/>
        <v>0</v>
      </c>
      <c r="GY310" s="521">
        <f t="shared" si="571"/>
        <v>0</v>
      </c>
      <c r="GZ310" s="521">
        <f t="shared" si="571"/>
        <v>0</v>
      </c>
      <c r="HA310" s="521">
        <f t="shared" si="571"/>
        <v>0</v>
      </c>
      <c r="HB310" s="521">
        <f t="shared" si="571"/>
        <v>0</v>
      </c>
      <c r="HC310" s="521">
        <f t="shared" si="571"/>
        <v>0</v>
      </c>
      <c r="HD310" s="521">
        <f t="shared" si="571"/>
        <v>0</v>
      </c>
      <c r="HE310" s="521">
        <f t="shared" si="571"/>
        <v>0</v>
      </c>
      <c r="HF310" s="521">
        <f t="shared" si="571"/>
        <v>0</v>
      </c>
      <c r="HG310" s="521">
        <f t="shared" si="571"/>
        <v>0</v>
      </c>
      <c r="HH310" s="521">
        <f t="shared" si="571"/>
        <v>0</v>
      </c>
      <c r="HI310" s="521">
        <f t="shared" si="571"/>
        <v>0</v>
      </c>
      <c r="HJ310" s="521">
        <f t="shared" si="571"/>
        <v>0</v>
      </c>
      <c r="HK310" s="521">
        <f t="shared" si="571"/>
        <v>0</v>
      </c>
      <c r="HL310" s="521">
        <f t="shared" si="571"/>
        <v>0</v>
      </c>
      <c r="HM310" s="521">
        <f t="shared" si="571"/>
        <v>0</v>
      </c>
      <c r="HN310" s="521">
        <f t="shared" si="571"/>
        <v>0</v>
      </c>
      <c r="HO310" s="521">
        <f t="shared" si="571"/>
        <v>0</v>
      </c>
      <c r="HP310" s="521">
        <f t="shared" si="571"/>
        <v>0</v>
      </c>
      <c r="HQ310" s="521">
        <f t="shared" si="571"/>
        <v>0</v>
      </c>
      <c r="HR310" s="521">
        <f t="shared" si="571"/>
        <v>0</v>
      </c>
      <c r="HS310" s="521">
        <f t="shared" si="571"/>
        <v>0</v>
      </c>
      <c r="HT310" s="521">
        <f t="shared" si="571"/>
        <v>0</v>
      </c>
      <c r="HU310" s="521">
        <f t="shared" si="571"/>
        <v>0</v>
      </c>
      <c r="HV310" s="521">
        <f t="shared" si="571"/>
        <v>0</v>
      </c>
      <c r="HW310" s="521">
        <f t="shared" si="571"/>
        <v>0</v>
      </c>
      <c r="HX310" s="521">
        <f t="shared" si="571"/>
        <v>0</v>
      </c>
      <c r="HY310" s="521">
        <f t="shared" si="571"/>
        <v>0</v>
      </c>
      <c r="HZ310" s="521">
        <f t="shared" si="571"/>
        <v>0</v>
      </c>
      <c r="IA310" s="521">
        <f t="shared" si="571"/>
        <v>0</v>
      </c>
      <c r="IB310" s="521">
        <f t="shared" si="571"/>
        <v>0</v>
      </c>
      <c r="IC310" s="521">
        <f t="shared" si="571"/>
        <v>0</v>
      </c>
      <c r="ID310" s="521">
        <f t="shared" si="571"/>
        <v>0</v>
      </c>
      <c r="IE310" s="521">
        <f t="shared" si="571"/>
        <v>0</v>
      </c>
      <c r="IF310" s="521">
        <f t="shared" si="571"/>
        <v>0</v>
      </c>
      <c r="IG310" s="521">
        <f t="shared" si="571"/>
        <v>0</v>
      </c>
      <c r="IH310" s="521">
        <f t="shared" si="571"/>
        <v>0</v>
      </c>
      <c r="II310" s="521">
        <f t="shared" si="571"/>
        <v>0</v>
      </c>
      <c r="IJ310" s="521">
        <f t="shared" si="571"/>
        <v>0</v>
      </c>
      <c r="IK310" s="521">
        <f t="shared" si="571"/>
        <v>0</v>
      </c>
      <c r="IL310" s="521">
        <f t="shared" si="571"/>
        <v>0</v>
      </c>
      <c r="IM310" s="521">
        <f t="shared" si="571"/>
        <v>0</v>
      </c>
      <c r="IN310" s="521">
        <f t="shared" si="571"/>
        <v>0</v>
      </c>
      <c r="IO310" s="521">
        <f t="shared" si="571"/>
        <v>0</v>
      </c>
      <c r="IP310" s="521">
        <f t="shared" si="571"/>
        <v>0</v>
      </c>
      <c r="IQ310" s="521">
        <f t="shared" si="571"/>
        <v>0</v>
      </c>
      <c r="IR310" s="521">
        <f t="shared" si="571"/>
        <v>0</v>
      </c>
      <c r="IS310" s="521">
        <f t="shared" si="571"/>
        <v>0</v>
      </c>
      <c r="IT310" s="521">
        <f t="shared" si="571"/>
        <v>0</v>
      </c>
      <c r="IU310" s="521">
        <f t="shared" si="571"/>
        <v>0</v>
      </c>
      <c r="IV310" s="521">
        <f t="shared" si="571"/>
        <v>0</v>
      </c>
      <c r="IW310" s="521">
        <f t="shared" si="571"/>
        <v>0</v>
      </c>
      <c r="IX310" s="521">
        <f t="shared" si="571"/>
        <v>0</v>
      </c>
      <c r="IY310" s="521">
        <f t="shared" si="571"/>
        <v>0</v>
      </c>
      <c r="IZ310" s="521">
        <f t="shared" ref="IZ310:LK310" si="572">SUM(IZ305:IZ309)</f>
        <v>0</v>
      </c>
      <c r="JA310" s="521">
        <f t="shared" si="572"/>
        <v>0</v>
      </c>
      <c r="JB310" s="521">
        <f t="shared" si="572"/>
        <v>0</v>
      </c>
      <c r="JC310" s="521">
        <f t="shared" si="572"/>
        <v>0</v>
      </c>
      <c r="JD310" s="521">
        <f t="shared" si="572"/>
        <v>0</v>
      </c>
      <c r="JE310" s="521">
        <f t="shared" si="572"/>
        <v>0</v>
      </c>
      <c r="JF310" s="521">
        <f t="shared" si="572"/>
        <v>0</v>
      </c>
      <c r="JG310" s="521">
        <f t="shared" si="572"/>
        <v>0</v>
      </c>
      <c r="JH310" s="521">
        <f t="shared" si="572"/>
        <v>0</v>
      </c>
      <c r="JI310" s="521">
        <f t="shared" si="572"/>
        <v>0</v>
      </c>
      <c r="JJ310" s="521">
        <f t="shared" si="572"/>
        <v>0</v>
      </c>
      <c r="JK310" s="521">
        <f t="shared" si="572"/>
        <v>0</v>
      </c>
      <c r="JL310" s="521">
        <f t="shared" si="572"/>
        <v>0</v>
      </c>
      <c r="JM310" s="521">
        <f t="shared" si="572"/>
        <v>0</v>
      </c>
      <c r="JN310" s="521">
        <f t="shared" si="572"/>
        <v>0</v>
      </c>
      <c r="JO310" s="521">
        <f t="shared" si="572"/>
        <v>0</v>
      </c>
      <c r="JP310" s="521">
        <f t="shared" si="572"/>
        <v>0</v>
      </c>
      <c r="JQ310" s="521">
        <f t="shared" si="572"/>
        <v>0</v>
      </c>
      <c r="JR310" s="521">
        <f t="shared" si="572"/>
        <v>0</v>
      </c>
      <c r="JS310" s="521">
        <f t="shared" si="572"/>
        <v>0</v>
      </c>
      <c r="JT310" s="521">
        <f t="shared" si="572"/>
        <v>0</v>
      </c>
      <c r="JU310" s="521">
        <f t="shared" si="572"/>
        <v>0</v>
      </c>
      <c r="JV310" s="521">
        <f t="shared" si="572"/>
        <v>0</v>
      </c>
      <c r="JW310" s="521">
        <f t="shared" si="572"/>
        <v>0</v>
      </c>
      <c r="JX310" s="521">
        <f t="shared" si="572"/>
        <v>0</v>
      </c>
      <c r="JY310" s="521">
        <f t="shared" si="572"/>
        <v>0</v>
      </c>
      <c r="JZ310" s="521">
        <f t="shared" si="572"/>
        <v>0</v>
      </c>
      <c r="KA310" s="521">
        <f t="shared" si="572"/>
        <v>0</v>
      </c>
      <c r="KB310" s="521">
        <f t="shared" si="572"/>
        <v>0</v>
      </c>
      <c r="KC310" s="521">
        <f t="shared" si="572"/>
        <v>0</v>
      </c>
      <c r="KD310" s="521">
        <f t="shared" si="572"/>
        <v>0</v>
      </c>
      <c r="KE310" s="521">
        <f t="shared" si="572"/>
        <v>0</v>
      </c>
      <c r="KF310" s="521">
        <f t="shared" si="572"/>
        <v>0</v>
      </c>
      <c r="KG310" s="521">
        <f t="shared" si="572"/>
        <v>0</v>
      </c>
      <c r="KH310" s="521">
        <f t="shared" si="572"/>
        <v>0</v>
      </c>
      <c r="KI310" s="521">
        <f t="shared" si="572"/>
        <v>0</v>
      </c>
      <c r="KJ310" s="521">
        <f t="shared" si="572"/>
        <v>0</v>
      </c>
      <c r="KK310" s="521">
        <f t="shared" si="572"/>
        <v>0</v>
      </c>
      <c r="KL310" s="521">
        <f t="shared" si="572"/>
        <v>0</v>
      </c>
      <c r="KM310" s="521">
        <f t="shared" si="572"/>
        <v>0</v>
      </c>
      <c r="KN310" s="521">
        <f t="shared" si="572"/>
        <v>0</v>
      </c>
      <c r="KO310" s="521">
        <f t="shared" si="572"/>
        <v>0</v>
      </c>
      <c r="KP310" s="521">
        <f t="shared" si="572"/>
        <v>0</v>
      </c>
      <c r="KQ310" s="521">
        <f t="shared" si="572"/>
        <v>0</v>
      </c>
      <c r="KR310" s="521">
        <f t="shared" si="572"/>
        <v>0</v>
      </c>
      <c r="KS310" s="521">
        <f t="shared" si="572"/>
        <v>0</v>
      </c>
      <c r="KT310" s="521">
        <f t="shared" si="572"/>
        <v>0</v>
      </c>
      <c r="KU310" s="521">
        <f t="shared" si="572"/>
        <v>0</v>
      </c>
      <c r="KV310" s="521">
        <f t="shared" si="572"/>
        <v>0</v>
      </c>
      <c r="KW310" s="521">
        <f t="shared" si="572"/>
        <v>0</v>
      </c>
      <c r="KX310" s="521">
        <f t="shared" si="572"/>
        <v>0</v>
      </c>
      <c r="KY310" s="521">
        <f t="shared" si="572"/>
        <v>0</v>
      </c>
      <c r="KZ310" s="521">
        <f t="shared" si="572"/>
        <v>0</v>
      </c>
      <c r="LA310" s="521">
        <f t="shared" si="572"/>
        <v>0</v>
      </c>
      <c r="LB310" s="521">
        <f t="shared" si="572"/>
        <v>0</v>
      </c>
      <c r="LC310" s="521">
        <f t="shared" si="572"/>
        <v>0</v>
      </c>
      <c r="LD310" s="521">
        <f t="shared" si="572"/>
        <v>0</v>
      </c>
      <c r="LE310" s="521">
        <f t="shared" si="572"/>
        <v>0</v>
      </c>
      <c r="LF310" s="521">
        <f t="shared" si="572"/>
        <v>0</v>
      </c>
      <c r="LG310" s="521">
        <f t="shared" si="572"/>
        <v>0</v>
      </c>
      <c r="LH310" s="521">
        <f t="shared" si="572"/>
        <v>0</v>
      </c>
      <c r="LI310" s="521">
        <f t="shared" si="572"/>
        <v>0</v>
      </c>
      <c r="LJ310" s="521">
        <f t="shared" si="572"/>
        <v>0</v>
      </c>
      <c r="LK310" s="521">
        <f t="shared" si="572"/>
        <v>0</v>
      </c>
      <c r="LL310" s="521">
        <f t="shared" ref="LL310:NK310" si="573">SUM(LL305:LL309)</f>
        <v>0</v>
      </c>
      <c r="LM310" s="521">
        <f t="shared" si="573"/>
        <v>0</v>
      </c>
      <c r="LN310" s="521">
        <f t="shared" si="573"/>
        <v>0</v>
      </c>
      <c r="LO310" s="521">
        <f t="shared" si="573"/>
        <v>0</v>
      </c>
      <c r="LP310" s="521">
        <f t="shared" si="573"/>
        <v>0</v>
      </c>
      <c r="LQ310" s="521">
        <f t="shared" si="573"/>
        <v>0</v>
      </c>
      <c r="LR310" s="521">
        <f t="shared" si="573"/>
        <v>0</v>
      </c>
      <c r="LS310" s="521">
        <f t="shared" si="573"/>
        <v>0</v>
      </c>
      <c r="LT310" s="521">
        <f t="shared" si="573"/>
        <v>0</v>
      </c>
      <c r="LU310" s="521">
        <f t="shared" si="573"/>
        <v>0</v>
      </c>
      <c r="LV310" s="521">
        <f t="shared" si="573"/>
        <v>0</v>
      </c>
      <c r="LW310" s="521">
        <f t="shared" si="573"/>
        <v>0</v>
      </c>
      <c r="LX310" s="521">
        <f t="shared" si="573"/>
        <v>0</v>
      </c>
      <c r="LY310" s="521">
        <f t="shared" si="573"/>
        <v>0</v>
      </c>
      <c r="LZ310" s="521">
        <f t="shared" si="573"/>
        <v>0</v>
      </c>
      <c r="MA310" s="521">
        <f t="shared" si="573"/>
        <v>0</v>
      </c>
      <c r="MB310" s="521">
        <f t="shared" si="573"/>
        <v>0</v>
      </c>
      <c r="MC310" s="521">
        <f t="shared" si="573"/>
        <v>0</v>
      </c>
      <c r="MD310" s="521">
        <f t="shared" si="573"/>
        <v>0</v>
      </c>
      <c r="ME310" s="521">
        <f t="shared" si="573"/>
        <v>0</v>
      </c>
      <c r="MF310" s="521">
        <f t="shared" si="573"/>
        <v>0</v>
      </c>
      <c r="MG310" s="521">
        <f t="shared" si="573"/>
        <v>0</v>
      </c>
      <c r="MH310" s="521">
        <f t="shared" si="573"/>
        <v>0</v>
      </c>
      <c r="MI310" s="521">
        <f t="shared" si="573"/>
        <v>0</v>
      </c>
      <c r="MJ310" s="521">
        <f t="shared" si="573"/>
        <v>0</v>
      </c>
      <c r="MK310" s="521">
        <f t="shared" si="573"/>
        <v>0</v>
      </c>
      <c r="ML310" s="521">
        <f t="shared" si="573"/>
        <v>0</v>
      </c>
      <c r="MM310" s="521">
        <f t="shared" si="573"/>
        <v>0</v>
      </c>
      <c r="MN310" s="521">
        <f t="shared" si="573"/>
        <v>0</v>
      </c>
      <c r="MO310" s="521">
        <f t="shared" si="573"/>
        <v>0</v>
      </c>
      <c r="MP310" s="521">
        <f t="shared" si="573"/>
        <v>0</v>
      </c>
      <c r="MQ310" s="521">
        <f t="shared" si="573"/>
        <v>0</v>
      </c>
      <c r="MR310" s="521">
        <f t="shared" si="573"/>
        <v>0</v>
      </c>
      <c r="MS310" s="521">
        <f t="shared" si="573"/>
        <v>0</v>
      </c>
      <c r="MT310" s="521">
        <f t="shared" si="573"/>
        <v>0</v>
      </c>
      <c r="MU310" s="521">
        <f t="shared" si="573"/>
        <v>0</v>
      </c>
      <c r="MV310" s="521">
        <f t="shared" si="573"/>
        <v>0</v>
      </c>
      <c r="MW310" s="521">
        <f t="shared" si="573"/>
        <v>0</v>
      </c>
      <c r="MX310" s="521">
        <f t="shared" si="573"/>
        <v>0</v>
      </c>
      <c r="MY310" s="521">
        <f t="shared" si="573"/>
        <v>0</v>
      </c>
      <c r="MZ310" s="521">
        <f t="shared" si="573"/>
        <v>0</v>
      </c>
      <c r="NA310" s="521">
        <f t="shared" si="573"/>
        <v>0</v>
      </c>
      <c r="NB310" s="521">
        <f t="shared" si="573"/>
        <v>0</v>
      </c>
      <c r="NC310" s="521">
        <f t="shared" si="573"/>
        <v>0</v>
      </c>
      <c r="ND310" s="521">
        <f t="shared" si="573"/>
        <v>0</v>
      </c>
      <c r="NE310" s="521">
        <f t="shared" si="573"/>
        <v>0</v>
      </c>
      <c r="NF310" s="521">
        <f t="shared" si="573"/>
        <v>0</v>
      </c>
      <c r="NG310" s="521">
        <f t="shared" si="573"/>
        <v>0</v>
      </c>
      <c r="NH310" s="521">
        <f t="shared" si="573"/>
        <v>0</v>
      </c>
      <c r="NI310" s="521">
        <f t="shared" si="573"/>
        <v>0</v>
      </c>
      <c r="NJ310" s="521">
        <f t="shared" si="573"/>
        <v>0</v>
      </c>
      <c r="NK310" s="522">
        <f t="shared" si="573"/>
        <v>0</v>
      </c>
    </row>
    <row r="311" spans="1:375" s="384" customFormat="1" ht="13.8" x14ac:dyDescent="0.3">
      <c r="C311" s="514"/>
      <c r="D311" s="515"/>
      <c r="E311" s="515"/>
      <c r="F311" s="515"/>
      <c r="G311" s="515"/>
      <c r="H311" s="515"/>
      <c r="I311" s="515"/>
      <c r="J311" s="515"/>
      <c r="K311" s="515"/>
      <c r="L311" s="515"/>
      <c r="M311" s="515"/>
      <c r="N311" s="515"/>
      <c r="O311" s="515"/>
      <c r="P311" s="515"/>
      <c r="Q311" s="515"/>
      <c r="R311" s="515"/>
      <c r="S311" s="515"/>
      <c r="T311" s="515"/>
      <c r="U311" s="515"/>
      <c r="V311" s="515"/>
      <c r="W311" s="515"/>
      <c r="X311" s="515"/>
      <c r="Y311" s="515"/>
      <c r="Z311" s="515"/>
      <c r="AA311" s="515"/>
      <c r="AB311" s="515"/>
      <c r="AC311" s="515"/>
      <c r="AD311" s="515"/>
      <c r="AE311" s="515"/>
      <c r="AF311" s="515"/>
      <c r="AG311" s="515"/>
      <c r="AH311" s="515"/>
      <c r="AI311" s="515"/>
      <c r="AJ311" s="515"/>
      <c r="AK311" s="515"/>
      <c r="AL311" s="515"/>
      <c r="AM311" s="515"/>
      <c r="AN311" s="515"/>
      <c r="AO311" s="515"/>
      <c r="AP311" s="515"/>
      <c r="AQ311" s="515"/>
      <c r="AR311" s="515"/>
      <c r="AS311" s="515"/>
      <c r="AT311" s="515"/>
      <c r="AU311" s="515"/>
      <c r="AV311" s="515"/>
      <c r="AW311" s="515"/>
      <c r="AX311" s="515"/>
      <c r="AY311" s="515"/>
      <c r="AZ311" s="515"/>
      <c r="BA311" s="515"/>
      <c r="BB311" s="515"/>
      <c r="BC311" s="515"/>
      <c r="BD311" s="515"/>
      <c r="BE311" s="515"/>
      <c r="BF311" s="515"/>
      <c r="BG311" s="515"/>
      <c r="BH311" s="515"/>
      <c r="BI311" s="515"/>
      <c r="BJ311" s="515"/>
      <c r="BK311" s="515"/>
      <c r="BL311" s="515"/>
      <c r="BM311" s="515"/>
      <c r="BN311" s="515"/>
      <c r="BO311" s="515"/>
      <c r="BP311" s="515"/>
      <c r="BQ311" s="515"/>
      <c r="BR311" s="515"/>
      <c r="BS311" s="515"/>
      <c r="BT311" s="515"/>
      <c r="BU311" s="515"/>
      <c r="BV311" s="515"/>
      <c r="BW311" s="515"/>
      <c r="BX311" s="515"/>
      <c r="BY311" s="515"/>
      <c r="BZ311" s="515"/>
      <c r="CA311" s="515"/>
      <c r="CB311" s="515"/>
      <c r="CC311" s="515"/>
      <c r="CD311" s="515"/>
      <c r="CE311" s="515"/>
      <c r="CF311" s="515"/>
      <c r="CG311" s="515"/>
      <c r="CH311" s="515"/>
      <c r="CI311" s="515"/>
      <c r="CJ311" s="515"/>
      <c r="CK311" s="515"/>
      <c r="CL311" s="515"/>
      <c r="CM311" s="515"/>
      <c r="CN311" s="515"/>
      <c r="CO311" s="515"/>
      <c r="CP311" s="515"/>
      <c r="CQ311" s="515"/>
      <c r="CR311" s="515"/>
      <c r="CS311" s="515"/>
      <c r="CT311" s="515"/>
      <c r="CU311" s="515"/>
      <c r="CV311" s="515"/>
      <c r="CW311" s="515"/>
      <c r="CX311" s="515"/>
      <c r="CY311" s="515"/>
      <c r="CZ311" s="515"/>
      <c r="DA311" s="515"/>
      <c r="DB311" s="515"/>
      <c r="DC311" s="515"/>
      <c r="DD311" s="515"/>
      <c r="DE311" s="515"/>
      <c r="DF311" s="515"/>
      <c r="DG311" s="515"/>
      <c r="DH311" s="515"/>
      <c r="DI311" s="515"/>
      <c r="DJ311" s="515"/>
      <c r="DK311" s="515"/>
      <c r="DL311" s="515"/>
      <c r="DM311" s="515"/>
      <c r="DN311" s="515"/>
      <c r="DO311" s="515"/>
      <c r="DP311" s="515"/>
      <c r="DQ311" s="515"/>
      <c r="DR311" s="515"/>
      <c r="DS311" s="515"/>
      <c r="DT311" s="515"/>
      <c r="DU311" s="515"/>
      <c r="DV311" s="515"/>
      <c r="DW311" s="515"/>
      <c r="DX311" s="515"/>
      <c r="DY311" s="515"/>
      <c r="DZ311" s="515"/>
      <c r="EA311" s="515"/>
      <c r="EB311" s="515"/>
      <c r="EC311" s="515"/>
      <c r="ED311" s="515"/>
      <c r="EE311" s="515"/>
      <c r="EF311" s="515"/>
      <c r="EG311" s="515"/>
      <c r="EH311" s="515"/>
      <c r="EI311" s="515"/>
      <c r="EJ311" s="515"/>
      <c r="EK311" s="515"/>
      <c r="EL311" s="515"/>
      <c r="EM311" s="515"/>
      <c r="EN311" s="515"/>
      <c r="EO311" s="515"/>
      <c r="EP311" s="515"/>
      <c r="EQ311" s="515"/>
      <c r="ER311" s="515"/>
      <c r="ES311" s="515"/>
      <c r="ET311" s="515"/>
      <c r="EU311" s="515"/>
      <c r="EV311" s="515"/>
      <c r="EW311" s="515"/>
      <c r="EX311" s="515"/>
      <c r="EY311" s="515"/>
      <c r="EZ311" s="515"/>
      <c r="FA311" s="515"/>
      <c r="FB311" s="515"/>
      <c r="FC311" s="515"/>
      <c r="FD311" s="515"/>
      <c r="FE311" s="515"/>
      <c r="FF311" s="515"/>
      <c r="FG311" s="515"/>
      <c r="FH311" s="515"/>
      <c r="FI311" s="515"/>
      <c r="FJ311" s="515"/>
      <c r="FK311" s="515"/>
      <c r="FL311" s="515"/>
      <c r="FM311" s="515"/>
      <c r="FN311" s="515"/>
      <c r="FO311" s="515"/>
      <c r="FP311" s="515"/>
      <c r="FQ311" s="515"/>
      <c r="FR311" s="515"/>
      <c r="FS311" s="515"/>
      <c r="FT311" s="515"/>
      <c r="FU311" s="515"/>
      <c r="FV311" s="515"/>
      <c r="FW311" s="515"/>
      <c r="FX311" s="515"/>
      <c r="FY311" s="515"/>
      <c r="FZ311" s="515"/>
      <c r="GA311" s="515"/>
      <c r="GB311" s="515"/>
      <c r="GC311" s="515"/>
      <c r="GD311" s="515"/>
      <c r="GE311" s="515"/>
      <c r="GF311" s="515"/>
      <c r="GG311" s="515"/>
      <c r="GH311" s="515"/>
      <c r="GI311" s="515"/>
      <c r="GJ311" s="515"/>
      <c r="GK311" s="515"/>
      <c r="GL311" s="515"/>
      <c r="GM311" s="515"/>
      <c r="GN311" s="515"/>
      <c r="GO311" s="515"/>
      <c r="GP311" s="515"/>
      <c r="GQ311" s="515"/>
      <c r="GR311" s="515"/>
      <c r="GS311" s="515"/>
      <c r="GT311" s="515"/>
      <c r="GU311" s="515"/>
      <c r="GV311" s="515"/>
      <c r="GW311" s="515"/>
      <c r="GX311" s="515"/>
      <c r="GY311" s="515"/>
      <c r="GZ311" s="515"/>
      <c r="HA311" s="515"/>
      <c r="HB311" s="515"/>
      <c r="HC311" s="515"/>
      <c r="HD311" s="515"/>
      <c r="HE311" s="515"/>
      <c r="HF311" s="515"/>
      <c r="HG311" s="515"/>
      <c r="HH311" s="515"/>
      <c r="HI311" s="515"/>
      <c r="HJ311" s="515"/>
      <c r="HK311" s="515"/>
      <c r="HL311" s="515"/>
      <c r="HM311" s="515"/>
      <c r="HN311" s="515"/>
      <c r="HO311" s="515"/>
      <c r="HP311" s="515"/>
      <c r="HQ311" s="515"/>
      <c r="HR311" s="515"/>
      <c r="HS311" s="515"/>
      <c r="HT311" s="515"/>
      <c r="HU311" s="515"/>
      <c r="HV311" s="515"/>
      <c r="HW311" s="515"/>
      <c r="HX311" s="515"/>
      <c r="HY311" s="515"/>
      <c r="HZ311" s="515"/>
      <c r="IA311" s="515"/>
      <c r="IB311" s="515"/>
      <c r="IC311" s="515"/>
      <c r="ID311" s="515"/>
      <c r="IE311" s="515"/>
      <c r="IF311" s="515"/>
      <c r="IG311" s="515"/>
      <c r="IH311" s="515"/>
      <c r="II311" s="515"/>
      <c r="IJ311" s="515"/>
      <c r="IK311" s="515"/>
      <c r="IL311" s="515"/>
      <c r="IM311" s="515"/>
      <c r="IN311" s="515"/>
      <c r="IO311" s="515"/>
      <c r="IP311" s="515"/>
      <c r="IQ311" s="515"/>
      <c r="IR311" s="515"/>
      <c r="IS311" s="515"/>
      <c r="IT311" s="515"/>
      <c r="IU311" s="515"/>
      <c r="IV311" s="515"/>
      <c r="IW311" s="515"/>
      <c r="IX311" s="515"/>
      <c r="IY311" s="515"/>
      <c r="IZ311" s="515"/>
      <c r="JA311" s="515"/>
      <c r="JB311" s="515"/>
      <c r="JC311" s="515"/>
      <c r="JD311" s="515"/>
      <c r="JE311" s="515"/>
      <c r="JF311" s="515"/>
      <c r="JG311" s="515"/>
      <c r="JH311" s="515"/>
      <c r="JI311" s="515"/>
      <c r="JJ311" s="515"/>
      <c r="JK311" s="515"/>
      <c r="JL311" s="515"/>
      <c r="JM311" s="515"/>
      <c r="JN311" s="515"/>
      <c r="JO311" s="515"/>
      <c r="JP311" s="515"/>
      <c r="JQ311" s="515"/>
      <c r="JR311" s="515"/>
      <c r="JS311" s="515"/>
      <c r="JT311" s="515"/>
      <c r="JU311" s="515"/>
      <c r="JV311" s="515"/>
      <c r="JW311" s="515"/>
      <c r="JX311" s="515"/>
      <c r="JY311" s="515"/>
      <c r="JZ311" s="515"/>
      <c r="KA311" s="515"/>
      <c r="KB311" s="515"/>
      <c r="KC311" s="515"/>
      <c r="KD311" s="515"/>
      <c r="KE311" s="515"/>
      <c r="KF311" s="515"/>
      <c r="KG311" s="515"/>
      <c r="KH311" s="515"/>
      <c r="KI311" s="515"/>
      <c r="KJ311" s="515"/>
      <c r="KK311" s="515"/>
      <c r="KL311" s="515"/>
      <c r="KM311" s="515"/>
      <c r="KN311" s="515"/>
      <c r="KO311" s="515"/>
      <c r="KP311" s="515"/>
      <c r="KQ311" s="515"/>
      <c r="KR311" s="515"/>
      <c r="KS311" s="515"/>
      <c r="KT311" s="515"/>
      <c r="KU311" s="515"/>
      <c r="KV311" s="515"/>
      <c r="KW311" s="515"/>
      <c r="KX311" s="515"/>
      <c r="KY311" s="515"/>
      <c r="KZ311" s="515"/>
      <c r="LA311" s="515"/>
      <c r="LB311" s="515"/>
      <c r="LC311" s="515"/>
      <c r="LD311" s="515"/>
      <c r="LE311" s="515"/>
      <c r="LF311" s="515"/>
      <c r="LG311" s="515"/>
      <c r="LH311" s="515"/>
      <c r="LI311" s="515"/>
      <c r="LJ311" s="515"/>
      <c r="LK311" s="515"/>
      <c r="LL311" s="515"/>
      <c r="LM311" s="515"/>
      <c r="LN311" s="515"/>
      <c r="LO311" s="515"/>
      <c r="LP311" s="515"/>
      <c r="LQ311" s="515"/>
      <c r="LR311" s="515"/>
      <c r="LS311" s="515"/>
      <c r="LT311" s="515"/>
      <c r="LU311" s="515"/>
      <c r="LV311" s="515"/>
      <c r="LW311" s="515"/>
      <c r="LX311" s="515"/>
      <c r="LY311" s="515"/>
      <c r="LZ311" s="515"/>
      <c r="MA311" s="515"/>
      <c r="MB311" s="515"/>
      <c r="MC311" s="515"/>
      <c r="MD311" s="515"/>
      <c r="ME311" s="515"/>
      <c r="MF311" s="515"/>
      <c r="MG311" s="515"/>
      <c r="MH311" s="515"/>
      <c r="MI311" s="515"/>
      <c r="MJ311" s="515"/>
      <c r="MK311" s="515"/>
      <c r="ML311" s="515"/>
      <c r="MM311" s="515"/>
      <c r="MN311" s="515"/>
      <c r="MO311" s="515"/>
      <c r="MP311" s="515"/>
      <c r="MQ311" s="515"/>
      <c r="MR311" s="515"/>
      <c r="MS311" s="515"/>
      <c r="MT311" s="515"/>
      <c r="MU311" s="515"/>
      <c r="MV311" s="515"/>
      <c r="MW311" s="515"/>
      <c r="MX311" s="515"/>
      <c r="MY311" s="515"/>
      <c r="MZ311" s="515"/>
      <c r="NA311" s="515"/>
      <c r="NB311" s="515"/>
      <c r="NC311" s="515"/>
      <c r="ND311" s="515"/>
      <c r="NE311" s="515"/>
      <c r="NF311" s="515"/>
      <c r="NG311" s="515"/>
      <c r="NH311" s="515"/>
      <c r="NI311" s="515"/>
      <c r="NJ311" s="515"/>
      <c r="NK311" s="515"/>
    </row>
    <row r="312" spans="1:375" s="384" customFormat="1" ht="13.8" x14ac:dyDescent="0.3">
      <c r="A312" s="394"/>
      <c r="B312" s="395"/>
      <c r="C312" s="507" t="s">
        <v>325</v>
      </c>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c r="AA312" s="395"/>
      <c r="AB312" s="395"/>
      <c r="AC312" s="395"/>
      <c r="AD312" s="395"/>
      <c r="AE312" s="395"/>
      <c r="AF312" s="395"/>
      <c r="AG312" s="395"/>
      <c r="AH312" s="395"/>
      <c r="AI312" s="395"/>
      <c r="AJ312" s="395"/>
      <c r="AK312" s="395"/>
      <c r="AL312" s="395"/>
      <c r="AM312" s="395"/>
      <c r="AN312" s="395"/>
      <c r="AO312" s="395"/>
      <c r="AP312" s="395"/>
      <c r="AQ312" s="395"/>
      <c r="AR312" s="395"/>
      <c r="AS312" s="395"/>
      <c r="AT312" s="395"/>
      <c r="AU312" s="395"/>
      <c r="AV312" s="395"/>
      <c r="AW312" s="395"/>
      <c r="AX312" s="395"/>
      <c r="AY312" s="395"/>
      <c r="AZ312" s="395"/>
      <c r="BA312" s="395"/>
      <c r="BB312" s="395"/>
      <c r="BC312" s="395"/>
      <c r="BD312" s="395"/>
      <c r="BE312" s="395"/>
      <c r="BF312" s="395"/>
      <c r="BG312" s="395"/>
      <c r="BH312" s="395"/>
      <c r="BI312" s="395"/>
      <c r="BJ312" s="395"/>
      <c r="BK312" s="395"/>
      <c r="BL312" s="395"/>
      <c r="BM312" s="395"/>
      <c r="BN312" s="395"/>
      <c r="BO312" s="395"/>
      <c r="BP312" s="395"/>
      <c r="BQ312" s="395"/>
      <c r="BR312" s="395"/>
      <c r="BS312" s="395"/>
      <c r="BT312" s="395"/>
      <c r="BU312" s="395"/>
      <c r="BV312" s="395"/>
      <c r="BW312" s="395"/>
      <c r="BX312" s="395"/>
      <c r="BY312" s="395"/>
      <c r="BZ312" s="395"/>
      <c r="CA312" s="395"/>
      <c r="CB312" s="395"/>
      <c r="CC312" s="395"/>
      <c r="CD312" s="395"/>
      <c r="CE312" s="395"/>
      <c r="CF312" s="395"/>
      <c r="CG312" s="395"/>
      <c r="CH312" s="395"/>
      <c r="CI312" s="395"/>
      <c r="CJ312" s="395"/>
      <c r="CK312" s="395"/>
      <c r="CL312" s="395"/>
      <c r="CM312" s="395"/>
      <c r="CN312" s="395"/>
      <c r="CO312" s="395"/>
      <c r="CP312" s="395"/>
      <c r="CQ312" s="395"/>
      <c r="CR312" s="395"/>
      <c r="CS312" s="395"/>
      <c r="CT312" s="395"/>
      <c r="CU312" s="395"/>
      <c r="CV312" s="395"/>
      <c r="CW312" s="395"/>
      <c r="CX312" s="395"/>
      <c r="CY312" s="395"/>
      <c r="CZ312" s="395"/>
      <c r="DA312" s="395"/>
      <c r="DB312" s="395"/>
      <c r="DC312" s="395"/>
      <c r="DD312" s="395"/>
      <c r="DE312" s="395"/>
      <c r="DF312" s="395"/>
      <c r="DG312" s="395"/>
      <c r="DH312" s="395"/>
      <c r="DI312" s="395"/>
      <c r="DJ312" s="395"/>
      <c r="DK312" s="395"/>
      <c r="DL312" s="395"/>
      <c r="DM312" s="395"/>
      <c r="DN312" s="395"/>
      <c r="DO312" s="395"/>
      <c r="DP312" s="395"/>
      <c r="DQ312" s="395"/>
      <c r="DR312" s="395"/>
      <c r="DS312" s="395"/>
      <c r="DT312" s="395"/>
      <c r="DU312" s="395"/>
      <c r="DV312" s="395"/>
      <c r="DW312" s="395"/>
      <c r="DX312" s="395"/>
      <c r="DY312" s="395"/>
      <c r="DZ312" s="395"/>
      <c r="EA312" s="395"/>
      <c r="EB312" s="395"/>
      <c r="EC312" s="395"/>
      <c r="ED312" s="395"/>
      <c r="EE312" s="395"/>
      <c r="EF312" s="395"/>
      <c r="EG312" s="395"/>
      <c r="EH312" s="395"/>
      <c r="EI312" s="395"/>
      <c r="EJ312" s="395"/>
      <c r="EK312" s="395"/>
      <c r="EL312" s="395"/>
      <c r="EM312" s="395"/>
      <c r="EN312" s="395"/>
      <c r="EO312" s="395"/>
      <c r="EP312" s="395"/>
      <c r="EQ312" s="395"/>
      <c r="ER312" s="395"/>
      <c r="ES312" s="395"/>
      <c r="ET312" s="395"/>
      <c r="EU312" s="395"/>
      <c r="EV312" s="395"/>
      <c r="EW312" s="395"/>
      <c r="EX312" s="395"/>
      <c r="EY312" s="395"/>
      <c r="EZ312" s="395"/>
      <c r="FA312" s="395"/>
      <c r="FB312" s="395"/>
      <c r="FC312" s="395"/>
      <c r="FD312" s="395"/>
      <c r="FE312" s="395"/>
      <c r="FF312" s="395"/>
      <c r="FG312" s="395"/>
      <c r="FH312" s="395"/>
      <c r="FI312" s="395"/>
      <c r="FJ312" s="395"/>
      <c r="FK312" s="395"/>
      <c r="FL312" s="395"/>
      <c r="FM312" s="395"/>
      <c r="FN312" s="395"/>
      <c r="FO312" s="395"/>
      <c r="FP312" s="395"/>
      <c r="FQ312" s="395"/>
      <c r="FR312" s="395"/>
      <c r="FS312" s="395"/>
      <c r="FT312" s="395"/>
      <c r="FU312" s="395"/>
      <c r="FV312" s="395"/>
      <c r="FW312" s="395"/>
      <c r="FX312" s="395"/>
      <c r="FY312" s="395"/>
      <c r="FZ312" s="395"/>
      <c r="GA312" s="395"/>
      <c r="GB312" s="395"/>
      <c r="GC312" s="395"/>
      <c r="GD312" s="395"/>
      <c r="GE312" s="395"/>
      <c r="GF312" s="395"/>
      <c r="GG312" s="395"/>
      <c r="GH312" s="395"/>
      <c r="GI312" s="395"/>
      <c r="GJ312" s="395"/>
      <c r="GK312" s="395"/>
      <c r="GL312" s="395"/>
      <c r="GM312" s="395"/>
      <c r="GN312" s="395"/>
      <c r="GO312" s="395"/>
      <c r="GP312" s="395"/>
      <c r="GQ312" s="395"/>
      <c r="GR312" s="395"/>
      <c r="GS312" s="395"/>
      <c r="GT312" s="395"/>
      <c r="GU312" s="395"/>
      <c r="GV312" s="395"/>
      <c r="GW312" s="395"/>
      <c r="GX312" s="395"/>
      <c r="GY312" s="395"/>
      <c r="GZ312" s="395"/>
      <c r="HA312" s="395"/>
      <c r="HB312" s="395"/>
      <c r="HC312" s="395"/>
      <c r="HD312" s="395"/>
      <c r="HE312" s="395"/>
      <c r="HF312" s="395"/>
      <c r="HG312" s="395"/>
      <c r="HH312" s="395"/>
      <c r="HI312" s="395"/>
      <c r="HJ312" s="395"/>
      <c r="HK312" s="395"/>
      <c r="HL312" s="395"/>
      <c r="HM312" s="395"/>
      <c r="HN312" s="395"/>
      <c r="HO312" s="395"/>
      <c r="HP312" s="395"/>
      <c r="HQ312" s="395"/>
      <c r="HR312" s="395"/>
      <c r="HS312" s="395"/>
      <c r="HT312" s="395"/>
      <c r="HU312" s="395"/>
      <c r="HV312" s="395"/>
      <c r="HW312" s="395"/>
      <c r="HX312" s="395"/>
      <c r="HY312" s="395"/>
      <c r="HZ312" s="395"/>
      <c r="IA312" s="395"/>
      <c r="IB312" s="395"/>
      <c r="IC312" s="395"/>
      <c r="ID312" s="395"/>
      <c r="IE312" s="395"/>
      <c r="IF312" s="395"/>
      <c r="IG312" s="395"/>
      <c r="IH312" s="395"/>
      <c r="II312" s="395"/>
      <c r="IJ312" s="395"/>
      <c r="IK312" s="395"/>
      <c r="IL312" s="395"/>
      <c r="IM312" s="395"/>
      <c r="IN312" s="395"/>
      <c r="IO312" s="395"/>
      <c r="IP312" s="395"/>
      <c r="IQ312" s="395"/>
      <c r="IR312" s="395"/>
      <c r="IS312" s="395"/>
      <c r="IT312" s="395"/>
      <c r="IU312" s="395"/>
      <c r="IV312" s="395"/>
      <c r="IW312" s="395"/>
      <c r="IX312" s="395"/>
      <c r="IY312" s="395"/>
      <c r="IZ312" s="395"/>
      <c r="JA312" s="395"/>
      <c r="JB312" s="395"/>
      <c r="JC312" s="395"/>
      <c r="JD312" s="395"/>
      <c r="JE312" s="395"/>
      <c r="JF312" s="395"/>
      <c r="JG312" s="395"/>
      <c r="JH312" s="395"/>
      <c r="JI312" s="395"/>
      <c r="JJ312" s="395"/>
      <c r="JK312" s="395"/>
      <c r="JL312" s="395"/>
      <c r="JM312" s="395"/>
      <c r="JN312" s="395"/>
      <c r="JO312" s="395"/>
      <c r="JP312" s="395"/>
      <c r="JQ312" s="395"/>
      <c r="JR312" s="395"/>
      <c r="JS312" s="395"/>
      <c r="JT312" s="395"/>
      <c r="JU312" s="395"/>
      <c r="JV312" s="395"/>
      <c r="JW312" s="395"/>
      <c r="JX312" s="395"/>
      <c r="JY312" s="395"/>
      <c r="JZ312" s="395"/>
      <c r="KA312" s="395"/>
      <c r="KB312" s="395"/>
      <c r="KC312" s="395"/>
      <c r="KD312" s="395"/>
      <c r="KE312" s="395"/>
      <c r="KF312" s="395"/>
      <c r="KG312" s="395"/>
      <c r="KH312" s="395"/>
      <c r="KI312" s="395"/>
      <c r="KJ312" s="395"/>
      <c r="KK312" s="395"/>
      <c r="KL312" s="395"/>
      <c r="KM312" s="395"/>
      <c r="KN312" s="395"/>
      <c r="KO312" s="395"/>
      <c r="KP312" s="395"/>
      <c r="KQ312" s="395"/>
      <c r="KR312" s="395"/>
      <c r="KS312" s="395"/>
      <c r="KT312" s="395"/>
      <c r="KU312" s="395"/>
      <c r="KV312" s="395"/>
      <c r="KW312" s="395"/>
      <c r="KX312" s="395"/>
      <c r="KY312" s="395"/>
      <c r="KZ312" s="395"/>
      <c r="LA312" s="395"/>
      <c r="LB312" s="395"/>
      <c r="LC312" s="395"/>
      <c r="LD312" s="395"/>
      <c r="LE312" s="395"/>
      <c r="LF312" s="395"/>
      <c r="LG312" s="395"/>
      <c r="LH312" s="395"/>
      <c r="LI312" s="395"/>
      <c r="LJ312" s="395"/>
      <c r="LK312" s="395"/>
      <c r="LL312" s="395"/>
      <c r="LM312" s="395"/>
      <c r="LN312" s="395"/>
      <c r="LO312" s="395"/>
      <c r="LP312" s="395"/>
      <c r="LQ312" s="395"/>
      <c r="LR312" s="395"/>
      <c r="LS312" s="395"/>
      <c r="LT312" s="395"/>
      <c r="LU312" s="395"/>
      <c r="LV312" s="395"/>
      <c r="LW312" s="395"/>
      <c r="LX312" s="395"/>
      <c r="LY312" s="395"/>
      <c r="LZ312" s="395"/>
      <c r="MA312" s="395"/>
      <c r="MB312" s="395"/>
      <c r="MC312" s="395"/>
      <c r="MD312" s="395"/>
      <c r="ME312" s="395"/>
      <c r="MF312" s="395"/>
      <c r="MG312" s="395"/>
      <c r="MH312" s="395"/>
      <c r="MI312" s="395"/>
      <c r="MJ312" s="395"/>
      <c r="MK312" s="395"/>
      <c r="ML312" s="395"/>
      <c r="MM312" s="395"/>
      <c r="MN312" s="395"/>
      <c r="MO312" s="395"/>
      <c r="MP312" s="395"/>
      <c r="MQ312" s="395"/>
      <c r="MR312" s="395"/>
      <c r="MS312" s="395"/>
      <c r="MT312" s="395"/>
      <c r="MU312" s="395"/>
      <c r="MV312" s="395"/>
      <c r="MW312" s="395"/>
      <c r="MX312" s="395"/>
      <c r="MY312" s="395"/>
      <c r="MZ312" s="395"/>
      <c r="NA312" s="395"/>
      <c r="NB312" s="395"/>
      <c r="NC312" s="395"/>
      <c r="ND312" s="395"/>
      <c r="NE312" s="395"/>
      <c r="NF312" s="395"/>
      <c r="NG312" s="395"/>
      <c r="NH312" s="395"/>
      <c r="NI312" s="395"/>
      <c r="NJ312" s="395"/>
      <c r="NK312" s="508"/>
    </row>
    <row r="313" spans="1:375" s="384" customFormat="1" ht="13.8" x14ac:dyDescent="0.3">
      <c r="A313" s="432"/>
      <c r="B313" s="509"/>
      <c r="C313" s="510" t="str">
        <f>A149&amp;" / "&amp;C149</f>
        <v xml:space="preserve"> / </v>
      </c>
      <c r="D313" s="511"/>
      <c r="E313" s="511"/>
      <c r="F313" s="511"/>
      <c r="G313" s="511"/>
      <c r="H313" s="511"/>
      <c r="I313" s="511"/>
      <c r="J313" s="511"/>
      <c r="K313" s="511"/>
      <c r="L313" s="511"/>
      <c r="M313" s="511"/>
      <c r="N313" s="511"/>
      <c r="O313" s="511"/>
      <c r="P313" s="511"/>
      <c r="Q313" s="511"/>
      <c r="R313" s="511"/>
      <c r="S313" s="511"/>
      <c r="T313" s="511"/>
      <c r="U313" s="511"/>
      <c r="V313" s="511"/>
      <c r="W313" s="511"/>
      <c r="X313" s="511"/>
      <c r="Y313" s="511"/>
      <c r="Z313" s="511"/>
      <c r="AA313" s="511"/>
      <c r="AB313" s="511"/>
      <c r="AC313" s="511"/>
      <c r="AD313" s="511"/>
      <c r="AE313" s="511"/>
      <c r="AF313" s="511"/>
      <c r="AG313" s="511"/>
      <c r="AH313" s="511"/>
      <c r="AI313" s="511"/>
      <c r="AJ313" s="511"/>
      <c r="AK313" s="511"/>
      <c r="AL313" s="511"/>
      <c r="AM313" s="511"/>
      <c r="AN313" s="511"/>
      <c r="AO313" s="511"/>
      <c r="AP313" s="511"/>
      <c r="AQ313" s="511"/>
      <c r="AR313" s="511"/>
      <c r="AS313" s="511"/>
      <c r="AT313" s="511"/>
      <c r="AU313" s="511"/>
      <c r="AV313" s="511"/>
      <c r="AW313" s="511"/>
      <c r="AX313" s="511"/>
      <c r="AY313" s="511"/>
      <c r="AZ313" s="511"/>
      <c r="BA313" s="511"/>
      <c r="BB313" s="511"/>
      <c r="BC313" s="511"/>
      <c r="BD313" s="511"/>
      <c r="BE313" s="511"/>
      <c r="BF313" s="511"/>
      <c r="BG313" s="511"/>
      <c r="BH313" s="511"/>
      <c r="BI313" s="511"/>
      <c r="BJ313" s="511"/>
      <c r="BK313" s="511"/>
      <c r="BL313" s="511"/>
      <c r="BM313" s="511"/>
      <c r="BN313" s="511"/>
      <c r="BO313" s="511"/>
      <c r="BP313" s="511"/>
      <c r="BQ313" s="511"/>
      <c r="BR313" s="511"/>
      <c r="BS313" s="511"/>
      <c r="BT313" s="511"/>
      <c r="BU313" s="511"/>
      <c r="BV313" s="511"/>
      <c r="BW313" s="511"/>
      <c r="BX313" s="511"/>
      <c r="BY313" s="511"/>
      <c r="BZ313" s="511"/>
      <c r="CA313" s="511"/>
      <c r="CB313" s="511"/>
      <c r="CC313" s="511"/>
      <c r="CD313" s="511"/>
      <c r="CE313" s="511"/>
      <c r="CF313" s="511"/>
      <c r="CG313" s="511"/>
      <c r="CH313" s="511"/>
      <c r="CI313" s="511"/>
      <c r="CJ313" s="511"/>
      <c r="CK313" s="511"/>
      <c r="CL313" s="511"/>
      <c r="CM313" s="511"/>
      <c r="CN313" s="511"/>
      <c r="CO313" s="511"/>
      <c r="CP313" s="511"/>
      <c r="CQ313" s="511"/>
      <c r="CR313" s="511"/>
      <c r="CS313" s="511"/>
      <c r="CT313" s="511"/>
      <c r="CU313" s="511"/>
      <c r="CV313" s="511"/>
      <c r="CW313" s="511"/>
      <c r="CX313" s="511"/>
      <c r="CY313" s="511"/>
      <c r="CZ313" s="511"/>
      <c r="DA313" s="511"/>
      <c r="DB313" s="511"/>
      <c r="DC313" s="511"/>
      <c r="DD313" s="511"/>
      <c r="DE313" s="511"/>
      <c r="DF313" s="511"/>
      <c r="DG313" s="511"/>
      <c r="DH313" s="511"/>
      <c r="DI313" s="511"/>
      <c r="DJ313" s="511"/>
      <c r="DK313" s="511"/>
      <c r="DL313" s="511"/>
      <c r="DM313" s="511"/>
      <c r="DN313" s="511"/>
      <c r="DO313" s="511"/>
      <c r="DP313" s="511"/>
      <c r="DQ313" s="511"/>
      <c r="DR313" s="511"/>
      <c r="DS313" s="511"/>
      <c r="DT313" s="511"/>
      <c r="DU313" s="511"/>
      <c r="DV313" s="511"/>
      <c r="DW313" s="511"/>
      <c r="DX313" s="511"/>
      <c r="DY313" s="511"/>
      <c r="DZ313" s="511"/>
      <c r="EA313" s="511"/>
      <c r="EB313" s="511"/>
      <c r="EC313" s="511"/>
      <c r="ED313" s="511"/>
      <c r="EE313" s="511"/>
      <c r="EF313" s="511"/>
      <c r="EG313" s="511"/>
      <c r="EH313" s="511"/>
      <c r="EI313" s="511"/>
      <c r="EJ313" s="511"/>
      <c r="EK313" s="511"/>
      <c r="EL313" s="511"/>
      <c r="EM313" s="511"/>
      <c r="EN313" s="511"/>
      <c r="EO313" s="511"/>
      <c r="EP313" s="511"/>
      <c r="EQ313" s="511"/>
      <c r="ER313" s="511"/>
      <c r="ES313" s="511"/>
      <c r="ET313" s="511"/>
      <c r="EU313" s="511"/>
      <c r="EV313" s="511"/>
      <c r="EW313" s="511"/>
      <c r="EX313" s="511"/>
      <c r="EY313" s="511"/>
      <c r="EZ313" s="511"/>
      <c r="FA313" s="511"/>
      <c r="FB313" s="511"/>
      <c r="FC313" s="511"/>
      <c r="FD313" s="511"/>
      <c r="FE313" s="511"/>
      <c r="FF313" s="511"/>
      <c r="FG313" s="511"/>
      <c r="FH313" s="511"/>
      <c r="FI313" s="511"/>
      <c r="FJ313" s="511"/>
      <c r="FK313" s="511"/>
      <c r="FL313" s="511"/>
      <c r="FM313" s="511"/>
      <c r="FN313" s="511"/>
      <c r="FO313" s="511"/>
      <c r="FP313" s="511"/>
      <c r="FQ313" s="511"/>
      <c r="FR313" s="511"/>
      <c r="FS313" s="511"/>
      <c r="FT313" s="511"/>
      <c r="FU313" s="511"/>
      <c r="FV313" s="511"/>
      <c r="FW313" s="511"/>
      <c r="FX313" s="511"/>
      <c r="FY313" s="511"/>
      <c r="FZ313" s="511"/>
      <c r="GA313" s="511"/>
      <c r="GB313" s="511"/>
      <c r="GC313" s="511"/>
      <c r="GD313" s="511"/>
      <c r="GE313" s="511"/>
      <c r="GF313" s="511"/>
      <c r="GG313" s="511"/>
      <c r="GH313" s="511"/>
      <c r="GI313" s="511"/>
      <c r="GJ313" s="511"/>
      <c r="GK313" s="511"/>
      <c r="GL313" s="511"/>
      <c r="GM313" s="511"/>
      <c r="GN313" s="511"/>
      <c r="GO313" s="511"/>
      <c r="GP313" s="511"/>
      <c r="GQ313" s="511"/>
      <c r="GR313" s="511"/>
      <c r="GS313" s="511"/>
      <c r="GT313" s="511"/>
      <c r="GU313" s="511"/>
      <c r="GV313" s="511"/>
      <c r="GW313" s="511"/>
      <c r="GX313" s="511"/>
      <c r="GY313" s="511"/>
      <c r="GZ313" s="511"/>
      <c r="HA313" s="511"/>
      <c r="HB313" s="511"/>
      <c r="HC313" s="511"/>
      <c r="HD313" s="511"/>
      <c r="HE313" s="511"/>
      <c r="HF313" s="511"/>
      <c r="HG313" s="511"/>
      <c r="HH313" s="511"/>
      <c r="HI313" s="511"/>
      <c r="HJ313" s="511"/>
      <c r="HK313" s="511"/>
      <c r="HL313" s="511"/>
      <c r="HM313" s="511"/>
      <c r="HN313" s="511"/>
      <c r="HO313" s="511"/>
      <c r="HP313" s="511"/>
      <c r="HQ313" s="511"/>
      <c r="HR313" s="511"/>
      <c r="HS313" s="511"/>
      <c r="HT313" s="511"/>
      <c r="HU313" s="511"/>
      <c r="HV313" s="511"/>
      <c r="HW313" s="511"/>
      <c r="HX313" s="511"/>
      <c r="HY313" s="511"/>
      <c r="HZ313" s="511"/>
      <c r="IA313" s="511"/>
      <c r="IB313" s="511"/>
      <c r="IC313" s="511"/>
      <c r="ID313" s="511"/>
      <c r="IE313" s="511"/>
      <c r="IF313" s="511"/>
      <c r="IG313" s="511"/>
      <c r="IH313" s="511"/>
      <c r="II313" s="511"/>
      <c r="IJ313" s="511"/>
      <c r="IK313" s="511"/>
      <c r="IL313" s="511"/>
      <c r="IM313" s="511"/>
      <c r="IN313" s="511"/>
      <c r="IO313" s="511"/>
      <c r="IP313" s="511"/>
      <c r="IQ313" s="511"/>
      <c r="IR313" s="511"/>
      <c r="IS313" s="511"/>
      <c r="IT313" s="511"/>
      <c r="IU313" s="511"/>
      <c r="IV313" s="511"/>
      <c r="IW313" s="511"/>
      <c r="IX313" s="511"/>
      <c r="IY313" s="511"/>
      <c r="IZ313" s="511"/>
      <c r="JA313" s="511"/>
      <c r="JB313" s="511"/>
      <c r="JC313" s="511"/>
      <c r="JD313" s="511"/>
      <c r="JE313" s="511"/>
      <c r="JF313" s="511"/>
      <c r="JG313" s="511"/>
      <c r="JH313" s="511"/>
      <c r="JI313" s="511"/>
      <c r="JJ313" s="511"/>
      <c r="JK313" s="511"/>
      <c r="JL313" s="511"/>
      <c r="JM313" s="511"/>
      <c r="JN313" s="511"/>
      <c r="JO313" s="511"/>
      <c r="JP313" s="511"/>
      <c r="JQ313" s="511"/>
      <c r="JR313" s="511"/>
      <c r="JS313" s="511"/>
      <c r="JT313" s="511"/>
      <c r="JU313" s="511"/>
      <c r="JV313" s="511"/>
      <c r="JW313" s="511"/>
      <c r="JX313" s="511"/>
      <c r="JY313" s="511"/>
      <c r="JZ313" s="511"/>
      <c r="KA313" s="511"/>
      <c r="KB313" s="511"/>
      <c r="KC313" s="511"/>
      <c r="KD313" s="511"/>
      <c r="KE313" s="511"/>
      <c r="KF313" s="511"/>
      <c r="KG313" s="511"/>
      <c r="KH313" s="511"/>
      <c r="KI313" s="511"/>
      <c r="KJ313" s="511"/>
      <c r="KK313" s="511"/>
      <c r="KL313" s="511"/>
      <c r="KM313" s="511"/>
      <c r="KN313" s="511"/>
      <c r="KO313" s="511"/>
      <c r="KP313" s="511"/>
      <c r="KQ313" s="511"/>
      <c r="KR313" s="511"/>
      <c r="KS313" s="511"/>
      <c r="KT313" s="511"/>
      <c r="KU313" s="511"/>
      <c r="KV313" s="511"/>
      <c r="KW313" s="511"/>
      <c r="KX313" s="511"/>
      <c r="KY313" s="511"/>
      <c r="KZ313" s="511"/>
      <c r="LA313" s="511"/>
      <c r="LB313" s="511"/>
      <c r="LC313" s="511"/>
      <c r="LD313" s="511"/>
      <c r="LE313" s="511"/>
      <c r="LF313" s="511"/>
      <c r="LG313" s="511"/>
      <c r="LH313" s="511"/>
      <c r="LI313" s="511"/>
      <c r="LJ313" s="511"/>
      <c r="LK313" s="511"/>
      <c r="LL313" s="511"/>
      <c r="LM313" s="511"/>
      <c r="LN313" s="511"/>
      <c r="LO313" s="511"/>
      <c r="LP313" s="511"/>
      <c r="LQ313" s="511"/>
      <c r="LR313" s="511"/>
      <c r="LS313" s="511"/>
      <c r="LT313" s="511"/>
      <c r="LU313" s="511"/>
      <c r="LV313" s="511"/>
      <c r="LW313" s="511"/>
      <c r="LX313" s="511"/>
      <c r="LY313" s="511"/>
      <c r="LZ313" s="511"/>
      <c r="MA313" s="511"/>
      <c r="MB313" s="511"/>
      <c r="MC313" s="511"/>
      <c r="MD313" s="511"/>
      <c r="ME313" s="511"/>
      <c r="MF313" s="511"/>
      <c r="MG313" s="511"/>
      <c r="MH313" s="511"/>
      <c r="MI313" s="511"/>
      <c r="MJ313" s="511"/>
      <c r="MK313" s="511"/>
      <c r="ML313" s="511"/>
      <c r="MM313" s="511"/>
      <c r="MN313" s="511"/>
      <c r="MO313" s="511"/>
      <c r="MP313" s="511"/>
      <c r="MQ313" s="511"/>
      <c r="MR313" s="511"/>
      <c r="MS313" s="511"/>
      <c r="MT313" s="511"/>
      <c r="MU313" s="511"/>
      <c r="MV313" s="511"/>
      <c r="MW313" s="511"/>
      <c r="MX313" s="511"/>
      <c r="MY313" s="511"/>
      <c r="MZ313" s="511"/>
      <c r="NA313" s="511"/>
      <c r="NB313" s="511"/>
      <c r="NC313" s="511"/>
      <c r="ND313" s="511"/>
      <c r="NE313" s="511"/>
      <c r="NF313" s="511"/>
      <c r="NG313" s="511"/>
      <c r="NH313" s="511"/>
      <c r="NI313" s="511"/>
      <c r="NJ313" s="511"/>
      <c r="NK313" s="512"/>
    </row>
    <row r="314" spans="1:375" s="384" customFormat="1" ht="13.8" x14ac:dyDescent="0.3">
      <c r="A314" s="513">
        <f t="shared" ref="A314:A326" si="574">SUM(D314:NK314)</f>
        <v>0</v>
      </c>
      <c r="B314" s="421" t="s">
        <v>326</v>
      </c>
      <c r="C314" s="514" t="s">
        <v>327</v>
      </c>
      <c r="D314" s="515">
        <f t="array" ref="D314">IFERROR(INDEX($N149:$N163,MATCH(1,IF($L149:$L163&lt;=D$167,IF($M149:$M163&gt;=D$167,1)),0))*$B149/12,0)</f>
        <v>0</v>
      </c>
      <c r="E314" s="515">
        <f t="array" ref="E314">IFERROR(INDEX($N149:$N163,MATCH(1,IF($L149:$L163&lt;=E$167,IF($M149:$M163&gt;=E$167,1)),0))*$B149/12,0)</f>
        <v>0</v>
      </c>
      <c r="F314" s="515">
        <f t="array" ref="F314">IFERROR(INDEX($N149:$N163,MATCH(1,IF($L149:$L163&lt;=F$167,IF($M149:$M163&gt;=F$167,1)),0))*$B149/12,0)</f>
        <v>0</v>
      </c>
      <c r="G314" s="515">
        <f t="array" ref="G314">IFERROR(INDEX($N149:$N163,MATCH(1,IF($L149:$L163&lt;=G$167,IF($M149:$M163&gt;=G$167,1)),0))*$B149/12,0)</f>
        <v>0</v>
      </c>
      <c r="H314" s="515">
        <f t="array" ref="H314">IFERROR(INDEX($N149:$N163,MATCH(1,IF($L149:$L163&lt;=H$167,IF($M149:$M163&gt;=H$167,1)),0))*$B149/12,0)</f>
        <v>0</v>
      </c>
      <c r="I314" s="515">
        <f t="array" ref="I314">IFERROR(INDEX($N149:$N163,MATCH(1,IF($L149:$L163&lt;=I$167,IF($M149:$M163&gt;=I$167,1)),0))*$B149/12,0)</f>
        <v>0</v>
      </c>
      <c r="J314" s="515">
        <f t="array" ref="J314">IFERROR(INDEX($N149:$N163,MATCH(1,IF($L149:$L163&lt;=J$167,IF($M149:$M163&gt;=J$167,1)),0))*$B149/12,0)</f>
        <v>0</v>
      </c>
      <c r="K314" s="515">
        <f t="array" ref="K314">IFERROR(INDEX($N149:$N163,MATCH(1,IF($L149:$L163&lt;=K$167,IF($M149:$M163&gt;=K$167,1)),0))*$B149/12,0)</f>
        <v>0</v>
      </c>
      <c r="L314" s="515">
        <f t="array" ref="L314">IFERROR(INDEX($N149:$N163,MATCH(1,IF($L149:$L163&lt;=L$167,IF($M149:$M163&gt;=L$167,1)),0))*$B149/12,0)</f>
        <v>0</v>
      </c>
      <c r="M314" s="515">
        <f t="array" ref="M314">IFERROR(INDEX($N149:$N163,MATCH(1,IF($L149:$L163&lt;=M$167,IF($M149:$M163&gt;=M$167,1)),0))*$B149/12,0)</f>
        <v>0</v>
      </c>
      <c r="N314" s="515">
        <f t="array" ref="N314">IFERROR(INDEX($N149:$N163,MATCH(1,IF($L149:$L163&lt;=N$167,IF($M149:$M163&gt;=N$167,1)),0))*$B149/12,0)</f>
        <v>0</v>
      </c>
      <c r="O314" s="515">
        <f t="array" ref="O314">IFERROR(INDEX($N149:$N163,MATCH(1,IF($L149:$L163&lt;=O$167,IF($M149:$M163&gt;=O$167,1)),0))*$B149/12,0)</f>
        <v>0</v>
      </c>
      <c r="P314" s="515">
        <f t="array" ref="P314">IFERROR(INDEX($N149:$N163,MATCH(1,IF($L149:$L163&lt;=P$167,IF($M149:$M163&gt;=P$167,1)),0))*$B149/12,0)</f>
        <v>0</v>
      </c>
      <c r="Q314" s="515">
        <f t="array" ref="Q314">IFERROR(INDEX($N149:$N163,MATCH(1,IF($L149:$L163&lt;=Q$167,IF($M149:$M163&gt;=Q$167,1)),0))*$B149/12,0)</f>
        <v>0</v>
      </c>
      <c r="R314" s="515">
        <f t="array" ref="R314">IFERROR(INDEX($N149:$N163,MATCH(1,IF($L149:$L163&lt;=R$167,IF($M149:$M163&gt;=R$167,1)),0))*$B149/12,0)</f>
        <v>0</v>
      </c>
      <c r="S314" s="515">
        <f t="array" ref="S314">IFERROR(INDEX($N149:$N163,MATCH(1,IF($L149:$L163&lt;=S$167,IF($M149:$M163&gt;=S$167,1)),0))*$B149/12,0)</f>
        <v>0</v>
      </c>
      <c r="T314" s="515">
        <f t="array" ref="T314">IFERROR(INDEX($N149:$N163,MATCH(1,IF($L149:$L163&lt;=T$167,IF($M149:$M163&gt;=T$167,1)),0))*$B149/12,0)</f>
        <v>0</v>
      </c>
      <c r="U314" s="515">
        <f t="array" ref="U314">IFERROR(INDEX($N149:$N163,MATCH(1,IF($L149:$L163&lt;=U$167,IF($M149:$M163&gt;=U$167,1)),0))*$B149/12,0)</f>
        <v>0</v>
      </c>
      <c r="V314" s="515">
        <f t="array" ref="V314">IFERROR(INDEX($N149:$N163,MATCH(1,IF($L149:$L163&lt;=V$167,IF($M149:$M163&gt;=V$167,1)),0))*$B149/12,0)</f>
        <v>0</v>
      </c>
      <c r="W314" s="515">
        <f t="array" ref="W314">IFERROR(INDEX($N149:$N163,MATCH(1,IF($L149:$L163&lt;=W$167,IF($M149:$M163&gt;=W$167,1)),0))*$B149/12,0)</f>
        <v>0</v>
      </c>
      <c r="X314" s="515">
        <f t="array" ref="X314">IFERROR(INDEX($N149:$N163,MATCH(1,IF($L149:$L163&lt;=X$167,IF($M149:$M163&gt;=X$167,1)),0))*$B149/12,0)</f>
        <v>0</v>
      </c>
      <c r="Y314" s="515">
        <f t="array" ref="Y314">IFERROR(INDEX($N149:$N163,MATCH(1,IF($L149:$L163&lt;=Y$167,IF($M149:$M163&gt;=Y$167,1)),0))*$B149/12,0)</f>
        <v>0</v>
      </c>
      <c r="Z314" s="515">
        <f t="array" ref="Z314">IFERROR(INDEX($N149:$N163,MATCH(1,IF($L149:$L163&lt;=Z$167,IF($M149:$M163&gt;=Z$167,1)),0))*$B149/12,0)</f>
        <v>0</v>
      </c>
      <c r="AA314" s="515">
        <f t="array" ref="AA314">IFERROR(INDEX($N149:$N163,MATCH(1,IF($L149:$L163&lt;=AA$167,IF($M149:$M163&gt;=AA$167,1)),0))*$B149/12,0)</f>
        <v>0</v>
      </c>
      <c r="AB314" s="515">
        <f t="array" ref="AB314">IFERROR(INDEX($N149:$N163,MATCH(1,IF($L149:$L163&lt;=AB$167,IF($M149:$M163&gt;=AB$167,1)),0))*$B149/12,0)</f>
        <v>0</v>
      </c>
      <c r="AC314" s="515">
        <f t="array" ref="AC314">IFERROR(INDEX($N149:$N163,MATCH(1,IF($L149:$L163&lt;=AC$167,IF($M149:$M163&gt;=AC$167,1)),0))*$B149/12,0)</f>
        <v>0</v>
      </c>
      <c r="AD314" s="515">
        <f t="array" ref="AD314">IFERROR(INDEX($N149:$N163,MATCH(1,IF($L149:$L163&lt;=AD$167,IF($M149:$M163&gt;=AD$167,1)),0))*$B149/12,0)</f>
        <v>0</v>
      </c>
      <c r="AE314" s="515">
        <f t="array" ref="AE314">IFERROR(INDEX($N149:$N163,MATCH(1,IF($L149:$L163&lt;=AE$167,IF($M149:$M163&gt;=AE$167,1)),0))*$B149/12,0)</f>
        <v>0</v>
      </c>
      <c r="AF314" s="515">
        <f t="array" ref="AF314">IFERROR(INDEX($N149:$N163,MATCH(1,IF($L149:$L163&lt;=AF$167,IF($M149:$M163&gt;=AF$167,1)),0))*$B149/12,0)</f>
        <v>0</v>
      </c>
      <c r="AG314" s="515">
        <f t="array" ref="AG314">IFERROR(INDEX($N149:$N163,MATCH(1,IF($L149:$L163&lt;=AG$167,IF($M149:$M163&gt;=AG$167,1)),0))*$B149/12,0)</f>
        <v>0</v>
      </c>
      <c r="AH314" s="515">
        <f t="array" ref="AH314">IFERROR(INDEX($N149:$N163,MATCH(1,IF($L149:$L163&lt;=AH$167,IF($M149:$M163&gt;=AH$167,1)),0))*$B149/12,0)</f>
        <v>0</v>
      </c>
      <c r="AI314" s="515">
        <f t="array" ref="AI314">IFERROR(INDEX($N149:$N163,MATCH(1,IF($L149:$L163&lt;=AI$167,IF($M149:$M163&gt;=AI$167,1)),0))*$B149/12,0)</f>
        <v>0</v>
      </c>
      <c r="AJ314" s="515">
        <f t="array" ref="AJ314">IFERROR(INDEX($N149:$N163,MATCH(1,IF($L149:$L163&lt;=AJ$167,IF($M149:$M163&gt;=AJ$167,1)),0))*$B149/12,0)</f>
        <v>0</v>
      </c>
      <c r="AK314" s="515">
        <f t="array" ref="AK314">IFERROR(INDEX($N149:$N163,MATCH(1,IF($L149:$L163&lt;=AK$167,IF($M149:$M163&gt;=AK$167,1)),0))*$B149/12,0)</f>
        <v>0</v>
      </c>
      <c r="AL314" s="515">
        <f t="array" ref="AL314">IFERROR(INDEX($N149:$N163,MATCH(1,IF($L149:$L163&lt;=AL$167,IF($M149:$M163&gt;=AL$167,1)),0))*$B149/12,0)</f>
        <v>0</v>
      </c>
      <c r="AM314" s="515">
        <f t="array" ref="AM314">IFERROR(INDEX($N149:$N163,MATCH(1,IF($L149:$L163&lt;=AM$167,IF($M149:$M163&gt;=AM$167,1)),0))*$B149/12,0)</f>
        <v>0</v>
      </c>
      <c r="AN314" s="515">
        <f t="array" ref="AN314">IFERROR(INDEX($N149:$N163,MATCH(1,IF($L149:$L163&lt;=AN$167,IF($M149:$M163&gt;=AN$167,1)),0))*$B149/12,0)</f>
        <v>0</v>
      </c>
      <c r="AO314" s="515">
        <f t="array" ref="AO314">IFERROR(INDEX($N149:$N163,MATCH(1,IF($L149:$L163&lt;=AO$167,IF($M149:$M163&gt;=AO$167,1)),0))*$B149/12,0)</f>
        <v>0</v>
      </c>
      <c r="AP314" s="515">
        <f t="array" ref="AP314">IFERROR(INDEX($N149:$N163,MATCH(1,IF($L149:$L163&lt;=AP$167,IF($M149:$M163&gt;=AP$167,1)),0))*$B149/12,0)</f>
        <v>0</v>
      </c>
      <c r="AQ314" s="515">
        <f t="array" ref="AQ314">IFERROR(INDEX($N149:$N163,MATCH(1,IF($L149:$L163&lt;=AQ$167,IF($M149:$M163&gt;=AQ$167,1)),0))*$B149/12,0)</f>
        <v>0</v>
      </c>
      <c r="AR314" s="515">
        <f t="array" ref="AR314">IFERROR(INDEX($N149:$N163,MATCH(1,IF($L149:$L163&lt;=AR$167,IF($M149:$M163&gt;=AR$167,1)),0))*$B149/12,0)</f>
        <v>0</v>
      </c>
      <c r="AS314" s="515">
        <f t="array" ref="AS314">IFERROR(INDEX($N149:$N163,MATCH(1,IF($L149:$L163&lt;=AS$167,IF($M149:$M163&gt;=AS$167,1)),0))*$B149/12,0)</f>
        <v>0</v>
      </c>
      <c r="AT314" s="515">
        <f t="array" ref="AT314">IFERROR(INDEX($N149:$N163,MATCH(1,IF($L149:$L163&lt;=AT$167,IF($M149:$M163&gt;=AT$167,1)),0))*$B149/12,0)</f>
        <v>0</v>
      </c>
      <c r="AU314" s="515">
        <f t="array" ref="AU314">IFERROR(INDEX($N149:$N163,MATCH(1,IF($L149:$L163&lt;=AU$167,IF($M149:$M163&gt;=AU$167,1)),0))*$B149/12,0)</f>
        <v>0</v>
      </c>
      <c r="AV314" s="515">
        <f t="array" ref="AV314">IFERROR(INDEX($N149:$N163,MATCH(1,IF($L149:$L163&lt;=AV$167,IF($M149:$M163&gt;=AV$167,1)),0))*$B149/12,0)</f>
        <v>0</v>
      </c>
      <c r="AW314" s="515">
        <f t="array" ref="AW314">IFERROR(INDEX($N149:$N163,MATCH(1,IF($L149:$L163&lt;=AW$167,IF($M149:$M163&gt;=AW$167,1)),0))*$B149/12,0)</f>
        <v>0</v>
      </c>
      <c r="AX314" s="515">
        <f t="array" ref="AX314">IFERROR(INDEX($N149:$N163,MATCH(1,IF($L149:$L163&lt;=AX$167,IF($M149:$M163&gt;=AX$167,1)),0))*$B149/12,0)</f>
        <v>0</v>
      </c>
      <c r="AY314" s="515">
        <f t="array" ref="AY314">IFERROR(INDEX($N149:$N163,MATCH(1,IF($L149:$L163&lt;=AY$167,IF($M149:$M163&gt;=AY$167,1)),0))*$B149/12,0)</f>
        <v>0</v>
      </c>
      <c r="AZ314" s="515">
        <f t="array" ref="AZ314">IFERROR(INDEX($N149:$N163,MATCH(1,IF($L149:$L163&lt;=AZ$167,IF($M149:$M163&gt;=AZ$167,1)),0))*$B149/12,0)</f>
        <v>0</v>
      </c>
      <c r="BA314" s="515">
        <f t="array" ref="BA314">IFERROR(INDEX($N149:$N163,MATCH(1,IF($L149:$L163&lt;=BA$167,IF($M149:$M163&gt;=BA$167,1)),0))*$B149/12,0)</f>
        <v>0</v>
      </c>
      <c r="BB314" s="515">
        <f t="array" ref="BB314">IFERROR(INDEX($N149:$N163,MATCH(1,IF($L149:$L163&lt;=BB$167,IF($M149:$M163&gt;=BB$167,1)),0))*$B149/12,0)</f>
        <v>0</v>
      </c>
      <c r="BC314" s="515">
        <f t="array" ref="BC314">IFERROR(INDEX($N149:$N163,MATCH(1,IF($L149:$L163&lt;=BC$167,IF($M149:$M163&gt;=BC$167,1)),0))*$B149/12,0)</f>
        <v>0</v>
      </c>
      <c r="BD314" s="515">
        <f t="array" ref="BD314">IFERROR(INDEX($N149:$N163,MATCH(1,IF($L149:$L163&lt;=BD$167,IF($M149:$M163&gt;=BD$167,1)),0))*$B149/12,0)</f>
        <v>0</v>
      </c>
      <c r="BE314" s="515">
        <f t="array" ref="BE314">IFERROR(INDEX($N149:$N163,MATCH(1,IF($L149:$L163&lt;=BE$167,IF($M149:$M163&gt;=BE$167,1)),0))*$B149/12,0)</f>
        <v>0</v>
      </c>
      <c r="BF314" s="515">
        <f t="array" ref="BF314">IFERROR(INDEX($N149:$N163,MATCH(1,IF($L149:$L163&lt;=BF$167,IF($M149:$M163&gt;=BF$167,1)),0))*$B149/12,0)</f>
        <v>0</v>
      </c>
      <c r="BG314" s="515">
        <f t="array" ref="BG314">IFERROR(INDEX($N149:$N163,MATCH(1,IF($L149:$L163&lt;=BG$167,IF($M149:$M163&gt;=BG$167,1)),0))*$B149/12,0)</f>
        <v>0</v>
      </c>
      <c r="BH314" s="515">
        <f t="array" ref="BH314">IFERROR(INDEX($N149:$N163,MATCH(1,IF($L149:$L163&lt;=BH$167,IF($M149:$M163&gt;=BH$167,1)),0))*$B149/12,0)</f>
        <v>0</v>
      </c>
      <c r="BI314" s="515">
        <f t="array" ref="BI314">IFERROR(INDEX($N149:$N163,MATCH(1,IF($L149:$L163&lt;=BI$167,IF($M149:$M163&gt;=BI$167,1)),0))*$B149/12,0)</f>
        <v>0</v>
      </c>
      <c r="BJ314" s="515">
        <f t="array" ref="BJ314">IFERROR(INDEX($N149:$N163,MATCH(1,IF($L149:$L163&lt;=BJ$167,IF($M149:$M163&gt;=BJ$167,1)),0))*$B149/12,0)</f>
        <v>0</v>
      </c>
      <c r="BK314" s="515">
        <f t="array" ref="BK314">IFERROR(INDEX($N149:$N163,MATCH(1,IF($L149:$L163&lt;=BK$167,IF($M149:$M163&gt;=BK$167,1)),0))*$B149/12,0)</f>
        <v>0</v>
      </c>
      <c r="BL314" s="515">
        <f t="array" ref="BL314">IFERROR(INDEX($N149:$N163,MATCH(1,IF($L149:$L163&lt;=BL$167,IF($M149:$M163&gt;=BL$167,1)),0))*$B149/12,0)</f>
        <v>0</v>
      </c>
      <c r="BM314" s="515">
        <f t="array" ref="BM314">IFERROR(INDEX($N149:$N163,MATCH(1,IF($L149:$L163&lt;=BM$167,IF($M149:$M163&gt;=BM$167,1)),0))*$B149/12,0)</f>
        <v>0</v>
      </c>
      <c r="BN314" s="515">
        <f t="array" ref="BN314">IFERROR(INDEX($N149:$N163,MATCH(1,IF($L149:$L163&lt;=BN$167,IF($M149:$M163&gt;=BN$167,1)),0))*$B149/12,0)</f>
        <v>0</v>
      </c>
      <c r="BO314" s="515">
        <f t="array" ref="BO314">IFERROR(INDEX($N149:$N163,MATCH(1,IF($L149:$L163&lt;=BO$167,IF($M149:$M163&gt;=BO$167,1)),0))*$B149/12,0)</f>
        <v>0</v>
      </c>
      <c r="BP314" s="515">
        <f t="array" ref="BP314">IFERROR(INDEX($N149:$N163,MATCH(1,IF($L149:$L163&lt;=BP$167,IF($M149:$M163&gt;=BP$167,1)),0))*$B149/12,0)</f>
        <v>0</v>
      </c>
      <c r="BQ314" s="515">
        <f t="array" ref="BQ314">IFERROR(INDEX($N149:$N163,MATCH(1,IF($L149:$L163&lt;=BQ$167,IF($M149:$M163&gt;=BQ$167,1)),0))*$B149/12,0)</f>
        <v>0</v>
      </c>
      <c r="BR314" s="515">
        <f t="array" ref="BR314">IFERROR(INDEX($N149:$N163,MATCH(1,IF($L149:$L163&lt;=BR$167,IF($M149:$M163&gt;=BR$167,1)),0))*$B149/12,0)</f>
        <v>0</v>
      </c>
      <c r="BS314" s="515">
        <f t="array" ref="BS314">IFERROR(INDEX($N149:$N163,MATCH(1,IF($L149:$L163&lt;=BS$167,IF($M149:$M163&gt;=BS$167,1)),0))*$B149/12,0)</f>
        <v>0</v>
      </c>
      <c r="BT314" s="515">
        <f t="array" ref="BT314">IFERROR(INDEX($N149:$N163,MATCH(1,IF($L149:$L163&lt;=BT$167,IF($M149:$M163&gt;=BT$167,1)),0))*$B149/12,0)</f>
        <v>0</v>
      </c>
      <c r="BU314" s="515">
        <f t="array" ref="BU314">IFERROR(INDEX($N149:$N163,MATCH(1,IF($L149:$L163&lt;=BU$167,IF($M149:$M163&gt;=BU$167,1)),0))*$B149/12,0)</f>
        <v>0</v>
      </c>
      <c r="BV314" s="515">
        <f t="array" ref="BV314">IFERROR(INDEX($N149:$N163,MATCH(1,IF($L149:$L163&lt;=BV$167,IF($M149:$M163&gt;=BV$167,1)),0))*$B149/12,0)</f>
        <v>0</v>
      </c>
      <c r="BW314" s="515">
        <f t="array" ref="BW314">IFERROR(INDEX($N149:$N163,MATCH(1,IF($L149:$L163&lt;=BW$167,IF($M149:$M163&gt;=BW$167,1)),0))*$B149/12,0)</f>
        <v>0</v>
      </c>
      <c r="BX314" s="515">
        <f t="array" ref="BX314">IFERROR(INDEX($N149:$N163,MATCH(1,IF($L149:$L163&lt;=BX$167,IF($M149:$M163&gt;=BX$167,1)),0))*$B149/12,0)</f>
        <v>0</v>
      </c>
      <c r="BY314" s="515">
        <f t="array" ref="BY314">IFERROR(INDEX($N149:$N163,MATCH(1,IF($L149:$L163&lt;=BY$167,IF($M149:$M163&gt;=BY$167,1)),0))*$B149/12,0)</f>
        <v>0</v>
      </c>
      <c r="BZ314" s="515">
        <f t="array" ref="BZ314">IFERROR(INDEX($N149:$N163,MATCH(1,IF($L149:$L163&lt;=BZ$167,IF($M149:$M163&gt;=BZ$167,1)),0))*$B149/12,0)</f>
        <v>0</v>
      </c>
      <c r="CA314" s="515">
        <f t="array" ref="CA314">IFERROR(INDEX($N149:$N163,MATCH(1,IF($L149:$L163&lt;=CA$167,IF($M149:$M163&gt;=CA$167,1)),0))*$B149/12,0)</f>
        <v>0</v>
      </c>
      <c r="CB314" s="515">
        <f t="array" ref="CB314">IFERROR(INDEX($N149:$N163,MATCH(1,IF($L149:$L163&lt;=CB$167,IF($M149:$M163&gt;=CB$167,1)),0))*$B149/12,0)</f>
        <v>0</v>
      </c>
      <c r="CC314" s="515">
        <f t="array" ref="CC314">IFERROR(INDEX($N149:$N163,MATCH(1,IF($L149:$L163&lt;=CC$167,IF($M149:$M163&gt;=CC$167,1)),0))*$B149/12,0)</f>
        <v>0</v>
      </c>
      <c r="CD314" s="515">
        <f t="array" ref="CD314">IFERROR(INDEX($N149:$N163,MATCH(1,IF($L149:$L163&lt;=CD$167,IF($M149:$M163&gt;=CD$167,1)),0))*$B149/12,0)</f>
        <v>0</v>
      </c>
      <c r="CE314" s="515">
        <f t="array" ref="CE314">IFERROR(INDEX($N149:$N163,MATCH(1,IF($L149:$L163&lt;=CE$167,IF($M149:$M163&gt;=CE$167,1)),0))*$B149/12,0)</f>
        <v>0</v>
      </c>
      <c r="CF314" s="515">
        <f t="array" ref="CF314">IFERROR(INDEX($N149:$N163,MATCH(1,IF($L149:$L163&lt;=CF$167,IF($M149:$M163&gt;=CF$167,1)),0))*$B149/12,0)</f>
        <v>0</v>
      </c>
      <c r="CG314" s="515">
        <f t="array" ref="CG314">IFERROR(INDEX($N149:$N163,MATCH(1,IF($L149:$L163&lt;=CG$167,IF($M149:$M163&gt;=CG$167,1)),0))*$B149/12,0)</f>
        <v>0</v>
      </c>
      <c r="CH314" s="515">
        <f t="array" ref="CH314">IFERROR(INDEX($N149:$N163,MATCH(1,IF($L149:$L163&lt;=CH$167,IF($M149:$M163&gt;=CH$167,1)),0))*$B149/12,0)</f>
        <v>0</v>
      </c>
      <c r="CI314" s="515">
        <f t="array" ref="CI314">IFERROR(INDEX($N149:$N163,MATCH(1,IF($L149:$L163&lt;=CI$167,IF($M149:$M163&gt;=CI$167,1)),0))*$B149/12,0)</f>
        <v>0</v>
      </c>
      <c r="CJ314" s="515">
        <f t="array" ref="CJ314">IFERROR(INDEX($N149:$N163,MATCH(1,IF($L149:$L163&lt;=CJ$167,IF($M149:$M163&gt;=CJ$167,1)),0))*$B149/12,0)</f>
        <v>0</v>
      </c>
      <c r="CK314" s="515">
        <f t="array" ref="CK314">IFERROR(INDEX($N149:$N163,MATCH(1,IF($L149:$L163&lt;=CK$167,IF($M149:$M163&gt;=CK$167,1)),0))*$B149/12,0)</f>
        <v>0</v>
      </c>
      <c r="CL314" s="515">
        <f t="array" ref="CL314">IFERROR(INDEX($N149:$N163,MATCH(1,IF($L149:$L163&lt;=CL$167,IF($M149:$M163&gt;=CL$167,1)),0))*$B149/12,0)</f>
        <v>0</v>
      </c>
      <c r="CM314" s="515">
        <f t="array" ref="CM314">IFERROR(INDEX($N149:$N163,MATCH(1,IF($L149:$L163&lt;=CM$167,IF($M149:$M163&gt;=CM$167,1)),0))*$B149/12,0)</f>
        <v>0</v>
      </c>
      <c r="CN314" s="515">
        <f t="array" ref="CN314">IFERROR(INDEX($N149:$N163,MATCH(1,IF($L149:$L163&lt;=CN$167,IF($M149:$M163&gt;=CN$167,1)),0))*$B149/12,0)</f>
        <v>0</v>
      </c>
      <c r="CO314" s="515">
        <f t="array" ref="CO314">IFERROR(INDEX($N149:$N163,MATCH(1,IF($L149:$L163&lt;=CO$167,IF($M149:$M163&gt;=CO$167,1)),0))*$B149/12,0)</f>
        <v>0</v>
      </c>
      <c r="CP314" s="515">
        <f t="array" ref="CP314">IFERROR(INDEX($N149:$N163,MATCH(1,IF($L149:$L163&lt;=CP$167,IF($M149:$M163&gt;=CP$167,1)),0))*$B149/12,0)</f>
        <v>0</v>
      </c>
      <c r="CQ314" s="515">
        <f t="array" ref="CQ314">IFERROR(INDEX($N149:$N163,MATCH(1,IF($L149:$L163&lt;=CQ$167,IF($M149:$M163&gt;=CQ$167,1)),0))*$B149/12,0)</f>
        <v>0</v>
      </c>
      <c r="CR314" s="515">
        <f t="array" ref="CR314">IFERROR(INDEX($N149:$N163,MATCH(1,IF($L149:$L163&lt;=CR$167,IF($M149:$M163&gt;=CR$167,1)),0))*$B149/12,0)</f>
        <v>0</v>
      </c>
      <c r="CS314" s="515">
        <f t="array" ref="CS314">IFERROR(INDEX($N149:$N163,MATCH(1,IF($L149:$L163&lt;=CS$167,IF($M149:$M163&gt;=CS$167,1)),0))*$B149/12,0)</f>
        <v>0</v>
      </c>
      <c r="CT314" s="515">
        <f t="array" ref="CT314">IFERROR(INDEX($N149:$N163,MATCH(1,IF($L149:$L163&lt;=CT$167,IF($M149:$M163&gt;=CT$167,1)),0))*$B149/12,0)</f>
        <v>0</v>
      </c>
      <c r="CU314" s="515">
        <f t="array" ref="CU314">IFERROR(INDEX($N149:$N163,MATCH(1,IF($L149:$L163&lt;=CU$167,IF($M149:$M163&gt;=CU$167,1)),0))*$B149/12,0)</f>
        <v>0</v>
      </c>
      <c r="CV314" s="515">
        <f t="array" ref="CV314">IFERROR(INDEX($N149:$N163,MATCH(1,IF($L149:$L163&lt;=CV$167,IF($M149:$M163&gt;=CV$167,1)),0))*$B149/12,0)</f>
        <v>0</v>
      </c>
      <c r="CW314" s="515">
        <f t="array" ref="CW314">IFERROR(INDEX($N149:$N163,MATCH(1,IF($L149:$L163&lt;=CW$167,IF($M149:$M163&gt;=CW$167,1)),0))*$B149/12,0)</f>
        <v>0</v>
      </c>
      <c r="CX314" s="515">
        <f t="array" ref="CX314">IFERROR(INDEX($N149:$N163,MATCH(1,IF($L149:$L163&lt;=CX$167,IF($M149:$M163&gt;=CX$167,1)),0))*$B149/12,0)</f>
        <v>0</v>
      </c>
      <c r="CY314" s="515">
        <f t="array" ref="CY314">IFERROR(INDEX($N149:$N163,MATCH(1,IF($L149:$L163&lt;=CY$167,IF($M149:$M163&gt;=CY$167,1)),0))*$B149/12,0)</f>
        <v>0</v>
      </c>
      <c r="CZ314" s="515">
        <f t="array" ref="CZ314">IFERROR(INDEX($N149:$N163,MATCH(1,IF($L149:$L163&lt;=CZ$167,IF($M149:$M163&gt;=CZ$167,1)),0))*$B149/12,0)</f>
        <v>0</v>
      </c>
      <c r="DA314" s="515">
        <f t="array" ref="DA314">IFERROR(INDEX($N149:$N163,MATCH(1,IF($L149:$L163&lt;=DA$167,IF($M149:$M163&gt;=DA$167,1)),0))*$B149/12,0)</f>
        <v>0</v>
      </c>
      <c r="DB314" s="515">
        <f t="array" ref="DB314">IFERROR(INDEX($N149:$N163,MATCH(1,IF($L149:$L163&lt;=DB$167,IF($M149:$M163&gt;=DB$167,1)),0))*$B149/12,0)</f>
        <v>0</v>
      </c>
      <c r="DC314" s="515">
        <f t="array" ref="DC314">IFERROR(INDEX($N149:$N163,MATCH(1,IF($L149:$L163&lt;=DC$167,IF($M149:$M163&gt;=DC$167,1)),0))*$B149/12,0)</f>
        <v>0</v>
      </c>
      <c r="DD314" s="515">
        <f t="array" ref="DD314">IFERROR(INDEX($N149:$N163,MATCH(1,IF($L149:$L163&lt;=DD$167,IF($M149:$M163&gt;=DD$167,1)),0))*$B149/12,0)</f>
        <v>0</v>
      </c>
      <c r="DE314" s="515">
        <f t="array" ref="DE314">IFERROR(INDEX($N149:$N163,MATCH(1,IF($L149:$L163&lt;=DE$167,IF($M149:$M163&gt;=DE$167,1)),0))*$B149/12,0)</f>
        <v>0</v>
      </c>
      <c r="DF314" s="515">
        <f t="array" ref="DF314">IFERROR(INDEX($N149:$N163,MATCH(1,IF($L149:$L163&lt;=DF$167,IF($M149:$M163&gt;=DF$167,1)),0))*$B149/12,0)</f>
        <v>0</v>
      </c>
      <c r="DG314" s="515">
        <f t="array" ref="DG314">IFERROR(INDEX($N149:$N163,MATCH(1,IF($L149:$L163&lt;=DG$167,IF($M149:$M163&gt;=DG$167,1)),0))*$B149/12,0)</f>
        <v>0</v>
      </c>
      <c r="DH314" s="515">
        <f t="array" ref="DH314">IFERROR(INDEX($N149:$N163,MATCH(1,IF($L149:$L163&lt;=DH$167,IF($M149:$M163&gt;=DH$167,1)),0))*$B149/12,0)</f>
        <v>0</v>
      </c>
      <c r="DI314" s="515">
        <f t="array" ref="DI314">IFERROR(INDEX($N149:$N163,MATCH(1,IF($L149:$L163&lt;=DI$167,IF($M149:$M163&gt;=DI$167,1)),0))*$B149/12,0)</f>
        <v>0</v>
      </c>
      <c r="DJ314" s="515">
        <f t="array" ref="DJ314">IFERROR(INDEX($N149:$N163,MATCH(1,IF($L149:$L163&lt;=DJ$167,IF($M149:$M163&gt;=DJ$167,1)),0))*$B149/12,0)</f>
        <v>0</v>
      </c>
      <c r="DK314" s="515">
        <f t="array" ref="DK314">IFERROR(INDEX($N149:$N163,MATCH(1,IF($L149:$L163&lt;=DK$167,IF($M149:$M163&gt;=DK$167,1)),0))*$B149/12,0)</f>
        <v>0</v>
      </c>
      <c r="DL314" s="515">
        <f t="array" ref="DL314">IFERROR(INDEX($N149:$N163,MATCH(1,IF($L149:$L163&lt;=DL$167,IF($M149:$M163&gt;=DL$167,1)),0))*$B149/12,0)</f>
        <v>0</v>
      </c>
      <c r="DM314" s="515">
        <f t="array" ref="DM314">IFERROR(INDEX($N149:$N163,MATCH(1,IF($L149:$L163&lt;=DM$167,IF($M149:$M163&gt;=DM$167,1)),0))*$B149/12,0)</f>
        <v>0</v>
      </c>
      <c r="DN314" s="515">
        <f t="array" ref="DN314">IFERROR(INDEX($N149:$N163,MATCH(1,IF($L149:$L163&lt;=DN$167,IF($M149:$M163&gt;=DN$167,1)),0))*$B149/12,0)</f>
        <v>0</v>
      </c>
      <c r="DO314" s="515">
        <f t="array" ref="DO314">IFERROR(INDEX($N149:$N163,MATCH(1,IF($L149:$L163&lt;=DO$167,IF($M149:$M163&gt;=DO$167,1)),0))*$B149/12,0)</f>
        <v>0</v>
      </c>
      <c r="DP314" s="515">
        <f t="array" ref="DP314">IFERROR(INDEX($N149:$N163,MATCH(1,IF($L149:$L163&lt;=DP$167,IF($M149:$M163&gt;=DP$167,1)),0))*$B149/12,0)</f>
        <v>0</v>
      </c>
      <c r="DQ314" s="515">
        <f t="array" ref="DQ314">IFERROR(INDEX($N149:$N163,MATCH(1,IF($L149:$L163&lt;=DQ$167,IF($M149:$M163&gt;=DQ$167,1)),0))*$B149/12,0)</f>
        <v>0</v>
      </c>
      <c r="DR314" s="515">
        <f t="array" ref="DR314">IFERROR(INDEX($N149:$N163,MATCH(1,IF($L149:$L163&lt;=DR$167,IF($M149:$M163&gt;=DR$167,1)),0))*$B149/12,0)</f>
        <v>0</v>
      </c>
      <c r="DS314" s="515">
        <f t="array" ref="DS314">IFERROR(INDEX($N149:$N163,MATCH(1,IF($L149:$L163&lt;=DS$167,IF($M149:$M163&gt;=DS$167,1)),0))*$B149/12,0)</f>
        <v>0</v>
      </c>
      <c r="DT314" s="515">
        <f t="array" ref="DT314">IFERROR(INDEX($N149:$N163,MATCH(1,IF($L149:$L163&lt;=DT$167,IF($M149:$M163&gt;=DT$167,1)),0))*$B149/12,0)</f>
        <v>0</v>
      </c>
      <c r="DU314" s="515">
        <f t="array" ref="DU314">IFERROR(INDEX($N149:$N163,MATCH(1,IF($L149:$L163&lt;=DU$167,IF($M149:$M163&gt;=DU$167,1)),0))*$B149/12,0)</f>
        <v>0</v>
      </c>
      <c r="DV314" s="515">
        <f t="array" ref="DV314">IFERROR(INDEX($N149:$N163,MATCH(1,IF($L149:$L163&lt;=DV$167,IF($M149:$M163&gt;=DV$167,1)),0))*$B149/12,0)</f>
        <v>0</v>
      </c>
      <c r="DW314" s="515">
        <f t="array" ref="DW314">IFERROR(INDEX($N149:$N163,MATCH(1,IF($L149:$L163&lt;=DW$167,IF($M149:$M163&gt;=DW$167,1)),0))*$B149/12,0)</f>
        <v>0</v>
      </c>
      <c r="DX314" s="515">
        <f t="array" ref="DX314">IFERROR(INDEX($N149:$N163,MATCH(1,IF($L149:$L163&lt;=DX$167,IF($M149:$M163&gt;=DX$167,1)),0))*$B149/12,0)</f>
        <v>0</v>
      </c>
      <c r="DY314" s="515">
        <f t="array" ref="DY314">IFERROR(INDEX($N149:$N163,MATCH(1,IF($L149:$L163&lt;=DY$167,IF($M149:$M163&gt;=DY$167,1)),0))*$B149/12,0)</f>
        <v>0</v>
      </c>
      <c r="DZ314" s="515">
        <f t="array" ref="DZ314">IFERROR(INDEX($N149:$N163,MATCH(1,IF($L149:$L163&lt;=DZ$167,IF($M149:$M163&gt;=DZ$167,1)),0))*$B149/12,0)</f>
        <v>0</v>
      </c>
      <c r="EA314" s="515">
        <f t="array" ref="EA314">IFERROR(INDEX($N149:$N163,MATCH(1,IF($L149:$L163&lt;=EA$167,IF($M149:$M163&gt;=EA$167,1)),0))*$B149/12,0)</f>
        <v>0</v>
      </c>
      <c r="EB314" s="515">
        <f t="array" ref="EB314">IFERROR(INDEX($N149:$N163,MATCH(1,IF($L149:$L163&lt;=EB$167,IF($M149:$M163&gt;=EB$167,1)),0))*$B149/12,0)</f>
        <v>0</v>
      </c>
      <c r="EC314" s="515">
        <f t="array" ref="EC314">IFERROR(INDEX($N149:$N163,MATCH(1,IF($L149:$L163&lt;=EC$167,IF($M149:$M163&gt;=EC$167,1)),0))*$B149/12,0)</f>
        <v>0</v>
      </c>
      <c r="ED314" s="515">
        <f t="array" ref="ED314">IFERROR(INDEX($N149:$N163,MATCH(1,IF($L149:$L163&lt;=ED$167,IF($M149:$M163&gt;=ED$167,1)),0))*$B149/12,0)</f>
        <v>0</v>
      </c>
      <c r="EE314" s="515">
        <f t="array" ref="EE314">IFERROR(INDEX($N149:$N163,MATCH(1,IF($L149:$L163&lt;=EE$167,IF($M149:$M163&gt;=EE$167,1)),0))*$B149/12,0)</f>
        <v>0</v>
      </c>
      <c r="EF314" s="515">
        <f t="array" ref="EF314">IFERROR(INDEX($N149:$N163,MATCH(1,IF($L149:$L163&lt;=EF$167,IF($M149:$M163&gt;=EF$167,1)),0))*$B149/12,0)</f>
        <v>0</v>
      </c>
      <c r="EG314" s="515">
        <f t="array" ref="EG314">IFERROR(INDEX($N149:$N163,MATCH(1,IF($L149:$L163&lt;=EG$167,IF($M149:$M163&gt;=EG$167,1)),0))*$B149/12,0)</f>
        <v>0</v>
      </c>
      <c r="EH314" s="515">
        <f t="array" ref="EH314">IFERROR(INDEX($N149:$N163,MATCH(1,IF($L149:$L163&lt;=EH$167,IF($M149:$M163&gt;=EH$167,1)),0))*$B149/12,0)</f>
        <v>0</v>
      </c>
      <c r="EI314" s="515">
        <f t="array" ref="EI314">IFERROR(INDEX($N149:$N163,MATCH(1,IF($L149:$L163&lt;=EI$167,IF($M149:$M163&gt;=EI$167,1)),0))*$B149/12,0)</f>
        <v>0</v>
      </c>
      <c r="EJ314" s="515">
        <f t="array" ref="EJ314">IFERROR(INDEX($N149:$N163,MATCH(1,IF($L149:$L163&lt;=EJ$167,IF($M149:$M163&gt;=EJ$167,1)),0))*$B149/12,0)</f>
        <v>0</v>
      </c>
      <c r="EK314" s="515">
        <f t="array" ref="EK314">IFERROR(INDEX($N149:$N163,MATCH(1,IF($L149:$L163&lt;=EK$167,IF($M149:$M163&gt;=EK$167,1)),0))*$B149/12,0)</f>
        <v>0</v>
      </c>
      <c r="EL314" s="515">
        <f t="array" ref="EL314">IFERROR(INDEX($N149:$N163,MATCH(1,IF($L149:$L163&lt;=EL$167,IF($M149:$M163&gt;=EL$167,1)),0))*$B149/12,0)</f>
        <v>0</v>
      </c>
      <c r="EM314" s="515">
        <f t="array" ref="EM314">IFERROR(INDEX($N149:$N163,MATCH(1,IF($L149:$L163&lt;=EM$167,IF($M149:$M163&gt;=EM$167,1)),0))*$B149/12,0)</f>
        <v>0</v>
      </c>
      <c r="EN314" s="515">
        <f t="array" ref="EN314">IFERROR(INDEX($N149:$N163,MATCH(1,IF($L149:$L163&lt;=EN$167,IF($M149:$M163&gt;=EN$167,1)),0))*$B149/12,0)</f>
        <v>0</v>
      </c>
      <c r="EO314" s="515">
        <f t="array" ref="EO314">IFERROR(INDEX($N149:$N163,MATCH(1,IF($L149:$L163&lt;=EO$167,IF($M149:$M163&gt;=EO$167,1)),0))*$B149/12,0)</f>
        <v>0</v>
      </c>
      <c r="EP314" s="515">
        <f t="array" ref="EP314">IFERROR(INDEX($N149:$N163,MATCH(1,IF($L149:$L163&lt;=EP$167,IF($M149:$M163&gt;=EP$167,1)),0))*$B149/12,0)</f>
        <v>0</v>
      </c>
      <c r="EQ314" s="515">
        <f t="array" ref="EQ314">IFERROR(INDEX($N149:$N163,MATCH(1,IF($L149:$L163&lt;=EQ$167,IF($M149:$M163&gt;=EQ$167,1)),0))*$B149/12,0)</f>
        <v>0</v>
      </c>
      <c r="ER314" s="515">
        <f t="array" ref="ER314">IFERROR(INDEX($N149:$N163,MATCH(1,IF($L149:$L163&lt;=ER$167,IF($M149:$M163&gt;=ER$167,1)),0))*$B149/12,0)</f>
        <v>0</v>
      </c>
      <c r="ES314" s="515">
        <f t="array" ref="ES314">IFERROR(INDEX($N149:$N163,MATCH(1,IF($L149:$L163&lt;=ES$167,IF($M149:$M163&gt;=ES$167,1)),0))*$B149/12,0)</f>
        <v>0</v>
      </c>
      <c r="ET314" s="515">
        <f t="array" ref="ET314">IFERROR(INDEX($N149:$N163,MATCH(1,IF($L149:$L163&lt;=ET$167,IF($M149:$M163&gt;=ET$167,1)),0))*$B149/12,0)</f>
        <v>0</v>
      </c>
      <c r="EU314" s="515">
        <f t="array" ref="EU314">IFERROR(INDEX($N149:$N163,MATCH(1,IF($L149:$L163&lt;=EU$167,IF($M149:$M163&gt;=EU$167,1)),0))*$B149/12,0)</f>
        <v>0</v>
      </c>
      <c r="EV314" s="515">
        <f t="array" ref="EV314">IFERROR(INDEX($N149:$N163,MATCH(1,IF($L149:$L163&lt;=EV$167,IF($M149:$M163&gt;=EV$167,1)),0))*$B149/12,0)</f>
        <v>0</v>
      </c>
      <c r="EW314" s="515">
        <f t="array" ref="EW314">IFERROR(INDEX($N149:$N163,MATCH(1,IF($L149:$L163&lt;=EW$167,IF($M149:$M163&gt;=EW$167,1)),0))*$B149/12,0)</f>
        <v>0</v>
      </c>
      <c r="EX314" s="515">
        <f t="array" ref="EX314">IFERROR(INDEX($N149:$N163,MATCH(1,IF($L149:$L163&lt;=EX$167,IF($M149:$M163&gt;=EX$167,1)),0))*$B149/12,0)</f>
        <v>0</v>
      </c>
      <c r="EY314" s="515">
        <f t="array" ref="EY314">IFERROR(INDEX($N149:$N163,MATCH(1,IF($L149:$L163&lt;=EY$167,IF($M149:$M163&gt;=EY$167,1)),0))*$B149/12,0)</f>
        <v>0</v>
      </c>
      <c r="EZ314" s="515">
        <f t="array" ref="EZ314">IFERROR(INDEX($N149:$N163,MATCH(1,IF($L149:$L163&lt;=EZ$167,IF($M149:$M163&gt;=EZ$167,1)),0))*$B149/12,0)</f>
        <v>0</v>
      </c>
      <c r="FA314" s="515">
        <f t="array" ref="FA314">IFERROR(INDEX($N149:$N163,MATCH(1,IF($L149:$L163&lt;=FA$167,IF($M149:$M163&gt;=FA$167,1)),0))*$B149/12,0)</f>
        <v>0</v>
      </c>
      <c r="FB314" s="515">
        <f t="array" ref="FB314">IFERROR(INDEX($N149:$N163,MATCH(1,IF($L149:$L163&lt;=FB$167,IF($M149:$M163&gt;=FB$167,1)),0))*$B149/12,0)</f>
        <v>0</v>
      </c>
      <c r="FC314" s="515">
        <f t="array" ref="FC314">IFERROR(INDEX($N149:$N163,MATCH(1,IF($L149:$L163&lt;=FC$167,IF($M149:$M163&gt;=FC$167,1)),0))*$B149/12,0)</f>
        <v>0</v>
      </c>
      <c r="FD314" s="515">
        <f t="array" ref="FD314">IFERROR(INDEX($N149:$N163,MATCH(1,IF($L149:$L163&lt;=FD$167,IF($M149:$M163&gt;=FD$167,1)),0))*$B149/12,0)</f>
        <v>0</v>
      </c>
      <c r="FE314" s="515">
        <f t="array" ref="FE314">IFERROR(INDEX($N149:$N163,MATCH(1,IF($L149:$L163&lt;=FE$167,IF($M149:$M163&gt;=FE$167,1)),0))*$B149/12,0)</f>
        <v>0</v>
      </c>
      <c r="FF314" s="515">
        <f t="array" ref="FF314">IFERROR(INDEX($N149:$N163,MATCH(1,IF($L149:$L163&lt;=FF$167,IF($M149:$M163&gt;=FF$167,1)),0))*$B149/12,0)</f>
        <v>0</v>
      </c>
      <c r="FG314" s="515">
        <f t="array" ref="FG314">IFERROR(INDEX($N149:$N163,MATCH(1,IF($L149:$L163&lt;=FG$167,IF($M149:$M163&gt;=FG$167,1)),0))*$B149/12,0)</f>
        <v>0</v>
      </c>
      <c r="FH314" s="515">
        <f t="array" ref="FH314">IFERROR(INDEX($N149:$N163,MATCH(1,IF($L149:$L163&lt;=FH$167,IF($M149:$M163&gt;=FH$167,1)),0))*$B149/12,0)</f>
        <v>0</v>
      </c>
      <c r="FI314" s="515">
        <f t="array" ref="FI314">IFERROR(INDEX($N149:$N163,MATCH(1,IF($L149:$L163&lt;=FI$167,IF($M149:$M163&gt;=FI$167,1)),0))*$B149/12,0)</f>
        <v>0</v>
      </c>
      <c r="FJ314" s="515">
        <f t="array" ref="FJ314">IFERROR(INDEX($N149:$N163,MATCH(1,IF($L149:$L163&lt;=FJ$167,IF($M149:$M163&gt;=FJ$167,1)),0))*$B149/12,0)</f>
        <v>0</v>
      </c>
      <c r="FK314" s="515">
        <f t="array" ref="FK314">IFERROR(INDEX($N149:$N163,MATCH(1,IF($L149:$L163&lt;=FK$167,IF($M149:$M163&gt;=FK$167,1)),0))*$B149/12,0)</f>
        <v>0</v>
      </c>
      <c r="FL314" s="515">
        <f t="array" ref="FL314">IFERROR(INDEX($N149:$N163,MATCH(1,IF($L149:$L163&lt;=FL$167,IF($M149:$M163&gt;=FL$167,1)),0))*$B149/12,0)</f>
        <v>0</v>
      </c>
      <c r="FM314" s="515">
        <f t="array" ref="FM314">IFERROR(INDEX($N149:$N163,MATCH(1,IF($L149:$L163&lt;=FM$167,IF($M149:$M163&gt;=FM$167,1)),0))*$B149/12,0)</f>
        <v>0</v>
      </c>
      <c r="FN314" s="515">
        <f t="array" ref="FN314">IFERROR(INDEX($N149:$N163,MATCH(1,IF($L149:$L163&lt;=FN$167,IF($M149:$M163&gt;=FN$167,1)),0))*$B149/12,0)</f>
        <v>0</v>
      </c>
      <c r="FO314" s="515">
        <f t="array" ref="FO314">IFERROR(INDEX($N149:$N163,MATCH(1,IF($L149:$L163&lt;=FO$167,IF($M149:$M163&gt;=FO$167,1)),0))*$B149/12,0)</f>
        <v>0</v>
      </c>
      <c r="FP314" s="515">
        <f t="array" ref="FP314">IFERROR(INDEX($N149:$N163,MATCH(1,IF($L149:$L163&lt;=FP$167,IF($M149:$M163&gt;=FP$167,1)),0))*$B149/12,0)</f>
        <v>0</v>
      </c>
      <c r="FQ314" s="515">
        <f t="array" ref="FQ314">IFERROR(INDEX($N149:$N163,MATCH(1,IF($L149:$L163&lt;=FQ$167,IF($M149:$M163&gt;=FQ$167,1)),0))*$B149/12,0)</f>
        <v>0</v>
      </c>
      <c r="FR314" s="515">
        <f t="array" ref="FR314">IFERROR(INDEX($N149:$N163,MATCH(1,IF($L149:$L163&lt;=FR$167,IF($M149:$M163&gt;=FR$167,1)),0))*$B149/12,0)</f>
        <v>0</v>
      </c>
      <c r="FS314" s="515">
        <f t="array" ref="FS314">IFERROR(INDEX($N149:$N163,MATCH(1,IF($L149:$L163&lt;=FS$167,IF($M149:$M163&gt;=FS$167,1)),0))*$B149/12,0)</f>
        <v>0</v>
      </c>
      <c r="FT314" s="515">
        <f t="array" ref="FT314">IFERROR(INDEX($N149:$N163,MATCH(1,IF($L149:$L163&lt;=FT$167,IF($M149:$M163&gt;=FT$167,1)),0))*$B149/12,0)</f>
        <v>0</v>
      </c>
      <c r="FU314" s="515">
        <f t="array" ref="FU314">IFERROR(INDEX($N149:$N163,MATCH(1,IF($L149:$L163&lt;=FU$167,IF($M149:$M163&gt;=FU$167,1)),0))*$B149/12,0)</f>
        <v>0</v>
      </c>
      <c r="FV314" s="515">
        <f t="array" ref="FV314">IFERROR(INDEX($N149:$N163,MATCH(1,IF($L149:$L163&lt;=FV$167,IF($M149:$M163&gt;=FV$167,1)),0))*$B149/12,0)</f>
        <v>0</v>
      </c>
      <c r="FW314" s="515">
        <f t="array" ref="FW314">IFERROR(INDEX($N149:$N163,MATCH(1,IF($L149:$L163&lt;=FW$167,IF($M149:$M163&gt;=FW$167,1)),0))*$B149/12,0)</f>
        <v>0</v>
      </c>
      <c r="FX314" s="515">
        <f t="array" ref="FX314">IFERROR(INDEX($N149:$N163,MATCH(1,IF($L149:$L163&lt;=FX$167,IF($M149:$M163&gt;=FX$167,1)),0))*$B149/12,0)</f>
        <v>0</v>
      </c>
      <c r="FY314" s="515">
        <f t="array" ref="FY314">IFERROR(INDEX($N149:$N163,MATCH(1,IF($L149:$L163&lt;=FY$167,IF($M149:$M163&gt;=FY$167,1)),0))*$B149/12,0)</f>
        <v>0</v>
      </c>
      <c r="FZ314" s="515">
        <f t="array" ref="FZ314">IFERROR(INDEX($N149:$N163,MATCH(1,IF($L149:$L163&lt;=FZ$167,IF($M149:$M163&gt;=FZ$167,1)),0))*$B149/12,0)</f>
        <v>0</v>
      </c>
      <c r="GA314" s="515">
        <f t="array" ref="GA314">IFERROR(INDEX($N149:$N163,MATCH(1,IF($L149:$L163&lt;=GA$167,IF($M149:$M163&gt;=GA$167,1)),0))*$B149/12,0)</f>
        <v>0</v>
      </c>
      <c r="GB314" s="515">
        <f t="array" ref="GB314">IFERROR(INDEX($N149:$N163,MATCH(1,IF($L149:$L163&lt;=GB$167,IF($M149:$M163&gt;=GB$167,1)),0))*$B149/12,0)</f>
        <v>0</v>
      </c>
      <c r="GC314" s="515">
        <f t="array" ref="GC314">IFERROR(INDEX($N149:$N163,MATCH(1,IF($L149:$L163&lt;=GC$167,IF($M149:$M163&gt;=GC$167,1)),0))*$B149/12,0)</f>
        <v>0</v>
      </c>
      <c r="GD314" s="515">
        <f t="array" ref="GD314">IFERROR(INDEX($N149:$N163,MATCH(1,IF($L149:$L163&lt;=GD$167,IF($M149:$M163&gt;=GD$167,1)),0))*$B149/12,0)</f>
        <v>0</v>
      </c>
      <c r="GE314" s="515">
        <f t="array" ref="GE314">IFERROR(INDEX($N149:$N163,MATCH(1,IF($L149:$L163&lt;=GE$167,IF($M149:$M163&gt;=GE$167,1)),0))*$B149/12,0)</f>
        <v>0</v>
      </c>
      <c r="GF314" s="515">
        <f t="array" ref="GF314">IFERROR(INDEX($N149:$N163,MATCH(1,IF($L149:$L163&lt;=GF$167,IF($M149:$M163&gt;=GF$167,1)),0))*$B149/12,0)</f>
        <v>0</v>
      </c>
      <c r="GG314" s="515">
        <f t="array" ref="GG314">IFERROR(INDEX($N149:$N163,MATCH(1,IF($L149:$L163&lt;=GG$167,IF($M149:$M163&gt;=GG$167,1)),0))*$B149/12,0)</f>
        <v>0</v>
      </c>
      <c r="GH314" s="515">
        <f t="array" ref="GH314">IFERROR(INDEX($N149:$N163,MATCH(1,IF($L149:$L163&lt;=GH$167,IF($M149:$M163&gt;=GH$167,1)),0))*$B149/12,0)</f>
        <v>0</v>
      </c>
      <c r="GI314" s="515">
        <f t="array" ref="GI314">IFERROR(INDEX($N149:$N163,MATCH(1,IF($L149:$L163&lt;=GI$167,IF($M149:$M163&gt;=GI$167,1)),0))*$B149/12,0)</f>
        <v>0</v>
      </c>
      <c r="GJ314" s="515">
        <f t="array" ref="GJ314">IFERROR(INDEX($N149:$N163,MATCH(1,IF($L149:$L163&lt;=GJ$167,IF($M149:$M163&gt;=GJ$167,1)),0))*$B149/12,0)</f>
        <v>0</v>
      </c>
      <c r="GK314" s="515">
        <f t="array" ref="GK314">IFERROR(INDEX($N149:$N163,MATCH(1,IF($L149:$L163&lt;=GK$167,IF($M149:$M163&gt;=GK$167,1)),0))*$B149/12,0)</f>
        <v>0</v>
      </c>
      <c r="GL314" s="515">
        <f t="array" ref="GL314">IFERROR(INDEX($N149:$N163,MATCH(1,IF($L149:$L163&lt;=GL$167,IF($M149:$M163&gt;=GL$167,1)),0))*$B149/12,0)</f>
        <v>0</v>
      </c>
      <c r="GM314" s="515">
        <f t="array" ref="GM314">IFERROR(INDEX($N149:$N163,MATCH(1,IF($L149:$L163&lt;=GM$167,IF($M149:$M163&gt;=GM$167,1)),0))*$B149/12,0)</f>
        <v>0</v>
      </c>
      <c r="GN314" s="515">
        <f t="array" ref="GN314">IFERROR(INDEX($N149:$N163,MATCH(1,IF($L149:$L163&lt;=GN$167,IF($M149:$M163&gt;=GN$167,1)),0))*$B149/12,0)</f>
        <v>0</v>
      </c>
      <c r="GO314" s="515">
        <f t="array" ref="GO314">IFERROR(INDEX($N149:$N163,MATCH(1,IF($L149:$L163&lt;=GO$167,IF($M149:$M163&gt;=GO$167,1)),0))*$B149/12,0)</f>
        <v>0</v>
      </c>
      <c r="GP314" s="515">
        <f t="array" ref="GP314">IFERROR(INDEX($N149:$N163,MATCH(1,IF($L149:$L163&lt;=GP$167,IF($M149:$M163&gt;=GP$167,1)),0))*$B149/12,0)</f>
        <v>0</v>
      </c>
      <c r="GQ314" s="515">
        <f t="array" ref="GQ314">IFERROR(INDEX($N149:$N163,MATCH(1,IF($L149:$L163&lt;=GQ$167,IF($M149:$M163&gt;=GQ$167,1)),0))*$B149/12,0)</f>
        <v>0</v>
      </c>
      <c r="GR314" s="515">
        <f t="array" ref="GR314">IFERROR(INDEX($N149:$N163,MATCH(1,IF($L149:$L163&lt;=GR$167,IF($M149:$M163&gt;=GR$167,1)),0))*$B149/12,0)</f>
        <v>0</v>
      </c>
      <c r="GS314" s="515">
        <f t="array" ref="GS314">IFERROR(INDEX($N149:$N163,MATCH(1,IF($L149:$L163&lt;=GS$167,IF($M149:$M163&gt;=GS$167,1)),0))*$B149/12,0)</f>
        <v>0</v>
      </c>
      <c r="GT314" s="515">
        <f t="array" ref="GT314">IFERROR(INDEX($N149:$N163,MATCH(1,IF($L149:$L163&lt;=GT$167,IF($M149:$M163&gt;=GT$167,1)),0))*$B149/12,0)</f>
        <v>0</v>
      </c>
      <c r="GU314" s="515">
        <f t="array" ref="GU314">IFERROR(INDEX($N149:$N163,MATCH(1,IF($L149:$L163&lt;=GU$167,IF($M149:$M163&gt;=GU$167,1)),0))*$B149/12,0)</f>
        <v>0</v>
      </c>
      <c r="GV314" s="515">
        <f t="array" ref="GV314">IFERROR(INDEX($N149:$N163,MATCH(1,IF($L149:$L163&lt;=GV$167,IF($M149:$M163&gt;=GV$167,1)),0))*$B149/12,0)</f>
        <v>0</v>
      </c>
      <c r="GW314" s="515">
        <f t="array" ref="GW314">IFERROR(INDEX($N149:$N163,MATCH(1,IF($L149:$L163&lt;=GW$167,IF($M149:$M163&gt;=GW$167,1)),0))*$B149/12,0)</f>
        <v>0</v>
      </c>
      <c r="GX314" s="515">
        <f t="array" ref="GX314">IFERROR(INDEX($N149:$N163,MATCH(1,IF($L149:$L163&lt;=GX$167,IF($M149:$M163&gt;=GX$167,1)),0))*$B149/12,0)</f>
        <v>0</v>
      </c>
      <c r="GY314" s="515">
        <f t="array" ref="GY314">IFERROR(INDEX($N149:$N163,MATCH(1,IF($L149:$L163&lt;=GY$167,IF($M149:$M163&gt;=GY$167,1)),0))*$B149/12,0)</f>
        <v>0</v>
      </c>
      <c r="GZ314" s="515">
        <f t="array" ref="GZ314">IFERROR(INDEX($N149:$N163,MATCH(1,IF($L149:$L163&lt;=GZ$167,IF($M149:$M163&gt;=GZ$167,1)),0))*$B149/12,0)</f>
        <v>0</v>
      </c>
      <c r="HA314" s="515">
        <f t="array" ref="HA314">IFERROR(INDEX($N149:$N163,MATCH(1,IF($L149:$L163&lt;=HA$167,IF($M149:$M163&gt;=HA$167,1)),0))*$B149/12,0)</f>
        <v>0</v>
      </c>
      <c r="HB314" s="515">
        <f t="array" ref="HB314">IFERROR(INDEX($N149:$N163,MATCH(1,IF($L149:$L163&lt;=HB$167,IF($M149:$M163&gt;=HB$167,1)),0))*$B149/12,0)</f>
        <v>0</v>
      </c>
      <c r="HC314" s="515">
        <f t="array" ref="HC314">IFERROR(INDEX($N149:$N163,MATCH(1,IF($L149:$L163&lt;=HC$167,IF($M149:$M163&gt;=HC$167,1)),0))*$B149/12,0)</f>
        <v>0</v>
      </c>
      <c r="HD314" s="515">
        <f t="array" ref="HD314">IFERROR(INDEX($N149:$N163,MATCH(1,IF($L149:$L163&lt;=HD$167,IF($M149:$M163&gt;=HD$167,1)),0))*$B149/12,0)</f>
        <v>0</v>
      </c>
      <c r="HE314" s="515">
        <f t="array" ref="HE314">IFERROR(INDEX($N149:$N163,MATCH(1,IF($L149:$L163&lt;=HE$167,IF($M149:$M163&gt;=HE$167,1)),0))*$B149/12,0)</f>
        <v>0</v>
      </c>
      <c r="HF314" s="515">
        <f t="array" ref="HF314">IFERROR(INDEX($N149:$N163,MATCH(1,IF($L149:$L163&lt;=HF$167,IF($M149:$M163&gt;=HF$167,1)),0))*$B149/12,0)</f>
        <v>0</v>
      </c>
      <c r="HG314" s="515">
        <f t="array" ref="HG314">IFERROR(INDEX($N149:$N163,MATCH(1,IF($L149:$L163&lt;=HG$167,IF($M149:$M163&gt;=HG$167,1)),0))*$B149/12,0)</f>
        <v>0</v>
      </c>
      <c r="HH314" s="515">
        <f t="array" ref="HH314">IFERROR(INDEX($N149:$N163,MATCH(1,IF($L149:$L163&lt;=HH$167,IF($M149:$M163&gt;=HH$167,1)),0))*$B149/12,0)</f>
        <v>0</v>
      </c>
      <c r="HI314" s="515">
        <f t="array" ref="HI314">IFERROR(INDEX($N149:$N163,MATCH(1,IF($L149:$L163&lt;=HI$167,IF($M149:$M163&gt;=HI$167,1)),0))*$B149/12,0)</f>
        <v>0</v>
      </c>
      <c r="HJ314" s="515">
        <f t="array" ref="HJ314">IFERROR(INDEX($N149:$N163,MATCH(1,IF($L149:$L163&lt;=HJ$167,IF($M149:$M163&gt;=HJ$167,1)),0))*$B149/12,0)</f>
        <v>0</v>
      </c>
      <c r="HK314" s="515">
        <f t="array" ref="HK314">IFERROR(INDEX($N149:$N163,MATCH(1,IF($L149:$L163&lt;=HK$167,IF($M149:$M163&gt;=HK$167,1)),0))*$B149/12,0)</f>
        <v>0</v>
      </c>
      <c r="HL314" s="515">
        <f t="array" ref="HL314">IFERROR(INDEX($N149:$N163,MATCH(1,IF($L149:$L163&lt;=HL$167,IF($M149:$M163&gt;=HL$167,1)),0))*$B149/12,0)</f>
        <v>0</v>
      </c>
      <c r="HM314" s="515">
        <f t="array" ref="HM314">IFERROR(INDEX($N149:$N163,MATCH(1,IF($L149:$L163&lt;=HM$167,IF($M149:$M163&gt;=HM$167,1)),0))*$B149/12,0)</f>
        <v>0</v>
      </c>
      <c r="HN314" s="515">
        <f t="array" ref="HN314">IFERROR(INDEX($N149:$N163,MATCH(1,IF($L149:$L163&lt;=HN$167,IF($M149:$M163&gt;=HN$167,1)),0))*$B149/12,0)</f>
        <v>0</v>
      </c>
      <c r="HO314" s="515">
        <f t="array" ref="HO314">IFERROR(INDEX($N149:$N163,MATCH(1,IF($L149:$L163&lt;=HO$167,IF($M149:$M163&gt;=HO$167,1)),0))*$B149/12,0)</f>
        <v>0</v>
      </c>
      <c r="HP314" s="515">
        <f t="array" ref="HP314">IFERROR(INDEX($N149:$N163,MATCH(1,IF($L149:$L163&lt;=HP$167,IF($M149:$M163&gt;=HP$167,1)),0))*$B149/12,0)</f>
        <v>0</v>
      </c>
      <c r="HQ314" s="515">
        <f t="array" ref="HQ314">IFERROR(INDEX($N149:$N163,MATCH(1,IF($L149:$L163&lt;=HQ$167,IF($M149:$M163&gt;=HQ$167,1)),0))*$B149/12,0)</f>
        <v>0</v>
      </c>
      <c r="HR314" s="515">
        <f t="array" ref="HR314">IFERROR(INDEX($N149:$N163,MATCH(1,IF($L149:$L163&lt;=HR$167,IF($M149:$M163&gt;=HR$167,1)),0))*$B149/12,0)</f>
        <v>0</v>
      </c>
      <c r="HS314" s="515">
        <f t="array" ref="HS314">IFERROR(INDEX($N149:$N163,MATCH(1,IF($L149:$L163&lt;=HS$167,IF($M149:$M163&gt;=HS$167,1)),0))*$B149/12,0)</f>
        <v>0</v>
      </c>
      <c r="HT314" s="515">
        <f t="array" ref="HT314">IFERROR(INDEX($N149:$N163,MATCH(1,IF($L149:$L163&lt;=HT$167,IF($M149:$M163&gt;=HT$167,1)),0))*$B149/12,0)</f>
        <v>0</v>
      </c>
      <c r="HU314" s="515">
        <f t="array" ref="HU314">IFERROR(INDEX($N149:$N163,MATCH(1,IF($L149:$L163&lt;=HU$167,IF($M149:$M163&gt;=HU$167,1)),0))*$B149/12,0)</f>
        <v>0</v>
      </c>
      <c r="HV314" s="515">
        <f t="array" ref="HV314">IFERROR(INDEX($N149:$N163,MATCH(1,IF($L149:$L163&lt;=HV$167,IF($M149:$M163&gt;=HV$167,1)),0))*$B149/12,0)</f>
        <v>0</v>
      </c>
      <c r="HW314" s="515">
        <f t="array" ref="HW314">IFERROR(INDEX($N149:$N163,MATCH(1,IF($L149:$L163&lt;=HW$167,IF($M149:$M163&gt;=HW$167,1)),0))*$B149/12,0)</f>
        <v>0</v>
      </c>
      <c r="HX314" s="515">
        <f t="array" ref="HX314">IFERROR(INDEX($N149:$N163,MATCH(1,IF($L149:$L163&lt;=HX$167,IF($M149:$M163&gt;=HX$167,1)),0))*$B149/12,0)</f>
        <v>0</v>
      </c>
      <c r="HY314" s="515">
        <f t="array" ref="HY314">IFERROR(INDEX($N149:$N163,MATCH(1,IF($L149:$L163&lt;=HY$167,IF($M149:$M163&gt;=HY$167,1)),0))*$B149/12,0)</f>
        <v>0</v>
      </c>
      <c r="HZ314" s="515">
        <f t="array" ref="HZ314">IFERROR(INDEX($N149:$N163,MATCH(1,IF($L149:$L163&lt;=HZ$167,IF($M149:$M163&gt;=HZ$167,1)),0))*$B149/12,0)</f>
        <v>0</v>
      </c>
      <c r="IA314" s="515">
        <f t="array" ref="IA314">IFERROR(INDEX($N149:$N163,MATCH(1,IF($L149:$L163&lt;=IA$167,IF($M149:$M163&gt;=IA$167,1)),0))*$B149/12,0)</f>
        <v>0</v>
      </c>
      <c r="IB314" s="515">
        <f t="array" ref="IB314">IFERROR(INDEX($N149:$N163,MATCH(1,IF($L149:$L163&lt;=IB$167,IF($M149:$M163&gt;=IB$167,1)),0))*$B149/12,0)</f>
        <v>0</v>
      </c>
      <c r="IC314" s="515">
        <f t="array" ref="IC314">IFERROR(INDEX($N149:$N163,MATCH(1,IF($L149:$L163&lt;=IC$167,IF($M149:$M163&gt;=IC$167,1)),0))*$B149/12,0)</f>
        <v>0</v>
      </c>
      <c r="ID314" s="515">
        <f t="array" ref="ID314">IFERROR(INDEX($N149:$N163,MATCH(1,IF($L149:$L163&lt;=ID$167,IF($M149:$M163&gt;=ID$167,1)),0))*$B149/12,0)</f>
        <v>0</v>
      </c>
      <c r="IE314" s="515">
        <f t="array" ref="IE314">IFERROR(INDEX($N149:$N163,MATCH(1,IF($L149:$L163&lt;=IE$167,IF($M149:$M163&gt;=IE$167,1)),0))*$B149/12,0)</f>
        <v>0</v>
      </c>
      <c r="IF314" s="515">
        <f t="array" ref="IF314">IFERROR(INDEX($N149:$N163,MATCH(1,IF($L149:$L163&lt;=IF$167,IF($M149:$M163&gt;=IF$167,1)),0))*$B149/12,0)</f>
        <v>0</v>
      </c>
      <c r="IG314" s="515">
        <f t="array" ref="IG314">IFERROR(INDEX($N149:$N163,MATCH(1,IF($L149:$L163&lt;=IG$167,IF($M149:$M163&gt;=IG$167,1)),0))*$B149/12,0)</f>
        <v>0</v>
      </c>
      <c r="IH314" s="515">
        <f t="array" ref="IH314">IFERROR(INDEX($N149:$N163,MATCH(1,IF($L149:$L163&lt;=IH$167,IF($M149:$M163&gt;=IH$167,1)),0))*$B149/12,0)</f>
        <v>0</v>
      </c>
      <c r="II314" s="515">
        <f t="array" ref="II314">IFERROR(INDEX($N149:$N163,MATCH(1,IF($L149:$L163&lt;=II$167,IF($M149:$M163&gt;=II$167,1)),0))*$B149/12,0)</f>
        <v>0</v>
      </c>
      <c r="IJ314" s="515">
        <f t="array" ref="IJ314">IFERROR(INDEX($N149:$N163,MATCH(1,IF($L149:$L163&lt;=IJ$167,IF($M149:$M163&gt;=IJ$167,1)),0))*$B149/12,0)</f>
        <v>0</v>
      </c>
      <c r="IK314" s="515">
        <f t="array" ref="IK314">IFERROR(INDEX($N149:$N163,MATCH(1,IF($L149:$L163&lt;=IK$167,IF($M149:$M163&gt;=IK$167,1)),0))*$B149/12,0)</f>
        <v>0</v>
      </c>
      <c r="IL314" s="515">
        <f t="array" ref="IL314">IFERROR(INDEX($N149:$N163,MATCH(1,IF($L149:$L163&lt;=IL$167,IF($M149:$M163&gt;=IL$167,1)),0))*$B149/12,0)</f>
        <v>0</v>
      </c>
      <c r="IM314" s="515">
        <f t="array" ref="IM314">IFERROR(INDEX($N149:$N163,MATCH(1,IF($L149:$L163&lt;=IM$167,IF($M149:$M163&gt;=IM$167,1)),0))*$B149/12,0)</f>
        <v>0</v>
      </c>
      <c r="IN314" s="515">
        <f t="array" ref="IN314">IFERROR(INDEX($N149:$N163,MATCH(1,IF($L149:$L163&lt;=IN$167,IF($M149:$M163&gt;=IN$167,1)),0))*$B149/12,0)</f>
        <v>0</v>
      </c>
      <c r="IO314" s="515">
        <f t="array" ref="IO314">IFERROR(INDEX($N149:$N163,MATCH(1,IF($L149:$L163&lt;=IO$167,IF($M149:$M163&gt;=IO$167,1)),0))*$B149/12,0)</f>
        <v>0</v>
      </c>
      <c r="IP314" s="515">
        <f t="array" ref="IP314">IFERROR(INDEX($N149:$N163,MATCH(1,IF($L149:$L163&lt;=IP$167,IF($M149:$M163&gt;=IP$167,1)),0))*$B149/12,0)</f>
        <v>0</v>
      </c>
      <c r="IQ314" s="515">
        <f t="array" ref="IQ314">IFERROR(INDEX($N149:$N163,MATCH(1,IF($L149:$L163&lt;=IQ$167,IF($M149:$M163&gt;=IQ$167,1)),0))*$B149/12,0)</f>
        <v>0</v>
      </c>
      <c r="IR314" s="515">
        <f t="array" ref="IR314">IFERROR(INDEX($N149:$N163,MATCH(1,IF($L149:$L163&lt;=IR$167,IF($M149:$M163&gt;=IR$167,1)),0))*$B149/12,0)</f>
        <v>0</v>
      </c>
      <c r="IS314" s="515">
        <f t="array" ref="IS314">IFERROR(INDEX($N149:$N163,MATCH(1,IF($L149:$L163&lt;=IS$167,IF($M149:$M163&gt;=IS$167,1)),0))*$B149/12,0)</f>
        <v>0</v>
      </c>
      <c r="IT314" s="515">
        <f t="array" ref="IT314">IFERROR(INDEX($N149:$N163,MATCH(1,IF($L149:$L163&lt;=IT$167,IF($M149:$M163&gt;=IT$167,1)),0))*$B149/12,0)</f>
        <v>0</v>
      </c>
      <c r="IU314" s="515">
        <f t="array" ref="IU314">IFERROR(INDEX($N149:$N163,MATCH(1,IF($L149:$L163&lt;=IU$167,IF($M149:$M163&gt;=IU$167,1)),0))*$B149/12,0)</f>
        <v>0</v>
      </c>
      <c r="IV314" s="515">
        <f t="array" ref="IV314">IFERROR(INDEX($N149:$N163,MATCH(1,IF($L149:$L163&lt;=IV$167,IF($M149:$M163&gt;=IV$167,1)),0))*$B149/12,0)</f>
        <v>0</v>
      </c>
      <c r="IW314" s="515">
        <f t="array" ref="IW314">IFERROR(INDEX($N149:$N163,MATCH(1,IF($L149:$L163&lt;=IW$167,IF($M149:$M163&gt;=IW$167,1)),0))*$B149/12,0)</f>
        <v>0</v>
      </c>
      <c r="IX314" s="515">
        <f t="array" ref="IX314">IFERROR(INDEX($N149:$N163,MATCH(1,IF($L149:$L163&lt;=IX$167,IF($M149:$M163&gt;=IX$167,1)),0))*$B149/12,0)</f>
        <v>0</v>
      </c>
      <c r="IY314" s="515">
        <f t="array" ref="IY314">IFERROR(INDEX($N149:$N163,MATCH(1,IF($L149:$L163&lt;=IY$167,IF($M149:$M163&gt;=IY$167,1)),0))*$B149/12,0)</f>
        <v>0</v>
      </c>
      <c r="IZ314" s="515">
        <f t="array" ref="IZ314">IFERROR(INDEX($N149:$N163,MATCH(1,IF($L149:$L163&lt;=IZ$167,IF($M149:$M163&gt;=IZ$167,1)),0))*$B149/12,0)</f>
        <v>0</v>
      </c>
      <c r="JA314" s="515">
        <f t="array" ref="JA314">IFERROR(INDEX($N149:$N163,MATCH(1,IF($L149:$L163&lt;=JA$167,IF($M149:$M163&gt;=JA$167,1)),0))*$B149/12,0)</f>
        <v>0</v>
      </c>
      <c r="JB314" s="515">
        <f t="array" ref="JB314">IFERROR(INDEX($N149:$N163,MATCH(1,IF($L149:$L163&lt;=JB$167,IF($M149:$M163&gt;=JB$167,1)),0))*$B149/12,0)</f>
        <v>0</v>
      </c>
      <c r="JC314" s="515">
        <f t="array" ref="JC314">IFERROR(INDEX($N149:$N163,MATCH(1,IF($L149:$L163&lt;=JC$167,IF($M149:$M163&gt;=JC$167,1)),0))*$B149/12,0)</f>
        <v>0</v>
      </c>
      <c r="JD314" s="515">
        <f t="array" ref="JD314">IFERROR(INDEX($N149:$N163,MATCH(1,IF($L149:$L163&lt;=JD$167,IF($M149:$M163&gt;=JD$167,1)),0))*$B149/12,0)</f>
        <v>0</v>
      </c>
      <c r="JE314" s="515">
        <f t="array" ref="JE314">IFERROR(INDEX($N149:$N163,MATCH(1,IF($L149:$L163&lt;=JE$167,IF($M149:$M163&gt;=JE$167,1)),0))*$B149/12,0)</f>
        <v>0</v>
      </c>
      <c r="JF314" s="515">
        <f t="array" ref="JF314">IFERROR(INDEX($N149:$N163,MATCH(1,IF($L149:$L163&lt;=JF$167,IF($M149:$M163&gt;=JF$167,1)),0))*$B149/12,0)</f>
        <v>0</v>
      </c>
      <c r="JG314" s="515">
        <f t="array" ref="JG314">IFERROR(INDEX($N149:$N163,MATCH(1,IF($L149:$L163&lt;=JG$167,IF($M149:$M163&gt;=JG$167,1)),0))*$B149/12,0)</f>
        <v>0</v>
      </c>
      <c r="JH314" s="515">
        <f t="array" ref="JH314">IFERROR(INDEX($N149:$N163,MATCH(1,IF($L149:$L163&lt;=JH$167,IF($M149:$M163&gt;=JH$167,1)),0))*$B149/12,0)</f>
        <v>0</v>
      </c>
      <c r="JI314" s="515">
        <f t="array" ref="JI314">IFERROR(INDEX($N149:$N163,MATCH(1,IF($L149:$L163&lt;=JI$167,IF($M149:$M163&gt;=JI$167,1)),0))*$B149/12,0)</f>
        <v>0</v>
      </c>
      <c r="JJ314" s="515">
        <f t="array" ref="JJ314">IFERROR(INDEX($N149:$N163,MATCH(1,IF($L149:$L163&lt;=JJ$167,IF($M149:$M163&gt;=JJ$167,1)),0))*$B149/12,0)</f>
        <v>0</v>
      </c>
      <c r="JK314" s="515">
        <f t="array" ref="JK314">IFERROR(INDEX($N149:$N163,MATCH(1,IF($L149:$L163&lt;=JK$167,IF($M149:$M163&gt;=JK$167,1)),0))*$B149/12,0)</f>
        <v>0</v>
      </c>
      <c r="JL314" s="515">
        <f t="array" ref="JL314">IFERROR(INDEX($N149:$N163,MATCH(1,IF($L149:$L163&lt;=JL$167,IF($M149:$M163&gt;=JL$167,1)),0))*$B149/12,0)</f>
        <v>0</v>
      </c>
      <c r="JM314" s="515">
        <f t="array" ref="JM314">IFERROR(INDEX($N149:$N163,MATCH(1,IF($L149:$L163&lt;=JM$167,IF($M149:$M163&gt;=JM$167,1)),0))*$B149/12,0)</f>
        <v>0</v>
      </c>
      <c r="JN314" s="515">
        <f t="array" ref="JN314">IFERROR(INDEX($N149:$N163,MATCH(1,IF($L149:$L163&lt;=JN$167,IF($M149:$M163&gt;=JN$167,1)),0))*$B149/12,0)</f>
        <v>0</v>
      </c>
      <c r="JO314" s="515">
        <f t="array" ref="JO314">IFERROR(INDEX($N149:$N163,MATCH(1,IF($L149:$L163&lt;=JO$167,IF($M149:$M163&gt;=JO$167,1)),0))*$B149/12,0)</f>
        <v>0</v>
      </c>
      <c r="JP314" s="515">
        <f t="array" ref="JP314">IFERROR(INDEX($N149:$N163,MATCH(1,IF($L149:$L163&lt;=JP$167,IF($M149:$M163&gt;=JP$167,1)),0))*$B149/12,0)</f>
        <v>0</v>
      </c>
      <c r="JQ314" s="515">
        <f t="array" ref="JQ314">IFERROR(INDEX($N149:$N163,MATCH(1,IF($L149:$L163&lt;=JQ$167,IF($M149:$M163&gt;=JQ$167,1)),0))*$B149/12,0)</f>
        <v>0</v>
      </c>
      <c r="JR314" s="515">
        <f t="array" ref="JR314">IFERROR(INDEX($N149:$N163,MATCH(1,IF($L149:$L163&lt;=JR$167,IF($M149:$M163&gt;=JR$167,1)),0))*$B149/12,0)</f>
        <v>0</v>
      </c>
      <c r="JS314" s="515">
        <f t="array" ref="JS314">IFERROR(INDEX($N149:$N163,MATCH(1,IF($L149:$L163&lt;=JS$167,IF($M149:$M163&gt;=JS$167,1)),0))*$B149/12,0)</f>
        <v>0</v>
      </c>
      <c r="JT314" s="515">
        <f t="array" ref="JT314">IFERROR(INDEX($N149:$N163,MATCH(1,IF($L149:$L163&lt;=JT$167,IF($M149:$M163&gt;=JT$167,1)),0))*$B149/12,0)</f>
        <v>0</v>
      </c>
      <c r="JU314" s="515">
        <f t="array" ref="JU314">IFERROR(INDEX($N149:$N163,MATCH(1,IF($L149:$L163&lt;=JU$167,IF($M149:$M163&gt;=JU$167,1)),0))*$B149/12,0)</f>
        <v>0</v>
      </c>
      <c r="JV314" s="515">
        <f t="array" ref="JV314">IFERROR(INDEX($N149:$N163,MATCH(1,IF($L149:$L163&lt;=JV$167,IF($M149:$M163&gt;=JV$167,1)),0))*$B149/12,0)</f>
        <v>0</v>
      </c>
      <c r="JW314" s="515">
        <f t="array" ref="JW314">IFERROR(INDEX($N149:$N163,MATCH(1,IF($L149:$L163&lt;=JW$167,IF($M149:$M163&gt;=JW$167,1)),0))*$B149/12,0)</f>
        <v>0</v>
      </c>
      <c r="JX314" s="515">
        <f t="array" ref="JX314">IFERROR(INDEX($N149:$N163,MATCH(1,IF($L149:$L163&lt;=JX$167,IF($M149:$M163&gt;=JX$167,1)),0))*$B149/12,0)</f>
        <v>0</v>
      </c>
      <c r="JY314" s="515">
        <f t="array" ref="JY314">IFERROR(INDEX($N149:$N163,MATCH(1,IF($L149:$L163&lt;=JY$167,IF($M149:$M163&gt;=JY$167,1)),0))*$B149/12,0)</f>
        <v>0</v>
      </c>
      <c r="JZ314" s="515">
        <f t="array" ref="JZ314">IFERROR(INDEX($N149:$N163,MATCH(1,IF($L149:$L163&lt;=JZ$167,IF($M149:$M163&gt;=JZ$167,1)),0))*$B149/12,0)</f>
        <v>0</v>
      </c>
      <c r="KA314" s="515">
        <f t="array" ref="KA314">IFERROR(INDEX($N149:$N163,MATCH(1,IF($L149:$L163&lt;=KA$167,IF($M149:$M163&gt;=KA$167,1)),0))*$B149/12,0)</f>
        <v>0</v>
      </c>
      <c r="KB314" s="515">
        <f t="array" ref="KB314">IFERROR(INDEX($N149:$N163,MATCH(1,IF($L149:$L163&lt;=KB$167,IF($M149:$M163&gt;=KB$167,1)),0))*$B149/12,0)</f>
        <v>0</v>
      </c>
      <c r="KC314" s="515">
        <f t="array" ref="KC314">IFERROR(INDEX($N149:$N163,MATCH(1,IF($L149:$L163&lt;=KC$167,IF($M149:$M163&gt;=KC$167,1)),0))*$B149/12,0)</f>
        <v>0</v>
      </c>
      <c r="KD314" s="515">
        <f t="array" ref="KD314">IFERROR(INDEX($N149:$N163,MATCH(1,IF($L149:$L163&lt;=KD$167,IF($M149:$M163&gt;=KD$167,1)),0))*$B149/12,0)</f>
        <v>0</v>
      </c>
      <c r="KE314" s="515">
        <f t="array" ref="KE314">IFERROR(INDEX($N149:$N163,MATCH(1,IF($L149:$L163&lt;=KE$167,IF($M149:$M163&gt;=KE$167,1)),0))*$B149/12,0)</f>
        <v>0</v>
      </c>
      <c r="KF314" s="515">
        <f t="array" ref="KF314">IFERROR(INDEX($N149:$N163,MATCH(1,IF($L149:$L163&lt;=KF$167,IF($M149:$M163&gt;=KF$167,1)),0))*$B149/12,0)</f>
        <v>0</v>
      </c>
      <c r="KG314" s="515">
        <f t="array" ref="KG314">IFERROR(INDEX($N149:$N163,MATCH(1,IF($L149:$L163&lt;=KG$167,IF($M149:$M163&gt;=KG$167,1)),0))*$B149/12,0)</f>
        <v>0</v>
      </c>
      <c r="KH314" s="515">
        <f t="array" ref="KH314">IFERROR(INDEX($N149:$N163,MATCH(1,IF($L149:$L163&lt;=KH$167,IF($M149:$M163&gt;=KH$167,1)),0))*$B149/12,0)</f>
        <v>0</v>
      </c>
      <c r="KI314" s="515">
        <f t="array" ref="KI314">IFERROR(INDEX($N149:$N163,MATCH(1,IF($L149:$L163&lt;=KI$167,IF($M149:$M163&gt;=KI$167,1)),0))*$B149/12,0)</f>
        <v>0</v>
      </c>
      <c r="KJ314" s="515">
        <f t="array" ref="KJ314">IFERROR(INDEX($N149:$N163,MATCH(1,IF($L149:$L163&lt;=KJ$167,IF($M149:$M163&gt;=KJ$167,1)),0))*$B149/12,0)</f>
        <v>0</v>
      </c>
      <c r="KK314" s="515">
        <f t="array" ref="KK314">IFERROR(INDEX($N149:$N163,MATCH(1,IF($L149:$L163&lt;=KK$167,IF($M149:$M163&gt;=KK$167,1)),0))*$B149/12,0)</f>
        <v>0</v>
      </c>
      <c r="KL314" s="515">
        <f t="array" ref="KL314">IFERROR(INDEX($N149:$N163,MATCH(1,IF($L149:$L163&lt;=KL$167,IF($M149:$M163&gt;=KL$167,1)),0))*$B149/12,0)</f>
        <v>0</v>
      </c>
      <c r="KM314" s="515">
        <f t="array" ref="KM314">IFERROR(INDEX($N149:$N163,MATCH(1,IF($L149:$L163&lt;=KM$167,IF($M149:$M163&gt;=KM$167,1)),0))*$B149/12,0)</f>
        <v>0</v>
      </c>
      <c r="KN314" s="515">
        <f t="array" ref="KN314">IFERROR(INDEX($N149:$N163,MATCH(1,IF($L149:$L163&lt;=KN$167,IF($M149:$M163&gt;=KN$167,1)),0))*$B149/12,0)</f>
        <v>0</v>
      </c>
      <c r="KO314" s="515">
        <f t="array" ref="KO314">IFERROR(INDEX($N149:$N163,MATCH(1,IF($L149:$L163&lt;=KO$167,IF($M149:$M163&gt;=KO$167,1)),0))*$B149/12,0)</f>
        <v>0</v>
      </c>
      <c r="KP314" s="515">
        <f t="array" ref="KP314">IFERROR(INDEX($N149:$N163,MATCH(1,IF($L149:$L163&lt;=KP$167,IF($M149:$M163&gt;=KP$167,1)),0))*$B149/12,0)</f>
        <v>0</v>
      </c>
      <c r="KQ314" s="515">
        <f t="array" ref="KQ314">IFERROR(INDEX($N149:$N163,MATCH(1,IF($L149:$L163&lt;=KQ$167,IF($M149:$M163&gt;=KQ$167,1)),0))*$B149/12,0)</f>
        <v>0</v>
      </c>
      <c r="KR314" s="515">
        <f t="array" ref="KR314">IFERROR(INDEX($N149:$N163,MATCH(1,IF($L149:$L163&lt;=KR$167,IF($M149:$M163&gt;=KR$167,1)),0))*$B149/12,0)</f>
        <v>0</v>
      </c>
      <c r="KS314" s="515">
        <f t="array" ref="KS314">IFERROR(INDEX($N149:$N163,MATCH(1,IF($L149:$L163&lt;=KS$167,IF($M149:$M163&gt;=KS$167,1)),0))*$B149/12,0)</f>
        <v>0</v>
      </c>
      <c r="KT314" s="515">
        <f t="array" ref="KT314">IFERROR(INDEX($N149:$N163,MATCH(1,IF($L149:$L163&lt;=KT$167,IF($M149:$M163&gt;=KT$167,1)),0))*$B149/12,0)</f>
        <v>0</v>
      </c>
      <c r="KU314" s="515">
        <f t="array" ref="KU314">IFERROR(INDEX($N149:$N163,MATCH(1,IF($L149:$L163&lt;=KU$167,IF($M149:$M163&gt;=KU$167,1)),0))*$B149/12,0)</f>
        <v>0</v>
      </c>
      <c r="KV314" s="515">
        <f t="array" ref="KV314">IFERROR(INDEX($N149:$N163,MATCH(1,IF($L149:$L163&lt;=KV$167,IF($M149:$M163&gt;=KV$167,1)),0))*$B149/12,0)</f>
        <v>0</v>
      </c>
      <c r="KW314" s="515">
        <f t="array" ref="KW314">IFERROR(INDEX($N149:$N163,MATCH(1,IF($L149:$L163&lt;=KW$167,IF($M149:$M163&gt;=KW$167,1)),0))*$B149/12,0)</f>
        <v>0</v>
      </c>
      <c r="KX314" s="515">
        <f t="array" ref="KX314">IFERROR(INDEX($N149:$N163,MATCH(1,IF($L149:$L163&lt;=KX$167,IF($M149:$M163&gt;=KX$167,1)),0))*$B149/12,0)</f>
        <v>0</v>
      </c>
      <c r="KY314" s="515">
        <f t="array" ref="KY314">IFERROR(INDEX($N149:$N163,MATCH(1,IF($L149:$L163&lt;=KY$167,IF($M149:$M163&gt;=KY$167,1)),0))*$B149/12,0)</f>
        <v>0</v>
      </c>
      <c r="KZ314" s="515">
        <f t="array" ref="KZ314">IFERROR(INDEX($N149:$N163,MATCH(1,IF($L149:$L163&lt;=KZ$167,IF($M149:$M163&gt;=KZ$167,1)),0))*$B149/12,0)</f>
        <v>0</v>
      </c>
      <c r="LA314" s="515">
        <f t="array" ref="LA314">IFERROR(INDEX($N149:$N163,MATCH(1,IF($L149:$L163&lt;=LA$167,IF($M149:$M163&gt;=LA$167,1)),0))*$B149/12,0)</f>
        <v>0</v>
      </c>
      <c r="LB314" s="515">
        <f t="array" ref="LB314">IFERROR(INDEX($N149:$N163,MATCH(1,IF($L149:$L163&lt;=LB$167,IF($M149:$M163&gt;=LB$167,1)),0))*$B149/12,0)</f>
        <v>0</v>
      </c>
      <c r="LC314" s="515">
        <f t="array" ref="LC314">IFERROR(INDEX($N149:$N163,MATCH(1,IF($L149:$L163&lt;=LC$167,IF($M149:$M163&gt;=LC$167,1)),0))*$B149/12,0)</f>
        <v>0</v>
      </c>
      <c r="LD314" s="515">
        <f t="array" ref="LD314">IFERROR(INDEX($N149:$N163,MATCH(1,IF($L149:$L163&lt;=LD$167,IF($M149:$M163&gt;=LD$167,1)),0))*$B149/12,0)</f>
        <v>0</v>
      </c>
      <c r="LE314" s="515">
        <f t="array" ref="LE314">IFERROR(INDEX($N149:$N163,MATCH(1,IF($L149:$L163&lt;=LE$167,IF($M149:$M163&gt;=LE$167,1)),0))*$B149/12,0)</f>
        <v>0</v>
      </c>
      <c r="LF314" s="515">
        <f t="array" ref="LF314">IFERROR(INDEX($N149:$N163,MATCH(1,IF($L149:$L163&lt;=LF$167,IF($M149:$M163&gt;=LF$167,1)),0))*$B149/12,0)</f>
        <v>0</v>
      </c>
      <c r="LG314" s="515">
        <f t="array" ref="LG314">IFERROR(INDEX($N149:$N163,MATCH(1,IF($L149:$L163&lt;=LG$167,IF($M149:$M163&gt;=LG$167,1)),0))*$B149/12,0)</f>
        <v>0</v>
      </c>
      <c r="LH314" s="515">
        <f t="array" ref="LH314">IFERROR(INDEX($N149:$N163,MATCH(1,IF($L149:$L163&lt;=LH$167,IF($M149:$M163&gt;=LH$167,1)),0))*$B149/12,0)</f>
        <v>0</v>
      </c>
      <c r="LI314" s="515">
        <f t="array" ref="LI314">IFERROR(INDEX($N149:$N163,MATCH(1,IF($L149:$L163&lt;=LI$167,IF($M149:$M163&gt;=LI$167,1)),0))*$B149/12,0)</f>
        <v>0</v>
      </c>
      <c r="LJ314" s="515">
        <f t="array" ref="LJ314">IFERROR(INDEX($N149:$N163,MATCH(1,IF($L149:$L163&lt;=LJ$167,IF($M149:$M163&gt;=LJ$167,1)),0))*$B149/12,0)</f>
        <v>0</v>
      </c>
      <c r="LK314" s="515">
        <f t="array" ref="LK314">IFERROR(INDEX($N149:$N163,MATCH(1,IF($L149:$L163&lt;=LK$167,IF($M149:$M163&gt;=LK$167,1)),0))*$B149/12,0)</f>
        <v>0</v>
      </c>
      <c r="LL314" s="515">
        <f t="array" ref="LL314">IFERROR(INDEX($N149:$N163,MATCH(1,IF($L149:$L163&lt;=LL$167,IF($M149:$M163&gt;=LL$167,1)),0))*$B149/12,0)</f>
        <v>0</v>
      </c>
      <c r="LM314" s="515">
        <f t="array" ref="LM314">IFERROR(INDEX($N149:$N163,MATCH(1,IF($L149:$L163&lt;=LM$167,IF($M149:$M163&gt;=LM$167,1)),0))*$B149/12,0)</f>
        <v>0</v>
      </c>
      <c r="LN314" s="515">
        <f t="array" ref="LN314">IFERROR(INDEX($N149:$N163,MATCH(1,IF($L149:$L163&lt;=LN$167,IF($M149:$M163&gt;=LN$167,1)),0))*$B149/12,0)</f>
        <v>0</v>
      </c>
      <c r="LO314" s="515">
        <f t="array" ref="LO314">IFERROR(INDEX($N149:$N163,MATCH(1,IF($L149:$L163&lt;=LO$167,IF($M149:$M163&gt;=LO$167,1)),0))*$B149/12,0)</f>
        <v>0</v>
      </c>
      <c r="LP314" s="515">
        <f t="array" ref="LP314">IFERROR(INDEX($N149:$N163,MATCH(1,IF($L149:$L163&lt;=LP$167,IF($M149:$M163&gt;=LP$167,1)),0))*$B149/12,0)</f>
        <v>0</v>
      </c>
      <c r="LQ314" s="515">
        <f t="array" ref="LQ314">IFERROR(INDEX($N149:$N163,MATCH(1,IF($L149:$L163&lt;=LQ$167,IF($M149:$M163&gt;=LQ$167,1)),0))*$B149/12,0)</f>
        <v>0</v>
      </c>
      <c r="LR314" s="515">
        <f t="array" ref="LR314">IFERROR(INDEX($N149:$N163,MATCH(1,IF($L149:$L163&lt;=LR$167,IF($M149:$M163&gt;=LR$167,1)),0))*$B149/12,0)</f>
        <v>0</v>
      </c>
      <c r="LS314" s="515">
        <f t="array" ref="LS314">IFERROR(INDEX($N149:$N163,MATCH(1,IF($L149:$L163&lt;=LS$167,IF($M149:$M163&gt;=LS$167,1)),0))*$B149/12,0)</f>
        <v>0</v>
      </c>
      <c r="LT314" s="515">
        <f t="array" ref="LT314">IFERROR(INDEX($N149:$N163,MATCH(1,IF($L149:$L163&lt;=LT$167,IF($M149:$M163&gt;=LT$167,1)),0))*$B149/12,0)</f>
        <v>0</v>
      </c>
      <c r="LU314" s="515">
        <f t="array" ref="LU314">IFERROR(INDEX($N149:$N163,MATCH(1,IF($L149:$L163&lt;=LU$167,IF($M149:$M163&gt;=LU$167,1)),0))*$B149/12,0)</f>
        <v>0</v>
      </c>
      <c r="LV314" s="515">
        <f t="array" ref="LV314">IFERROR(INDEX($N149:$N163,MATCH(1,IF($L149:$L163&lt;=LV$167,IF($M149:$M163&gt;=LV$167,1)),0))*$B149/12,0)</f>
        <v>0</v>
      </c>
      <c r="LW314" s="515">
        <f t="array" ref="LW314">IFERROR(INDEX($N149:$N163,MATCH(1,IF($L149:$L163&lt;=LW$167,IF($M149:$M163&gt;=LW$167,1)),0))*$B149/12,0)</f>
        <v>0</v>
      </c>
      <c r="LX314" s="515">
        <f t="array" ref="LX314">IFERROR(INDEX($N149:$N163,MATCH(1,IF($L149:$L163&lt;=LX$167,IF($M149:$M163&gt;=LX$167,1)),0))*$B149/12,0)</f>
        <v>0</v>
      </c>
      <c r="LY314" s="515">
        <f t="array" ref="LY314">IFERROR(INDEX($N149:$N163,MATCH(1,IF($L149:$L163&lt;=LY$167,IF($M149:$M163&gt;=LY$167,1)),0))*$B149/12,0)</f>
        <v>0</v>
      </c>
      <c r="LZ314" s="515">
        <f t="array" ref="LZ314">IFERROR(INDEX($N149:$N163,MATCH(1,IF($L149:$L163&lt;=LZ$167,IF($M149:$M163&gt;=LZ$167,1)),0))*$B149/12,0)</f>
        <v>0</v>
      </c>
      <c r="MA314" s="515">
        <f t="array" ref="MA314">IFERROR(INDEX($N149:$N163,MATCH(1,IF($L149:$L163&lt;=MA$167,IF($M149:$M163&gt;=MA$167,1)),0))*$B149/12,0)</f>
        <v>0</v>
      </c>
      <c r="MB314" s="515">
        <f t="array" ref="MB314">IFERROR(INDEX($N149:$N163,MATCH(1,IF($L149:$L163&lt;=MB$167,IF($M149:$M163&gt;=MB$167,1)),0))*$B149/12,0)</f>
        <v>0</v>
      </c>
      <c r="MC314" s="515">
        <f t="array" ref="MC314">IFERROR(INDEX($N149:$N163,MATCH(1,IF($L149:$L163&lt;=MC$167,IF($M149:$M163&gt;=MC$167,1)),0))*$B149/12,0)</f>
        <v>0</v>
      </c>
      <c r="MD314" s="515">
        <f t="array" ref="MD314">IFERROR(INDEX($N149:$N163,MATCH(1,IF($L149:$L163&lt;=MD$167,IF($M149:$M163&gt;=MD$167,1)),0))*$B149/12,0)</f>
        <v>0</v>
      </c>
      <c r="ME314" s="515">
        <f t="array" ref="ME314">IFERROR(INDEX($N149:$N163,MATCH(1,IF($L149:$L163&lt;=ME$167,IF($M149:$M163&gt;=ME$167,1)),0))*$B149/12,0)</f>
        <v>0</v>
      </c>
      <c r="MF314" s="515">
        <f t="array" ref="MF314">IFERROR(INDEX($N149:$N163,MATCH(1,IF($L149:$L163&lt;=MF$167,IF($M149:$M163&gt;=MF$167,1)),0))*$B149/12,0)</f>
        <v>0</v>
      </c>
      <c r="MG314" s="515">
        <f t="array" ref="MG314">IFERROR(INDEX($N149:$N163,MATCH(1,IF($L149:$L163&lt;=MG$167,IF($M149:$M163&gt;=MG$167,1)),0))*$B149/12,0)</f>
        <v>0</v>
      </c>
      <c r="MH314" s="515">
        <f t="array" ref="MH314">IFERROR(INDEX($N149:$N163,MATCH(1,IF($L149:$L163&lt;=MH$167,IF($M149:$M163&gt;=MH$167,1)),0))*$B149/12,0)</f>
        <v>0</v>
      </c>
      <c r="MI314" s="515">
        <f t="array" ref="MI314">IFERROR(INDEX($N149:$N163,MATCH(1,IF($L149:$L163&lt;=MI$167,IF($M149:$M163&gt;=MI$167,1)),0))*$B149/12,0)</f>
        <v>0</v>
      </c>
      <c r="MJ314" s="515">
        <f t="array" ref="MJ314">IFERROR(INDEX($N149:$N163,MATCH(1,IF($L149:$L163&lt;=MJ$167,IF($M149:$M163&gt;=MJ$167,1)),0))*$B149/12,0)</f>
        <v>0</v>
      </c>
      <c r="MK314" s="515">
        <f t="array" ref="MK314">IFERROR(INDEX($N149:$N163,MATCH(1,IF($L149:$L163&lt;=MK$167,IF($M149:$M163&gt;=MK$167,1)),0))*$B149/12,0)</f>
        <v>0</v>
      </c>
      <c r="ML314" s="515">
        <f t="array" ref="ML314">IFERROR(INDEX($N149:$N163,MATCH(1,IF($L149:$L163&lt;=ML$167,IF($M149:$M163&gt;=ML$167,1)),0))*$B149/12,0)</f>
        <v>0</v>
      </c>
      <c r="MM314" s="515">
        <f t="array" ref="MM314">IFERROR(INDEX($N149:$N163,MATCH(1,IF($L149:$L163&lt;=MM$167,IF($M149:$M163&gt;=MM$167,1)),0))*$B149/12,0)</f>
        <v>0</v>
      </c>
      <c r="MN314" s="515">
        <f t="array" ref="MN314">IFERROR(INDEX($N149:$N163,MATCH(1,IF($L149:$L163&lt;=MN$167,IF($M149:$M163&gt;=MN$167,1)),0))*$B149/12,0)</f>
        <v>0</v>
      </c>
      <c r="MO314" s="515">
        <f t="array" ref="MO314">IFERROR(INDEX($N149:$N163,MATCH(1,IF($L149:$L163&lt;=MO$167,IF($M149:$M163&gt;=MO$167,1)),0))*$B149/12,0)</f>
        <v>0</v>
      </c>
      <c r="MP314" s="515">
        <f t="array" ref="MP314">IFERROR(INDEX($N149:$N163,MATCH(1,IF($L149:$L163&lt;=MP$167,IF($M149:$M163&gt;=MP$167,1)),0))*$B149/12,0)</f>
        <v>0</v>
      </c>
      <c r="MQ314" s="515">
        <f t="array" ref="MQ314">IFERROR(INDEX($N149:$N163,MATCH(1,IF($L149:$L163&lt;=MQ$167,IF($M149:$M163&gt;=MQ$167,1)),0))*$B149/12,0)</f>
        <v>0</v>
      </c>
      <c r="MR314" s="515">
        <f t="array" ref="MR314">IFERROR(INDEX($N149:$N163,MATCH(1,IF($L149:$L163&lt;=MR$167,IF($M149:$M163&gt;=MR$167,1)),0))*$B149/12,0)</f>
        <v>0</v>
      </c>
      <c r="MS314" s="515">
        <f t="array" ref="MS314">IFERROR(INDEX($N149:$N163,MATCH(1,IF($L149:$L163&lt;=MS$167,IF($M149:$M163&gt;=MS$167,1)),0))*$B149/12,0)</f>
        <v>0</v>
      </c>
      <c r="MT314" s="515">
        <f t="array" ref="MT314">IFERROR(INDEX($N149:$N163,MATCH(1,IF($L149:$L163&lt;=MT$167,IF($M149:$M163&gt;=MT$167,1)),0))*$B149/12,0)</f>
        <v>0</v>
      </c>
      <c r="MU314" s="515">
        <f t="array" ref="MU314">IFERROR(INDEX($N149:$N163,MATCH(1,IF($L149:$L163&lt;=MU$167,IF($M149:$M163&gt;=MU$167,1)),0))*$B149/12,0)</f>
        <v>0</v>
      </c>
      <c r="MV314" s="515">
        <f t="array" ref="MV314">IFERROR(INDEX($N149:$N163,MATCH(1,IF($L149:$L163&lt;=MV$167,IF($M149:$M163&gt;=MV$167,1)),0))*$B149/12,0)</f>
        <v>0</v>
      </c>
      <c r="MW314" s="515">
        <f t="array" ref="MW314">IFERROR(INDEX($N149:$N163,MATCH(1,IF($L149:$L163&lt;=MW$167,IF($M149:$M163&gt;=MW$167,1)),0))*$B149/12,0)</f>
        <v>0</v>
      </c>
      <c r="MX314" s="515">
        <f t="array" ref="MX314">IFERROR(INDEX($N149:$N163,MATCH(1,IF($L149:$L163&lt;=MX$167,IF($M149:$M163&gt;=MX$167,1)),0))*$B149/12,0)</f>
        <v>0</v>
      </c>
      <c r="MY314" s="515">
        <f t="array" ref="MY314">IFERROR(INDEX($N149:$N163,MATCH(1,IF($L149:$L163&lt;=MY$167,IF($M149:$M163&gt;=MY$167,1)),0))*$B149/12,0)</f>
        <v>0</v>
      </c>
      <c r="MZ314" s="515">
        <f t="array" ref="MZ314">IFERROR(INDEX($N149:$N163,MATCH(1,IF($L149:$L163&lt;=MZ$167,IF($M149:$M163&gt;=MZ$167,1)),0))*$B149/12,0)</f>
        <v>0</v>
      </c>
      <c r="NA314" s="515">
        <f t="array" ref="NA314">IFERROR(INDEX($N149:$N163,MATCH(1,IF($L149:$L163&lt;=NA$167,IF($M149:$M163&gt;=NA$167,1)),0))*$B149/12,0)</f>
        <v>0</v>
      </c>
      <c r="NB314" s="515">
        <f t="array" ref="NB314">IFERROR(INDEX($N149:$N163,MATCH(1,IF($L149:$L163&lt;=NB$167,IF($M149:$M163&gt;=NB$167,1)),0))*$B149/12,0)</f>
        <v>0</v>
      </c>
      <c r="NC314" s="515">
        <f t="array" ref="NC314">IFERROR(INDEX($N149:$N163,MATCH(1,IF($L149:$L163&lt;=NC$167,IF($M149:$M163&gt;=NC$167,1)),0))*$B149/12,0)</f>
        <v>0</v>
      </c>
      <c r="ND314" s="515">
        <f t="array" ref="ND314">IFERROR(INDEX($N149:$N163,MATCH(1,IF($L149:$L163&lt;=ND$167,IF($M149:$M163&gt;=ND$167,1)),0))*$B149/12,0)</f>
        <v>0</v>
      </c>
      <c r="NE314" s="515">
        <f t="array" ref="NE314">IFERROR(INDEX($N149:$N163,MATCH(1,IF($L149:$L163&lt;=NE$167,IF($M149:$M163&gt;=NE$167,1)),0))*$B149/12,0)</f>
        <v>0</v>
      </c>
      <c r="NF314" s="515">
        <f t="array" ref="NF314">IFERROR(INDEX($N149:$N163,MATCH(1,IF($L149:$L163&lt;=NF$167,IF($M149:$M163&gt;=NF$167,1)),0))*$B149/12,0)</f>
        <v>0</v>
      </c>
      <c r="NG314" s="515">
        <f t="array" ref="NG314">IFERROR(INDEX($N149:$N163,MATCH(1,IF($L149:$L163&lt;=NG$167,IF($M149:$M163&gt;=NG$167,1)),0))*$B149/12,0)</f>
        <v>0</v>
      </c>
      <c r="NH314" s="515">
        <f t="array" ref="NH314">IFERROR(INDEX($N149:$N163,MATCH(1,IF($L149:$L163&lt;=NH$167,IF($M149:$M163&gt;=NH$167,1)),0))*$B149/12,0)</f>
        <v>0</v>
      </c>
      <c r="NI314" s="515">
        <f t="array" ref="NI314">IFERROR(INDEX($N149:$N163,MATCH(1,IF($L149:$L163&lt;=NI$167,IF($M149:$M163&gt;=NI$167,1)),0))*$B149/12,0)</f>
        <v>0</v>
      </c>
      <c r="NJ314" s="515">
        <f t="array" ref="NJ314">IFERROR(INDEX($N149:$N163,MATCH(1,IF($L149:$L163&lt;=NJ$167,IF($M149:$M163&gt;=NJ$167,1)),0))*$B149/12,0)</f>
        <v>0</v>
      </c>
      <c r="NK314" s="516">
        <f t="array" ref="NK314">IFERROR(INDEX($N149:$N163,MATCH(1,IF($L149:$L163&lt;=NK$167,IF($M149:$M163&gt;=NK$167,1)),0))*$B149/12,0)</f>
        <v>0</v>
      </c>
    </row>
    <row r="315" spans="1:375" s="384" customFormat="1" ht="13.8" x14ac:dyDescent="0.3">
      <c r="A315" s="517">
        <f t="shared" si="574"/>
        <v>0</v>
      </c>
      <c r="B315" s="421" t="s">
        <v>315</v>
      </c>
      <c r="C315" s="514" t="s">
        <v>328</v>
      </c>
      <c r="D315" s="515">
        <f>IF(AND(D$167&lt;=$E149,D$167&gt;=EOMONTH($D149,0)),IF($G149="NNN",SUM(Expenses!B$14:B$18)*$F149,IF($G149="FSG",0,IF($G149="MG",SUMPRODUCT(Expenses!B$14:B$18,$I149:$I153)*$F149,MAX((Expenses!B$15-$K149/12)*$J149*$F149,0)+MAX((Expenses!B$14-$K150/12)*$J150*$F149,0)+MAX((Expenses!B$17-$K151/12)*$J151*$F149,0)+MAX((Expenses!B$16-$K152/12)*$J152*$F149,0)+MAX((Expenses!B$18-$K153/12)*$J153*$F149,0)))),0)</f>
        <v>0</v>
      </c>
      <c r="E315" s="515">
        <f>IF(AND(E$167&lt;=$E149,E$167&gt;=EOMONTH($D149,0)),IF($G149="NNN",SUM(Expenses!C$14:C$18)*$F149,IF($G149="FSG",0,IF($G149="MG",SUMPRODUCT(Expenses!C$14:C$18,$I149:$I153)*$F149,MAX((Expenses!C$15-$K149/12)*$J149*$F149,0)+MAX((Expenses!C$14-$K150/12)*$J150*$F149,0)+MAX((Expenses!C$17-$K151/12)*$J151*$F149,0)+MAX((Expenses!C$16-$K152/12)*$J152*$F149,0)+MAX((Expenses!C$18-$K153/12)*$J153*$F149,0)))),0)</f>
        <v>0</v>
      </c>
      <c r="F315" s="515">
        <f>IF(AND(F$167&lt;=$E149,F$167&gt;=EOMONTH($D149,0)),IF($G149="NNN",SUM(Expenses!D$14:D$18)*$F149,IF($G149="FSG",0,IF($G149="MG",SUMPRODUCT(Expenses!D$14:D$18,$I149:$I153)*$F149,MAX((Expenses!D$15-$K149/12)*$J149*$F149,0)+MAX((Expenses!D$14-$K150/12)*$J150*$F149,0)+MAX((Expenses!D$17-$K151/12)*$J151*$F149,0)+MAX((Expenses!D$16-$K152/12)*$J152*$F149,0)+MAX((Expenses!D$18-$K153/12)*$J153*$F149,0)))),0)</f>
        <v>0</v>
      </c>
      <c r="G315" s="515">
        <f>IF(AND(G$167&lt;=$E149,G$167&gt;=EOMONTH($D149,0)),IF($G149="NNN",SUM(Expenses!E$14:E$18)*$F149,IF($G149="FSG",0,IF($G149="MG",SUMPRODUCT(Expenses!E$14:E$18,$I149:$I153)*$F149,MAX((Expenses!E$15-$K149/12)*$J149*$F149,0)+MAX((Expenses!E$14-$K150/12)*$J150*$F149,0)+MAX((Expenses!E$17-$K151/12)*$J151*$F149,0)+MAX((Expenses!E$16-$K152/12)*$J152*$F149,0)+MAX((Expenses!E$18-$K153/12)*$J153*$F149,0)))),0)</f>
        <v>0</v>
      </c>
      <c r="H315" s="515">
        <f>IF(AND(H$167&lt;=$E149,H$167&gt;=EOMONTH($D149,0)),IF($G149="NNN",SUM(Expenses!F$14:F$18)*$F149,IF($G149="FSG",0,IF($G149="MG",SUMPRODUCT(Expenses!F$14:F$18,$I149:$I153)*$F149,MAX((Expenses!F$15-$K149/12)*$J149*$F149,0)+MAX((Expenses!F$14-$K150/12)*$J150*$F149,0)+MAX((Expenses!F$17-$K151/12)*$J151*$F149,0)+MAX((Expenses!F$16-$K152/12)*$J152*$F149,0)+MAX((Expenses!F$18-$K153/12)*$J153*$F149,0)))),0)</f>
        <v>0</v>
      </c>
      <c r="I315" s="515">
        <f>IF(AND(I$167&lt;=$E149,I$167&gt;=EOMONTH($D149,0)),IF($G149="NNN",SUM(Expenses!G$14:G$18)*$F149,IF($G149="FSG",0,IF($G149="MG",SUMPRODUCT(Expenses!G$14:G$18,$I149:$I153)*$F149,MAX((Expenses!G$15-$K149/12)*$J149*$F149,0)+MAX((Expenses!G$14-$K150/12)*$J150*$F149,0)+MAX((Expenses!G$17-$K151/12)*$J151*$F149,0)+MAX((Expenses!G$16-$K152/12)*$J152*$F149,0)+MAX((Expenses!G$18-$K153/12)*$J153*$F149,0)))),0)</f>
        <v>0</v>
      </c>
      <c r="J315" s="515">
        <f>IF(AND(J$167&lt;=$E149,J$167&gt;=EOMONTH($D149,0)),IF($G149="NNN",SUM(Expenses!H$14:H$18)*$F149,IF($G149="FSG",0,IF($G149="MG",SUMPRODUCT(Expenses!H$14:H$18,$I149:$I153)*$F149,MAX((Expenses!H$15-$K149/12)*$J149*$F149,0)+MAX((Expenses!H$14-$K150/12)*$J150*$F149,0)+MAX((Expenses!H$17-$K151/12)*$J151*$F149,0)+MAX((Expenses!H$16-$K152/12)*$J152*$F149,0)+MAX((Expenses!H$18-$K153/12)*$J153*$F149,0)))),0)</f>
        <v>0</v>
      </c>
      <c r="K315" s="515">
        <f>IF(AND(K$167&lt;=$E149,K$167&gt;=EOMONTH($D149,0)),IF($G149="NNN",SUM(Expenses!I$14:I$18)*$F149,IF($G149="FSG",0,IF($G149="MG",SUMPRODUCT(Expenses!I$14:I$18,$I149:$I153)*$F149,MAX((Expenses!I$15-$K149/12)*$J149*$F149,0)+MAX((Expenses!I$14-$K150/12)*$J150*$F149,0)+MAX((Expenses!I$17-$K151/12)*$J151*$F149,0)+MAX((Expenses!I$16-$K152/12)*$J152*$F149,0)+MAX((Expenses!I$18-$K153/12)*$J153*$F149,0)))),0)</f>
        <v>0</v>
      </c>
      <c r="L315" s="515">
        <f>IF(AND(L$167&lt;=$E149,L$167&gt;=EOMONTH($D149,0)),IF($G149="NNN",SUM(Expenses!J$14:J$18)*$F149,IF($G149="FSG",0,IF($G149="MG",SUMPRODUCT(Expenses!J$14:J$18,$I149:$I153)*$F149,MAX((Expenses!J$15-$K149/12)*$J149*$F149,0)+MAX((Expenses!J$14-$K150/12)*$J150*$F149,0)+MAX((Expenses!J$17-$K151/12)*$J151*$F149,0)+MAX((Expenses!J$16-$K152/12)*$J152*$F149,0)+MAX((Expenses!J$18-$K153/12)*$J153*$F149,0)))),0)</f>
        <v>0</v>
      </c>
      <c r="M315" s="515">
        <f>IF(AND(M$167&lt;=$E149,M$167&gt;=EOMONTH($D149,0)),IF($G149="NNN",SUM(Expenses!K$14:K$18)*$F149,IF($G149="FSG",0,IF($G149="MG",SUMPRODUCT(Expenses!K$14:K$18,$I149:$I153)*$F149,MAX((Expenses!K$15-$K149/12)*$J149*$F149,0)+MAX((Expenses!K$14-$K150/12)*$J150*$F149,0)+MAX((Expenses!K$17-$K151/12)*$J151*$F149,0)+MAX((Expenses!K$16-$K152/12)*$J152*$F149,0)+MAX((Expenses!K$18-$K153/12)*$J153*$F149,0)))),0)</f>
        <v>0</v>
      </c>
      <c r="N315" s="515">
        <f>IF(AND(N$167&lt;=$E149,N$167&gt;=EOMONTH($D149,0)),IF($G149="NNN",SUM(Expenses!L$14:L$18)*$F149,IF($G149="FSG",0,IF($G149="MG",SUMPRODUCT(Expenses!L$14:L$18,$I149:$I153)*$F149,MAX((Expenses!L$15-$K149/12)*$J149*$F149,0)+MAX((Expenses!L$14-$K150/12)*$J150*$F149,0)+MAX((Expenses!L$17-$K151/12)*$J151*$F149,0)+MAX((Expenses!L$16-$K152/12)*$J152*$F149,0)+MAX((Expenses!L$18-$K153/12)*$J153*$F149,0)))),0)</f>
        <v>0</v>
      </c>
      <c r="O315" s="515">
        <f>IF(AND(O$167&lt;=$E149,O$167&gt;=EOMONTH($D149,0)),IF($G149="NNN",SUM(Expenses!M$14:M$18)*$F149,IF($G149="FSG",0,IF($G149="MG",SUMPRODUCT(Expenses!M$14:M$18,$I149:$I153)*$F149,MAX((Expenses!M$15-$K149/12)*$J149*$F149,0)+MAX((Expenses!M$14-$K150/12)*$J150*$F149,0)+MAX((Expenses!M$17-$K151/12)*$J151*$F149,0)+MAX((Expenses!M$16-$K152/12)*$J152*$F149,0)+MAX((Expenses!M$18-$K153/12)*$J153*$F149,0)))),0)</f>
        <v>0</v>
      </c>
      <c r="P315" s="515">
        <f>IF(AND(P$167&lt;=$E149,P$167&gt;=EOMONTH($D149,0)),IF($G149="NNN",SUM(Expenses!N$14:N$18)*$F149,IF($G149="FSG",0,IF($G149="MG",SUMPRODUCT(Expenses!N$14:N$18,$I149:$I153)*$F149,MAX((Expenses!N$15-$K149/12)*$J149*$F149,0)+MAX((Expenses!N$14-$K150/12)*$J150*$F149,0)+MAX((Expenses!N$17-$K151/12)*$J151*$F149,0)+MAX((Expenses!N$16-$K152/12)*$J152*$F149,0)+MAX((Expenses!N$18-$K153/12)*$J153*$F149,0)))),0)</f>
        <v>0</v>
      </c>
      <c r="Q315" s="515">
        <f>IF(AND(Q$167&lt;=$E149,Q$167&gt;=EOMONTH($D149,0)),IF($G149="NNN",SUM(Expenses!O$14:O$18)*$F149,IF($G149="FSG",0,IF($G149="MG",SUMPRODUCT(Expenses!O$14:O$18,$I149:$I153)*$F149,MAX((Expenses!O$15-$K149/12)*$J149*$F149,0)+MAX((Expenses!O$14-$K150/12)*$J150*$F149,0)+MAX((Expenses!O$17-$K151/12)*$J151*$F149,0)+MAX((Expenses!O$16-$K152/12)*$J152*$F149,0)+MAX((Expenses!O$18-$K153/12)*$J153*$F149,0)))),0)</f>
        <v>0</v>
      </c>
      <c r="R315" s="515">
        <f>IF(AND(R$167&lt;=$E149,R$167&gt;=EOMONTH($D149,0)),IF($G149="NNN",SUM(Expenses!P$14:P$18)*$F149,IF($G149="FSG",0,IF($G149="MG",SUMPRODUCT(Expenses!P$14:P$18,$I149:$I153)*$F149,MAX((Expenses!P$15-$K149/12)*$J149*$F149,0)+MAX((Expenses!P$14-$K150/12)*$J150*$F149,0)+MAX((Expenses!P$17-$K151/12)*$J151*$F149,0)+MAX((Expenses!P$16-$K152/12)*$J152*$F149,0)+MAX((Expenses!P$18-$K153/12)*$J153*$F149,0)))),0)</f>
        <v>0</v>
      </c>
      <c r="S315" s="515">
        <f>IF(AND(S$167&lt;=$E149,S$167&gt;=EOMONTH($D149,0)),IF($G149="NNN",SUM(Expenses!Q$14:Q$18)*$F149,IF($G149="FSG",0,IF($G149="MG",SUMPRODUCT(Expenses!Q$14:Q$18,$I149:$I153)*$F149,MAX((Expenses!Q$15-$K149/12)*$J149*$F149,0)+MAX((Expenses!Q$14-$K150/12)*$J150*$F149,0)+MAX((Expenses!Q$17-$K151/12)*$J151*$F149,0)+MAX((Expenses!Q$16-$K152/12)*$J152*$F149,0)+MAX((Expenses!Q$18-$K153/12)*$J153*$F149,0)))),0)</f>
        <v>0</v>
      </c>
      <c r="T315" s="515">
        <f>IF(AND(T$167&lt;=$E149,T$167&gt;=EOMONTH($D149,0)),IF($G149="NNN",SUM(Expenses!R$14:R$18)*$F149,IF($G149="FSG",0,IF($G149="MG",SUMPRODUCT(Expenses!R$14:R$18,$I149:$I153)*$F149,MAX((Expenses!R$15-$K149/12)*$J149*$F149,0)+MAX((Expenses!R$14-$K150/12)*$J150*$F149,0)+MAX((Expenses!R$17-$K151/12)*$J151*$F149,0)+MAX((Expenses!R$16-$K152/12)*$J152*$F149,0)+MAX((Expenses!R$18-$K153/12)*$J153*$F149,0)))),0)</f>
        <v>0</v>
      </c>
      <c r="U315" s="515">
        <f>IF(AND(U$167&lt;=$E149,U$167&gt;=EOMONTH($D149,0)),IF($G149="NNN",SUM(Expenses!S$14:S$18)*$F149,IF($G149="FSG",0,IF($G149="MG",SUMPRODUCT(Expenses!S$14:S$18,$I149:$I153)*$F149,MAX((Expenses!S$15-$K149/12)*$J149*$F149,0)+MAX((Expenses!S$14-$K150/12)*$J150*$F149,0)+MAX((Expenses!S$17-$K151/12)*$J151*$F149,0)+MAX((Expenses!S$16-$K152/12)*$J152*$F149,0)+MAX((Expenses!S$18-$K153/12)*$J153*$F149,0)))),0)</f>
        <v>0</v>
      </c>
      <c r="V315" s="515">
        <f>IF(AND(V$167&lt;=$E149,V$167&gt;=EOMONTH($D149,0)),IF($G149="NNN",SUM(Expenses!T$14:T$18)*$F149,IF($G149="FSG",0,IF($G149="MG",SUMPRODUCT(Expenses!T$14:T$18,$I149:$I153)*$F149,MAX((Expenses!T$15-$K149/12)*$J149*$F149,0)+MAX((Expenses!T$14-$K150/12)*$J150*$F149,0)+MAX((Expenses!T$17-$K151/12)*$J151*$F149,0)+MAX((Expenses!T$16-$K152/12)*$J152*$F149,0)+MAX((Expenses!T$18-$K153/12)*$J153*$F149,0)))),0)</f>
        <v>0</v>
      </c>
      <c r="W315" s="515">
        <f>IF(AND(W$167&lt;=$E149,W$167&gt;=EOMONTH($D149,0)),IF($G149="NNN",SUM(Expenses!U$14:U$18)*$F149,IF($G149="FSG",0,IF($G149="MG",SUMPRODUCT(Expenses!U$14:U$18,$I149:$I153)*$F149,MAX((Expenses!U$15-$K149/12)*$J149*$F149,0)+MAX((Expenses!U$14-$K150/12)*$J150*$F149,0)+MAX((Expenses!U$17-$K151/12)*$J151*$F149,0)+MAX((Expenses!U$16-$K152/12)*$J152*$F149,0)+MAX((Expenses!U$18-$K153/12)*$J153*$F149,0)))),0)</f>
        <v>0</v>
      </c>
      <c r="X315" s="515">
        <f>IF(AND(X$167&lt;=$E149,X$167&gt;=EOMONTH($D149,0)),IF($G149="NNN",SUM(Expenses!V$14:V$18)*$F149,IF($G149="FSG",0,IF($G149="MG",SUMPRODUCT(Expenses!V$14:V$18,$I149:$I153)*$F149,MAX((Expenses!V$15-$K149/12)*$J149*$F149,0)+MAX((Expenses!V$14-$K150/12)*$J150*$F149,0)+MAX((Expenses!V$17-$K151/12)*$J151*$F149,0)+MAX((Expenses!V$16-$K152/12)*$J152*$F149,0)+MAX((Expenses!V$18-$K153/12)*$J153*$F149,0)))),0)</f>
        <v>0</v>
      </c>
      <c r="Y315" s="515">
        <f>IF(AND(Y$167&lt;=$E149,Y$167&gt;=EOMONTH($D149,0)),IF($G149="NNN",SUM(Expenses!W$14:W$18)*$F149,IF($G149="FSG",0,IF($G149="MG",SUMPRODUCT(Expenses!W$14:W$18,$I149:$I153)*$F149,MAX((Expenses!W$15-$K149/12)*$J149*$F149,0)+MAX((Expenses!W$14-$K150/12)*$J150*$F149,0)+MAX((Expenses!W$17-$K151/12)*$J151*$F149,0)+MAX((Expenses!W$16-$K152/12)*$J152*$F149,0)+MAX((Expenses!W$18-$K153/12)*$J153*$F149,0)))),0)</f>
        <v>0</v>
      </c>
      <c r="Z315" s="515">
        <f>IF(AND(Z$167&lt;=$E149,Z$167&gt;=EOMONTH($D149,0)),IF($G149="NNN",SUM(Expenses!X$14:X$18)*$F149,IF($G149="FSG",0,IF($G149="MG",SUMPRODUCT(Expenses!X$14:X$18,$I149:$I153)*$F149,MAX((Expenses!X$15-$K149/12)*$J149*$F149,0)+MAX((Expenses!X$14-$K150/12)*$J150*$F149,0)+MAX((Expenses!X$17-$K151/12)*$J151*$F149,0)+MAX((Expenses!X$16-$K152/12)*$J152*$F149,0)+MAX((Expenses!X$18-$K153/12)*$J153*$F149,0)))),0)</f>
        <v>0</v>
      </c>
      <c r="AA315" s="515">
        <f>IF(AND(AA$167&lt;=$E149,AA$167&gt;=EOMONTH($D149,0)),IF($G149="NNN",SUM(Expenses!Y$14:Y$18)*$F149,IF($G149="FSG",0,IF($G149="MG",SUMPRODUCT(Expenses!Y$14:Y$18,$I149:$I153)*$F149,MAX((Expenses!Y$15-$K149/12)*$J149*$F149,0)+MAX((Expenses!Y$14-$K150/12)*$J150*$F149,0)+MAX((Expenses!Y$17-$K151/12)*$J151*$F149,0)+MAX((Expenses!Y$16-$K152/12)*$J152*$F149,0)+MAX((Expenses!Y$18-$K153/12)*$J153*$F149,0)))),0)</f>
        <v>0</v>
      </c>
      <c r="AB315" s="515">
        <f>IF(AND(AB$167&lt;=$E149,AB$167&gt;=EOMONTH($D149,0)),IF($G149="NNN",SUM(Expenses!Z$14:Z$18)*$F149,IF($G149="FSG",0,IF($G149="MG",SUMPRODUCT(Expenses!Z$14:Z$18,$I149:$I153)*$F149,MAX((Expenses!Z$15-$K149/12)*$J149*$F149,0)+MAX((Expenses!Z$14-$K150/12)*$J150*$F149,0)+MAX((Expenses!Z$17-$K151/12)*$J151*$F149,0)+MAX((Expenses!Z$16-$K152/12)*$J152*$F149,0)+MAX((Expenses!Z$18-$K153/12)*$J153*$F149,0)))),0)</f>
        <v>0</v>
      </c>
      <c r="AC315" s="515">
        <f>IF(AND(AC$167&lt;=$E149,AC$167&gt;=EOMONTH($D149,0)),IF($G149="NNN",SUM(Expenses!AA$14:AA$18)*$F149,IF($G149="FSG",0,IF($G149="MG",SUMPRODUCT(Expenses!AA$14:AA$18,$I149:$I153)*$F149,MAX((Expenses!AA$15-$K149/12)*$J149*$F149,0)+MAX((Expenses!AA$14-$K150/12)*$J150*$F149,0)+MAX((Expenses!AA$17-$K151/12)*$J151*$F149,0)+MAX((Expenses!AA$16-$K152/12)*$J152*$F149,0)+MAX((Expenses!AA$18-$K153/12)*$J153*$F149,0)))),0)</f>
        <v>0</v>
      </c>
      <c r="AD315" s="515">
        <f>IF(AND(AD$167&lt;=$E149,AD$167&gt;=EOMONTH($D149,0)),IF($G149="NNN",SUM(Expenses!AB$14:AB$18)*$F149,IF($G149="FSG",0,IF($G149="MG",SUMPRODUCT(Expenses!AB$14:AB$18,$I149:$I153)*$F149,MAX((Expenses!AB$15-$K149/12)*$J149*$F149,0)+MAX((Expenses!AB$14-$K150/12)*$J150*$F149,0)+MAX((Expenses!AB$17-$K151/12)*$J151*$F149,0)+MAX((Expenses!AB$16-$K152/12)*$J152*$F149,0)+MAX((Expenses!AB$18-$K153/12)*$J153*$F149,0)))),0)</f>
        <v>0</v>
      </c>
      <c r="AE315" s="515">
        <f>IF(AND(AE$167&lt;=$E149,AE$167&gt;=EOMONTH($D149,0)),IF($G149="NNN",SUM(Expenses!AC$14:AC$18)*$F149,IF($G149="FSG",0,IF($G149="MG",SUMPRODUCT(Expenses!AC$14:AC$18,$I149:$I153)*$F149,MAX((Expenses!AC$15-$K149/12)*$J149*$F149,0)+MAX((Expenses!AC$14-$K150/12)*$J150*$F149,0)+MAX((Expenses!AC$17-$K151/12)*$J151*$F149,0)+MAX((Expenses!AC$16-$K152/12)*$J152*$F149,0)+MAX((Expenses!AC$18-$K153/12)*$J153*$F149,0)))),0)</f>
        <v>0</v>
      </c>
      <c r="AF315" s="515">
        <f>IF(AND(AF$167&lt;=$E149,AF$167&gt;=EOMONTH($D149,0)),IF($G149="NNN",SUM(Expenses!AD$14:AD$18)*$F149,IF($G149="FSG",0,IF($G149="MG",SUMPRODUCT(Expenses!AD$14:AD$18,$I149:$I153)*$F149,MAX((Expenses!AD$15-$K149/12)*$J149*$F149,0)+MAX((Expenses!AD$14-$K150/12)*$J150*$F149,0)+MAX((Expenses!AD$17-$K151/12)*$J151*$F149,0)+MAX((Expenses!AD$16-$K152/12)*$J152*$F149,0)+MAX((Expenses!AD$18-$K153/12)*$J153*$F149,0)))),0)</f>
        <v>0</v>
      </c>
      <c r="AG315" s="515">
        <f>IF(AND(AG$167&lt;=$E149,AG$167&gt;=EOMONTH($D149,0)),IF($G149="NNN",SUM(Expenses!AE$14:AE$18)*$F149,IF($G149="FSG",0,IF($G149="MG",SUMPRODUCT(Expenses!AE$14:AE$18,$I149:$I153)*$F149,MAX((Expenses!AE$15-$K149/12)*$J149*$F149,0)+MAX((Expenses!AE$14-$K150/12)*$J150*$F149,0)+MAX((Expenses!AE$17-$K151/12)*$J151*$F149,0)+MAX((Expenses!AE$16-$K152/12)*$J152*$F149,0)+MAX((Expenses!AE$18-$K153/12)*$J153*$F149,0)))),0)</f>
        <v>0</v>
      </c>
      <c r="AH315" s="515">
        <f>IF(AND(AH$167&lt;=$E149,AH$167&gt;=EOMONTH($D149,0)),IF($G149="NNN",SUM(Expenses!AF$14:AF$18)*$F149,IF($G149="FSG",0,IF($G149="MG",SUMPRODUCT(Expenses!AF$14:AF$18,$I149:$I153)*$F149,MAX((Expenses!AF$15-$K149/12)*$J149*$F149,0)+MAX((Expenses!AF$14-$K150/12)*$J150*$F149,0)+MAX((Expenses!AF$17-$K151/12)*$J151*$F149,0)+MAX((Expenses!AF$16-$K152/12)*$J152*$F149,0)+MAX((Expenses!AF$18-$K153/12)*$J153*$F149,0)))),0)</f>
        <v>0</v>
      </c>
      <c r="AI315" s="515">
        <f>IF(AND(AI$167&lt;=$E149,AI$167&gt;=EOMONTH($D149,0)),IF($G149="NNN",SUM(Expenses!AG$14:AG$18)*$F149,IF($G149="FSG",0,IF($G149="MG",SUMPRODUCT(Expenses!AG$14:AG$18,$I149:$I153)*$F149,MAX((Expenses!AG$15-$K149/12)*$J149*$F149,0)+MAX((Expenses!AG$14-$K150/12)*$J150*$F149,0)+MAX((Expenses!AG$17-$K151/12)*$J151*$F149,0)+MAX((Expenses!AG$16-$K152/12)*$J152*$F149,0)+MAX((Expenses!AG$18-$K153/12)*$J153*$F149,0)))),0)</f>
        <v>0</v>
      </c>
      <c r="AJ315" s="515">
        <f>IF(AND(AJ$167&lt;=$E149,AJ$167&gt;=EOMONTH($D149,0)),IF($G149="NNN",SUM(Expenses!AH$14:AH$18)*$F149,IF($G149="FSG",0,IF($G149="MG",SUMPRODUCT(Expenses!AH$14:AH$18,$I149:$I153)*$F149,MAX((Expenses!AH$15-$K149/12)*$J149*$F149,0)+MAX((Expenses!AH$14-$K150/12)*$J150*$F149,0)+MAX((Expenses!AH$17-$K151/12)*$J151*$F149,0)+MAX((Expenses!AH$16-$K152/12)*$J152*$F149,0)+MAX((Expenses!AH$18-$K153/12)*$J153*$F149,0)))),0)</f>
        <v>0</v>
      </c>
      <c r="AK315" s="515">
        <f>IF(AND(AK$167&lt;=$E149,AK$167&gt;=EOMONTH($D149,0)),IF($G149="NNN",SUM(Expenses!AI$14:AI$18)*$F149,IF($G149="FSG",0,IF($G149="MG",SUMPRODUCT(Expenses!AI$14:AI$18,$I149:$I153)*$F149,MAX((Expenses!AI$15-$K149/12)*$J149*$F149,0)+MAX((Expenses!AI$14-$K150/12)*$J150*$F149,0)+MAX((Expenses!AI$17-$K151/12)*$J151*$F149,0)+MAX((Expenses!AI$16-$K152/12)*$J152*$F149,0)+MAX((Expenses!AI$18-$K153/12)*$J153*$F149,0)))),0)</f>
        <v>0</v>
      </c>
      <c r="AL315" s="515">
        <f>IF(AND(AL$167&lt;=$E149,AL$167&gt;=EOMONTH($D149,0)),IF($G149="NNN",SUM(Expenses!AJ$14:AJ$18)*$F149,IF($G149="FSG",0,IF($G149="MG",SUMPRODUCT(Expenses!AJ$14:AJ$18,$I149:$I153)*$F149,MAX((Expenses!AJ$15-$K149/12)*$J149*$F149,0)+MAX((Expenses!AJ$14-$K150/12)*$J150*$F149,0)+MAX((Expenses!AJ$17-$K151/12)*$J151*$F149,0)+MAX((Expenses!AJ$16-$K152/12)*$J152*$F149,0)+MAX((Expenses!AJ$18-$K153/12)*$J153*$F149,0)))),0)</f>
        <v>0</v>
      </c>
      <c r="AM315" s="515">
        <f>IF(AND(AM$167&lt;=$E149,AM$167&gt;=EOMONTH($D149,0)),IF($G149="NNN",SUM(Expenses!AK$14:AK$18)*$F149,IF($G149="FSG",0,IF($G149="MG",SUMPRODUCT(Expenses!AK$14:AK$18,$I149:$I153)*$F149,MAX((Expenses!AK$15-$K149/12)*$J149*$F149,0)+MAX((Expenses!AK$14-$K150/12)*$J150*$F149,0)+MAX((Expenses!AK$17-$K151/12)*$J151*$F149,0)+MAX((Expenses!AK$16-$K152/12)*$J152*$F149,0)+MAX((Expenses!AK$18-$K153/12)*$J153*$F149,0)))),0)</f>
        <v>0</v>
      </c>
      <c r="AN315" s="515">
        <f>IF(AND(AN$167&lt;=$E149,AN$167&gt;=EOMONTH($D149,0)),IF($G149="NNN",SUM(Expenses!AL$14:AL$18)*$F149,IF($G149="FSG",0,IF($G149="MG",SUMPRODUCT(Expenses!AL$14:AL$18,$I149:$I153)*$F149,MAX((Expenses!AL$15-$K149/12)*$J149*$F149,0)+MAX((Expenses!AL$14-$K150/12)*$J150*$F149,0)+MAX((Expenses!AL$17-$K151/12)*$J151*$F149,0)+MAX((Expenses!AL$16-$K152/12)*$J152*$F149,0)+MAX((Expenses!AL$18-$K153/12)*$J153*$F149,0)))),0)</f>
        <v>0</v>
      </c>
      <c r="AO315" s="515">
        <f>IF(AND(AO$167&lt;=$E149,AO$167&gt;=EOMONTH($D149,0)),IF($G149="NNN",SUM(Expenses!AM$14:AM$18)*$F149,IF($G149="FSG",0,IF($G149="MG",SUMPRODUCT(Expenses!AM$14:AM$18,$I149:$I153)*$F149,MAX((Expenses!AM$15-$K149/12)*$J149*$F149,0)+MAX((Expenses!AM$14-$K150/12)*$J150*$F149,0)+MAX((Expenses!AM$17-$K151/12)*$J151*$F149,0)+MAX((Expenses!AM$16-$K152/12)*$J152*$F149,0)+MAX((Expenses!AM$18-$K153/12)*$J153*$F149,0)))),0)</f>
        <v>0</v>
      </c>
      <c r="AP315" s="515">
        <f>IF(AND(AP$167&lt;=$E149,AP$167&gt;=EOMONTH($D149,0)),IF($G149="NNN",SUM(Expenses!AN$14:AN$18)*$F149,IF($G149="FSG",0,IF($G149="MG",SUMPRODUCT(Expenses!AN$14:AN$18,$I149:$I153)*$F149,MAX((Expenses!AN$15-$K149/12)*$J149*$F149,0)+MAX((Expenses!AN$14-$K150/12)*$J150*$F149,0)+MAX((Expenses!AN$17-$K151/12)*$J151*$F149,0)+MAX((Expenses!AN$16-$K152/12)*$J152*$F149,0)+MAX((Expenses!AN$18-$K153/12)*$J153*$F149,0)))),0)</f>
        <v>0</v>
      </c>
      <c r="AQ315" s="515">
        <f>IF(AND(AQ$167&lt;=$E149,AQ$167&gt;=EOMONTH($D149,0)),IF($G149="NNN",SUM(Expenses!AO$14:AO$18)*$F149,IF($G149="FSG",0,IF($G149="MG",SUMPRODUCT(Expenses!AO$14:AO$18,$I149:$I153)*$F149,MAX((Expenses!AO$15-$K149/12)*$J149*$F149,0)+MAX((Expenses!AO$14-$K150/12)*$J150*$F149,0)+MAX((Expenses!AO$17-$K151/12)*$J151*$F149,0)+MAX((Expenses!AO$16-$K152/12)*$J152*$F149,0)+MAX((Expenses!AO$18-$K153/12)*$J153*$F149,0)))),0)</f>
        <v>0</v>
      </c>
      <c r="AR315" s="515">
        <f>IF(AND(AR$167&lt;=$E149,AR$167&gt;=EOMONTH($D149,0)),IF($G149="NNN",SUM(Expenses!AP$14:AP$18)*$F149,IF($G149="FSG",0,IF($G149="MG",SUMPRODUCT(Expenses!AP$14:AP$18,$I149:$I153)*$F149,MAX((Expenses!AP$15-$K149/12)*$J149*$F149,0)+MAX((Expenses!AP$14-$K150/12)*$J150*$F149,0)+MAX((Expenses!AP$17-$K151/12)*$J151*$F149,0)+MAX((Expenses!AP$16-$K152/12)*$J152*$F149,0)+MAX((Expenses!AP$18-$K153/12)*$J153*$F149,0)))),0)</f>
        <v>0</v>
      </c>
      <c r="AS315" s="515">
        <f>IF(AND(AS$167&lt;=$E149,AS$167&gt;=EOMONTH($D149,0)),IF($G149="NNN",SUM(Expenses!AQ$14:AQ$18)*$F149,IF($G149="FSG",0,IF($G149="MG",SUMPRODUCT(Expenses!AQ$14:AQ$18,$I149:$I153)*$F149,MAX((Expenses!AQ$15-$K149/12)*$J149*$F149,0)+MAX((Expenses!AQ$14-$K150/12)*$J150*$F149,0)+MAX((Expenses!AQ$17-$K151/12)*$J151*$F149,0)+MAX((Expenses!AQ$16-$K152/12)*$J152*$F149,0)+MAX((Expenses!AQ$18-$K153/12)*$J153*$F149,0)))),0)</f>
        <v>0</v>
      </c>
      <c r="AT315" s="515">
        <f>IF(AND(AT$167&lt;=$E149,AT$167&gt;=EOMONTH($D149,0)),IF($G149="NNN",SUM(Expenses!AR$14:AR$18)*$F149,IF($G149="FSG",0,IF($G149="MG",SUMPRODUCT(Expenses!AR$14:AR$18,$I149:$I153)*$F149,MAX((Expenses!AR$15-$K149/12)*$J149*$F149,0)+MAX((Expenses!AR$14-$K150/12)*$J150*$F149,0)+MAX((Expenses!AR$17-$K151/12)*$J151*$F149,0)+MAX((Expenses!AR$16-$K152/12)*$J152*$F149,0)+MAX((Expenses!AR$18-$K153/12)*$J153*$F149,0)))),0)</f>
        <v>0</v>
      </c>
      <c r="AU315" s="515">
        <f>IF(AND(AU$167&lt;=$E149,AU$167&gt;=EOMONTH($D149,0)),IF($G149="NNN",SUM(Expenses!AS$14:AS$18)*$F149,IF($G149="FSG",0,IF($G149="MG",SUMPRODUCT(Expenses!AS$14:AS$18,$I149:$I153)*$F149,MAX((Expenses!AS$15-$K149/12)*$J149*$F149,0)+MAX((Expenses!AS$14-$K150/12)*$J150*$F149,0)+MAX((Expenses!AS$17-$K151/12)*$J151*$F149,0)+MAX((Expenses!AS$16-$K152/12)*$J152*$F149,0)+MAX((Expenses!AS$18-$K153/12)*$J153*$F149,0)))),0)</f>
        <v>0</v>
      </c>
      <c r="AV315" s="515">
        <f>IF(AND(AV$167&lt;=$E149,AV$167&gt;=EOMONTH($D149,0)),IF($G149="NNN",SUM(Expenses!AT$14:AT$18)*$F149,IF($G149="FSG",0,IF($G149="MG",SUMPRODUCT(Expenses!AT$14:AT$18,$I149:$I153)*$F149,MAX((Expenses!AT$15-$K149/12)*$J149*$F149,0)+MAX((Expenses!AT$14-$K150/12)*$J150*$F149,0)+MAX((Expenses!AT$17-$K151/12)*$J151*$F149,0)+MAX((Expenses!AT$16-$K152/12)*$J152*$F149,0)+MAX((Expenses!AT$18-$K153/12)*$J153*$F149,0)))),0)</f>
        <v>0</v>
      </c>
      <c r="AW315" s="515">
        <f>IF(AND(AW$167&lt;=$E149,AW$167&gt;=EOMONTH($D149,0)),IF($G149="NNN",SUM(Expenses!AU$14:AU$18)*$F149,IF($G149="FSG",0,IF($G149="MG",SUMPRODUCT(Expenses!AU$14:AU$18,$I149:$I153)*$F149,MAX((Expenses!AU$15-$K149/12)*$J149*$F149,0)+MAX((Expenses!AU$14-$K150/12)*$J150*$F149,0)+MAX((Expenses!AU$17-$K151/12)*$J151*$F149,0)+MAX((Expenses!AU$16-$K152/12)*$J152*$F149,0)+MAX((Expenses!AU$18-$K153/12)*$J153*$F149,0)))),0)</f>
        <v>0</v>
      </c>
      <c r="AX315" s="515">
        <f>IF(AND(AX$167&lt;=$E149,AX$167&gt;=EOMONTH($D149,0)),IF($G149="NNN",SUM(Expenses!AV$14:AV$18)*$F149,IF($G149="FSG",0,IF($G149="MG",SUMPRODUCT(Expenses!AV$14:AV$18,$I149:$I153)*$F149,MAX((Expenses!AV$15-$K149/12)*$J149*$F149,0)+MAX((Expenses!AV$14-$K150/12)*$J150*$F149,0)+MAX((Expenses!AV$17-$K151/12)*$J151*$F149,0)+MAX((Expenses!AV$16-$K152/12)*$J152*$F149,0)+MAX((Expenses!AV$18-$K153/12)*$J153*$F149,0)))),0)</f>
        <v>0</v>
      </c>
      <c r="AY315" s="515">
        <f>IF(AND(AY$167&lt;=$E149,AY$167&gt;=EOMONTH($D149,0)),IF($G149="NNN",SUM(Expenses!AW$14:AW$18)*$F149,IF($G149="FSG",0,IF($G149="MG",SUMPRODUCT(Expenses!AW$14:AW$18,$I149:$I153)*$F149,MAX((Expenses!AW$15-$K149/12)*$J149*$F149,0)+MAX((Expenses!AW$14-$K150/12)*$J150*$F149,0)+MAX((Expenses!AW$17-$K151/12)*$J151*$F149,0)+MAX((Expenses!AW$16-$K152/12)*$J152*$F149,0)+MAX((Expenses!AW$18-$K153/12)*$J153*$F149,0)))),0)</f>
        <v>0</v>
      </c>
      <c r="AZ315" s="515">
        <f>IF(AND(AZ$167&lt;=$E149,AZ$167&gt;=EOMONTH($D149,0)),IF($G149="NNN",SUM(Expenses!AX$14:AX$18)*$F149,IF($G149="FSG",0,IF($G149="MG",SUMPRODUCT(Expenses!AX$14:AX$18,$I149:$I153)*$F149,MAX((Expenses!AX$15-$K149/12)*$J149*$F149,0)+MAX((Expenses!AX$14-$K150/12)*$J150*$F149,0)+MAX((Expenses!AX$17-$K151/12)*$J151*$F149,0)+MAX((Expenses!AX$16-$K152/12)*$J152*$F149,0)+MAX((Expenses!AX$18-$K153/12)*$J153*$F149,0)))),0)</f>
        <v>0</v>
      </c>
      <c r="BA315" s="515">
        <f>IF(AND(BA$167&lt;=$E149,BA$167&gt;=EOMONTH($D149,0)),IF($G149="NNN",SUM(Expenses!AY$14:AY$18)*$F149,IF($G149="FSG",0,IF($G149="MG",SUMPRODUCT(Expenses!AY$14:AY$18,$I149:$I153)*$F149,MAX((Expenses!AY$15-$K149/12)*$J149*$F149,0)+MAX((Expenses!AY$14-$K150/12)*$J150*$F149,0)+MAX((Expenses!AY$17-$K151/12)*$J151*$F149,0)+MAX((Expenses!AY$16-$K152/12)*$J152*$F149,0)+MAX((Expenses!AY$18-$K153/12)*$J153*$F149,0)))),0)</f>
        <v>0</v>
      </c>
      <c r="BB315" s="515">
        <f>IF(AND(BB$167&lt;=$E149,BB$167&gt;=EOMONTH($D149,0)),IF($G149="NNN",SUM(Expenses!AZ$14:AZ$18)*$F149,IF($G149="FSG",0,IF($G149="MG",SUMPRODUCT(Expenses!AZ$14:AZ$18,$I149:$I153)*$F149,MAX((Expenses!AZ$15-$K149/12)*$J149*$F149,0)+MAX((Expenses!AZ$14-$K150/12)*$J150*$F149,0)+MAX((Expenses!AZ$17-$K151/12)*$J151*$F149,0)+MAX((Expenses!AZ$16-$K152/12)*$J152*$F149,0)+MAX((Expenses!AZ$18-$K153/12)*$J153*$F149,0)))),0)</f>
        <v>0</v>
      </c>
      <c r="BC315" s="515">
        <f>IF(AND(BC$167&lt;=$E149,BC$167&gt;=EOMONTH($D149,0)),IF($G149="NNN",SUM(Expenses!BA$14:BA$18)*$F149,IF($G149="FSG",0,IF($G149="MG",SUMPRODUCT(Expenses!BA$14:BA$18,$I149:$I153)*$F149,MAX((Expenses!BA$15-$K149/12)*$J149*$F149,0)+MAX((Expenses!BA$14-$K150/12)*$J150*$F149,0)+MAX((Expenses!BA$17-$K151/12)*$J151*$F149,0)+MAX((Expenses!BA$16-$K152/12)*$J152*$F149,0)+MAX((Expenses!BA$18-$K153/12)*$J153*$F149,0)))),0)</f>
        <v>0</v>
      </c>
      <c r="BD315" s="515">
        <f>IF(AND(BD$167&lt;=$E149,BD$167&gt;=EOMONTH($D149,0)),IF($G149="NNN",SUM(Expenses!BB$14:BB$18)*$F149,IF($G149="FSG",0,IF($G149="MG",SUMPRODUCT(Expenses!BB$14:BB$18,$I149:$I153)*$F149,MAX((Expenses!BB$15-$K149/12)*$J149*$F149,0)+MAX((Expenses!BB$14-$K150/12)*$J150*$F149,0)+MAX((Expenses!BB$17-$K151/12)*$J151*$F149,0)+MAX((Expenses!BB$16-$K152/12)*$J152*$F149,0)+MAX((Expenses!BB$18-$K153/12)*$J153*$F149,0)))),0)</f>
        <v>0</v>
      </c>
      <c r="BE315" s="515">
        <f>IF(AND(BE$167&lt;=$E149,BE$167&gt;=EOMONTH($D149,0)),IF($G149="NNN",SUM(Expenses!BC$14:BC$18)*$F149,IF($G149="FSG",0,IF($G149="MG",SUMPRODUCT(Expenses!BC$14:BC$18,$I149:$I153)*$F149,MAX((Expenses!BC$15-$K149/12)*$J149*$F149,0)+MAX((Expenses!BC$14-$K150/12)*$J150*$F149,0)+MAX((Expenses!BC$17-$K151/12)*$J151*$F149,0)+MAX((Expenses!BC$16-$K152/12)*$J152*$F149,0)+MAX((Expenses!BC$18-$K153/12)*$J153*$F149,0)))),0)</f>
        <v>0</v>
      </c>
      <c r="BF315" s="515">
        <f>IF(AND(BF$167&lt;=$E149,BF$167&gt;=EOMONTH($D149,0)),IF($G149="NNN",SUM(Expenses!BD$14:BD$18)*$F149,IF($G149="FSG",0,IF($G149="MG",SUMPRODUCT(Expenses!BD$14:BD$18,$I149:$I153)*$F149,MAX((Expenses!BD$15-$K149/12)*$J149*$F149,0)+MAX((Expenses!BD$14-$K150/12)*$J150*$F149,0)+MAX((Expenses!BD$17-$K151/12)*$J151*$F149,0)+MAX((Expenses!BD$16-$K152/12)*$J152*$F149,0)+MAX((Expenses!BD$18-$K153/12)*$J153*$F149,0)))),0)</f>
        <v>0</v>
      </c>
      <c r="BG315" s="515">
        <f>IF(AND(BG$167&lt;=$E149,BG$167&gt;=EOMONTH($D149,0)),IF($G149="NNN",SUM(Expenses!BE$14:BE$18)*$F149,IF($G149="FSG",0,IF($G149="MG",SUMPRODUCT(Expenses!BE$14:BE$18,$I149:$I153)*$F149,MAX((Expenses!BE$15-$K149/12)*$J149*$F149,0)+MAX((Expenses!BE$14-$K150/12)*$J150*$F149,0)+MAX((Expenses!BE$17-$K151/12)*$J151*$F149,0)+MAX((Expenses!BE$16-$K152/12)*$J152*$F149,0)+MAX((Expenses!BE$18-$K153/12)*$J153*$F149,0)))),0)</f>
        <v>0</v>
      </c>
      <c r="BH315" s="515">
        <f>IF(AND(BH$167&lt;=$E149,BH$167&gt;=EOMONTH($D149,0)),IF($G149="NNN",SUM(Expenses!BF$14:BF$18)*$F149,IF($G149="FSG",0,IF($G149="MG",SUMPRODUCT(Expenses!BF$14:BF$18,$I149:$I153)*$F149,MAX((Expenses!BF$15-$K149/12)*$J149*$F149,0)+MAX((Expenses!BF$14-$K150/12)*$J150*$F149,0)+MAX((Expenses!BF$17-$K151/12)*$J151*$F149,0)+MAX((Expenses!BF$16-$K152/12)*$J152*$F149,0)+MAX((Expenses!BF$18-$K153/12)*$J153*$F149,0)))),0)</f>
        <v>0</v>
      </c>
      <c r="BI315" s="515">
        <f>IF(AND(BI$167&lt;=$E149,BI$167&gt;=EOMONTH($D149,0)),IF($G149="NNN",SUM(Expenses!BG$14:BG$18)*$F149,IF($G149="FSG",0,IF($G149="MG",SUMPRODUCT(Expenses!BG$14:BG$18,$I149:$I153)*$F149,MAX((Expenses!BG$15-$K149/12)*$J149*$F149,0)+MAX((Expenses!BG$14-$K150/12)*$J150*$F149,0)+MAX((Expenses!BG$17-$K151/12)*$J151*$F149,0)+MAX((Expenses!BG$16-$K152/12)*$J152*$F149,0)+MAX((Expenses!BG$18-$K153/12)*$J153*$F149,0)))),0)</f>
        <v>0</v>
      </c>
      <c r="BJ315" s="515">
        <f>IF(AND(BJ$167&lt;=$E149,BJ$167&gt;=EOMONTH($D149,0)),IF($G149="NNN",SUM(Expenses!BH$14:BH$18)*$F149,IF($G149="FSG",0,IF($G149="MG",SUMPRODUCT(Expenses!BH$14:BH$18,$I149:$I153)*$F149,MAX((Expenses!BH$15-$K149/12)*$J149*$F149,0)+MAX((Expenses!BH$14-$K150/12)*$J150*$F149,0)+MAX((Expenses!BH$17-$K151/12)*$J151*$F149,0)+MAX((Expenses!BH$16-$K152/12)*$J152*$F149,0)+MAX((Expenses!BH$18-$K153/12)*$J153*$F149,0)))),0)</f>
        <v>0</v>
      </c>
      <c r="BK315" s="515">
        <f>IF(AND(BK$167&lt;=$E149,BK$167&gt;=EOMONTH($D149,0)),IF($G149="NNN",SUM(Expenses!BI$14:BI$18)*$F149,IF($G149="FSG",0,IF($G149="MG",SUMPRODUCT(Expenses!BI$14:BI$18,$I149:$I153)*$F149,MAX((Expenses!BI$15-$K149/12)*$J149*$F149,0)+MAX((Expenses!BI$14-$K150/12)*$J150*$F149,0)+MAX((Expenses!BI$17-$K151/12)*$J151*$F149,0)+MAX((Expenses!BI$16-$K152/12)*$J152*$F149,0)+MAX((Expenses!BI$18-$K153/12)*$J153*$F149,0)))),0)</f>
        <v>0</v>
      </c>
      <c r="BL315" s="515">
        <f>IF(AND(BL$167&lt;=$E149,BL$167&gt;=EOMONTH($D149,0)),IF($G149="NNN",SUM(Expenses!BJ$14:BJ$18)*$F149,IF($G149="FSG",0,IF($G149="MG",SUMPRODUCT(Expenses!BJ$14:BJ$18,$I149:$I153)*$F149,MAX((Expenses!BJ$15-$K149/12)*$J149*$F149,0)+MAX((Expenses!BJ$14-$K150/12)*$J150*$F149,0)+MAX((Expenses!BJ$17-$K151/12)*$J151*$F149,0)+MAX((Expenses!BJ$16-$K152/12)*$J152*$F149,0)+MAX((Expenses!BJ$18-$K153/12)*$J153*$F149,0)))),0)</f>
        <v>0</v>
      </c>
      <c r="BM315" s="515">
        <f>IF(AND(BM$167&lt;=$E149,BM$167&gt;=EOMONTH($D149,0)),IF($G149="NNN",SUM(Expenses!BK$14:BK$18)*$F149,IF($G149="FSG",0,IF($G149="MG",SUMPRODUCT(Expenses!BK$14:BK$18,$I149:$I153)*$F149,MAX((Expenses!BK$15-$K149/12)*$J149*$F149,0)+MAX((Expenses!BK$14-$K150/12)*$J150*$F149,0)+MAX((Expenses!BK$17-$K151/12)*$J151*$F149,0)+MAX((Expenses!BK$16-$K152/12)*$J152*$F149,0)+MAX((Expenses!BK$18-$K153/12)*$J153*$F149,0)))),0)</f>
        <v>0</v>
      </c>
      <c r="BN315" s="515">
        <f>IF(AND(BN$167&lt;=$E149,BN$167&gt;=EOMONTH($D149,0)),IF($G149="NNN",SUM(Expenses!BL$14:BL$18)*$F149,IF($G149="FSG",0,IF($G149="MG",SUMPRODUCT(Expenses!BL$14:BL$18,$I149:$I153)*$F149,MAX((Expenses!BL$15-$K149/12)*$J149*$F149,0)+MAX((Expenses!BL$14-$K150/12)*$J150*$F149,0)+MAX((Expenses!BL$17-$K151/12)*$J151*$F149,0)+MAX((Expenses!BL$16-$K152/12)*$J152*$F149,0)+MAX((Expenses!BL$18-$K153/12)*$J153*$F149,0)))),0)</f>
        <v>0</v>
      </c>
      <c r="BO315" s="515">
        <f>IF(AND(BO$167&lt;=$E149,BO$167&gt;=EOMONTH($D149,0)),IF($G149="NNN",SUM(Expenses!BM$14:BM$18)*$F149,IF($G149="FSG",0,IF($G149="MG",SUMPRODUCT(Expenses!BM$14:BM$18,$I149:$I153)*$F149,MAX((Expenses!BM$15-$K149/12)*$J149*$F149,0)+MAX((Expenses!BM$14-$K150/12)*$J150*$F149,0)+MAX((Expenses!BM$17-$K151/12)*$J151*$F149,0)+MAX((Expenses!BM$16-$K152/12)*$J152*$F149,0)+MAX((Expenses!BM$18-$K153/12)*$J153*$F149,0)))),0)</f>
        <v>0</v>
      </c>
      <c r="BP315" s="515">
        <f>IF(AND(BP$167&lt;=$E149,BP$167&gt;=EOMONTH($D149,0)),IF($G149="NNN",SUM(Expenses!BN$14:BN$18)*$F149,IF($G149="FSG",0,IF($G149="MG",SUMPRODUCT(Expenses!BN$14:BN$18,$I149:$I153)*$F149,MAX((Expenses!BN$15-$K149/12)*$J149*$F149,0)+MAX((Expenses!BN$14-$K150/12)*$J150*$F149,0)+MAX((Expenses!BN$17-$K151/12)*$J151*$F149,0)+MAX((Expenses!BN$16-$K152/12)*$J152*$F149,0)+MAX((Expenses!BN$18-$K153/12)*$J153*$F149,0)))),0)</f>
        <v>0</v>
      </c>
      <c r="BQ315" s="515">
        <f>IF(AND(BQ$167&lt;=$E149,BQ$167&gt;=EOMONTH($D149,0)),IF($G149="NNN",SUM(Expenses!BO$14:BO$18)*$F149,IF($G149="FSG",0,IF($G149="MG",SUMPRODUCT(Expenses!BO$14:BO$18,$I149:$I153)*$F149,MAX((Expenses!BO$15-$K149/12)*$J149*$F149,0)+MAX((Expenses!BO$14-$K150/12)*$J150*$F149,0)+MAX((Expenses!BO$17-$K151/12)*$J151*$F149,0)+MAX((Expenses!BO$16-$K152/12)*$J152*$F149,0)+MAX((Expenses!BO$18-$K153/12)*$J153*$F149,0)))),0)</f>
        <v>0</v>
      </c>
      <c r="BR315" s="515">
        <f>IF(AND(BR$167&lt;=$E149,BR$167&gt;=EOMONTH($D149,0)),IF($G149="NNN",SUM(Expenses!BP$14:BP$18)*$F149,IF($G149="FSG",0,IF($G149="MG",SUMPRODUCT(Expenses!BP$14:BP$18,$I149:$I153)*$F149,MAX((Expenses!BP$15-$K149/12)*$J149*$F149,0)+MAX((Expenses!BP$14-$K150/12)*$J150*$F149,0)+MAX((Expenses!BP$17-$K151/12)*$J151*$F149,0)+MAX((Expenses!BP$16-$K152/12)*$J152*$F149,0)+MAX((Expenses!BP$18-$K153/12)*$J153*$F149,0)))),0)</f>
        <v>0</v>
      </c>
      <c r="BS315" s="515">
        <f>IF(AND(BS$167&lt;=$E149,BS$167&gt;=EOMONTH($D149,0)),IF($G149="NNN",SUM(Expenses!BQ$14:BQ$18)*$F149,IF($G149="FSG",0,IF($G149="MG",SUMPRODUCT(Expenses!BQ$14:BQ$18,$I149:$I153)*$F149,MAX((Expenses!BQ$15-$K149/12)*$J149*$F149,0)+MAX((Expenses!BQ$14-$K150/12)*$J150*$F149,0)+MAX((Expenses!BQ$17-$K151/12)*$J151*$F149,0)+MAX((Expenses!BQ$16-$K152/12)*$J152*$F149,0)+MAX((Expenses!BQ$18-$K153/12)*$J153*$F149,0)))),0)</f>
        <v>0</v>
      </c>
      <c r="BT315" s="515">
        <f>IF(AND(BT$167&lt;=$E149,BT$167&gt;=EOMONTH($D149,0)),IF($G149="NNN",SUM(Expenses!BR$14:BR$18)*$F149,IF($G149="FSG",0,IF($G149="MG",SUMPRODUCT(Expenses!BR$14:BR$18,$I149:$I153)*$F149,MAX((Expenses!BR$15-$K149/12)*$J149*$F149,0)+MAX((Expenses!BR$14-$K150/12)*$J150*$F149,0)+MAX((Expenses!BR$17-$K151/12)*$J151*$F149,0)+MAX((Expenses!BR$16-$K152/12)*$J152*$F149,0)+MAX((Expenses!BR$18-$K153/12)*$J153*$F149,0)))),0)</f>
        <v>0</v>
      </c>
      <c r="BU315" s="515">
        <f>IF(AND(BU$167&lt;=$E149,BU$167&gt;=EOMONTH($D149,0)),IF($G149="NNN",SUM(Expenses!BS$14:BS$18)*$F149,IF($G149="FSG",0,IF($G149="MG",SUMPRODUCT(Expenses!BS$14:BS$18,$I149:$I153)*$F149,MAX((Expenses!BS$15-$K149/12)*$J149*$F149,0)+MAX((Expenses!BS$14-$K150/12)*$J150*$F149,0)+MAX((Expenses!BS$17-$K151/12)*$J151*$F149,0)+MAX((Expenses!BS$16-$K152/12)*$J152*$F149,0)+MAX((Expenses!BS$18-$K153/12)*$J153*$F149,0)))),0)</f>
        <v>0</v>
      </c>
      <c r="BV315" s="515">
        <f>IF(AND(BV$167&lt;=$E149,BV$167&gt;=EOMONTH($D149,0)),IF($G149="NNN",SUM(Expenses!BT$14:BT$18)*$F149,IF($G149="FSG",0,IF($G149="MG",SUMPRODUCT(Expenses!BT$14:BT$18,$I149:$I153)*$F149,MAX((Expenses!BT$15-$K149/12)*$J149*$F149,0)+MAX((Expenses!BT$14-$K150/12)*$J150*$F149,0)+MAX((Expenses!BT$17-$K151/12)*$J151*$F149,0)+MAX((Expenses!BT$16-$K152/12)*$J152*$F149,0)+MAX((Expenses!BT$18-$K153/12)*$J153*$F149,0)))),0)</f>
        <v>0</v>
      </c>
      <c r="BW315" s="515">
        <f>IF(AND(BW$167&lt;=$E149,BW$167&gt;=EOMONTH($D149,0)),IF($G149="NNN",SUM(Expenses!BU$14:BU$18)*$F149,IF($G149="FSG",0,IF($G149="MG",SUMPRODUCT(Expenses!BU$14:BU$18,$I149:$I153)*$F149,MAX((Expenses!BU$15-$K149/12)*$J149*$F149,0)+MAX((Expenses!BU$14-$K150/12)*$J150*$F149,0)+MAX((Expenses!BU$17-$K151/12)*$J151*$F149,0)+MAX((Expenses!BU$16-$K152/12)*$J152*$F149,0)+MAX((Expenses!BU$18-$K153/12)*$J153*$F149,0)))),0)</f>
        <v>0</v>
      </c>
      <c r="BX315" s="515">
        <f>IF(AND(BX$167&lt;=$E149,BX$167&gt;=EOMONTH($D149,0)),IF($G149="NNN",SUM(Expenses!BV$14:BV$18)*$F149,IF($G149="FSG",0,IF($G149="MG",SUMPRODUCT(Expenses!BV$14:BV$18,$I149:$I153)*$F149,MAX((Expenses!BV$15-$K149/12)*$J149*$F149,0)+MAX((Expenses!BV$14-$K150/12)*$J150*$F149,0)+MAX((Expenses!BV$17-$K151/12)*$J151*$F149,0)+MAX((Expenses!BV$16-$K152/12)*$J152*$F149,0)+MAX((Expenses!BV$18-$K153/12)*$J153*$F149,0)))),0)</f>
        <v>0</v>
      </c>
      <c r="BY315" s="515">
        <f>IF(AND(BY$167&lt;=$E149,BY$167&gt;=EOMONTH($D149,0)),IF($G149="NNN",SUM(Expenses!BW$14:BW$18)*$F149,IF($G149="FSG",0,IF($G149="MG",SUMPRODUCT(Expenses!BW$14:BW$18,$I149:$I153)*$F149,MAX((Expenses!BW$15-$K149/12)*$J149*$F149,0)+MAX((Expenses!BW$14-$K150/12)*$J150*$F149,0)+MAX((Expenses!BW$17-$K151/12)*$J151*$F149,0)+MAX((Expenses!BW$16-$K152/12)*$J152*$F149,0)+MAX((Expenses!BW$18-$K153/12)*$J153*$F149,0)))),0)</f>
        <v>0</v>
      </c>
      <c r="BZ315" s="515">
        <f>IF(AND(BZ$167&lt;=$E149,BZ$167&gt;=EOMONTH($D149,0)),IF($G149="NNN",SUM(Expenses!BX$14:BX$18)*$F149,IF($G149="FSG",0,IF($G149="MG",SUMPRODUCT(Expenses!BX$14:BX$18,$I149:$I153)*$F149,MAX((Expenses!BX$15-$K149/12)*$J149*$F149,0)+MAX((Expenses!BX$14-$K150/12)*$J150*$F149,0)+MAX((Expenses!BX$17-$K151/12)*$J151*$F149,0)+MAX((Expenses!BX$16-$K152/12)*$J152*$F149,0)+MAX((Expenses!BX$18-$K153/12)*$J153*$F149,0)))),0)</f>
        <v>0</v>
      </c>
      <c r="CA315" s="515">
        <f>IF(AND(CA$167&lt;=$E149,CA$167&gt;=EOMONTH($D149,0)),IF($G149="NNN",SUM(Expenses!BY$14:BY$18)*$F149,IF($G149="FSG",0,IF($G149="MG",SUMPRODUCT(Expenses!BY$14:BY$18,$I149:$I153)*$F149,MAX((Expenses!BY$15-$K149/12)*$J149*$F149,0)+MAX((Expenses!BY$14-$K150/12)*$J150*$F149,0)+MAX((Expenses!BY$17-$K151/12)*$J151*$F149,0)+MAX((Expenses!BY$16-$K152/12)*$J152*$F149,0)+MAX((Expenses!BY$18-$K153/12)*$J153*$F149,0)))),0)</f>
        <v>0</v>
      </c>
      <c r="CB315" s="515">
        <f>IF(AND(CB$167&lt;=$E149,CB$167&gt;=EOMONTH($D149,0)),IF($G149="NNN",SUM(Expenses!BZ$14:BZ$18)*$F149,IF($G149="FSG",0,IF($G149="MG",SUMPRODUCT(Expenses!BZ$14:BZ$18,$I149:$I153)*$F149,MAX((Expenses!BZ$15-$K149/12)*$J149*$F149,0)+MAX((Expenses!BZ$14-$K150/12)*$J150*$F149,0)+MAX((Expenses!BZ$17-$K151/12)*$J151*$F149,0)+MAX((Expenses!BZ$16-$K152/12)*$J152*$F149,0)+MAX((Expenses!BZ$18-$K153/12)*$J153*$F149,0)))),0)</f>
        <v>0</v>
      </c>
      <c r="CC315" s="515">
        <f>IF(AND(CC$167&lt;=$E149,CC$167&gt;=EOMONTH($D149,0)),IF($G149="NNN",SUM(Expenses!CA$14:CA$18)*$F149,IF($G149="FSG",0,IF($G149="MG",SUMPRODUCT(Expenses!CA$14:CA$18,$I149:$I153)*$F149,MAX((Expenses!CA$15-$K149/12)*$J149*$F149,0)+MAX((Expenses!CA$14-$K150/12)*$J150*$F149,0)+MAX((Expenses!CA$17-$K151/12)*$J151*$F149,0)+MAX((Expenses!CA$16-$K152/12)*$J152*$F149,0)+MAX((Expenses!CA$18-$K153/12)*$J153*$F149,0)))),0)</f>
        <v>0</v>
      </c>
      <c r="CD315" s="515">
        <f>IF(AND(CD$167&lt;=$E149,CD$167&gt;=EOMONTH($D149,0)),IF($G149="NNN",SUM(Expenses!CB$14:CB$18)*$F149,IF($G149="FSG",0,IF($G149="MG",SUMPRODUCT(Expenses!CB$14:CB$18,$I149:$I153)*$F149,MAX((Expenses!CB$15-$K149/12)*$J149*$F149,0)+MAX((Expenses!CB$14-$K150/12)*$J150*$F149,0)+MAX((Expenses!CB$17-$K151/12)*$J151*$F149,0)+MAX((Expenses!CB$16-$K152/12)*$J152*$F149,0)+MAX((Expenses!CB$18-$K153/12)*$J153*$F149,0)))),0)</f>
        <v>0</v>
      </c>
      <c r="CE315" s="515">
        <f>IF(AND(CE$167&lt;=$E149,CE$167&gt;=EOMONTH($D149,0)),IF($G149="NNN",SUM(Expenses!CC$14:CC$18)*$F149,IF($G149="FSG",0,IF($G149="MG",SUMPRODUCT(Expenses!CC$14:CC$18,$I149:$I153)*$F149,MAX((Expenses!CC$15-$K149/12)*$J149*$F149,0)+MAX((Expenses!CC$14-$K150/12)*$J150*$F149,0)+MAX((Expenses!CC$17-$K151/12)*$J151*$F149,0)+MAX((Expenses!CC$16-$K152/12)*$J152*$F149,0)+MAX((Expenses!CC$18-$K153/12)*$J153*$F149,0)))),0)</f>
        <v>0</v>
      </c>
      <c r="CF315" s="515">
        <f>IF(AND(CF$167&lt;=$E149,CF$167&gt;=EOMONTH($D149,0)),IF($G149="NNN",SUM(Expenses!CD$14:CD$18)*$F149,IF($G149="FSG",0,IF($G149="MG",SUMPRODUCT(Expenses!CD$14:CD$18,$I149:$I153)*$F149,MAX((Expenses!CD$15-$K149/12)*$J149*$F149,0)+MAX((Expenses!CD$14-$K150/12)*$J150*$F149,0)+MAX((Expenses!CD$17-$K151/12)*$J151*$F149,0)+MAX((Expenses!CD$16-$K152/12)*$J152*$F149,0)+MAX((Expenses!CD$18-$K153/12)*$J153*$F149,0)))),0)</f>
        <v>0</v>
      </c>
      <c r="CG315" s="515">
        <f>IF(AND(CG$167&lt;=$E149,CG$167&gt;=EOMONTH($D149,0)),IF($G149="NNN",SUM(Expenses!CE$14:CE$18)*$F149,IF($G149="FSG",0,IF($G149="MG",SUMPRODUCT(Expenses!CE$14:CE$18,$I149:$I153)*$F149,MAX((Expenses!CE$15-$K149/12)*$J149*$F149,0)+MAX((Expenses!CE$14-$K150/12)*$J150*$F149,0)+MAX((Expenses!CE$17-$K151/12)*$J151*$F149,0)+MAX((Expenses!CE$16-$K152/12)*$J152*$F149,0)+MAX((Expenses!CE$18-$K153/12)*$J153*$F149,0)))),0)</f>
        <v>0</v>
      </c>
      <c r="CH315" s="515">
        <f>IF(AND(CH$167&lt;=$E149,CH$167&gt;=EOMONTH($D149,0)),IF($G149="NNN",SUM(Expenses!CF$14:CF$18)*$F149,IF($G149="FSG",0,IF($G149="MG",SUMPRODUCT(Expenses!CF$14:CF$18,$I149:$I153)*$F149,MAX((Expenses!CF$15-$K149/12)*$J149*$F149,0)+MAX((Expenses!CF$14-$K150/12)*$J150*$F149,0)+MAX((Expenses!CF$17-$K151/12)*$J151*$F149,0)+MAX((Expenses!CF$16-$K152/12)*$J152*$F149,0)+MAX((Expenses!CF$18-$K153/12)*$J153*$F149,0)))),0)</f>
        <v>0</v>
      </c>
      <c r="CI315" s="515">
        <f>IF(AND(CI$167&lt;=$E149,CI$167&gt;=EOMONTH($D149,0)),IF($G149="NNN",SUM(Expenses!CG$14:CG$18)*$F149,IF($G149="FSG",0,IF($G149="MG",SUMPRODUCT(Expenses!CG$14:CG$18,$I149:$I153)*$F149,MAX((Expenses!CG$15-$K149/12)*$J149*$F149,0)+MAX((Expenses!CG$14-$K150/12)*$J150*$F149,0)+MAX((Expenses!CG$17-$K151/12)*$J151*$F149,0)+MAX((Expenses!CG$16-$K152/12)*$J152*$F149,0)+MAX((Expenses!CG$18-$K153/12)*$J153*$F149,0)))),0)</f>
        <v>0</v>
      </c>
      <c r="CJ315" s="515">
        <f>IF(AND(CJ$167&lt;=$E149,CJ$167&gt;=EOMONTH($D149,0)),IF($G149="NNN",SUM(Expenses!CH$14:CH$18)*$F149,IF($G149="FSG",0,IF($G149="MG",SUMPRODUCT(Expenses!CH$14:CH$18,$I149:$I153)*$F149,MAX((Expenses!CH$15-$K149/12)*$J149*$F149,0)+MAX((Expenses!CH$14-$K150/12)*$J150*$F149,0)+MAX((Expenses!CH$17-$K151/12)*$J151*$F149,0)+MAX((Expenses!CH$16-$K152/12)*$J152*$F149,0)+MAX((Expenses!CH$18-$K153/12)*$J153*$F149,0)))),0)</f>
        <v>0</v>
      </c>
      <c r="CK315" s="515">
        <f>IF(AND(CK$167&lt;=$E149,CK$167&gt;=EOMONTH($D149,0)),IF($G149="NNN",SUM(Expenses!CI$14:CI$18)*$F149,IF($G149="FSG",0,IF($G149="MG",SUMPRODUCT(Expenses!CI$14:CI$18,$I149:$I153)*$F149,MAX((Expenses!CI$15-$K149/12)*$J149*$F149,0)+MAX((Expenses!CI$14-$K150/12)*$J150*$F149,0)+MAX((Expenses!CI$17-$K151/12)*$J151*$F149,0)+MAX((Expenses!CI$16-$K152/12)*$J152*$F149,0)+MAX((Expenses!CI$18-$K153/12)*$J153*$F149,0)))),0)</f>
        <v>0</v>
      </c>
      <c r="CL315" s="515">
        <f>IF(AND(CL$167&lt;=$E149,CL$167&gt;=EOMONTH($D149,0)),IF($G149="NNN",SUM(Expenses!CJ$14:CJ$18)*$F149,IF($G149="FSG",0,IF($G149="MG",SUMPRODUCT(Expenses!CJ$14:CJ$18,$I149:$I153)*$F149,MAX((Expenses!CJ$15-$K149/12)*$J149*$F149,0)+MAX((Expenses!CJ$14-$K150/12)*$J150*$F149,0)+MAX((Expenses!CJ$17-$K151/12)*$J151*$F149,0)+MAX((Expenses!CJ$16-$K152/12)*$J152*$F149,0)+MAX((Expenses!CJ$18-$K153/12)*$J153*$F149,0)))),0)</f>
        <v>0</v>
      </c>
      <c r="CM315" s="515">
        <f>IF(AND(CM$167&lt;=$E149,CM$167&gt;=EOMONTH($D149,0)),IF($G149="NNN",SUM(Expenses!CK$14:CK$18)*$F149,IF($G149="FSG",0,IF($G149="MG",SUMPRODUCT(Expenses!CK$14:CK$18,$I149:$I153)*$F149,MAX((Expenses!CK$15-$K149/12)*$J149*$F149,0)+MAX((Expenses!CK$14-$K150/12)*$J150*$F149,0)+MAX((Expenses!CK$17-$K151/12)*$J151*$F149,0)+MAX((Expenses!CK$16-$K152/12)*$J152*$F149,0)+MAX((Expenses!CK$18-$K153/12)*$J153*$F149,0)))),0)</f>
        <v>0</v>
      </c>
      <c r="CN315" s="515">
        <f>IF(AND(CN$167&lt;=$E149,CN$167&gt;=EOMONTH($D149,0)),IF($G149="NNN",SUM(Expenses!CL$14:CL$18)*$F149,IF($G149="FSG",0,IF($G149="MG",SUMPRODUCT(Expenses!CL$14:CL$18,$I149:$I153)*$F149,MAX((Expenses!CL$15-$K149/12)*$J149*$F149,0)+MAX((Expenses!CL$14-$K150/12)*$J150*$F149,0)+MAX((Expenses!CL$17-$K151/12)*$J151*$F149,0)+MAX((Expenses!CL$16-$K152/12)*$J152*$F149,0)+MAX((Expenses!CL$18-$K153/12)*$J153*$F149,0)))),0)</f>
        <v>0</v>
      </c>
      <c r="CO315" s="515">
        <f>IF(AND(CO$167&lt;=$E149,CO$167&gt;=EOMONTH($D149,0)),IF($G149="NNN",SUM(Expenses!CM$14:CM$18)*$F149,IF($G149="FSG",0,IF($G149="MG",SUMPRODUCT(Expenses!CM$14:CM$18,$I149:$I153)*$F149,MAX((Expenses!CM$15-$K149/12)*$J149*$F149,0)+MAX((Expenses!CM$14-$K150/12)*$J150*$F149,0)+MAX((Expenses!CM$17-$K151/12)*$J151*$F149,0)+MAX((Expenses!CM$16-$K152/12)*$J152*$F149,0)+MAX((Expenses!CM$18-$K153/12)*$J153*$F149,0)))),0)</f>
        <v>0</v>
      </c>
      <c r="CP315" s="515">
        <f>IF(AND(CP$167&lt;=$E149,CP$167&gt;=EOMONTH($D149,0)),IF($G149="NNN",SUM(Expenses!CN$14:CN$18)*$F149,IF($G149="FSG",0,IF($G149="MG",SUMPRODUCT(Expenses!CN$14:CN$18,$I149:$I153)*$F149,MAX((Expenses!CN$15-$K149/12)*$J149*$F149,0)+MAX((Expenses!CN$14-$K150/12)*$J150*$F149,0)+MAX((Expenses!CN$17-$K151/12)*$J151*$F149,0)+MAX((Expenses!CN$16-$K152/12)*$J152*$F149,0)+MAX((Expenses!CN$18-$K153/12)*$J153*$F149,0)))),0)</f>
        <v>0</v>
      </c>
      <c r="CQ315" s="515">
        <f>IF(AND(CQ$167&lt;=$E149,CQ$167&gt;=EOMONTH($D149,0)),IF($G149="NNN",SUM(Expenses!CO$14:CO$18)*$F149,IF($G149="FSG",0,IF($G149="MG",SUMPRODUCT(Expenses!CO$14:CO$18,$I149:$I153)*$F149,MAX((Expenses!CO$15-$K149/12)*$J149*$F149,0)+MAX((Expenses!CO$14-$K150/12)*$J150*$F149,0)+MAX((Expenses!CO$17-$K151/12)*$J151*$F149,0)+MAX((Expenses!CO$16-$K152/12)*$J152*$F149,0)+MAX((Expenses!CO$18-$K153/12)*$J153*$F149,0)))),0)</f>
        <v>0</v>
      </c>
      <c r="CR315" s="515">
        <f>IF(AND(CR$167&lt;=$E149,CR$167&gt;=EOMONTH($D149,0)),IF($G149="NNN",SUM(Expenses!CP$14:CP$18)*$F149,IF($G149="FSG",0,IF($G149="MG",SUMPRODUCT(Expenses!CP$14:CP$18,$I149:$I153)*$F149,MAX((Expenses!CP$15-$K149/12)*$J149*$F149,0)+MAX((Expenses!CP$14-$K150/12)*$J150*$F149,0)+MAX((Expenses!CP$17-$K151/12)*$J151*$F149,0)+MAX((Expenses!CP$16-$K152/12)*$J152*$F149,0)+MAX((Expenses!CP$18-$K153/12)*$J153*$F149,0)))),0)</f>
        <v>0</v>
      </c>
      <c r="CS315" s="515">
        <f>IF(AND(CS$167&lt;=$E149,CS$167&gt;=EOMONTH($D149,0)),IF($G149="NNN",SUM(Expenses!CQ$14:CQ$18)*$F149,IF($G149="FSG",0,IF($G149="MG",SUMPRODUCT(Expenses!CQ$14:CQ$18,$I149:$I153)*$F149,MAX((Expenses!CQ$15-$K149/12)*$J149*$F149,0)+MAX((Expenses!CQ$14-$K150/12)*$J150*$F149,0)+MAX((Expenses!CQ$17-$K151/12)*$J151*$F149,0)+MAX((Expenses!CQ$16-$K152/12)*$J152*$F149,0)+MAX((Expenses!CQ$18-$K153/12)*$J153*$F149,0)))),0)</f>
        <v>0</v>
      </c>
      <c r="CT315" s="515">
        <f>IF(AND(CT$167&lt;=$E149,CT$167&gt;=EOMONTH($D149,0)),IF($G149="NNN",SUM(Expenses!CR$14:CR$18)*$F149,IF($G149="FSG",0,IF($G149="MG",SUMPRODUCT(Expenses!CR$14:CR$18,$I149:$I153)*$F149,MAX((Expenses!CR$15-$K149/12)*$J149*$F149,0)+MAX((Expenses!CR$14-$K150/12)*$J150*$F149,0)+MAX((Expenses!CR$17-$K151/12)*$J151*$F149,0)+MAX((Expenses!CR$16-$K152/12)*$J152*$F149,0)+MAX((Expenses!CR$18-$K153/12)*$J153*$F149,0)))),0)</f>
        <v>0</v>
      </c>
      <c r="CU315" s="515">
        <f>IF(AND(CU$167&lt;=$E149,CU$167&gt;=EOMONTH($D149,0)),IF($G149="NNN",SUM(Expenses!CS$14:CS$18)*$F149,IF($G149="FSG",0,IF($G149="MG",SUMPRODUCT(Expenses!CS$14:CS$18,$I149:$I153)*$F149,MAX((Expenses!CS$15-$K149/12)*$J149*$F149,0)+MAX((Expenses!CS$14-$K150/12)*$J150*$F149,0)+MAX((Expenses!CS$17-$K151/12)*$J151*$F149,0)+MAX((Expenses!CS$16-$K152/12)*$J152*$F149,0)+MAX((Expenses!CS$18-$K153/12)*$J153*$F149,0)))),0)</f>
        <v>0</v>
      </c>
      <c r="CV315" s="515">
        <f>IF(AND(CV$167&lt;=$E149,CV$167&gt;=EOMONTH($D149,0)),IF($G149="NNN",SUM(Expenses!CT$14:CT$18)*$F149,IF($G149="FSG",0,IF($G149="MG",SUMPRODUCT(Expenses!CT$14:CT$18,$I149:$I153)*$F149,MAX((Expenses!CT$15-$K149/12)*$J149*$F149,0)+MAX((Expenses!CT$14-$K150/12)*$J150*$F149,0)+MAX((Expenses!CT$17-$K151/12)*$J151*$F149,0)+MAX((Expenses!CT$16-$K152/12)*$J152*$F149,0)+MAX((Expenses!CT$18-$K153/12)*$J153*$F149,0)))),0)</f>
        <v>0</v>
      </c>
      <c r="CW315" s="515">
        <f>IF(AND(CW$167&lt;=$E149,CW$167&gt;=EOMONTH($D149,0)),IF($G149="NNN",SUM(Expenses!CU$14:CU$18)*$F149,IF($G149="FSG",0,IF($G149="MG",SUMPRODUCT(Expenses!CU$14:CU$18,$I149:$I153)*$F149,MAX((Expenses!CU$15-$K149/12)*$J149*$F149,0)+MAX((Expenses!CU$14-$K150/12)*$J150*$F149,0)+MAX((Expenses!CU$17-$K151/12)*$J151*$F149,0)+MAX((Expenses!CU$16-$K152/12)*$J152*$F149,0)+MAX((Expenses!CU$18-$K153/12)*$J153*$F149,0)))),0)</f>
        <v>0</v>
      </c>
      <c r="CX315" s="515">
        <f>IF(AND(CX$167&lt;=$E149,CX$167&gt;=EOMONTH($D149,0)),IF($G149="NNN",SUM(Expenses!CV$14:CV$18)*$F149,IF($G149="FSG",0,IF($G149="MG",SUMPRODUCT(Expenses!CV$14:CV$18,$I149:$I153)*$F149,MAX((Expenses!CV$15-$K149/12)*$J149*$F149,0)+MAX((Expenses!CV$14-$K150/12)*$J150*$F149,0)+MAX((Expenses!CV$17-$K151/12)*$J151*$F149,0)+MAX((Expenses!CV$16-$K152/12)*$J152*$F149,0)+MAX((Expenses!CV$18-$K153/12)*$J153*$F149,0)))),0)</f>
        <v>0</v>
      </c>
      <c r="CY315" s="515">
        <f>IF(AND(CY$167&lt;=$E149,CY$167&gt;=EOMONTH($D149,0)),IF($G149="NNN",SUM(Expenses!CW$14:CW$18)*$F149,IF($G149="FSG",0,IF($G149="MG",SUMPRODUCT(Expenses!CW$14:CW$18,$I149:$I153)*$F149,MAX((Expenses!CW$15-$K149/12)*$J149*$F149,0)+MAX((Expenses!CW$14-$K150/12)*$J150*$F149,0)+MAX((Expenses!CW$17-$K151/12)*$J151*$F149,0)+MAX((Expenses!CW$16-$K152/12)*$J152*$F149,0)+MAX((Expenses!CW$18-$K153/12)*$J153*$F149,0)))),0)</f>
        <v>0</v>
      </c>
      <c r="CZ315" s="515">
        <f>IF(AND(CZ$167&lt;=$E149,CZ$167&gt;=EOMONTH($D149,0)),IF($G149="NNN",SUM(Expenses!CX$14:CX$18)*$F149,IF($G149="FSG",0,IF($G149="MG",SUMPRODUCT(Expenses!CX$14:CX$18,$I149:$I153)*$F149,MAX((Expenses!CX$15-$K149/12)*$J149*$F149,0)+MAX((Expenses!CX$14-$K150/12)*$J150*$F149,0)+MAX((Expenses!CX$17-$K151/12)*$J151*$F149,0)+MAX((Expenses!CX$16-$K152/12)*$J152*$F149,0)+MAX((Expenses!CX$18-$K153/12)*$J153*$F149,0)))),0)</f>
        <v>0</v>
      </c>
      <c r="DA315" s="515">
        <f>IF(AND(DA$167&lt;=$E149,DA$167&gt;=EOMONTH($D149,0)),IF($G149="NNN",SUM(Expenses!CY$14:CY$18)*$F149,IF($G149="FSG",0,IF($G149="MG",SUMPRODUCT(Expenses!CY$14:CY$18,$I149:$I153)*$F149,MAX((Expenses!CY$15-$K149/12)*$J149*$F149,0)+MAX((Expenses!CY$14-$K150/12)*$J150*$F149,0)+MAX((Expenses!CY$17-$K151/12)*$J151*$F149,0)+MAX((Expenses!CY$16-$K152/12)*$J152*$F149,0)+MAX((Expenses!CY$18-$K153/12)*$J153*$F149,0)))),0)</f>
        <v>0</v>
      </c>
      <c r="DB315" s="515">
        <f>IF(AND(DB$167&lt;=$E149,DB$167&gt;=EOMONTH($D149,0)),IF($G149="NNN",SUM(Expenses!CZ$14:CZ$18)*$F149,IF($G149="FSG",0,IF($G149="MG",SUMPRODUCT(Expenses!CZ$14:CZ$18,$I149:$I153)*$F149,MAX((Expenses!CZ$15-$K149/12)*$J149*$F149,0)+MAX((Expenses!CZ$14-$K150/12)*$J150*$F149,0)+MAX((Expenses!CZ$17-$K151/12)*$J151*$F149,0)+MAX((Expenses!CZ$16-$K152/12)*$J152*$F149,0)+MAX((Expenses!CZ$18-$K153/12)*$J153*$F149,0)))),0)</f>
        <v>0</v>
      </c>
      <c r="DC315" s="515">
        <f>IF(AND(DC$167&lt;=$E149,DC$167&gt;=EOMONTH($D149,0)),IF($G149="NNN",SUM(Expenses!DA$14:DA$18)*$F149,IF($G149="FSG",0,IF($G149="MG",SUMPRODUCT(Expenses!DA$14:DA$18,$I149:$I153)*$F149,MAX((Expenses!DA$15-$K149/12)*$J149*$F149,0)+MAX((Expenses!DA$14-$K150/12)*$J150*$F149,0)+MAX((Expenses!DA$17-$K151/12)*$J151*$F149,0)+MAX((Expenses!DA$16-$K152/12)*$J152*$F149,0)+MAX((Expenses!DA$18-$K153/12)*$J153*$F149,0)))),0)</f>
        <v>0</v>
      </c>
      <c r="DD315" s="515">
        <f>IF(AND(DD$167&lt;=$E149,DD$167&gt;=EOMONTH($D149,0)),IF($G149="NNN",SUM(Expenses!DB$14:DB$18)*$F149,IF($G149="FSG",0,IF($G149="MG",SUMPRODUCT(Expenses!DB$14:DB$18,$I149:$I153)*$F149,MAX((Expenses!DB$15-$K149/12)*$J149*$F149,0)+MAX((Expenses!DB$14-$K150/12)*$J150*$F149,0)+MAX((Expenses!DB$17-$K151/12)*$J151*$F149,0)+MAX((Expenses!DB$16-$K152/12)*$J152*$F149,0)+MAX((Expenses!DB$18-$K153/12)*$J153*$F149,0)))),0)</f>
        <v>0</v>
      </c>
      <c r="DE315" s="515">
        <f>IF(AND(DE$167&lt;=$E149,DE$167&gt;=EOMONTH($D149,0)),IF($G149="NNN",SUM(Expenses!DC$14:DC$18)*$F149,IF($G149="FSG",0,IF($G149="MG",SUMPRODUCT(Expenses!DC$14:DC$18,$I149:$I153)*$F149,MAX((Expenses!DC$15-$K149/12)*$J149*$F149,0)+MAX((Expenses!DC$14-$K150/12)*$J150*$F149,0)+MAX((Expenses!DC$17-$K151/12)*$J151*$F149,0)+MAX((Expenses!DC$16-$K152/12)*$J152*$F149,0)+MAX((Expenses!DC$18-$K153/12)*$J153*$F149,0)))),0)</f>
        <v>0</v>
      </c>
      <c r="DF315" s="515">
        <f>IF(AND(DF$167&lt;=$E149,DF$167&gt;=EOMONTH($D149,0)),IF($G149="NNN",SUM(Expenses!DD$14:DD$18)*$F149,IF($G149="FSG",0,IF($G149="MG",SUMPRODUCT(Expenses!DD$14:DD$18,$I149:$I153)*$F149,MAX((Expenses!DD$15-$K149/12)*$J149*$F149,0)+MAX((Expenses!DD$14-$K150/12)*$J150*$F149,0)+MAX((Expenses!DD$17-$K151/12)*$J151*$F149,0)+MAX((Expenses!DD$16-$K152/12)*$J152*$F149,0)+MAX((Expenses!DD$18-$K153/12)*$J153*$F149,0)))),0)</f>
        <v>0</v>
      </c>
      <c r="DG315" s="515">
        <f>IF(AND(DG$167&lt;=$E149,DG$167&gt;=EOMONTH($D149,0)),IF($G149="NNN",SUM(Expenses!DE$14:DE$18)*$F149,IF($G149="FSG",0,IF($G149="MG",SUMPRODUCT(Expenses!DE$14:DE$18,$I149:$I153)*$F149,MAX((Expenses!DE$15-$K149/12)*$J149*$F149,0)+MAX((Expenses!DE$14-$K150/12)*$J150*$F149,0)+MAX((Expenses!DE$17-$K151/12)*$J151*$F149,0)+MAX((Expenses!DE$16-$K152/12)*$J152*$F149,0)+MAX((Expenses!DE$18-$K153/12)*$J153*$F149,0)))),0)</f>
        <v>0</v>
      </c>
      <c r="DH315" s="515">
        <f>IF(AND(DH$167&lt;=$E149,DH$167&gt;=EOMONTH($D149,0)),IF($G149="NNN",SUM(Expenses!DF$14:DF$18)*$F149,IF($G149="FSG",0,IF($G149="MG",SUMPRODUCT(Expenses!DF$14:DF$18,$I149:$I153)*$F149,MAX((Expenses!DF$15-$K149/12)*$J149*$F149,0)+MAX((Expenses!DF$14-$K150/12)*$J150*$F149,0)+MAX((Expenses!DF$17-$K151/12)*$J151*$F149,0)+MAX((Expenses!DF$16-$K152/12)*$J152*$F149,0)+MAX((Expenses!DF$18-$K153/12)*$J153*$F149,0)))),0)</f>
        <v>0</v>
      </c>
      <c r="DI315" s="515">
        <f>IF(AND(DI$167&lt;=$E149,DI$167&gt;=EOMONTH($D149,0)),IF($G149="NNN",SUM(Expenses!DG$14:DG$18)*$F149,IF($G149="FSG",0,IF($G149="MG",SUMPRODUCT(Expenses!DG$14:DG$18,$I149:$I153)*$F149,MAX((Expenses!DG$15-$K149/12)*$J149*$F149,0)+MAX((Expenses!DG$14-$K150/12)*$J150*$F149,0)+MAX((Expenses!DG$17-$K151/12)*$J151*$F149,0)+MAX((Expenses!DG$16-$K152/12)*$J152*$F149,0)+MAX((Expenses!DG$18-$K153/12)*$J153*$F149,0)))),0)</f>
        <v>0</v>
      </c>
      <c r="DJ315" s="515">
        <f>IF(AND(DJ$167&lt;=$E149,DJ$167&gt;=EOMONTH($D149,0)),IF($G149="NNN",SUM(Expenses!DH$14:DH$18)*$F149,IF($G149="FSG",0,IF($G149="MG",SUMPRODUCT(Expenses!DH$14:DH$18,$I149:$I153)*$F149,MAX((Expenses!DH$15-$K149/12)*$J149*$F149,0)+MAX((Expenses!DH$14-$K150/12)*$J150*$F149,0)+MAX((Expenses!DH$17-$K151/12)*$J151*$F149,0)+MAX((Expenses!DH$16-$K152/12)*$J152*$F149,0)+MAX((Expenses!DH$18-$K153/12)*$J153*$F149,0)))),0)</f>
        <v>0</v>
      </c>
      <c r="DK315" s="515">
        <f>IF(AND(DK$167&lt;=$E149,DK$167&gt;=EOMONTH($D149,0)),IF($G149="NNN",SUM(Expenses!DI$14:DI$18)*$F149,IF($G149="FSG",0,IF($G149="MG",SUMPRODUCT(Expenses!DI$14:DI$18,$I149:$I153)*$F149,MAX((Expenses!DI$15-$K149/12)*$J149*$F149,0)+MAX((Expenses!DI$14-$K150/12)*$J150*$F149,0)+MAX((Expenses!DI$17-$K151/12)*$J151*$F149,0)+MAX((Expenses!DI$16-$K152/12)*$J152*$F149,0)+MAX((Expenses!DI$18-$K153/12)*$J153*$F149,0)))),0)</f>
        <v>0</v>
      </c>
      <c r="DL315" s="515">
        <f>IF(AND(DL$167&lt;=$E149,DL$167&gt;=EOMONTH($D149,0)),IF($G149="NNN",SUM(Expenses!DJ$14:DJ$18)*$F149,IF($G149="FSG",0,IF($G149="MG",SUMPRODUCT(Expenses!DJ$14:DJ$18,$I149:$I153)*$F149,MAX((Expenses!DJ$15-$K149/12)*$J149*$F149,0)+MAX((Expenses!DJ$14-$K150/12)*$J150*$F149,0)+MAX((Expenses!DJ$17-$K151/12)*$J151*$F149,0)+MAX((Expenses!DJ$16-$K152/12)*$J152*$F149,0)+MAX((Expenses!DJ$18-$K153/12)*$J153*$F149,0)))),0)</f>
        <v>0</v>
      </c>
      <c r="DM315" s="515">
        <f>IF(AND(DM$167&lt;=$E149,DM$167&gt;=EOMONTH($D149,0)),IF($G149="NNN",SUM(Expenses!DK$14:DK$18)*$F149,IF($G149="FSG",0,IF($G149="MG",SUMPRODUCT(Expenses!DK$14:DK$18,$I149:$I153)*$F149,MAX((Expenses!DK$15-$K149/12)*$J149*$F149,0)+MAX((Expenses!DK$14-$K150/12)*$J150*$F149,0)+MAX((Expenses!DK$17-$K151/12)*$J151*$F149,0)+MAX((Expenses!DK$16-$K152/12)*$J152*$F149,0)+MAX((Expenses!DK$18-$K153/12)*$J153*$F149,0)))),0)</f>
        <v>0</v>
      </c>
      <c r="DN315" s="515">
        <f>IF(AND(DN$167&lt;=$E149,DN$167&gt;=EOMONTH($D149,0)),IF($G149="NNN",SUM(Expenses!DL$14:DL$18)*$F149,IF($G149="FSG",0,IF($G149="MG",SUMPRODUCT(Expenses!DL$14:DL$18,$I149:$I153)*$F149,MAX((Expenses!DL$15-$K149/12)*$J149*$F149,0)+MAX((Expenses!DL$14-$K150/12)*$J150*$F149,0)+MAX((Expenses!DL$17-$K151/12)*$J151*$F149,0)+MAX((Expenses!DL$16-$K152/12)*$J152*$F149,0)+MAX((Expenses!DL$18-$K153/12)*$J153*$F149,0)))),0)</f>
        <v>0</v>
      </c>
      <c r="DO315" s="515">
        <f>IF(AND(DO$167&lt;=$E149,DO$167&gt;=EOMONTH($D149,0)),IF($G149="NNN",SUM(Expenses!DM$14:DM$18)*$F149,IF($G149="FSG",0,IF($G149="MG",SUMPRODUCT(Expenses!DM$14:DM$18,$I149:$I153)*$F149,MAX((Expenses!DM$15-$K149/12)*$J149*$F149,0)+MAX((Expenses!DM$14-$K150/12)*$J150*$F149,0)+MAX((Expenses!DM$17-$K151/12)*$J151*$F149,0)+MAX((Expenses!DM$16-$K152/12)*$J152*$F149,0)+MAX((Expenses!DM$18-$K153/12)*$J153*$F149,0)))),0)</f>
        <v>0</v>
      </c>
      <c r="DP315" s="515">
        <f>IF(AND(DP$167&lt;=$E149,DP$167&gt;=EOMONTH($D149,0)),IF($G149="NNN",SUM(Expenses!DN$14:DN$18)*$F149,IF($G149="FSG",0,IF($G149="MG",SUMPRODUCT(Expenses!DN$14:DN$18,$I149:$I153)*$F149,MAX((Expenses!DN$15-$K149/12)*$J149*$F149,0)+MAX((Expenses!DN$14-$K150/12)*$J150*$F149,0)+MAX((Expenses!DN$17-$K151/12)*$J151*$F149,0)+MAX((Expenses!DN$16-$K152/12)*$J152*$F149,0)+MAX((Expenses!DN$18-$K153/12)*$J153*$F149,0)))),0)</f>
        <v>0</v>
      </c>
      <c r="DQ315" s="515">
        <f>IF(AND(DQ$167&lt;=$E149,DQ$167&gt;=EOMONTH($D149,0)),IF($G149="NNN",SUM(Expenses!DO$14:DO$18)*$F149,IF($G149="FSG",0,IF($G149="MG",SUMPRODUCT(Expenses!DO$14:DO$18,$I149:$I153)*$F149,MAX((Expenses!DO$15-$K149/12)*$J149*$F149,0)+MAX((Expenses!DO$14-$K150/12)*$J150*$F149,0)+MAX((Expenses!DO$17-$K151/12)*$J151*$F149,0)+MAX((Expenses!DO$16-$K152/12)*$J152*$F149,0)+MAX((Expenses!DO$18-$K153/12)*$J153*$F149,0)))),0)</f>
        <v>0</v>
      </c>
      <c r="DR315" s="515">
        <f>IF(AND(DR$167&lt;=$E149,DR$167&gt;=EOMONTH($D149,0)),IF($G149="NNN",SUM(Expenses!DP$14:DP$18)*$F149,IF($G149="FSG",0,IF($G149="MG",SUMPRODUCT(Expenses!DP$14:DP$18,$I149:$I153)*$F149,MAX((Expenses!DP$15-$K149/12)*$J149*$F149,0)+MAX((Expenses!DP$14-$K150/12)*$J150*$F149,0)+MAX((Expenses!DP$17-$K151/12)*$J151*$F149,0)+MAX((Expenses!DP$16-$K152/12)*$J152*$F149,0)+MAX((Expenses!DP$18-$K153/12)*$J153*$F149,0)))),0)</f>
        <v>0</v>
      </c>
      <c r="DS315" s="515">
        <f>IF(AND(DS$167&lt;=$E149,DS$167&gt;=EOMONTH($D149,0)),IF($G149="NNN",SUM(Expenses!DQ$14:DQ$18)*$F149,IF($G149="FSG",0,IF($G149="MG",SUMPRODUCT(Expenses!DQ$14:DQ$18,$I149:$I153)*$F149,MAX((Expenses!DQ$15-$K149/12)*$J149*$F149,0)+MAX((Expenses!DQ$14-$K150/12)*$J150*$F149,0)+MAX((Expenses!DQ$17-$K151/12)*$J151*$F149,0)+MAX((Expenses!DQ$16-$K152/12)*$J152*$F149,0)+MAX((Expenses!DQ$18-$K153/12)*$J153*$F149,0)))),0)</f>
        <v>0</v>
      </c>
      <c r="DT315" s="515">
        <f>IF(AND(DT$167&lt;=$E149,DT$167&gt;=EOMONTH($D149,0)),IF($G149="NNN",SUM(Expenses!DR$14:DR$18)*$F149,IF($G149="FSG",0,IF($G149="MG",SUMPRODUCT(Expenses!DR$14:DR$18,$I149:$I153)*$F149,MAX((Expenses!DR$15-$K149/12)*$J149*$F149,0)+MAX((Expenses!DR$14-$K150/12)*$J150*$F149,0)+MAX((Expenses!DR$17-$K151/12)*$J151*$F149,0)+MAX((Expenses!DR$16-$K152/12)*$J152*$F149,0)+MAX((Expenses!DR$18-$K153/12)*$J153*$F149,0)))),0)</f>
        <v>0</v>
      </c>
      <c r="DU315" s="515">
        <f>IF(AND(DU$167&lt;=$E149,DU$167&gt;=EOMONTH($D149,0)),IF($G149="NNN",SUM(Expenses!DS$14:DS$18)*$F149,IF($G149="FSG",0,IF($G149="MG",SUMPRODUCT(Expenses!DS$14:DS$18,$I149:$I153)*$F149,MAX((Expenses!DS$15-$K149/12)*$J149*$F149,0)+MAX((Expenses!DS$14-$K150/12)*$J150*$F149,0)+MAX((Expenses!DS$17-$K151/12)*$J151*$F149,0)+MAX((Expenses!DS$16-$K152/12)*$J152*$F149,0)+MAX((Expenses!DS$18-$K153/12)*$J153*$F149,0)))),0)</f>
        <v>0</v>
      </c>
      <c r="DV315" s="515">
        <f>IF(AND(DV$167&lt;=$E149,DV$167&gt;=EOMONTH($D149,0)),IF($G149="NNN",SUM(Expenses!DT$14:DT$18)*$F149,IF($G149="FSG",0,IF($G149="MG",SUMPRODUCT(Expenses!DT$14:DT$18,$I149:$I153)*$F149,MAX((Expenses!DT$15-$K149/12)*$J149*$F149,0)+MAX((Expenses!DT$14-$K150/12)*$J150*$F149,0)+MAX((Expenses!DT$17-$K151/12)*$J151*$F149,0)+MAX((Expenses!DT$16-$K152/12)*$J152*$F149,0)+MAX((Expenses!DT$18-$K153/12)*$J153*$F149,0)))),0)</f>
        <v>0</v>
      </c>
      <c r="DW315" s="515">
        <f>IF(AND(DW$167&lt;=$E149,DW$167&gt;=EOMONTH($D149,0)),IF($G149="NNN",SUM(Expenses!DU$14:DU$18)*$F149,IF($G149="FSG",0,IF($G149="MG",SUMPRODUCT(Expenses!DU$14:DU$18,$I149:$I153)*$F149,MAX((Expenses!DU$15-$K149/12)*$J149*$F149,0)+MAX((Expenses!DU$14-$K150/12)*$J150*$F149,0)+MAX((Expenses!DU$17-$K151/12)*$J151*$F149,0)+MAX((Expenses!DU$16-$K152/12)*$J152*$F149,0)+MAX((Expenses!DU$18-$K153/12)*$J153*$F149,0)))),0)</f>
        <v>0</v>
      </c>
      <c r="DX315" s="515">
        <f>IF(AND(DX$167&lt;=$E149,DX$167&gt;=EOMONTH($D149,0)),IF($G149="NNN",SUM(Expenses!DV$14:DV$18)*$F149,IF($G149="FSG",0,IF($G149="MG",SUMPRODUCT(Expenses!DV$14:DV$18,$I149:$I153)*$F149,MAX((Expenses!DV$15-$K149/12)*$J149*$F149,0)+MAX((Expenses!DV$14-$K150/12)*$J150*$F149,0)+MAX((Expenses!DV$17-$K151/12)*$J151*$F149,0)+MAX((Expenses!DV$16-$K152/12)*$J152*$F149,0)+MAX((Expenses!DV$18-$K153/12)*$J153*$F149,0)))),0)</f>
        <v>0</v>
      </c>
      <c r="DY315" s="515">
        <f>IF(AND(DY$167&lt;=$E149,DY$167&gt;=EOMONTH($D149,0)),IF($G149="NNN",SUM(Expenses!DW$14:DW$18)*$F149,IF($G149="FSG",0,IF($G149="MG",SUMPRODUCT(Expenses!DW$14:DW$18,$I149:$I153)*$F149,MAX((Expenses!DW$15-$K149/12)*$J149*$F149,0)+MAX((Expenses!DW$14-$K150/12)*$J150*$F149,0)+MAX((Expenses!DW$17-$K151/12)*$J151*$F149,0)+MAX((Expenses!DW$16-$K152/12)*$J152*$F149,0)+MAX((Expenses!DW$18-$K153/12)*$J153*$F149,0)))),0)</f>
        <v>0</v>
      </c>
      <c r="DZ315" s="515">
        <f>IF(AND(DZ$167&lt;=$E149,DZ$167&gt;=EOMONTH($D149,0)),IF($G149="NNN",SUM(Expenses!DX$14:DX$18)*$F149,IF($G149="FSG",0,IF($G149="MG",SUMPRODUCT(Expenses!DX$14:DX$18,$I149:$I153)*$F149,MAX((Expenses!DX$15-$K149/12)*$J149*$F149,0)+MAX((Expenses!DX$14-$K150/12)*$J150*$F149,0)+MAX((Expenses!DX$17-$K151/12)*$J151*$F149,0)+MAX((Expenses!DX$16-$K152/12)*$J152*$F149,0)+MAX((Expenses!DX$18-$K153/12)*$J153*$F149,0)))),0)</f>
        <v>0</v>
      </c>
      <c r="EA315" s="515">
        <f>IF(AND(EA$167&lt;=$E149,EA$167&gt;=EOMONTH($D149,0)),IF($G149="NNN",SUM(Expenses!DY$14:DY$18)*$F149,IF($G149="FSG",0,IF($G149="MG",SUMPRODUCT(Expenses!DY$14:DY$18,$I149:$I153)*$F149,MAX((Expenses!DY$15-$K149/12)*$J149*$F149,0)+MAX((Expenses!DY$14-$K150/12)*$J150*$F149,0)+MAX((Expenses!DY$17-$K151/12)*$J151*$F149,0)+MAX((Expenses!DY$16-$K152/12)*$J152*$F149,0)+MAX((Expenses!DY$18-$K153/12)*$J153*$F149,0)))),0)</f>
        <v>0</v>
      </c>
      <c r="EB315" s="515">
        <f>IF(AND(EB$167&lt;=$E149,EB$167&gt;=EOMONTH($D149,0)),IF($G149="NNN",SUM(Expenses!DZ$14:DZ$18)*$F149,IF($G149="FSG",0,IF($G149="MG",SUMPRODUCT(Expenses!DZ$14:DZ$18,$I149:$I153)*$F149,MAX((Expenses!DZ$15-$K149/12)*$J149*$F149,0)+MAX((Expenses!DZ$14-$K150/12)*$J150*$F149,0)+MAX((Expenses!DZ$17-$K151/12)*$J151*$F149,0)+MAX((Expenses!DZ$16-$K152/12)*$J152*$F149,0)+MAX((Expenses!DZ$18-$K153/12)*$J153*$F149,0)))),0)</f>
        <v>0</v>
      </c>
      <c r="EC315" s="515">
        <f>IF(AND(EC$167&lt;=$E149,EC$167&gt;=EOMONTH($D149,0)),IF($G149="NNN",SUM(Expenses!EA$14:EA$18)*$F149,IF($G149="FSG",0,IF($G149="MG",SUMPRODUCT(Expenses!EA$14:EA$18,$I149:$I153)*$F149,MAX((Expenses!EA$15-$K149/12)*$J149*$F149,0)+MAX((Expenses!EA$14-$K150/12)*$J150*$F149,0)+MAX((Expenses!EA$17-$K151/12)*$J151*$F149,0)+MAX((Expenses!EA$16-$K152/12)*$J152*$F149,0)+MAX((Expenses!EA$18-$K153/12)*$J153*$F149,0)))),0)</f>
        <v>0</v>
      </c>
      <c r="ED315" s="515">
        <f>IF(AND(ED$167&lt;=$E149,ED$167&gt;=EOMONTH($D149,0)),IF($G149="NNN",SUM(Expenses!EB$14:EB$18)*$F149,IF($G149="FSG",0,IF($G149="MG",SUMPRODUCT(Expenses!EB$14:EB$18,$I149:$I153)*$F149,MAX((Expenses!EB$15-$K149/12)*$J149*$F149,0)+MAX((Expenses!EB$14-$K150/12)*$J150*$F149,0)+MAX((Expenses!EB$17-$K151/12)*$J151*$F149,0)+MAX((Expenses!EB$16-$K152/12)*$J152*$F149,0)+MAX((Expenses!EB$18-$K153/12)*$J153*$F149,0)))),0)</f>
        <v>0</v>
      </c>
      <c r="EE315" s="515">
        <f>IF(AND(EE$167&lt;=$E149,EE$167&gt;=EOMONTH($D149,0)),IF($G149="NNN",SUM(Expenses!EC$14:EC$18)*$F149,IF($G149="FSG",0,IF($G149="MG",SUMPRODUCT(Expenses!EC$14:EC$18,$I149:$I153)*$F149,MAX((Expenses!EC$15-$K149/12)*$J149*$F149,0)+MAX((Expenses!EC$14-$K150/12)*$J150*$F149,0)+MAX((Expenses!EC$17-$K151/12)*$J151*$F149,0)+MAX((Expenses!EC$16-$K152/12)*$J152*$F149,0)+MAX((Expenses!EC$18-$K153/12)*$J153*$F149,0)))),0)</f>
        <v>0</v>
      </c>
      <c r="EF315" s="515">
        <f>IF(AND(EF$167&lt;=$E149,EF$167&gt;=EOMONTH($D149,0)),IF($G149="NNN",SUM(Expenses!ED$14:ED$18)*$F149,IF($G149="FSG",0,IF($G149="MG",SUMPRODUCT(Expenses!ED$14:ED$18,$I149:$I153)*$F149,MAX((Expenses!ED$15-$K149/12)*$J149*$F149,0)+MAX((Expenses!ED$14-$K150/12)*$J150*$F149,0)+MAX((Expenses!ED$17-$K151/12)*$J151*$F149,0)+MAX((Expenses!ED$16-$K152/12)*$J152*$F149,0)+MAX((Expenses!ED$18-$K153/12)*$J153*$F149,0)))),0)</f>
        <v>0</v>
      </c>
      <c r="EG315" s="515">
        <f>IF(AND(EG$167&lt;=$E149,EG$167&gt;=EOMONTH($D149,0)),IF($G149="NNN",SUM(Expenses!EE$14:EE$18)*$F149,IF($G149="FSG",0,IF($G149="MG",SUMPRODUCT(Expenses!EE$14:EE$18,$I149:$I153)*$F149,MAX((Expenses!EE$15-$K149/12)*$J149*$F149,0)+MAX((Expenses!EE$14-$K150/12)*$J150*$F149,0)+MAX((Expenses!EE$17-$K151/12)*$J151*$F149,0)+MAX((Expenses!EE$16-$K152/12)*$J152*$F149,0)+MAX((Expenses!EE$18-$K153/12)*$J153*$F149,0)))),0)</f>
        <v>0</v>
      </c>
      <c r="EH315" s="515">
        <f>IF(AND(EH$167&lt;=$E149,EH$167&gt;=EOMONTH($D149,0)),IF($G149="NNN",SUM(Expenses!EF$14:EF$18)*$F149,IF($G149="FSG",0,IF($G149="MG",SUMPRODUCT(Expenses!EF$14:EF$18,$I149:$I153)*$F149,MAX((Expenses!EF$15-$K149/12)*$J149*$F149,0)+MAX((Expenses!EF$14-$K150/12)*$J150*$F149,0)+MAX((Expenses!EF$17-$K151/12)*$J151*$F149,0)+MAX((Expenses!EF$16-$K152/12)*$J152*$F149,0)+MAX((Expenses!EF$18-$K153/12)*$J153*$F149,0)))),0)</f>
        <v>0</v>
      </c>
      <c r="EI315" s="515">
        <f>IF(AND(EI$167&lt;=$E149,EI$167&gt;=EOMONTH($D149,0)),IF($G149="NNN",SUM(Expenses!EG$14:EG$18)*$F149,IF($G149="FSG",0,IF($G149="MG",SUMPRODUCT(Expenses!EG$14:EG$18,$I149:$I153)*$F149,MAX((Expenses!EG$15-$K149/12)*$J149*$F149,0)+MAX((Expenses!EG$14-$K150/12)*$J150*$F149,0)+MAX((Expenses!EG$17-$K151/12)*$J151*$F149,0)+MAX((Expenses!EG$16-$K152/12)*$J152*$F149,0)+MAX((Expenses!EG$18-$K153/12)*$J153*$F149,0)))),0)</f>
        <v>0</v>
      </c>
      <c r="EJ315" s="515">
        <f>IF(AND(EJ$167&lt;=$E149,EJ$167&gt;=EOMONTH($D149,0)),IF($G149="NNN",SUM(Expenses!EH$14:EH$18)*$F149,IF($G149="FSG",0,IF($G149="MG",SUMPRODUCT(Expenses!EH$14:EH$18,$I149:$I153)*$F149,MAX((Expenses!EH$15-$K149/12)*$J149*$F149,0)+MAX((Expenses!EH$14-$K150/12)*$J150*$F149,0)+MAX((Expenses!EH$17-$K151/12)*$J151*$F149,0)+MAX((Expenses!EH$16-$K152/12)*$J152*$F149,0)+MAX((Expenses!EH$18-$K153/12)*$J153*$F149,0)))),0)</f>
        <v>0</v>
      </c>
      <c r="EK315" s="515">
        <f>IF(AND(EK$167&lt;=$E149,EK$167&gt;=EOMONTH($D149,0)),IF($G149="NNN",SUM(Expenses!EI$14:EI$18)*$F149,IF($G149="FSG",0,IF($G149="MG",SUMPRODUCT(Expenses!EI$14:EI$18,$I149:$I153)*$F149,MAX((Expenses!EI$15-$K149/12)*$J149*$F149,0)+MAX((Expenses!EI$14-$K150/12)*$J150*$F149,0)+MAX((Expenses!EI$17-$K151/12)*$J151*$F149,0)+MAX((Expenses!EI$16-$K152/12)*$J152*$F149,0)+MAX((Expenses!EI$18-$K153/12)*$J153*$F149,0)))),0)</f>
        <v>0</v>
      </c>
      <c r="EL315" s="515">
        <f>IF(AND(EL$167&lt;=$E149,EL$167&gt;=EOMONTH($D149,0)),IF($G149="NNN",SUM(Expenses!EJ$14:EJ$18)*$F149,IF($G149="FSG",0,IF($G149="MG",SUMPRODUCT(Expenses!EJ$14:EJ$18,$I149:$I153)*$F149,MAX((Expenses!EJ$15-$K149/12)*$J149*$F149,0)+MAX((Expenses!EJ$14-$K150/12)*$J150*$F149,0)+MAX((Expenses!EJ$17-$K151/12)*$J151*$F149,0)+MAX((Expenses!EJ$16-$K152/12)*$J152*$F149,0)+MAX((Expenses!EJ$18-$K153/12)*$J153*$F149,0)))),0)</f>
        <v>0</v>
      </c>
      <c r="EM315" s="515">
        <f>IF(AND(EM$167&lt;=$E149,EM$167&gt;=EOMONTH($D149,0)),IF($G149="NNN",SUM(Expenses!EK$14:EK$18)*$F149,IF($G149="FSG",0,IF($G149="MG",SUMPRODUCT(Expenses!EK$14:EK$18,$I149:$I153)*$F149,MAX((Expenses!EK$15-$K149/12)*$J149*$F149,0)+MAX((Expenses!EK$14-$K150/12)*$J150*$F149,0)+MAX((Expenses!EK$17-$K151/12)*$J151*$F149,0)+MAX((Expenses!EK$16-$K152/12)*$J152*$F149,0)+MAX((Expenses!EK$18-$K153/12)*$J153*$F149,0)))),0)</f>
        <v>0</v>
      </c>
      <c r="EN315" s="515">
        <f>IF(AND(EN$167&lt;=$E149,EN$167&gt;=EOMONTH($D149,0)),IF($G149="NNN",SUM(Expenses!EL$14:EL$18)*$F149,IF($G149="FSG",0,IF($G149="MG",SUMPRODUCT(Expenses!EL$14:EL$18,$I149:$I153)*$F149,MAX((Expenses!EL$15-$K149/12)*$J149*$F149,0)+MAX((Expenses!EL$14-$K150/12)*$J150*$F149,0)+MAX((Expenses!EL$17-$K151/12)*$J151*$F149,0)+MAX((Expenses!EL$16-$K152/12)*$J152*$F149,0)+MAX((Expenses!EL$18-$K153/12)*$J153*$F149,0)))),0)</f>
        <v>0</v>
      </c>
      <c r="EO315" s="515">
        <f>IF(AND(EO$167&lt;=$E149,EO$167&gt;=EOMONTH($D149,0)),IF($G149="NNN",SUM(Expenses!EM$14:EM$18)*$F149,IF($G149="FSG",0,IF($G149="MG",SUMPRODUCT(Expenses!EM$14:EM$18,$I149:$I153)*$F149,MAX((Expenses!EM$15-$K149/12)*$J149*$F149,0)+MAX((Expenses!EM$14-$K150/12)*$J150*$F149,0)+MAX((Expenses!EM$17-$K151/12)*$J151*$F149,0)+MAX((Expenses!EM$16-$K152/12)*$J152*$F149,0)+MAX((Expenses!EM$18-$K153/12)*$J153*$F149,0)))),0)</f>
        <v>0</v>
      </c>
      <c r="EP315" s="515">
        <f>IF(AND(EP$167&lt;=$E149,EP$167&gt;=EOMONTH($D149,0)),IF($G149="NNN",SUM(Expenses!EN$14:EN$18)*$F149,IF($G149="FSG",0,IF($G149="MG",SUMPRODUCT(Expenses!EN$14:EN$18,$I149:$I153)*$F149,MAX((Expenses!EN$15-$K149/12)*$J149*$F149,0)+MAX((Expenses!EN$14-$K150/12)*$J150*$F149,0)+MAX((Expenses!EN$17-$K151/12)*$J151*$F149,0)+MAX((Expenses!EN$16-$K152/12)*$J152*$F149,0)+MAX((Expenses!EN$18-$K153/12)*$J153*$F149,0)))),0)</f>
        <v>0</v>
      </c>
      <c r="EQ315" s="515">
        <f>IF(AND(EQ$167&lt;=$E149,EQ$167&gt;=EOMONTH($D149,0)),IF($G149="NNN",SUM(Expenses!EO$14:EO$18)*$F149,IF($G149="FSG",0,IF($G149="MG",SUMPRODUCT(Expenses!EO$14:EO$18,$I149:$I153)*$F149,MAX((Expenses!EO$15-$K149/12)*$J149*$F149,0)+MAX((Expenses!EO$14-$K150/12)*$J150*$F149,0)+MAX((Expenses!EO$17-$K151/12)*$J151*$F149,0)+MAX((Expenses!EO$16-$K152/12)*$J152*$F149,0)+MAX((Expenses!EO$18-$K153/12)*$J153*$F149,0)))),0)</f>
        <v>0</v>
      </c>
      <c r="ER315" s="515">
        <f>IF(AND(ER$167&lt;=$E149,ER$167&gt;=EOMONTH($D149,0)),IF($G149="NNN",SUM(Expenses!EP$14:EP$18)*$F149,IF($G149="FSG",0,IF($G149="MG",SUMPRODUCT(Expenses!EP$14:EP$18,$I149:$I153)*$F149,MAX((Expenses!EP$15-$K149/12)*$J149*$F149,0)+MAX((Expenses!EP$14-$K150/12)*$J150*$F149,0)+MAX((Expenses!EP$17-$K151/12)*$J151*$F149,0)+MAX((Expenses!EP$16-$K152/12)*$J152*$F149,0)+MAX((Expenses!EP$18-$K153/12)*$J153*$F149,0)))),0)</f>
        <v>0</v>
      </c>
      <c r="ES315" s="515">
        <f>IF(AND(ES$167&lt;=$E149,ES$167&gt;=EOMONTH($D149,0)),IF($G149="NNN",SUM(Expenses!EQ$14:EQ$18)*$F149,IF($G149="FSG",0,IF($G149="MG",SUMPRODUCT(Expenses!EQ$14:EQ$18,$I149:$I153)*$F149,MAX((Expenses!EQ$15-$K149/12)*$J149*$F149,0)+MAX((Expenses!EQ$14-$K150/12)*$J150*$F149,0)+MAX((Expenses!EQ$17-$K151/12)*$J151*$F149,0)+MAX((Expenses!EQ$16-$K152/12)*$J152*$F149,0)+MAX((Expenses!EQ$18-$K153/12)*$J153*$F149,0)))),0)</f>
        <v>0</v>
      </c>
      <c r="ET315" s="515">
        <f>IF(AND(ET$167&lt;=$E149,ET$167&gt;=EOMONTH($D149,0)),IF($G149="NNN",SUM(Expenses!ER$14:ER$18)*$F149,IF($G149="FSG",0,IF($G149="MG",SUMPRODUCT(Expenses!ER$14:ER$18,$I149:$I153)*$F149,MAX((Expenses!ER$15-$K149/12)*$J149*$F149,0)+MAX((Expenses!ER$14-$K150/12)*$J150*$F149,0)+MAX((Expenses!ER$17-$K151/12)*$J151*$F149,0)+MAX((Expenses!ER$16-$K152/12)*$J152*$F149,0)+MAX((Expenses!ER$18-$K153/12)*$J153*$F149,0)))),0)</f>
        <v>0</v>
      </c>
      <c r="EU315" s="515">
        <f>IF(AND(EU$167&lt;=$E149,EU$167&gt;=EOMONTH($D149,0)),IF($G149="NNN",SUM(Expenses!ES$14:ES$18)*$F149,IF($G149="FSG",0,IF($G149="MG",SUMPRODUCT(Expenses!ES$14:ES$18,$I149:$I153)*$F149,MAX((Expenses!ES$15-$K149/12)*$J149*$F149,0)+MAX((Expenses!ES$14-$K150/12)*$J150*$F149,0)+MAX((Expenses!ES$17-$K151/12)*$J151*$F149,0)+MAX((Expenses!ES$16-$K152/12)*$J152*$F149,0)+MAX((Expenses!ES$18-$K153/12)*$J153*$F149,0)))),0)</f>
        <v>0</v>
      </c>
      <c r="EV315" s="515">
        <f>IF(AND(EV$167&lt;=$E149,EV$167&gt;=EOMONTH($D149,0)),IF($G149="NNN",SUM(Expenses!ET$14:ET$18)*$F149,IF($G149="FSG",0,IF($G149="MG",SUMPRODUCT(Expenses!ET$14:ET$18,$I149:$I153)*$F149,MAX((Expenses!ET$15-$K149/12)*$J149*$F149,0)+MAX((Expenses!ET$14-$K150/12)*$J150*$F149,0)+MAX((Expenses!ET$17-$K151/12)*$J151*$F149,0)+MAX((Expenses!ET$16-$K152/12)*$J152*$F149,0)+MAX((Expenses!ET$18-$K153/12)*$J153*$F149,0)))),0)</f>
        <v>0</v>
      </c>
      <c r="EW315" s="515">
        <f>IF(AND(EW$167&lt;=$E149,EW$167&gt;=EOMONTH($D149,0)),IF($G149="NNN",SUM(Expenses!EU$14:EU$18)*$F149,IF($G149="FSG",0,IF($G149="MG",SUMPRODUCT(Expenses!EU$14:EU$18,$I149:$I153)*$F149,MAX((Expenses!EU$15-$K149/12)*$J149*$F149,0)+MAX((Expenses!EU$14-$K150/12)*$J150*$F149,0)+MAX((Expenses!EU$17-$K151/12)*$J151*$F149,0)+MAX((Expenses!EU$16-$K152/12)*$J152*$F149,0)+MAX((Expenses!EU$18-$K153/12)*$J153*$F149,0)))),0)</f>
        <v>0</v>
      </c>
      <c r="EX315" s="515">
        <f>IF(AND(EX$167&lt;=$E149,EX$167&gt;=EOMONTH($D149,0)),IF($G149="NNN",SUM(Expenses!EV$14:EV$18)*$F149,IF($G149="FSG",0,IF($G149="MG",SUMPRODUCT(Expenses!EV$14:EV$18,$I149:$I153)*$F149,MAX((Expenses!EV$15-$K149/12)*$J149*$F149,0)+MAX((Expenses!EV$14-$K150/12)*$J150*$F149,0)+MAX((Expenses!EV$17-$K151/12)*$J151*$F149,0)+MAX((Expenses!EV$16-$K152/12)*$J152*$F149,0)+MAX((Expenses!EV$18-$K153/12)*$J153*$F149,0)))),0)</f>
        <v>0</v>
      </c>
      <c r="EY315" s="515">
        <f>IF(AND(EY$167&lt;=$E149,EY$167&gt;=EOMONTH($D149,0)),IF($G149="NNN",SUM(Expenses!EW$14:EW$18)*$F149,IF($G149="FSG",0,IF($G149="MG",SUMPRODUCT(Expenses!EW$14:EW$18,$I149:$I153)*$F149,MAX((Expenses!EW$15-$K149/12)*$J149*$F149,0)+MAX((Expenses!EW$14-$K150/12)*$J150*$F149,0)+MAX((Expenses!EW$17-$K151/12)*$J151*$F149,0)+MAX((Expenses!EW$16-$K152/12)*$J152*$F149,0)+MAX((Expenses!EW$18-$K153/12)*$J153*$F149,0)))),0)</f>
        <v>0</v>
      </c>
      <c r="EZ315" s="515">
        <f>IF(AND(EZ$167&lt;=$E149,EZ$167&gt;=EOMONTH($D149,0)),IF($G149="NNN",SUM(Expenses!EX$14:EX$18)*$F149,IF($G149="FSG",0,IF($G149="MG",SUMPRODUCT(Expenses!EX$14:EX$18,$I149:$I153)*$F149,MAX((Expenses!EX$15-$K149/12)*$J149*$F149,0)+MAX((Expenses!EX$14-$K150/12)*$J150*$F149,0)+MAX((Expenses!EX$17-$K151/12)*$J151*$F149,0)+MAX((Expenses!EX$16-$K152/12)*$J152*$F149,0)+MAX((Expenses!EX$18-$K153/12)*$J153*$F149,0)))),0)</f>
        <v>0</v>
      </c>
      <c r="FA315" s="515">
        <f>IF(AND(FA$167&lt;=$E149,FA$167&gt;=EOMONTH($D149,0)),IF($G149="NNN",SUM(Expenses!EY$14:EY$18)*$F149,IF($G149="FSG",0,IF($G149="MG",SUMPRODUCT(Expenses!EY$14:EY$18,$I149:$I153)*$F149,MAX((Expenses!EY$15-$K149/12)*$J149*$F149,0)+MAX((Expenses!EY$14-$K150/12)*$J150*$F149,0)+MAX((Expenses!EY$17-$K151/12)*$J151*$F149,0)+MAX((Expenses!EY$16-$K152/12)*$J152*$F149,0)+MAX((Expenses!EY$18-$K153/12)*$J153*$F149,0)))),0)</f>
        <v>0</v>
      </c>
      <c r="FB315" s="515">
        <f>IF(AND(FB$167&lt;=$E149,FB$167&gt;=EOMONTH($D149,0)),IF($G149="NNN",SUM(Expenses!EZ$14:EZ$18)*$F149,IF($G149="FSG",0,IF($G149="MG",SUMPRODUCT(Expenses!EZ$14:EZ$18,$I149:$I153)*$F149,MAX((Expenses!EZ$15-$K149/12)*$J149*$F149,0)+MAX((Expenses!EZ$14-$K150/12)*$J150*$F149,0)+MAX((Expenses!EZ$17-$K151/12)*$J151*$F149,0)+MAX((Expenses!EZ$16-$K152/12)*$J152*$F149,0)+MAX((Expenses!EZ$18-$K153/12)*$J153*$F149,0)))),0)</f>
        <v>0</v>
      </c>
      <c r="FC315" s="515">
        <f>IF(AND(FC$167&lt;=$E149,FC$167&gt;=EOMONTH($D149,0)),IF($G149="NNN",SUM(Expenses!FA$14:FA$18)*$F149,IF($G149="FSG",0,IF($G149="MG",SUMPRODUCT(Expenses!FA$14:FA$18,$I149:$I153)*$F149,MAX((Expenses!FA$15-$K149/12)*$J149*$F149,0)+MAX((Expenses!FA$14-$K150/12)*$J150*$F149,0)+MAX((Expenses!FA$17-$K151/12)*$J151*$F149,0)+MAX((Expenses!FA$16-$K152/12)*$J152*$F149,0)+MAX((Expenses!FA$18-$K153/12)*$J153*$F149,0)))),0)</f>
        <v>0</v>
      </c>
      <c r="FD315" s="515">
        <f>IF(AND(FD$167&lt;=$E149,FD$167&gt;=EOMONTH($D149,0)),IF($G149="NNN",SUM(Expenses!FB$14:FB$18)*$F149,IF($G149="FSG",0,IF($G149="MG",SUMPRODUCT(Expenses!FB$14:FB$18,$I149:$I153)*$F149,MAX((Expenses!FB$15-$K149/12)*$J149*$F149,0)+MAX((Expenses!FB$14-$K150/12)*$J150*$F149,0)+MAX((Expenses!FB$17-$K151/12)*$J151*$F149,0)+MAX((Expenses!FB$16-$K152/12)*$J152*$F149,0)+MAX((Expenses!FB$18-$K153/12)*$J153*$F149,0)))),0)</f>
        <v>0</v>
      </c>
      <c r="FE315" s="515">
        <f>IF(AND(FE$167&lt;=$E149,FE$167&gt;=EOMONTH($D149,0)),IF($G149="NNN",SUM(Expenses!FC$14:FC$18)*$F149,IF($G149="FSG",0,IF($G149="MG",SUMPRODUCT(Expenses!FC$14:FC$18,$I149:$I153)*$F149,MAX((Expenses!FC$15-$K149/12)*$J149*$F149,0)+MAX((Expenses!FC$14-$K150/12)*$J150*$F149,0)+MAX((Expenses!FC$17-$K151/12)*$J151*$F149,0)+MAX((Expenses!FC$16-$K152/12)*$J152*$F149,0)+MAX((Expenses!FC$18-$K153/12)*$J153*$F149,0)))),0)</f>
        <v>0</v>
      </c>
      <c r="FF315" s="515">
        <f>IF(AND(FF$167&lt;=$E149,FF$167&gt;=EOMONTH($D149,0)),IF($G149="NNN",SUM(Expenses!FD$14:FD$18)*$F149,IF($G149="FSG",0,IF($G149="MG",SUMPRODUCT(Expenses!FD$14:FD$18,$I149:$I153)*$F149,MAX((Expenses!FD$15-$K149/12)*$J149*$F149,0)+MAX((Expenses!FD$14-$K150/12)*$J150*$F149,0)+MAX((Expenses!FD$17-$K151/12)*$J151*$F149,0)+MAX((Expenses!FD$16-$K152/12)*$J152*$F149,0)+MAX((Expenses!FD$18-$K153/12)*$J153*$F149,0)))),0)</f>
        <v>0</v>
      </c>
      <c r="FG315" s="515">
        <f>IF(AND(FG$167&lt;=$E149,FG$167&gt;=EOMONTH($D149,0)),IF($G149="NNN",SUM(Expenses!FE$14:FE$18)*$F149,IF($G149="FSG",0,IF($G149="MG",SUMPRODUCT(Expenses!FE$14:FE$18,$I149:$I153)*$F149,MAX((Expenses!FE$15-$K149/12)*$J149*$F149,0)+MAX((Expenses!FE$14-$K150/12)*$J150*$F149,0)+MAX((Expenses!FE$17-$K151/12)*$J151*$F149,0)+MAX((Expenses!FE$16-$K152/12)*$J152*$F149,0)+MAX((Expenses!FE$18-$K153/12)*$J153*$F149,0)))),0)</f>
        <v>0</v>
      </c>
      <c r="FH315" s="515">
        <f>IF(AND(FH$167&lt;=$E149,FH$167&gt;=EOMONTH($D149,0)),IF($G149="NNN",SUM(Expenses!FF$14:FF$18)*$F149,IF($G149="FSG",0,IF($G149="MG",SUMPRODUCT(Expenses!FF$14:FF$18,$I149:$I153)*$F149,MAX((Expenses!FF$15-$K149/12)*$J149*$F149,0)+MAX((Expenses!FF$14-$K150/12)*$J150*$F149,0)+MAX((Expenses!FF$17-$K151/12)*$J151*$F149,0)+MAX((Expenses!FF$16-$K152/12)*$J152*$F149,0)+MAX((Expenses!FF$18-$K153/12)*$J153*$F149,0)))),0)</f>
        <v>0</v>
      </c>
      <c r="FI315" s="515">
        <f>IF(AND(FI$167&lt;=$E149,FI$167&gt;=EOMONTH($D149,0)),IF($G149="NNN",SUM(Expenses!FG$14:FG$18)*$F149,IF($G149="FSG",0,IF($G149="MG",SUMPRODUCT(Expenses!FG$14:FG$18,$I149:$I153)*$F149,MAX((Expenses!FG$15-$K149/12)*$J149*$F149,0)+MAX((Expenses!FG$14-$K150/12)*$J150*$F149,0)+MAX((Expenses!FG$17-$K151/12)*$J151*$F149,0)+MAX((Expenses!FG$16-$K152/12)*$J152*$F149,0)+MAX((Expenses!FG$18-$K153/12)*$J153*$F149,0)))),0)</f>
        <v>0</v>
      </c>
      <c r="FJ315" s="515">
        <f>IF(AND(FJ$167&lt;=$E149,FJ$167&gt;=EOMONTH($D149,0)),IF($G149="NNN",SUM(Expenses!FH$14:FH$18)*$F149,IF($G149="FSG",0,IF($G149="MG",SUMPRODUCT(Expenses!FH$14:FH$18,$I149:$I153)*$F149,MAX((Expenses!FH$15-$K149/12)*$J149*$F149,0)+MAX((Expenses!FH$14-$K150/12)*$J150*$F149,0)+MAX((Expenses!FH$17-$K151/12)*$J151*$F149,0)+MAX((Expenses!FH$16-$K152/12)*$J152*$F149,0)+MAX((Expenses!FH$18-$K153/12)*$J153*$F149,0)))),0)</f>
        <v>0</v>
      </c>
      <c r="FK315" s="515">
        <f>IF(AND(FK$167&lt;=$E149,FK$167&gt;=EOMONTH($D149,0)),IF($G149="NNN",SUM(Expenses!FI$14:FI$18)*$F149,IF($G149="FSG",0,IF($G149="MG",SUMPRODUCT(Expenses!FI$14:FI$18,$I149:$I153)*$F149,MAX((Expenses!FI$15-$K149/12)*$J149*$F149,0)+MAX((Expenses!FI$14-$K150/12)*$J150*$F149,0)+MAX((Expenses!FI$17-$K151/12)*$J151*$F149,0)+MAX((Expenses!FI$16-$K152/12)*$J152*$F149,0)+MAX((Expenses!FI$18-$K153/12)*$J153*$F149,0)))),0)</f>
        <v>0</v>
      </c>
      <c r="FL315" s="515">
        <f>IF(AND(FL$167&lt;=$E149,FL$167&gt;=EOMONTH($D149,0)),IF($G149="NNN",SUM(Expenses!FJ$14:FJ$18)*$F149,IF($G149="FSG",0,IF($G149="MG",SUMPRODUCT(Expenses!FJ$14:FJ$18,$I149:$I153)*$F149,MAX((Expenses!FJ$15-$K149/12)*$J149*$F149,0)+MAX((Expenses!FJ$14-$K150/12)*$J150*$F149,0)+MAX((Expenses!FJ$17-$K151/12)*$J151*$F149,0)+MAX((Expenses!FJ$16-$K152/12)*$J152*$F149,0)+MAX((Expenses!FJ$18-$K153/12)*$J153*$F149,0)))),0)</f>
        <v>0</v>
      </c>
      <c r="FM315" s="515">
        <f>IF(AND(FM$167&lt;=$E149,FM$167&gt;=EOMONTH($D149,0)),IF($G149="NNN",SUM(Expenses!FK$14:FK$18)*$F149,IF($G149="FSG",0,IF($G149="MG",SUMPRODUCT(Expenses!FK$14:FK$18,$I149:$I153)*$F149,MAX((Expenses!FK$15-$K149/12)*$J149*$F149,0)+MAX((Expenses!FK$14-$K150/12)*$J150*$F149,0)+MAX((Expenses!FK$17-$K151/12)*$J151*$F149,0)+MAX((Expenses!FK$16-$K152/12)*$J152*$F149,0)+MAX((Expenses!FK$18-$K153/12)*$J153*$F149,0)))),0)</f>
        <v>0</v>
      </c>
      <c r="FN315" s="515">
        <f>IF(AND(FN$167&lt;=$E149,FN$167&gt;=EOMONTH($D149,0)),IF($G149="NNN",SUM(Expenses!FL$14:FL$18)*$F149,IF($G149="FSG",0,IF($G149="MG",SUMPRODUCT(Expenses!FL$14:FL$18,$I149:$I153)*$F149,MAX((Expenses!FL$15-$K149/12)*$J149*$F149,0)+MAX((Expenses!FL$14-$K150/12)*$J150*$F149,0)+MAX((Expenses!FL$17-$K151/12)*$J151*$F149,0)+MAX((Expenses!FL$16-$K152/12)*$J152*$F149,0)+MAX((Expenses!FL$18-$K153/12)*$J153*$F149,0)))),0)</f>
        <v>0</v>
      </c>
      <c r="FO315" s="515">
        <f>IF(AND(FO$167&lt;=$E149,FO$167&gt;=EOMONTH($D149,0)),IF($G149="NNN",SUM(Expenses!FM$14:FM$18)*$F149,IF($G149="FSG",0,IF($G149="MG",SUMPRODUCT(Expenses!FM$14:FM$18,$I149:$I153)*$F149,MAX((Expenses!FM$15-$K149/12)*$J149*$F149,0)+MAX((Expenses!FM$14-$K150/12)*$J150*$F149,0)+MAX((Expenses!FM$17-$K151/12)*$J151*$F149,0)+MAX((Expenses!FM$16-$K152/12)*$J152*$F149,0)+MAX((Expenses!FM$18-$K153/12)*$J153*$F149,0)))),0)</f>
        <v>0</v>
      </c>
      <c r="FP315" s="515">
        <f>IF(AND(FP$167&lt;=$E149,FP$167&gt;=EOMONTH($D149,0)),IF($G149="NNN",SUM(Expenses!FN$14:FN$18)*$F149,IF($G149="FSG",0,IF($G149="MG",SUMPRODUCT(Expenses!FN$14:FN$18,$I149:$I153)*$F149,MAX((Expenses!FN$15-$K149/12)*$J149*$F149,0)+MAX((Expenses!FN$14-$K150/12)*$J150*$F149,0)+MAX((Expenses!FN$17-$K151/12)*$J151*$F149,0)+MAX((Expenses!FN$16-$K152/12)*$J152*$F149,0)+MAX((Expenses!FN$18-$K153/12)*$J153*$F149,0)))),0)</f>
        <v>0</v>
      </c>
      <c r="FQ315" s="515">
        <f>IF(AND(FQ$167&lt;=$E149,FQ$167&gt;=EOMONTH($D149,0)),IF($G149="NNN",SUM(Expenses!FO$14:FO$18)*$F149,IF($G149="FSG",0,IF($G149="MG",SUMPRODUCT(Expenses!FO$14:FO$18,$I149:$I153)*$F149,MAX((Expenses!FO$15-$K149/12)*$J149*$F149,0)+MAX((Expenses!FO$14-$K150/12)*$J150*$F149,0)+MAX((Expenses!FO$17-$K151/12)*$J151*$F149,0)+MAX((Expenses!FO$16-$K152/12)*$J152*$F149,0)+MAX((Expenses!FO$18-$K153/12)*$J153*$F149,0)))),0)</f>
        <v>0</v>
      </c>
      <c r="FR315" s="515">
        <f>IF(AND(FR$167&lt;=$E149,FR$167&gt;=EOMONTH($D149,0)),IF($G149="NNN",SUM(Expenses!FP$14:FP$18)*$F149,IF($G149="FSG",0,IF($G149="MG",SUMPRODUCT(Expenses!FP$14:FP$18,$I149:$I153)*$F149,MAX((Expenses!FP$15-$K149/12)*$J149*$F149,0)+MAX((Expenses!FP$14-$K150/12)*$J150*$F149,0)+MAX((Expenses!FP$17-$K151/12)*$J151*$F149,0)+MAX((Expenses!FP$16-$K152/12)*$J152*$F149,0)+MAX((Expenses!FP$18-$K153/12)*$J153*$F149,0)))),0)</f>
        <v>0</v>
      </c>
      <c r="FS315" s="515">
        <f>IF(AND(FS$167&lt;=$E149,FS$167&gt;=EOMONTH($D149,0)),IF($G149="NNN",SUM(Expenses!FQ$14:FQ$18)*$F149,IF($G149="FSG",0,IF($G149="MG",SUMPRODUCT(Expenses!FQ$14:FQ$18,$I149:$I153)*$F149,MAX((Expenses!FQ$15-$K149/12)*$J149*$F149,0)+MAX((Expenses!FQ$14-$K150/12)*$J150*$F149,0)+MAX((Expenses!FQ$17-$K151/12)*$J151*$F149,0)+MAX((Expenses!FQ$16-$K152/12)*$J152*$F149,0)+MAX((Expenses!FQ$18-$K153/12)*$J153*$F149,0)))),0)</f>
        <v>0</v>
      </c>
      <c r="FT315" s="515">
        <f>IF(AND(FT$167&lt;=$E149,FT$167&gt;=EOMONTH($D149,0)),IF($G149="NNN",SUM(Expenses!FR$14:FR$18)*$F149,IF($G149="FSG",0,IF($G149="MG",SUMPRODUCT(Expenses!FR$14:FR$18,$I149:$I153)*$F149,MAX((Expenses!FR$15-$K149/12)*$J149*$F149,0)+MAX((Expenses!FR$14-$K150/12)*$J150*$F149,0)+MAX((Expenses!FR$17-$K151/12)*$J151*$F149,0)+MAX((Expenses!FR$16-$K152/12)*$J152*$F149,0)+MAX((Expenses!FR$18-$K153/12)*$J153*$F149,0)))),0)</f>
        <v>0</v>
      </c>
      <c r="FU315" s="515">
        <f>IF(AND(FU$167&lt;=$E149,FU$167&gt;=EOMONTH($D149,0)),IF($G149="NNN",SUM(Expenses!FS$14:FS$18)*$F149,IF($G149="FSG",0,IF($G149="MG",SUMPRODUCT(Expenses!FS$14:FS$18,$I149:$I153)*$F149,MAX((Expenses!FS$15-$K149/12)*$J149*$F149,0)+MAX((Expenses!FS$14-$K150/12)*$J150*$F149,0)+MAX((Expenses!FS$17-$K151/12)*$J151*$F149,0)+MAX((Expenses!FS$16-$K152/12)*$J152*$F149,0)+MAX((Expenses!FS$18-$K153/12)*$J153*$F149,0)))),0)</f>
        <v>0</v>
      </c>
      <c r="FV315" s="515">
        <f>IF(AND(FV$167&lt;=$E149,FV$167&gt;=EOMONTH($D149,0)),IF($G149="NNN",SUM(Expenses!FT$14:FT$18)*$F149,IF($G149="FSG",0,IF($G149="MG",SUMPRODUCT(Expenses!FT$14:FT$18,$I149:$I153)*$F149,MAX((Expenses!FT$15-$K149/12)*$J149*$F149,0)+MAX((Expenses!FT$14-$K150/12)*$J150*$F149,0)+MAX((Expenses!FT$17-$K151/12)*$J151*$F149,0)+MAX((Expenses!FT$16-$K152/12)*$J152*$F149,0)+MAX((Expenses!FT$18-$K153/12)*$J153*$F149,0)))),0)</f>
        <v>0</v>
      </c>
      <c r="FW315" s="515">
        <f>IF(AND(FW$167&lt;=$E149,FW$167&gt;=EOMONTH($D149,0)),IF($G149="NNN",SUM(Expenses!FU$14:FU$18)*$F149,IF($G149="FSG",0,IF($G149="MG",SUMPRODUCT(Expenses!FU$14:FU$18,$I149:$I153)*$F149,MAX((Expenses!FU$15-$K149/12)*$J149*$F149,0)+MAX((Expenses!FU$14-$K150/12)*$J150*$F149,0)+MAX((Expenses!FU$17-$K151/12)*$J151*$F149,0)+MAX((Expenses!FU$16-$K152/12)*$J152*$F149,0)+MAX((Expenses!FU$18-$K153/12)*$J153*$F149,0)))),0)</f>
        <v>0</v>
      </c>
      <c r="FX315" s="515">
        <f>IF(AND(FX$167&lt;=$E149,FX$167&gt;=EOMONTH($D149,0)),IF($G149="NNN",SUM(Expenses!FV$14:FV$18)*$F149,IF($G149="FSG",0,IF($G149="MG",SUMPRODUCT(Expenses!FV$14:FV$18,$I149:$I153)*$F149,MAX((Expenses!FV$15-$K149/12)*$J149*$F149,0)+MAX((Expenses!FV$14-$K150/12)*$J150*$F149,0)+MAX((Expenses!FV$17-$K151/12)*$J151*$F149,0)+MAX((Expenses!FV$16-$K152/12)*$J152*$F149,0)+MAX((Expenses!FV$18-$K153/12)*$J153*$F149,0)))),0)</f>
        <v>0</v>
      </c>
      <c r="FY315" s="515">
        <f>IF(AND(FY$167&lt;=$E149,FY$167&gt;=EOMONTH($D149,0)),IF($G149="NNN",SUM(Expenses!FW$14:FW$18)*$F149,IF($G149="FSG",0,IF($G149="MG",SUMPRODUCT(Expenses!FW$14:FW$18,$I149:$I153)*$F149,MAX((Expenses!FW$15-$K149/12)*$J149*$F149,0)+MAX((Expenses!FW$14-$K150/12)*$J150*$F149,0)+MAX((Expenses!FW$17-$K151/12)*$J151*$F149,0)+MAX((Expenses!FW$16-$K152/12)*$J152*$F149,0)+MAX((Expenses!FW$18-$K153/12)*$J153*$F149,0)))),0)</f>
        <v>0</v>
      </c>
      <c r="FZ315" s="515">
        <f>IF(AND(FZ$167&lt;=$E149,FZ$167&gt;=EOMONTH($D149,0)),IF($G149="NNN",SUM(Expenses!FX$14:FX$18)*$F149,IF($G149="FSG",0,IF($G149="MG",SUMPRODUCT(Expenses!FX$14:FX$18,$I149:$I153)*$F149,MAX((Expenses!FX$15-$K149/12)*$J149*$F149,0)+MAX((Expenses!FX$14-$K150/12)*$J150*$F149,0)+MAX((Expenses!FX$17-$K151/12)*$J151*$F149,0)+MAX((Expenses!FX$16-$K152/12)*$J152*$F149,0)+MAX((Expenses!FX$18-$K153/12)*$J153*$F149,0)))),0)</f>
        <v>0</v>
      </c>
      <c r="GA315" s="515">
        <f>IF(AND(GA$167&lt;=$E149,GA$167&gt;=EOMONTH($D149,0)),IF($G149="NNN",SUM(Expenses!FY$14:FY$18)*$F149,IF($G149="FSG",0,IF($G149="MG",SUMPRODUCT(Expenses!FY$14:FY$18,$I149:$I153)*$F149,MAX((Expenses!FY$15-$K149/12)*$J149*$F149,0)+MAX((Expenses!FY$14-$K150/12)*$J150*$F149,0)+MAX((Expenses!FY$17-$K151/12)*$J151*$F149,0)+MAX((Expenses!FY$16-$K152/12)*$J152*$F149,0)+MAX((Expenses!FY$18-$K153/12)*$J153*$F149,0)))),0)</f>
        <v>0</v>
      </c>
      <c r="GB315" s="515">
        <f>IF(AND(GB$167&lt;=$E149,GB$167&gt;=EOMONTH($D149,0)),IF($G149="NNN",SUM(Expenses!FZ$14:FZ$18)*$F149,IF($G149="FSG",0,IF($G149="MG",SUMPRODUCT(Expenses!FZ$14:FZ$18,$I149:$I153)*$F149,MAX((Expenses!FZ$15-$K149/12)*$J149*$F149,0)+MAX((Expenses!FZ$14-$K150/12)*$J150*$F149,0)+MAX((Expenses!FZ$17-$K151/12)*$J151*$F149,0)+MAX((Expenses!FZ$16-$K152/12)*$J152*$F149,0)+MAX((Expenses!FZ$18-$K153/12)*$J153*$F149,0)))),0)</f>
        <v>0</v>
      </c>
      <c r="GC315" s="515">
        <f>IF(AND(GC$167&lt;=$E149,GC$167&gt;=EOMONTH($D149,0)),IF($G149="NNN",SUM(Expenses!GA$14:GA$18)*$F149,IF($G149="FSG",0,IF($G149="MG",SUMPRODUCT(Expenses!GA$14:GA$18,$I149:$I153)*$F149,MAX((Expenses!GA$15-$K149/12)*$J149*$F149,0)+MAX((Expenses!GA$14-$K150/12)*$J150*$F149,0)+MAX((Expenses!GA$17-$K151/12)*$J151*$F149,0)+MAX((Expenses!GA$16-$K152/12)*$J152*$F149,0)+MAX((Expenses!GA$18-$K153/12)*$J153*$F149,0)))),0)</f>
        <v>0</v>
      </c>
      <c r="GD315" s="515">
        <f>IF(AND(GD$167&lt;=$E149,GD$167&gt;=EOMONTH($D149,0)),IF($G149="NNN",SUM(Expenses!GB$14:GB$18)*$F149,IF($G149="FSG",0,IF($G149="MG",SUMPRODUCT(Expenses!GB$14:GB$18,$I149:$I153)*$F149,MAX((Expenses!GB$15-$K149/12)*$J149*$F149,0)+MAX((Expenses!GB$14-$K150/12)*$J150*$F149,0)+MAX((Expenses!GB$17-$K151/12)*$J151*$F149,0)+MAX((Expenses!GB$16-$K152/12)*$J152*$F149,0)+MAX((Expenses!GB$18-$K153/12)*$J153*$F149,0)))),0)</f>
        <v>0</v>
      </c>
      <c r="GE315" s="515">
        <f>IF(AND(GE$167&lt;=$E149,GE$167&gt;=EOMONTH($D149,0)),IF($G149="NNN",SUM(Expenses!GC$14:GC$18)*$F149,IF($G149="FSG",0,IF($G149="MG",SUMPRODUCT(Expenses!GC$14:GC$18,$I149:$I153)*$F149,MAX((Expenses!GC$15-$K149/12)*$J149*$F149,0)+MAX((Expenses!GC$14-$K150/12)*$J150*$F149,0)+MAX((Expenses!GC$17-$K151/12)*$J151*$F149,0)+MAX((Expenses!GC$16-$K152/12)*$J152*$F149,0)+MAX((Expenses!GC$18-$K153/12)*$J153*$F149,0)))),0)</f>
        <v>0</v>
      </c>
      <c r="GF315" s="515">
        <f>IF(AND(GF$167&lt;=$E149,GF$167&gt;=EOMONTH($D149,0)),IF($G149="NNN",SUM(Expenses!GD$14:GD$18)*$F149,IF($G149="FSG",0,IF($G149="MG",SUMPRODUCT(Expenses!GD$14:GD$18,$I149:$I153)*$F149,MAX((Expenses!GD$15-$K149/12)*$J149*$F149,0)+MAX((Expenses!GD$14-$K150/12)*$J150*$F149,0)+MAX((Expenses!GD$17-$K151/12)*$J151*$F149,0)+MAX((Expenses!GD$16-$K152/12)*$J152*$F149,0)+MAX((Expenses!GD$18-$K153/12)*$J153*$F149,0)))),0)</f>
        <v>0</v>
      </c>
      <c r="GG315" s="515">
        <f>IF(AND(GG$167&lt;=$E149,GG$167&gt;=EOMONTH($D149,0)),IF($G149="NNN",SUM(Expenses!GE$14:GE$18)*$F149,IF($G149="FSG",0,IF($G149="MG",SUMPRODUCT(Expenses!GE$14:GE$18,$I149:$I153)*$F149,MAX((Expenses!GE$15-$K149/12)*$J149*$F149,0)+MAX((Expenses!GE$14-$K150/12)*$J150*$F149,0)+MAX((Expenses!GE$17-$K151/12)*$J151*$F149,0)+MAX((Expenses!GE$16-$K152/12)*$J152*$F149,0)+MAX((Expenses!GE$18-$K153/12)*$J153*$F149,0)))),0)</f>
        <v>0</v>
      </c>
      <c r="GH315" s="515">
        <f>IF(AND(GH$167&lt;=$E149,GH$167&gt;=EOMONTH($D149,0)),IF($G149="NNN",SUM(Expenses!GF$14:GF$18)*$F149,IF($G149="FSG",0,IF($G149="MG",SUMPRODUCT(Expenses!GF$14:GF$18,$I149:$I153)*$F149,MAX((Expenses!GF$15-$K149/12)*$J149*$F149,0)+MAX((Expenses!GF$14-$K150/12)*$J150*$F149,0)+MAX((Expenses!GF$17-$K151/12)*$J151*$F149,0)+MAX((Expenses!GF$16-$K152/12)*$J152*$F149,0)+MAX((Expenses!GF$18-$K153/12)*$J153*$F149,0)))),0)</f>
        <v>0</v>
      </c>
      <c r="GI315" s="515">
        <f>IF(AND(GI$167&lt;=$E149,GI$167&gt;=EOMONTH($D149,0)),IF($G149="NNN",SUM(Expenses!GG$14:GG$18)*$F149,IF($G149="FSG",0,IF($G149="MG",SUMPRODUCT(Expenses!GG$14:GG$18,$I149:$I153)*$F149,MAX((Expenses!GG$15-$K149/12)*$J149*$F149,0)+MAX((Expenses!GG$14-$K150/12)*$J150*$F149,0)+MAX((Expenses!GG$17-$K151/12)*$J151*$F149,0)+MAX((Expenses!GG$16-$K152/12)*$J152*$F149,0)+MAX((Expenses!GG$18-$K153/12)*$J153*$F149,0)))),0)</f>
        <v>0</v>
      </c>
      <c r="GJ315" s="515">
        <f>IF(AND(GJ$167&lt;=$E149,GJ$167&gt;=EOMONTH($D149,0)),IF($G149="NNN",SUM(Expenses!GH$14:GH$18)*$F149,IF($G149="FSG",0,IF($G149="MG",SUMPRODUCT(Expenses!GH$14:GH$18,$I149:$I153)*$F149,MAX((Expenses!GH$15-$K149/12)*$J149*$F149,0)+MAX((Expenses!GH$14-$K150/12)*$J150*$F149,0)+MAX((Expenses!GH$17-$K151/12)*$J151*$F149,0)+MAX((Expenses!GH$16-$K152/12)*$J152*$F149,0)+MAX((Expenses!GH$18-$K153/12)*$J153*$F149,0)))),0)</f>
        <v>0</v>
      </c>
      <c r="GK315" s="515">
        <f>IF(AND(GK$167&lt;=$E149,GK$167&gt;=EOMONTH($D149,0)),IF($G149="NNN",SUM(Expenses!GI$14:GI$18)*$F149,IF($G149="FSG",0,IF($G149="MG",SUMPRODUCT(Expenses!GI$14:GI$18,$I149:$I153)*$F149,MAX((Expenses!GI$15-$K149/12)*$J149*$F149,0)+MAX((Expenses!GI$14-$K150/12)*$J150*$F149,0)+MAX((Expenses!GI$17-$K151/12)*$J151*$F149,0)+MAX((Expenses!GI$16-$K152/12)*$J152*$F149,0)+MAX((Expenses!GI$18-$K153/12)*$J153*$F149,0)))),0)</f>
        <v>0</v>
      </c>
      <c r="GL315" s="515">
        <f>IF(AND(GL$167&lt;=$E149,GL$167&gt;=EOMONTH($D149,0)),IF($G149="NNN",SUM(Expenses!GJ$14:GJ$18)*$F149,IF($G149="FSG",0,IF($G149="MG",SUMPRODUCT(Expenses!GJ$14:GJ$18,$I149:$I153)*$F149,MAX((Expenses!GJ$15-$K149/12)*$J149*$F149,0)+MAX((Expenses!GJ$14-$K150/12)*$J150*$F149,0)+MAX((Expenses!GJ$17-$K151/12)*$J151*$F149,0)+MAX((Expenses!GJ$16-$K152/12)*$J152*$F149,0)+MAX((Expenses!GJ$18-$K153/12)*$J153*$F149,0)))),0)</f>
        <v>0</v>
      </c>
      <c r="GM315" s="515">
        <f>IF(AND(GM$167&lt;=$E149,GM$167&gt;=EOMONTH($D149,0)),IF($G149="NNN",SUM(Expenses!GK$14:GK$18)*$F149,IF($G149="FSG",0,IF($G149="MG",SUMPRODUCT(Expenses!GK$14:GK$18,$I149:$I153)*$F149,MAX((Expenses!GK$15-$K149/12)*$J149*$F149,0)+MAX((Expenses!GK$14-$K150/12)*$J150*$F149,0)+MAX((Expenses!GK$17-$K151/12)*$J151*$F149,0)+MAX((Expenses!GK$16-$K152/12)*$J152*$F149,0)+MAX((Expenses!GK$18-$K153/12)*$J153*$F149,0)))),0)</f>
        <v>0</v>
      </c>
      <c r="GN315" s="515">
        <f>IF(AND(GN$167&lt;=$E149,GN$167&gt;=EOMONTH($D149,0)),IF($G149="NNN",SUM(Expenses!GL$14:GL$18)*$F149,IF($G149="FSG",0,IF($G149="MG",SUMPRODUCT(Expenses!GL$14:GL$18,$I149:$I153)*$F149,MAX((Expenses!GL$15-$K149/12)*$J149*$F149,0)+MAX((Expenses!GL$14-$K150/12)*$J150*$F149,0)+MAX((Expenses!GL$17-$K151/12)*$J151*$F149,0)+MAX((Expenses!GL$16-$K152/12)*$J152*$F149,0)+MAX((Expenses!GL$18-$K153/12)*$J153*$F149,0)))),0)</f>
        <v>0</v>
      </c>
      <c r="GO315" s="515">
        <f>IF(AND(GO$167&lt;=$E149,GO$167&gt;=EOMONTH($D149,0)),IF($G149="NNN",SUM(Expenses!GM$14:GM$18)*$F149,IF($G149="FSG",0,IF($G149="MG",SUMPRODUCT(Expenses!GM$14:GM$18,$I149:$I153)*$F149,MAX((Expenses!GM$15-$K149/12)*$J149*$F149,0)+MAX((Expenses!GM$14-$K150/12)*$J150*$F149,0)+MAX((Expenses!GM$17-$K151/12)*$J151*$F149,0)+MAX((Expenses!GM$16-$K152/12)*$J152*$F149,0)+MAX((Expenses!GM$18-$K153/12)*$J153*$F149,0)))),0)</f>
        <v>0</v>
      </c>
      <c r="GP315" s="515">
        <f>IF(AND(GP$167&lt;=$E149,GP$167&gt;=EOMONTH($D149,0)),IF($G149="NNN",SUM(Expenses!GN$14:GN$18)*$F149,IF($G149="FSG",0,IF($G149="MG",SUMPRODUCT(Expenses!GN$14:GN$18,$I149:$I153)*$F149,MAX((Expenses!GN$15-$K149/12)*$J149*$F149,0)+MAX((Expenses!GN$14-$K150/12)*$J150*$F149,0)+MAX((Expenses!GN$17-$K151/12)*$J151*$F149,0)+MAX((Expenses!GN$16-$K152/12)*$J152*$F149,0)+MAX((Expenses!GN$18-$K153/12)*$J153*$F149,0)))),0)</f>
        <v>0</v>
      </c>
      <c r="GQ315" s="515">
        <f>IF(AND(GQ$167&lt;=$E149,GQ$167&gt;=EOMONTH($D149,0)),IF($G149="NNN",SUM(Expenses!GO$14:GO$18)*$F149,IF($G149="FSG",0,IF($G149="MG",SUMPRODUCT(Expenses!GO$14:GO$18,$I149:$I153)*$F149,MAX((Expenses!GO$15-$K149/12)*$J149*$F149,0)+MAX((Expenses!GO$14-$K150/12)*$J150*$F149,0)+MAX((Expenses!GO$17-$K151/12)*$J151*$F149,0)+MAX((Expenses!GO$16-$K152/12)*$J152*$F149,0)+MAX((Expenses!GO$18-$K153/12)*$J153*$F149,0)))),0)</f>
        <v>0</v>
      </c>
      <c r="GR315" s="515">
        <f>IF(AND(GR$167&lt;=$E149,GR$167&gt;=EOMONTH($D149,0)),IF($G149="NNN",SUM(Expenses!GP$14:GP$18)*$F149,IF($G149="FSG",0,IF($G149="MG",SUMPRODUCT(Expenses!GP$14:GP$18,$I149:$I153)*$F149,MAX((Expenses!GP$15-$K149/12)*$J149*$F149,0)+MAX((Expenses!GP$14-$K150/12)*$J150*$F149,0)+MAX((Expenses!GP$17-$K151/12)*$J151*$F149,0)+MAX((Expenses!GP$16-$K152/12)*$J152*$F149,0)+MAX((Expenses!GP$18-$K153/12)*$J153*$F149,0)))),0)</f>
        <v>0</v>
      </c>
      <c r="GS315" s="515">
        <f>IF(AND(GS$167&lt;=$E149,GS$167&gt;=EOMONTH($D149,0)),IF($G149="NNN",SUM(Expenses!GQ$14:GQ$18)*$F149,IF($G149="FSG",0,IF($G149="MG",SUMPRODUCT(Expenses!GQ$14:GQ$18,$I149:$I153)*$F149,MAX((Expenses!GQ$15-$K149/12)*$J149*$F149,0)+MAX((Expenses!GQ$14-$K150/12)*$J150*$F149,0)+MAX((Expenses!GQ$17-$K151/12)*$J151*$F149,0)+MAX((Expenses!GQ$16-$K152/12)*$J152*$F149,0)+MAX((Expenses!GQ$18-$K153/12)*$J153*$F149,0)))),0)</f>
        <v>0</v>
      </c>
      <c r="GT315" s="515">
        <f>IF(AND(GT$167&lt;=$E149,GT$167&gt;=EOMONTH($D149,0)),IF($G149="NNN",SUM(Expenses!GR$14:GR$18)*$F149,IF($G149="FSG",0,IF($G149="MG",SUMPRODUCT(Expenses!GR$14:GR$18,$I149:$I153)*$F149,MAX((Expenses!GR$15-$K149/12)*$J149*$F149,0)+MAX((Expenses!GR$14-$K150/12)*$J150*$F149,0)+MAX((Expenses!GR$17-$K151/12)*$J151*$F149,0)+MAX((Expenses!GR$16-$K152/12)*$J152*$F149,0)+MAX((Expenses!GR$18-$K153/12)*$J153*$F149,0)))),0)</f>
        <v>0</v>
      </c>
      <c r="GU315" s="515">
        <f>IF(AND(GU$167&lt;=$E149,GU$167&gt;=EOMONTH($D149,0)),IF($G149="NNN",SUM(Expenses!GS$14:GS$18)*$F149,IF($G149="FSG",0,IF($G149="MG",SUMPRODUCT(Expenses!GS$14:GS$18,$I149:$I153)*$F149,MAX((Expenses!GS$15-$K149/12)*$J149*$F149,0)+MAX((Expenses!GS$14-$K150/12)*$J150*$F149,0)+MAX((Expenses!GS$17-$K151/12)*$J151*$F149,0)+MAX((Expenses!GS$16-$K152/12)*$J152*$F149,0)+MAX((Expenses!GS$18-$K153/12)*$J153*$F149,0)))),0)</f>
        <v>0</v>
      </c>
      <c r="GV315" s="515">
        <f>IF(AND(GV$167&lt;=$E149,GV$167&gt;=EOMONTH($D149,0)),IF($G149="NNN",SUM(Expenses!GT$14:GT$18)*$F149,IF($G149="FSG",0,IF($G149="MG",SUMPRODUCT(Expenses!GT$14:GT$18,$I149:$I153)*$F149,MAX((Expenses!GT$15-$K149/12)*$J149*$F149,0)+MAX((Expenses!GT$14-$K150/12)*$J150*$F149,0)+MAX((Expenses!GT$17-$K151/12)*$J151*$F149,0)+MAX((Expenses!GT$16-$K152/12)*$J152*$F149,0)+MAX((Expenses!GT$18-$K153/12)*$J153*$F149,0)))),0)</f>
        <v>0</v>
      </c>
      <c r="GW315" s="515">
        <f>IF(AND(GW$167&lt;=$E149,GW$167&gt;=EOMONTH($D149,0)),IF($G149="NNN",SUM(Expenses!GU$14:GU$18)*$F149,IF($G149="FSG",0,IF($G149="MG",SUMPRODUCT(Expenses!GU$14:GU$18,$I149:$I153)*$F149,MAX((Expenses!GU$15-$K149/12)*$J149*$F149,0)+MAX((Expenses!GU$14-$K150/12)*$J150*$F149,0)+MAX((Expenses!GU$17-$K151/12)*$J151*$F149,0)+MAX((Expenses!GU$16-$K152/12)*$J152*$F149,0)+MAX((Expenses!GU$18-$K153/12)*$J153*$F149,0)))),0)</f>
        <v>0</v>
      </c>
      <c r="GX315" s="515">
        <f>IF(AND(GX$167&lt;=$E149,GX$167&gt;=EOMONTH($D149,0)),IF($G149="NNN",SUM(Expenses!GV$14:GV$18)*$F149,IF($G149="FSG",0,IF($G149="MG",SUMPRODUCT(Expenses!GV$14:GV$18,$I149:$I153)*$F149,MAX((Expenses!GV$15-$K149/12)*$J149*$F149,0)+MAX((Expenses!GV$14-$K150/12)*$J150*$F149,0)+MAX((Expenses!GV$17-$K151/12)*$J151*$F149,0)+MAX((Expenses!GV$16-$K152/12)*$J152*$F149,0)+MAX((Expenses!GV$18-$K153/12)*$J153*$F149,0)))),0)</f>
        <v>0</v>
      </c>
      <c r="GY315" s="515">
        <f>IF(AND(GY$167&lt;=$E149,GY$167&gt;=EOMONTH($D149,0)),IF($G149="NNN",SUM(Expenses!GW$14:GW$18)*$F149,IF($G149="FSG",0,IF($G149="MG",SUMPRODUCT(Expenses!GW$14:GW$18,$I149:$I153)*$F149,MAX((Expenses!GW$15-$K149/12)*$J149*$F149,0)+MAX((Expenses!GW$14-$K150/12)*$J150*$F149,0)+MAX((Expenses!GW$17-$K151/12)*$J151*$F149,0)+MAX((Expenses!GW$16-$K152/12)*$J152*$F149,0)+MAX((Expenses!GW$18-$K153/12)*$J153*$F149,0)))),0)</f>
        <v>0</v>
      </c>
      <c r="GZ315" s="515">
        <f>IF(AND(GZ$167&lt;=$E149,GZ$167&gt;=EOMONTH($D149,0)),IF($G149="NNN",SUM(Expenses!GX$14:GX$18)*$F149,IF($G149="FSG",0,IF($G149="MG",SUMPRODUCT(Expenses!GX$14:GX$18,$I149:$I153)*$F149,MAX((Expenses!GX$15-$K149/12)*$J149*$F149,0)+MAX((Expenses!GX$14-$K150/12)*$J150*$F149,0)+MAX((Expenses!GX$17-$K151/12)*$J151*$F149,0)+MAX((Expenses!GX$16-$K152/12)*$J152*$F149,0)+MAX((Expenses!GX$18-$K153/12)*$J153*$F149,0)))),0)</f>
        <v>0</v>
      </c>
      <c r="HA315" s="515">
        <f>IF(AND(HA$167&lt;=$E149,HA$167&gt;=EOMONTH($D149,0)),IF($G149="NNN",SUM(Expenses!GY$14:GY$18)*$F149,IF($G149="FSG",0,IF($G149="MG",SUMPRODUCT(Expenses!GY$14:GY$18,$I149:$I153)*$F149,MAX((Expenses!GY$15-$K149/12)*$J149*$F149,0)+MAX((Expenses!GY$14-$K150/12)*$J150*$F149,0)+MAX((Expenses!GY$17-$K151/12)*$J151*$F149,0)+MAX((Expenses!GY$16-$K152/12)*$J152*$F149,0)+MAX((Expenses!GY$18-$K153/12)*$J153*$F149,0)))),0)</f>
        <v>0</v>
      </c>
      <c r="HB315" s="515">
        <f>IF(AND(HB$167&lt;=$E149,HB$167&gt;=EOMONTH($D149,0)),IF($G149="NNN",SUM(Expenses!GZ$14:GZ$18)*$F149,IF($G149="FSG",0,IF($G149="MG",SUMPRODUCT(Expenses!GZ$14:GZ$18,$I149:$I153)*$F149,MAX((Expenses!GZ$15-$K149/12)*$J149*$F149,0)+MAX((Expenses!GZ$14-$K150/12)*$J150*$F149,0)+MAX((Expenses!GZ$17-$K151/12)*$J151*$F149,0)+MAX((Expenses!GZ$16-$K152/12)*$J152*$F149,0)+MAX((Expenses!GZ$18-$K153/12)*$J153*$F149,0)))),0)</f>
        <v>0</v>
      </c>
      <c r="HC315" s="515">
        <f>IF(AND(HC$167&lt;=$E149,HC$167&gt;=EOMONTH($D149,0)),IF($G149="NNN",SUM(Expenses!HA$14:HA$18)*$F149,IF($G149="FSG",0,IF($G149="MG",SUMPRODUCT(Expenses!HA$14:HA$18,$I149:$I153)*$F149,MAX((Expenses!HA$15-$K149/12)*$J149*$F149,0)+MAX((Expenses!HA$14-$K150/12)*$J150*$F149,0)+MAX((Expenses!HA$17-$K151/12)*$J151*$F149,0)+MAX((Expenses!HA$16-$K152/12)*$J152*$F149,0)+MAX((Expenses!HA$18-$K153/12)*$J153*$F149,0)))),0)</f>
        <v>0</v>
      </c>
      <c r="HD315" s="515">
        <f>IF(AND(HD$167&lt;=$E149,HD$167&gt;=EOMONTH($D149,0)),IF($G149="NNN",SUM(Expenses!HB$14:HB$18)*$F149,IF($G149="FSG",0,IF($G149="MG",SUMPRODUCT(Expenses!HB$14:HB$18,$I149:$I153)*$F149,MAX((Expenses!HB$15-$K149/12)*$J149*$F149,0)+MAX((Expenses!HB$14-$K150/12)*$J150*$F149,0)+MAX((Expenses!HB$17-$K151/12)*$J151*$F149,0)+MAX((Expenses!HB$16-$K152/12)*$J152*$F149,0)+MAX((Expenses!HB$18-$K153/12)*$J153*$F149,0)))),0)</f>
        <v>0</v>
      </c>
      <c r="HE315" s="515">
        <f>IF(AND(HE$167&lt;=$E149,HE$167&gt;=EOMONTH($D149,0)),IF($G149="NNN",SUM(Expenses!HC$14:HC$18)*$F149,IF($G149="FSG",0,IF($G149="MG",SUMPRODUCT(Expenses!HC$14:HC$18,$I149:$I153)*$F149,MAX((Expenses!HC$15-$K149/12)*$J149*$F149,0)+MAX((Expenses!HC$14-$K150/12)*$J150*$F149,0)+MAX((Expenses!HC$17-$K151/12)*$J151*$F149,0)+MAX((Expenses!HC$16-$K152/12)*$J152*$F149,0)+MAX((Expenses!HC$18-$K153/12)*$J153*$F149,0)))),0)</f>
        <v>0</v>
      </c>
      <c r="HF315" s="515">
        <f>IF(AND(HF$167&lt;=$E149,HF$167&gt;=EOMONTH($D149,0)),IF($G149="NNN",SUM(Expenses!HD$14:HD$18)*$F149,IF($G149="FSG",0,IF($G149="MG",SUMPRODUCT(Expenses!HD$14:HD$18,$I149:$I153)*$F149,MAX((Expenses!HD$15-$K149/12)*$J149*$F149,0)+MAX((Expenses!HD$14-$K150/12)*$J150*$F149,0)+MAX((Expenses!HD$17-$K151/12)*$J151*$F149,0)+MAX((Expenses!HD$16-$K152/12)*$J152*$F149,0)+MAX((Expenses!HD$18-$K153/12)*$J153*$F149,0)))),0)</f>
        <v>0</v>
      </c>
      <c r="HG315" s="515">
        <f>IF(AND(HG$167&lt;=$E149,HG$167&gt;=EOMONTH($D149,0)),IF($G149="NNN",SUM(Expenses!HE$14:HE$18)*$F149,IF($G149="FSG",0,IF($G149="MG",SUMPRODUCT(Expenses!HE$14:HE$18,$I149:$I153)*$F149,MAX((Expenses!HE$15-$K149/12)*$J149*$F149,0)+MAX((Expenses!HE$14-$K150/12)*$J150*$F149,0)+MAX((Expenses!HE$17-$K151/12)*$J151*$F149,0)+MAX((Expenses!HE$16-$K152/12)*$J152*$F149,0)+MAX((Expenses!HE$18-$K153/12)*$J153*$F149,0)))),0)</f>
        <v>0</v>
      </c>
      <c r="HH315" s="515">
        <f>IF(AND(HH$167&lt;=$E149,HH$167&gt;=EOMONTH($D149,0)),IF($G149="NNN",SUM(Expenses!HF$14:HF$18)*$F149,IF($G149="FSG",0,IF($G149="MG",SUMPRODUCT(Expenses!HF$14:HF$18,$I149:$I153)*$F149,MAX((Expenses!HF$15-$K149/12)*$J149*$F149,0)+MAX((Expenses!HF$14-$K150/12)*$J150*$F149,0)+MAX((Expenses!HF$17-$K151/12)*$J151*$F149,0)+MAX((Expenses!HF$16-$K152/12)*$J152*$F149,0)+MAX((Expenses!HF$18-$K153/12)*$J153*$F149,0)))),0)</f>
        <v>0</v>
      </c>
      <c r="HI315" s="515">
        <f>IF(AND(HI$167&lt;=$E149,HI$167&gt;=EOMONTH($D149,0)),IF($G149="NNN",SUM(Expenses!HG$14:HG$18)*$F149,IF($G149="FSG",0,IF($G149="MG",SUMPRODUCT(Expenses!HG$14:HG$18,$I149:$I153)*$F149,MAX((Expenses!HG$15-$K149/12)*$J149*$F149,0)+MAX((Expenses!HG$14-$K150/12)*$J150*$F149,0)+MAX((Expenses!HG$17-$K151/12)*$J151*$F149,0)+MAX((Expenses!HG$16-$K152/12)*$J152*$F149,0)+MAX((Expenses!HG$18-$K153/12)*$J153*$F149,0)))),0)</f>
        <v>0</v>
      </c>
      <c r="HJ315" s="515">
        <f>IF(AND(HJ$167&lt;=$E149,HJ$167&gt;=EOMONTH($D149,0)),IF($G149="NNN",SUM(Expenses!HH$14:HH$18)*$F149,IF($G149="FSG",0,IF($G149="MG",SUMPRODUCT(Expenses!HH$14:HH$18,$I149:$I153)*$F149,MAX((Expenses!HH$15-$K149/12)*$J149*$F149,0)+MAX((Expenses!HH$14-$K150/12)*$J150*$F149,0)+MAX((Expenses!HH$17-$K151/12)*$J151*$F149,0)+MAX((Expenses!HH$16-$K152/12)*$J152*$F149,0)+MAX((Expenses!HH$18-$K153/12)*$J153*$F149,0)))),0)</f>
        <v>0</v>
      </c>
      <c r="HK315" s="515">
        <f>IF(AND(HK$167&lt;=$E149,HK$167&gt;=EOMONTH($D149,0)),IF($G149="NNN",SUM(Expenses!HI$14:HI$18)*$F149,IF($G149="FSG",0,IF($G149="MG",SUMPRODUCT(Expenses!HI$14:HI$18,$I149:$I153)*$F149,MAX((Expenses!HI$15-$K149/12)*$J149*$F149,0)+MAX((Expenses!HI$14-$K150/12)*$J150*$F149,0)+MAX((Expenses!HI$17-$K151/12)*$J151*$F149,0)+MAX((Expenses!HI$16-$K152/12)*$J152*$F149,0)+MAX((Expenses!HI$18-$K153/12)*$J153*$F149,0)))),0)</f>
        <v>0</v>
      </c>
      <c r="HL315" s="515">
        <f>IF(AND(HL$167&lt;=$E149,HL$167&gt;=EOMONTH($D149,0)),IF($G149="NNN",SUM(Expenses!HJ$14:HJ$18)*$F149,IF($G149="FSG",0,IF($G149="MG",SUMPRODUCT(Expenses!HJ$14:HJ$18,$I149:$I153)*$F149,MAX((Expenses!HJ$15-$K149/12)*$J149*$F149,0)+MAX((Expenses!HJ$14-$K150/12)*$J150*$F149,0)+MAX((Expenses!HJ$17-$K151/12)*$J151*$F149,0)+MAX((Expenses!HJ$16-$K152/12)*$J152*$F149,0)+MAX((Expenses!HJ$18-$K153/12)*$J153*$F149,0)))),0)</f>
        <v>0</v>
      </c>
      <c r="HM315" s="515">
        <f>IF(AND(HM$167&lt;=$E149,HM$167&gt;=EOMONTH($D149,0)),IF($G149="NNN",SUM(Expenses!HK$14:HK$18)*$F149,IF($G149="FSG",0,IF($G149="MG",SUMPRODUCT(Expenses!HK$14:HK$18,$I149:$I153)*$F149,MAX((Expenses!HK$15-$K149/12)*$J149*$F149,0)+MAX((Expenses!HK$14-$K150/12)*$J150*$F149,0)+MAX((Expenses!HK$17-$K151/12)*$J151*$F149,0)+MAX((Expenses!HK$16-$K152/12)*$J152*$F149,0)+MAX((Expenses!HK$18-$K153/12)*$J153*$F149,0)))),0)</f>
        <v>0</v>
      </c>
      <c r="HN315" s="515">
        <f>IF(AND(HN$167&lt;=$E149,HN$167&gt;=EOMONTH($D149,0)),IF($G149="NNN",SUM(Expenses!HL$14:HL$18)*$F149,IF($G149="FSG",0,IF($G149="MG",SUMPRODUCT(Expenses!HL$14:HL$18,$I149:$I153)*$F149,MAX((Expenses!HL$15-$K149/12)*$J149*$F149,0)+MAX((Expenses!HL$14-$K150/12)*$J150*$F149,0)+MAX((Expenses!HL$17-$K151/12)*$J151*$F149,0)+MAX((Expenses!HL$16-$K152/12)*$J152*$F149,0)+MAX((Expenses!HL$18-$K153/12)*$J153*$F149,0)))),0)</f>
        <v>0</v>
      </c>
      <c r="HO315" s="515">
        <f>IF(AND(HO$167&lt;=$E149,HO$167&gt;=EOMONTH($D149,0)),IF($G149="NNN",SUM(Expenses!HM$14:HM$18)*$F149,IF($G149="FSG",0,IF($G149="MG",SUMPRODUCT(Expenses!HM$14:HM$18,$I149:$I153)*$F149,MAX((Expenses!HM$15-$K149/12)*$J149*$F149,0)+MAX((Expenses!HM$14-$K150/12)*$J150*$F149,0)+MAX((Expenses!HM$17-$K151/12)*$J151*$F149,0)+MAX((Expenses!HM$16-$K152/12)*$J152*$F149,0)+MAX((Expenses!HM$18-$K153/12)*$J153*$F149,0)))),0)</f>
        <v>0</v>
      </c>
      <c r="HP315" s="515">
        <f>IF(AND(HP$167&lt;=$E149,HP$167&gt;=EOMONTH($D149,0)),IF($G149="NNN",SUM(Expenses!HN$14:HN$18)*$F149,IF($G149="FSG",0,IF($G149="MG",SUMPRODUCT(Expenses!HN$14:HN$18,$I149:$I153)*$F149,MAX((Expenses!HN$15-$K149/12)*$J149*$F149,0)+MAX((Expenses!HN$14-$K150/12)*$J150*$F149,0)+MAX((Expenses!HN$17-$K151/12)*$J151*$F149,0)+MAX((Expenses!HN$16-$K152/12)*$J152*$F149,0)+MAX((Expenses!HN$18-$K153/12)*$J153*$F149,0)))),0)</f>
        <v>0</v>
      </c>
      <c r="HQ315" s="515">
        <f>IF(AND(HQ$167&lt;=$E149,HQ$167&gt;=EOMONTH($D149,0)),IF($G149="NNN",SUM(Expenses!HO$14:HO$18)*$F149,IF($G149="FSG",0,IF($G149="MG",SUMPRODUCT(Expenses!HO$14:HO$18,$I149:$I153)*$F149,MAX((Expenses!HO$15-$K149/12)*$J149*$F149,0)+MAX((Expenses!HO$14-$K150/12)*$J150*$F149,0)+MAX((Expenses!HO$17-$K151/12)*$J151*$F149,0)+MAX((Expenses!HO$16-$K152/12)*$J152*$F149,0)+MAX((Expenses!HO$18-$K153/12)*$J153*$F149,0)))),0)</f>
        <v>0</v>
      </c>
      <c r="HR315" s="515">
        <f>IF(AND(HR$167&lt;=$E149,HR$167&gt;=EOMONTH($D149,0)),IF($G149="NNN",SUM(Expenses!HP$14:HP$18)*$F149,IF($G149="FSG",0,IF($G149="MG",SUMPRODUCT(Expenses!HP$14:HP$18,$I149:$I153)*$F149,MAX((Expenses!HP$15-$K149/12)*$J149*$F149,0)+MAX((Expenses!HP$14-$K150/12)*$J150*$F149,0)+MAX((Expenses!HP$17-$K151/12)*$J151*$F149,0)+MAX((Expenses!HP$16-$K152/12)*$J152*$F149,0)+MAX((Expenses!HP$18-$K153/12)*$J153*$F149,0)))),0)</f>
        <v>0</v>
      </c>
      <c r="HS315" s="515">
        <f>IF(AND(HS$167&lt;=$E149,HS$167&gt;=EOMONTH($D149,0)),IF($G149="NNN",SUM(Expenses!HQ$14:HQ$18)*$F149,IF($G149="FSG",0,IF($G149="MG",SUMPRODUCT(Expenses!HQ$14:HQ$18,$I149:$I153)*$F149,MAX((Expenses!HQ$15-$K149/12)*$J149*$F149,0)+MAX((Expenses!HQ$14-$K150/12)*$J150*$F149,0)+MAX((Expenses!HQ$17-$K151/12)*$J151*$F149,0)+MAX((Expenses!HQ$16-$K152/12)*$J152*$F149,0)+MAX((Expenses!HQ$18-$K153/12)*$J153*$F149,0)))),0)</f>
        <v>0</v>
      </c>
      <c r="HT315" s="515">
        <f>IF(AND(HT$167&lt;=$E149,HT$167&gt;=EOMONTH($D149,0)),IF($G149="NNN",SUM(Expenses!HR$14:HR$18)*$F149,IF($G149="FSG",0,IF($G149="MG",SUMPRODUCT(Expenses!HR$14:HR$18,$I149:$I153)*$F149,MAX((Expenses!HR$15-$K149/12)*$J149*$F149,0)+MAX((Expenses!HR$14-$K150/12)*$J150*$F149,0)+MAX((Expenses!HR$17-$K151/12)*$J151*$F149,0)+MAX((Expenses!HR$16-$K152/12)*$J152*$F149,0)+MAX((Expenses!HR$18-$K153/12)*$J153*$F149,0)))),0)</f>
        <v>0</v>
      </c>
      <c r="HU315" s="515">
        <f>IF(AND(HU$167&lt;=$E149,HU$167&gt;=EOMONTH($D149,0)),IF($G149="NNN",SUM(Expenses!HS$14:HS$18)*$F149,IF($G149="FSG",0,IF($G149="MG",SUMPRODUCT(Expenses!HS$14:HS$18,$I149:$I153)*$F149,MAX((Expenses!HS$15-$K149/12)*$J149*$F149,0)+MAX((Expenses!HS$14-$K150/12)*$J150*$F149,0)+MAX((Expenses!HS$17-$K151/12)*$J151*$F149,0)+MAX((Expenses!HS$16-$K152/12)*$J152*$F149,0)+MAX((Expenses!HS$18-$K153/12)*$J153*$F149,0)))),0)</f>
        <v>0</v>
      </c>
      <c r="HV315" s="515">
        <f>IF(AND(HV$167&lt;=$E149,HV$167&gt;=EOMONTH($D149,0)),IF($G149="NNN",SUM(Expenses!HT$14:HT$18)*$F149,IF($G149="FSG",0,IF($G149="MG",SUMPRODUCT(Expenses!HT$14:HT$18,$I149:$I153)*$F149,MAX((Expenses!HT$15-$K149/12)*$J149*$F149,0)+MAX((Expenses!HT$14-$K150/12)*$J150*$F149,0)+MAX((Expenses!HT$17-$K151/12)*$J151*$F149,0)+MAX((Expenses!HT$16-$K152/12)*$J152*$F149,0)+MAX((Expenses!HT$18-$K153/12)*$J153*$F149,0)))),0)</f>
        <v>0</v>
      </c>
      <c r="HW315" s="515">
        <f>IF(AND(HW$167&lt;=$E149,HW$167&gt;=EOMONTH($D149,0)),IF($G149="NNN",SUM(Expenses!HU$14:HU$18)*$F149,IF($G149="FSG",0,IF($G149="MG",SUMPRODUCT(Expenses!HU$14:HU$18,$I149:$I153)*$F149,MAX((Expenses!HU$15-$K149/12)*$J149*$F149,0)+MAX((Expenses!HU$14-$K150/12)*$J150*$F149,0)+MAX((Expenses!HU$17-$K151/12)*$J151*$F149,0)+MAX((Expenses!HU$16-$K152/12)*$J152*$F149,0)+MAX((Expenses!HU$18-$K153/12)*$J153*$F149,0)))),0)</f>
        <v>0</v>
      </c>
      <c r="HX315" s="515">
        <f>IF(AND(HX$167&lt;=$E149,HX$167&gt;=EOMONTH($D149,0)),IF($G149="NNN",SUM(Expenses!HV$14:HV$18)*$F149,IF($G149="FSG",0,IF($G149="MG",SUMPRODUCT(Expenses!HV$14:HV$18,$I149:$I153)*$F149,MAX((Expenses!HV$15-$K149/12)*$J149*$F149,0)+MAX((Expenses!HV$14-$K150/12)*$J150*$F149,0)+MAX((Expenses!HV$17-$K151/12)*$J151*$F149,0)+MAX((Expenses!HV$16-$K152/12)*$J152*$F149,0)+MAX((Expenses!HV$18-$K153/12)*$J153*$F149,0)))),0)</f>
        <v>0</v>
      </c>
      <c r="HY315" s="515">
        <f>IF(AND(HY$167&lt;=$E149,HY$167&gt;=EOMONTH($D149,0)),IF($G149="NNN",SUM(Expenses!HW$14:HW$18)*$F149,IF($G149="FSG",0,IF($G149="MG",SUMPRODUCT(Expenses!HW$14:HW$18,$I149:$I153)*$F149,MAX((Expenses!HW$15-$K149/12)*$J149*$F149,0)+MAX((Expenses!HW$14-$K150/12)*$J150*$F149,0)+MAX((Expenses!HW$17-$K151/12)*$J151*$F149,0)+MAX((Expenses!HW$16-$K152/12)*$J152*$F149,0)+MAX((Expenses!HW$18-$K153/12)*$J153*$F149,0)))),0)</f>
        <v>0</v>
      </c>
      <c r="HZ315" s="515">
        <f>IF(AND(HZ$167&lt;=$E149,HZ$167&gt;=EOMONTH($D149,0)),IF($G149="NNN",SUM(Expenses!HX$14:HX$18)*$F149,IF($G149="FSG",0,IF($G149="MG",SUMPRODUCT(Expenses!HX$14:HX$18,$I149:$I153)*$F149,MAX((Expenses!HX$15-$K149/12)*$J149*$F149,0)+MAX((Expenses!HX$14-$K150/12)*$J150*$F149,0)+MAX((Expenses!HX$17-$K151/12)*$J151*$F149,0)+MAX((Expenses!HX$16-$K152/12)*$J152*$F149,0)+MAX((Expenses!HX$18-$K153/12)*$J153*$F149,0)))),0)</f>
        <v>0</v>
      </c>
      <c r="IA315" s="515">
        <f>IF(AND(IA$167&lt;=$E149,IA$167&gt;=EOMONTH($D149,0)),IF($G149="NNN",SUM(Expenses!HY$14:HY$18)*$F149,IF($G149="FSG",0,IF($G149="MG",SUMPRODUCT(Expenses!HY$14:HY$18,$I149:$I153)*$F149,MAX((Expenses!HY$15-$K149/12)*$J149*$F149,0)+MAX((Expenses!HY$14-$K150/12)*$J150*$F149,0)+MAX((Expenses!HY$17-$K151/12)*$J151*$F149,0)+MAX((Expenses!HY$16-$K152/12)*$J152*$F149,0)+MAX((Expenses!HY$18-$K153/12)*$J153*$F149,0)))),0)</f>
        <v>0</v>
      </c>
      <c r="IB315" s="515">
        <f>IF(AND(IB$167&lt;=$E149,IB$167&gt;=EOMONTH($D149,0)),IF($G149="NNN",SUM(Expenses!HZ$14:HZ$18)*$F149,IF($G149="FSG",0,IF($G149="MG",SUMPRODUCT(Expenses!HZ$14:HZ$18,$I149:$I153)*$F149,MAX((Expenses!HZ$15-$K149/12)*$J149*$F149,0)+MAX((Expenses!HZ$14-$K150/12)*$J150*$F149,0)+MAX((Expenses!HZ$17-$K151/12)*$J151*$F149,0)+MAX((Expenses!HZ$16-$K152/12)*$J152*$F149,0)+MAX((Expenses!HZ$18-$K153/12)*$J153*$F149,0)))),0)</f>
        <v>0</v>
      </c>
      <c r="IC315" s="515">
        <f>IF(AND(IC$167&lt;=$E149,IC$167&gt;=EOMONTH($D149,0)),IF($G149="NNN",SUM(Expenses!IA$14:IA$18)*$F149,IF($G149="FSG",0,IF($G149="MG",SUMPRODUCT(Expenses!IA$14:IA$18,$I149:$I153)*$F149,MAX((Expenses!IA$15-$K149/12)*$J149*$F149,0)+MAX((Expenses!IA$14-$K150/12)*$J150*$F149,0)+MAX((Expenses!IA$17-$K151/12)*$J151*$F149,0)+MAX((Expenses!IA$16-$K152/12)*$J152*$F149,0)+MAX((Expenses!IA$18-$K153/12)*$J153*$F149,0)))),0)</f>
        <v>0</v>
      </c>
      <c r="ID315" s="515">
        <f>IF(AND(ID$167&lt;=$E149,ID$167&gt;=EOMONTH($D149,0)),IF($G149="NNN",SUM(Expenses!IB$14:IB$18)*$F149,IF($G149="FSG",0,IF($G149="MG",SUMPRODUCT(Expenses!IB$14:IB$18,$I149:$I153)*$F149,MAX((Expenses!IB$15-$K149/12)*$J149*$F149,0)+MAX((Expenses!IB$14-$K150/12)*$J150*$F149,0)+MAX((Expenses!IB$17-$K151/12)*$J151*$F149,0)+MAX((Expenses!IB$16-$K152/12)*$J152*$F149,0)+MAX((Expenses!IB$18-$K153/12)*$J153*$F149,0)))),0)</f>
        <v>0</v>
      </c>
      <c r="IE315" s="515">
        <f>IF(AND(IE$167&lt;=$E149,IE$167&gt;=EOMONTH($D149,0)),IF($G149="NNN",SUM(Expenses!IC$14:IC$18)*$F149,IF($G149="FSG",0,IF($G149="MG",SUMPRODUCT(Expenses!IC$14:IC$18,$I149:$I153)*$F149,MAX((Expenses!IC$15-$K149/12)*$J149*$F149,0)+MAX((Expenses!IC$14-$K150/12)*$J150*$F149,0)+MAX((Expenses!IC$17-$K151/12)*$J151*$F149,0)+MAX((Expenses!IC$16-$K152/12)*$J152*$F149,0)+MAX((Expenses!IC$18-$K153/12)*$J153*$F149,0)))),0)</f>
        <v>0</v>
      </c>
      <c r="IF315" s="515">
        <f>IF(AND(IF$167&lt;=$E149,IF$167&gt;=EOMONTH($D149,0)),IF($G149="NNN",SUM(Expenses!ID$14:ID$18)*$F149,IF($G149="FSG",0,IF($G149="MG",SUMPRODUCT(Expenses!ID$14:ID$18,$I149:$I153)*$F149,MAX((Expenses!ID$15-$K149/12)*$J149*$F149,0)+MAX((Expenses!ID$14-$K150/12)*$J150*$F149,0)+MAX((Expenses!ID$17-$K151/12)*$J151*$F149,0)+MAX((Expenses!ID$16-$K152/12)*$J152*$F149,0)+MAX((Expenses!ID$18-$K153/12)*$J153*$F149,0)))),0)</f>
        <v>0</v>
      </c>
      <c r="IG315" s="515">
        <f>IF(AND(IG$167&lt;=$E149,IG$167&gt;=EOMONTH($D149,0)),IF($G149="NNN",SUM(Expenses!IE$14:IE$18)*$F149,IF($G149="FSG",0,IF($G149="MG",SUMPRODUCT(Expenses!IE$14:IE$18,$I149:$I153)*$F149,MAX((Expenses!IE$15-$K149/12)*$J149*$F149,0)+MAX((Expenses!IE$14-$K150/12)*$J150*$F149,0)+MAX((Expenses!IE$17-$K151/12)*$J151*$F149,0)+MAX((Expenses!IE$16-$K152/12)*$J152*$F149,0)+MAX((Expenses!IE$18-$K153/12)*$J153*$F149,0)))),0)</f>
        <v>0</v>
      </c>
      <c r="IH315" s="515">
        <f>IF(AND(IH$167&lt;=$E149,IH$167&gt;=EOMONTH($D149,0)),IF($G149="NNN",SUM(Expenses!IF$14:IF$18)*$F149,IF($G149="FSG",0,IF($G149="MG",SUMPRODUCT(Expenses!IF$14:IF$18,$I149:$I153)*$F149,MAX((Expenses!IF$15-$K149/12)*$J149*$F149,0)+MAX((Expenses!IF$14-$K150/12)*$J150*$F149,0)+MAX((Expenses!IF$17-$K151/12)*$J151*$F149,0)+MAX((Expenses!IF$16-$K152/12)*$J152*$F149,0)+MAX((Expenses!IF$18-$K153/12)*$J153*$F149,0)))),0)</f>
        <v>0</v>
      </c>
      <c r="II315" s="515">
        <f>IF(AND(II$167&lt;=$E149,II$167&gt;=EOMONTH($D149,0)),IF($G149="NNN",SUM(Expenses!IG$14:IG$18)*$F149,IF($G149="FSG",0,IF($G149="MG",SUMPRODUCT(Expenses!IG$14:IG$18,$I149:$I153)*$F149,MAX((Expenses!IG$15-$K149/12)*$J149*$F149,0)+MAX((Expenses!IG$14-$K150/12)*$J150*$F149,0)+MAX((Expenses!IG$17-$K151/12)*$J151*$F149,0)+MAX((Expenses!IG$16-$K152/12)*$J152*$F149,0)+MAX((Expenses!IG$18-$K153/12)*$J153*$F149,0)))),0)</f>
        <v>0</v>
      </c>
      <c r="IJ315" s="515">
        <f>IF(AND(IJ$167&lt;=$E149,IJ$167&gt;=EOMONTH($D149,0)),IF($G149="NNN",SUM(Expenses!IH$14:IH$18)*$F149,IF($G149="FSG",0,IF($G149="MG",SUMPRODUCT(Expenses!IH$14:IH$18,$I149:$I153)*$F149,MAX((Expenses!IH$15-$K149/12)*$J149*$F149,0)+MAX((Expenses!IH$14-$K150/12)*$J150*$F149,0)+MAX((Expenses!IH$17-$K151/12)*$J151*$F149,0)+MAX((Expenses!IH$16-$K152/12)*$J152*$F149,0)+MAX((Expenses!IH$18-$K153/12)*$J153*$F149,0)))),0)</f>
        <v>0</v>
      </c>
      <c r="IK315" s="515">
        <f>IF(AND(IK$167&lt;=$E149,IK$167&gt;=EOMONTH($D149,0)),IF($G149="NNN",SUM(Expenses!II$14:II$18)*$F149,IF($G149="FSG",0,IF($G149="MG",SUMPRODUCT(Expenses!II$14:II$18,$I149:$I153)*$F149,MAX((Expenses!II$15-$K149/12)*$J149*$F149,0)+MAX((Expenses!II$14-$K150/12)*$J150*$F149,0)+MAX((Expenses!II$17-$K151/12)*$J151*$F149,0)+MAX((Expenses!II$16-$K152/12)*$J152*$F149,0)+MAX((Expenses!II$18-$K153/12)*$J153*$F149,0)))),0)</f>
        <v>0</v>
      </c>
      <c r="IL315" s="515">
        <f>IF(AND(IL$167&lt;=$E149,IL$167&gt;=EOMONTH($D149,0)),IF($G149="NNN",SUM(Expenses!IJ$14:IJ$18)*$F149,IF($G149="FSG",0,IF($G149="MG",SUMPRODUCT(Expenses!IJ$14:IJ$18,$I149:$I153)*$F149,MAX((Expenses!IJ$15-$K149/12)*$J149*$F149,0)+MAX((Expenses!IJ$14-$K150/12)*$J150*$F149,0)+MAX((Expenses!IJ$17-$K151/12)*$J151*$F149,0)+MAX((Expenses!IJ$16-$K152/12)*$J152*$F149,0)+MAX((Expenses!IJ$18-$K153/12)*$J153*$F149,0)))),0)</f>
        <v>0</v>
      </c>
      <c r="IM315" s="515">
        <f>IF(AND(IM$167&lt;=$E149,IM$167&gt;=EOMONTH($D149,0)),IF($G149="NNN",SUM(Expenses!IK$14:IK$18)*$F149,IF($G149="FSG",0,IF($G149="MG",SUMPRODUCT(Expenses!IK$14:IK$18,$I149:$I153)*$F149,MAX((Expenses!IK$15-$K149/12)*$J149*$F149,0)+MAX((Expenses!IK$14-$K150/12)*$J150*$F149,0)+MAX((Expenses!IK$17-$K151/12)*$J151*$F149,0)+MAX((Expenses!IK$16-$K152/12)*$J152*$F149,0)+MAX((Expenses!IK$18-$K153/12)*$J153*$F149,0)))),0)</f>
        <v>0</v>
      </c>
      <c r="IN315" s="515">
        <f>IF(AND(IN$167&lt;=$E149,IN$167&gt;=EOMONTH($D149,0)),IF($G149="NNN",SUM(Expenses!IL$14:IL$18)*$F149,IF($G149="FSG",0,IF($G149="MG",SUMPRODUCT(Expenses!IL$14:IL$18,$I149:$I153)*$F149,MAX((Expenses!IL$15-$K149/12)*$J149*$F149,0)+MAX((Expenses!IL$14-$K150/12)*$J150*$F149,0)+MAX((Expenses!IL$17-$K151/12)*$J151*$F149,0)+MAX((Expenses!IL$16-$K152/12)*$J152*$F149,0)+MAX((Expenses!IL$18-$K153/12)*$J153*$F149,0)))),0)</f>
        <v>0</v>
      </c>
      <c r="IO315" s="515">
        <f>IF(AND(IO$167&lt;=$E149,IO$167&gt;=EOMONTH($D149,0)),IF($G149="NNN",SUM(Expenses!IM$14:IM$18)*$F149,IF($G149="FSG",0,IF($G149="MG",SUMPRODUCT(Expenses!IM$14:IM$18,$I149:$I153)*$F149,MAX((Expenses!IM$15-$K149/12)*$J149*$F149,0)+MAX((Expenses!IM$14-$K150/12)*$J150*$F149,0)+MAX((Expenses!IM$17-$K151/12)*$J151*$F149,0)+MAX((Expenses!IM$16-$K152/12)*$J152*$F149,0)+MAX((Expenses!IM$18-$K153/12)*$J153*$F149,0)))),0)</f>
        <v>0</v>
      </c>
      <c r="IP315" s="515">
        <f>IF(AND(IP$167&lt;=$E149,IP$167&gt;=EOMONTH($D149,0)),IF($G149="NNN",SUM(Expenses!IN$14:IN$18)*$F149,IF($G149="FSG",0,IF($G149="MG",SUMPRODUCT(Expenses!IN$14:IN$18,$I149:$I153)*$F149,MAX((Expenses!IN$15-$K149/12)*$J149*$F149,0)+MAX((Expenses!IN$14-$K150/12)*$J150*$F149,0)+MAX((Expenses!IN$17-$K151/12)*$J151*$F149,0)+MAX((Expenses!IN$16-$K152/12)*$J152*$F149,0)+MAX((Expenses!IN$18-$K153/12)*$J153*$F149,0)))),0)</f>
        <v>0</v>
      </c>
      <c r="IQ315" s="515">
        <f>IF(AND(IQ$167&lt;=$E149,IQ$167&gt;=EOMONTH($D149,0)),IF($G149="NNN",SUM(Expenses!IO$14:IO$18)*$F149,IF($G149="FSG",0,IF($G149="MG",SUMPRODUCT(Expenses!IO$14:IO$18,$I149:$I153)*$F149,MAX((Expenses!IO$15-$K149/12)*$J149*$F149,0)+MAX((Expenses!IO$14-$K150/12)*$J150*$F149,0)+MAX((Expenses!IO$17-$K151/12)*$J151*$F149,0)+MAX((Expenses!IO$16-$K152/12)*$J152*$F149,0)+MAX((Expenses!IO$18-$K153/12)*$J153*$F149,0)))),0)</f>
        <v>0</v>
      </c>
      <c r="IR315" s="515">
        <f>IF(AND(IR$167&lt;=$E149,IR$167&gt;=EOMONTH($D149,0)),IF($G149="NNN",SUM(Expenses!IP$14:IP$18)*$F149,IF($G149="FSG",0,IF($G149="MG",SUMPRODUCT(Expenses!IP$14:IP$18,$I149:$I153)*$F149,MAX((Expenses!IP$15-$K149/12)*$J149*$F149,0)+MAX((Expenses!IP$14-$K150/12)*$J150*$F149,0)+MAX((Expenses!IP$17-$K151/12)*$J151*$F149,0)+MAX((Expenses!IP$16-$K152/12)*$J152*$F149,0)+MAX((Expenses!IP$18-$K153/12)*$J153*$F149,0)))),0)</f>
        <v>0</v>
      </c>
      <c r="IS315" s="515">
        <f>IF(AND(IS$167&lt;=$E149,IS$167&gt;=EOMONTH($D149,0)),IF($G149="NNN",SUM(Expenses!IQ$14:IQ$18)*$F149,IF($G149="FSG",0,IF($G149="MG",SUMPRODUCT(Expenses!IQ$14:IQ$18,$I149:$I153)*$F149,MAX((Expenses!IQ$15-$K149/12)*$J149*$F149,0)+MAX((Expenses!IQ$14-$K150/12)*$J150*$F149,0)+MAX((Expenses!IQ$17-$K151/12)*$J151*$F149,0)+MAX((Expenses!IQ$16-$K152/12)*$J152*$F149,0)+MAX((Expenses!IQ$18-$K153/12)*$J153*$F149,0)))),0)</f>
        <v>0</v>
      </c>
      <c r="IT315" s="515">
        <f>IF(AND(IT$167&lt;=$E149,IT$167&gt;=EOMONTH($D149,0)),IF($G149="NNN",SUM(Expenses!IR$14:IR$18)*$F149,IF($G149="FSG",0,IF($G149="MG",SUMPRODUCT(Expenses!IR$14:IR$18,$I149:$I153)*$F149,MAX((Expenses!IR$15-$K149/12)*$J149*$F149,0)+MAX((Expenses!IR$14-$K150/12)*$J150*$F149,0)+MAX((Expenses!IR$17-$K151/12)*$J151*$F149,0)+MAX((Expenses!IR$16-$K152/12)*$J152*$F149,0)+MAX((Expenses!IR$18-$K153/12)*$J153*$F149,0)))),0)</f>
        <v>0</v>
      </c>
      <c r="IU315" s="515">
        <f>IF(AND(IU$167&lt;=$E149,IU$167&gt;=EOMONTH($D149,0)),IF($G149="NNN",SUM(Expenses!IS$14:IS$18)*$F149,IF($G149="FSG",0,IF($G149="MG",SUMPRODUCT(Expenses!IS$14:IS$18,$I149:$I153)*$F149,MAX((Expenses!IS$15-$K149/12)*$J149*$F149,0)+MAX((Expenses!IS$14-$K150/12)*$J150*$F149,0)+MAX((Expenses!IS$17-$K151/12)*$J151*$F149,0)+MAX((Expenses!IS$16-$K152/12)*$J152*$F149,0)+MAX((Expenses!IS$18-$K153/12)*$J153*$F149,0)))),0)</f>
        <v>0</v>
      </c>
      <c r="IV315" s="515">
        <f>IF(AND(IV$167&lt;=$E149,IV$167&gt;=EOMONTH($D149,0)),IF($G149="NNN",SUM(Expenses!IT$14:IT$18)*$F149,IF($G149="FSG",0,IF($G149="MG",SUMPRODUCT(Expenses!IT$14:IT$18,$I149:$I153)*$F149,MAX((Expenses!IT$15-$K149/12)*$J149*$F149,0)+MAX((Expenses!IT$14-$K150/12)*$J150*$F149,0)+MAX((Expenses!IT$17-$K151/12)*$J151*$F149,0)+MAX((Expenses!IT$16-$K152/12)*$J152*$F149,0)+MAX((Expenses!IT$18-$K153/12)*$J153*$F149,0)))),0)</f>
        <v>0</v>
      </c>
      <c r="IW315" s="515">
        <f>IF(AND(IW$167&lt;=$E149,IW$167&gt;=EOMONTH($D149,0)),IF($G149="NNN",SUM(Expenses!IU$14:IU$18)*$F149,IF($G149="FSG",0,IF($G149="MG",SUMPRODUCT(Expenses!IU$14:IU$18,$I149:$I153)*$F149,MAX((Expenses!IU$15-$K149/12)*$J149*$F149,0)+MAX((Expenses!IU$14-$K150/12)*$J150*$F149,0)+MAX((Expenses!IU$17-$K151/12)*$J151*$F149,0)+MAX((Expenses!IU$16-$K152/12)*$J152*$F149,0)+MAX((Expenses!IU$18-$K153/12)*$J153*$F149,0)))),0)</f>
        <v>0</v>
      </c>
      <c r="IX315" s="515">
        <f>IF(AND(IX$167&lt;=$E149,IX$167&gt;=EOMONTH($D149,0)),IF($G149="NNN",SUM(Expenses!IV$14:IV$18)*$F149,IF($G149="FSG",0,IF($G149="MG",SUMPRODUCT(Expenses!IV$14:IV$18,$I149:$I153)*$F149,MAX((Expenses!IV$15-$K149/12)*$J149*$F149,0)+MAX((Expenses!IV$14-$K150/12)*$J150*$F149,0)+MAX((Expenses!IV$17-$K151/12)*$J151*$F149,0)+MAX((Expenses!IV$16-$K152/12)*$J152*$F149,0)+MAX((Expenses!IV$18-$K153/12)*$J153*$F149,0)))),0)</f>
        <v>0</v>
      </c>
      <c r="IY315" s="515">
        <f>IF(AND(IY$167&lt;=$E149,IY$167&gt;=EOMONTH($D149,0)),IF($G149="NNN",SUM(Expenses!IW$14:IW$18)*$F149,IF($G149="FSG",0,IF($G149="MG",SUMPRODUCT(Expenses!IW$14:IW$18,$I149:$I153)*$F149,MAX((Expenses!IW$15-$K149/12)*$J149*$F149,0)+MAX((Expenses!IW$14-$K150/12)*$J150*$F149,0)+MAX((Expenses!IW$17-$K151/12)*$J151*$F149,0)+MAX((Expenses!IW$16-$K152/12)*$J152*$F149,0)+MAX((Expenses!IW$18-$K153/12)*$J153*$F149,0)))),0)</f>
        <v>0</v>
      </c>
      <c r="IZ315" s="515">
        <f>IF(AND(IZ$167&lt;=$E149,IZ$167&gt;=EOMONTH($D149,0)),IF($G149="NNN",SUM(Expenses!IX$14:IX$18)*$F149,IF($G149="FSG",0,IF($G149="MG",SUMPRODUCT(Expenses!IX$14:IX$18,$I149:$I153)*$F149,MAX((Expenses!IX$15-$K149/12)*$J149*$F149,0)+MAX((Expenses!IX$14-$K150/12)*$J150*$F149,0)+MAX((Expenses!IX$17-$K151/12)*$J151*$F149,0)+MAX((Expenses!IX$16-$K152/12)*$J152*$F149,0)+MAX((Expenses!IX$18-$K153/12)*$J153*$F149,0)))),0)</f>
        <v>0</v>
      </c>
      <c r="JA315" s="515">
        <f>IF(AND(JA$167&lt;=$E149,JA$167&gt;=EOMONTH($D149,0)),IF($G149="NNN",SUM(Expenses!IY$14:IY$18)*$F149,IF($G149="FSG",0,IF($G149="MG",SUMPRODUCT(Expenses!IY$14:IY$18,$I149:$I153)*$F149,MAX((Expenses!IY$15-$K149/12)*$J149*$F149,0)+MAX((Expenses!IY$14-$K150/12)*$J150*$F149,0)+MAX((Expenses!IY$17-$K151/12)*$J151*$F149,0)+MAX((Expenses!IY$16-$K152/12)*$J152*$F149,0)+MAX((Expenses!IY$18-$K153/12)*$J153*$F149,0)))),0)</f>
        <v>0</v>
      </c>
      <c r="JB315" s="515">
        <f>IF(AND(JB$167&lt;=$E149,JB$167&gt;=EOMONTH($D149,0)),IF($G149="NNN",SUM(Expenses!IZ$14:IZ$18)*$F149,IF($G149="FSG",0,IF($G149="MG",SUMPRODUCT(Expenses!IZ$14:IZ$18,$I149:$I153)*$F149,MAX((Expenses!IZ$15-$K149/12)*$J149*$F149,0)+MAX((Expenses!IZ$14-$K150/12)*$J150*$F149,0)+MAX((Expenses!IZ$17-$K151/12)*$J151*$F149,0)+MAX((Expenses!IZ$16-$K152/12)*$J152*$F149,0)+MAX((Expenses!IZ$18-$K153/12)*$J153*$F149,0)))),0)</f>
        <v>0</v>
      </c>
      <c r="JC315" s="515">
        <f>IF(AND(JC$167&lt;=$E149,JC$167&gt;=EOMONTH($D149,0)),IF($G149="NNN",SUM(Expenses!JA$14:JA$18)*$F149,IF($G149="FSG",0,IF($G149="MG",SUMPRODUCT(Expenses!JA$14:JA$18,$I149:$I153)*$F149,MAX((Expenses!JA$15-$K149/12)*$J149*$F149,0)+MAX((Expenses!JA$14-$K150/12)*$J150*$F149,0)+MAX((Expenses!JA$17-$K151/12)*$J151*$F149,0)+MAX((Expenses!JA$16-$K152/12)*$J152*$F149,0)+MAX((Expenses!JA$18-$K153/12)*$J153*$F149,0)))),0)</f>
        <v>0</v>
      </c>
      <c r="JD315" s="515">
        <f>IF(AND(JD$167&lt;=$E149,JD$167&gt;=EOMONTH($D149,0)),IF($G149="NNN",SUM(Expenses!JB$14:JB$18)*$F149,IF($G149="FSG",0,IF($G149="MG",SUMPRODUCT(Expenses!JB$14:JB$18,$I149:$I153)*$F149,MAX((Expenses!JB$15-$K149/12)*$J149*$F149,0)+MAX((Expenses!JB$14-$K150/12)*$J150*$F149,0)+MAX((Expenses!JB$17-$K151/12)*$J151*$F149,0)+MAX((Expenses!JB$16-$K152/12)*$J152*$F149,0)+MAX((Expenses!JB$18-$K153/12)*$J153*$F149,0)))),0)</f>
        <v>0</v>
      </c>
      <c r="JE315" s="515">
        <f>IF(AND(JE$167&lt;=$E149,JE$167&gt;=EOMONTH($D149,0)),IF($G149="NNN",SUM(Expenses!JC$14:JC$18)*$F149,IF($G149="FSG",0,IF($G149="MG",SUMPRODUCT(Expenses!JC$14:JC$18,$I149:$I153)*$F149,MAX((Expenses!JC$15-$K149/12)*$J149*$F149,0)+MAX((Expenses!JC$14-$K150/12)*$J150*$F149,0)+MAX((Expenses!JC$17-$K151/12)*$J151*$F149,0)+MAX((Expenses!JC$16-$K152/12)*$J152*$F149,0)+MAX((Expenses!JC$18-$K153/12)*$J153*$F149,0)))),0)</f>
        <v>0</v>
      </c>
      <c r="JF315" s="515">
        <f>IF(AND(JF$167&lt;=$E149,JF$167&gt;=EOMONTH($D149,0)),IF($G149="NNN",SUM(Expenses!JD$14:JD$18)*$F149,IF($G149="FSG",0,IF($G149="MG",SUMPRODUCT(Expenses!JD$14:JD$18,$I149:$I153)*$F149,MAX((Expenses!JD$15-$K149/12)*$J149*$F149,0)+MAX((Expenses!JD$14-$K150/12)*$J150*$F149,0)+MAX((Expenses!JD$17-$K151/12)*$J151*$F149,0)+MAX((Expenses!JD$16-$K152/12)*$J152*$F149,0)+MAX((Expenses!JD$18-$K153/12)*$J153*$F149,0)))),0)</f>
        <v>0</v>
      </c>
      <c r="JG315" s="515">
        <f>IF(AND(JG$167&lt;=$E149,JG$167&gt;=EOMONTH($D149,0)),IF($G149="NNN",SUM(Expenses!JE$14:JE$18)*$F149,IF($G149="FSG",0,IF($G149="MG",SUMPRODUCT(Expenses!JE$14:JE$18,$I149:$I153)*$F149,MAX((Expenses!JE$15-$K149/12)*$J149*$F149,0)+MAX((Expenses!JE$14-$K150/12)*$J150*$F149,0)+MAX((Expenses!JE$17-$K151/12)*$J151*$F149,0)+MAX((Expenses!JE$16-$K152/12)*$J152*$F149,0)+MAX((Expenses!JE$18-$K153/12)*$J153*$F149,0)))),0)</f>
        <v>0</v>
      </c>
      <c r="JH315" s="515">
        <f>IF(AND(JH$167&lt;=$E149,JH$167&gt;=EOMONTH($D149,0)),IF($G149="NNN",SUM(Expenses!JF$14:JF$18)*$F149,IF($G149="FSG",0,IF($G149="MG",SUMPRODUCT(Expenses!JF$14:JF$18,$I149:$I153)*$F149,MAX((Expenses!JF$15-$K149/12)*$J149*$F149,0)+MAX((Expenses!JF$14-$K150/12)*$J150*$F149,0)+MAX((Expenses!JF$17-$K151/12)*$J151*$F149,0)+MAX((Expenses!JF$16-$K152/12)*$J152*$F149,0)+MAX((Expenses!JF$18-$K153/12)*$J153*$F149,0)))),0)</f>
        <v>0</v>
      </c>
      <c r="JI315" s="515">
        <f>IF(AND(JI$167&lt;=$E149,JI$167&gt;=EOMONTH($D149,0)),IF($G149="NNN",SUM(Expenses!JG$14:JG$18)*$F149,IF($G149="FSG",0,IF($G149="MG",SUMPRODUCT(Expenses!JG$14:JG$18,$I149:$I153)*$F149,MAX((Expenses!JG$15-$K149/12)*$J149*$F149,0)+MAX((Expenses!JG$14-$K150/12)*$J150*$F149,0)+MAX((Expenses!JG$17-$K151/12)*$J151*$F149,0)+MAX((Expenses!JG$16-$K152/12)*$J152*$F149,0)+MAX((Expenses!JG$18-$K153/12)*$J153*$F149,0)))),0)</f>
        <v>0</v>
      </c>
      <c r="JJ315" s="515">
        <f>IF(AND(JJ$167&lt;=$E149,JJ$167&gt;=EOMONTH($D149,0)),IF($G149="NNN",SUM(Expenses!JH$14:JH$18)*$F149,IF($G149="FSG",0,IF($G149="MG",SUMPRODUCT(Expenses!JH$14:JH$18,$I149:$I153)*$F149,MAX((Expenses!JH$15-$K149/12)*$J149*$F149,0)+MAX((Expenses!JH$14-$K150/12)*$J150*$F149,0)+MAX((Expenses!JH$17-$K151/12)*$J151*$F149,0)+MAX((Expenses!JH$16-$K152/12)*$J152*$F149,0)+MAX((Expenses!JH$18-$K153/12)*$J153*$F149,0)))),0)</f>
        <v>0</v>
      </c>
      <c r="JK315" s="515">
        <f>IF(AND(JK$167&lt;=$E149,JK$167&gt;=EOMONTH($D149,0)),IF($G149="NNN",SUM(Expenses!JI$14:JI$18)*$F149,IF($G149="FSG",0,IF($G149="MG",SUMPRODUCT(Expenses!JI$14:JI$18,$I149:$I153)*$F149,MAX((Expenses!JI$15-$K149/12)*$J149*$F149,0)+MAX((Expenses!JI$14-$K150/12)*$J150*$F149,0)+MAX((Expenses!JI$17-$K151/12)*$J151*$F149,0)+MAX((Expenses!JI$16-$K152/12)*$J152*$F149,0)+MAX((Expenses!JI$18-$K153/12)*$J153*$F149,0)))),0)</f>
        <v>0</v>
      </c>
      <c r="JL315" s="515">
        <f>IF(AND(JL$167&lt;=$E149,JL$167&gt;=EOMONTH($D149,0)),IF($G149="NNN",SUM(Expenses!JJ$14:JJ$18)*$F149,IF($G149="FSG",0,IF($G149="MG",SUMPRODUCT(Expenses!JJ$14:JJ$18,$I149:$I153)*$F149,MAX((Expenses!JJ$15-$K149/12)*$J149*$F149,0)+MAX((Expenses!JJ$14-$K150/12)*$J150*$F149,0)+MAX((Expenses!JJ$17-$K151/12)*$J151*$F149,0)+MAX((Expenses!JJ$16-$K152/12)*$J152*$F149,0)+MAX((Expenses!JJ$18-$K153/12)*$J153*$F149,0)))),0)</f>
        <v>0</v>
      </c>
      <c r="JM315" s="515">
        <f>IF(AND(JM$167&lt;=$E149,JM$167&gt;=EOMONTH($D149,0)),IF($G149="NNN",SUM(Expenses!JK$14:JK$18)*$F149,IF($G149="FSG",0,IF($G149="MG",SUMPRODUCT(Expenses!JK$14:JK$18,$I149:$I153)*$F149,MAX((Expenses!JK$15-$K149/12)*$J149*$F149,0)+MAX((Expenses!JK$14-$K150/12)*$J150*$F149,0)+MAX((Expenses!JK$17-$K151/12)*$J151*$F149,0)+MAX((Expenses!JK$16-$K152/12)*$J152*$F149,0)+MAX((Expenses!JK$18-$K153/12)*$J153*$F149,0)))),0)</f>
        <v>0</v>
      </c>
      <c r="JN315" s="515">
        <f>IF(AND(JN$167&lt;=$E149,JN$167&gt;=EOMONTH($D149,0)),IF($G149="NNN",SUM(Expenses!JL$14:JL$18)*$F149,IF($G149="FSG",0,IF($G149="MG",SUMPRODUCT(Expenses!JL$14:JL$18,$I149:$I153)*$F149,MAX((Expenses!JL$15-$K149/12)*$J149*$F149,0)+MAX((Expenses!JL$14-$K150/12)*$J150*$F149,0)+MAX((Expenses!JL$17-$K151/12)*$J151*$F149,0)+MAX((Expenses!JL$16-$K152/12)*$J152*$F149,0)+MAX((Expenses!JL$18-$K153/12)*$J153*$F149,0)))),0)</f>
        <v>0</v>
      </c>
      <c r="JO315" s="515">
        <f>IF(AND(JO$167&lt;=$E149,JO$167&gt;=EOMONTH($D149,0)),IF($G149="NNN",SUM(Expenses!JM$14:JM$18)*$F149,IF($G149="FSG",0,IF($G149="MG",SUMPRODUCT(Expenses!JM$14:JM$18,$I149:$I153)*$F149,MAX((Expenses!JM$15-$K149/12)*$J149*$F149,0)+MAX((Expenses!JM$14-$K150/12)*$J150*$F149,0)+MAX((Expenses!JM$17-$K151/12)*$J151*$F149,0)+MAX((Expenses!JM$16-$K152/12)*$J152*$F149,0)+MAX((Expenses!JM$18-$K153/12)*$J153*$F149,0)))),0)</f>
        <v>0</v>
      </c>
      <c r="JP315" s="515">
        <f>IF(AND(JP$167&lt;=$E149,JP$167&gt;=EOMONTH($D149,0)),IF($G149="NNN",SUM(Expenses!JN$14:JN$18)*$F149,IF($G149="FSG",0,IF($G149="MG",SUMPRODUCT(Expenses!JN$14:JN$18,$I149:$I153)*$F149,MAX((Expenses!JN$15-$K149/12)*$J149*$F149,0)+MAX((Expenses!JN$14-$K150/12)*$J150*$F149,0)+MAX((Expenses!JN$17-$K151/12)*$J151*$F149,0)+MAX((Expenses!JN$16-$K152/12)*$J152*$F149,0)+MAX((Expenses!JN$18-$K153/12)*$J153*$F149,0)))),0)</f>
        <v>0</v>
      </c>
      <c r="JQ315" s="515">
        <f>IF(AND(JQ$167&lt;=$E149,JQ$167&gt;=EOMONTH($D149,0)),IF($G149="NNN",SUM(Expenses!JO$14:JO$18)*$F149,IF($G149="FSG",0,IF($G149="MG",SUMPRODUCT(Expenses!JO$14:JO$18,$I149:$I153)*$F149,MAX((Expenses!JO$15-$K149/12)*$J149*$F149,0)+MAX((Expenses!JO$14-$K150/12)*$J150*$F149,0)+MAX((Expenses!JO$17-$K151/12)*$J151*$F149,0)+MAX((Expenses!JO$16-$K152/12)*$J152*$F149,0)+MAX((Expenses!JO$18-$K153/12)*$J153*$F149,0)))),0)</f>
        <v>0</v>
      </c>
      <c r="JR315" s="515">
        <f>IF(AND(JR$167&lt;=$E149,JR$167&gt;=EOMONTH($D149,0)),IF($G149="NNN",SUM(Expenses!JP$14:JP$18)*$F149,IF($G149="FSG",0,IF($G149="MG",SUMPRODUCT(Expenses!JP$14:JP$18,$I149:$I153)*$F149,MAX((Expenses!JP$15-$K149/12)*$J149*$F149,0)+MAX((Expenses!JP$14-$K150/12)*$J150*$F149,0)+MAX((Expenses!JP$17-$K151/12)*$J151*$F149,0)+MAX((Expenses!JP$16-$K152/12)*$J152*$F149,0)+MAX((Expenses!JP$18-$K153/12)*$J153*$F149,0)))),0)</f>
        <v>0</v>
      </c>
      <c r="JS315" s="515">
        <f>IF(AND(JS$167&lt;=$E149,JS$167&gt;=EOMONTH($D149,0)),IF($G149="NNN",SUM(Expenses!JQ$14:JQ$18)*$F149,IF($G149="FSG",0,IF($G149="MG",SUMPRODUCT(Expenses!JQ$14:JQ$18,$I149:$I153)*$F149,MAX((Expenses!JQ$15-$K149/12)*$J149*$F149,0)+MAX((Expenses!JQ$14-$K150/12)*$J150*$F149,0)+MAX((Expenses!JQ$17-$K151/12)*$J151*$F149,0)+MAX((Expenses!JQ$16-$K152/12)*$J152*$F149,0)+MAX((Expenses!JQ$18-$K153/12)*$J153*$F149,0)))),0)</f>
        <v>0</v>
      </c>
      <c r="JT315" s="515">
        <f>IF(AND(JT$167&lt;=$E149,JT$167&gt;=EOMONTH($D149,0)),IF($G149="NNN",SUM(Expenses!JR$14:JR$18)*$F149,IF($G149="FSG",0,IF($G149="MG",SUMPRODUCT(Expenses!JR$14:JR$18,$I149:$I153)*$F149,MAX((Expenses!JR$15-$K149/12)*$J149*$F149,0)+MAX((Expenses!JR$14-$K150/12)*$J150*$F149,0)+MAX((Expenses!JR$17-$K151/12)*$J151*$F149,0)+MAX((Expenses!JR$16-$K152/12)*$J152*$F149,0)+MAX((Expenses!JR$18-$K153/12)*$J153*$F149,0)))),0)</f>
        <v>0</v>
      </c>
      <c r="JU315" s="515">
        <f>IF(AND(JU$167&lt;=$E149,JU$167&gt;=EOMONTH($D149,0)),IF($G149="NNN",SUM(Expenses!JS$14:JS$18)*$F149,IF($G149="FSG",0,IF($G149="MG",SUMPRODUCT(Expenses!JS$14:JS$18,$I149:$I153)*$F149,MAX((Expenses!JS$15-$K149/12)*$J149*$F149,0)+MAX((Expenses!JS$14-$K150/12)*$J150*$F149,0)+MAX((Expenses!JS$17-$K151/12)*$J151*$F149,0)+MAX((Expenses!JS$16-$K152/12)*$J152*$F149,0)+MAX((Expenses!JS$18-$K153/12)*$J153*$F149,0)))),0)</f>
        <v>0</v>
      </c>
      <c r="JV315" s="515">
        <f>IF(AND(JV$167&lt;=$E149,JV$167&gt;=EOMONTH($D149,0)),IF($G149="NNN",SUM(Expenses!JT$14:JT$18)*$F149,IF($G149="FSG",0,IF($G149="MG",SUMPRODUCT(Expenses!JT$14:JT$18,$I149:$I153)*$F149,MAX((Expenses!JT$15-$K149/12)*$J149*$F149,0)+MAX((Expenses!JT$14-$K150/12)*$J150*$F149,0)+MAX((Expenses!JT$17-$K151/12)*$J151*$F149,0)+MAX((Expenses!JT$16-$K152/12)*$J152*$F149,0)+MAX((Expenses!JT$18-$K153/12)*$J153*$F149,0)))),0)</f>
        <v>0</v>
      </c>
      <c r="JW315" s="515">
        <f>IF(AND(JW$167&lt;=$E149,JW$167&gt;=EOMONTH($D149,0)),IF($G149="NNN",SUM(Expenses!JU$14:JU$18)*$F149,IF($G149="FSG",0,IF($G149="MG",SUMPRODUCT(Expenses!JU$14:JU$18,$I149:$I153)*$F149,MAX((Expenses!JU$15-$K149/12)*$J149*$F149,0)+MAX((Expenses!JU$14-$K150/12)*$J150*$F149,0)+MAX((Expenses!JU$17-$K151/12)*$J151*$F149,0)+MAX((Expenses!JU$16-$K152/12)*$J152*$F149,0)+MAX((Expenses!JU$18-$K153/12)*$J153*$F149,0)))),0)</f>
        <v>0</v>
      </c>
      <c r="JX315" s="515">
        <f>IF(AND(JX$167&lt;=$E149,JX$167&gt;=EOMONTH($D149,0)),IF($G149="NNN",SUM(Expenses!JV$14:JV$18)*$F149,IF($G149="FSG",0,IF($G149="MG",SUMPRODUCT(Expenses!JV$14:JV$18,$I149:$I153)*$F149,MAX((Expenses!JV$15-$K149/12)*$J149*$F149,0)+MAX((Expenses!JV$14-$K150/12)*$J150*$F149,0)+MAX((Expenses!JV$17-$K151/12)*$J151*$F149,0)+MAX((Expenses!JV$16-$K152/12)*$J152*$F149,0)+MAX((Expenses!JV$18-$K153/12)*$J153*$F149,0)))),0)</f>
        <v>0</v>
      </c>
      <c r="JY315" s="515">
        <f>IF(AND(JY$167&lt;=$E149,JY$167&gt;=EOMONTH($D149,0)),IF($G149="NNN",SUM(Expenses!JW$14:JW$18)*$F149,IF($G149="FSG",0,IF($G149="MG",SUMPRODUCT(Expenses!JW$14:JW$18,$I149:$I153)*$F149,MAX((Expenses!JW$15-$K149/12)*$J149*$F149,0)+MAX((Expenses!JW$14-$K150/12)*$J150*$F149,0)+MAX((Expenses!JW$17-$K151/12)*$J151*$F149,0)+MAX((Expenses!JW$16-$K152/12)*$J152*$F149,0)+MAX((Expenses!JW$18-$K153/12)*$J153*$F149,0)))),0)</f>
        <v>0</v>
      </c>
      <c r="JZ315" s="515">
        <f>IF(AND(JZ$167&lt;=$E149,JZ$167&gt;=EOMONTH($D149,0)),IF($G149="NNN",SUM(Expenses!JX$14:JX$18)*$F149,IF($G149="FSG",0,IF($G149="MG",SUMPRODUCT(Expenses!JX$14:JX$18,$I149:$I153)*$F149,MAX((Expenses!JX$15-$K149/12)*$J149*$F149,0)+MAX((Expenses!JX$14-$K150/12)*$J150*$F149,0)+MAX((Expenses!JX$17-$K151/12)*$J151*$F149,0)+MAX((Expenses!JX$16-$K152/12)*$J152*$F149,0)+MAX((Expenses!JX$18-$K153/12)*$J153*$F149,0)))),0)</f>
        <v>0</v>
      </c>
      <c r="KA315" s="515">
        <f>IF(AND(KA$167&lt;=$E149,KA$167&gt;=EOMONTH($D149,0)),IF($G149="NNN",SUM(Expenses!JY$14:JY$18)*$F149,IF($G149="FSG",0,IF($G149="MG",SUMPRODUCT(Expenses!JY$14:JY$18,$I149:$I153)*$F149,MAX((Expenses!JY$15-$K149/12)*$J149*$F149,0)+MAX((Expenses!JY$14-$K150/12)*$J150*$F149,0)+MAX((Expenses!JY$17-$K151/12)*$J151*$F149,0)+MAX((Expenses!JY$16-$K152/12)*$J152*$F149,0)+MAX((Expenses!JY$18-$K153/12)*$J153*$F149,0)))),0)</f>
        <v>0</v>
      </c>
      <c r="KB315" s="515">
        <f>IF(AND(KB$167&lt;=$E149,KB$167&gt;=EOMONTH($D149,0)),IF($G149="NNN",SUM(Expenses!JZ$14:JZ$18)*$F149,IF($G149="FSG",0,IF($G149="MG",SUMPRODUCT(Expenses!JZ$14:JZ$18,$I149:$I153)*$F149,MAX((Expenses!JZ$15-$K149/12)*$J149*$F149,0)+MAX((Expenses!JZ$14-$K150/12)*$J150*$F149,0)+MAX((Expenses!JZ$17-$K151/12)*$J151*$F149,0)+MAX((Expenses!JZ$16-$K152/12)*$J152*$F149,0)+MAX((Expenses!JZ$18-$K153/12)*$J153*$F149,0)))),0)</f>
        <v>0</v>
      </c>
      <c r="KC315" s="515">
        <f>IF(AND(KC$167&lt;=$E149,KC$167&gt;=EOMONTH($D149,0)),IF($G149="NNN",SUM(Expenses!KA$14:KA$18)*$F149,IF($G149="FSG",0,IF($G149="MG",SUMPRODUCT(Expenses!KA$14:KA$18,$I149:$I153)*$F149,MAX((Expenses!KA$15-$K149/12)*$J149*$F149,0)+MAX((Expenses!KA$14-$K150/12)*$J150*$F149,0)+MAX((Expenses!KA$17-$K151/12)*$J151*$F149,0)+MAX((Expenses!KA$16-$K152/12)*$J152*$F149,0)+MAX((Expenses!KA$18-$K153/12)*$J153*$F149,0)))),0)</f>
        <v>0</v>
      </c>
      <c r="KD315" s="515">
        <f>IF(AND(KD$167&lt;=$E149,KD$167&gt;=EOMONTH($D149,0)),IF($G149="NNN",SUM(Expenses!KB$14:KB$18)*$F149,IF($G149="FSG",0,IF($G149="MG",SUMPRODUCT(Expenses!KB$14:KB$18,$I149:$I153)*$F149,MAX((Expenses!KB$15-$K149/12)*$J149*$F149,0)+MAX((Expenses!KB$14-$K150/12)*$J150*$F149,0)+MAX((Expenses!KB$17-$K151/12)*$J151*$F149,0)+MAX((Expenses!KB$16-$K152/12)*$J152*$F149,0)+MAX((Expenses!KB$18-$K153/12)*$J153*$F149,0)))),0)</f>
        <v>0</v>
      </c>
      <c r="KE315" s="515">
        <f>IF(AND(KE$167&lt;=$E149,KE$167&gt;=EOMONTH($D149,0)),IF($G149="NNN",SUM(Expenses!KC$14:KC$18)*$F149,IF($G149="FSG",0,IF($G149="MG",SUMPRODUCT(Expenses!KC$14:KC$18,$I149:$I153)*$F149,MAX((Expenses!KC$15-$K149/12)*$J149*$F149,0)+MAX((Expenses!KC$14-$K150/12)*$J150*$F149,0)+MAX((Expenses!KC$17-$K151/12)*$J151*$F149,0)+MAX((Expenses!KC$16-$K152/12)*$J152*$F149,0)+MAX((Expenses!KC$18-$K153/12)*$J153*$F149,0)))),0)</f>
        <v>0</v>
      </c>
      <c r="KF315" s="515">
        <f>IF(AND(KF$167&lt;=$E149,KF$167&gt;=EOMONTH($D149,0)),IF($G149="NNN",SUM(Expenses!KD$14:KD$18)*$F149,IF($G149="FSG",0,IF($G149="MG",SUMPRODUCT(Expenses!KD$14:KD$18,$I149:$I153)*$F149,MAX((Expenses!KD$15-$K149/12)*$J149*$F149,0)+MAX((Expenses!KD$14-$K150/12)*$J150*$F149,0)+MAX((Expenses!KD$17-$K151/12)*$J151*$F149,0)+MAX((Expenses!KD$16-$K152/12)*$J152*$F149,0)+MAX((Expenses!KD$18-$K153/12)*$J153*$F149,0)))),0)</f>
        <v>0</v>
      </c>
      <c r="KG315" s="515">
        <f>IF(AND(KG$167&lt;=$E149,KG$167&gt;=EOMONTH($D149,0)),IF($G149="NNN",SUM(Expenses!KE$14:KE$18)*$F149,IF($G149="FSG",0,IF($G149="MG",SUMPRODUCT(Expenses!KE$14:KE$18,$I149:$I153)*$F149,MAX((Expenses!KE$15-$K149/12)*$J149*$F149,0)+MAX((Expenses!KE$14-$K150/12)*$J150*$F149,0)+MAX((Expenses!KE$17-$K151/12)*$J151*$F149,0)+MAX((Expenses!KE$16-$K152/12)*$J152*$F149,0)+MAX((Expenses!KE$18-$K153/12)*$J153*$F149,0)))),0)</f>
        <v>0</v>
      </c>
      <c r="KH315" s="515">
        <f>IF(AND(KH$167&lt;=$E149,KH$167&gt;=EOMONTH($D149,0)),IF($G149="NNN",SUM(Expenses!KF$14:KF$18)*$F149,IF($G149="FSG",0,IF($G149="MG",SUMPRODUCT(Expenses!KF$14:KF$18,$I149:$I153)*$F149,MAX((Expenses!KF$15-$K149/12)*$J149*$F149,0)+MAX((Expenses!KF$14-$K150/12)*$J150*$F149,0)+MAX((Expenses!KF$17-$K151/12)*$J151*$F149,0)+MAX((Expenses!KF$16-$K152/12)*$J152*$F149,0)+MAX((Expenses!KF$18-$K153/12)*$J153*$F149,0)))),0)</f>
        <v>0</v>
      </c>
      <c r="KI315" s="515">
        <f>IF(AND(KI$167&lt;=$E149,KI$167&gt;=EOMONTH($D149,0)),IF($G149="NNN",SUM(Expenses!KG$14:KG$18)*$F149,IF($G149="FSG",0,IF($G149="MG",SUMPRODUCT(Expenses!KG$14:KG$18,$I149:$I153)*$F149,MAX((Expenses!KG$15-$K149/12)*$J149*$F149,0)+MAX((Expenses!KG$14-$K150/12)*$J150*$F149,0)+MAX((Expenses!KG$17-$K151/12)*$J151*$F149,0)+MAX((Expenses!KG$16-$K152/12)*$J152*$F149,0)+MAX((Expenses!KG$18-$K153/12)*$J153*$F149,0)))),0)</f>
        <v>0</v>
      </c>
      <c r="KJ315" s="515">
        <f>IF(AND(KJ$167&lt;=$E149,KJ$167&gt;=EOMONTH($D149,0)),IF($G149="NNN",SUM(Expenses!KH$14:KH$18)*$F149,IF($G149="FSG",0,IF($G149="MG",SUMPRODUCT(Expenses!KH$14:KH$18,$I149:$I153)*$F149,MAX((Expenses!KH$15-$K149/12)*$J149*$F149,0)+MAX((Expenses!KH$14-$K150/12)*$J150*$F149,0)+MAX((Expenses!KH$17-$K151/12)*$J151*$F149,0)+MAX((Expenses!KH$16-$K152/12)*$J152*$F149,0)+MAX((Expenses!KH$18-$K153/12)*$J153*$F149,0)))),0)</f>
        <v>0</v>
      </c>
      <c r="KK315" s="515">
        <f>IF(AND(KK$167&lt;=$E149,KK$167&gt;=EOMONTH($D149,0)),IF($G149="NNN",SUM(Expenses!KI$14:KI$18)*$F149,IF($G149="FSG",0,IF($G149="MG",SUMPRODUCT(Expenses!KI$14:KI$18,$I149:$I153)*$F149,MAX((Expenses!KI$15-$K149/12)*$J149*$F149,0)+MAX((Expenses!KI$14-$K150/12)*$J150*$F149,0)+MAX((Expenses!KI$17-$K151/12)*$J151*$F149,0)+MAX((Expenses!KI$16-$K152/12)*$J152*$F149,0)+MAX((Expenses!KI$18-$K153/12)*$J153*$F149,0)))),0)</f>
        <v>0</v>
      </c>
      <c r="KL315" s="515">
        <f>IF(AND(KL$167&lt;=$E149,KL$167&gt;=EOMONTH($D149,0)),IF($G149="NNN",SUM(Expenses!KJ$14:KJ$18)*$F149,IF($G149="FSG",0,IF($G149="MG",SUMPRODUCT(Expenses!KJ$14:KJ$18,$I149:$I153)*$F149,MAX((Expenses!KJ$15-$K149/12)*$J149*$F149,0)+MAX((Expenses!KJ$14-$K150/12)*$J150*$F149,0)+MAX((Expenses!KJ$17-$K151/12)*$J151*$F149,0)+MAX((Expenses!KJ$16-$K152/12)*$J152*$F149,0)+MAX((Expenses!KJ$18-$K153/12)*$J153*$F149,0)))),0)</f>
        <v>0</v>
      </c>
      <c r="KM315" s="515">
        <f>IF(AND(KM$167&lt;=$E149,KM$167&gt;=EOMONTH($D149,0)),IF($G149="NNN",SUM(Expenses!KK$14:KK$18)*$F149,IF($G149="FSG",0,IF($G149="MG",SUMPRODUCT(Expenses!KK$14:KK$18,$I149:$I153)*$F149,MAX((Expenses!KK$15-$K149/12)*$J149*$F149,0)+MAX((Expenses!KK$14-$K150/12)*$J150*$F149,0)+MAX((Expenses!KK$17-$K151/12)*$J151*$F149,0)+MAX((Expenses!KK$16-$K152/12)*$J152*$F149,0)+MAX((Expenses!KK$18-$K153/12)*$J153*$F149,0)))),0)</f>
        <v>0</v>
      </c>
      <c r="KN315" s="515">
        <f>IF(AND(KN$167&lt;=$E149,KN$167&gt;=EOMONTH($D149,0)),IF($G149="NNN",SUM(Expenses!KL$14:KL$18)*$F149,IF($G149="FSG",0,IF($G149="MG",SUMPRODUCT(Expenses!KL$14:KL$18,$I149:$I153)*$F149,MAX((Expenses!KL$15-$K149/12)*$J149*$F149,0)+MAX((Expenses!KL$14-$K150/12)*$J150*$F149,0)+MAX((Expenses!KL$17-$K151/12)*$J151*$F149,0)+MAX((Expenses!KL$16-$K152/12)*$J152*$F149,0)+MAX((Expenses!KL$18-$K153/12)*$J153*$F149,0)))),0)</f>
        <v>0</v>
      </c>
      <c r="KO315" s="515">
        <f>IF(AND(KO$167&lt;=$E149,KO$167&gt;=EOMONTH($D149,0)),IF($G149="NNN",SUM(Expenses!KM$14:KM$18)*$F149,IF($G149="FSG",0,IF($G149="MG",SUMPRODUCT(Expenses!KM$14:KM$18,$I149:$I153)*$F149,MAX((Expenses!KM$15-$K149/12)*$J149*$F149,0)+MAX((Expenses!KM$14-$K150/12)*$J150*$F149,0)+MAX((Expenses!KM$17-$K151/12)*$J151*$F149,0)+MAX((Expenses!KM$16-$K152/12)*$J152*$F149,0)+MAX((Expenses!KM$18-$K153/12)*$J153*$F149,0)))),0)</f>
        <v>0</v>
      </c>
      <c r="KP315" s="515">
        <f>IF(AND(KP$167&lt;=$E149,KP$167&gt;=EOMONTH($D149,0)),IF($G149="NNN",SUM(Expenses!KN$14:KN$18)*$F149,IF($G149="FSG",0,IF($G149="MG",SUMPRODUCT(Expenses!KN$14:KN$18,$I149:$I153)*$F149,MAX((Expenses!KN$15-$K149/12)*$J149*$F149,0)+MAX((Expenses!KN$14-$K150/12)*$J150*$F149,0)+MAX((Expenses!KN$17-$K151/12)*$J151*$F149,0)+MAX((Expenses!KN$16-$K152/12)*$J152*$F149,0)+MAX((Expenses!KN$18-$K153/12)*$J153*$F149,0)))),0)</f>
        <v>0</v>
      </c>
      <c r="KQ315" s="515">
        <f>IF(AND(KQ$167&lt;=$E149,KQ$167&gt;=EOMONTH($D149,0)),IF($G149="NNN",SUM(Expenses!KO$14:KO$18)*$F149,IF($G149="FSG",0,IF($G149="MG",SUMPRODUCT(Expenses!KO$14:KO$18,$I149:$I153)*$F149,MAX((Expenses!KO$15-$K149/12)*$J149*$F149,0)+MAX((Expenses!KO$14-$K150/12)*$J150*$F149,0)+MAX((Expenses!KO$17-$K151/12)*$J151*$F149,0)+MAX((Expenses!KO$16-$K152/12)*$J152*$F149,0)+MAX((Expenses!KO$18-$K153/12)*$J153*$F149,0)))),0)</f>
        <v>0</v>
      </c>
      <c r="KR315" s="515">
        <f>IF(AND(KR$167&lt;=$E149,KR$167&gt;=EOMONTH($D149,0)),IF($G149="NNN",SUM(Expenses!KP$14:KP$18)*$F149,IF($G149="FSG",0,IF($G149="MG",SUMPRODUCT(Expenses!KP$14:KP$18,$I149:$I153)*$F149,MAX((Expenses!KP$15-$K149/12)*$J149*$F149,0)+MAX((Expenses!KP$14-$K150/12)*$J150*$F149,0)+MAX((Expenses!KP$17-$K151/12)*$J151*$F149,0)+MAX((Expenses!KP$16-$K152/12)*$J152*$F149,0)+MAX((Expenses!KP$18-$K153/12)*$J153*$F149,0)))),0)</f>
        <v>0</v>
      </c>
      <c r="KS315" s="515">
        <f>IF(AND(KS$167&lt;=$E149,KS$167&gt;=EOMONTH($D149,0)),IF($G149="NNN",SUM(Expenses!KQ$14:KQ$18)*$F149,IF($G149="FSG",0,IF($G149="MG",SUMPRODUCT(Expenses!KQ$14:KQ$18,$I149:$I153)*$F149,MAX((Expenses!KQ$15-$K149/12)*$J149*$F149,0)+MAX((Expenses!KQ$14-$K150/12)*$J150*$F149,0)+MAX((Expenses!KQ$17-$K151/12)*$J151*$F149,0)+MAX((Expenses!KQ$16-$K152/12)*$J152*$F149,0)+MAX((Expenses!KQ$18-$K153/12)*$J153*$F149,0)))),0)</f>
        <v>0</v>
      </c>
      <c r="KT315" s="515">
        <f>IF(AND(KT$167&lt;=$E149,KT$167&gt;=EOMONTH($D149,0)),IF($G149="NNN",SUM(Expenses!KR$14:KR$18)*$F149,IF($G149="FSG",0,IF($G149="MG",SUMPRODUCT(Expenses!KR$14:KR$18,$I149:$I153)*$F149,MAX((Expenses!KR$15-$K149/12)*$J149*$F149,0)+MAX((Expenses!KR$14-$K150/12)*$J150*$F149,0)+MAX((Expenses!KR$17-$K151/12)*$J151*$F149,0)+MAX((Expenses!KR$16-$K152/12)*$J152*$F149,0)+MAX((Expenses!KR$18-$K153/12)*$J153*$F149,0)))),0)</f>
        <v>0</v>
      </c>
      <c r="KU315" s="515">
        <f>IF(AND(KU$167&lt;=$E149,KU$167&gt;=EOMONTH($D149,0)),IF($G149="NNN",SUM(Expenses!KS$14:KS$18)*$F149,IF($G149="FSG",0,IF($G149="MG",SUMPRODUCT(Expenses!KS$14:KS$18,$I149:$I153)*$F149,MAX((Expenses!KS$15-$K149/12)*$J149*$F149,0)+MAX((Expenses!KS$14-$K150/12)*$J150*$F149,0)+MAX((Expenses!KS$17-$K151/12)*$J151*$F149,0)+MAX((Expenses!KS$16-$K152/12)*$J152*$F149,0)+MAX((Expenses!KS$18-$K153/12)*$J153*$F149,0)))),0)</f>
        <v>0</v>
      </c>
      <c r="KV315" s="515">
        <f>IF(AND(KV$167&lt;=$E149,KV$167&gt;=EOMONTH($D149,0)),IF($G149="NNN",SUM(Expenses!KT$14:KT$18)*$F149,IF($G149="FSG",0,IF($G149="MG",SUMPRODUCT(Expenses!KT$14:KT$18,$I149:$I153)*$F149,MAX((Expenses!KT$15-$K149/12)*$J149*$F149,0)+MAX((Expenses!KT$14-$K150/12)*$J150*$F149,0)+MAX((Expenses!KT$17-$K151/12)*$J151*$F149,0)+MAX((Expenses!KT$16-$K152/12)*$J152*$F149,0)+MAX((Expenses!KT$18-$K153/12)*$J153*$F149,0)))),0)</f>
        <v>0</v>
      </c>
      <c r="KW315" s="515">
        <f>IF(AND(KW$167&lt;=$E149,KW$167&gt;=EOMONTH($D149,0)),IF($G149="NNN",SUM(Expenses!KU$14:KU$18)*$F149,IF($G149="FSG",0,IF($G149="MG",SUMPRODUCT(Expenses!KU$14:KU$18,$I149:$I153)*$F149,MAX((Expenses!KU$15-$K149/12)*$J149*$F149,0)+MAX((Expenses!KU$14-$K150/12)*$J150*$F149,0)+MAX((Expenses!KU$17-$K151/12)*$J151*$F149,0)+MAX((Expenses!KU$16-$K152/12)*$J152*$F149,0)+MAX((Expenses!KU$18-$K153/12)*$J153*$F149,0)))),0)</f>
        <v>0</v>
      </c>
      <c r="KX315" s="515">
        <f>IF(AND(KX$167&lt;=$E149,KX$167&gt;=EOMONTH($D149,0)),IF($G149="NNN",SUM(Expenses!KV$14:KV$18)*$F149,IF($G149="FSG",0,IF($G149="MG",SUMPRODUCT(Expenses!KV$14:KV$18,$I149:$I153)*$F149,MAX((Expenses!KV$15-$K149/12)*$J149*$F149,0)+MAX((Expenses!KV$14-$K150/12)*$J150*$F149,0)+MAX((Expenses!KV$17-$K151/12)*$J151*$F149,0)+MAX((Expenses!KV$16-$K152/12)*$J152*$F149,0)+MAX((Expenses!KV$18-$K153/12)*$J153*$F149,0)))),0)</f>
        <v>0</v>
      </c>
      <c r="KY315" s="515">
        <f>IF(AND(KY$167&lt;=$E149,KY$167&gt;=EOMONTH($D149,0)),IF($G149="NNN",SUM(Expenses!KW$14:KW$18)*$F149,IF($G149="FSG",0,IF($G149="MG",SUMPRODUCT(Expenses!KW$14:KW$18,$I149:$I153)*$F149,MAX((Expenses!KW$15-$K149/12)*$J149*$F149,0)+MAX((Expenses!KW$14-$K150/12)*$J150*$F149,0)+MAX((Expenses!KW$17-$K151/12)*$J151*$F149,0)+MAX((Expenses!KW$16-$K152/12)*$J152*$F149,0)+MAX((Expenses!KW$18-$K153/12)*$J153*$F149,0)))),0)</f>
        <v>0</v>
      </c>
      <c r="KZ315" s="515">
        <f>IF(AND(KZ$167&lt;=$E149,KZ$167&gt;=EOMONTH($D149,0)),IF($G149="NNN",SUM(Expenses!KX$14:KX$18)*$F149,IF($G149="FSG",0,IF($G149="MG",SUMPRODUCT(Expenses!KX$14:KX$18,$I149:$I153)*$F149,MAX((Expenses!KX$15-$K149/12)*$J149*$F149,0)+MAX((Expenses!KX$14-$K150/12)*$J150*$F149,0)+MAX((Expenses!KX$17-$K151/12)*$J151*$F149,0)+MAX((Expenses!KX$16-$K152/12)*$J152*$F149,0)+MAX((Expenses!KX$18-$K153/12)*$J153*$F149,0)))),0)</f>
        <v>0</v>
      </c>
      <c r="LA315" s="515">
        <f>IF(AND(LA$167&lt;=$E149,LA$167&gt;=EOMONTH($D149,0)),IF($G149="NNN",SUM(Expenses!KY$14:KY$18)*$F149,IF($G149="FSG",0,IF($G149="MG",SUMPRODUCT(Expenses!KY$14:KY$18,$I149:$I153)*$F149,MAX((Expenses!KY$15-$K149/12)*$J149*$F149,0)+MAX((Expenses!KY$14-$K150/12)*$J150*$F149,0)+MAX((Expenses!KY$17-$K151/12)*$J151*$F149,0)+MAX((Expenses!KY$16-$K152/12)*$J152*$F149,0)+MAX((Expenses!KY$18-$K153/12)*$J153*$F149,0)))),0)</f>
        <v>0</v>
      </c>
      <c r="LB315" s="515">
        <f>IF(AND(LB$167&lt;=$E149,LB$167&gt;=EOMONTH($D149,0)),IF($G149="NNN",SUM(Expenses!KZ$14:KZ$18)*$F149,IF($G149="FSG",0,IF($G149="MG",SUMPRODUCT(Expenses!KZ$14:KZ$18,$I149:$I153)*$F149,MAX((Expenses!KZ$15-$K149/12)*$J149*$F149,0)+MAX((Expenses!KZ$14-$K150/12)*$J150*$F149,0)+MAX((Expenses!KZ$17-$K151/12)*$J151*$F149,0)+MAX((Expenses!KZ$16-$K152/12)*$J152*$F149,0)+MAX((Expenses!KZ$18-$K153/12)*$J153*$F149,0)))),0)</f>
        <v>0</v>
      </c>
      <c r="LC315" s="515">
        <f>IF(AND(LC$167&lt;=$E149,LC$167&gt;=EOMONTH($D149,0)),IF($G149="NNN",SUM(Expenses!LA$14:LA$18)*$F149,IF($G149="FSG",0,IF($G149="MG",SUMPRODUCT(Expenses!LA$14:LA$18,$I149:$I153)*$F149,MAX((Expenses!LA$15-$K149/12)*$J149*$F149,0)+MAX((Expenses!LA$14-$K150/12)*$J150*$F149,0)+MAX((Expenses!LA$17-$K151/12)*$J151*$F149,0)+MAX((Expenses!LA$16-$K152/12)*$J152*$F149,0)+MAX((Expenses!LA$18-$K153/12)*$J153*$F149,0)))),0)</f>
        <v>0</v>
      </c>
      <c r="LD315" s="515">
        <f>IF(AND(LD$167&lt;=$E149,LD$167&gt;=EOMONTH($D149,0)),IF($G149="NNN",SUM(Expenses!LB$14:LB$18)*$F149,IF($G149="FSG",0,IF($G149="MG",SUMPRODUCT(Expenses!LB$14:LB$18,$I149:$I153)*$F149,MAX((Expenses!LB$15-$K149/12)*$J149*$F149,0)+MAX((Expenses!LB$14-$K150/12)*$J150*$F149,0)+MAX((Expenses!LB$17-$K151/12)*$J151*$F149,0)+MAX((Expenses!LB$16-$K152/12)*$J152*$F149,0)+MAX((Expenses!LB$18-$K153/12)*$J153*$F149,0)))),0)</f>
        <v>0</v>
      </c>
      <c r="LE315" s="515">
        <f>IF(AND(LE$167&lt;=$E149,LE$167&gt;=EOMONTH($D149,0)),IF($G149="NNN",SUM(Expenses!LC$14:LC$18)*$F149,IF($G149="FSG",0,IF($G149="MG",SUMPRODUCT(Expenses!LC$14:LC$18,$I149:$I153)*$F149,MAX((Expenses!LC$15-$K149/12)*$J149*$F149,0)+MAX((Expenses!LC$14-$K150/12)*$J150*$F149,0)+MAX((Expenses!LC$17-$K151/12)*$J151*$F149,0)+MAX((Expenses!LC$16-$K152/12)*$J152*$F149,0)+MAX((Expenses!LC$18-$K153/12)*$J153*$F149,0)))),0)</f>
        <v>0</v>
      </c>
      <c r="LF315" s="515">
        <f>IF(AND(LF$167&lt;=$E149,LF$167&gt;=EOMONTH($D149,0)),IF($G149="NNN",SUM(Expenses!LD$14:LD$18)*$F149,IF($G149="FSG",0,IF($G149="MG",SUMPRODUCT(Expenses!LD$14:LD$18,$I149:$I153)*$F149,MAX((Expenses!LD$15-$K149/12)*$J149*$F149,0)+MAX((Expenses!LD$14-$K150/12)*$J150*$F149,0)+MAX((Expenses!LD$17-$K151/12)*$J151*$F149,0)+MAX((Expenses!LD$16-$K152/12)*$J152*$F149,0)+MAX((Expenses!LD$18-$K153/12)*$J153*$F149,0)))),0)</f>
        <v>0</v>
      </c>
      <c r="LG315" s="515">
        <f>IF(AND(LG$167&lt;=$E149,LG$167&gt;=EOMONTH($D149,0)),IF($G149="NNN",SUM(Expenses!LE$14:LE$18)*$F149,IF($G149="FSG",0,IF($G149="MG",SUMPRODUCT(Expenses!LE$14:LE$18,$I149:$I153)*$F149,MAX((Expenses!LE$15-$K149/12)*$J149*$F149,0)+MAX((Expenses!LE$14-$K150/12)*$J150*$F149,0)+MAX((Expenses!LE$17-$K151/12)*$J151*$F149,0)+MAX((Expenses!LE$16-$K152/12)*$J152*$F149,0)+MAX((Expenses!LE$18-$K153/12)*$J153*$F149,0)))),0)</f>
        <v>0</v>
      </c>
      <c r="LH315" s="515">
        <f>IF(AND(LH$167&lt;=$E149,LH$167&gt;=EOMONTH($D149,0)),IF($G149="NNN",SUM(Expenses!LF$14:LF$18)*$F149,IF($G149="FSG",0,IF($G149="MG",SUMPRODUCT(Expenses!LF$14:LF$18,$I149:$I153)*$F149,MAX((Expenses!LF$15-$K149/12)*$J149*$F149,0)+MAX((Expenses!LF$14-$K150/12)*$J150*$F149,0)+MAX((Expenses!LF$17-$K151/12)*$J151*$F149,0)+MAX((Expenses!LF$16-$K152/12)*$J152*$F149,0)+MAX((Expenses!LF$18-$K153/12)*$J153*$F149,0)))),0)</f>
        <v>0</v>
      </c>
      <c r="LI315" s="515">
        <f>IF(AND(LI$167&lt;=$E149,LI$167&gt;=EOMONTH($D149,0)),IF($G149="NNN",SUM(Expenses!LG$14:LG$18)*$F149,IF($G149="FSG",0,IF($G149="MG",SUMPRODUCT(Expenses!LG$14:LG$18,$I149:$I153)*$F149,MAX((Expenses!LG$15-$K149/12)*$J149*$F149,0)+MAX((Expenses!LG$14-$K150/12)*$J150*$F149,0)+MAX((Expenses!LG$17-$K151/12)*$J151*$F149,0)+MAX((Expenses!LG$16-$K152/12)*$J152*$F149,0)+MAX((Expenses!LG$18-$K153/12)*$J153*$F149,0)))),0)</f>
        <v>0</v>
      </c>
      <c r="LJ315" s="515">
        <f>IF(AND(LJ$167&lt;=$E149,LJ$167&gt;=EOMONTH($D149,0)),IF($G149="NNN",SUM(Expenses!LH$14:LH$18)*$F149,IF($G149="FSG",0,IF($G149="MG",SUMPRODUCT(Expenses!LH$14:LH$18,$I149:$I153)*$F149,MAX((Expenses!LH$15-$K149/12)*$J149*$F149,0)+MAX((Expenses!LH$14-$K150/12)*$J150*$F149,0)+MAX((Expenses!LH$17-$K151/12)*$J151*$F149,0)+MAX((Expenses!LH$16-$K152/12)*$J152*$F149,0)+MAX((Expenses!LH$18-$K153/12)*$J153*$F149,0)))),0)</f>
        <v>0</v>
      </c>
      <c r="LK315" s="515">
        <f>IF(AND(LK$167&lt;=$E149,LK$167&gt;=EOMONTH($D149,0)),IF($G149="NNN",SUM(Expenses!LI$14:LI$18)*$F149,IF($G149="FSG",0,IF($G149="MG",SUMPRODUCT(Expenses!LI$14:LI$18,$I149:$I153)*$F149,MAX((Expenses!LI$15-$K149/12)*$J149*$F149,0)+MAX((Expenses!LI$14-$K150/12)*$J150*$F149,0)+MAX((Expenses!LI$17-$K151/12)*$J151*$F149,0)+MAX((Expenses!LI$16-$K152/12)*$J152*$F149,0)+MAX((Expenses!LI$18-$K153/12)*$J153*$F149,0)))),0)</f>
        <v>0</v>
      </c>
      <c r="LL315" s="515">
        <f>IF(AND(LL$167&lt;=$E149,LL$167&gt;=EOMONTH($D149,0)),IF($G149="NNN",SUM(Expenses!LJ$14:LJ$18)*$F149,IF($G149="FSG",0,IF($G149="MG",SUMPRODUCT(Expenses!LJ$14:LJ$18,$I149:$I153)*$F149,MAX((Expenses!LJ$15-$K149/12)*$J149*$F149,0)+MAX((Expenses!LJ$14-$K150/12)*$J150*$F149,0)+MAX((Expenses!LJ$17-$K151/12)*$J151*$F149,0)+MAX((Expenses!LJ$16-$K152/12)*$J152*$F149,0)+MAX((Expenses!LJ$18-$K153/12)*$J153*$F149,0)))),0)</f>
        <v>0</v>
      </c>
      <c r="LM315" s="515">
        <f>IF(AND(LM$167&lt;=$E149,LM$167&gt;=EOMONTH($D149,0)),IF($G149="NNN",SUM(Expenses!LK$14:LK$18)*$F149,IF($G149="FSG",0,IF($G149="MG",SUMPRODUCT(Expenses!LK$14:LK$18,$I149:$I153)*$F149,MAX((Expenses!LK$15-$K149/12)*$J149*$F149,0)+MAX((Expenses!LK$14-$K150/12)*$J150*$F149,0)+MAX((Expenses!LK$17-$K151/12)*$J151*$F149,0)+MAX((Expenses!LK$16-$K152/12)*$J152*$F149,0)+MAX((Expenses!LK$18-$K153/12)*$J153*$F149,0)))),0)</f>
        <v>0</v>
      </c>
      <c r="LN315" s="515">
        <f>IF(AND(LN$167&lt;=$E149,LN$167&gt;=EOMONTH($D149,0)),IF($G149="NNN",SUM(Expenses!LL$14:LL$18)*$F149,IF($G149="FSG",0,IF($G149="MG",SUMPRODUCT(Expenses!LL$14:LL$18,$I149:$I153)*$F149,MAX((Expenses!LL$15-$K149/12)*$J149*$F149,0)+MAX((Expenses!LL$14-$K150/12)*$J150*$F149,0)+MAX((Expenses!LL$17-$K151/12)*$J151*$F149,0)+MAX((Expenses!LL$16-$K152/12)*$J152*$F149,0)+MAX((Expenses!LL$18-$K153/12)*$J153*$F149,0)))),0)</f>
        <v>0</v>
      </c>
      <c r="LO315" s="515">
        <f>IF(AND(LO$167&lt;=$E149,LO$167&gt;=EOMONTH($D149,0)),IF($G149="NNN",SUM(Expenses!LM$14:LM$18)*$F149,IF($G149="FSG",0,IF($G149="MG",SUMPRODUCT(Expenses!LM$14:LM$18,$I149:$I153)*$F149,MAX((Expenses!LM$15-$K149/12)*$J149*$F149,0)+MAX((Expenses!LM$14-$K150/12)*$J150*$F149,0)+MAX((Expenses!LM$17-$K151/12)*$J151*$F149,0)+MAX((Expenses!LM$16-$K152/12)*$J152*$F149,0)+MAX((Expenses!LM$18-$K153/12)*$J153*$F149,0)))),0)</f>
        <v>0</v>
      </c>
      <c r="LP315" s="515">
        <f>IF(AND(LP$167&lt;=$E149,LP$167&gt;=EOMONTH($D149,0)),IF($G149="NNN",SUM(Expenses!LN$14:LN$18)*$F149,IF($G149="FSG",0,IF($G149="MG",SUMPRODUCT(Expenses!LN$14:LN$18,$I149:$I153)*$F149,MAX((Expenses!LN$15-$K149/12)*$J149*$F149,0)+MAX((Expenses!LN$14-$K150/12)*$J150*$F149,0)+MAX((Expenses!LN$17-$K151/12)*$J151*$F149,0)+MAX((Expenses!LN$16-$K152/12)*$J152*$F149,0)+MAX((Expenses!LN$18-$K153/12)*$J153*$F149,0)))),0)</f>
        <v>0</v>
      </c>
      <c r="LQ315" s="515">
        <f>IF(AND(LQ$167&lt;=$E149,LQ$167&gt;=EOMONTH($D149,0)),IF($G149="NNN",SUM(Expenses!LO$14:LO$18)*$F149,IF($G149="FSG",0,IF($G149="MG",SUMPRODUCT(Expenses!LO$14:LO$18,$I149:$I153)*$F149,MAX((Expenses!LO$15-$K149/12)*$J149*$F149,0)+MAX((Expenses!LO$14-$K150/12)*$J150*$F149,0)+MAX((Expenses!LO$17-$K151/12)*$J151*$F149,0)+MAX((Expenses!LO$16-$K152/12)*$J152*$F149,0)+MAX((Expenses!LO$18-$K153/12)*$J153*$F149,0)))),0)</f>
        <v>0</v>
      </c>
      <c r="LR315" s="515">
        <f>IF(AND(LR$167&lt;=$E149,LR$167&gt;=EOMONTH($D149,0)),IF($G149="NNN",SUM(Expenses!LP$14:LP$18)*$F149,IF($G149="FSG",0,IF($G149="MG",SUMPRODUCT(Expenses!LP$14:LP$18,$I149:$I153)*$F149,MAX((Expenses!LP$15-$K149/12)*$J149*$F149,0)+MAX((Expenses!LP$14-$K150/12)*$J150*$F149,0)+MAX((Expenses!LP$17-$K151/12)*$J151*$F149,0)+MAX((Expenses!LP$16-$K152/12)*$J152*$F149,0)+MAX((Expenses!LP$18-$K153/12)*$J153*$F149,0)))),0)</f>
        <v>0</v>
      </c>
      <c r="LS315" s="515">
        <f>IF(AND(LS$167&lt;=$E149,LS$167&gt;=EOMONTH($D149,0)),IF($G149="NNN",SUM(Expenses!LQ$14:LQ$18)*$F149,IF($G149="FSG",0,IF($G149="MG",SUMPRODUCT(Expenses!LQ$14:LQ$18,$I149:$I153)*$F149,MAX((Expenses!LQ$15-$K149/12)*$J149*$F149,0)+MAX((Expenses!LQ$14-$K150/12)*$J150*$F149,0)+MAX((Expenses!LQ$17-$K151/12)*$J151*$F149,0)+MAX((Expenses!LQ$16-$K152/12)*$J152*$F149,0)+MAX((Expenses!LQ$18-$K153/12)*$J153*$F149,0)))),0)</f>
        <v>0</v>
      </c>
      <c r="LT315" s="515">
        <f>IF(AND(LT$167&lt;=$E149,LT$167&gt;=EOMONTH($D149,0)),IF($G149="NNN",SUM(Expenses!LR$14:LR$18)*$F149,IF($G149="FSG",0,IF($G149="MG",SUMPRODUCT(Expenses!LR$14:LR$18,$I149:$I153)*$F149,MAX((Expenses!LR$15-$K149/12)*$J149*$F149,0)+MAX((Expenses!LR$14-$K150/12)*$J150*$F149,0)+MAX((Expenses!LR$17-$K151/12)*$J151*$F149,0)+MAX((Expenses!LR$16-$K152/12)*$J152*$F149,0)+MAX((Expenses!LR$18-$K153/12)*$J153*$F149,0)))),0)</f>
        <v>0</v>
      </c>
      <c r="LU315" s="515">
        <f>IF(AND(LU$167&lt;=$E149,LU$167&gt;=EOMONTH($D149,0)),IF($G149="NNN",SUM(Expenses!LS$14:LS$18)*$F149,IF($G149="FSG",0,IF($G149="MG",SUMPRODUCT(Expenses!LS$14:LS$18,$I149:$I153)*$F149,MAX((Expenses!LS$15-$K149/12)*$J149*$F149,0)+MAX((Expenses!LS$14-$K150/12)*$J150*$F149,0)+MAX((Expenses!LS$17-$K151/12)*$J151*$F149,0)+MAX((Expenses!LS$16-$K152/12)*$J152*$F149,0)+MAX((Expenses!LS$18-$K153/12)*$J153*$F149,0)))),0)</f>
        <v>0</v>
      </c>
      <c r="LV315" s="515">
        <f>IF(AND(LV$167&lt;=$E149,LV$167&gt;=EOMONTH($D149,0)),IF($G149="NNN",SUM(Expenses!LT$14:LT$18)*$F149,IF($G149="FSG",0,IF($G149="MG",SUMPRODUCT(Expenses!LT$14:LT$18,$I149:$I153)*$F149,MAX((Expenses!LT$15-$K149/12)*$J149*$F149,0)+MAX((Expenses!LT$14-$K150/12)*$J150*$F149,0)+MAX((Expenses!LT$17-$K151/12)*$J151*$F149,0)+MAX((Expenses!LT$16-$K152/12)*$J152*$F149,0)+MAX((Expenses!LT$18-$K153/12)*$J153*$F149,0)))),0)</f>
        <v>0</v>
      </c>
      <c r="LW315" s="515">
        <f>IF(AND(LW$167&lt;=$E149,LW$167&gt;=EOMONTH($D149,0)),IF($G149="NNN",SUM(Expenses!LU$14:LU$18)*$F149,IF($G149="FSG",0,IF($G149="MG",SUMPRODUCT(Expenses!LU$14:LU$18,$I149:$I153)*$F149,MAX((Expenses!LU$15-$K149/12)*$J149*$F149,0)+MAX((Expenses!LU$14-$K150/12)*$J150*$F149,0)+MAX((Expenses!LU$17-$K151/12)*$J151*$F149,0)+MAX((Expenses!LU$16-$K152/12)*$J152*$F149,0)+MAX((Expenses!LU$18-$K153/12)*$J153*$F149,0)))),0)</f>
        <v>0</v>
      </c>
      <c r="LX315" s="515">
        <f>IF(AND(LX$167&lt;=$E149,LX$167&gt;=EOMONTH($D149,0)),IF($G149="NNN",SUM(Expenses!LV$14:LV$18)*$F149,IF($G149="FSG",0,IF($G149="MG",SUMPRODUCT(Expenses!LV$14:LV$18,$I149:$I153)*$F149,MAX((Expenses!LV$15-$K149/12)*$J149*$F149,0)+MAX((Expenses!LV$14-$K150/12)*$J150*$F149,0)+MAX((Expenses!LV$17-$K151/12)*$J151*$F149,0)+MAX((Expenses!LV$16-$K152/12)*$J152*$F149,0)+MAX((Expenses!LV$18-$K153/12)*$J153*$F149,0)))),0)</f>
        <v>0</v>
      </c>
      <c r="LY315" s="515">
        <f>IF(AND(LY$167&lt;=$E149,LY$167&gt;=EOMONTH($D149,0)),IF($G149="NNN",SUM(Expenses!LW$14:LW$18)*$F149,IF($G149="FSG",0,IF($G149="MG",SUMPRODUCT(Expenses!LW$14:LW$18,$I149:$I153)*$F149,MAX((Expenses!LW$15-$K149/12)*$J149*$F149,0)+MAX((Expenses!LW$14-$K150/12)*$J150*$F149,0)+MAX((Expenses!LW$17-$K151/12)*$J151*$F149,0)+MAX((Expenses!LW$16-$K152/12)*$J152*$F149,0)+MAX((Expenses!LW$18-$K153/12)*$J153*$F149,0)))),0)</f>
        <v>0</v>
      </c>
      <c r="LZ315" s="515">
        <f>IF(AND(LZ$167&lt;=$E149,LZ$167&gt;=EOMONTH($D149,0)),IF($G149="NNN",SUM(Expenses!LX$14:LX$18)*$F149,IF($G149="FSG",0,IF($G149="MG",SUMPRODUCT(Expenses!LX$14:LX$18,$I149:$I153)*$F149,MAX((Expenses!LX$15-$K149/12)*$J149*$F149,0)+MAX((Expenses!LX$14-$K150/12)*$J150*$F149,0)+MAX((Expenses!LX$17-$K151/12)*$J151*$F149,0)+MAX((Expenses!LX$16-$K152/12)*$J152*$F149,0)+MAX((Expenses!LX$18-$K153/12)*$J153*$F149,0)))),0)</f>
        <v>0</v>
      </c>
      <c r="MA315" s="515">
        <f>IF(AND(MA$167&lt;=$E149,MA$167&gt;=EOMONTH($D149,0)),IF($G149="NNN",SUM(Expenses!LY$14:LY$18)*$F149,IF($G149="FSG",0,IF($G149="MG",SUMPRODUCT(Expenses!LY$14:LY$18,$I149:$I153)*$F149,MAX((Expenses!LY$15-$K149/12)*$J149*$F149,0)+MAX((Expenses!LY$14-$K150/12)*$J150*$F149,0)+MAX((Expenses!LY$17-$K151/12)*$J151*$F149,0)+MAX((Expenses!LY$16-$K152/12)*$J152*$F149,0)+MAX((Expenses!LY$18-$K153/12)*$J153*$F149,0)))),0)</f>
        <v>0</v>
      </c>
      <c r="MB315" s="515">
        <f>IF(AND(MB$167&lt;=$E149,MB$167&gt;=EOMONTH($D149,0)),IF($G149="NNN",SUM(Expenses!LZ$14:LZ$18)*$F149,IF($G149="FSG",0,IF($G149="MG",SUMPRODUCT(Expenses!LZ$14:LZ$18,$I149:$I153)*$F149,MAX((Expenses!LZ$15-$K149/12)*$J149*$F149,0)+MAX((Expenses!LZ$14-$K150/12)*$J150*$F149,0)+MAX((Expenses!LZ$17-$K151/12)*$J151*$F149,0)+MAX((Expenses!LZ$16-$K152/12)*$J152*$F149,0)+MAX((Expenses!LZ$18-$K153/12)*$J153*$F149,0)))),0)</f>
        <v>0</v>
      </c>
      <c r="MC315" s="515">
        <f>IF(AND(MC$167&lt;=$E149,MC$167&gt;=EOMONTH($D149,0)),IF($G149="NNN",SUM(Expenses!MA$14:MA$18)*$F149,IF($G149="FSG",0,IF($G149="MG",SUMPRODUCT(Expenses!MA$14:MA$18,$I149:$I153)*$F149,MAX((Expenses!MA$15-$K149/12)*$J149*$F149,0)+MAX((Expenses!MA$14-$K150/12)*$J150*$F149,0)+MAX((Expenses!MA$17-$K151/12)*$J151*$F149,0)+MAX((Expenses!MA$16-$K152/12)*$J152*$F149,0)+MAX((Expenses!MA$18-$K153/12)*$J153*$F149,0)))),0)</f>
        <v>0</v>
      </c>
      <c r="MD315" s="515">
        <f>IF(AND(MD$167&lt;=$E149,MD$167&gt;=EOMONTH($D149,0)),IF($G149="NNN",SUM(Expenses!MB$14:MB$18)*$F149,IF($G149="FSG",0,IF($G149="MG",SUMPRODUCT(Expenses!MB$14:MB$18,$I149:$I153)*$F149,MAX((Expenses!MB$15-$K149/12)*$J149*$F149,0)+MAX((Expenses!MB$14-$K150/12)*$J150*$F149,0)+MAX((Expenses!MB$17-$K151/12)*$J151*$F149,0)+MAX((Expenses!MB$16-$K152/12)*$J152*$F149,0)+MAX((Expenses!MB$18-$K153/12)*$J153*$F149,0)))),0)</f>
        <v>0</v>
      </c>
      <c r="ME315" s="515">
        <f>IF(AND(ME$167&lt;=$E149,ME$167&gt;=EOMONTH($D149,0)),IF($G149="NNN",SUM(Expenses!MC$14:MC$18)*$F149,IF($G149="FSG",0,IF($G149="MG",SUMPRODUCT(Expenses!MC$14:MC$18,$I149:$I153)*$F149,MAX((Expenses!MC$15-$K149/12)*$J149*$F149,0)+MAX((Expenses!MC$14-$K150/12)*$J150*$F149,0)+MAX((Expenses!MC$17-$K151/12)*$J151*$F149,0)+MAX((Expenses!MC$16-$K152/12)*$J152*$F149,0)+MAX((Expenses!MC$18-$K153/12)*$J153*$F149,0)))),0)</f>
        <v>0</v>
      </c>
      <c r="MF315" s="515">
        <f>IF(AND(MF$167&lt;=$E149,MF$167&gt;=EOMONTH($D149,0)),IF($G149="NNN",SUM(Expenses!MD$14:MD$18)*$F149,IF($G149="FSG",0,IF($G149="MG",SUMPRODUCT(Expenses!MD$14:MD$18,$I149:$I153)*$F149,MAX((Expenses!MD$15-$K149/12)*$J149*$F149,0)+MAX((Expenses!MD$14-$K150/12)*$J150*$F149,0)+MAX((Expenses!MD$17-$K151/12)*$J151*$F149,0)+MAX((Expenses!MD$16-$K152/12)*$J152*$F149,0)+MAX((Expenses!MD$18-$K153/12)*$J153*$F149,0)))),0)</f>
        <v>0</v>
      </c>
      <c r="MG315" s="515">
        <f>IF(AND(MG$167&lt;=$E149,MG$167&gt;=EOMONTH($D149,0)),IF($G149="NNN",SUM(Expenses!ME$14:ME$18)*$F149,IF($G149="FSG",0,IF($G149="MG",SUMPRODUCT(Expenses!ME$14:ME$18,$I149:$I153)*$F149,MAX((Expenses!ME$15-$K149/12)*$J149*$F149,0)+MAX((Expenses!ME$14-$K150/12)*$J150*$F149,0)+MAX((Expenses!ME$17-$K151/12)*$J151*$F149,0)+MAX((Expenses!ME$16-$K152/12)*$J152*$F149,0)+MAX((Expenses!ME$18-$K153/12)*$J153*$F149,0)))),0)</f>
        <v>0</v>
      </c>
      <c r="MH315" s="515">
        <f>IF(AND(MH$167&lt;=$E149,MH$167&gt;=EOMONTH($D149,0)),IF($G149="NNN",SUM(Expenses!MF$14:MF$18)*$F149,IF($G149="FSG",0,IF($G149="MG",SUMPRODUCT(Expenses!MF$14:MF$18,$I149:$I153)*$F149,MAX((Expenses!MF$15-$K149/12)*$J149*$F149,0)+MAX((Expenses!MF$14-$K150/12)*$J150*$F149,0)+MAX((Expenses!MF$17-$K151/12)*$J151*$F149,0)+MAX((Expenses!MF$16-$K152/12)*$J152*$F149,0)+MAX((Expenses!MF$18-$K153/12)*$J153*$F149,0)))),0)</f>
        <v>0</v>
      </c>
      <c r="MI315" s="515">
        <f>IF(AND(MI$167&lt;=$E149,MI$167&gt;=EOMONTH($D149,0)),IF($G149="NNN",SUM(Expenses!MG$14:MG$18)*$F149,IF($G149="FSG",0,IF($G149="MG",SUMPRODUCT(Expenses!MG$14:MG$18,$I149:$I153)*$F149,MAX((Expenses!MG$15-$K149/12)*$J149*$F149,0)+MAX((Expenses!MG$14-$K150/12)*$J150*$F149,0)+MAX((Expenses!MG$17-$K151/12)*$J151*$F149,0)+MAX((Expenses!MG$16-$K152/12)*$J152*$F149,0)+MAX((Expenses!MG$18-$K153/12)*$J153*$F149,0)))),0)</f>
        <v>0</v>
      </c>
      <c r="MJ315" s="515">
        <f>IF(AND(MJ$167&lt;=$E149,MJ$167&gt;=EOMONTH($D149,0)),IF($G149="NNN",SUM(Expenses!MH$14:MH$18)*$F149,IF($G149="FSG",0,IF($G149="MG",SUMPRODUCT(Expenses!MH$14:MH$18,$I149:$I153)*$F149,MAX((Expenses!MH$15-$K149/12)*$J149*$F149,0)+MAX((Expenses!MH$14-$K150/12)*$J150*$F149,0)+MAX((Expenses!MH$17-$K151/12)*$J151*$F149,0)+MAX((Expenses!MH$16-$K152/12)*$J152*$F149,0)+MAX((Expenses!MH$18-$K153/12)*$J153*$F149,0)))),0)</f>
        <v>0</v>
      </c>
      <c r="MK315" s="515">
        <f>IF(AND(MK$167&lt;=$E149,MK$167&gt;=EOMONTH($D149,0)),IF($G149="NNN",SUM(Expenses!MI$14:MI$18)*$F149,IF($G149="FSG",0,IF($G149="MG",SUMPRODUCT(Expenses!MI$14:MI$18,$I149:$I153)*$F149,MAX((Expenses!MI$15-$K149/12)*$J149*$F149,0)+MAX((Expenses!MI$14-$K150/12)*$J150*$F149,0)+MAX((Expenses!MI$17-$K151/12)*$J151*$F149,0)+MAX((Expenses!MI$16-$K152/12)*$J152*$F149,0)+MAX((Expenses!MI$18-$K153/12)*$J153*$F149,0)))),0)</f>
        <v>0</v>
      </c>
      <c r="ML315" s="515">
        <f>IF(AND(ML$167&lt;=$E149,ML$167&gt;=EOMONTH($D149,0)),IF($G149="NNN",SUM(Expenses!MJ$14:MJ$18)*$F149,IF($G149="FSG",0,IF($G149="MG",SUMPRODUCT(Expenses!MJ$14:MJ$18,$I149:$I153)*$F149,MAX((Expenses!MJ$15-$K149/12)*$J149*$F149,0)+MAX((Expenses!MJ$14-$K150/12)*$J150*$F149,0)+MAX((Expenses!MJ$17-$K151/12)*$J151*$F149,0)+MAX((Expenses!MJ$16-$K152/12)*$J152*$F149,0)+MAX((Expenses!MJ$18-$K153/12)*$J153*$F149,0)))),0)</f>
        <v>0</v>
      </c>
      <c r="MM315" s="515">
        <f>IF(AND(MM$167&lt;=$E149,MM$167&gt;=EOMONTH($D149,0)),IF($G149="NNN",SUM(Expenses!MK$14:MK$18)*$F149,IF($G149="FSG",0,IF($G149="MG",SUMPRODUCT(Expenses!MK$14:MK$18,$I149:$I153)*$F149,MAX((Expenses!MK$15-$K149/12)*$J149*$F149,0)+MAX((Expenses!MK$14-$K150/12)*$J150*$F149,0)+MAX((Expenses!MK$17-$K151/12)*$J151*$F149,0)+MAX((Expenses!MK$16-$K152/12)*$J152*$F149,0)+MAX((Expenses!MK$18-$K153/12)*$J153*$F149,0)))),0)</f>
        <v>0</v>
      </c>
      <c r="MN315" s="515">
        <f>IF(AND(MN$167&lt;=$E149,MN$167&gt;=EOMONTH($D149,0)),IF($G149="NNN",SUM(Expenses!ML$14:ML$18)*$F149,IF($G149="FSG",0,IF($G149="MG",SUMPRODUCT(Expenses!ML$14:ML$18,$I149:$I153)*$F149,MAX((Expenses!ML$15-$K149/12)*$J149*$F149,0)+MAX((Expenses!ML$14-$K150/12)*$J150*$F149,0)+MAX((Expenses!ML$17-$K151/12)*$J151*$F149,0)+MAX((Expenses!ML$16-$K152/12)*$J152*$F149,0)+MAX((Expenses!ML$18-$K153/12)*$J153*$F149,0)))),0)</f>
        <v>0</v>
      </c>
      <c r="MO315" s="515">
        <f>IF(AND(MO$167&lt;=$E149,MO$167&gt;=EOMONTH($D149,0)),IF($G149="NNN",SUM(Expenses!MM$14:MM$18)*$F149,IF($G149="FSG",0,IF($G149="MG",SUMPRODUCT(Expenses!MM$14:MM$18,$I149:$I153)*$F149,MAX((Expenses!MM$15-$K149/12)*$J149*$F149,0)+MAX((Expenses!MM$14-$K150/12)*$J150*$F149,0)+MAX((Expenses!MM$17-$K151/12)*$J151*$F149,0)+MAX((Expenses!MM$16-$K152/12)*$J152*$F149,0)+MAX((Expenses!MM$18-$K153/12)*$J153*$F149,0)))),0)</f>
        <v>0</v>
      </c>
      <c r="MP315" s="515">
        <f>IF(AND(MP$167&lt;=$E149,MP$167&gt;=EOMONTH($D149,0)),IF($G149="NNN",SUM(Expenses!MN$14:MN$18)*$F149,IF($G149="FSG",0,IF($G149="MG",SUMPRODUCT(Expenses!MN$14:MN$18,$I149:$I153)*$F149,MAX((Expenses!MN$15-$K149/12)*$J149*$F149,0)+MAX((Expenses!MN$14-$K150/12)*$J150*$F149,0)+MAX((Expenses!MN$17-$K151/12)*$J151*$F149,0)+MAX((Expenses!MN$16-$K152/12)*$J152*$F149,0)+MAX((Expenses!MN$18-$K153/12)*$J153*$F149,0)))),0)</f>
        <v>0</v>
      </c>
      <c r="MQ315" s="515">
        <f>IF(AND(MQ$167&lt;=$E149,MQ$167&gt;=EOMONTH($D149,0)),IF($G149="NNN",SUM(Expenses!MO$14:MO$18)*$F149,IF($G149="FSG",0,IF($G149="MG",SUMPRODUCT(Expenses!MO$14:MO$18,$I149:$I153)*$F149,MAX((Expenses!MO$15-$K149/12)*$J149*$F149,0)+MAX((Expenses!MO$14-$K150/12)*$J150*$F149,0)+MAX((Expenses!MO$17-$K151/12)*$J151*$F149,0)+MAX((Expenses!MO$16-$K152/12)*$J152*$F149,0)+MAX((Expenses!MO$18-$K153/12)*$J153*$F149,0)))),0)</f>
        <v>0</v>
      </c>
      <c r="MR315" s="515">
        <f>IF(AND(MR$167&lt;=$E149,MR$167&gt;=EOMONTH($D149,0)),IF($G149="NNN",SUM(Expenses!MP$14:MP$18)*$F149,IF($G149="FSG",0,IF($G149="MG",SUMPRODUCT(Expenses!MP$14:MP$18,$I149:$I153)*$F149,MAX((Expenses!MP$15-$K149/12)*$J149*$F149,0)+MAX((Expenses!MP$14-$K150/12)*$J150*$F149,0)+MAX((Expenses!MP$17-$K151/12)*$J151*$F149,0)+MAX((Expenses!MP$16-$K152/12)*$J152*$F149,0)+MAX((Expenses!MP$18-$K153/12)*$J153*$F149,0)))),0)</f>
        <v>0</v>
      </c>
      <c r="MS315" s="515">
        <f>IF(AND(MS$167&lt;=$E149,MS$167&gt;=EOMONTH($D149,0)),IF($G149="NNN",SUM(Expenses!MQ$14:MQ$18)*$F149,IF($G149="FSG",0,IF($G149="MG",SUMPRODUCT(Expenses!MQ$14:MQ$18,$I149:$I153)*$F149,MAX((Expenses!MQ$15-$K149/12)*$J149*$F149,0)+MAX((Expenses!MQ$14-$K150/12)*$J150*$F149,0)+MAX((Expenses!MQ$17-$K151/12)*$J151*$F149,0)+MAX((Expenses!MQ$16-$K152/12)*$J152*$F149,0)+MAX((Expenses!MQ$18-$K153/12)*$J153*$F149,0)))),0)</f>
        <v>0</v>
      </c>
      <c r="MT315" s="515">
        <f>IF(AND(MT$167&lt;=$E149,MT$167&gt;=EOMONTH($D149,0)),IF($G149="NNN",SUM(Expenses!MR$14:MR$18)*$F149,IF($G149="FSG",0,IF($G149="MG",SUMPRODUCT(Expenses!MR$14:MR$18,$I149:$I153)*$F149,MAX((Expenses!MR$15-$K149/12)*$J149*$F149,0)+MAX((Expenses!MR$14-$K150/12)*$J150*$F149,0)+MAX((Expenses!MR$17-$K151/12)*$J151*$F149,0)+MAX((Expenses!MR$16-$K152/12)*$J152*$F149,0)+MAX((Expenses!MR$18-$K153/12)*$J153*$F149,0)))),0)</f>
        <v>0</v>
      </c>
      <c r="MU315" s="515">
        <f>IF(AND(MU$167&lt;=$E149,MU$167&gt;=EOMONTH($D149,0)),IF($G149="NNN",SUM(Expenses!MS$14:MS$18)*$F149,IF($G149="FSG",0,IF($G149="MG",SUMPRODUCT(Expenses!MS$14:MS$18,$I149:$I153)*$F149,MAX((Expenses!MS$15-$K149/12)*$J149*$F149,0)+MAX((Expenses!MS$14-$K150/12)*$J150*$F149,0)+MAX((Expenses!MS$17-$K151/12)*$J151*$F149,0)+MAX((Expenses!MS$16-$K152/12)*$J152*$F149,0)+MAX((Expenses!MS$18-$K153/12)*$J153*$F149,0)))),0)</f>
        <v>0</v>
      </c>
      <c r="MV315" s="515">
        <f>IF(AND(MV$167&lt;=$E149,MV$167&gt;=EOMONTH($D149,0)),IF($G149="NNN",SUM(Expenses!MT$14:MT$18)*$F149,IF($G149="FSG",0,IF($G149="MG",SUMPRODUCT(Expenses!MT$14:MT$18,$I149:$I153)*$F149,MAX((Expenses!MT$15-$K149/12)*$J149*$F149,0)+MAX((Expenses!MT$14-$K150/12)*$J150*$F149,0)+MAX((Expenses!MT$17-$K151/12)*$J151*$F149,0)+MAX((Expenses!MT$16-$K152/12)*$J152*$F149,0)+MAX((Expenses!MT$18-$K153/12)*$J153*$F149,0)))),0)</f>
        <v>0</v>
      </c>
      <c r="MW315" s="515">
        <f>IF(AND(MW$167&lt;=$E149,MW$167&gt;=EOMONTH($D149,0)),IF($G149="NNN",SUM(Expenses!MU$14:MU$18)*$F149,IF($G149="FSG",0,IF($G149="MG",SUMPRODUCT(Expenses!MU$14:MU$18,$I149:$I153)*$F149,MAX((Expenses!MU$15-$K149/12)*$J149*$F149,0)+MAX((Expenses!MU$14-$K150/12)*$J150*$F149,0)+MAX((Expenses!MU$17-$K151/12)*$J151*$F149,0)+MAX((Expenses!MU$16-$K152/12)*$J152*$F149,0)+MAX((Expenses!MU$18-$K153/12)*$J153*$F149,0)))),0)</f>
        <v>0</v>
      </c>
      <c r="MX315" s="515">
        <f>IF(AND(MX$167&lt;=$E149,MX$167&gt;=EOMONTH($D149,0)),IF($G149="NNN",SUM(Expenses!MV$14:MV$18)*$F149,IF($G149="FSG",0,IF($G149="MG",SUMPRODUCT(Expenses!MV$14:MV$18,$I149:$I153)*$F149,MAX((Expenses!MV$15-$K149/12)*$J149*$F149,0)+MAX((Expenses!MV$14-$K150/12)*$J150*$F149,0)+MAX((Expenses!MV$17-$K151/12)*$J151*$F149,0)+MAX((Expenses!MV$16-$K152/12)*$J152*$F149,0)+MAX((Expenses!MV$18-$K153/12)*$J153*$F149,0)))),0)</f>
        <v>0</v>
      </c>
      <c r="MY315" s="515">
        <f>IF(AND(MY$167&lt;=$E149,MY$167&gt;=EOMONTH($D149,0)),IF($G149="NNN",SUM(Expenses!MW$14:MW$18)*$F149,IF($G149="FSG",0,IF($G149="MG",SUMPRODUCT(Expenses!MW$14:MW$18,$I149:$I153)*$F149,MAX((Expenses!MW$15-$K149/12)*$J149*$F149,0)+MAX((Expenses!MW$14-$K150/12)*$J150*$F149,0)+MAX((Expenses!MW$17-$K151/12)*$J151*$F149,0)+MAX((Expenses!MW$16-$K152/12)*$J152*$F149,0)+MAX((Expenses!MW$18-$K153/12)*$J153*$F149,0)))),0)</f>
        <v>0</v>
      </c>
      <c r="MZ315" s="515">
        <f>IF(AND(MZ$167&lt;=$E149,MZ$167&gt;=EOMONTH($D149,0)),IF($G149="NNN",SUM(Expenses!MX$14:MX$18)*$F149,IF($G149="FSG",0,IF($G149="MG",SUMPRODUCT(Expenses!MX$14:MX$18,$I149:$I153)*$F149,MAX((Expenses!MX$15-$K149/12)*$J149*$F149,0)+MAX((Expenses!MX$14-$K150/12)*$J150*$F149,0)+MAX((Expenses!MX$17-$K151/12)*$J151*$F149,0)+MAX((Expenses!MX$16-$K152/12)*$J152*$F149,0)+MAX((Expenses!MX$18-$K153/12)*$J153*$F149,0)))),0)</f>
        <v>0</v>
      </c>
      <c r="NA315" s="515">
        <f>IF(AND(NA$167&lt;=$E149,NA$167&gt;=EOMONTH($D149,0)),IF($G149="NNN",SUM(Expenses!MY$14:MY$18)*$F149,IF($G149="FSG",0,IF($G149="MG",SUMPRODUCT(Expenses!MY$14:MY$18,$I149:$I153)*$F149,MAX((Expenses!MY$15-$K149/12)*$J149*$F149,0)+MAX((Expenses!MY$14-$K150/12)*$J150*$F149,0)+MAX((Expenses!MY$17-$K151/12)*$J151*$F149,0)+MAX((Expenses!MY$16-$K152/12)*$J152*$F149,0)+MAX((Expenses!MY$18-$K153/12)*$J153*$F149,0)))),0)</f>
        <v>0</v>
      </c>
      <c r="NB315" s="515">
        <f>IF(AND(NB$167&lt;=$E149,NB$167&gt;=EOMONTH($D149,0)),IF($G149="NNN",SUM(Expenses!MZ$14:MZ$18)*$F149,IF($G149="FSG",0,IF($G149="MG",SUMPRODUCT(Expenses!MZ$14:MZ$18,$I149:$I153)*$F149,MAX((Expenses!MZ$15-$K149/12)*$J149*$F149,0)+MAX((Expenses!MZ$14-$K150/12)*$J150*$F149,0)+MAX((Expenses!MZ$17-$K151/12)*$J151*$F149,0)+MAX((Expenses!MZ$16-$K152/12)*$J152*$F149,0)+MAX((Expenses!MZ$18-$K153/12)*$J153*$F149,0)))),0)</f>
        <v>0</v>
      </c>
      <c r="NC315" s="515">
        <f>IF(AND(NC$167&lt;=$E149,NC$167&gt;=EOMONTH($D149,0)),IF($G149="NNN",SUM(Expenses!NA$14:NA$18)*$F149,IF($G149="FSG",0,IF($G149="MG",SUMPRODUCT(Expenses!NA$14:NA$18,$I149:$I153)*$F149,MAX((Expenses!NA$15-$K149/12)*$J149*$F149,0)+MAX((Expenses!NA$14-$K150/12)*$J150*$F149,0)+MAX((Expenses!NA$17-$K151/12)*$J151*$F149,0)+MAX((Expenses!NA$16-$K152/12)*$J152*$F149,0)+MAX((Expenses!NA$18-$K153/12)*$J153*$F149,0)))),0)</f>
        <v>0</v>
      </c>
      <c r="ND315" s="515">
        <f>IF(AND(ND$167&lt;=$E149,ND$167&gt;=EOMONTH($D149,0)),IF($G149="NNN",SUM(Expenses!NB$14:NB$18)*$F149,IF($G149="FSG",0,IF($G149="MG",SUMPRODUCT(Expenses!NB$14:NB$18,$I149:$I153)*$F149,MAX((Expenses!NB$15-$K149/12)*$J149*$F149,0)+MAX((Expenses!NB$14-$K150/12)*$J150*$F149,0)+MAX((Expenses!NB$17-$K151/12)*$J151*$F149,0)+MAX((Expenses!NB$16-$K152/12)*$J152*$F149,0)+MAX((Expenses!NB$18-$K153/12)*$J153*$F149,0)))),0)</f>
        <v>0</v>
      </c>
      <c r="NE315" s="515">
        <f>IF(AND(NE$167&lt;=$E149,NE$167&gt;=EOMONTH($D149,0)),IF($G149="NNN",SUM(Expenses!NC$14:NC$18)*$F149,IF($G149="FSG",0,IF($G149="MG",SUMPRODUCT(Expenses!NC$14:NC$18,$I149:$I153)*$F149,MAX((Expenses!NC$15-$K149/12)*$J149*$F149,0)+MAX((Expenses!NC$14-$K150/12)*$J150*$F149,0)+MAX((Expenses!NC$17-$K151/12)*$J151*$F149,0)+MAX((Expenses!NC$16-$K152/12)*$J152*$F149,0)+MAX((Expenses!NC$18-$K153/12)*$J153*$F149,0)))),0)</f>
        <v>0</v>
      </c>
      <c r="NF315" s="515">
        <f>IF(AND(NF$167&lt;=$E149,NF$167&gt;=EOMONTH($D149,0)),IF($G149="NNN",SUM(Expenses!ND$14:ND$18)*$F149,IF($G149="FSG",0,IF($G149="MG",SUMPRODUCT(Expenses!ND$14:ND$18,$I149:$I153)*$F149,MAX((Expenses!ND$15-$K149/12)*$J149*$F149,0)+MAX((Expenses!ND$14-$K150/12)*$J150*$F149,0)+MAX((Expenses!ND$17-$K151/12)*$J151*$F149,0)+MAX((Expenses!ND$16-$K152/12)*$J152*$F149,0)+MAX((Expenses!ND$18-$K153/12)*$J153*$F149,0)))),0)</f>
        <v>0</v>
      </c>
      <c r="NG315" s="515">
        <f>IF(AND(NG$167&lt;=$E149,NG$167&gt;=EOMONTH($D149,0)),IF($G149="NNN",SUM(Expenses!NE$14:NE$18)*$F149,IF($G149="FSG",0,IF($G149="MG",SUMPRODUCT(Expenses!NE$14:NE$18,$I149:$I153)*$F149,MAX((Expenses!NE$15-$K149/12)*$J149*$F149,0)+MAX((Expenses!NE$14-$K150/12)*$J150*$F149,0)+MAX((Expenses!NE$17-$K151/12)*$J151*$F149,0)+MAX((Expenses!NE$16-$K152/12)*$J152*$F149,0)+MAX((Expenses!NE$18-$K153/12)*$J153*$F149,0)))),0)</f>
        <v>0</v>
      </c>
      <c r="NH315" s="515">
        <f>IF(AND(NH$167&lt;=$E149,NH$167&gt;=EOMONTH($D149,0)),IF($G149="NNN",SUM(Expenses!NF$14:NF$18)*$F149,IF($G149="FSG",0,IF($G149="MG",SUMPRODUCT(Expenses!NF$14:NF$18,$I149:$I153)*$F149,MAX((Expenses!NF$15-$K149/12)*$J149*$F149,0)+MAX((Expenses!NF$14-$K150/12)*$J150*$F149,0)+MAX((Expenses!NF$17-$K151/12)*$J151*$F149,0)+MAX((Expenses!NF$16-$K152/12)*$J152*$F149,0)+MAX((Expenses!NF$18-$K153/12)*$J153*$F149,0)))),0)</f>
        <v>0</v>
      </c>
      <c r="NI315" s="515">
        <f>IF(AND(NI$167&lt;=$E149,NI$167&gt;=EOMONTH($D149,0)),IF($G149="NNN",SUM(Expenses!NG$14:NG$18)*$F149,IF($G149="FSG",0,IF($G149="MG",SUMPRODUCT(Expenses!NG$14:NG$18,$I149:$I153)*$F149,MAX((Expenses!NG$15-$K149/12)*$J149*$F149,0)+MAX((Expenses!NG$14-$K150/12)*$J150*$F149,0)+MAX((Expenses!NG$17-$K151/12)*$J151*$F149,0)+MAX((Expenses!NG$16-$K152/12)*$J152*$F149,0)+MAX((Expenses!NG$18-$K153/12)*$J153*$F149,0)))),0)</f>
        <v>0</v>
      </c>
      <c r="NJ315" s="515">
        <f>IF(AND(NJ$167&lt;=$E149,NJ$167&gt;=EOMONTH($D149,0)),IF($G149="NNN",SUM(Expenses!NH$14:NH$18)*$F149,IF($G149="FSG",0,IF($G149="MG",SUMPRODUCT(Expenses!NH$14:NH$18,$I149:$I153)*$F149,MAX((Expenses!NH$15-$K149/12)*$J149*$F149,0)+MAX((Expenses!NH$14-$K150/12)*$J150*$F149,0)+MAX((Expenses!NH$17-$K151/12)*$J151*$F149,0)+MAX((Expenses!NH$16-$K152/12)*$J152*$F149,0)+MAX((Expenses!NH$18-$K153/12)*$J153*$F149,0)))),0)</f>
        <v>0</v>
      </c>
      <c r="NK315" s="518">
        <f>IF(AND(NK$167&lt;=$E149,NK$167&gt;=EOMONTH($D149,0)),IF($G149="NNN",SUM(Expenses!NI$14:NI$18)*$F149,IF($G149="FSG",0,IF($G149="MG",SUMPRODUCT(Expenses!NI$14:NI$18,$I149:$I153)*$F149,MAX((Expenses!NI$15-$K149/12)*$J149*$F149,0)+MAX((Expenses!NI$14-$K150/12)*$J150*$F149,0)+MAX((Expenses!NI$17-$K151/12)*$J151*$F149,0)+MAX((Expenses!NI$16-$K152/12)*$J152*$F149,0)+MAX((Expenses!NI$18-$K153/12)*$J153*$F149,0)))),0)</f>
        <v>0</v>
      </c>
    </row>
    <row r="316" spans="1:375" s="384" customFormat="1" ht="13.8" x14ac:dyDescent="0.3">
      <c r="A316" s="517">
        <f t="shared" si="574"/>
        <v>0</v>
      </c>
      <c r="B316" s="421" t="s">
        <v>329</v>
      </c>
      <c r="C316" s="514" t="s">
        <v>330</v>
      </c>
      <c r="D316" s="515">
        <f t="shared" ref="D316:BO316" si="575">IF(OR($AL149=0,D$167&gt;$E149,D$167&lt;EOMONTH($D149,0)),0,IF(((($AJ149*((1+$AN149)^(D$165-1))/12))-(D314/$AM149))*$AM149&lt;0,0,((($AJ149*((1+$AN149)^(D$165-1))/12))-(D314/$AM149))*$AM149))</f>
        <v>0</v>
      </c>
      <c r="E316" s="515">
        <f t="shared" si="575"/>
        <v>0</v>
      </c>
      <c r="F316" s="515">
        <f t="shared" si="575"/>
        <v>0</v>
      </c>
      <c r="G316" s="515">
        <f t="shared" si="575"/>
        <v>0</v>
      </c>
      <c r="H316" s="515">
        <f t="shared" si="575"/>
        <v>0</v>
      </c>
      <c r="I316" s="515">
        <f t="shared" si="575"/>
        <v>0</v>
      </c>
      <c r="J316" s="515">
        <f t="shared" si="575"/>
        <v>0</v>
      </c>
      <c r="K316" s="515">
        <f t="shared" si="575"/>
        <v>0</v>
      </c>
      <c r="L316" s="515">
        <f t="shared" si="575"/>
        <v>0</v>
      </c>
      <c r="M316" s="515">
        <f t="shared" si="575"/>
        <v>0</v>
      </c>
      <c r="N316" s="515">
        <f t="shared" si="575"/>
        <v>0</v>
      </c>
      <c r="O316" s="515">
        <f t="shared" si="575"/>
        <v>0</v>
      </c>
      <c r="P316" s="515">
        <f t="shared" si="575"/>
        <v>0</v>
      </c>
      <c r="Q316" s="515">
        <f t="shared" si="575"/>
        <v>0</v>
      </c>
      <c r="R316" s="515">
        <f t="shared" si="575"/>
        <v>0</v>
      </c>
      <c r="S316" s="515">
        <f t="shared" si="575"/>
        <v>0</v>
      </c>
      <c r="T316" s="515">
        <f t="shared" si="575"/>
        <v>0</v>
      </c>
      <c r="U316" s="515">
        <f t="shared" si="575"/>
        <v>0</v>
      </c>
      <c r="V316" s="515">
        <f t="shared" si="575"/>
        <v>0</v>
      </c>
      <c r="W316" s="515">
        <f t="shared" si="575"/>
        <v>0</v>
      </c>
      <c r="X316" s="515">
        <f t="shared" si="575"/>
        <v>0</v>
      </c>
      <c r="Y316" s="515">
        <f t="shared" si="575"/>
        <v>0</v>
      </c>
      <c r="Z316" s="515">
        <f t="shared" si="575"/>
        <v>0</v>
      </c>
      <c r="AA316" s="515">
        <f t="shared" si="575"/>
        <v>0</v>
      </c>
      <c r="AB316" s="515">
        <f t="shared" si="575"/>
        <v>0</v>
      </c>
      <c r="AC316" s="515">
        <f t="shared" si="575"/>
        <v>0</v>
      </c>
      <c r="AD316" s="515">
        <f t="shared" si="575"/>
        <v>0</v>
      </c>
      <c r="AE316" s="515">
        <f t="shared" si="575"/>
        <v>0</v>
      </c>
      <c r="AF316" s="515">
        <f t="shared" si="575"/>
        <v>0</v>
      </c>
      <c r="AG316" s="515">
        <f t="shared" si="575"/>
        <v>0</v>
      </c>
      <c r="AH316" s="515">
        <f t="shared" si="575"/>
        <v>0</v>
      </c>
      <c r="AI316" s="515">
        <f t="shared" si="575"/>
        <v>0</v>
      </c>
      <c r="AJ316" s="515">
        <f t="shared" si="575"/>
        <v>0</v>
      </c>
      <c r="AK316" s="515">
        <f t="shared" si="575"/>
        <v>0</v>
      </c>
      <c r="AL316" s="515">
        <f t="shared" si="575"/>
        <v>0</v>
      </c>
      <c r="AM316" s="515">
        <f t="shared" si="575"/>
        <v>0</v>
      </c>
      <c r="AN316" s="515">
        <f t="shared" si="575"/>
        <v>0</v>
      </c>
      <c r="AO316" s="515">
        <f t="shared" si="575"/>
        <v>0</v>
      </c>
      <c r="AP316" s="515">
        <f t="shared" si="575"/>
        <v>0</v>
      </c>
      <c r="AQ316" s="515">
        <f t="shared" si="575"/>
        <v>0</v>
      </c>
      <c r="AR316" s="515">
        <f t="shared" si="575"/>
        <v>0</v>
      </c>
      <c r="AS316" s="515">
        <f t="shared" si="575"/>
        <v>0</v>
      </c>
      <c r="AT316" s="515">
        <f t="shared" si="575"/>
        <v>0</v>
      </c>
      <c r="AU316" s="515">
        <f t="shared" si="575"/>
        <v>0</v>
      </c>
      <c r="AV316" s="515">
        <f t="shared" si="575"/>
        <v>0</v>
      </c>
      <c r="AW316" s="515">
        <f t="shared" si="575"/>
        <v>0</v>
      </c>
      <c r="AX316" s="515">
        <f t="shared" si="575"/>
        <v>0</v>
      </c>
      <c r="AY316" s="515">
        <f t="shared" si="575"/>
        <v>0</v>
      </c>
      <c r="AZ316" s="515">
        <f t="shared" si="575"/>
        <v>0</v>
      </c>
      <c r="BA316" s="515">
        <f t="shared" si="575"/>
        <v>0</v>
      </c>
      <c r="BB316" s="515">
        <f t="shared" si="575"/>
        <v>0</v>
      </c>
      <c r="BC316" s="515">
        <f t="shared" si="575"/>
        <v>0</v>
      </c>
      <c r="BD316" s="515">
        <f t="shared" si="575"/>
        <v>0</v>
      </c>
      <c r="BE316" s="515">
        <f t="shared" si="575"/>
        <v>0</v>
      </c>
      <c r="BF316" s="515">
        <f t="shared" si="575"/>
        <v>0</v>
      </c>
      <c r="BG316" s="515">
        <f t="shared" si="575"/>
        <v>0</v>
      </c>
      <c r="BH316" s="515">
        <f t="shared" si="575"/>
        <v>0</v>
      </c>
      <c r="BI316" s="515">
        <f t="shared" si="575"/>
        <v>0</v>
      </c>
      <c r="BJ316" s="515">
        <f t="shared" si="575"/>
        <v>0</v>
      </c>
      <c r="BK316" s="515">
        <f t="shared" si="575"/>
        <v>0</v>
      </c>
      <c r="BL316" s="515">
        <f t="shared" si="575"/>
        <v>0</v>
      </c>
      <c r="BM316" s="515">
        <f t="shared" si="575"/>
        <v>0</v>
      </c>
      <c r="BN316" s="515">
        <f t="shared" si="575"/>
        <v>0</v>
      </c>
      <c r="BO316" s="515">
        <f t="shared" si="575"/>
        <v>0</v>
      </c>
      <c r="BP316" s="515">
        <f t="shared" ref="BP316:EA316" si="576">IF(OR($AL149=0,BP$167&gt;$E149,BP$167&lt;EOMONTH($D149,0)),0,IF(((($AJ149*((1+$AN149)^(BP$165-1))/12))-(BP314/$AM149))*$AM149&lt;0,0,((($AJ149*((1+$AN149)^(BP$165-1))/12))-(BP314/$AM149))*$AM149))</f>
        <v>0</v>
      </c>
      <c r="BQ316" s="515">
        <f t="shared" si="576"/>
        <v>0</v>
      </c>
      <c r="BR316" s="515">
        <f t="shared" si="576"/>
        <v>0</v>
      </c>
      <c r="BS316" s="515">
        <f t="shared" si="576"/>
        <v>0</v>
      </c>
      <c r="BT316" s="515">
        <f t="shared" si="576"/>
        <v>0</v>
      </c>
      <c r="BU316" s="515">
        <f t="shared" si="576"/>
        <v>0</v>
      </c>
      <c r="BV316" s="515">
        <f t="shared" si="576"/>
        <v>0</v>
      </c>
      <c r="BW316" s="515">
        <f t="shared" si="576"/>
        <v>0</v>
      </c>
      <c r="BX316" s="515">
        <f t="shared" si="576"/>
        <v>0</v>
      </c>
      <c r="BY316" s="515">
        <f t="shared" si="576"/>
        <v>0</v>
      </c>
      <c r="BZ316" s="515">
        <f t="shared" si="576"/>
        <v>0</v>
      </c>
      <c r="CA316" s="515">
        <f t="shared" si="576"/>
        <v>0</v>
      </c>
      <c r="CB316" s="515">
        <f t="shared" si="576"/>
        <v>0</v>
      </c>
      <c r="CC316" s="515">
        <f t="shared" si="576"/>
        <v>0</v>
      </c>
      <c r="CD316" s="515">
        <f t="shared" si="576"/>
        <v>0</v>
      </c>
      <c r="CE316" s="515">
        <f t="shared" si="576"/>
        <v>0</v>
      </c>
      <c r="CF316" s="515">
        <f t="shared" si="576"/>
        <v>0</v>
      </c>
      <c r="CG316" s="515">
        <f t="shared" si="576"/>
        <v>0</v>
      </c>
      <c r="CH316" s="515">
        <f t="shared" si="576"/>
        <v>0</v>
      </c>
      <c r="CI316" s="515">
        <f t="shared" si="576"/>
        <v>0</v>
      </c>
      <c r="CJ316" s="515">
        <f t="shared" si="576"/>
        <v>0</v>
      </c>
      <c r="CK316" s="515">
        <f t="shared" si="576"/>
        <v>0</v>
      </c>
      <c r="CL316" s="515">
        <f t="shared" si="576"/>
        <v>0</v>
      </c>
      <c r="CM316" s="515">
        <f t="shared" si="576"/>
        <v>0</v>
      </c>
      <c r="CN316" s="515">
        <f t="shared" si="576"/>
        <v>0</v>
      </c>
      <c r="CO316" s="515">
        <f t="shared" si="576"/>
        <v>0</v>
      </c>
      <c r="CP316" s="515">
        <f t="shared" si="576"/>
        <v>0</v>
      </c>
      <c r="CQ316" s="515">
        <f t="shared" si="576"/>
        <v>0</v>
      </c>
      <c r="CR316" s="515">
        <f t="shared" si="576"/>
        <v>0</v>
      </c>
      <c r="CS316" s="515">
        <f t="shared" si="576"/>
        <v>0</v>
      </c>
      <c r="CT316" s="515">
        <f t="shared" si="576"/>
        <v>0</v>
      </c>
      <c r="CU316" s="515">
        <f t="shared" si="576"/>
        <v>0</v>
      </c>
      <c r="CV316" s="515">
        <f t="shared" si="576"/>
        <v>0</v>
      </c>
      <c r="CW316" s="515">
        <f t="shared" si="576"/>
        <v>0</v>
      </c>
      <c r="CX316" s="515">
        <f t="shared" si="576"/>
        <v>0</v>
      </c>
      <c r="CY316" s="515">
        <f t="shared" si="576"/>
        <v>0</v>
      </c>
      <c r="CZ316" s="515">
        <f t="shared" si="576"/>
        <v>0</v>
      </c>
      <c r="DA316" s="515">
        <f t="shared" si="576"/>
        <v>0</v>
      </c>
      <c r="DB316" s="515">
        <f t="shared" si="576"/>
        <v>0</v>
      </c>
      <c r="DC316" s="515">
        <f t="shared" si="576"/>
        <v>0</v>
      </c>
      <c r="DD316" s="515">
        <f t="shared" si="576"/>
        <v>0</v>
      </c>
      <c r="DE316" s="515">
        <f t="shared" si="576"/>
        <v>0</v>
      </c>
      <c r="DF316" s="515">
        <f t="shared" si="576"/>
        <v>0</v>
      </c>
      <c r="DG316" s="515">
        <f t="shared" si="576"/>
        <v>0</v>
      </c>
      <c r="DH316" s="515">
        <f t="shared" si="576"/>
        <v>0</v>
      </c>
      <c r="DI316" s="515">
        <f t="shared" si="576"/>
        <v>0</v>
      </c>
      <c r="DJ316" s="515">
        <f t="shared" si="576"/>
        <v>0</v>
      </c>
      <c r="DK316" s="515">
        <f t="shared" si="576"/>
        <v>0</v>
      </c>
      <c r="DL316" s="515">
        <f t="shared" si="576"/>
        <v>0</v>
      </c>
      <c r="DM316" s="515">
        <f t="shared" si="576"/>
        <v>0</v>
      </c>
      <c r="DN316" s="515">
        <f t="shared" si="576"/>
        <v>0</v>
      </c>
      <c r="DO316" s="515">
        <f t="shared" si="576"/>
        <v>0</v>
      </c>
      <c r="DP316" s="515">
        <f t="shared" si="576"/>
        <v>0</v>
      </c>
      <c r="DQ316" s="515">
        <f t="shared" si="576"/>
        <v>0</v>
      </c>
      <c r="DR316" s="515">
        <f t="shared" si="576"/>
        <v>0</v>
      </c>
      <c r="DS316" s="515">
        <f t="shared" si="576"/>
        <v>0</v>
      </c>
      <c r="DT316" s="515">
        <f t="shared" si="576"/>
        <v>0</v>
      </c>
      <c r="DU316" s="515">
        <f t="shared" si="576"/>
        <v>0</v>
      </c>
      <c r="DV316" s="515">
        <f t="shared" si="576"/>
        <v>0</v>
      </c>
      <c r="DW316" s="515">
        <f t="shared" si="576"/>
        <v>0</v>
      </c>
      <c r="DX316" s="515">
        <f t="shared" si="576"/>
        <v>0</v>
      </c>
      <c r="DY316" s="515">
        <f t="shared" si="576"/>
        <v>0</v>
      </c>
      <c r="DZ316" s="515">
        <f t="shared" si="576"/>
        <v>0</v>
      </c>
      <c r="EA316" s="515">
        <f t="shared" si="576"/>
        <v>0</v>
      </c>
      <c r="EB316" s="515">
        <f t="shared" ref="EB316:GM316" si="577">IF(OR($AL149=0,EB$167&gt;$E149,EB$167&lt;EOMONTH($D149,0)),0,IF(((($AJ149*((1+$AN149)^(EB$165-1))/12))-(EB314/$AM149))*$AM149&lt;0,0,((($AJ149*((1+$AN149)^(EB$165-1))/12))-(EB314/$AM149))*$AM149))</f>
        <v>0</v>
      </c>
      <c r="EC316" s="515">
        <f t="shared" si="577"/>
        <v>0</v>
      </c>
      <c r="ED316" s="515">
        <f t="shared" si="577"/>
        <v>0</v>
      </c>
      <c r="EE316" s="515">
        <f t="shared" si="577"/>
        <v>0</v>
      </c>
      <c r="EF316" s="515">
        <f t="shared" si="577"/>
        <v>0</v>
      </c>
      <c r="EG316" s="515">
        <f t="shared" si="577"/>
        <v>0</v>
      </c>
      <c r="EH316" s="515">
        <f t="shared" si="577"/>
        <v>0</v>
      </c>
      <c r="EI316" s="515">
        <f t="shared" si="577"/>
        <v>0</v>
      </c>
      <c r="EJ316" s="515">
        <f t="shared" si="577"/>
        <v>0</v>
      </c>
      <c r="EK316" s="515">
        <f t="shared" si="577"/>
        <v>0</v>
      </c>
      <c r="EL316" s="515">
        <f t="shared" si="577"/>
        <v>0</v>
      </c>
      <c r="EM316" s="515">
        <f t="shared" si="577"/>
        <v>0</v>
      </c>
      <c r="EN316" s="515">
        <f t="shared" si="577"/>
        <v>0</v>
      </c>
      <c r="EO316" s="515">
        <f t="shared" si="577"/>
        <v>0</v>
      </c>
      <c r="EP316" s="515">
        <f t="shared" si="577"/>
        <v>0</v>
      </c>
      <c r="EQ316" s="515">
        <f t="shared" si="577"/>
        <v>0</v>
      </c>
      <c r="ER316" s="515">
        <f t="shared" si="577"/>
        <v>0</v>
      </c>
      <c r="ES316" s="515">
        <f t="shared" si="577"/>
        <v>0</v>
      </c>
      <c r="ET316" s="515">
        <f t="shared" si="577"/>
        <v>0</v>
      </c>
      <c r="EU316" s="515">
        <f t="shared" si="577"/>
        <v>0</v>
      </c>
      <c r="EV316" s="515">
        <f t="shared" si="577"/>
        <v>0</v>
      </c>
      <c r="EW316" s="515">
        <f t="shared" si="577"/>
        <v>0</v>
      </c>
      <c r="EX316" s="515">
        <f t="shared" si="577"/>
        <v>0</v>
      </c>
      <c r="EY316" s="515">
        <f t="shared" si="577"/>
        <v>0</v>
      </c>
      <c r="EZ316" s="515">
        <f t="shared" si="577"/>
        <v>0</v>
      </c>
      <c r="FA316" s="515">
        <f t="shared" si="577"/>
        <v>0</v>
      </c>
      <c r="FB316" s="515">
        <f t="shared" si="577"/>
        <v>0</v>
      </c>
      <c r="FC316" s="515">
        <f t="shared" si="577"/>
        <v>0</v>
      </c>
      <c r="FD316" s="515">
        <f t="shared" si="577"/>
        <v>0</v>
      </c>
      <c r="FE316" s="515">
        <f t="shared" si="577"/>
        <v>0</v>
      </c>
      <c r="FF316" s="515">
        <f t="shared" si="577"/>
        <v>0</v>
      </c>
      <c r="FG316" s="515">
        <f t="shared" si="577"/>
        <v>0</v>
      </c>
      <c r="FH316" s="515">
        <f t="shared" si="577"/>
        <v>0</v>
      </c>
      <c r="FI316" s="515">
        <f t="shared" si="577"/>
        <v>0</v>
      </c>
      <c r="FJ316" s="515">
        <f t="shared" si="577"/>
        <v>0</v>
      </c>
      <c r="FK316" s="515">
        <f t="shared" si="577"/>
        <v>0</v>
      </c>
      <c r="FL316" s="515">
        <f t="shared" si="577"/>
        <v>0</v>
      </c>
      <c r="FM316" s="515">
        <f t="shared" si="577"/>
        <v>0</v>
      </c>
      <c r="FN316" s="515">
        <f t="shared" si="577"/>
        <v>0</v>
      </c>
      <c r="FO316" s="515">
        <f t="shared" si="577"/>
        <v>0</v>
      </c>
      <c r="FP316" s="515">
        <f t="shared" si="577"/>
        <v>0</v>
      </c>
      <c r="FQ316" s="515">
        <f t="shared" si="577"/>
        <v>0</v>
      </c>
      <c r="FR316" s="515">
        <f t="shared" si="577"/>
        <v>0</v>
      </c>
      <c r="FS316" s="515">
        <f t="shared" si="577"/>
        <v>0</v>
      </c>
      <c r="FT316" s="515">
        <f t="shared" si="577"/>
        <v>0</v>
      </c>
      <c r="FU316" s="515">
        <f t="shared" si="577"/>
        <v>0</v>
      </c>
      <c r="FV316" s="515">
        <f t="shared" si="577"/>
        <v>0</v>
      </c>
      <c r="FW316" s="515">
        <f t="shared" si="577"/>
        <v>0</v>
      </c>
      <c r="FX316" s="515">
        <f t="shared" si="577"/>
        <v>0</v>
      </c>
      <c r="FY316" s="515">
        <f t="shared" si="577"/>
        <v>0</v>
      </c>
      <c r="FZ316" s="515">
        <f t="shared" si="577"/>
        <v>0</v>
      </c>
      <c r="GA316" s="515">
        <f t="shared" si="577"/>
        <v>0</v>
      </c>
      <c r="GB316" s="515">
        <f t="shared" si="577"/>
        <v>0</v>
      </c>
      <c r="GC316" s="515">
        <f t="shared" si="577"/>
        <v>0</v>
      </c>
      <c r="GD316" s="515">
        <f t="shared" si="577"/>
        <v>0</v>
      </c>
      <c r="GE316" s="515">
        <f t="shared" si="577"/>
        <v>0</v>
      </c>
      <c r="GF316" s="515">
        <f t="shared" si="577"/>
        <v>0</v>
      </c>
      <c r="GG316" s="515">
        <f t="shared" si="577"/>
        <v>0</v>
      </c>
      <c r="GH316" s="515">
        <f t="shared" si="577"/>
        <v>0</v>
      </c>
      <c r="GI316" s="515">
        <f t="shared" si="577"/>
        <v>0</v>
      </c>
      <c r="GJ316" s="515">
        <f t="shared" si="577"/>
        <v>0</v>
      </c>
      <c r="GK316" s="515">
        <f t="shared" si="577"/>
        <v>0</v>
      </c>
      <c r="GL316" s="515">
        <f t="shared" si="577"/>
        <v>0</v>
      </c>
      <c r="GM316" s="515">
        <f t="shared" si="577"/>
        <v>0</v>
      </c>
      <c r="GN316" s="515">
        <f t="shared" ref="GN316:IY316" si="578">IF(OR($AL149=0,GN$167&gt;$E149,GN$167&lt;EOMONTH($D149,0)),0,IF(((($AJ149*((1+$AN149)^(GN$165-1))/12))-(GN314/$AM149))*$AM149&lt;0,0,((($AJ149*((1+$AN149)^(GN$165-1))/12))-(GN314/$AM149))*$AM149))</f>
        <v>0</v>
      </c>
      <c r="GO316" s="515">
        <f t="shared" si="578"/>
        <v>0</v>
      </c>
      <c r="GP316" s="515">
        <f t="shared" si="578"/>
        <v>0</v>
      </c>
      <c r="GQ316" s="515">
        <f t="shared" si="578"/>
        <v>0</v>
      </c>
      <c r="GR316" s="515">
        <f t="shared" si="578"/>
        <v>0</v>
      </c>
      <c r="GS316" s="515">
        <f t="shared" si="578"/>
        <v>0</v>
      </c>
      <c r="GT316" s="515">
        <f t="shared" si="578"/>
        <v>0</v>
      </c>
      <c r="GU316" s="515">
        <f t="shared" si="578"/>
        <v>0</v>
      </c>
      <c r="GV316" s="515">
        <f t="shared" si="578"/>
        <v>0</v>
      </c>
      <c r="GW316" s="515">
        <f t="shared" si="578"/>
        <v>0</v>
      </c>
      <c r="GX316" s="515">
        <f t="shared" si="578"/>
        <v>0</v>
      </c>
      <c r="GY316" s="515">
        <f t="shared" si="578"/>
        <v>0</v>
      </c>
      <c r="GZ316" s="515">
        <f t="shared" si="578"/>
        <v>0</v>
      </c>
      <c r="HA316" s="515">
        <f t="shared" si="578"/>
        <v>0</v>
      </c>
      <c r="HB316" s="515">
        <f t="shared" si="578"/>
        <v>0</v>
      </c>
      <c r="HC316" s="515">
        <f t="shared" si="578"/>
        <v>0</v>
      </c>
      <c r="HD316" s="515">
        <f t="shared" si="578"/>
        <v>0</v>
      </c>
      <c r="HE316" s="515">
        <f t="shared" si="578"/>
        <v>0</v>
      </c>
      <c r="HF316" s="515">
        <f t="shared" si="578"/>
        <v>0</v>
      </c>
      <c r="HG316" s="515">
        <f t="shared" si="578"/>
        <v>0</v>
      </c>
      <c r="HH316" s="515">
        <f t="shared" si="578"/>
        <v>0</v>
      </c>
      <c r="HI316" s="515">
        <f t="shared" si="578"/>
        <v>0</v>
      </c>
      <c r="HJ316" s="515">
        <f t="shared" si="578"/>
        <v>0</v>
      </c>
      <c r="HK316" s="515">
        <f t="shared" si="578"/>
        <v>0</v>
      </c>
      <c r="HL316" s="515">
        <f t="shared" si="578"/>
        <v>0</v>
      </c>
      <c r="HM316" s="515">
        <f t="shared" si="578"/>
        <v>0</v>
      </c>
      <c r="HN316" s="515">
        <f t="shared" si="578"/>
        <v>0</v>
      </c>
      <c r="HO316" s="515">
        <f t="shared" si="578"/>
        <v>0</v>
      </c>
      <c r="HP316" s="515">
        <f t="shared" si="578"/>
        <v>0</v>
      </c>
      <c r="HQ316" s="515">
        <f t="shared" si="578"/>
        <v>0</v>
      </c>
      <c r="HR316" s="515">
        <f t="shared" si="578"/>
        <v>0</v>
      </c>
      <c r="HS316" s="515">
        <f t="shared" si="578"/>
        <v>0</v>
      </c>
      <c r="HT316" s="515">
        <f t="shared" si="578"/>
        <v>0</v>
      </c>
      <c r="HU316" s="515">
        <f t="shared" si="578"/>
        <v>0</v>
      </c>
      <c r="HV316" s="515">
        <f t="shared" si="578"/>
        <v>0</v>
      </c>
      <c r="HW316" s="515">
        <f t="shared" si="578"/>
        <v>0</v>
      </c>
      <c r="HX316" s="515">
        <f t="shared" si="578"/>
        <v>0</v>
      </c>
      <c r="HY316" s="515">
        <f t="shared" si="578"/>
        <v>0</v>
      </c>
      <c r="HZ316" s="515">
        <f t="shared" si="578"/>
        <v>0</v>
      </c>
      <c r="IA316" s="515">
        <f t="shared" si="578"/>
        <v>0</v>
      </c>
      <c r="IB316" s="515">
        <f t="shared" si="578"/>
        <v>0</v>
      </c>
      <c r="IC316" s="515">
        <f t="shared" si="578"/>
        <v>0</v>
      </c>
      <c r="ID316" s="515">
        <f t="shared" si="578"/>
        <v>0</v>
      </c>
      <c r="IE316" s="515">
        <f t="shared" si="578"/>
        <v>0</v>
      </c>
      <c r="IF316" s="515">
        <f t="shared" si="578"/>
        <v>0</v>
      </c>
      <c r="IG316" s="515">
        <f t="shared" si="578"/>
        <v>0</v>
      </c>
      <c r="IH316" s="515">
        <f t="shared" si="578"/>
        <v>0</v>
      </c>
      <c r="II316" s="515">
        <f t="shared" si="578"/>
        <v>0</v>
      </c>
      <c r="IJ316" s="515">
        <f t="shared" si="578"/>
        <v>0</v>
      </c>
      <c r="IK316" s="515">
        <f t="shared" si="578"/>
        <v>0</v>
      </c>
      <c r="IL316" s="515">
        <f t="shared" si="578"/>
        <v>0</v>
      </c>
      <c r="IM316" s="515">
        <f t="shared" si="578"/>
        <v>0</v>
      </c>
      <c r="IN316" s="515">
        <f t="shared" si="578"/>
        <v>0</v>
      </c>
      <c r="IO316" s="515">
        <f t="shared" si="578"/>
        <v>0</v>
      </c>
      <c r="IP316" s="515">
        <f t="shared" si="578"/>
        <v>0</v>
      </c>
      <c r="IQ316" s="515">
        <f t="shared" si="578"/>
        <v>0</v>
      </c>
      <c r="IR316" s="515">
        <f t="shared" si="578"/>
        <v>0</v>
      </c>
      <c r="IS316" s="515">
        <f t="shared" si="578"/>
        <v>0</v>
      </c>
      <c r="IT316" s="515">
        <f t="shared" si="578"/>
        <v>0</v>
      </c>
      <c r="IU316" s="515">
        <f t="shared" si="578"/>
        <v>0</v>
      </c>
      <c r="IV316" s="515">
        <f t="shared" si="578"/>
        <v>0</v>
      </c>
      <c r="IW316" s="515">
        <f t="shared" si="578"/>
        <v>0</v>
      </c>
      <c r="IX316" s="515">
        <f t="shared" si="578"/>
        <v>0</v>
      </c>
      <c r="IY316" s="515">
        <f t="shared" si="578"/>
        <v>0</v>
      </c>
      <c r="IZ316" s="515">
        <f t="shared" ref="IZ316:LK316" si="579">IF(OR($AL149=0,IZ$167&gt;$E149,IZ$167&lt;EOMONTH($D149,0)),0,IF(((($AJ149*((1+$AN149)^(IZ$165-1))/12))-(IZ314/$AM149))*$AM149&lt;0,0,((($AJ149*((1+$AN149)^(IZ$165-1))/12))-(IZ314/$AM149))*$AM149))</f>
        <v>0</v>
      </c>
      <c r="JA316" s="515">
        <f t="shared" si="579"/>
        <v>0</v>
      </c>
      <c r="JB316" s="515">
        <f t="shared" si="579"/>
        <v>0</v>
      </c>
      <c r="JC316" s="515">
        <f t="shared" si="579"/>
        <v>0</v>
      </c>
      <c r="JD316" s="515">
        <f t="shared" si="579"/>
        <v>0</v>
      </c>
      <c r="JE316" s="515">
        <f t="shared" si="579"/>
        <v>0</v>
      </c>
      <c r="JF316" s="515">
        <f t="shared" si="579"/>
        <v>0</v>
      </c>
      <c r="JG316" s="515">
        <f t="shared" si="579"/>
        <v>0</v>
      </c>
      <c r="JH316" s="515">
        <f t="shared" si="579"/>
        <v>0</v>
      </c>
      <c r="JI316" s="515">
        <f t="shared" si="579"/>
        <v>0</v>
      </c>
      <c r="JJ316" s="515">
        <f t="shared" si="579"/>
        <v>0</v>
      </c>
      <c r="JK316" s="515">
        <f t="shared" si="579"/>
        <v>0</v>
      </c>
      <c r="JL316" s="515">
        <f t="shared" si="579"/>
        <v>0</v>
      </c>
      <c r="JM316" s="515">
        <f t="shared" si="579"/>
        <v>0</v>
      </c>
      <c r="JN316" s="515">
        <f t="shared" si="579"/>
        <v>0</v>
      </c>
      <c r="JO316" s="515">
        <f t="shared" si="579"/>
        <v>0</v>
      </c>
      <c r="JP316" s="515">
        <f t="shared" si="579"/>
        <v>0</v>
      </c>
      <c r="JQ316" s="515">
        <f t="shared" si="579"/>
        <v>0</v>
      </c>
      <c r="JR316" s="515">
        <f t="shared" si="579"/>
        <v>0</v>
      </c>
      <c r="JS316" s="515">
        <f t="shared" si="579"/>
        <v>0</v>
      </c>
      <c r="JT316" s="515">
        <f t="shared" si="579"/>
        <v>0</v>
      </c>
      <c r="JU316" s="515">
        <f t="shared" si="579"/>
        <v>0</v>
      </c>
      <c r="JV316" s="515">
        <f t="shared" si="579"/>
        <v>0</v>
      </c>
      <c r="JW316" s="515">
        <f t="shared" si="579"/>
        <v>0</v>
      </c>
      <c r="JX316" s="515">
        <f t="shared" si="579"/>
        <v>0</v>
      </c>
      <c r="JY316" s="515">
        <f t="shared" si="579"/>
        <v>0</v>
      </c>
      <c r="JZ316" s="515">
        <f t="shared" si="579"/>
        <v>0</v>
      </c>
      <c r="KA316" s="515">
        <f t="shared" si="579"/>
        <v>0</v>
      </c>
      <c r="KB316" s="515">
        <f t="shared" si="579"/>
        <v>0</v>
      </c>
      <c r="KC316" s="515">
        <f t="shared" si="579"/>
        <v>0</v>
      </c>
      <c r="KD316" s="515">
        <f t="shared" si="579"/>
        <v>0</v>
      </c>
      <c r="KE316" s="515">
        <f t="shared" si="579"/>
        <v>0</v>
      </c>
      <c r="KF316" s="515">
        <f t="shared" si="579"/>
        <v>0</v>
      </c>
      <c r="KG316" s="515">
        <f t="shared" si="579"/>
        <v>0</v>
      </c>
      <c r="KH316" s="515">
        <f t="shared" si="579"/>
        <v>0</v>
      </c>
      <c r="KI316" s="515">
        <f t="shared" si="579"/>
        <v>0</v>
      </c>
      <c r="KJ316" s="515">
        <f t="shared" si="579"/>
        <v>0</v>
      </c>
      <c r="KK316" s="515">
        <f t="shared" si="579"/>
        <v>0</v>
      </c>
      <c r="KL316" s="515">
        <f t="shared" si="579"/>
        <v>0</v>
      </c>
      <c r="KM316" s="515">
        <f t="shared" si="579"/>
        <v>0</v>
      </c>
      <c r="KN316" s="515">
        <f t="shared" si="579"/>
        <v>0</v>
      </c>
      <c r="KO316" s="515">
        <f t="shared" si="579"/>
        <v>0</v>
      </c>
      <c r="KP316" s="515">
        <f t="shared" si="579"/>
        <v>0</v>
      </c>
      <c r="KQ316" s="515">
        <f t="shared" si="579"/>
        <v>0</v>
      </c>
      <c r="KR316" s="515">
        <f t="shared" si="579"/>
        <v>0</v>
      </c>
      <c r="KS316" s="515">
        <f t="shared" si="579"/>
        <v>0</v>
      </c>
      <c r="KT316" s="515">
        <f t="shared" si="579"/>
        <v>0</v>
      </c>
      <c r="KU316" s="515">
        <f t="shared" si="579"/>
        <v>0</v>
      </c>
      <c r="KV316" s="515">
        <f t="shared" si="579"/>
        <v>0</v>
      </c>
      <c r="KW316" s="515">
        <f t="shared" si="579"/>
        <v>0</v>
      </c>
      <c r="KX316" s="515">
        <f t="shared" si="579"/>
        <v>0</v>
      </c>
      <c r="KY316" s="515">
        <f t="shared" si="579"/>
        <v>0</v>
      </c>
      <c r="KZ316" s="515">
        <f t="shared" si="579"/>
        <v>0</v>
      </c>
      <c r="LA316" s="515">
        <f t="shared" si="579"/>
        <v>0</v>
      </c>
      <c r="LB316" s="515">
        <f t="shared" si="579"/>
        <v>0</v>
      </c>
      <c r="LC316" s="515">
        <f t="shared" si="579"/>
        <v>0</v>
      </c>
      <c r="LD316" s="515">
        <f t="shared" si="579"/>
        <v>0</v>
      </c>
      <c r="LE316" s="515">
        <f t="shared" si="579"/>
        <v>0</v>
      </c>
      <c r="LF316" s="515">
        <f t="shared" si="579"/>
        <v>0</v>
      </c>
      <c r="LG316" s="515">
        <f t="shared" si="579"/>
        <v>0</v>
      </c>
      <c r="LH316" s="515">
        <f t="shared" si="579"/>
        <v>0</v>
      </c>
      <c r="LI316" s="515">
        <f t="shared" si="579"/>
        <v>0</v>
      </c>
      <c r="LJ316" s="515">
        <f t="shared" si="579"/>
        <v>0</v>
      </c>
      <c r="LK316" s="515">
        <f t="shared" si="579"/>
        <v>0</v>
      </c>
      <c r="LL316" s="515">
        <f t="shared" ref="LL316:NK316" si="580">IF(OR($AL149=0,LL$167&gt;$E149,LL$167&lt;EOMONTH($D149,0)),0,IF(((($AJ149*((1+$AN149)^(LL$165-1))/12))-(LL314/$AM149))*$AM149&lt;0,0,((($AJ149*((1+$AN149)^(LL$165-1))/12))-(LL314/$AM149))*$AM149))</f>
        <v>0</v>
      </c>
      <c r="LM316" s="515">
        <f t="shared" si="580"/>
        <v>0</v>
      </c>
      <c r="LN316" s="515">
        <f t="shared" si="580"/>
        <v>0</v>
      </c>
      <c r="LO316" s="515">
        <f t="shared" si="580"/>
        <v>0</v>
      </c>
      <c r="LP316" s="515">
        <f t="shared" si="580"/>
        <v>0</v>
      </c>
      <c r="LQ316" s="515">
        <f t="shared" si="580"/>
        <v>0</v>
      </c>
      <c r="LR316" s="515">
        <f t="shared" si="580"/>
        <v>0</v>
      </c>
      <c r="LS316" s="515">
        <f t="shared" si="580"/>
        <v>0</v>
      </c>
      <c r="LT316" s="515">
        <f t="shared" si="580"/>
        <v>0</v>
      </c>
      <c r="LU316" s="515">
        <f t="shared" si="580"/>
        <v>0</v>
      </c>
      <c r="LV316" s="515">
        <f t="shared" si="580"/>
        <v>0</v>
      </c>
      <c r="LW316" s="515">
        <f t="shared" si="580"/>
        <v>0</v>
      </c>
      <c r="LX316" s="515">
        <f t="shared" si="580"/>
        <v>0</v>
      </c>
      <c r="LY316" s="515">
        <f t="shared" si="580"/>
        <v>0</v>
      </c>
      <c r="LZ316" s="515">
        <f t="shared" si="580"/>
        <v>0</v>
      </c>
      <c r="MA316" s="515">
        <f t="shared" si="580"/>
        <v>0</v>
      </c>
      <c r="MB316" s="515">
        <f t="shared" si="580"/>
        <v>0</v>
      </c>
      <c r="MC316" s="515">
        <f t="shared" si="580"/>
        <v>0</v>
      </c>
      <c r="MD316" s="515">
        <f t="shared" si="580"/>
        <v>0</v>
      </c>
      <c r="ME316" s="515">
        <f t="shared" si="580"/>
        <v>0</v>
      </c>
      <c r="MF316" s="515">
        <f t="shared" si="580"/>
        <v>0</v>
      </c>
      <c r="MG316" s="515">
        <f t="shared" si="580"/>
        <v>0</v>
      </c>
      <c r="MH316" s="515">
        <f t="shared" si="580"/>
        <v>0</v>
      </c>
      <c r="MI316" s="515">
        <f t="shared" si="580"/>
        <v>0</v>
      </c>
      <c r="MJ316" s="515">
        <f t="shared" si="580"/>
        <v>0</v>
      </c>
      <c r="MK316" s="515">
        <f t="shared" si="580"/>
        <v>0</v>
      </c>
      <c r="ML316" s="515">
        <f t="shared" si="580"/>
        <v>0</v>
      </c>
      <c r="MM316" s="515">
        <f t="shared" si="580"/>
        <v>0</v>
      </c>
      <c r="MN316" s="515">
        <f t="shared" si="580"/>
        <v>0</v>
      </c>
      <c r="MO316" s="515">
        <f t="shared" si="580"/>
        <v>0</v>
      </c>
      <c r="MP316" s="515">
        <f t="shared" si="580"/>
        <v>0</v>
      </c>
      <c r="MQ316" s="515">
        <f t="shared" si="580"/>
        <v>0</v>
      </c>
      <c r="MR316" s="515">
        <f t="shared" si="580"/>
        <v>0</v>
      </c>
      <c r="MS316" s="515">
        <f t="shared" si="580"/>
        <v>0</v>
      </c>
      <c r="MT316" s="515">
        <f t="shared" si="580"/>
        <v>0</v>
      </c>
      <c r="MU316" s="515">
        <f t="shared" si="580"/>
        <v>0</v>
      </c>
      <c r="MV316" s="515">
        <f t="shared" si="580"/>
        <v>0</v>
      </c>
      <c r="MW316" s="515">
        <f t="shared" si="580"/>
        <v>0</v>
      </c>
      <c r="MX316" s="515">
        <f t="shared" si="580"/>
        <v>0</v>
      </c>
      <c r="MY316" s="515">
        <f t="shared" si="580"/>
        <v>0</v>
      </c>
      <c r="MZ316" s="515">
        <f t="shared" si="580"/>
        <v>0</v>
      </c>
      <c r="NA316" s="515">
        <f t="shared" si="580"/>
        <v>0</v>
      </c>
      <c r="NB316" s="515">
        <f t="shared" si="580"/>
        <v>0</v>
      </c>
      <c r="NC316" s="515">
        <f t="shared" si="580"/>
        <v>0</v>
      </c>
      <c r="ND316" s="515">
        <f t="shared" si="580"/>
        <v>0</v>
      </c>
      <c r="NE316" s="515">
        <f t="shared" si="580"/>
        <v>0</v>
      </c>
      <c r="NF316" s="515">
        <f t="shared" si="580"/>
        <v>0</v>
      </c>
      <c r="NG316" s="515">
        <f t="shared" si="580"/>
        <v>0</v>
      </c>
      <c r="NH316" s="515">
        <f t="shared" si="580"/>
        <v>0</v>
      </c>
      <c r="NI316" s="515">
        <f t="shared" si="580"/>
        <v>0</v>
      </c>
      <c r="NJ316" s="515">
        <f t="shared" si="580"/>
        <v>0</v>
      </c>
      <c r="NK316" s="518">
        <f t="shared" si="580"/>
        <v>0</v>
      </c>
    </row>
    <row r="317" spans="1:375" s="384" customFormat="1" ht="13.8" x14ac:dyDescent="0.3">
      <c r="A317" s="517">
        <f t="shared" si="574"/>
        <v>0</v>
      </c>
      <c r="B317" s="421" t="s">
        <v>331</v>
      </c>
      <c r="C317" s="514" t="s">
        <v>332</v>
      </c>
      <c r="D317" s="515">
        <f t="shared" ref="D317:BO317" si="581">IF(AND(D$167&gt;=EOMONTH($D149,0),D$167&lt;EOMONTH($D149,$S149)),-D314,0)</f>
        <v>0</v>
      </c>
      <c r="E317" s="515">
        <f t="shared" si="581"/>
        <v>0</v>
      </c>
      <c r="F317" s="515">
        <f t="shared" si="581"/>
        <v>0</v>
      </c>
      <c r="G317" s="515">
        <f t="shared" si="581"/>
        <v>0</v>
      </c>
      <c r="H317" s="515">
        <f t="shared" si="581"/>
        <v>0</v>
      </c>
      <c r="I317" s="515">
        <f t="shared" si="581"/>
        <v>0</v>
      </c>
      <c r="J317" s="515">
        <f t="shared" si="581"/>
        <v>0</v>
      </c>
      <c r="K317" s="515">
        <f t="shared" si="581"/>
        <v>0</v>
      </c>
      <c r="L317" s="515">
        <f t="shared" si="581"/>
        <v>0</v>
      </c>
      <c r="M317" s="515">
        <f t="shared" si="581"/>
        <v>0</v>
      </c>
      <c r="N317" s="515">
        <f t="shared" si="581"/>
        <v>0</v>
      </c>
      <c r="O317" s="515">
        <f t="shared" si="581"/>
        <v>0</v>
      </c>
      <c r="P317" s="515">
        <f t="shared" si="581"/>
        <v>0</v>
      </c>
      <c r="Q317" s="515">
        <f t="shared" si="581"/>
        <v>0</v>
      </c>
      <c r="R317" s="515">
        <f t="shared" si="581"/>
        <v>0</v>
      </c>
      <c r="S317" s="515">
        <f t="shared" si="581"/>
        <v>0</v>
      </c>
      <c r="T317" s="515">
        <f t="shared" si="581"/>
        <v>0</v>
      </c>
      <c r="U317" s="515">
        <f t="shared" si="581"/>
        <v>0</v>
      </c>
      <c r="V317" s="515">
        <f t="shared" si="581"/>
        <v>0</v>
      </c>
      <c r="W317" s="515">
        <f t="shared" si="581"/>
        <v>0</v>
      </c>
      <c r="X317" s="515">
        <f t="shared" si="581"/>
        <v>0</v>
      </c>
      <c r="Y317" s="515">
        <f t="shared" si="581"/>
        <v>0</v>
      </c>
      <c r="Z317" s="515">
        <f t="shared" si="581"/>
        <v>0</v>
      </c>
      <c r="AA317" s="515">
        <f t="shared" si="581"/>
        <v>0</v>
      </c>
      <c r="AB317" s="515">
        <f t="shared" si="581"/>
        <v>0</v>
      </c>
      <c r="AC317" s="515">
        <f t="shared" si="581"/>
        <v>0</v>
      </c>
      <c r="AD317" s="515">
        <f t="shared" si="581"/>
        <v>0</v>
      </c>
      <c r="AE317" s="515">
        <f t="shared" si="581"/>
        <v>0</v>
      </c>
      <c r="AF317" s="515">
        <f t="shared" si="581"/>
        <v>0</v>
      </c>
      <c r="AG317" s="515">
        <f t="shared" si="581"/>
        <v>0</v>
      </c>
      <c r="AH317" s="515">
        <f t="shared" si="581"/>
        <v>0</v>
      </c>
      <c r="AI317" s="515">
        <f t="shared" si="581"/>
        <v>0</v>
      </c>
      <c r="AJ317" s="515">
        <f t="shared" si="581"/>
        <v>0</v>
      </c>
      <c r="AK317" s="515">
        <f t="shared" si="581"/>
        <v>0</v>
      </c>
      <c r="AL317" s="515">
        <f t="shared" si="581"/>
        <v>0</v>
      </c>
      <c r="AM317" s="515">
        <f t="shared" si="581"/>
        <v>0</v>
      </c>
      <c r="AN317" s="515">
        <f t="shared" si="581"/>
        <v>0</v>
      </c>
      <c r="AO317" s="515">
        <f t="shared" si="581"/>
        <v>0</v>
      </c>
      <c r="AP317" s="515">
        <f t="shared" si="581"/>
        <v>0</v>
      </c>
      <c r="AQ317" s="515">
        <f t="shared" si="581"/>
        <v>0</v>
      </c>
      <c r="AR317" s="515">
        <f t="shared" si="581"/>
        <v>0</v>
      </c>
      <c r="AS317" s="515">
        <f t="shared" si="581"/>
        <v>0</v>
      </c>
      <c r="AT317" s="515">
        <f t="shared" si="581"/>
        <v>0</v>
      </c>
      <c r="AU317" s="515">
        <f t="shared" si="581"/>
        <v>0</v>
      </c>
      <c r="AV317" s="515">
        <f t="shared" si="581"/>
        <v>0</v>
      </c>
      <c r="AW317" s="515">
        <f t="shared" si="581"/>
        <v>0</v>
      </c>
      <c r="AX317" s="515">
        <f t="shared" si="581"/>
        <v>0</v>
      </c>
      <c r="AY317" s="515">
        <f t="shared" si="581"/>
        <v>0</v>
      </c>
      <c r="AZ317" s="515">
        <f t="shared" si="581"/>
        <v>0</v>
      </c>
      <c r="BA317" s="515">
        <f t="shared" si="581"/>
        <v>0</v>
      </c>
      <c r="BB317" s="515">
        <f t="shared" si="581"/>
        <v>0</v>
      </c>
      <c r="BC317" s="515">
        <f t="shared" si="581"/>
        <v>0</v>
      </c>
      <c r="BD317" s="515">
        <f t="shared" si="581"/>
        <v>0</v>
      </c>
      <c r="BE317" s="515">
        <f t="shared" si="581"/>
        <v>0</v>
      </c>
      <c r="BF317" s="515">
        <f t="shared" si="581"/>
        <v>0</v>
      </c>
      <c r="BG317" s="515">
        <f t="shared" si="581"/>
        <v>0</v>
      </c>
      <c r="BH317" s="515">
        <f t="shared" si="581"/>
        <v>0</v>
      </c>
      <c r="BI317" s="515">
        <f t="shared" si="581"/>
        <v>0</v>
      </c>
      <c r="BJ317" s="515">
        <f t="shared" si="581"/>
        <v>0</v>
      </c>
      <c r="BK317" s="515">
        <f t="shared" si="581"/>
        <v>0</v>
      </c>
      <c r="BL317" s="515">
        <f t="shared" si="581"/>
        <v>0</v>
      </c>
      <c r="BM317" s="515">
        <f t="shared" si="581"/>
        <v>0</v>
      </c>
      <c r="BN317" s="515">
        <f t="shared" si="581"/>
        <v>0</v>
      </c>
      <c r="BO317" s="515">
        <f t="shared" si="581"/>
        <v>0</v>
      </c>
      <c r="BP317" s="515">
        <f t="shared" ref="BP317:EA317" si="582">IF(AND(BP$167&gt;=EOMONTH($D149,0),BP$167&lt;EOMONTH($D149,$S149)),-BP314,0)</f>
        <v>0</v>
      </c>
      <c r="BQ317" s="515">
        <f t="shared" si="582"/>
        <v>0</v>
      </c>
      <c r="BR317" s="515">
        <f t="shared" si="582"/>
        <v>0</v>
      </c>
      <c r="BS317" s="515">
        <f t="shared" si="582"/>
        <v>0</v>
      </c>
      <c r="BT317" s="515">
        <f t="shared" si="582"/>
        <v>0</v>
      </c>
      <c r="BU317" s="515">
        <f t="shared" si="582"/>
        <v>0</v>
      </c>
      <c r="BV317" s="515">
        <f t="shared" si="582"/>
        <v>0</v>
      </c>
      <c r="BW317" s="515">
        <f t="shared" si="582"/>
        <v>0</v>
      </c>
      <c r="BX317" s="515">
        <f t="shared" si="582"/>
        <v>0</v>
      </c>
      <c r="BY317" s="515">
        <f t="shared" si="582"/>
        <v>0</v>
      </c>
      <c r="BZ317" s="515">
        <f t="shared" si="582"/>
        <v>0</v>
      </c>
      <c r="CA317" s="515">
        <f t="shared" si="582"/>
        <v>0</v>
      </c>
      <c r="CB317" s="515">
        <f t="shared" si="582"/>
        <v>0</v>
      </c>
      <c r="CC317" s="515">
        <f t="shared" si="582"/>
        <v>0</v>
      </c>
      <c r="CD317" s="515">
        <f t="shared" si="582"/>
        <v>0</v>
      </c>
      <c r="CE317" s="515">
        <f t="shared" si="582"/>
        <v>0</v>
      </c>
      <c r="CF317" s="515">
        <f t="shared" si="582"/>
        <v>0</v>
      </c>
      <c r="CG317" s="515">
        <f t="shared" si="582"/>
        <v>0</v>
      </c>
      <c r="CH317" s="515">
        <f t="shared" si="582"/>
        <v>0</v>
      </c>
      <c r="CI317" s="515">
        <f t="shared" si="582"/>
        <v>0</v>
      </c>
      <c r="CJ317" s="515">
        <f t="shared" si="582"/>
        <v>0</v>
      </c>
      <c r="CK317" s="515">
        <f t="shared" si="582"/>
        <v>0</v>
      </c>
      <c r="CL317" s="515">
        <f t="shared" si="582"/>
        <v>0</v>
      </c>
      <c r="CM317" s="515">
        <f t="shared" si="582"/>
        <v>0</v>
      </c>
      <c r="CN317" s="515">
        <f t="shared" si="582"/>
        <v>0</v>
      </c>
      <c r="CO317" s="515">
        <f t="shared" si="582"/>
        <v>0</v>
      </c>
      <c r="CP317" s="515">
        <f t="shared" si="582"/>
        <v>0</v>
      </c>
      <c r="CQ317" s="515">
        <f t="shared" si="582"/>
        <v>0</v>
      </c>
      <c r="CR317" s="515">
        <f t="shared" si="582"/>
        <v>0</v>
      </c>
      <c r="CS317" s="515">
        <f t="shared" si="582"/>
        <v>0</v>
      </c>
      <c r="CT317" s="515">
        <f t="shared" si="582"/>
        <v>0</v>
      </c>
      <c r="CU317" s="515">
        <f t="shared" si="582"/>
        <v>0</v>
      </c>
      <c r="CV317" s="515">
        <f t="shared" si="582"/>
        <v>0</v>
      </c>
      <c r="CW317" s="515">
        <f t="shared" si="582"/>
        <v>0</v>
      </c>
      <c r="CX317" s="515">
        <f t="shared" si="582"/>
        <v>0</v>
      </c>
      <c r="CY317" s="515">
        <f t="shared" si="582"/>
        <v>0</v>
      </c>
      <c r="CZ317" s="515">
        <f t="shared" si="582"/>
        <v>0</v>
      </c>
      <c r="DA317" s="515">
        <f t="shared" si="582"/>
        <v>0</v>
      </c>
      <c r="DB317" s="515">
        <f t="shared" si="582"/>
        <v>0</v>
      </c>
      <c r="DC317" s="515">
        <f t="shared" si="582"/>
        <v>0</v>
      </c>
      <c r="DD317" s="515">
        <f t="shared" si="582"/>
        <v>0</v>
      </c>
      <c r="DE317" s="515">
        <f t="shared" si="582"/>
        <v>0</v>
      </c>
      <c r="DF317" s="515">
        <f t="shared" si="582"/>
        <v>0</v>
      </c>
      <c r="DG317" s="515">
        <f t="shared" si="582"/>
        <v>0</v>
      </c>
      <c r="DH317" s="515">
        <f t="shared" si="582"/>
        <v>0</v>
      </c>
      <c r="DI317" s="515">
        <f t="shared" si="582"/>
        <v>0</v>
      </c>
      <c r="DJ317" s="515">
        <f t="shared" si="582"/>
        <v>0</v>
      </c>
      <c r="DK317" s="515">
        <f t="shared" si="582"/>
        <v>0</v>
      </c>
      <c r="DL317" s="515">
        <f t="shared" si="582"/>
        <v>0</v>
      </c>
      <c r="DM317" s="515">
        <f t="shared" si="582"/>
        <v>0</v>
      </c>
      <c r="DN317" s="515">
        <f t="shared" si="582"/>
        <v>0</v>
      </c>
      <c r="DO317" s="515">
        <f t="shared" si="582"/>
        <v>0</v>
      </c>
      <c r="DP317" s="515">
        <f t="shared" si="582"/>
        <v>0</v>
      </c>
      <c r="DQ317" s="515">
        <f t="shared" si="582"/>
        <v>0</v>
      </c>
      <c r="DR317" s="515">
        <f t="shared" si="582"/>
        <v>0</v>
      </c>
      <c r="DS317" s="515">
        <f t="shared" si="582"/>
        <v>0</v>
      </c>
      <c r="DT317" s="515">
        <f t="shared" si="582"/>
        <v>0</v>
      </c>
      <c r="DU317" s="515">
        <f t="shared" si="582"/>
        <v>0</v>
      </c>
      <c r="DV317" s="515">
        <f t="shared" si="582"/>
        <v>0</v>
      </c>
      <c r="DW317" s="515">
        <f t="shared" si="582"/>
        <v>0</v>
      </c>
      <c r="DX317" s="515">
        <f t="shared" si="582"/>
        <v>0</v>
      </c>
      <c r="DY317" s="515">
        <f t="shared" si="582"/>
        <v>0</v>
      </c>
      <c r="DZ317" s="515">
        <f t="shared" si="582"/>
        <v>0</v>
      </c>
      <c r="EA317" s="515">
        <f t="shared" si="582"/>
        <v>0</v>
      </c>
      <c r="EB317" s="515">
        <f t="shared" ref="EB317:GM317" si="583">IF(AND(EB$167&gt;=EOMONTH($D149,0),EB$167&lt;EOMONTH($D149,$S149)),-EB314,0)</f>
        <v>0</v>
      </c>
      <c r="EC317" s="515">
        <f t="shared" si="583"/>
        <v>0</v>
      </c>
      <c r="ED317" s="515">
        <f t="shared" si="583"/>
        <v>0</v>
      </c>
      <c r="EE317" s="515">
        <f t="shared" si="583"/>
        <v>0</v>
      </c>
      <c r="EF317" s="515">
        <f t="shared" si="583"/>
        <v>0</v>
      </c>
      <c r="EG317" s="515">
        <f t="shared" si="583"/>
        <v>0</v>
      </c>
      <c r="EH317" s="515">
        <f t="shared" si="583"/>
        <v>0</v>
      </c>
      <c r="EI317" s="515">
        <f t="shared" si="583"/>
        <v>0</v>
      </c>
      <c r="EJ317" s="515">
        <f t="shared" si="583"/>
        <v>0</v>
      </c>
      <c r="EK317" s="515">
        <f t="shared" si="583"/>
        <v>0</v>
      </c>
      <c r="EL317" s="515">
        <f t="shared" si="583"/>
        <v>0</v>
      </c>
      <c r="EM317" s="515">
        <f t="shared" si="583"/>
        <v>0</v>
      </c>
      <c r="EN317" s="515">
        <f t="shared" si="583"/>
        <v>0</v>
      </c>
      <c r="EO317" s="515">
        <f t="shared" si="583"/>
        <v>0</v>
      </c>
      <c r="EP317" s="515">
        <f t="shared" si="583"/>
        <v>0</v>
      </c>
      <c r="EQ317" s="515">
        <f t="shared" si="583"/>
        <v>0</v>
      </c>
      <c r="ER317" s="515">
        <f t="shared" si="583"/>
        <v>0</v>
      </c>
      <c r="ES317" s="515">
        <f t="shared" si="583"/>
        <v>0</v>
      </c>
      <c r="ET317" s="515">
        <f t="shared" si="583"/>
        <v>0</v>
      </c>
      <c r="EU317" s="515">
        <f t="shared" si="583"/>
        <v>0</v>
      </c>
      <c r="EV317" s="515">
        <f t="shared" si="583"/>
        <v>0</v>
      </c>
      <c r="EW317" s="515">
        <f t="shared" si="583"/>
        <v>0</v>
      </c>
      <c r="EX317" s="515">
        <f t="shared" si="583"/>
        <v>0</v>
      </c>
      <c r="EY317" s="515">
        <f t="shared" si="583"/>
        <v>0</v>
      </c>
      <c r="EZ317" s="515">
        <f t="shared" si="583"/>
        <v>0</v>
      </c>
      <c r="FA317" s="515">
        <f t="shared" si="583"/>
        <v>0</v>
      </c>
      <c r="FB317" s="515">
        <f t="shared" si="583"/>
        <v>0</v>
      </c>
      <c r="FC317" s="515">
        <f t="shared" si="583"/>
        <v>0</v>
      </c>
      <c r="FD317" s="515">
        <f t="shared" si="583"/>
        <v>0</v>
      </c>
      <c r="FE317" s="515">
        <f t="shared" si="583"/>
        <v>0</v>
      </c>
      <c r="FF317" s="515">
        <f t="shared" si="583"/>
        <v>0</v>
      </c>
      <c r="FG317" s="515">
        <f t="shared" si="583"/>
        <v>0</v>
      </c>
      <c r="FH317" s="515">
        <f t="shared" si="583"/>
        <v>0</v>
      </c>
      <c r="FI317" s="515">
        <f t="shared" si="583"/>
        <v>0</v>
      </c>
      <c r="FJ317" s="515">
        <f t="shared" si="583"/>
        <v>0</v>
      </c>
      <c r="FK317" s="515">
        <f t="shared" si="583"/>
        <v>0</v>
      </c>
      <c r="FL317" s="515">
        <f t="shared" si="583"/>
        <v>0</v>
      </c>
      <c r="FM317" s="515">
        <f t="shared" si="583"/>
        <v>0</v>
      </c>
      <c r="FN317" s="515">
        <f t="shared" si="583"/>
        <v>0</v>
      </c>
      <c r="FO317" s="515">
        <f t="shared" si="583"/>
        <v>0</v>
      </c>
      <c r="FP317" s="515">
        <f t="shared" si="583"/>
        <v>0</v>
      </c>
      <c r="FQ317" s="515">
        <f t="shared" si="583"/>
        <v>0</v>
      </c>
      <c r="FR317" s="515">
        <f t="shared" si="583"/>
        <v>0</v>
      </c>
      <c r="FS317" s="515">
        <f t="shared" si="583"/>
        <v>0</v>
      </c>
      <c r="FT317" s="515">
        <f t="shared" si="583"/>
        <v>0</v>
      </c>
      <c r="FU317" s="515">
        <f t="shared" si="583"/>
        <v>0</v>
      </c>
      <c r="FV317" s="515">
        <f t="shared" si="583"/>
        <v>0</v>
      </c>
      <c r="FW317" s="515">
        <f t="shared" si="583"/>
        <v>0</v>
      </c>
      <c r="FX317" s="515">
        <f t="shared" si="583"/>
        <v>0</v>
      </c>
      <c r="FY317" s="515">
        <f t="shared" si="583"/>
        <v>0</v>
      </c>
      <c r="FZ317" s="515">
        <f t="shared" si="583"/>
        <v>0</v>
      </c>
      <c r="GA317" s="515">
        <f t="shared" si="583"/>
        <v>0</v>
      </c>
      <c r="GB317" s="515">
        <f t="shared" si="583"/>
        <v>0</v>
      </c>
      <c r="GC317" s="515">
        <f t="shared" si="583"/>
        <v>0</v>
      </c>
      <c r="GD317" s="515">
        <f t="shared" si="583"/>
        <v>0</v>
      </c>
      <c r="GE317" s="515">
        <f t="shared" si="583"/>
        <v>0</v>
      </c>
      <c r="GF317" s="515">
        <f t="shared" si="583"/>
        <v>0</v>
      </c>
      <c r="GG317" s="515">
        <f t="shared" si="583"/>
        <v>0</v>
      </c>
      <c r="GH317" s="515">
        <f t="shared" si="583"/>
        <v>0</v>
      </c>
      <c r="GI317" s="515">
        <f t="shared" si="583"/>
        <v>0</v>
      </c>
      <c r="GJ317" s="515">
        <f t="shared" si="583"/>
        <v>0</v>
      </c>
      <c r="GK317" s="515">
        <f t="shared" si="583"/>
        <v>0</v>
      </c>
      <c r="GL317" s="515">
        <f t="shared" si="583"/>
        <v>0</v>
      </c>
      <c r="GM317" s="515">
        <f t="shared" si="583"/>
        <v>0</v>
      </c>
      <c r="GN317" s="515">
        <f t="shared" ref="GN317:IY317" si="584">IF(AND(GN$167&gt;=EOMONTH($D149,0),GN$167&lt;EOMONTH($D149,$S149)),-GN314,0)</f>
        <v>0</v>
      </c>
      <c r="GO317" s="515">
        <f t="shared" si="584"/>
        <v>0</v>
      </c>
      <c r="GP317" s="515">
        <f t="shared" si="584"/>
        <v>0</v>
      </c>
      <c r="GQ317" s="515">
        <f t="shared" si="584"/>
        <v>0</v>
      </c>
      <c r="GR317" s="515">
        <f t="shared" si="584"/>
        <v>0</v>
      </c>
      <c r="GS317" s="515">
        <f t="shared" si="584"/>
        <v>0</v>
      </c>
      <c r="GT317" s="515">
        <f t="shared" si="584"/>
        <v>0</v>
      </c>
      <c r="GU317" s="515">
        <f t="shared" si="584"/>
        <v>0</v>
      </c>
      <c r="GV317" s="515">
        <f t="shared" si="584"/>
        <v>0</v>
      </c>
      <c r="GW317" s="515">
        <f t="shared" si="584"/>
        <v>0</v>
      </c>
      <c r="GX317" s="515">
        <f t="shared" si="584"/>
        <v>0</v>
      </c>
      <c r="GY317" s="515">
        <f t="shared" si="584"/>
        <v>0</v>
      </c>
      <c r="GZ317" s="515">
        <f t="shared" si="584"/>
        <v>0</v>
      </c>
      <c r="HA317" s="515">
        <f t="shared" si="584"/>
        <v>0</v>
      </c>
      <c r="HB317" s="515">
        <f t="shared" si="584"/>
        <v>0</v>
      </c>
      <c r="HC317" s="515">
        <f t="shared" si="584"/>
        <v>0</v>
      </c>
      <c r="HD317" s="515">
        <f t="shared" si="584"/>
        <v>0</v>
      </c>
      <c r="HE317" s="515">
        <f t="shared" si="584"/>
        <v>0</v>
      </c>
      <c r="HF317" s="515">
        <f t="shared" si="584"/>
        <v>0</v>
      </c>
      <c r="HG317" s="515">
        <f t="shared" si="584"/>
        <v>0</v>
      </c>
      <c r="HH317" s="515">
        <f t="shared" si="584"/>
        <v>0</v>
      </c>
      <c r="HI317" s="515">
        <f t="shared" si="584"/>
        <v>0</v>
      </c>
      <c r="HJ317" s="515">
        <f t="shared" si="584"/>
        <v>0</v>
      </c>
      <c r="HK317" s="515">
        <f t="shared" si="584"/>
        <v>0</v>
      </c>
      <c r="HL317" s="515">
        <f t="shared" si="584"/>
        <v>0</v>
      </c>
      <c r="HM317" s="515">
        <f t="shared" si="584"/>
        <v>0</v>
      </c>
      <c r="HN317" s="515">
        <f t="shared" si="584"/>
        <v>0</v>
      </c>
      <c r="HO317" s="515">
        <f t="shared" si="584"/>
        <v>0</v>
      </c>
      <c r="HP317" s="515">
        <f t="shared" si="584"/>
        <v>0</v>
      </c>
      <c r="HQ317" s="515">
        <f t="shared" si="584"/>
        <v>0</v>
      </c>
      <c r="HR317" s="515">
        <f t="shared" si="584"/>
        <v>0</v>
      </c>
      <c r="HS317" s="515">
        <f t="shared" si="584"/>
        <v>0</v>
      </c>
      <c r="HT317" s="515">
        <f t="shared" si="584"/>
        <v>0</v>
      </c>
      <c r="HU317" s="515">
        <f t="shared" si="584"/>
        <v>0</v>
      </c>
      <c r="HV317" s="515">
        <f t="shared" si="584"/>
        <v>0</v>
      </c>
      <c r="HW317" s="515">
        <f t="shared" si="584"/>
        <v>0</v>
      </c>
      <c r="HX317" s="515">
        <f t="shared" si="584"/>
        <v>0</v>
      </c>
      <c r="HY317" s="515">
        <f t="shared" si="584"/>
        <v>0</v>
      </c>
      <c r="HZ317" s="515">
        <f t="shared" si="584"/>
        <v>0</v>
      </c>
      <c r="IA317" s="515">
        <f t="shared" si="584"/>
        <v>0</v>
      </c>
      <c r="IB317" s="515">
        <f t="shared" si="584"/>
        <v>0</v>
      </c>
      <c r="IC317" s="515">
        <f t="shared" si="584"/>
        <v>0</v>
      </c>
      <c r="ID317" s="515">
        <f t="shared" si="584"/>
        <v>0</v>
      </c>
      <c r="IE317" s="515">
        <f t="shared" si="584"/>
        <v>0</v>
      </c>
      <c r="IF317" s="515">
        <f t="shared" si="584"/>
        <v>0</v>
      </c>
      <c r="IG317" s="515">
        <f t="shared" si="584"/>
        <v>0</v>
      </c>
      <c r="IH317" s="515">
        <f t="shared" si="584"/>
        <v>0</v>
      </c>
      <c r="II317" s="515">
        <f t="shared" si="584"/>
        <v>0</v>
      </c>
      <c r="IJ317" s="515">
        <f t="shared" si="584"/>
        <v>0</v>
      </c>
      <c r="IK317" s="515">
        <f t="shared" si="584"/>
        <v>0</v>
      </c>
      <c r="IL317" s="515">
        <f t="shared" si="584"/>
        <v>0</v>
      </c>
      <c r="IM317" s="515">
        <f t="shared" si="584"/>
        <v>0</v>
      </c>
      <c r="IN317" s="515">
        <f t="shared" si="584"/>
        <v>0</v>
      </c>
      <c r="IO317" s="515">
        <f t="shared" si="584"/>
        <v>0</v>
      </c>
      <c r="IP317" s="515">
        <f t="shared" si="584"/>
        <v>0</v>
      </c>
      <c r="IQ317" s="515">
        <f t="shared" si="584"/>
        <v>0</v>
      </c>
      <c r="IR317" s="515">
        <f t="shared" si="584"/>
        <v>0</v>
      </c>
      <c r="IS317" s="515">
        <f t="shared" si="584"/>
        <v>0</v>
      </c>
      <c r="IT317" s="515">
        <f t="shared" si="584"/>
        <v>0</v>
      </c>
      <c r="IU317" s="515">
        <f t="shared" si="584"/>
        <v>0</v>
      </c>
      <c r="IV317" s="515">
        <f t="shared" si="584"/>
        <v>0</v>
      </c>
      <c r="IW317" s="515">
        <f t="shared" si="584"/>
        <v>0</v>
      </c>
      <c r="IX317" s="515">
        <f t="shared" si="584"/>
        <v>0</v>
      </c>
      <c r="IY317" s="515">
        <f t="shared" si="584"/>
        <v>0</v>
      </c>
      <c r="IZ317" s="515">
        <f t="shared" ref="IZ317:LK317" si="585">IF(AND(IZ$167&gt;=EOMONTH($D149,0),IZ$167&lt;EOMONTH($D149,$S149)),-IZ314,0)</f>
        <v>0</v>
      </c>
      <c r="JA317" s="515">
        <f t="shared" si="585"/>
        <v>0</v>
      </c>
      <c r="JB317" s="515">
        <f t="shared" si="585"/>
        <v>0</v>
      </c>
      <c r="JC317" s="515">
        <f t="shared" si="585"/>
        <v>0</v>
      </c>
      <c r="JD317" s="515">
        <f t="shared" si="585"/>
        <v>0</v>
      </c>
      <c r="JE317" s="515">
        <f t="shared" si="585"/>
        <v>0</v>
      </c>
      <c r="JF317" s="515">
        <f t="shared" si="585"/>
        <v>0</v>
      </c>
      <c r="JG317" s="515">
        <f t="shared" si="585"/>
        <v>0</v>
      </c>
      <c r="JH317" s="515">
        <f t="shared" si="585"/>
        <v>0</v>
      </c>
      <c r="JI317" s="515">
        <f t="shared" si="585"/>
        <v>0</v>
      </c>
      <c r="JJ317" s="515">
        <f t="shared" si="585"/>
        <v>0</v>
      </c>
      <c r="JK317" s="515">
        <f t="shared" si="585"/>
        <v>0</v>
      </c>
      <c r="JL317" s="515">
        <f t="shared" si="585"/>
        <v>0</v>
      </c>
      <c r="JM317" s="515">
        <f t="shared" si="585"/>
        <v>0</v>
      </c>
      <c r="JN317" s="515">
        <f t="shared" si="585"/>
        <v>0</v>
      </c>
      <c r="JO317" s="515">
        <f t="shared" si="585"/>
        <v>0</v>
      </c>
      <c r="JP317" s="515">
        <f t="shared" si="585"/>
        <v>0</v>
      </c>
      <c r="JQ317" s="515">
        <f t="shared" si="585"/>
        <v>0</v>
      </c>
      <c r="JR317" s="515">
        <f t="shared" si="585"/>
        <v>0</v>
      </c>
      <c r="JS317" s="515">
        <f t="shared" si="585"/>
        <v>0</v>
      </c>
      <c r="JT317" s="515">
        <f t="shared" si="585"/>
        <v>0</v>
      </c>
      <c r="JU317" s="515">
        <f t="shared" si="585"/>
        <v>0</v>
      </c>
      <c r="JV317" s="515">
        <f t="shared" si="585"/>
        <v>0</v>
      </c>
      <c r="JW317" s="515">
        <f t="shared" si="585"/>
        <v>0</v>
      </c>
      <c r="JX317" s="515">
        <f t="shared" si="585"/>
        <v>0</v>
      </c>
      <c r="JY317" s="515">
        <f t="shared" si="585"/>
        <v>0</v>
      </c>
      <c r="JZ317" s="515">
        <f t="shared" si="585"/>
        <v>0</v>
      </c>
      <c r="KA317" s="515">
        <f t="shared" si="585"/>
        <v>0</v>
      </c>
      <c r="KB317" s="515">
        <f t="shared" si="585"/>
        <v>0</v>
      </c>
      <c r="KC317" s="515">
        <f t="shared" si="585"/>
        <v>0</v>
      </c>
      <c r="KD317" s="515">
        <f t="shared" si="585"/>
        <v>0</v>
      </c>
      <c r="KE317" s="515">
        <f t="shared" si="585"/>
        <v>0</v>
      </c>
      <c r="KF317" s="515">
        <f t="shared" si="585"/>
        <v>0</v>
      </c>
      <c r="KG317" s="515">
        <f t="shared" si="585"/>
        <v>0</v>
      </c>
      <c r="KH317" s="515">
        <f t="shared" si="585"/>
        <v>0</v>
      </c>
      <c r="KI317" s="515">
        <f t="shared" si="585"/>
        <v>0</v>
      </c>
      <c r="KJ317" s="515">
        <f t="shared" si="585"/>
        <v>0</v>
      </c>
      <c r="KK317" s="515">
        <f t="shared" si="585"/>
        <v>0</v>
      </c>
      <c r="KL317" s="515">
        <f t="shared" si="585"/>
        <v>0</v>
      </c>
      <c r="KM317" s="515">
        <f t="shared" si="585"/>
        <v>0</v>
      </c>
      <c r="KN317" s="515">
        <f t="shared" si="585"/>
        <v>0</v>
      </c>
      <c r="KO317" s="515">
        <f t="shared" si="585"/>
        <v>0</v>
      </c>
      <c r="KP317" s="515">
        <f t="shared" si="585"/>
        <v>0</v>
      </c>
      <c r="KQ317" s="515">
        <f t="shared" si="585"/>
        <v>0</v>
      </c>
      <c r="KR317" s="515">
        <f t="shared" si="585"/>
        <v>0</v>
      </c>
      <c r="KS317" s="515">
        <f t="shared" si="585"/>
        <v>0</v>
      </c>
      <c r="KT317" s="515">
        <f t="shared" si="585"/>
        <v>0</v>
      </c>
      <c r="KU317" s="515">
        <f t="shared" si="585"/>
        <v>0</v>
      </c>
      <c r="KV317" s="515">
        <f t="shared" si="585"/>
        <v>0</v>
      </c>
      <c r="KW317" s="515">
        <f t="shared" si="585"/>
        <v>0</v>
      </c>
      <c r="KX317" s="515">
        <f t="shared" si="585"/>
        <v>0</v>
      </c>
      <c r="KY317" s="515">
        <f t="shared" si="585"/>
        <v>0</v>
      </c>
      <c r="KZ317" s="515">
        <f t="shared" si="585"/>
        <v>0</v>
      </c>
      <c r="LA317" s="515">
        <f t="shared" si="585"/>
        <v>0</v>
      </c>
      <c r="LB317" s="515">
        <f t="shared" si="585"/>
        <v>0</v>
      </c>
      <c r="LC317" s="515">
        <f t="shared" si="585"/>
        <v>0</v>
      </c>
      <c r="LD317" s="515">
        <f t="shared" si="585"/>
        <v>0</v>
      </c>
      <c r="LE317" s="515">
        <f t="shared" si="585"/>
        <v>0</v>
      </c>
      <c r="LF317" s="515">
        <f t="shared" si="585"/>
        <v>0</v>
      </c>
      <c r="LG317" s="515">
        <f t="shared" si="585"/>
        <v>0</v>
      </c>
      <c r="LH317" s="515">
        <f t="shared" si="585"/>
        <v>0</v>
      </c>
      <c r="LI317" s="515">
        <f t="shared" si="585"/>
        <v>0</v>
      </c>
      <c r="LJ317" s="515">
        <f t="shared" si="585"/>
        <v>0</v>
      </c>
      <c r="LK317" s="515">
        <f t="shared" si="585"/>
        <v>0</v>
      </c>
      <c r="LL317" s="515">
        <f t="shared" ref="LL317:NK317" si="586">IF(AND(LL$167&gt;=EOMONTH($D149,0),LL$167&lt;EOMONTH($D149,$S149)),-LL314,0)</f>
        <v>0</v>
      </c>
      <c r="LM317" s="515">
        <f t="shared" si="586"/>
        <v>0</v>
      </c>
      <c r="LN317" s="515">
        <f t="shared" si="586"/>
        <v>0</v>
      </c>
      <c r="LO317" s="515">
        <f t="shared" si="586"/>
        <v>0</v>
      </c>
      <c r="LP317" s="515">
        <f t="shared" si="586"/>
        <v>0</v>
      </c>
      <c r="LQ317" s="515">
        <f t="shared" si="586"/>
        <v>0</v>
      </c>
      <c r="LR317" s="515">
        <f t="shared" si="586"/>
        <v>0</v>
      </c>
      <c r="LS317" s="515">
        <f t="shared" si="586"/>
        <v>0</v>
      </c>
      <c r="LT317" s="515">
        <f t="shared" si="586"/>
        <v>0</v>
      </c>
      <c r="LU317" s="515">
        <f t="shared" si="586"/>
        <v>0</v>
      </c>
      <c r="LV317" s="515">
        <f t="shared" si="586"/>
        <v>0</v>
      </c>
      <c r="LW317" s="515">
        <f t="shared" si="586"/>
        <v>0</v>
      </c>
      <c r="LX317" s="515">
        <f t="shared" si="586"/>
        <v>0</v>
      </c>
      <c r="LY317" s="515">
        <f t="shared" si="586"/>
        <v>0</v>
      </c>
      <c r="LZ317" s="515">
        <f t="shared" si="586"/>
        <v>0</v>
      </c>
      <c r="MA317" s="515">
        <f t="shared" si="586"/>
        <v>0</v>
      </c>
      <c r="MB317" s="515">
        <f t="shared" si="586"/>
        <v>0</v>
      </c>
      <c r="MC317" s="515">
        <f t="shared" si="586"/>
        <v>0</v>
      </c>
      <c r="MD317" s="515">
        <f t="shared" si="586"/>
        <v>0</v>
      </c>
      <c r="ME317" s="515">
        <f t="shared" si="586"/>
        <v>0</v>
      </c>
      <c r="MF317" s="515">
        <f t="shared" si="586"/>
        <v>0</v>
      </c>
      <c r="MG317" s="515">
        <f t="shared" si="586"/>
        <v>0</v>
      </c>
      <c r="MH317" s="515">
        <f t="shared" si="586"/>
        <v>0</v>
      </c>
      <c r="MI317" s="515">
        <f t="shared" si="586"/>
        <v>0</v>
      </c>
      <c r="MJ317" s="515">
        <f t="shared" si="586"/>
        <v>0</v>
      </c>
      <c r="MK317" s="515">
        <f t="shared" si="586"/>
        <v>0</v>
      </c>
      <c r="ML317" s="515">
        <f t="shared" si="586"/>
        <v>0</v>
      </c>
      <c r="MM317" s="515">
        <f t="shared" si="586"/>
        <v>0</v>
      </c>
      <c r="MN317" s="515">
        <f t="shared" si="586"/>
        <v>0</v>
      </c>
      <c r="MO317" s="515">
        <f t="shared" si="586"/>
        <v>0</v>
      </c>
      <c r="MP317" s="515">
        <f t="shared" si="586"/>
        <v>0</v>
      </c>
      <c r="MQ317" s="515">
        <f t="shared" si="586"/>
        <v>0</v>
      </c>
      <c r="MR317" s="515">
        <f t="shared" si="586"/>
        <v>0</v>
      </c>
      <c r="MS317" s="515">
        <f t="shared" si="586"/>
        <v>0</v>
      </c>
      <c r="MT317" s="515">
        <f t="shared" si="586"/>
        <v>0</v>
      </c>
      <c r="MU317" s="515">
        <f t="shared" si="586"/>
        <v>0</v>
      </c>
      <c r="MV317" s="515">
        <f t="shared" si="586"/>
        <v>0</v>
      </c>
      <c r="MW317" s="515">
        <f t="shared" si="586"/>
        <v>0</v>
      </c>
      <c r="MX317" s="515">
        <f t="shared" si="586"/>
        <v>0</v>
      </c>
      <c r="MY317" s="515">
        <f t="shared" si="586"/>
        <v>0</v>
      </c>
      <c r="MZ317" s="515">
        <f t="shared" si="586"/>
        <v>0</v>
      </c>
      <c r="NA317" s="515">
        <f t="shared" si="586"/>
        <v>0</v>
      </c>
      <c r="NB317" s="515">
        <f t="shared" si="586"/>
        <v>0</v>
      </c>
      <c r="NC317" s="515">
        <f t="shared" si="586"/>
        <v>0</v>
      </c>
      <c r="ND317" s="515">
        <f t="shared" si="586"/>
        <v>0</v>
      </c>
      <c r="NE317" s="515">
        <f t="shared" si="586"/>
        <v>0</v>
      </c>
      <c r="NF317" s="515">
        <f t="shared" si="586"/>
        <v>0</v>
      </c>
      <c r="NG317" s="515">
        <f t="shared" si="586"/>
        <v>0</v>
      </c>
      <c r="NH317" s="515">
        <f t="shared" si="586"/>
        <v>0</v>
      </c>
      <c r="NI317" s="515">
        <f t="shared" si="586"/>
        <v>0</v>
      </c>
      <c r="NJ317" s="515">
        <f t="shared" si="586"/>
        <v>0</v>
      </c>
      <c r="NK317" s="518">
        <f t="shared" si="586"/>
        <v>0</v>
      </c>
    </row>
    <row r="318" spans="1:375" s="384" customFormat="1" ht="13.8" x14ac:dyDescent="0.3">
      <c r="A318" s="517">
        <f t="shared" si="574"/>
        <v>0</v>
      </c>
      <c r="B318" s="421" t="s">
        <v>326</v>
      </c>
      <c r="C318" s="514" t="s">
        <v>333</v>
      </c>
      <c r="D318" s="515">
        <f t="shared" ref="D318:BO318" si="587">IF(OR(D$167&lt;=EOMONTH($E149,$R149*(1-$O149)),D$167&gt;EOMONTH($E149,$P149*12*(1-$O149)+$Q149*12*$O149+$R149*(1-$O149))),0,FV($W149,ROUNDDOWN(YEARFRAC($D$167,D$167,1),0),,-($U149*(1-$O149)+$V149*$O149)*$B149/12,0))</f>
        <v>0</v>
      </c>
      <c r="E318" s="515">
        <f t="shared" si="587"/>
        <v>0</v>
      </c>
      <c r="F318" s="515">
        <f t="shared" si="587"/>
        <v>0</v>
      </c>
      <c r="G318" s="515">
        <f t="shared" si="587"/>
        <v>0</v>
      </c>
      <c r="H318" s="515">
        <f t="shared" si="587"/>
        <v>0</v>
      </c>
      <c r="I318" s="515">
        <f t="shared" si="587"/>
        <v>0</v>
      </c>
      <c r="J318" s="515">
        <f t="shared" si="587"/>
        <v>0</v>
      </c>
      <c r="K318" s="515">
        <f t="shared" si="587"/>
        <v>0</v>
      </c>
      <c r="L318" s="515">
        <f t="shared" si="587"/>
        <v>0</v>
      </c>
      <c r="M318" s="515">
        <f t="shared" si="587"/>
        <v>0</v>
      </c>
      <c r="N318" s="515">
        <f t="shared" si="587"/>
        <v>0</v>
      </c>
      <c r="O318" s="515">
        <f t="shared" si="587"/>
        <v>0</v>
      </c>
      <c r="P318" s="515">
        <f t="shared" si="587"/>
        <v>0</v>
      </c>
      <c r="Q318" s="515">
        <f t="shared" si="587"/>
        <v>0</v>
      </c>
      <c r="R318" s="515">
        <f t="shared" si="587"/>
        <v>0</v>
      </c>
      <c r="S318" s="515">
        <f t="shared" si="587"/>
        <v>0</v>
      </c>
      <c r="T318" s="515">
        <f t="shared" si="587"/>
        <v>0</v>
      </c>
      <c r="U318" s="515">
        <f t="shared" si="587"/>
        <v>0</v>
      </c>
      <c r="V318" s="515">
        <f t="shared" si="587"/>
        <v>0</v>
      </c>
      <c r="W318" s="515">
        <f t="shared" si="587"/>
        <v>0</v>
      </c>
      <c r="X318" s="515">
        <f t="shared" si="587"/>
        <v>0</v>
      </c>
      <c r="Y318" s="515">
        <f t="shared" si="587"/>
        <v>0</v>
      </c>
      <c r="Z318" s="515">
        <f t="shared" si="587"/>
        <v>0</v>
      </c>
      <c r="AA318" s="515">
        <f t="shared" si="587"/>
        <v>0</v>
      </c>
      <c r="AB318" s="515">
        <f t="shared" si="587"/>
        <v>0</v>
      </c>
      <c r="AC318" s="515">
        <f t="shared" si="587"/>
        <v>0</v>
      </c>
      <c r="AD318" s="515">
        <f t="shared" si="587"/>
        <v>0</v>
      </c>
      <c r="AE318" s="515">
        <f t="shared" si="587"/>
        <v>0</v>
      </c>
      <c r="AF318" s="515">
        <f t="shared" si="587"/>
        <v>0</v>
      </c>
      <c r="AG318" s="515">
        <f t="shared" si="587"/>
        <v>0</v>
      </c>
      <c r="AH318" s="515">
        <f t="shared" si="587"/>
        <v>0</v>
      </c>
      <c r="AI318" s="515">
        <f t="shared" si="587"/>
        <v>0</v>
      </c>
      <c r="AJ318" s="515">
        <f t="shared" si="587"/>
        <v>0</v>
      </c>
      <c r="AK318" s="515">
        <f t="shared" si="587"/>
        <v>0</v>
      </c>
      <c r="AL318" s="515">
        <f t="shared" si="587"/>
        <v>0</v>
      </c>
      <c r="AM318" s="515">
        <f t="shared" si="587"/>
        <v>0</v>
      </c>
      <c r="AN318" s="515">
        <f t="shared" si="587"/>
        <v>0</v>
      </c>
      <c r="AO318" s="515">
        <f t="shared" si="587"/>
        <v>0</v>
      </c>
      <c r="AP318" s="515">
        <f t="shared" si="587"/>
        <v>0</v>
      </c>
      <c r="AQ318" s="515">
        <f t="shared" si="587"/>
        <v>0</v>
      </c>
      <c r="AR318" s="515">
        <f t="shared" si="587"/>
        <v>0</v>
      </c>
      <c r="AS318" s="515">
        <f t="shared" si="587"/>
        <v>0</v>
      </c>
      <c r="AT318" s="515">
        <f t="shared" si="587"/>
        <v>0</v>
      </c>
      <c r="AU318" s="515">
        <f t="shared" si="587"/>
        <v>0</v>
      </c>
      <c r="AV318" s="515">
        <f t="shared" si="587"/>
        <v>0</v>
      </c>
      <c r="AW318" s="515">
        <f t="shared" si="587"/>
        <v>0</v>
      </c>
      <c r="AX318" s="515">
        <f t="shared" si="587"/>
        <v>0</v>
      </c>
      <c r="AY318" s="515">
        <f t="shared" si="587"/>
        <v>0</v>
      </c>
      <c r="AZ318" s="515">
        <f t="shared" si="587"/>
        <v>0</v>
      </c>
      <c r="BA318" s="515">
        <f t="shared" si="587"/>
        <v>0</v>
      </c>
      <c r="BB318" s="515">
        <f t="shared" si="587"/>
        <v>0</v>
      </c>
      <c r="BC318" s="515">
        <f t="shared" si="587"/>
        <v>0</v>
      </c>
      <c r="BD318" s="515">
        <f t="shared" si="587"/>
        <v>0</v>
      </c>
      <c r="BE318" s="515">
        <f t="shared" si="587"/>
        <v>0</v>
      </c>
      <c r="BF318" s="515">
        <f t="shared" si="587"/>
        <v>0</v>
      </c>
      <c r="BG318" s="515">
        <f t="shared" si="587"/>
        <v>0</v>
      </c>
      <c r="BH318" s="515">
        <f t="shared" si="587"/>
        <v>0</v>
      </c>
      <c r="BI318" s="515">
        <f t="shared" si="587"/>
        <v>0</v>
      </c>
      <c r="BJ318" s="515">
        <f t="shared" si="587"/>
        <v>0</v>
      </c>
      <c r="BK318" s="515">
        <f t="shared" si="587"/>
        <v>0</v>
      </c>
      <c r="BL318" s="515">
        <f t="shared" si="587"/>
        <v>0</v>
      </c>
      <c r="BM318" s="515">
        <f t="shared" si="587"/>
        <v>0</v>
      </c>
      <c r="BN318" s="515">
        <f t="shared" si="587"/>
        <v>0</v>
      </c>
      <c r="BO318" s="515">
        <f t="shared" si="587"/>
        <v>0</v>
      </c>
      <c r="BP318" s="515">
        <f t="shared" ref="BP318:EA318" si="588">IF(OR(BP$167&lt;=EOMONTH($E149,$R149*(1-$O149)),BP$167&gt;EOMONTH($E149,$P149*12*(1-$O149)+$Q149*12*$O149+$R149*(1-$O149))),0,FV($W149,ROUNDDOWN(YEARFRAC($D$167,BP$167,1),0),,-($U149*(1-$O149)+$V149*$O149)*$B149/12,0))</f>
        <v>0</v>
      </c>
      <c r="BQ318" s="515">
        <f t="shared" si="588"/>
        <v>0</v>
      </c>
      <c r="BR318" s="515">
        <f t="shared" si="588"/>
        <v>0</v>
      </c>
      <c r="BS318" s="515">
        <f t="shared" si="588"/>
        <v>0</v>
      </c>
      <c r="BT318" s="515">
        <f t="shared" si="588"/>
        <v>0</v>
      </c>
      <c r="BU318" s="515">
        <f t="shared" si="588"/>
        <v>0</v>
      </c>
      <c r="BV318" s="515">
        <f t="shared" si="588"/>
        <v>0</v>
      </c>
      <c r="BW318" s="515">
        <f t="shared" si="588"/>
        <v>0</v>
      </c>
      <c r="BX318" s="515">
        <f t="shared" si="588"/>
        <v>0</v>
      </c>
      <c r="BY318" s="515">
        <f t="shared" si="588"/>
        <v>0</v>
      </c>
      <c r="BZ318" s="515">
        <f t="shared" si="588"/>
        <v>0</v>
      </c>
      <c r="CA318" s="515">
        <f t="shared" si="588"/>
        <v>0</v>
      </c>
      <c r="CB318" s="515">
        <f t="shared" si="588"/>
        <v>0</v>
      </c>
      <c r="CC318" s="515">
        <f t="shared" si="588"/>
        <v>0</v>
      </c>
      <c r="CD318" s="515">
        <f t="shared" si="588"/>
        <v>0</v>
      </c>
      <c r="CE318" s="515">
        <f t="shared" si="588"/>
        <v>0</v>
      </c>
      <c r="CF318" s="515">
        <f t="shared" si="588"/>
        <v>0</v>
      </c>
      <c r="CG318" s="515">
        <f t="shared" si="588"/>
        <v>0</v>
      </c>
      <c r="CH318" s="515">
        <f t="shared" si="588"/>
        <v>0</v>
      </c>
      <c r="CI318" s="515">
        <f t="shared" si="588"/>
        <v>0</v>
      </c>
      <c r="CJ318" s="515">
        <f t="shared" si="588"/>
        <v>0</v>
      </c>
      <c r="CK318" s="515">
        <f t="shared" si="588"/>
        <v>0</v>
      </c>
      <c r="CL318" s="515">
        <f t="shared" si="588"/>
        <v>0</v>
      </c>
      <c r="CM318" s="515">
        <f t="shared" si="588"/>
        <v>0</v>
      </c>
      <c r="CN318" s="515">
        <f t="shared" si="588"/>
        <v>0</v>
      </c>
      <c r="CO318" s="515">
        <f t="shared" si="588"/>
        <v>0</v>
      </c>
      <c r="CP318" s="515">
        <f t="shared" si="588"/>
        <v>0</v>
      </c>
      <c r="CQ318" s="515">
        <f t="shared" si="588"/>
        <v>0</v>
      </c>
      <c r="CR318" s="515">
        <f t="shared" si="588"/>
        <v>0</v>
      </c>
      <c r="CS318" s="515">
        <f t="shared" si="588"/>
        <v>0</v>
      </c>
      <c r="CT318" s="515">
        <f t="shared" si="588"/>
        <v>0</v>
      </c>
      <c r="CU318" s="515">
        <f t="shared" si="588"/>
        <v>0</v>
      </c>
      <c r="CV318" s="515">
        <f t="shared" si="588"/>
        <v>0</v>
      </c>
      <c r="CW318" s="515">
        <f t="shared" si="588"/>
        <v>0</v>
      </c>
      <c r="CX318" s="515">
        <f t="shared" si="588"/>
        <v>0</v>
      </c>
      <c r="CY318" s="515">
        <f t="shared" si="588"/>
        <v>0</v>
      </c>
      <c r="CZ318" s="515">
        <f t="shared" si="588"/>
        <v>0</v>
      </c>
      <c r="DA318" s="515">
        <f t="shared" si="588"/>
        <v>0</v>
      </c>
      <c r="DB318" s="515">
        <f t="shared" si="588"/>
        <v>0</v>
      </c>
      <c r="DC318" s="515">
        <f t="shared" si="588"/>
        <v>0</v>
      </c>
      <c r="DD318" s="515">
        <f t="shared" si="588"/>
        <v>0</v>
      </c>
      <c r="DE318" s="515">
        <f t="shared" si="588"/>
        <v>0</v>
      </c>
      <c r="DF318" s="515">
        <f t="shared" si="588"/>
        <v>0</v>
      </c>
      <c r="DG318" s="515">
        <f t="shared" si="588"/>
        <v>0</v>
      </c>
      <c r="DH318" s="515">
        <f t="shared" si="588"/>
        <v>0</v>
      </c>
      <c r="DI318" s="515">
        <f t="shared" si="588"/>
        <v>0</v>
      </c>
      <c r="DJ318" s="515">
        <f t="shared" si="588"/>
        <v>0</v>
      </c>
      <c r="DK318" s="515">
        <f t="shared" si="588"/>
        <v>0</v>
      </c>
      <c r="DL318" s="515">
        <f t="shared" si="588"/>
        <v>0</v>
      </c>
      <c r="DM318" s="515">
        <f t="shared" si="588"/>
        <v>0</v>
      </c>
      <c r="DN318" s="515">
        <f t="shared" si="588"/>
        <v>0</v>
      </c>
      <c r="DO318" s="515">
        <f t="shared" si="588"/>
        <v>0</v>
      </c>
      <c r="DP318" s="515">
        <f t="shared" si="588"/>
        <v>0</v>
      </c>
      <c r="DQ318" s="515">
        <f t="shared" si="588"/>
        <v>0</v>
      </c>
      <c r="DR318" s="515">
        <f t="shared" si="588"/>
        <v>0</v>
      </c>
      <c r="DS318" s="515">
        <f t="shared" si="588"/>
        <v>0</v>
      </c>
      <c r="DT318" s="515">
        <f t="shared" si="588"/>
        <v>0</v>
      </c>
      <c r="DU318" s="515">
        <f t="shared" si="588"/>
        <v>0</v>
      </c>
      <c r="DV318" s="515">
        <f t="shared" si="588"/>
        <v>0</v>
      </c>
      <c r="DW318" s="515">
        <f t="shared" si="588"/>
        <v>0</v>
      </c>
      <c r="DX318" s="515">
        <f t="shared" si="588"/>
        <v>0</v>
      </c>
      <c r="DY318" s="515">
        <f t="shared" si="588"/>
        <v>0</v>
      </c>
      <c r="DZ318" s="515">
        <f t="shared" si="588"/>
        <v>0</v>
      </c>
      <c r="EA318" s="515">
        <f t="shared" si="588"/>
        <v>0</v>
      </c>
      <c r="EB318" s="515">
        <f t="shared" ref="EB318:GM318" si="589">IF(OR(EB$167&lt;=EOMONTH($E149,$R149*(1-$O149)),EB$167&gt;EOMONTH($E149,$P149*12*(1-$O149)+$Q149*12*$O149+$R149*(1-$O149))),0,FV($W149,ROUNDDOWN(YEARFRAC($D$167,EB$167,1),0),,-($U149*(1-$O149)+$V149*$O149)*$B149/12,0))</f>
        <v>0</v>
      </c>
      <c r="EC318" s="515">
        <f t="shared" si="589"/>
        <v>0</v>
      </c>
      <c r="ED318" s="515">
        <f t="shared" si="589"/>
        <v>0</v>
      </c>
      <c r="EE318" s="515">
        <f t="shared" si="589"/>
        <v>0</v>
      </c>
      <c r="EF318" s="515">
        <f t="shared" si="589"/>
        <v>0</v>
      </c>
      <c r="EG318" s="515">
        <f t="shared" si="589"/>
        <v>0</v>
      </c>
      <c r="EH318" s="515">
        <f t="shared" si="589"/>
        <v>0</v>
      </c>
      <c r="EI318" s="515">
        <f t="shared" si="589"/>
        <v>0</v>
      </c>
      <c r="EJ318" s="515">
        <f t="shared" si="589"/>
        <v>0</v>
      </c>
      <c r="EK318" s="515">
        <f t="shared" si="589"/>
        <v>0</v>
      </c>
      <c r="EL318" s="515">
        <f t="shared" si="589"/>
        <v>0</v>
      </c>
      <c r="EM318" s="515">
        <f t="shared" si="589"/>
        <v>0</v>
      </c>
      <c r="EN318" s="515">
        <f t="shared" si="589"/>
        <v>0</v>
      </c>
      <c r="EO318" s="515">
        <f t="shared" si="589"/>
        <v>0</v>
      </c>
      <c r="EP318" s="515">
        <f t="shared" si="589"/>
        <v>0</v>
      </c>
      <c r="EQ318" s="515">
        <f t="shared" si="589"/>
        <v>0</v>
      </c>
      <c r="ER318" s="515">
        <f t="shared" si="589"/>
        <v>0</v>
      </c>
      <c r="ES318" s="515">
        <f t="shared" si="589"/>
        <v>0</v>
      </c>
      <c r="ET318" s="515">
        <f t="shared" si="589"/>
        <v>0</v>
      </c>
      <c r="EU318" s="515">
        <f t="shared" si="589"/>
        <v>0</v>
      </c>
      <c r="EV318" s="515">
        <f t="shared" si="589"/>
        <v>0</v>
      </c>
      <c r="EW318" s="515">
        <f t="shared" si="589"/>
        <v>0</v>
      </c>
      <c r="EX318" s="515">
        <f t="shared" si="589"/>
        <v>0</v>
      </c>
      <c r="EY318" s="515">
        <f t="shared" si="589"/>
        <v>0</v>
      </c>
      <c r="EZ318" s="515">
        <f t="shared" si="589"/>
        <v>0</v>
      </c>
      <c r="FA318" s="515">
        <f t="shared" si="589"/>
        <v>0</v>
      </c>
      <c r="FB318" s="515">
        <f t="shared" si="589"/>
        <v>0</v>
      </c>
      <c r="FC318" s="515">
        <f t="shared" si="589"/>
        <v>0</v>
      </c>
      <c r="FD318" s="515">
        <f t="shared" si="589"/>
        <v>0</v>
      </c>
      <c r="FE318" s="515">
        <f t="shared" si="589"/>
        <v>0</v>
      </c>
      <c r="FF318" s="515">
        <f t="shared" si="589"/>
        <v>0</v>
      </c>
      <c r="FG318" s="515">
        <f t="shared" si="589"/>
        <v>0</v>
      </c>
      <c r="FH318" s="515">
        <f t="shared" si="589"/>
        <v>0</v>
      </c>
      <c r="FI318" s="515">
        <f t="shared" si="589"/>
        <v>0</v>
      </c>
      <c r="FJ318" s="515">
        <f t="shared" si="589"/>
        <v>0</v>
      </c>
      <c r="FK318" s="515">
        <f t="shared" si="589"/>
        <v>0</v>
      </c>
      <c r="FL318" s="515">
        <f t="shared" si="589"/>
        <v>0</v>
      </c>
      <c r="FM318" s="515">
        <f t="shared" si="589"/>
        <v>0</v>
      </c>
      <c r="FN318" s="515">
        <f t="shared" si="589"/>
        <v>0</v>
      </c>
      <c r="FO318" s="515">
        <f t="shared" si="589"/>
        <v>0</v>
      </c>
      <c r="FP318" s="515">
        <f t="shared" si="589"/>
        <v>0</v>
      </c>
      <c r="FQ318" s="515">
        <f t="shared" si="589"/>
        <v>0</v>
      </c>
      <c r="FR318" s="515">
        <f t="shared" si="589"/>
        <v>0</v>
      </c>
      <c r="FS318" s="515">
        <f t="shared" si="589"/>
        <v>0</v>
      </c>
      <c r="FT318" s="515">
        <f t="shared" si="589"/>
        <v>0</v>
      </c>
      <c r="FU318" s="515">
        <f t="shared" si="589"/>
        <v>0</v>
      </c>
      <c r="FV318" s="515">
        <f t="shared" si="589"/>
        <v>0</v>
      </c>
      <c r="FW318" s="515">
        <f t="shared" si="589"/>
        <v>0</v>
      </c>
      <c r="FX318" s="515">
        <f t="shared" si="589"/>
        <v>0</v>
      </c>
      <c r="FY318" s="515">
        <f t="shared" si="589"/>
        <v>0</v>
      </c>
      <c r="FZ318" s="515">
        <f t="shared" si="589"/>
        <v>0</v>
      </c>
      <c r="GA318" s="515">
        <f t="shared" si="589"/>
        <v>0</v>
      </c>
      <c r="GB318" s="515">
        <f t="shared" si="589"/>
        <v>0</v>
      </c>
      <c r="GC318" s="515">
        <f t="shared" si="589"/>
        <v>0</v>
      </c>
      <c r="GD318" s="515">
        <f t="shared" si="589"/>
        <v>0</v>
      </c>
      <c r="GE318" s="515">
        <f t="shared" si="589"/>
        <v>0</v>
      </c>
      <c r="GF318" s="515">
        <f t="shared" si="589"/>
        <v>0</v>
      </c>
      <c r="GG318" s="515">
        <f t="shared" si="589"/>
        <v>0</v>
      </c>
      <c r="GH318" s="515">
        <f t="shared" si="589"/>
        <v>0</v>
      </c>
      <c r="GI318" s="515">
        <f t="shared" si="589"/>
        <v>0</v>
      </c>
      <c r="GJ318" s="515">
        <f t="shared" si="589"/>
        <v>0</v>
      </c>
      <c r="GK318" s="515">
        <f t="shared" si="589"/>
        <v>0</v>
      </c>
      <c r="GL318" s="515">
        <f t="shared" si="589"/>
        <v>0</v>
      </c>
      <c r="GM318" s="515">
        <f t="shared" si="589"/>
        <v>0</v>
      </c>
      <c r="GN318" s="515">
        <f t="shared" ref="GN318:IY318" si="590">IF(OR(GN$167&lt;=EOMONTH($E149,$R149*(1-$O149)),GN$167&gt;EOMONTH($E149,$P149*12*(1-$O149)+$Q149*12*$O149+$R149*(1-$O149))),0,FV($W149,ROUNDDOWN(YEARFRAC($D$167,GN$167,1),0),,-($U149*(1-$O149)+$V149*$O149)*$B149/12,0))</f>
        <v>0</v>
      </c>
      <c r="GO318" s="515">
        <f t="shared" si="590"/>
        <v>0</v>
      </c>
      <c r="GP318" s="515">
        <f t="shared" si="590"/>
        <v>0</v>
      </c>
      <c r="GQ318" s="515">
        <f t="shared" si="590"/>
        <v>0</v>
      </c>
      <c r="GR318" s="515">
        <f t="shared" si="590"/>
        <v>0</v>
      </c>
      <c r="GS318" s="515">
        <f t="shared" si="590"/>
        <v>0</v>
      </c>
      <c r="GT318" s="515">
        <f t="shared" si="590"/>
        <v>0</v>
      </c>
      <c r="GU318" s="515">
        <f t="shared" si="590"/>
        <v>0</v>
      </c>
      <c r="GV318" s="515">
        <f t="shared" si="590"/>
        <v>0</v>
      </c>
      <c r="GW318" s="515">
        <f t="shared" si="590"/>
        <v>0</v>
      </c>
      <c r="GX318" s="515">
        <f t="shared" si="590"/>
        <v>0</v>
      </c>
      <c r="GY318" s="515">
        <f t="shared" si="590"/>
        <v>0</v>
      </c>
      <c r="GZ318" s="515">
        <f t="shared" si="590"/>
        <v>0</v>
      </c>
      <c r="HA318" s="515">
        <f t="shared" si="590"/>
        <v>0</v>
      </c>
      <c r="HB318" s="515">
        <f t="shared" si="590"/>
        <v>0</v>
      </c>
      <c r="HC318" s="515">
        <f t="shared" si="590"/>
        <v>0</v>
      </c>
      <c r="HD318" s="515">
        <f t="shared" si="590"/>
        <v>0</v>
      </c>
      <c r="HE318" s="515">
        <f t="shared" si="590"/>
        <v>0</v>
      </c>
      <c r="HF318" s="515">
        <f t="shared" si="590"/>
        <v>0</v>
      </c>
      <c r="HG318" s="515">
        <f t="shared" si="590"/>
        <v>0</v>
      </c>
      <c r="HH318" s="515">
        <f t="shared" si="590"/>
        <v>0</v>
      </c>
      <c r="HI318" s="515">
        <f t="shared" si="590"/>
        <v>0</v>
      </c>
      <c r="HJ318" s="515">
        <f t="shared" si="590"/>
        <v>0</v>
      </c>
      <c r="HK318" s="515">
        <f t="shared" si="590"/>
        <v>0</v>
      </c>
      <c r="HL318" s="515">
        <f t="shared" si="590"/>
        <v>0</v>
      </c>
      <c r="HM318" s="515">
        <f t="shared" si="590"/>
        <v>0</v>
      </c>
      <c r="HN318" s="515">
        <f t="shared" si="590"/>
        <v>0</v>
      </c>
      <c r="HO318" s="515">
        <f t="shared" si="590"/>
        <v>0</v>
      </c>
      <c r="HP318" s="515">
        <f t="shared" si="590"/>
        <v>0</v>
      </c>
      <c r="HQ318" s="515">
        <f t="shared" si="590"/>
        <v>0</v>
      </c>
      <c r="HR318" s="515">
        <f t="shared" si="590"/>
        <v>0</v>
      </c>
      <c r="HS318" s="515">
        <f t="shared" si="590"/>
        <v>0</v>
      </c>
      <c r="HT318" s="515">
        <f t="shared" si="590"/>
        <v>0</v>
      </c>
      <c r="HU318" s="515">
        <f t="shared" si="590"/>
        <v>0</v>
      </c>
      <c r="HV318" s="515">
        <f t="shared" si="590"/>
        <v>0</v>
      </c>
      <c r="HW318" s="515">
        <f t="shared" si="590"/>
        <v>0</v>
      </c>
      <c r="HX318" s="515">
        <f t="shared" si="590"/>
        <v>0</v>
      </c>
      <c r="HY318" s="515">
        <f t="shared" si="590"/>
        <v>0</v>
      </c>
      <c r="HZ318" s="515">
        <f t="shared" si="590"/>
        <v>0</v>
      </c>
      <c r="IA318" s="515">
        <f t="shared" si="590"/>
        <v>0</v>
      </c>
      <c r="IB318" s="515">
        <f t="shared" si="590"/>
        <v>0</v>
      </c>
      <c r="IC318" s="515">
        <f t="shared" si="590"/>
        <v>0</v>
      </c>
      <c r="ID318" s="515">
        <f t="shared" si="590"/>
        <v>0</v>
      </c>
      <c r="IE318" s="515">
        <f t="shared" si="590"/>
        <v>0</v>
      </c>
      <c r="IF318" s="515">
        <f t="shared" si="590"/>
        <v>0</v>
      </c>
      <c r="IG318" s="515">
        <f t="shared" si="590"/>
        <v>0</v>
      </c>
      <c r="IH318" s="515">
        <f t="shared" si="590"/>
        <v>0</v>
      </c>
      <c r="II318" s="515">
        <f t="shared" si="590"/>
        <v>0</v>
      </c>
      <c r="IJ318" s="515">
        <f t="shared" si="590"/>
        <v>0</v>
      </c>
      <c r="IK318" s="515">
        <f t="shared" si="590"/>
        <v>0</v>
      </c>
      <c r="IL318" s="515">
        <f t="shared" si="590"/>
        <v>0</v>
      </c>
      <c r="IM318" s="515">
        <f t="shared" si="590"/>
        <v>0</v>
      </c>
      <c r="IN318" s="515">
        <f t="shared" si="590"/>
        <v>0</v>
      </c>
      <c r="IO318" s="515">
        <f t="shared" si="590"/>
        <v>0</v>
      </c>
      <c r="IP318" s="515">
        <f t="shared" si="590"/>
        <v>0</v>
      </c>
      <c r="IQ318" s="515">
        <f t="shared" si="590"/>
        <v>0</v>
      </c>
      <c r="IR318" s="515">
        <f t="shared" si="590"/>
        <v>0</v>
      </c>
      <c r="IS318" s="515">
        <f t="shared" si="590"/>
        <v>0</v>
      </c>
      <c r="IT318" s="515">
        <f t="shared" si="590"/>
        <v>0</v>
      </c>
      <c r="IU318" s="515">
        <f t="shared" si="590"/>
        <v>0</v>
      </c>
      <c r="IV318" s="515">
        <f t="shared" si="590"/>
        <v>0</v>
      </c>
      <c r="IW318" s="515">
        <f t="shared" si="590"/>
        <v>0</v>
      </c>
      <c r="IX318" s="515">
        <f t="shared" si="590"/>
        <v>0</v>
      </c>
      <c r="IY318" s="515">
        <f t="shared" si="590"/>
        <v>0</v>
      </c>
      <c r="IZ318" s="515">
        <f t="shared" ref="IZ318:LK318" si="591">IF(OR(IZ$167&lt;=EOMONTH($E149,$R149*(1-$O149)),IZ$167&gt;EOMONTH($E149,$P149*12*(1-$O149)+$Q149*12*$O149+$R149*(1-$O149))),0,FV($W149,ROUNDDOWN(YEARFRAC($D$167,IZ$167,1),0),,-($U149*(1-$O149)+$V149*$O149)*$B149/12,0))</f>
        <v>0</v>
      </c>
      <c r="JA318" s="515">
        <f t="shared" si="591"/>
        <v>0</v>
      </c>
      <c r="JB318" s="515">
        <f t="shared" si="591"/>
        <v>0</v>
      </c>
      <c r="JC318" s="515">
        <f t="shared" si="591"/>
        <v>0</v>
      </c>
      <c r="JD318" s="515">
        <f t="shared" si="591"/>
        <v>0</v>
      </c>
      <c r="JE318" s="515">
        <f t="shared" si="591"/>
        <v>0</v>
      </c>
      <c r="JF318" s="515">
        <f t="shared" si="591"/>
        <v>0</v>
      </c>
      <c r="JG318" s="515">
        <f t="shared" si="591"/>
        <v>0</v>
      </c>
      <c r="JH318" s="515">
        <f t="shared" si="591"/>
        <v>0</v>
      </c>
      <c r="JI318" s="515">
        <f t="shared" si="591"/>
        <v>0</v>
      </c>
      <c r="JJ318" s="515">
        <f t="shared" si="591"/>
        <v>0</v>
      </c>
      <c r="JK318" s="515">
        <f t="shared" si="591"/>
        <v>0</v>
      </c>
      <c r="JL318" s="515">
        <f t="shared" si="591"/>
        <v>0</v>
      </c>
      <c r="JM318" s="515">
        <f t="shared" si="591"/>
        <v>0</v>
      </c>
      <c r="JN318" s="515">
        <f t="shared" si="591"/>
        <v>0</v>
      </c>
      <c r="JO318" s="515">
        <f t="shared" si="591"/>
        <v>0</v>
      </c>
      <c r="JP318" s="515">
        <f t="shared" si="591"/>
        <v>0</v>
      </c>
      <c r="JQ318" s="515">
        <f t="shared" si="591"/>
        <v>0</v>
      </c>
      <c r="JR318" s="515">
        <f t="shared" si="591"/>
        <v>0</v>
      </c>
      <c r="JS318" s="515">
        <f t="shared" si="591"/>
        <v>0</v>
      </c>
      <c r="JT318" s="515">
        <f t="shared" si="591"/>
        <v>0</v>
      </c>
      <c r="JU318" s="515">
        <f t="shared" si="591"/>
        <v>0</v>
      </c>
      <c r="JV318" s="515">
        <f t="shared" si="591"/>
        <v>0</v>
      </c>
      <c r="JW318" s="515">
        <f t="shared" si="591"/>
        <v>0</v>
      </c>
      <c r="JX318" s="515">
        <f t="shared" si="591"/>
        <v>0</v>
      </c>
      <c r="JY318" s="515">
        <f t="shared" si="591"/>
        <v>0</v>
      </c>
      <c r="JZ318" s="515">
        <f t="shared" si="591"/>
        <v>0</v>
      </c>
      <c r="KA318" s="515">
        <f t="shared" si="591"/>
        <v>0</v>
      </c>
      <c r="KB318" s="515">
        <f t="shared" si="591"/>
        <v>0</v>
      </c>
      <c r="KC318" s="515">
        <f t="shared" si="591"/>
        <v>0</v>
      </c>
      <c r="KD318" s="515">
        <f t="shared" si="591"/>
        <v>0</v>
      </c>
      <c r="KE318" s="515">
        <f t="shared" si="591"/>
        <v>0</v>
      </c>
      <c r="KF318" s="515">
        <f t="shared" si="591"/>
        <v>0</v>
      </c>
      <c r="KG318" s="515">
        <f t="shared" si="591"/>
        <v>0</v>
      </c>
      <c r="KH318" s="515">
        <f t="shared" si="591"/>
        <v>0</v>
      </c>
      <c r="KI318" s="515">
        <f t="shared" si="591"/>
        <v>0</v>
      </c>
      <c r="KJ318" s="515">
        <f t="shared" si="591"/>
        <v>0</v>
      </c>
      <c r="KK318" s="515">
        <f t="shared" si="591"/>
        <v>0</v>
      </c>
      <c r="KL318" s="515">
        <f t="shared" si="591"/>
        <v>0</v>
      </c>
      <c r="KM318" s="515">
        <f t="shared" si="591"/>
        <v>0</v>
      </c>
      <c r="KN318" s="515">
        <f t="shared" si="591"/>
        <v>0</v>
      </c>
      <c r="KO318" s="515">
        <f t="shared" si="591"/>
        <v>0</v>
      </c>
      <c r="KP318" s="515">
        <f t="shared" si="591"/>
        <v>0</v>
      </c>
      <c r="KQ318" s="515">
        <f t="shared" si="591"/>
        <v>0</v>
      </c>
      <c r="KR318" s="515">
        <f t="shared" si="591"/>
        <v>0</v>
      </c>
      <c r="KS318" s="515">
        <f t="shared" si="591"/>
        <v>0</v>
      </c>
      <c r="KT318" s="515">
        <f t="shared" si="591"/>
        <v>0</v>
      </c>
      <c r="KU318" s="515">
        <f t="shared" si="591"/>
        <v>0</v>
      </c>
      <c r="KV318" s="515">
        <f t="shared" si="591"/>
        <v>0</v>
      </c>
      <c r="KW318" s="515">
        <f t="shared" si="591"/>
        <v>0</v>
      </c>
      <c r="KX318" s="515">
        <f t="shared" si="591"/>
        <v>0</v>
      </c>
      <c r="KY318" s="515">
        <f t="shared" si="591"/>
        <v>0</v>
      </c>
      <c r="KZ318" s="515">
        <f t="shared" si="591"/>
        <v>0</v>
      </c>
      <c r="LA318" s="515">
        <f t="shared" si="591"/>
        <v>0</v>
      </c>
      <c r="LB318" s="515">
        <f t="shared" si="591"/>
        <v>0</v>
      </c>
      <c r="LC318" s="515">
        <f t="shared" si="591"/>
        <v>0</v>
      </c>
      <c r="LD318" s="515">
        <f t="shared" si="591"/>
        <v>0</v>
      </c>
      <c r="LE318" s="515">
        <f t="shared" si="591"/>
        <v>0</v>
      </c>
      <c r="LF318" s="515">
        <f t="shared" si="591"/>
        <v>0</v>
      </c>
      <c r="LG318" s="515">
        <f t="shared" si="591"/>
        <v>0</v>
      </c>
      <c r="LH318" s="515">
        <f t="shared" si="591"/>
        <v>0</v>
      </c>
      <c r="LI318" s="515">
        <f t="shared" si="591"/>
        <v>0</v>
      </c>
      <c r="LJ318" s="515">
        <f t="shared" si="591"/>
        <v>0</v>
      </c>
      <c r="LK318" s="515">
        <f t="shared" si="591"/>
        <v>0</v>
      </c>
      <c r="LL318" s="515">
        <f t="shared" ref="LL318:NK318" si="592">IF(OR(LL$167&lt;=EOMONTH($E149,$R149*(1-$O149)),LL$167&gt;EOMONTH($E149,$P149*12*(1-$O149)+$Q149*12*$O149+$R149*(1-$O149))),0,FV($W149,ROUNDDOWN(YEARFRAC($D$167,LL$167,1),0),,-($U149*(1-$O149)+$V149*$O149)*$B149/12,0))</f>
        <v>0</v>
      </c>
      <c r="LM318" s="515">
        <f t="shared" si="592"/>
        <v>0</v>
      </c>
      <c r="LN318" s="515">
        <f t="shared" si="592"/>
        <v>0</v>
      </c>
      <c r="LO318" s="515">
        <f t="shared" si="592"/>
        <v>0</v>
      </c>
      <c r="LP318" s="515">
        <f t="shared" si="592"/>
        <v>0</v>
      </c>
      <c r="LQ318" s="515">
        <f t="shared" si="592"/>
        <v>0</v>
      </c>
      <c r="LR318" s="515">
        <f t="shared" si="592"/>
        <v>0</v>
      </c>
      <c r="LS318" s="515">
        <f t="shared" si="592"/>
        <v>0</v>
      </c>
      <c r="LT318" s="515">
        <f t="shared" si="592"/>
        <v>0</v>
      </c>
      <c r="LU318" s="515">
        <f t="shared" si="592"/>
        <v>0</v>
      </c>
      <c r="LV318" s="515">
        <f t="shared" si="592"/>
        <v>0</v>
      </c>
      <c r="LW318" s="515">
        <f t="shared" si="592"/>
        <v>0</v>
      </c>
      <c r="LX318" s="515">
        <f t="shared" si="592"/>
        <v>0</v>
      </c>
      <c r="LY318" s="515">
        <f t="shared" si="592"/>
        <v>0</v>
      </c>
      <c r="LZ318" s="515">
        <f t="shared" si="592"/>
        <v>0</v>
      </c>
      <c r="MA318" s="515">
        <f t="shared" si="592"/>
        <v>0</v>
      </c>
      <c r="MB318" s="515">
        <f t="shared" si="592"/>
        <v>0</v>
      </c>
      <c r="MC318" s="515">
        <f t="shared" si="592"/>
        <v>0</v>
      </c>
      <c r="MD318" s="515">
        <f t="shared" si="592"/>
        <v>0</v>
      </c>
      <c r="ME318" s="515">
        <f t="shared" si="592"/>
        <v>0</v>
      </c>
      <c r="MF318" s="515">
        <f t="shared" si="592"/>
        <v>0</v>
      </c>
      <c r="MG318" s="515">
        <f t="shared" si="592"/>
        <v>0</v>
      </c>
      <c r="MH318" s="515">
        <f t="shared" si="592"/>
        <v>0</v>
      </c>
      <c r="MI318" s="515">
        <f t="shared" si="592"/>
        <v>0</v>
      </c>
      <c r="MJ318" s="515">
        <f t="shared" si="592"/>
        <v>0</v>
      </c>
      <c r="MK318" s="515">
        <f t="shared" si="592"/>
        <v>0</v>
      </c>
      <c r="ML318" s="515">
        <f t="shared" si="592"/>
        <v>0</v>
      </c>
      <c r="MM318" s="515">
        <f t="shared" si="592"/>
        <v>0</v>
      </c>
      <c r="MN318" s="515">
        <f t="shared" si="592"/>
        <v>0</v>
      </c>
      <c r="MO318" s="515">
        <f t="shared" si="592"/>
        <v>0</v>
      </c>
      <c r="MP318" s="515">
        <f t="shared" si="592"/>
        <v>0</v>
      </c>
      <c r="MQ318" s="515">
        <f t="shared" si="592"/>
        <v>0</v>
      </c>
      <c r="MR318" s="515">
        <f t="shared" si="592"/>
        <v>0</v>
      </c>
      <c r="MS318" s="515">
        <f t="shared" si="592"/>
        <v>0</v>
      </c>
      <c r="MT318" s="515">
        <f t="shared" si="592"/>
        <v>0</v>
      </c>
      <c r="MU318" s="515">
        <f t="shared" si="592"/>
        <v>0</v>
      </c>
      <c r="MV318" s="515">
        <f t="shared" si="592"/>
        <v>0</v>
      </c>
      <c r="MW318" s="515">
        <f t="shared" si="592"/>
        <v>0</v>
      </c>
      <c r="MX318" s="515">
        <f t="shared" si="592"/>
        <v>0</v>
      </c>
      <c r="MY318" s="515">
        <f t="shared" si="592"/>
        <v>0</v>
      </c>
      <c r="MZ318" s="515">
        <f t="shared" si="592"/>
        <v>0</v>
      </c>
      <c r="NA318" s="515">
        <f t="shared" si="592"/>
        <v>0</v>
      </c>
      <c r="NB318" s="515">
        <f t="shared" si="592"/>
        <v>0</v>
      </c>
      <c r="NC318" s="515">
        <f t="shared" si="592"/>
        <v>0</v>
      </c>
      <c r="ND318" s="515">
        <f t="shared" si="592"/>
        <v>0</v>
      </c>
      <c r="NE318" s="515">
        <f t="shared" si="592"/>
        <v>0</v>
      </c>
      <c r="NF318" s="515">
        <f t="shared" si="592"/>
        <v>0</v>
      </c>
      <c r="NG318" s="515">
        <f t="shared" si="592"/>
        <v>0</v>
      </c>
      <c r="NH318" s="515">
        <f t="shared" si="592"/>
        <v>0</v>
      </c>
      <c r="NI318" s="515">
        <f t="shared" si="592"/>
        <v>0</v>
      </c>
      <c r="NJ318" s="515">
        <f t="shared" si="592"/>
        <v>0</v>
      </c>
      <c r="NK318" s="518">
        <f t="shared" si="592"/>
        <v>0</v>
      </c>
    </row>
    <row r="319" spans="1:375" s="384" customFormat="1" ht="13.8" x14ac:dyDescent="0.3">
      <c r="A319" s="517">
        <f t="shared" si="574"/>
        <v>0</v>
      </c>
      <c r="B319" s="421" t="s">
        <v>331</v>
      </c>
      <c r="C319" s="514" t="s">
        <v>334</v>
      </c>
      <c r="D319" s="515">
        <f t="shared" ref="D319:BO319" si="593">IF(AND(D$167&gt;EOMONTH($E149,$R149*(1-$O149)),D$167&lt;=EOMONTH($E149,$R149*(1-$O149)+$S149*(1-$O149)+$T149*$O149)),-D318,0)</f>
        <v>0</v>
      </c>
      <c r="E319" s="515">
        <f t="shared" si="593"/>
        <v>0</v>
      </c>
      <c r="F319" s="515">
        <f t="shared" si="593"/>
        <v>0</v>
      </c>
      <c r="G319" s="515">
        <f t="shared" si="593"/>
        <v>0</v>
      </c>
      <c r="H319" s="515">
        <f t="shared" si="593"/>
        <v>0</v>
      </c>
      <c r="I319" s="515">
        <f t="shared" si="593"/>
        <v>0</v>
      </c>
      <c r="J319" s="515">
        <f t="shared" si="593"/>
        <v>0</v>
      </c>
      <c r="K319" s="515">
        <f t="shared" si="593"/>
        <v>0</v>
      </c>
      <c r="L319" s="515">
        <f t="shared" si="593"/>
        <v>0</v>
      </c>
      <c r="M319" s="515">
        <f t="shared" si="593"/>
        <v>0</v>
      </c>
      <c r="N319" s="515">
        <f t="shared" si="593"/>
        <v>0</v>
      </c>
      <c r="O319" s="515">
        <f t="shared" si="593"/>
        <v>0</v>
      </c>
      <c r="P319" s="515">
        <f t="shared" si="593"/>
        <v>0</v>
      </c>
      <c r="Q319" s="515">
        <f t="shared" si="593"/>
        <v>0</v>
      </c>
      <c r="R319" s="515">
        <f t="shared" si="593"/>
        <v>0</v>
      </c>
      <c r="S319" s="515">
        <f t="shared" si="593"/>
        <v>0</v>
      </c>
      <c r="T319" s="515">
        <f t="shared" si="593"/>
        <v>0</v>
      </c>
      <c r="U319" s="515">
        <f t="shared" si="593"/>
        <v>0</v>
      </c>
      <c r="V319" s="515">
        <f t="shared" si="593"/>
        <v>0</v>
      </c>
      <c r="W319" s="515">
        <f t="shared" si="593"/>
        <v>0</v>
      </c>
      <c r="X319" s="515">
        <f t="shared" si="593"/>
        <v>0</v>
      </c>
      <c r="Y319" s="515">
        <f t="shared" si="593"/>
        <v>0</v>
      </c>
      <c r="Z319" s="515">
        <f t="shared" si="593"/>
        <v>0</v>
      </c>
      <c r="AA319" s="515">
        <f t="shared" si="593"/>
        <v>0</v>
      </c>
      <c r="AB319" s="515">
        <f t="shared" si="593"/>
        <v>0</v>
      </c>
      <c r="AC319" s="515">
        <f t="shared" si="593"/>
        <v>0</v>
      </c>
      <c r="AD319" s="515">
        <f t="shared" si="593"/>
        <v>0</v>
      </c>
      <c r="AE319" s="515">
        <f t="shared" si="593"/>
        <v>0</v>
      </c>
      <c r="AF319" s="515">
        <f t="shared" si="593"/>
        <v>0</v>
      </c>
      <c r="AG319" s="515">
        <f t="shared" si="593"/>
        <v>0</v>
      </c>
      <c r="AH319" s="515">
        <f t="shared" si="593"/>
        <v>0</v>
      </c>
      <c r="AI319" s="515">
        <f t="shared" si="593"/>
        <v>0</v>
      </c>
      <c r="AJ319" s="515">
        <f t="shared" si="593"/>
        <v>0</v>
      </c>
      <c r="AK319" s="515">
        <f t="shared" si="593"/>
        <v>0</v>
      </c>
      <c r="AL319" s="515">
        <f t="shared" si="593"/>
        <v>0</v>
      </c>
      <c r="AM319" s="515">
        <f t="shared" si="593"/>
        <v>0</v>
      </c>
      <c r="AN319" s="515">
        <f t="shared" si="593"/>
        <v>0</v>
      </c>
      <c r="AO319" s="515">
        <f t="shared" si="593"/>
        <v>0</v>
      </c>
      <c r="AP319" s="515">
        <f t="shared" si="593"/>
        <v>0</v>
      </c>
      <c r="AQ319" s="515">
        <f t="shared" si="593"/>
        <v>0</v>
      </c>
      <c r="AR319" s="515">
        <f t="shared" si="593"/>
        <v>0</v>
      </c>
      <c r="AS319" s="515">
        <f t="shared" si="593"/>
        <v>0</v>
      </c>
      <c r="AT319" s="515">
        <f t="shared" si="593"/>
        <v>0</v>
      </c>
      <c r="AU319" s="515">
        <f t="shared" si="593"/>
        <v>0</v>
      </c>
      <c r="AV319" s="515">
        <f t="shared" si="593"/>
        <v>0</v>
      </c>
      <c r="AW319" s="515">
        <f t="shared" si="593"/>
        <v>0</v>
      </c>
      <c r="AX319" s="515">
        <f t="shared" si="593"/>
        <v>0</v>
      </c>
      <c r="AY319" s="515">
        <f t="shared" si="593"/>
        <v>0</v>
      </c>
      <c r="AZ319" s="515">
        <f t="shared" si="593"/>
        <v>0</v>
      </c>
      <c r="BA319" s="515">
        <f t="shared" si="593"/>
        <v>0</v>
      </c>
      <c r="BB319" s="515">
        <f t="shared" si="593"/>
        <v>0</v>
      </c>
      <c r="BC319" s="515">
        <f t="shared" si="593"/>
        <v>0</v>
      </c>
      <c r="BD319" s="515">
        <f t="shared" si="593"/>
        <v>0</v>
      </c>
      <c r="BE319" s="515">
        <f t="shared" si="593"/>
        <v>0</v>
      </c>
      <c r="BF319" s="515">
        <f t="shared" si="593"/>
        <v>0</v>
      </c>
      <c r="BG319" s="515">
        <f t="shared" si="593"/>
        <v>0</v>
      </c>
      <c r="BH319" s="515">
        <f t="shared" si="593"/>
        <v>0</v>
      </c>
      <c r="BI319" s="515">
        <f t="shared" si="593"/>
        <v>0</v>
      </c>
      <c r="BJ319" s="515">
        <f t="shared" si="593"/>
        <v>0</v>
      </c>
      <c r="BK319" s="515">
        <f t="shared" si="593"/>
        <v>0</v>
      </c>
      <c r="BL319" s="515">
        <f t="shared" si="593"/>
        <v>0</v>
      </c>
      <c r="BM319" s="515">
        <f t="shared" si="593"/>
        <v>0</v>
      </c>
      <c r="BN319" s="515">
        <f t="shared" si="593"/>
        <v>0</v>
      </c>
      <c r="BO319" s="515">
        <f t="shared" si="593"/>
        <v>0</v>
      </c>
      <c r="BP319" s="515">
        <f t="shared" ref="BP319:EA319" si="594">IF(AND(BP$167&gt;EOMONTH($E149,$R149*(1-$O149)),BP$167&lt;=EOMONTH($E149,$R149*(1-$O149)+$S149*(1-$O149)+$T149*$O149)),-BP318,0)</f>
        <v>0</v>
      </c>
      <c r="BQ319" s="515">
        <f t="shared" si="594"/>
        <v>0</v>
      </c>
      <c r="BR319" s="515">
        <f t="shared" si="594"/>
        <v>0</v>
      </c>
      <c r="BS319" s="515">
        <f t="shared" si="594"/>
        <v>0</v>
      </c>
      <c r="BT319" s="515">
        <f t="shared" si="594"/>
        <v>0</v>
      </c>
      <c r="BU319" s="515">
        <f t="shared" si="594"/>
        <v>0</v>
      </c>
      <c r="BV319" s="515">
        <f t="shared" si="594"/>
        <v>0</v>
      </c>
      <c r="BW319" s="515">
        <f t="shared" si="594"/>
        <v>0</v>
      </c>
      <c r="BX319" s="515">
        <f t="shared" si="594"/>
        <v>0</v>
      </c>
      <c r="BY319" s="515">
        <f t="shared" si="594"/>
        <v>0</v>
      </c>
      <c r="BZ319" s="515">
        <f t="shared" si="594"/>
        <v>0</v>
      </c>
      <c r="CA319" s="515">
        <f t="shared" si="594"/>
        <v>0</v>
      </c>
      <c r="CB319" s="515">
        <f t="shared" si="594"/>
        <v>0</v>
      </c>
      <c r="CC319" s="515">
        <f t="shared" si="594"/>
        <v>0</v>
      </c>
      <c r="CD319" s="515">
        <f t="shared" si="594"/>
        <v>0</v>
      </c>
      <c r="CE319" s="515">
        <f t="shared" si="594"/>
        <v>0</v>
      </c>
      <c r="CF319" s="515">
        <f t="shared" si="594"/>
        <v>0</v>
      </c>
      <c r="CG319" s="515">
        <f t="shared" si="594"/>
        <v>0</v>
      </c>
      <c r="CH319" s="515">
        <f t="shared" si="594"/>
        <v>0</v>
      </c>
      <c r="CI319" s="515">
        <f t="shared" si="594"/>
        <v>0</v>
      </c>
      <c r="CJ319" s="515">
        <f t="shared" si="594"/>
        <v>0</v>
      </c>
      <c r="CK319" s="515">
        <f t="shared" si="594"/>
        <v>0</v>
      </c>
      <c r="CL319" s="515">
        <f t="shared" si="594"/>
        <v>0</v>
      </c>
      <c r="CM319" s="515">
        <f t="shared" si="594"/>
        <v>0</v>
      </c>
      <c r="CN319" s="515">
        <f t="shared" si="594"/>
        <v>0</v>
      </c>
      <c r="CO319" s="515">
        <f t="shared" si="594"/>
        <v>0</v>
      </c>
      <c r="CP319" s="515">
        <f t="shared" si="594"/>
        <v>0</v>
      </c>
      <c r="CQ319" s="515">
        <f t="shared" si="594"/>
        <v>0</v>
      </c>
      <c r="CR319" s="515">
        <f t="shared" si="594"/>
        <v>0</v>
      </c>
      <c r="CS319" s="515">
        <f t="shared" si="594"/>
        <v>0</v>
      </c>
      <c r="CT319" s="515">
        <f t="shared" si="594"/>
        <v>0</v>
      </c>
      <c r="CU319" s="515">
        <f t="shared" si="594"/>
        <v>0</v>
      </c>
      <c r="CV319" s="515">
        <f t="shared" si="594"/>
        <v>0</v>
      </c>
      <c r="CW319" s="515">
        <f t="shared" si="594"/>
        <v>0</v>
      </c>
      <c r="CX319" s="515">
        <f t="shared" si="594"/>
        <v>0</v>
      </c>
      <c r="CY319" s="515">
        <f t="shared" si="594"/>
        <v>0</v>
      </c>
      <c r="CZ319" s="515">
        <f t="shared" si="594"/>
        <v>0</v>
      </c>
      <c r="DA319" s="515">
        <f t="shared" si="594"/>
        <v>0</v>
      </c>
      <c r="DB319" s="515">
        <f t="shared" si="594"/>
        <v>0</v>
      </c>
      <c r="DC319" s="515">
        <f t="shared" si="594"/>
        <v>0</v>
      </c>
      <c r="DD319" s="515">
        <f t="shared" si="594"/>
        <v>0</v>
      </c>
      <c r="DE319" s="515">
        <f t="shared" si="594"/>
        <v>0</v>
      </c>
      <c r="DF319" s="515">
        <f t="shared" si="594"/>
        <v>0</v>
      </c>
      <c r="DG319" s="515">
        <f t="shared" si="594"/>
        <v>0</v>
      </c>
      <c r="DH319" s="515">
        <f t="shared" si="594"/>
        <v>0</v>
      </c>
      <c r="DI319" s="515">
        <f t="shared" si="594"/>
        <v>0</v>
      </c>
      <c r="DJ319" s="515">
        <f t="shared" si="594"/>
        <v>0</v>
      </c>
      <c r="DK319" s="515">
        <f t="shared" si="594"/>
        <v>0</v>
      </c>
      <c r="DL319" s="515">
        <f t="shared" si="594"/>
        <v>0</v>
      </c>
      <c r="DM319" s="515">
        <f t="shared" si="594"/>
        <v>0</v>
      </c>
      <c r="DN319" s="515">
        <f t="shared" si="594"/>
        <v>0</v>
      </c>
      <c r="DO319" s="515">
        <f t="shared" si="594"/>
        <v>0</v>
      </c>
      <c r="DP319" s="515">
        <f t="shared" si="594"/>
        <v>0</v>
      </c>
      <c r="DQ319" s="515">
        <f t="shared" si="594"/>
        <v>0</v>
      </c>
      <c r="DR319" s="515">
        <f t="shared" si="594"/>
        <v>0</v>
      </c>
      <c r="DS319" s="515">
        <f t="shared" si="594"/>
        <v>0</v>
      </c>
      <c r="DT319" s="515">
        <f t="shared" si="594"/>
        <v>0</v>
      </c>
      <c r="DU319" s="515">
        <f t="shared" si="594"/>
        <v>0</v>
      </c>
      <c r="DV319" s="515">
        <f t="shared" si="594"/>
        <v>0</v>
      </c>
      <c r="DW319" s="515">
        <f t="shared" si="594"/>
        <v>0</v>
      </c>
      <c r="DX319" s="515">
        <f t="shared" si="594"/>
        <v>0</v>
      </c>
      <c r="DY319" s="515">
        <f t="shared" si="594"/>
        <v>0</v>
      </c>
      <c r="DZ319" s="515">
        <f t="shared" si="594"/>
        <v>0</v>
      </c>
      <c r="EA319" s="515">
        <f t="shared" si="594"/>
        <v>0</v>
      </c>
      <c r="EB319" s="515">
        <f t="shared" ref="EB319:GM319" si="595">IF(AND(EB$167&gt;EOMONTH($E149,$R149*(1-$O149)),EB$167&lt;=EOMONTH($E149,$R149*(1-$O149)+$S149*(1-$O149)+$T149*$O149)),-EB318,0)</f>
        <v>0</v>
      </c>
      <c r="EC319" s="515">
        <f t="shared" si="595"/>
        <v>0</v>
      </c>
      <c r="ED319" s="515">
        <f t="shared" si="595"/>
        <v>0</v>
      </c>
      <c r="EE319" s="515">
        <f t="shared" si="595"/>
        <v>0</v>
      </c>
      <c r="EF319" s="515">
        <f t="shared" si="595"/>
        <v>0</v>
      </c>
      <c r="EG319" s="515">
        <f t="shared" si="595"/>
        <v>0</v>
      </c>
      <c r="EH319" s="515">
        <f t="shared" si="595"/>
        <v>0</v>
      </c>
      <c r="EI319" s="515">
        <f t="shared" si="595"/>
        <v>0</v>
      </c>
      <c r="EJ319" s="515">
        <f t="shared" si="595"/>
        <v>0</v>
      </c>
      <c r="EK319" s="515">
        <f t="shared" si="595"/>
        <v>0</v>
      </c>
      <c r="EL319" s="515">
        <f t="shared" si="595"/>
        <v>0</v>
      </c>
      <c r="EM319" s="515">
        <f t="shared" si="595"/>
        <v>0</v>
      </c>
      <c r="EN319" s="515">
        <f t="shared" si="595"/>
        <v>0</v>
      </c>
      <c r="EO319" s="515">
        <f t="shared" si="595"/>
        <v>0</v>
      </c>
      <c r="EP319" s="515">
        <f t="shared" si="595"/>
        <v>0</v>
      </c>
      <c r="EQ319" s="515">
        <f t="shared" si="595"/>
        <v>0</v>
      </c>
      <c r="ER319" s="515">
        <f t="shared" si="595"/>
        <v>0</v>
      </c>
      <c r="ES319" s="515">
        <f t="shared" si="595"/>
        <v>0</v>
      </c>
      <c r="ET319" s="515">
        <f t="shared" si="595"/>
        <v>0</v>
      </c>
      <c r="EU319" s="515">
        <f t="shared" si="595"/>
        <v>0</v>
      </c>
      <c r="EV319" s="515">
        <f t="shared" si="595"/>
        <v>0</v>
      </c>
      <c r="EW319" s="515">
        <f t="shared" si="595"/>
        <v>0</v>
      </c>
      <c r="EX319" s="515">
        <f t="shared" si="595"/>
        <v>0</v>
      </c>
      <c r="EY319" s="515">
        <f t="shared" si="595"/>
        <v>0</v>
      </c>
      <c r="EZ319" s="515">
        <f t="shared" si="595"/>
        <v>0</v>
      </c>
      <c r="FA319" s="515">
        <f t="shared" si="595"/>
        <v>0</v>
      </c>
      <c r="FB319" s="515">
        <f t="shared" si="595"/>
        <v>0</v>
      </c>
      <c r="FC319" s="515">
        <f t="shared" si="595"/>
        <v>0</v>
      </c>
      <c r="FD319" s="515">
        <f t="shared" si="595"/>
        <v>0</v>
      </c>
      <c r="FE319" s="515">
        <f t="shared" si="595"/>
        <v>0</v>
      </c>
      <c r="FF319" s="515">
        <f t="shared" si="595"/>
        <v>0</v>
      </c>
      <c r="FG319" s="515">
        <f t="shared" si="595"/>
        <v>0</v>
      </c>
      <c r="FH319" s="515">
        <f t="shared" si="595"/>
        <v>0</v>
      </c>
      <c r="FI319" s="515">
        <f t="shared" si="595"/>
        <v>0</v>
      </c>
      <c r="FJ319" s="515">
        <f t="shared" si="595"/>
        <v>0</v>
      </c>
      <c r="FK319" s="515">
        <f t="shared" si="595"/>
        <v>0</v>
      </c>
      <c r="FL319" s="515">
        <f t="shared" si="595"/>
        <v>0</v>
      </c>
      <c r="FM319" s="515">
        <f t="shared" si="595"/>
        <v>0</v>
      </c>
      <c r="FN319" s="515">
        <f t="shared" si="595"/>
        <v>0</v>
      </c>
      <c r="FO319" s="515">
        <f t="shared" si="595"/>
        <v>0</v>
      </c>
      <c r="FP319" s="515">
        <f t="shared" si="595"/>
        <v>0</v>
      </c>
      <c r="FQ319" s="515">
        <f t="shared" si="595"/>
        <v>0</v>
      </c>
      <c r="FR319" s="515">
        <f t="shared" si="595"/>
        <v>0</v>
      </c>
      <c r="FS319" s="515">
        <f t="shared" si="595"/>
        <v>0</v>
      </c>
      <c r="FT319" s="515">
        <f t="shared" si="595"/>
        <v>0</v>
      </c>
      <c r="FU319" s="515">
        <f t="shared" si="595"/>
        <v>0</v>
      </c>
      <c r="FV319" s="515">
        <f t="shared" si="595"/>
        <v>0</v>
      </c>
      <c r="FW319" s="515">
        <f t="shared" si="595"/>
        <v>0</v>
      </c>
      <c r="FX319" s="515">
        <f t="shared" si="595"/>
        <v>0</v>
      </c>
      <c r="FY319" s="515">
        <f t="shared" si="595"/>
        <v>0</v>
      </c>
      <c r="FZ319" s="515">
        <f t="shared" si="595"/>
        <v>0</v>
      </c>
      <c r="GA319" s="515">
        <f t="shared" si="595"/>
        <v>0</v>
      </c>
      <c r="GB319" s="515">
        <f t="shared" si="595"/>
        <v>0</v>
      </c>
      <c r="GC319" s="515">
        <f t="shared" si="595"/>
        <v>0</v>
      </c>
      <c r="GD319" s="515">
        <f t="shared" si="595"/>
        <v>0</v>
      </c>
      <c r="GE319" s="515">
        <f t="shared" si="595"/>
        <v>0</v>
      </c>
      <c r="GF319" s="515">
        <f t="shared" si="595"/>
        <v>0</v>
      </c>
      <c r="GG319" s="515">
        <f t="shared" si="595"/>
        <v>0</v>
      </c>
      <c r="GH319" s="515">
        <f t="shared" si="595"/>
        <v>0</v>
      </c>
      <c r="GI319" s="515">
        <f t="shared" si="595"/>
        <v>0</v>
      </c>
      <c r="GJ319" s="515">
        <f t="shared" si="595"/>
        <v>0</v>
      </c>
      <c r="GK319" s="515">
        <f t="shared" si="595"/>
        <v>0</v>
      </c>
      <c r="GL319" s="515">
        <f t="shared" si="595"/>
        <v>0</v>
      </c>
      <c r="GM319" s="515">
        <f t="shared" si="595"/>
        <v>0</v>
      </c>
      <c r="GN319" s="515">
        <f t="shared" ref="GN319:IY319" si="596">IF(AND(GN$167&gt;EOMONTH($E149,$R149*(1-$O149)),GN$167&lt;=EOMONTH($E149,$R149*(1-$O149)+$S149*(1-$O149)+$T149*$O149)),-GN318,0)</f>
        <v>0</v>
      </c>
      <c r="GO319" s="515">
        <f t="shared" si="596"/>
        <v>0</v>
      </c>
      <c r="GP319" s="515">
        <f t="shared" si="596"/>
        <v>0</v>
      </c>
      <c r="GQ319" s="515">
        <f t="shared" si="596"/>
        <v>0</v>
      </c>
      <c r="GR319" s="515">
        <f t="shared" si="596"/>
        <v>0</v>
      </c>
      <c r="GS319" s="515">
        <f t="shared" si="596"/>
        <v>0</v>
      </c>
      <c r="GT319" s="515">
        <f t="shared" si="596"/>
        <v>0</v>
      </c>
      <c r="GU319" s="515">
        <f t="shared" si="596"/>
        <v>0</v>
      </c>
      <c r="GV319" s="515">
        <f t="shared" si="596"/>
        <v>0</v>
      </c>
      <c r="GW319" s="515">
        <f t="shared" si="596"/>
        <v>0</v>
      </c>
      <c r="GX319" s="515">
        <f t="shared" si="596"/>
        <v>0</v>
      </c>
      <c r="GY319" s="515">
        <f t="shared" si="596"/>
        <v>0</v>
      </c>
      <c r="GZ319" s="515">
        <f t="shared" si="596"/>
        <v>0</v>
      </c>
      <c r="HA319" s="515">
        <f t="shared" si="596"/>
        <v>0</v>
      </c>
      <c r="HB319" s="515">
        <f t="shared" si="596"/>
        <v>0</v>
      </c>
      <c r="HC319" s="515">
        <f t="shared" si="596"/>
        <v>0</v>
      </c>
      <c r="HD319" s="515">
        <f t="shared" si="596"/>
        <v>0</v>
      </c>
      <c r="HE319" s="515">
        <f t="shared" si="596"/>
        <v>0</v>
      </c>
      <c r="HF319" s="515">
        <f t="shared" si="596"/>
        <v>0</v>
      </c>
      <c r="HG319" s="515">
        <f t="shared" si="596"/>
        <v>0</v>
      </c>
      <c r="HH319" s="515">
        <f t="shared" si="596"/>
        <v>0</v>
      </c>
      <c r="HI319" s="515">
        <f t="shared" si="596"/>
        <v>0</v>
      </c>
      <c r="HJ319" s="515">
        <f t="shared" si="596"/>
        <v>0</v>
      </c>
      <c r="HK319" s="515">
        <f t="shared" si="596"/>
        <v>0</v>
      </c>
      <c r="HL319" s="515">
        <f t="shared" si="596"/>
        <v>0</v>
      </c>
      <c r="HM319" s="515">
        <f t="shared" si="596"/>
        <v>0</v>
      </c>
      <c r="HN319" s="515">
        <f t="shared" si="596"/>
        <v>0</v>
      </c>
      <c r="HO319" s="515">
        <f t="shared" si="596"/>
        <v>0</v>
      </c>
      <c r="HP319" s="515">
        <f t="shared" si="596"/>
        <v>0</v>
      </c>
      <c r="HQ319" s="515">
        <f t="shared" si="596"/>
        <v>0</v>
      </c>
      <c r="HR319" s="515">
        <f t="shared" si="596"/>
        <v>0</v>
      </c>
      <c r="HS319" s="515">
        <f t="shared" si="596"/>
        <v>0</v>
      </c>
      <c r="HT319" s="515">
        <f t="shared" si="596"/>
        <v>0</v>
      </c>
      <c r="HU319" s="515">
        <f t="shared" si="596"/>
        <v>0</v>
      </c>
      <c r="HV319" s="515">
        <f t="shared" si="596"/>
        <v>0</v>
      </c>
      <c r="HW319" s="515">
        <f t="shared" si="596"/>
        <v>0</v>
      </c>
      <c r="HX319" s="515">
        <f t="shared" si="596"/>
        <v>0</v>
      </c>
      <c r="HY319" s="515">
        <f t="shared" si="596"/>
        <v>0</v>
      </c>
      <c r="HZ319" s="515">
        <f t="shared" si="596"/>
        <v>0</v>
      </c>
      <c r="IA319" s="515">
        <f t="shared" si="596"/>
        <v>0</v>
      </c>
      <c r="IB319" s="515">
        <f t="shared" si="596"/>
        <v>0</v>
      </c>
      <c r="IC319" s="515">
        <f t="shared" si="596"/>
        <v>0</v>
      </c>
      <c r="ID319" s="515">
        <f t="shared" si="596"/>
        <v>0</v>
      </c>
      <c r="IE319" s="515">
        <f t="shared" si="596"/>
        <v>0</v>
      </c>
      <c r="IF319" s="515">
        <f t="shared" si="596"/>
        <v>0</v>
      </c>
      <c r="IG319" s="515">
        <f t="shared" si="596"/>
        <v>0</v>
      </c>
      <c r="IH319" s="515">
        <f t="shared" si="596"/>
        <v>0</v>
      </c>
      <c r="II319" s="515">
        <f t="shared" si="596"/>
        <v>0</v>
      </c>
      <c r="IJ319" s="515">
        <f t="shared" si="596"/>
        <v>0</v>
      </c>
      <c r="IK319" s="515">
        <f t="shared" si="596"/>
        <v>0</v>
      </c>
      <c r="IL319" s="515">
        <f t="shared" si="596"/>
        <v>0</v>
      </c>
      <c r="IM319" s="515">
        <f t="shared" si="596"/>
        <v>0</v>
      </c>
      <c r="IN319" s="515">
        <f t="shared" si="596"/>
        <v>0</v>
      </c>
      <c r="IO319" s="515">
        <f t="shared" si="596"/>
        <v>0</v>
      </c>
      <c r="IP319" s="515">
        <f t="shared" si="596"/>
        <v>0</v>
      </c>
      <c r="IQ319" s="515">
        <f t="shared" si="596"/>
        <v>0</v>
      </c>
      <c r="IR319" s="515">
        <f t="shared" si="596"/>
        <v>0</v>
      </c>
      <c r="IS319" s="515">
        <f t="shared" si="596"/>
        <v>0</v>
      </c>
      <c r="IT319" s="515">
        <f t="shared" si="596"/>
        <v>0</v>
      </c>
      <c r="IU319" s="515">
        <f t="shared" si="596"/>
        <v>0</v>
      </c>
      <c r="IV319" s="515">
        <f t="shared" si="596"/>
        <v>0</v>
      </c>
      <c r="IW319" s="515">
        <f t="shared" si="596"/>
        <v>0</v>
      </c>
      <c r="IX319" s="515">
        <f t="shared" si="596"/>
        <v>0</v>
      </c>
      <c r="IY319" s="515">
        <f t="shared" si="596"/>
        <v>0</v>
      </c>
      <c r="IZ319" s="515">
        <f t="shared" ref="IZ319:LK319" si="597">IF(AND(IZ$167&gt;EOMONTH($E149,$R149*(1-$O149)),IZ$167&lt;=EOMONTH($E149,$R149*(1-$O149)+$S149*(1-$O149)+$T149*$O149)),-IZ318,0)</f>
        <v>0</v>
      </c>
      <c r="JA319" s="515">
        <f t="shared" si="597"/>
        <v>0</v>
      </c>
      <c r="JB319" s="515">
        <f t="shared" si="597"/>
        <v>0</v>
      </c>
      <c r="JC319" s="515">
        <f t="shared" si="597"/>
        <v>0</v>
      </c>
      <c r="JD319" s="515">
        <f t="shared" si="597"/>
        <v>0</v>
      </c>
      <c r="JE319" s="515">
        <f t="shared" si="597"/>
        <v>0</v>
      </c>
      <c r="JF319" s="515">
        <f t="shared" si="597"/>
        <v>0</v>
      </c>
      <c r="JG319" s="515">
        <f t="shared" si="597"/>
        <v>0</v>
      </c>
      <c r="JH319" s="515">
        <f t="shared" si="597"/>
        <v>0</v>
      </c>
      <c r="JI319" s="515">
        <f t="shared" si="597"/>
        <v>0</v>
      </c>
      <c r="JJ319" s="515">
        <f t="shared" si="597"/>
        <v>0</v>
      </c>
      <c r="JK319" s="515">
        <f t="shared" si="597"/>
        <v>0</v>
      </c>
      <c r="JL319" s="515">
        <f t="shared" si="597"/>
        <v>0</v>
      </c>
      <c r="JM319" s="515">
        <f t="shared" si="597"/>
        <v>0</v>
      </c>
      <c r="JN319" s="515">
        <f t="shared" si="597"/>
        <v>0</v>
      </c>
      <c r="JO319" s="515">
        <f t="shared" si="597"/>
        <v>0</v>
      </c>
      <c r="JP319" s="515">
        <f t="shared" si="597"/>
        <v>0</v>
      </c>
      <c r="JQ319" s="515">
        <f t="shared" si="597"/>
        <v>0</v>
      </c>
      <c r="JR319" s="515">
        <f t="shared" si="597"/>
        <v>0</v>
      </c>
      <c r="JS319" s="515">
        <f t="shared" si="597"/>
        <v>0</v>
      </c>
      <c r="JT319" s="515">
        <f t="shared" si="597"/>
        <v>0</v>
      </c>
      <c r="JU319" s="515">
        <f t="shared" si="597"/>
        <v>0</v>
      </c>
      <c r="JV319" s="515">
        <f t="shared" si="597"/>
        <v>0</v>
      </c>
      <c r="JW319" s="515">
        <f t="shared" si="597"/>
        <v>0</v>
      </c>
      <c r="JX319" s="515">
        <f t="shared" si="597"/>
        <v>0</v>
      </c>
      <c r="JY319" s="515">
        <f t="shared" si="597"/>
        <v>0</v>
      </c>
      <c r="JZ319" s="515">
        <f t="shared" si="597"/>
        <v>0</v>
      </c>
      <c r="KA319" s="515">
        <f t="shared" si="597"/>
        <v>0</v>
      </c>
      <c r="KB319" s="515">
        <f t="shared" si="597"/>
        <v>0</v>
      </c>
      <c r="KC319" s="515">
        <f t="shared" si="597"/>
        <v>0</v>
      </c>
      <c r="KD319" s="515">
        <f t="shared" si="597"/>
        <v>0</v>
      </c>
      <c r="KE319" s="515">
        <f t="shared" si="597"/>
        <v>0</v>
      </c>
      <c r="KF319" s="515">
        <f t="shared" si="597"/>
        <v>0</v>
      </c>
      <c r="KG319" s="515">
        <f t="shared" si="597"/>
        <v>0</v>
      </c>
      <c r="KH319" s="515">
        <f t="shared" si="597"/>
        <v>0</v>
      </c>
      <c r="KI319" s="515">
        <f t="shared" si="597"/>
        <v>0</v>
      </c>
      <c r="KJ319" s="515">
        <f t="shared" si="597"/>
        <v>0</v>
      </c>
      <c r="KK319" s="515">
        <f t="shared" si="597"/>
        <v>0</v>
      </c>
      <c r="KL319" s="515">
        <f t="shared" si="597"/>
        <v>0</v>
      </c>
      <c r="KM319" s="515">
        <f t="shared" si="597"/>
        <v>0</v>
      </c>
      <c r="KN319" s="515">
        <f t="shared" si="597"/>
        <v>0</v>
      </c>
      <c r="KO319" s="515">
        <f t="shared" si="597"/>
        <v>0</v>
      </c>
      <c r="KP319" s="515">
        <f t="shared" si="597"/>
        <v>0</v>
      </c>
      <c r="KQ319" s="515">
        <f t="shared" si="597"/>
        <v>0</v>
      </c>
      <c r="KR319" s="515">
        <f t="shared" si="597"/>
        <v>0</v>
      </c>
      <c r="KS319" s="515">
        <f t="shared" si="597"/>
        <v>0</v>
      </c>
      <c r="KT319" s="515">
        <f t="shared" si="597"/>
        <v>0</v>
      </c>
      <c r="KU319" s="515">
        <f t="shared" si="597"/>
        <v>0</v>
      </c>
      <c r="KV319" s="515">
        <f t="shared" si="597"/>
        <v>0</v>
      </c>
      <c r="KW319" s="515">
        <f t="shared" si="597"/>
        <v>0</v>
      </c>
      <c r="KX319" s="515">
        <f t="shared" si="597"/>
        <v>0</v>
      </c>
      <c r="KY319" s="515">
        <f t="shared" si="597"/>
        <v>0</v>
      </c>
      <c r="KZ319" s="515">
        <f t="shared" si="597"/>
        <v>0</v>
      </c>
      <c r="LA319" s="515">
        <f t="shared" si="597"/>
        <v>0</v>
      </c>
      <c r="LB319" s="515">
        <f t="shared" si="597"/>
        <v>0</v>
      </c>
      <c r="LC319" s="515">
        <f t="shared" si="597"/>
        <v>0</v>
      </c>
      <c r="LD319" s="515">
        <f t="shared" si="597"/>
        <v>0</v>
      </c>
      <c r="LE319" s="515">
        <f t="shared" si="597"/>
        <v>0</v>
      </c>
      <c r="LF319" s="515">
        <f t="shared" si="597"/>
        <v>0</v>
      </c>
      <c r="LG319" s="515">
        <f t="shared" si="597"/>
        <v>0</v>
      </c>
      <c r="LH319" s="515">
        <f t="shared" si="597"/>
        <v>0</v>
      </c>
      <c r="LI319" s="515">
        <f t="shared" si="597"/>
        <v>0</v>
      </c>
      <c r="LJ319" s="515">
        <f t="shared" si="597"/>
        <v>0</v>
      </c>
      <c r="LK319" s="515">
        <f t="shared" si="597"/>
        <v>0</v>
      </c>
      <c r="LL319" s="515">
        <f t="shared" ref="LL319:NK319" si="598">IF(AND(LL$167&gt;EOMONTH($E149,$R149*(1-$O149)),LL$167&lt;=EOMONTH($E149,$R149*(1-$O149)+$S149*(1-$O149)+$T149*$O149)),-LL318,0)</f>
        <v>0</v>
      </c>
      <c r="LM319" s="515">
        <f t="shared" si="598"/>
        <v>0</v>
      </c>
      <c r="LN319" s="515">
        <f t="shared" si="598"/>
        <v>0</v>
      </c>
      <c r="LO319" s="515">
        <f t="shared" si="598"/>
        <v>0</v>
      </c>
      <c r="LP319" s="515">
        <f t="shared" si="598"/>
        <v>0</v>
      </c>
      <c r="LQ319" s="515">
        <f t="shared" si="598"/>
        <v>0</v>
      </c>
      <c r="LR319" s="515">
        <f t="shared" si="598"/>
        <v>0</v>
      </c>
      <c r="LS319" s="515">
        <f t="shared" si="598"/>
        <v>0</v>
      </c>
      <c r="LT319" s="515">
        <f t="shared" si="598"/>
        <v>0</v>
      </c>
      <c r="LU319" s="515">
        <f t="shared" si="598"/>
        <v>0</v>
      </c>
      <c r="LV319" s="515">
        <f t="shared" si="598"/>
        <v>0</v>
      </c>
      <c r="LW319" s="515">
        <f t="shared" si="598"/>
        <v>0</v>
      </c>
      <c r="LX319" s="515">
        <f t="shared" si="598"/>
        <v>0</v>
      </c>
      <c r="LY319" s="515">
        <f t="shared" si="598"/>
        <v>0</v>
      </c>
      <c r="LZ319" s="515">
        <f t="shared" si="598"/>
        <v>0</v>
      </c>
      <c r="MA319" s="515">
        <f t="shared" si="598"/>
        <v>0</v>
      </c>
      <c r="MB319" s="515">
        <f t="shared" si="598"/>
        <v>0</v>
      </c>
      <c r="MC319" s="515">
        <f t="shared" si="598"/>
        <v>0</v>
      </c>
      <c r="MD319" s="515">
        <f t="shared" si="598"/>
        <v>0</v>
      </c>
      <c r="ME319" s="515">
        <f t="shared" si="598"/>
        <v>0</v>
      </c>
      <c r="MF319" s="515">
        <f t="shared" si="598"/>
        <v>0</v>
      </c>
      <c r="MG319" s="515">
        <f t="shared" si="598"/>
        <v>0</v>
      </c>
      <c r="MH319" s="515">
        <f t="shared" si="598"/>
        <v>0</v>
      </c>
      <c r="MI319" s="515">
        <f t="shared" si="598"/>
        <v>0</v>
      </c>
      <c r="MJ319" s="515">
        <f t="shared" si="598"/>
        <v>0</v>
      </c>
      <c r="MK319" s="515">
        <f t="shared" si="598"/>
        <v>0</v>
      </c>
      <c r="ML319" s="515">
        <f t="shared" si="598"/>
        <v>0</v>
      </c>
      <c r="MM319" s="515">
        <f t="shared" si="598"/>
        <v>0</v>
      </c>
      <c r="MN319" s="515">
        <f t="shared" si="598"/>
        <v>0</v>
      </c>
      <c r="MO319" s="515">
        <f t="shared" si="598"/>
        <v>0</v>
      </c>
      <c r="MP319" s="515">
        <f t="shared" si="598"/>
        <v>0</v>
      </c>
      <c r="MQ319" s="515">
        <f t="shared" si="598"/>
        <v>0</v>
      </c>
      <c r="MR319" s="515">
        <f t="shared" si="598"/>
        <v>0</v>
      </c>
      <c r="MS319" s="515">
        <f t="shared" si="598"/>
        <v>0</v>
      </c>
      <c r="MT319" s="515">
        <f t="shared" si="598"/>
        <v>0</v>
      </c>
      <c r="MU319" s="515">
        <f t="shared" si="598"/>
        <v>0</v>
      </c>
      <c r="MV319" s="515">
        <f t="shared" si="598"/>
        <v>0</v>
      </c>
      <c r="MW319" s="515">
        <f t="shared" si="598"/>
        <v>0</v>
      </c>
      <c r="MX319" s="515">
        <f t="shared" si="598"/>
        <v>0</v>
      </c>
      <c r="MY319" s="515">
        <f t="shared" si="598"/>
        <v>0</v>
      </c>
      <c r="MZ319" s="515">
        <f t="shared" si="598"/>
        <v>0</v>
      </c>
      <c r="NA319" s="515">
        <f t="shared" si="598"/>
        <v>0</v>
      </c>
      <c r="NB319" s="515">
        <f t="shared" si="598"/>
        <v>0</v>
      </c>
      <c r="NC319" s="515">
        <f t="shared" si="598"/>
        <v>0</v>
      </c>
      <c r="ND319" s="515">
        <f t="shared" si="598"/>
        <v>0</v>
      </c>
      <c r="NE319" s="515">
        <f t="shared" si="598"/>
        <v>0</v>
      </c>
      <c r="NF319" s="515">
        <f t="shared" si="598"/>
        <v>0</v>
      </c>
      <c r="NG319" s="515">
        <f t="shared" si="598"/>
        <v>0</v>
      </c>
      <c r="NH319" s="515">
        <f t="shared" si="598"/>
        <v>0</v>
      </c>
      <c r="NI319" s="515">
        <f t="shared" si="598"/>
        <v>0</v>
      </c>
      <c r="NJ319" s="515">
        <f t="shared" si="598"/>
        <v>0</v>
      </c>
      <c r="NK319" s="518">
        <f t="shared" si="598"/>
        <v>0</v>
      </c>
    </row>
    <row r="320" spans="1:375" s="384" customFormat="1" ht="13.8" x14ac:dyDescent="0.3">
      <c r="A320" s="517">
        <f t="shared" si="574"/>
        <v>0</v>
      </c>
      <c r="B320" s="421" t="s">
        <v>315</v>
      </c>
      <c r="C320" s="514" t="s">
        <v>335</v>
      </c>
      <c r="D320" s="515">
        <f>IF(OR(D$167&lt;=EOMONTH($E149,$R149*(1-$O149)),D$167&gt;EOMONTH($E149,$P149*12*(1-$O149)+$Q149*12*$O149+$R149*(1-$O149))),0,IF($X149="NNN",SUM(Expenses!B$14:B$18)*$F149,IF($X149="FSG",0,IF($X149="MG",SUMPRODUCT(Expenses!B$14:B$18,$Z149:$Z153)*$F149,MAX((Expenses!B$15-$AB149/12)*$AA149*$F149,0)+MAX((Expenses!B$14-$AB150/12)*$AA150*$F149,0)+MAX((Expenses!B$17-$AB151/12)*$AA151*$F149,0)+MAX((Expenses!B$16-$AB152/12)*$AA152*$F149,0)+MAX((Expenses!B$18-$AB153/12)*$AA153*$F149,0)))))</f>
        <v>0</v>
      </c>
      <c r="E320" s="515">
        <f>IF(OR(E$167&lt;=EOMONTH($E149,$R149*(1-$O149)),E$167&gt;EOMONTH($E149,$P149*12*(1-$O149)+$Q149*12*$O149+$R149*(1-$O149))),0,IF($X149="NNN",SUM(Expenses!C$14:C$18)*$F149,IF($X149="FSG",0,IF($X149="MG",SUMPRODUCT(Expenses!C$14:C$18,$Z149:$Z153)*$F149,MAX((Expenses!C$15-$AB149/12)*$AA149*$F149,0)+MAX((Expenses!C$14-$AB150/12)*$AA150*$F149,0)+MAX((Expenses!C$17-$AB151/12)*$AA151*$F149,0)+MAX((Expenses!C$16-$AB152/12)*$AA152*$F149,0)+MAX((Expenses!C$18-$AB153/12)*$AA153*$F149,0)))))</f>
        <v>0</v>
      </c>
      <c r="F320" s="515">
        <f>IF(OR(F$167&lt;=EOMONTH($E149,$R149*(1-$O149)),F$167&gt;EOMONTH($E149,$P149*12*(1-$O149)+$Q149*12*$O149+$R149*(1-$O149))),0,IF($X149="NNN",SUM(Expenses!D$14:D$18)*$F149,IF($X149="FSG",0,IF($X149="MG",SUMPRODUCT(Expenses!D$14:D$18,$Z149:$Z153)*$F149,MAX((Expenses!D$15-$AB149/12)*$AA149*$F149,0)+MAX((Expenses!D$14-$AB150/12)*$AA150*$F149,0)+MAX((Expenses!D$17-$AB151/12)*$AA151*$F149,0)+MAX((Expenses!D$16-$AB152/12)*$AA152*$F149,0)+MAX((Expenses!D$18-$AB153/12)*$AA153*$F149,0)))))</f>
        <v>0</v>
      </c>
      <c r="G320" s="515">
        <f>IF(OR(G$167&lt;=EOMONTH($E149,$R149*(1-$O149)),G$167&gt;EOMONTH($E149,$P149*12*(1-$O149)+$Q149*12*$O149+$R149*(1-$O149))),0,IF($X149="NNN",SUM(Expenses!E$14:E$18)*$F149,IF($X149="FSG",0,IF($X149="MG",SUMPRODUCT(Expenses!E$14:E$18,$Z149:$Z153)*$F149,MAX((Expenses!E$15-$AB149/12)*$AA149*$F149,0)+MAX((Expenses!E$14-$AB150/12)*$AA150*$F149,0)+MAX((Expenses!E$17-$AB151/12)*$AA151*$F149,0)+MAX((Expenses!E$16-$AB152/12)*$AA152*$F149,0)+MAX((Expenses!E$18-$AB153/12)*$AA153*$F149,0)))))</f>
        <v>0</v>
      </c>
      <c r="H320" s="515">
        <f>IF(OR(H$167&lt;=EOMONTH($E149,$R149*(1-$O149)),H$167&gt;EOMONTH($E149,$P149*12*(1-$O149)+$Q149*12*$O149+$R149*(1-$O149))),0,IF($X149="NNN",SUM(Expenses!F$14:F$18)*$F149,IF($X149="FSG",0,IF($X149="MG",SUMPRODUCT(Expenses!F$14:F$18,$Z149:$Z153)*$F149,MAX((Expenses!F$15-$AB149/12)*$AA149*$F149,0)+MAX((Expenses!F$14-$AB150/12)*$AA150*$F149,0)+MAX((Expenses!F$17-$AB151/12)*$AA151*$F149,0)+MAX((Expenses!F$16-$AB152/12)*$AA152*$F149,0)+MAX((Expenses!F$18-$AB153/12)*$AA153*$F149,0)))))</f>
        <v>0</v>
      </c>
      <c r="I320" s="515">
        <f>IF(OR(I$167&lt;=EOMONTH($E149,$R149*(1-$O149)),I$167&gt;EOMONTH($E149,$P149*12*(1-$O149)+$Q149*12*$O149+$R149*(1-$O149))),0,IF($X149="NNN",SUM(Expenses!G$14:G$18)*$F149,IF($X149="FSG",0,IF($X149="MG",SUMPRODUCT(Expenses!G$14:G$18,$Z149:$Z153)*$F149,MAX((Expenses!G$15-$AB149/12)*$AA149*$F149,0)+MAX((Expenses!G$14-$AB150/12)*$AA150*$F149,0)+MAX((Expenses!G$17-$AB151/12)*$AA151*$F149,0)+MAX((Expenses!G$16-$AB152/12)*$AA152*$F149,0)+MAX((Expenses!G$18-$AB153/12)*$AA153*$F149,0)))))</f>
        <v>0</v>
      </c>
      <c r="J320" s="515">
        <f>IF(OR(J$167&lt;=EOMONTH($E149,$R149*(1-$O149)),J$167&gt;EOMONTH($E149,$P149*12*(1-$O149)+$Q149*12*$O149+$R149*(1-$O149))),0,IF($X149="NNN",SUM(Expenses!H$14:H$18)*$F149,IF($X149="FSG",0,IF($X149="MG",SUMPRODUCT(Expenses!H$14:H$18,$Z149:$Z153)*$F149,MAX((Expenses!H$15-$AB149/12)*$AA149*$F149,0)+MAX((Expenses!H$14-$AB150/12)*$AA150*$F149,0)+MAX((Expenses!H$17-$AB151/12)*$AA151*$F149,0)+MAX((Expenses!H$16-$AB152/12)*$AA152*$F149,0)+MAX((Expenses!H$18-$AB153/12)*$AA153*$F149,0)))))</f>
        <v>0</v>
      </c>
      <c r="K320" s="515">
        <f>IF(OR(K$167&lt;=EOMONTH($E149,$R149*(1-$O149)),K$167&gt;EOMONTH($E149,$P149*12*(1-$O149)+$Q149*12*$O149+$R149*(1-$O149))),0,IF($X149="NNN",SUM(Expenses!I$14:I$18)*$F149,IF($X149="FSG",0,IF($X149="MG",SUMPRODUCT(Expenses!I$14:I$18,$Z149:$Z153)*$F149,MAX((Expenses!I$15-$AB149/12)*$AA149*$F149,0)+MAX((Expenses!I$14-$AB150/12)*$AA150*$F149,0)+MAX((Expenses!I$17-$AB151/12)*$AA151*$F149,0)+MAX((Expenses!I$16-$AB152/12)*$AA152*$F149,0)+MAX((Expenses!I$18-$AB153/12)*$AA153*$F149,0)))))</f>
        <v>0</v>
      </c>
      <c r="L320" s="515">
        <f>IF(OR(L$167&lt;=EOMONTH($E149,$R149*(1-$O149)),L$167&gt;EOMONTH($E149,$P149*12*(1-$O149)+$Q149*12*$O149+$R149*(1-$O149))),0,IF($X149="NNN",SUM(Expenses!J$14:J$18)*$F149,IF($X149="FSG",0,IF($X149="MG",SUMPRODUCT(Expenses!J$14:J$18,$Z149:$Z153)*$F149,MAX((Expenses!J$15-$AB149/12)*$AA149*$F149,0)+MAX((Expenses!J$14-$AB150/12)*$AA150*$F149,0)+MAX((Expenses!J$17-$AB151/12)*$AA151*$F149,0)+MAX((Expenses!J$16-$AB152/12)*$AA152*$F149,0)+MAX((Expenses!J$18-$AB153/12)*$AA153*$F149,0)))))</f>
        <v>0</v>
      </c>
      <c r="M320" s="515">
        <f>IF(OR(M$167&lt;=EOMONTH($E149,$R149*(1-$O149)),M$167&gt;EOMONTH($E149,$P149*12*(1-$O149)+$Q149*12*$O149+$R149*(1-$O149))),0,IF($X149="NNN",SUM(Expenses!K$14:K$18)*$F149,IF($X149="FSG",0,IF($X149="MG",SUMPRODUCT(Expenses!K$14:K$18,$Z149:$Z153)*$F149,MAX((Expenses!K$15-$AB149/12)*$AA149*$F149,0)+MAX((Expenses!K$14-$AB150/12)*$AA150*$F149,0)+MAX((Expenses!K$17-$AB151/12)*$AA151*$F149,0)+MAX((Expenses!K$16-$AB152/12)*$AA152*$F149,0)+MAX((Expenses!K$18-$AB153/12)*$AA153*$F149,0)))))</f>
        <v>0</v>
      </c>
      <c r="N320" s="515">
        <f>IF(OR(N$167&lt;=EOMONTH($E149,$R149*(1-$O149)),N$167&gt;EOMONTH($E149,$P149*12*(1-$O149)+$Q149*12*$O149+$R149*(1-$O149))),0,IF($X149="NNN",SUM(Expenses!L$14:L$18)*$F149,IF($X149="FSG",0,IF($X149="MG",SUMPRODUCT(Expenses!L$14:L$18,$Z149:$Z153)*$F149,MAX((Expenses!L$15-$AB149/12)*$AA149*$F149,0)+MAX((Expenses!L$14-$AB150/12)*$AA150*$F149,0)+MAX((Expenses!L$17-$AB151/12)*$AA151*$F149,0)+MAX((Expenses!L$16-$AB152/12)*$AA152*$F149,0)+MAX((Expenses!L$18-$AB153/12)*$AA153*$F149,0)))))</f>
        <v>0</v>
      </c>
      <c r="O320" s="515">
        <f>IF(OR(O$167&lt;=EOMONTH($E149,$R149*(1-$O149)),O$167&gt;EOMONTH($E149,$P149*12*(1-$O149)+$Q149*12*$O149+$R149*(1-$O149))),0,IF($X149="NNN",SUM(Expenses!M$14:M$18)*$F149,IF($X149="FSG",0,IF($X149="MG",SUMPRODUCT(Expenses!M$14:M$18,$Z149:$Z153)*$F149,MAX((Expenses!M$15-$AB149/12)*$AA149*$F149,0)+MAX((Expenses!M$14-$AB150/12)*$AA150*$F149,0)+MAX((Expenses!M$17-$AB151/12)*$AA151*$F149,0)+MAX((Expenses!M$16-$AB152/12)*$AA152*$F149,0)+MAX((Expenses!M$18-$AB153/12)*$AA153*$F149,0)))))</f>
        <v>0</v>
      </c>
      <c r="P320" s="515">
        <f>IF(OR(P$167&lt;=EOMONTH($E149,$R149*(1-$O149)),P$167&gt;EOMONTH($E149,$P149*12*(1-$O149)+$Q149*12*$O149+$R149*(1-$O149))),0,IF($X149="NNN",SUM(Expenses!N$14:N$18)*$F149,IF($X149="FSG",0,IF($X149="MG",SUMPRODUCT(Expenses!N$14:N$18,$Z149:$Z153)*$F149,MAX((Expenses!N$15-$AB149/12)*$AA149*$F149,0)+MAX((Expenses!N$14-$AB150/12)*$AA150*$F149,0)+MAX((Expenses!N$17-$AB151/12)*$AA151*$F149,0)+MAX((Expenses!N$16-$AB152/12)*$AA152*$F149,0)+MAX((Expenses!N$18-$AB153/12)*$AA153*$F149,0)))))</f>
        <v>0</v>
      </c>
      <c r="Q320" s="515">
        <f>IF(OR(Q$167&lt;=EOMONTH($E149,$R149*(1-$O149)),Q$167&gt;EOMONTH($E149,$P149*12*(1-$O149)+$Q149*12*$O149+$R149*(1-$O149))),0,IF($X149="NNN",SUM(Expenses!O$14:O$18)*$F149,IF($X149="FSG",0,IF($X149="MG",SUMPRODUCT(Expenses!O$14:O$18,$Z149:$Z153)*$F149,MAX((Expenses!O$15-$AB149/12)*$AA149*$F149,0)+MAX((Expenses!O$14-$AB150/12)*$AA150*$F149,0)+MAX((Expenses!O$17-$AB151/12)*$AA151*$F149,0)+MAX((Expenses!O$16-$AB152/12)*$AA152*$F149,0)+MAX((Expenses!O$18-$AB153/12)*$AA153*$F149,0)))))</f>
        <v>0</v>
      </c>
      <c r="R320" s="515">
        <f>IF(OR(R$167&lt;=EOMONTH($E149,$R149*(1-$O149)),R$167&gt;EOMONTH($E149,$P149*12*(1-$O149)+$Q149*12*$O149+$R149*(1-$O149))),0,IF($X149="NNN",SUM(Expenses!P$14:P$18)*$F149,IF($X149="FSG",0,IF($X149="MG",SUMPRODUCT(Expenses!P$14:P$18,$Z149:$Z153)*$F149,MAX((Expenses!P$15-$AB149/12)*$AA149*$F149,0)+MAX((Expenses!P$14-$AB150/12)*$AA150*$F149,0)+MAX((Expenses!P$17-$AB151/12)*$AA151*$F149,0)+MAX((Expenses!P$16-$AB152/12)*$AA152*$F149,0)+MAX((Expenses!P$18-$AB153/12)*$AA153*$F149,0)))))</f>
        <v>0</v>
      </c>
      <c r="S320" s="515">
        <f>IF(OR(S$167&lt;=EOMONTH($E149,$R149*(1-$O149)),S$167&gt;EOMONTH($E149,$P149*12*(1-$O149)+$Q149*12*$O149+$R149*(1-$O149))),0,IF($X149="NNN",SUM(Expenses!Q$14:Q$18)*$F149,IF($X149="FSG",0,IF($X149="MG",SUMPRODUCT(Expenses!Q$14:Q$18,$Z149:$Z153)*$F149,MAX((Expenses!Q$15-$AB149/12)*$AA149*$F149,0)+MAX((Expenses!Q$14-$AB150/12)*$AA150*$F149,0)+MAX((Expenses!Q$17-$AB151/12)*$AA151*$F149,0)+MAX((Expenses!Q$16-$AB152/12)*$AA152*$F149,0)+MAX((Expenses!Q$18-$AB153/12)*$AA153*$F149,0)))))</f>
        <v>0</v>
      </c>
      <c r="T320" s="515">
        <f>IF(OR(T$167&lt;=EOMONTH($E149,$R149*(1-$O149)),T$167&gt;EOMONTH($E149,$P149*12*(1-$O149)+$Q149*12*$O149+$R149*(1-$O149))),0,IF($X149="NNN",SUM(Expenses!R$14:R$18)*$F149,IF($X149="FSG",0,IF($X149="MG",SUMPRODUCT(Expenses!R$14:R$18,$Z149:$Z153)*$F149,MAX((Expenses!R$15-$AB149/12)*$AA149*$F149,0)+MAX((Expenses!R$14-$AB150/12)*$AA150*$F149,0)+MAX((Expenses!R$17-$AB151/12)*$AA151*$F149,0)+MAX((Expenses!R$16-$AB152/12)*$AA152*$F149,0)+MAX((Expenses!R$18-$AB153/12)*$AA153*$F149,0)))))</f>
        <v>0</v>
      </c>
      <c r="U320" s="515">
        <f>IF(OR(U$167&lt;=EOMONTH($E149,$R149*(1-$O149)),U$167&gt;EOMONTH($E149,$P149*12*(1-$O149)+$Q149*12*$O149+$R149*(1-$O149))),0,IF($X149="NNN",SUM(Expenses!S$14:S$18)*$F149,IF($X149="FSG",0,IF($X149="MG",SUMPRODUCT(Expenses!S$14:S$18,$Z149:$Z153)*$F149,MAX((Expenses!S$15-$AB149/12)*$AA149*$F149,0)+MAX((Expenses!S$14-$AB150/12)*$AA150*$F149,0)+MAX((Expenses!S$17-$AB151/12)*$AA151*$F149,0)+MAX((Expenses!S$16-$AB152/12)*$AA152*$F149,0)+MAX((Expenses!S$18-$AB153/12)*$AA153*$F149,0)))))</f>
        <v>0</v>
      </c>
      <c r="V320" s="515">
        <f>IF(OR(V$167&lt;=EOMONTH($E149,$R149*(1-$O149)),V$167&gt;EOMONTH($E149,$P149*12*(1-$O149)+$Q149*12*$O149+$R149*(1-$O149))),0,IF($X149="NNN",SUM(Expenses!T$14:T$18)*$F149,IF($X149="FSG",0,IF($X149="MG",SUMPRODUCT(Expenses!T$14:T$18,$Z149:$Z153)*$F149,MAX((Expenses!T$15-$AB149/12)*$AA149*$F149,0)+MAX((Expenses!T$14-$AB150/12)*$AA150*$F149,0)+MAX((Expenses!T$17-$AB151/12)*$AA151*$F149,0)+MAX((Expenses!T$16-$AB152/12)*$AA152*$F149,0)+MAX((Expenses!T$18-$AB153/12)*$AA153*$F149,0)))))</f>
        <v>0</v>
      </c>
      <c r="W320" s="515">
        <f>IF(OR(W$167&lt;=EOMONTH($E149,$R149*(1-$O149)),W$167&gt;EOMONTH($E149,$P149*12*(1-$O149)+$Q149*12*$O149+$R149*(1-$O149))),0,IF($X149="NNN",SUM(Expenses!U$14:U$18)*$F149,IF($X149="FSG",0,IF($X149="MG",SUMPRODUCT(Expenses!U$14:U$18,$Z149:$Z153)*$F149,MAX((Expenses!U$15-$AB149/12)*$AA149*$F149,0)+MAX((Expenses!U$14-$AB150/12)*$AA150*$F149,0)+MAX((Expenses!U$17-$AB151/12)*$AA151*$F149,0)+MAX((Expenses!U$16-$AB152/12)*$AA152*$F149,0)+MAX((Expenses!U$18-$AB153/12)*$AA153*$F149,0)))))</f>
        <v>0</v>
      </c>
      <c r="X320" s="515">
        <f>IF(OR(X$167&lt;=EOMONTH($E149,$R149*(1-$O149)),X$167&gt;EOMONTH($E149,$P149*12*(1-$O149)+$Q149*12*$O149+$R149*(1-$O149))),0,IF($X149="NNN",SUM(Expenses!V$14:V$18)*$F149,IF($X149="FSG",0,IF($X149="MG",SUMPRODUCT(Expenses!V$14:V$18,$Z149:$Z153)*$F149,MAX((Expenses!V$15-$AB149/12)*$AA149*$F149,0)+MAX((Expenses!V$14-$AB150/12)*$AA150*$F149,0)+MAX((Expenses!V$17-$AB151/12)*$AA151*$F149,0)+MAX((Expenses!V$16-$AB152/12)*$AA152*$F149,0)+MAX((Expenses!V$18-$AB153/12)*$AA153*$F149,0)))))</f>
        <v>0</v>
      </c>
      <c r="Y320" s="515">
        <f>IF(OR(Y$167&lt;=EOMONTH($E149,$R149*(1-$O149)),Y$167&gt;EOMONTH($E149,$P149*12*(1-$O149)+$Q149*12*$O149+$R149*(1-$O149))),0,IF($X149="NNN",SUM(Expenses!W$14:W$18)*$F149,IF($X149="FSG",0,IF($X149="MG",SUMPRODUCT(Expenses!W$14:W$18,$Z149:$Z153)*$F149,MAX((Expenses!W$15-$AB149/12)*$AA149*$F149,0)+MAX((Expenses!W$14-$AB150/12)*$AA150*$F149,0)+MAX((Expenses!W$17-$AB151/12)*$AA151*$F149,0)+MAX((Expenses!W$16-$AB152/12)*$AA152*$F149,0)+MAX((Expenses!W$18-$AB153/12)*$AA153*$F149,0)))))</f>
        <v>0</v>
      </c>
      <c r="Z320" s="515">
        <f>IF(OR(Z$167&lt;=EOMONTH($E149,$R149*(1-$O149)),Z$167&gt;EOMONTH($E149,$P149*12*(1-$O149)+$Q149*12*$O149+$R149*(1-$O149))),0,IF($X149="NNN",SUM(Expenses!X$14:X$18)*$F149,IF($X149="FSG",0,IF($X149="MG",SUMPRODUCT(Expenses!X$14:X$18,$Z149:$Z153)*$F149,MAX((Expenses!X$15-$AB149/12)*$AA149*$F149,0)+MAX((Expenses!X$14-$AB150/12)*$AA150*$F149,0)+MAX((Expenses!X$17-$AB151/12)*$AA151*$F149,0)+MAX((Expenses!X$16-$AB152/12)*$AA152*$F149,0)+MAX((Expenses!X$18-$AB153/12)*$AA153*$F149,0)))))</f>
        <v>0</v>
      </c>
      <c r="AA320" s="515">
        <f>IF(OR(AA$167&lt;=EOMONTH($E149,$R149*(1-$O149)),AA$167&gt;EOMONTH($E149,$P149*12*(1-$O149)+$Q149*12*$O149+$R149*(1-$O149))),0,IF($X149="NNN",SUM(Expenses!Y$14:Y$18)*$F149,IF($X149="FSG",0,IF($X149="MG",SUMPRODUCT(Expenses!Y$14:Y$18,$Z149:$Z153)*$F149,MAX((Expenses!Y$15-$AB149/12)*$AA149*$F149,0)+MAX((Expenses!Y$14-$AB150/12)*$AA150*$F149,0)+MAX((Expenses!Y$17-$AB151/12)*$AA151*$F149,0)+MAX((Expenses!Y$16-$AB152/12)*$AA152*$F149,0)+MAX((Expenses!Y$18-$AB153/12)*$AA153*$F149,0)))))</f>
        <v>0</v>
      </c>
      <c r="AB320" s="515">
        <f>IF(OR(AB$167&lt;=EOMONTH($E149,$R149*(1-$O149)),AB$167&gt;EOMONTH($E149,$P149*12*(1-$O149)+$Q149*12*$O149+$R149*(1-$O149))),0,IF($X149="NNN",SUM(Expenses!Z$14:Z$18)*$F149,IF($X149="FSG",0,IF($X149="MG",SUMPRODUCT(Expenses!Z$14:Z$18,$Z149:$Z153)*$F149,MAX((Expenses!Z$15-$AB149/12)*$AA149*$F149,0)+MAX((Expenses!Z$14-$AB150/12)*$AA150*$F149,0)+MAX((Expenses!Z$17-$AB151/12)*$AA151*$F149,0)+MAX((Expenses!Z$16-$AB152/12)*$AA152*$F149,0)+MAX((Expenses!Z$18-$AB153/12)*$AA153*$F149,0)))))</f>
        <v>0</v>
      </c>
      <c r="AC320" s="515">
        <f>IF(OR(AC$167&lt;=EOMONTH($E149,$R149*(1-$O149)),AC$167&gt;EOMONTH($E149,$P149*12*(1-$O149)+$Q149*12*$O149+$R149*(1-$O149))),0,IF($X149="NNN",SUM(Expenses!AA$14:AA$18)*$F149,IF($X149="FSG",0,IF($X149="MG",SUMPRODUCT(Expenses!AA$14:AA$18,$Z149:$Z153)*$F149,MAX((Expenses!AA$15-$AB149/12)*$AA149*$F149,0)+MAX((Expenses!AA$14-$AB150/12)*$AA150*$F149,0)+MAX((Expenses!AA$17-$AB151/12)*$AA151*$F149,0)+MAX((Expenses!AA$16-$AB152/12)*$AA152*$F149,0)+MAX((Expenses!AA$18-$AB153/12)*$AA153*$F149,0)))))</f>
        <v>0</v>
      </c>
      <c r="AD320" s="515">
        <f>IF(OR(AD$167&lt;=EOMONTH($E149,$R149*(1-$O149)),AD$167&gt;EOMONTH($E149,$P149*12*(1-$O149)+$Q149*12*$O149+$R149*(1-$O149))),0,IF($X149="NNN",SUM(Expenses!AB$14:AB$18)*$F149,IF($X149="FSG",0,IF($X149="MG",SUMPRODUCT(Expenses!AB$14:AB$18,$Z149:$Z153)*$F149,MAX((Expenses!AB$15-$AB149/12)*$AA149*$F149,0)+MAX((Expenses!AB$14-$AB150/12)*$AA150*$F149,0)+MAX((Expenses!AB$17-$AB151/12)*$AA151*$F149,0)+MAX((Expenses!AB$16-$AB152/12)*$AA152*$F149,0)+MAX((Expenses!AB$18-$AB153/12)*$AA153*$F149,0)))))</f>
        <v>0</v>
      </c>
      <c r="AE320" s="515">
        <f>IF(OR(AE$167&lt;=EOMONTH($E149,$R149*(1-$O149)),AE$167&gt;EOMONTH($E149,$P149*12*(1-$O149)+$Q149*12*$O149+$R149*(1-$O149))),0,IF($X149="NNN",SUM(Expenses!AC$14:AC$18)*$F149,IF($X149="FSG",0,IF($X149="MG",SUMPRODUCT(Expenses!AC$14:AC$18,$Z149:$Z153)*$F149,MAX((Expenses!AC$15-$AB149/12)*$AA149*$F149,0)+MAX((Expenses!AC$14-$AB150/12)*$AA150*$F149,0)+MAX((Expenses!AC$17-$AB151/12)*$AA151*$F149,0)+MAX((Expenses!AC$16-$AB152/12)*$AA152*$F149,0)+MAX((Expenses!AC$18-$AB153/12)*$AA153*$F149,0)))))</f>
        <v>0</v>
      </c>
      <c r="AF320" s="515">
        <f>IF(OR(AF$167&lt;=EOMONTH($E149,$R149*(1-$O149)),AF$167&gt;EOMONTH($E149,$P149*12*(1-$O149)+$Q149*12*$O149+$R149*(1-$O149))),0,IF($X149="NNN",SUM(Expenses!AD$14:AD$18)*$F149,IF($X149="FSG",0,IF($X149="MG",SUMPRODUCT(Expenses!AD$14:AD$18,$Z149:$Z153)*$F149,MAX((Expenses!AD$15-$AB149/12)*$AA149*$F149,0)+MAX((Expenses!AD$14-$AB150/12)*$AA150*$F149,0)+MAX((Expenses!AD$17-$AB151/12)*$AA151*$F149,0)+MAX((Expenses!AD$16-$AB152/12)*$AA152*$F149,0)+MAX((Expenses!AD$18-$AB153/12)*$AA153*$F149,0)))))</f>
        <v>0</v>
      </c>
      <c r="AG320" s="515">
        <f>IF(OR(AG$167&lt;=EOMONTH($E149,$R149*(1-$O149)),AG$167&gt;EOMONTH($E149,$P149*12*(1-$O149)+$Q149*12*$O149+$R149*(1-$O149))),0,IF($X149="NNN",SUM(Expenses!AE$14:AE$18)*$F149,IF($X149="FSG",0,IF($X149="MG",SUMPRODUCT(Expenses!AE$14:AE$18,$Z149:$Z153)*$F149,MAX((Expenses!AE$15-$AB149/12)*$AA149*$F149,0)+MAX((Expenses!AE$14-$AB150/12)*$AA150*$F149,0)+MAX((Expenses!AE$17-$AB151/12)*$AA151*$F149,0)+MAX((Expenses!AE$16-$AB152/12)*$AA152*$F149,0)+MAX((Expenses!AE$18-$AB153/12)*$AA153*$F149,0)))))</f>
        <v>0</v>
      </c>
      <c r="AH320" s="515">
        <f>IF(OR(AH$167&lt;=EOMONTH($E149,$R149*(1-$O149)),AH$167&gt;EOMONTH($E149,$P149*12*(1-$O149)+$Q149*12*$O149+$R149*(1-$O149))),0,IF($X149="NNN",SUM(Expenses!AF$14:AF$18)*$F149,IF($X149="FSG",0,IF($X149="MG",SUMPRODUCT(Expenses!AF$14:AF$18,$Z149:$Z153)*$F149,MAX((Expenses!AF$15-$AB149/12)*$AA149*$F149,0)+MAX((Expenses!AF$14-$AB150/12)*$AA150*$F149,0)+MAX((Expenses!AF$17-$AB151/12)*$AA151*$F149,0)+MAX((Expenses!AF$16-$AB152/12)*$AA152*$F149,0)+MAX((Expenses!AF$18-$AB153/12)*$AA153*$F149,0)))))</f>
        <v>0</v>
      </c>
      <c r="AI320" s="515">
        <f>IF(OR(AI$167&lt;=EOMONTH($E149,$R149*(1-$O149)),AI$167&gt;EOMONTH($E149,$P149*12*(1-$O149)+$Q149*12*$O149+$R149*(1-$O149))),0,IF($X149="NNN",SUM(Expenses!AG$14:AG$18)*$F149,IF($X149="FSG",0,IF($X149="MG",SUMPRODUCT(Expenses!AG$14:AG$18,$Z149:$Z153)*$F149,MAX((Expenses!AG$15-$AB149/12)*$AA149*$F149,0)+MAX((Expenses!AG$14-$AB150/12)*$AA150*$F149,0)+MAX((Expenses!AG$17-$AB151/12)*$AA151*$F149,0)+MAX((Expenses!AG$16-$AB152/12)*$AA152*$F149,0)+MAX((Expenses!AG$18-$AB153/12)*$AA153*$F149,0)))))</f>
        <v>0</v>
      </c>
      <c r="AJ320" s="515">
        <f>IF(OR(AJ$167&lt;=EOMONTH($E149,$R149*(1-$O149)),AJ$167&gt;EOMONTH($E149,$P149*12*(1-$O149)+$Q149*12*$O149+$R149*(1-$O149))),0,IF($X149="NNN",SUM(Expenses!AH$14:AH$18)*$F149,IF($X149="FSG",0,IF($X149="MG",SUMPRODUCT(Expenses!AH$14:AH$18,$Z149:$Z153)*$F149,MAX((Expenses!AH$15-$AB149/12)*$AA149*$F149,0)+MAX((Expenses!AH$14-$AB150/12)*$AA150*$F149,0)+MAX((Expenses!AH$17-$AB151/12)*$AA151*$F149,0)+MAX((Expenses!AH$16-$AB152/12)*$AA152*$F149,0)+MAX((Expenses!AH$18-$AB153/12)*$AA153*$F149,0)))))</f>
        <v>0</v>
      </c>
      <c r="AK320" s="515">
        <f>IF(OR(AK$167&lt;=EOMONTH($E149,$R149*(1-$O149)),AK$167&gt;EOMONTH($E149,$P149*12*(1-$O149)+$Q149*12*$O149+$R149*(1-$O149))),0,IF($X149="NNN",SUM(Expenses!AI$14:AI$18)*$F149,IF($X149="FSG",0,IF($X149="MG",SUMPRODUCT(Expenses!AI$14:AI$18,$Z149:$Z153)*$F149,MAX((Expenses!AI$15-$AB149/12)*$AA149*$F149,0)+MAX((Expenses!AI$14-$AB150/12)*$AA150*$F149,0)+MAX((Expenses!AI$17-$AB151/12)*$AA151*$F149,0)+MAX((Expenses!AI$16-$AB152/12)*$AA152*$F149,0)+MAX((Expenses!AI$18-$AB153/12)*$AA153*$F149,0)))))</f>
        <v>0</v>
      </c>
      <c r="AL320" s="515">
        <f>IF(OR(AL$167&lt;=EOMONTH($E149,$R149*(1-$O149)),AL$167&gt;EOMONTH($E149,$P149*12*(1-$O149)+$Q149*12*$O149+$R149*(1-$O149))),0,IF($X149="NNN",SUM(Expenses!AJ$14:AJ$18)*$F149,IF($X149="FSG",0,IF($X149="MG",SUMPRODUCT(Expenses!AJ$14:AJ$18,$Z149:$Z153)*$F149,MAX((Expenses!AJ$15-$AB149/12)*$AA149*$F149,0)+MAX((Expenses!AJ$14-$AB150/12)*$AA150*$F149,0)+MAX((Expenses!AJ$17-$AB151/12)*$AA151*$F149,0)+MAX((Expenses!AJ$16-$AB152/12)*$AA152*$F149,0)+MAX((Expenses!AJ$18-$AB153/12)*$AA153*$F149,0)))))</f>
        <v>0</v>
      </c>
      <c r="AM320" s="515">
        <f>IF(OR(AM$167&lt;=EOMONTH($E149,$R149*(1-$O149)),AM$167&gt;EOMONTH($E149,$P149*12*(1-$O149)+$Q149*12*$O149+$R149*(1-$O149))),0,IF($X149="NNN",SUM(Expenses!AK$14:AK$18)*$F149,IF($X149="FSG",0,IF($X149="MG",SUMPRODUCT(Expenses!AK$14:AK$18,$Z149:$Z153)*$F149,MAX((Expenses!AK$15-$AB149/12)*$AA149*$F149,0)+MAX((Expenses!AK$14-$AB150/12)*$AA150*$F149,0)+MAX((Expenses!AK$17-$AB151/12)*$AA151*$F149,0)+MAX((Expenses!AK$16-$AB152/12)*$AA152*$F149,0)+MAX((Expenses!AK$18-$AB153/12)*$AA153*$F149,0)))))</f>
        <v>0</v>
      </c>
      <c r="AN320" s="515">
        <f>IF(OR(AN$167&lt;=EOMONTH($E149,$R149*(1-$O149)),AN$167&gt;EOMONTH($E149,$P149*12*(1-$O149)+$Q149*12*$O149+$R149*(1-$O149))),0,IF($X149="NNN",SUM(Expenses!AL$14:AL$18)*$F149,IF($X149="FSG",0,IF($X149="MG",SUMPRODUCT(Expenses!AL$14:AL$18,$Z149:$Z153)*$F149,MAX((Expenses!AL$15-$AB149/12)*$AA149*$F149,0)+MAX((Expenses!AL$14-$AB150/12)*$AA150*$F149,0)+MAX((Expenses!AL$17-$AB151/12)*$AA151*$F149,0)+MAX((Expenses!AL$16-$AB152/12)*$AA152*$F149,0)+MAX((Expenses!AL$18-$AB153/12)*$AA153*$F149,0)))))</f>
        <v>0</v>
      </c>
      <c r="AO320" s="515">
        <f>IF(OR(AO$167&lt;=EOMONTH($E149,$R149*(1-$O149)),AO$167&gt;EOMONTH($E149,$P149*12*(1-$O149)+$Q149*12*$O149+$R149*(1-$O149))),0,IF($X149="NNN",SUM(Expenses!AM$14:AM$18)*$F149,IF($X149="FSG",0,IF($X149="MG",SUMPRODUCT(Expenses!AM$14:AM$18,$Z149:$Z153)*$F149,MAX((Expenses!AM$15-$AB149/12)*$AA149*$F149,0)+MAX((Expenses!AM$14-$AB150/12)*$AA150*$F149,0)+MAX((Expenses!AM$17-$AB151/12)*$AA151*$F149,0)+MAX((Expenses!AM$16-$AB152/12)*$AA152*$F149,0)+MAX((Expenses!AM$18-$AB153/12)*$AA153*$F149,0)))))</f>
        <v>0</v>
      </c>
      <c r="AP320" s="515">
        <f>IF(OR(AP$167&lt;=EOMONTH($E149,$R149*(1-$O149)),AP$167&gt;EOMONTH($E149,$P149*12*(1-$O149)+$Q149*12*$O149+$R149*(1-$O149))),0,IF($X149="NNN",SUM(Expenses!AN$14:AN$18)*$F149,IF($X149="FSG",0,IF($X149="MG",SUMPRODUCT(Expenses!AN$14:AN$18,$Z149:$Z153)*$F149,MAX((Expenses!AN$15-$AB149/12)*$AA149*$F149,0)+MAX((Expenses!AN$14-$AB150/12)*$AA150*$F149,0)+MAX((Expenses!AN$17-$AB151/12)*$AA151*$F149,0)+MAX((Expenses!AN$16-$AB152/12)*$AA152*$F149,0)+MAX((Expenses!AN$18-$AB153/12)*$AA153*$F149,0)))))</f>
        <v>0</v>
      </c>
      <c r="AQ320" s="515">
        <f>IF(OR(AQ$167&lt;=EOMONTH($E149,$R149*(1-$O149)),AQ$167&gt;EOMONTH($E149,$P149*12*(1-$O149)+$Q149*12*$O149+$R149*(1-$O149))),0,IF($X149="NNN",SUM(Expenses!AO$14:AO$18)*$F149,IF($X149="FSG",0,IF($X149="MG",SUMPRODUCT(Expenses!AO$14:AO$18,$Z149:$Z153)*$F149,MAX((Expenses!AO$15-$AB149/12)*$AA149*$F149,0)+MAX((Expenses!AO$14-$AB150/12)*$AA150*$F149,0)+MAX((Expenses!AO$17-$AB151/12)*$AA151*$F149,0)+MAX((Expenses!AO$16-$AB152/12)*$AA152*$F149,0)+MAX((Expenses!AO$18-$AB153/12)*$AA153*$F149,0)))))</f>
        <v>0</v>
      </c>
      <c r="AR320" s="515">
        <f>IF(OR(AR$167&lt;=EOMONTH($E149,$R149*(1-$O149)),AR$167&gt;EOMONTH($E149,$P149*12*(1-$O149)+$Q149*12*$O149+$R149*(1-$O149))),0,IF($X149="NNN",SUM(Expenses!AP$14:AP$18)*$F149,IF($X149="FSG",0,IF($X149="MG",SUMPRODUCT(Expenses!AP$14:AP$18,$Z149:$Z153)*$F149,MAX((Expenses!AP$15-$AB149/12)*$AA149*$F149,0)+MAX((Expenses!AP$14-$AB150/12)*$AA150*$F149,0)+MAX((Expenses!AP$17-$AB151/12)*$AA151*$F149,0)+MAX((Expenses!AP$16-$AB152/12)*$AA152*$F149,0)+MAX((Expenses!AP$18-$AB153/12)*$AA153*$F149,0)))))</f>
        <v>0</v>
      </c>
      <c r="AS320" s="515">
        <f>IF(OR(AS$167&lt;=EOMONTH($E149,$R149*(1-$O149)),AS$167&gt;EOMONTH($E149,$P149*12*(1-$O149)+$Q149*12*$O149+$R149*(1-$O149))),0,IF($X149="NNN",SUM(Expenses!AQ$14:AQ$18)*$F149,IF($X149="FSG",0,IF($X149="MG",SUMPRODUCT(Expenses!AQ$14:AQ$18,$Z149:$Z153)*$F149,MAX((Expenses!AQ$15-$AB149/12)*$AA149*$F149,0)+MAX((Expenses!AQ$14-$AB150/12)*$AA150*$F149,0)+MAX((Expenses!AQ$17-$AB151/12)*$AA151*$F149,0)+MAX((Expenses!AQ$16-$AB152/12)*$AA152*$F149,0)+MAX((Expenses!AQ$18-$AB153/12)*$AA153*$F149,0)))))</f>
        <v>0</v>
      </c>
      <c r="AT320" s="515">
        <f>IF(OR(AT$167&lt;=EOMONTH($E149,$R149*(1-$O149)),AT$167&gt;EOMONTH($E149,$P149*12*(1-$O149)+$Q149*12*$O149+$R149*(1-$O149))),0,IF($X149="NNN",SUM(Expenses!AR$14:AR$18)*$F149,IF($X149="FSG",0,IF($X149="MG",SUMPRODUCT(Expenses!AR$14:AR$18,$Z149:$Z153)*$F149,MAX((Expenses!AR$15-$AB149/12)*$AA149*$F149,0)+MAX((Expenses!AR$14-$AB150/12)*$AA150*$F149,0)+MAX((Expenses!AR$17-$AB151/12)*$AA151*$F149,0)+MAX((Expenses!AR$16-$AB152/12)*$AA152*$F149,0)+MAX((Expenses!AR$18-$AB153/12)*$AA153*$F149,0)))))</f>
        <v>0</v>
      </c>
      <c r="AU320" s="515">
        <f>IF(OR(AU$167&lt;=EOMONTH($E149,$R149*(1-$O149)),AU$167&gt;EOMONTH($E149,$P149*12*(1-$O149)+$Q149*12*$O149+$R149*(1-$O149))),0,IF($X149="NNN",SUM(Expenses!AS$14:AS$18)*$F149,IF($X149="FSG",0,IF($X149="MG",SUMPRODUCT(Expenses!AS$14:AS$18,$Z149:$Z153)*$F149,MAX((Expenses!AS$15-$AB149/12)*$AA149*$F149,0)+MAX((Expenses!AS$14-$AB150/12)*$AA150*$F149,0)+MAX((Expenses!AS$17-$AB151/12)*$AA151*$F149,0)+MAX((Expenses!AS$16-$AB152/12)*$AA152*$F149,0)+MAX((Expenses!AS$18-$AB153/12)*$AA153*$F149,0)))))</f>
        <v>0</v>
      </c>
      <c r="AV320" s="515">
        <f>IF(OR(AV$167&lt;=EOMONTH($E149,$R149*(1-$O149)),AV$167&gt;EOMONTH($E149,$P149*12*(1-$O149)+$Q149*12*$O149+$R149*(1-$O149))),0,IF($X149="NNN",SUM(Expenses!AT$14:AT$18)*$F149,IF($X149="FSG",0,IF($X149="MG",SUMPRODUCT(Expenses!AT$14:AT$18,$Z149:$Z153)*$F149,MAX((Expenses!AT$15-$AB149/12)*$AA149*$F149,0)+MAX((Expenses!AT$14-$AB150/12)*$AA150*$F149,0)+MAX((Expenses!AT$17-$AB151/12)*$AA151*$F149,0)+MAX((Expenses!AT$16-$AB152/12)*$AA152*$F149,0)+MAX((Expenses!AT$18-$AB153/12)*$AA153*$F149,0)))))</f>
        <v>0</v>
      </c>
      <c r="AW320" s="515">
        <f>IF(OR(AW$167&lt;=EOMONTH($E149,$R149*(1-$O149)),AW$167&gt;EOMONTH($E149,$P149*12*(1-$O149)+$Q149*12*$O149+$R149*(1-$O149))),0,IF($X149="NNN",SUM(Expenses!AU$14:AU$18)*$F149,IF($X149="FSG",0,IF($X149="MG",SUMPRODUCT(Expenses!AU$14:AU$18,$Z149:$Z153)*$F149,MAX((Expenses!AU$15-$AB149/12)*$AA149*$F149,0)+MAX((Expenses!AU$14-$AB150/12)*$AA150*$F149,0)+MAX((Expenses!AU$17-$AB151/12)*$AA151*$F149,0)+MAX((Expenses!AU$16-$AB152/12)*$AA152*$F149,0)+MAX((Expenses!AU$18-$AB153/12)*$AA153*$F149,0)))))</f>
        <v>0</v>
      </c>
      <c r="AX320" s="515">
        <f>IF(OR(AX$167&lt;=EOMONTH($E149,$R149*(1-$O149)),AX$167&gt;EOMONTH($E149,$P149*12*(1-$O149)+$Q149*12*$O149+$R149*(1-$O149))),0,IF($X149="NNN",SUM(Expenses!AV$14:AV$18)*$F149,IF($X149="FSG",0,IF($X149="MG",SUMPRODUCT(Expenses!AV$14:AV$18,$Z149:$Z153)*$F149,MAX((Expenses!AV$15-$AB149/12)*$AA149*$F149,0)+MAX((Expenses!AV$14-$AB150/12)*$AA150*$F149,0)+MAX((Expenses!AV$17-$AB151/12)*$AA151*$F149,0)+MAX((Expenses!AV$16-$AB152/12)*$AA152*$F149,0)+MAX((Expenses!AV$18-$AB153/12)*$AA153*$F149,0)))))</f>
        <v>0</v>
      </c>
      <c r="AY320" s="515">
        <f>IF(OR(AY$167&lt;=EOMONTH($E149,$R149*(1-$O149)),AY$167&gt;EOMONTH($E149,$P149*12*(1-$O149)+$Q149*12*$O149+$R149*(1-$O149))),0,IF($X149="NNN",SUM(Expenses!AW$14:AW$18)*$F149,IF($X149="FSG",0,IF($X149="MG",SUMPRODUCT(Expenses!AW$14:AW$18,$Z149:$Z153)*$F149,MAX((Expenses!AW$15-$AB149/12)*$AA149*$F149,0)+MAX((Expenses!AW$14-$AB150/12)*$AA150*$F149,0)+MAX((Expenses!AW$17-$AB151/12)*$AA151*$F149,0)+MAX((Expenses!AW$16-$AB152/12)*$AA152*$F149,0)+MAX((Expenses!AW$18-$AB153/12)*$AA153*$F149,0)))))</f>
        <v>0</v>
      </c>
      <c r="AZ320" s="515">
        <f>IF(OR(AZ$167&lt;=EOMONTH($E149,$R149*(1-$O149)),AZ$167&gt;EOMONTH($E149,$P149*12*(1-$O149)+$Q149*12*$O149+$R149*(1-$O149))),0,IF($X149="NNN",SUM(Expenses!AX$14:AX$18)*$F149,IF($X149="FSG",0,IF($X149="MG",SUMPRODUCT(Expenses!AX$14:AX$18,$Z149:$Z153)*$F149,MAX((Expenses!AX$15-$AB149/12)*$AA149*$F149,0)+MAX((Expenses!AX$14-$AB150/12)*$AA150*$F149,0)+MAX((Expenses!AX$17-$AB151/12)*$AA151*$F149,0)+MAX((Expenses!AX$16-$AB152/12)*$AA152*$F149,0)+MAX((Expenses!AX$18-$AB153/12)*$AA153*$F149,0)))))</f>
        <v>0</v>
      </c>
      <c r="BA320" s="515">
        <f>IF(OR(BA$167&lt;=EOMONTH($E149,$R149*(1-$O149)),BA$167&gt;EOMONTH($E149,$P149*12*(1-$O149)+$Q149*12*$O149+$R149*(1-$O149))),0,IF($X149="NNN",SUM(Expenses!AY$14:AY$18)*$F149,IF($X149="FSG",0,IF($X149="MG",SUMPRODUCT(Expenses!AY$14:AY$18,$Z149:$Z153)*$F149,MAX((Expenses!AY$15-$AB149/12)*$AA149*$F149,0)+MAX((Expenses!AY$14-$AB150/12)*$AA150*$F149,0)+MAX((Expenses!AY$17-$AB151/12)*$AA151*$F149,0)+MAX((Expenses!AY$16-$AB152/12)*$AA152*$F149,0)+MAX((Expenses!AY$18-$AB153/12)*$AA153*$F149,0)))))</f>
        <v>0</v>
      </c>
      <c r="BB320" s="515">
        <f>IF(OR(BB$167&lt;=EOMONTH($E149,$R149*(1-$O149)),BB$167&gt;EOMONTH($E149,$P149*12*(1-$O149)+$Q149*12*$O149+$R149*(1-$O149))),0,IF($X149="NNN",SUM(Expenses!AZ$14:AZ$18)*$F149,IF($X149="FSG",0,IF($X149="MG",SUMPRODUCT(Expenses!AZ$14:AZ$18,$Z149:$Z153)*$F149,MAX((Expenses!AZ$15-$AB149/12)*$AA149*$F149,0)+MAX((Expenses!AZ$14-$AB150/12)*$AA150*$F149,0)+MAX((Expenses!AZ$17-$AB151/12)*$AA151*$F149,0)+MAX((Expenses!AZ$16-$AB152/12)*$AA152*$F149,0)+MAX((Expenses!AZ$18-$AB153/12)*$AA153*$F149,0)))))</f>
        <v>0</v>
      </c>
      <c r="BC320" s="515">
        <f>IF(OR(BC$167&lt;=EOMONTH($E149,$R149*(1-$O149)),BC$167&gt;EOMONTH($E149,$P149*12*(1-$O149)+$Q149*12*$O149+$R149*(1-$O149))),0,IF($X149="NNN",SUM(Expenses!BA$14:BA$18)*$F149,IF($X149="FSG",0,IF($X149="MG",SUMPRODUCT(Expenses!BA$14:BA$18,$Z149:$Z153)*$F149,MAX((Expenses!BA$15-$AB149/12)*$AA149*$F149,0)+MAX((Expenses!BA$14-$AB150/12)*$AA150*$F149,0)+MAX((Expenses!BA$17-$AB151/12)*$AA151*$F149,0)+MAX((Expenses!BA$16-$AB152/12)*$AA152*$F149,0)+MAX((Expenses!BA$18-$AB153/12)*$AA153*$F149,0)))))</f>
        <v>0</v>
      </c>
      <c r="BD320" s="515">
        <f>IF(OR(BD$167&lt;=EOMONTH($E149,$R149*(1-$O149)),BD$167&gt;EOMONTH($E149,$P149*12*(1-$O149)+$Q149*12*$O149+$R149*(1-$O149))),0,IF($X149="NNN",SUM(Expenses!BB$14:BB$18)*$F149,IF($X149="FSG",0,IF($X149="MG",SUMPRODUCT(Expenses!BB$14:BB$18,$Z149:$Z153)*$F149,MAX((Expenses!BB$15-$AB149/12)*$AA149*$F149,0)+MAX((Expenses!BB$14-$AB150/12)*$AA150*$F149,0)+MAX((Expenses!BB$17-$AB151/12)*$AA151*$F149,0)+MAX((Expenses!BB$16-$AB152/12)*$AA152*$F149,0)+MAX((Expenses!BB$18-$AB153/12)*$AA153*$F149,0)))))</f>
        <v>0</v>
      </c>
      <c r="BE320" s="515">
        <f>IF(OR(BE$167&lt;=EOMONTH($E149,$R149*(1-$O149)),BE$167&gt;EOMONTH($E149,$P149*12*(1-$O149)+$Q149*12*$O149+$R149*(1-$O149))),0,IF($X149="NNN",SUM(Expenses!BC$14:BC$18)*$F149,IF($X149="FSG",0,IF($X149="MG",SUMPRODUCT(Expenses!BC$14:BC$18,$Z149:$Z153)*$F149,MAX((Expenses!BC$15-$AB149/12)*$AA149*$F149,0)+MAX((Expenses!BC$14-$AB150/12)*$AA150*$F149,0)+MAX((Expenses!BC$17-$AB151/12)*$AA151*$F149,0)+MAX((Expenses!BC$16-$AB152/12)*$AA152*$F149,0)+MAX((Expenses!BC$18-$AB153/12)*$AA153*$F149,0)))))</f>
        <v>0</v>
      </c>
      <c r="BF320" s="515">
        <f>IF(OR(BF$167&lt;=EOMONTH($E149,$R149*(1-$O149)),BF$167&gt;EOMONTH($E149,$P149*12*(1-$O149)+$Q149*12*$O149+$R149*(1-$O149))),0,IF($X149="NNN",SUM(Expenses!BD$14:BD$18)*$F149,IF($X149="FSG",0,IF($X149="MG",SUMPRODUCT(Expenses!BD$14:BD$18,$Z149:$Z153)*$F149,MAX((Expenses!BD$15-$AB149/12)*$AA149*$F149,0)+MAX((Expenses!BD$14-$AB150/12)*$AA150*$F149,0)+MAX((Expenses!BD$17-$AB151/12)*$AA151*$F149,0)+MAX((Expenses!BD$16-$AB152/12)*$AA152*$F149,0)+MAX((Expenses!BD$18-$AB153/12)*$AA153*$F149,0)))))</f>
        <v>0</v>
      </c>
      <c r="BG320" s="515">
        <f>IF(OR(BG$167&lt;=EOMONTH($E149,$R149*(1-$O149)),BG$167&gt;EOMONTH($E149,$P149*12*(1-$O149)+$Q149*12*$O149+$R149*(1-$O149))),0,IF($X149="NNN",SUM(Expenses!BE$14:BE$18)*$F149,IF($X149="FSG",0,IF($X149="MG",SUMPRODUCT(Expenses!BE$14:BE$18,$Z149:$Z153)*$F149,MAX((Expenses!BE$15-$AB149/12)*$AA149*$F149,0)+MAX((Expenses!BE$14-$AB150/12)*$AA150*$F149,0)+MAX((Expenses!BE$17-$AB151/12)*$AA151*$F149,0)+MAX((Expenses!BE$16-$AB152/12)*$AA152*$F149,0)+MAX((Expenses!BE$18-$AB153/12)*$AA153*$F149,0)))))</f>
        <v>0</v>
      </c>
      <c r="BH320" s="515">
        <f>IF(OR(BH$167&lt;=EOMONTH($E149,$R149*(1-$O149)),BH$167&gt;EOMONTH($E149,$P149*12*(1-$O149)+$Q149*12*$O149+$R149*(1-$O149))),0,IF($X149="NNN",SUM(Expenses!BF$14:BF$18)*$F149,IF($X149="FSG",0,IF($X149="MG",SUMPRODUCT(Expenses!BF$14:BF$18,$Z149:$Z153)*$F149,MAX((Expenses!BF$15-$AB149/12)*$AA149*$F149,0)+MAX((Expenses!BF$14-$AB150/12)*$AA150*$F149,0)+MAX((Expenses!BF$17-$AB151/12)*$AA151*$F149,0)+MAX((Expenses!BF$16-$AB152/12)*$AA152*$F149,0)+MAX((Expenses!BF$18-$AB153/12)*$AA153*$F149,0)))))</f>
        <v>0</v>
      </c>
      <c r="BI320" s="515">
        <f>IF(OR(BI$167&lt;=EOMONTH($E149,$R149*(1-$O149)),BI$167&gt;EOMONTH($E149,$P149*12*(1-$O149)+$Q149*12*$O149+$R149*(1-$O149))),0,IF($X149="NNN",SUM(Expenses!BG$14:BG$18)*$F149,IF($X149="FSG",0,IF($X149="MG",SUMPRODUCT(Expenses!BG$14:BG$18,$Z149:$Z153)*$F149,MAX((Expenses!BG$15-$AB149/12)*$AA149*$F149,0)+MAX((Expenses!BG$14-$AB150/12)*$AA150*$F149,0)+MAX((Expenses!BG$17-$AB151/12)*$AA151*$F149,0)+MAX((Expenses!BG$16-$AB152/12)*$AA152*$F149,0)+MAX((Expenses!BG$18-$AB153/12)*$AA153*$F149,0)))))</f>
        <v>0</v>
      </c>
      <c r="BJ320" s="515">
        <f>IF(OR(BJ$167&lt;=EOMONTH($E149,$R149*(1-$O149)),BJ$167&gt;EOMONTH($E149,$P149*12*(1-$O149)+$Q149*12*$O149+$R149*(1-$O149))),0,IF($X149="NNN",SUM(Expenses!BH$14:BH$18)*$F149,IF($X149="FSG",0,IF($X149="MG",SUMPRODUCT(Expenses!BH$14:BH$18,$Z149:$Z153)*$F149,MAX((Expenses!BH$15-$AB149/12)*$AA149*$F149,0)+MAX((Expenses!BH$14-$AB150/12)*$AA150*$F149,0)+MAX((Expenses!BH$17-$AB151/12)*$AA151*$F149,0)+MAX((Expenses!BH$16-$AB152/12)*$AA152*$F149,0)+MAX((Expenses!BH$18-$AB153/12)*$AA153*$F149,0)))))</f>
        <v>0</v>
      </c>
      <c r="BK320" s="515">
        <f>IF(OR(BK$167&lt;=EOMONTH($E149,$R149*(1-$O149)),BK$167&gt;EOMONTH($E149,$P149*12*(1-$O149)+$Q149*12*$O149+$R149*(1-$O149))),0,IF($X149="NNN",SUM(Expenses!BI$14:BI$18)*$F149,IF($X149="FSG",0,IF($X149="MG",SUMPRODUCT(Expenses!BI$14:BI$18,$Z149:$Z153)*$F149,MAX((Expenses!BI$15-$AB149/12)*$AA149*$F149,0)+MAX((Expenses!BI$14-$AB150/12)*$AA150*$F149,0)+MAX((Expenses!BI$17-$AB151/12)*$AA151*$F149,0)+MAX((Expenses!BI$16-$AB152/12)*$AA152*$F149,0)+MAX((Expenses!BI$18-$AB153/12)*$AA153*$F149,0)))))</f>
        <v>0</v>
      </c>
      <c r="BL320" s="515">
        <f>IF(OR(BL$167&lt;=EOMONTH($E149,$R149*(1-$O149)),BL$167&gt;EOMONTH($E149,$P149*12*(1-$O149)+$Q149*12*$O149+$R149*(1-$O149))),0,IF($X149="NNN",SUM(Expenses!BJ$14:BJ$18)*$F149,IF($X149="FSG",0,IF($X149="MG",SUMPRODUCT(Expenses!BJ$14:BJ$18,$Z149:$Z153)*$F149,MAX((Expenses!BJ$15-$AB149/12)*$AA149*$F149,0)+MAX((Expenses!BJ$14-$AB150/12)*$AA150*$F149,0)+MAX((Expenses!BJ$17-$AB151/12)*$AA151*$F149,0)+MAX((Expenses!BJ$16-$AB152/12)*$AA152*$F149,0)+MAX((Expenses!BJ$18-$AB153/12)*$AA153*$F149,0)))))</f>
        <v>0</v>
      </c>
      <c r="BM320" s="515">
        <f>IF(OR(BM$167&lt;=EOMONTH($E149,$R149*(1-$O149)),BM$167&gt;EOMONTH($E149,$P149*12*(1-$O149)+$Q149*12*$O149+$R149*(1-$O149))),0,IF($X149="NNN",SUM(Expenses!BK$14:BK$18)*$F149,IF($X149="FSG",0,IF($X149="MG",SUMPRODUCT(Expenses!BK$14:BK$18,$Z149:$Z153)*$F149,MAX((Expenses!BK$15-$AB149/12)*$AA149*$F149,0)+MAX((Expenses!BK$14-$AB150/12)*$AA150*$F149,0)+MAX((Expenses!BK$17-$AB151/12)*$AA151*$F149,0)+MAX((Expenses!BK$16-$AB152/12)*$AA152*$F149,0)+MAX((Expenses!BK$18-$AB153/12)*$AA153*$F149,0)))))</f>
        <v>0</v>
      </c>
      <c r="BN320" s="515">
        <f>IF(OR(BN$167&lt;=EOMONTH($E149,$R149*(1-$O149)),BN$167&gt;EOMONTH($E149,$P149*12*(1-$O149)+$Q149*12*$O149+$R149*(1-$O149))),0,IF($X149="NNN",SUM(Expenses!BL$14:BL$18)*$F149,IF($X149="FSG",0,IF($X149="MG",SUMPRODUCT(Expenses!BL$14:BL$18,$Z149:$Z153)*$F149,MAX((Expenses!BL$15-$AB149/12)*$AA149*$F149,0)+MAX((Expenses!BL$14-$AB150/12)*$AA150*$F149,0)+MAX((Expenses!BL$17-$AB151/12)*$AA151*$F149,0)+MAX((Expenses!BL$16-$AB152/12)*$AA152*$F149,0)+MAX((Expenses!BL$18-$AB153/12)*$AA153*$F149,0)))))</f>
        <v>0</v>
      </c>
      <c r="BO320" s="515">
        <f>IF(OR(BO$167&lt;=EOMONTH($E149,$R149*(1-$O149)),BO$167&gt;EOMONTH($E149,$P149*12*(1-$O149)+$Q149*12*$O149+$R149*(1-$O149))),0,IF($X149="NNN",SUM(Expenses!BM$14:BM$18)*$F149,IF($X149="FSG",0,IF($X149="MG",SUMPRODUCT(Expenses!BM$14:BM$18,$Z149:$Z153)*$F149,MAX((Expenses!BM$15-$AB149/12)*$AA149*$F149,0)+MAX((Expenses!BM$14-$AB150/12)*$AA150*$F149,0)+MAX((Expenses!BM$17-$AB151/12)*$AA151*$F149,0)+MAX((Expenses!BM$16-$AB152/12)*$AA152*$F149,0)+MAX((Expenses!BM$18-$AB153/12)*$AA153*$F149,0)))))</f>
        <v>0</v>
      </c>
      <c r="BP320" s="515">
        <f>IF(OR(BP$167&lt;=EOMONTH($E149,$R149*(1-$O149)),BP$167&gt;EOMONTH($E149,$P149*12*(1-$O149)+$Q149*12*$O149+$R149*(1-$O149))),0,IF($X149="NNN",SUM(Expenses!BN$14:BN$18)*$F149,IF($X149="FSG",0,IF($X149="MG",SUMPRODUCT(Expenses!BN$14:BN$18,$Z149:$Z153)*$F149,MAX((Expenses!BN$15-$AB149/12)*$AA149*$F149,0)+MAX((Expenses!BN$14-$AB150/12)*$AA150*$F149,0)+MAX((Expenses!BN$17-$AB151/12)*$AA151*$F149,0)+MAX((Expenses!BN$16-$AB152/12)*$AA152*$F149,0)+MAX((Expenses!BN$18-$AB153/12)*$AA153*$F149,0)))))</f>
        <v>0</v>
      </c>
      <c r="BQ320" s="515">
        <f>IF(OR(BQ$167&lt;=EOMONTH($E149,$R149*(1-$O149)),BQ$167&gt;EOMONTH($E149,$P149*12*(1-$O149)+$Q149*12*$O149+$R149*(1-$O149))),0,IF($X149="NNN",SUM(Expenses!BO$14:BO$18)*$F149,IF($X149="FSG",0,IF($X149="MG",SUMPRODUCT(Expenses!BO$14:BO$18,$Z149:$Z153)*$F149,MAX((Expenses!BO$15-$AB149/12)*$AA149*$F149,0)+MAX((Expenses!BO$14-$AB150/12)*$AA150*$F149,0)+MAX((Expenses!BO$17-$AB151/12)*$AA151*$F149,0)+MAX((Expenses!BO$16-$AB152/12)*$AA152*$F149,0)+MAX((Expenses!BO$18-$AB153/12)*$AA153*$F149,0)))))</f>
        <v>0</v>
      </c>
      <c r="BR320" s="515">
        <f>IF(OR(BR$167&lt;=EOMONTH($E149,$R149*(1-$O149)),BR$167&gt;EOMONTH($E149,$P149*12*(1-$O149)+$Q149*12*$O149+$R149*(1-$O149))),0,IF($X149="NNN",SUM(Expenses!BP$14:BP$18)*$F149,IF($X149="FSG",0,IF($X149="MG",SUMPRODUCT(Expenses!BP$14:BP$18,$Z149:$Z153)*$F149,MAX((Expenses!BP$15-$AB149/12)*$AA149*$F149,0)+MAX((Expenses!BP$14-$AB150/12)*$AA150*$F149,0)+MAX((Expenses!BP$17-$AB151/12)*$AA151*$F149,0)+MAX((Expenses!BP$16-$AB152/12)*$AA152*$F149,0)+MAX((Expenses!BP$18-$AB153/12)*$AA153*$F149,0)))))</f>
        <v>0</v>
      </c>
      <c r="BS320" s="515">
        <f>IF(OR(BS$167&lt;=EOMONTH($E149,$R149*(1-$O149)),BS$167&gt;EOMONTH($E149,$P149*12*(1-$O149)+$Q149*12*$O149+$R149*(1-$O149))),0,IF($X149="NNN",SUM(Expenses!BQ$14:BQ$18)*$F149,IF($X149="FSG",0,IF($X149="MG",SUMPRODUCT(Expenses!BQ$14:BQ$18,$Z149:$Z153)*$F149,MAX((Expenses!BQ$15-$AB149/12)*$AA149*$F149,0)+MAX((Expenses!BQ$14-$AB150/12)*$AA150*$F149,0)+MAX((Expenses!BQ$17-$AB151/12)*$AA151*$F149,0)+MAX((Expenses!BQ$16-$AB152/12)*$AA152*$F149,0)+MAX((Expenses!BQ$18-$AB153/12)*$AA153*$F149,0)))))</f>
        <v>0</v>
      </c>
      <c r="BT320" s="515">
        <f>IF(OR(BT$167&lt;=EOMONTH($E149,$R149*(1-$O149)),BT$167&gt;EOMONTH($E149,$P149*12*(1-$O149)+$Q149*12*$O149+$R149*(1-$O149))),0,IF($X149="NNN",SUM(Expenses!BR$14:BR$18)*$F149,IF($X149="FSG",0,IF($X149="MG",SUMPRODUCT(Expenses!BR$14:BR$18,$Z149:$Z153)*$F149,MAX((Expenses!BR$15-$AB149/12)*$AA149*$F149,0)+MAX((Expenses!BR$14-$AB150/12)*$AA150*$F149,0)+MAX((Expenses!BR$17-$AB151/12)*$AA151*$F149,0)+MAX((Expenses!BR$16-$AB152/12)*$AA152*$F149,0)+MAX((Expenses!BR$18-$AB153/12)*$AA153*$F149,0)))))</f>
        <v>0</v>
      </c>
      <c r="BU320" s="515">
        <f>IF(OR(BU$167&lt;=EOMONTH($E149,$R149*(1-$O149)),BU$167&gt;EOMONTH($E149,$P149*12*(1-$O149)+$Q149*12*$O149+$R149*(1-$O149))),0,IF($X149="NNN",SUM(Expenses!BS$14:BS$18)*$F149,IF($X149="FSG",0,IF($X149="MG",SUMPRODUCT(Expenses!BS$14:BS$18,$Z149:$Z153)*$F149,MAX((Expenses!BS$15-$AB149/12)*$AA149*$F149,0)+MAX((Expenses!BS$14-$AB150/12)*$AA150*$F149,0)+MAX((Expenses!BS$17-$AB151/12)*$AA151*$F149,0)+MAX((Expenses!BS$16-$AB152/12)*$AA152*$F149,0)+MAX((Expenses!BS$18-$AB153/12)*$AA153*$F149,0)))))</f>
        <v>0</v>
      </c>
      <c r="BV320" s="515">
        <f>IF(OR(BV$167&lt;=EOMONTH($E149,$R149*(1-$O149)),BV$167&gt;EOMONTH($E149,$P149*12*(1-$O149)+$Q149*12*$O149+$R149*(1-$O149))),0,IF($X149="NNN",SUM(Expenses!BT$14:BT$18)*$F149,IF($X149="FSG",0,IF($X149="MG",SUMPRODUCT(Expenses!BT$14:BT$18,$Z149:$Z153)*$F149,MAX((Expenses!BT$15-$AB149/12)*$AA149*$F149,0)+MAX((Expenses!BT$14-$AB150/12)*$AA150*$F149,0)+MAX((Expenses!BT$17-$AB151/12)*$AA151*$F149,0)+MAX((Expenses!BT$16-$AB152/12)*$AA152*$F149,0)+MAX((Expenses!BT$18-$AB153/12)*$AA153*$F149,0)))))</f>
        <v>0</v>
      </c>
      <c r="BW320" s="515">
        <f>IF(OR(BW$167&lt;=EOMONTH($E149,$R149*(1-$O149)),BW$167&gt;EOMONTH($E149,$P149*12*(1-$O149)+$Q149*12*$O149+$R149*(1-$O149))),0,IF($X149="NNN",SUM(Expenses!BU$14:BU$18)*$F149,IF($X149="FSG",0,IF($X149="MG",SUMPRODUCT(Expenses!BU$14:BU$18,$Z149:$Z153)*$F149,MAX((Expenses!BU$15-$AB149/12)*$AA149*$F149,0)+MAX((Expenses!BU$14-$AB150/12)*$AA150*$F149,0)+MAX((Expenses!BU$17-$AB151/12)*$AA151*$F149,0)+MAX((Expenses!BU$16-$AB152/12)*$AA152*$F149,0)+MAX((Expenses!BU$18-$AB153/12)*$AA153*$F149,0)))))</f>
        <v>0</v>
      </c>
      <c r="BX320" s="515">
        <f>IF(OR(BX$167&lt;=EOMONTH($E149,$R149*(1-$O149)),BX$167&gt;EOMONTH($E149,$P149*12*(1-$O149)+$Q149*12*$O149+$R149*(1-$O149))),0,IF($X149="NNN",SUM(Expenses!BV$14:BV$18)*$F149,IF($X149="FSG",0,IF($X149="MG",SUMPRODUCT(Expenses!BV$14:BV$18,$Z149:$Z153)*$F149,MAX((Expenses!BV$15-$AB149/12)*$AA149*$F149,0)+MAX((Expenses!BV$14-$AB150/12)*$AA150*$F149,0)+MAX((Expenses!BV$17-$AB151/12)*$AA151*$F149,0)+MAX((Expenses!BV$16-$AB152/12)*$AA152*$F149,0)+MAX((Expenses!BV$18-$AB153/12)*$AA153*$F149,0)))))</f>
        <v>0</v>
      </c>
      <c r="BY320" s="515">
        <f>IF(OR(BY$167&lt;=EOMONTH($E149,$R149*(1-$O149)),BY$167&gt;EOMONTH($E149,$P149*12*(1-$O149)+$Q149*12*$O149+$R149*(1-$O149))),0,IF($X149="NNN",SUM(Expenses!BW$14:BW$18)*$F149,IF($X149="FSG",0,IF($X149="MG",SUMPRODUCT(Expenses!BW$14:BW$18,$Z149:$Z153)*$F149,MAX((Expenses!BW$15-$AB149/12)*$AA149*$F149,0)+MAX((Expenses!BW$14-$AB150/12)*$AA150*$F149,0)+MAX((Expenses!BW$17-$AB151/12)*$AA151*$F149,0)+MAX((Expenses!BW$16-$AB152/12)*$AA152*$F149,0)+MAX((Expenses!BW$18-$AB153/12)*$AA153*$F149,0)))))</f>
        <v>0</v>
      </c>
      <c r="BZ320" s="515">
        <f>IF(OR(BZ$167&lt;=EOMONTH($E149,$R149*(1-$O149)),BZ$167&gt;EOMONTH($E149,$P149*12*(1-$O149)+$Q149*12*$O149+$R149*(1-$O149))),0,IF($X149="NNN",SUM(Expenses!BX$14:BX$18)*$F149,IF($X149="FSG",0,IF($X149="MG",SUMPRODUCT(Expenses!BX$14:BX$18,$Z149:$Z153)*$F149,MAX((Expenses!BX$15-$AB149/12)*$AA149*$F149,0)+MAX((Expenses!BX$14-$AB150/12)*$AA150*$F149,0)+MAX((Expenses!BX$17-$AB151/12)*$AA151*$F149,0)+MAX((Expenses!BX$16-$AB152/12)*$AA152*$F149,0)+MAX((Expenses!BX$18-$AB153/12)*$AA153*$F149,0)))))</f>
        <v>0</v>
      </c>
      <c r="CA320" s="515">
        <f>IF(OR(CA$167&lt;=EOMONTH($E149,$R149*(1-$O149)),CA$167&gt;EOMONTH($E149,$P149*12*(1-$O149)+$Q149*12*$O149+$R149*(1-$O149))),0,IF($X149="NNN",SUM(Expenses!BY$14:BY$18)*$F149,IF($X149="FSG",0,IF($X149="MG",SUMPRODUCT(Expenses!BY$14:BY$18,$Z149:$Z153)*$F149,MAX((Expenses!BY$15-$AB149/12)*$AA149*$F149,0)+MAX((Expenses!BY$14-$AB150/12)*$AA150*$F149,0)+MAX((Expenses!BY$17-$AB151/12)*$AA151*$F149,0)+MAX((Expenses!BY$16-$AB152/12)*$AA152*$F149,0)+MAX((Expenses!BY$18-$AB153/12)*$AA153*$F149,0)))))</f>
        <v>0</v>
      </c>
      <c r="CB320" s="515">
        <f>IF(OR(CB$167&lt;=EOMONTH($E149,$R149*(1-$O149)),CB$167&gt;EOMONTH($E149,$P149*12*(1-$O149)+$Q149*12*$O149+$R149*(1-$O149))),0,IF($X149="NNN",SUM(Expenses!BZ$14:BZ$18)*$F149,IF($X149="FSG",0,IF($X149="MG",SUMPRODUCT(Expenses!BZ$14:BZ$18,$Z149:$Z153)*$F149,MAX((Expenses!BZ$15-$AB149/12)*$AA149*$F149,0)+MAX((Expenses!BZ$14-$AB150/12)*$AA150*$F149,0)+MAX((Expenses!BZ$17-$AB151/12)*$AA151*$F149,0)+MAX((Expenses!BZ$16-$AB152/12)*$AA152*$F149,0)+MAX((Expenses!BZ$18-$AB153/12)*$AA153*$F149,0)))))</f>
        <v>0</v>
      </c>
      <c r="CC320" s="515">
        <f>IF(OR(CC$167&lt;=EOMONTH($E149,$R149*(1-$O149)),CC$167&gt;EOMONTH($E149,$P149*12*(1-$O149)+$Q149*12*$O149+$R149*(1-$O149))),0,IF($X149="NNN",SUM(Expenses!CA$14:CA$18)*$F149,IF($X149="FSG",0,IF($X149="MG",SUMPRODUCT(Expenses!CA$14:CA$18,$Z149:$Z153)*$F149,MAX((Expenses!CA$15-$AB149/12)*$AA149*$F149,0)+MAX((Expenses!CA$14-$AB150/12)*$AA150*$F149,0)+MAX((Expenses!CA$17-$AB151/12)*$AA151*$F149,0)+MAX((Expenses!CA$16-$AB152/12)*$AA152*$F149,0)+MAX((Expenses!CA$18-$AB153/12)*$AA153*$F149,0)))))</f>
        <v>0</v>
      </c>
      <c r="CD320" s="515">
        <f>IF(OR(CD$167&lt;=EOMONTH($E149,$R149*(1-$O149)),CD$167&gt;EOMONTH($E149,$P149*12*(1-$O149)+$Q149*12*$O149+$R149*(1-$O149))),0,IF($X149="NNN",SUM(Expenses!CB$14:CB$18)*$F149,IF($X149="FSG",0,IF($X149="MG",SUMPRODUCT(Expenses!CB$14:CB$18,$Z149:$Z153)*$F149,MAX((Expenses!CB$15-$AB149/12)*$AA149*$F149,0)+MAX((Expenses!CB$14-$AB150/12)*$AA150*$F149,0)+MAX((Expenses!CB$17-$AB151/12)*$AA151*$F149,0)+MAX((Expenses!CB$16-$AB152/12)*$AA152*$F149,0)+MAX((Expenses!CB$18-$AB153/12)*$AA153*$F149,0)))))</f>
        <v>0</v>
      </c>
      <c r="CE320" s="515">
        <f>IF(OR(CE$167&lt;=EOMONTH($E149,$R149*(1-$O149)),CE$167&gt;EOMONTH($E149,$P149*12*(1-$O149)+$Q149*12*$O149+$R149*(1-$O149))),0,IF($X149="NNN",SUM(Expenses!CC$14:CC$18)*$F149,IF($X149="FSG",0,IF($X149="MG",SUMPRODUCT(Expenses!CC$14:CC$18,$Z149:$Z153)*$F149,MAX((Expenses!CC$15-$AB149/12)*$AA149*$F149,0)+MAX((Expenses!CC$14-$AB150/12)*$AA150*$F149,0)+MAX((Expenses!CC$17-$AB151/12)*$AA151*$F149,0)+MAX((Expenses!CC$16-$AB152/12)*$AA152*$F149,0)+MAX((Expenses!CC$18-$AB153/12)*$AA153*$F149,0)))))</f>
        <v>0</v>
      </c>
      <c r="CF320" s="515">
        <f>IF(OR(CF$167&lt;=EOMONTH($E149,$R149*(1-$O149)),CF$167&gt;EOMONTH($E149,$P149*12*(1-$O149)+$Q149*12*$O149+$R149*(1-$O149))),0,IF($X149="NNN",SUM(Expenses!CD$14:CD$18)*$F149,IF($X149="FSG",0,IF($X149="MG",SUMPRODUCT(Expenses!CD$14:CD$18,$Z149:$Z153)*$F149,MAX((Expenses!CD$15-$AB149/12)*$AA149*$F149,0)+MAX((Expenses!CD$14-$AB150/12)*$AA150*$F149,0)+MAX((Expenses!CD$17-$AB151/12)*$AA151*$F149,0)+MAX((Expenses!CD$16-$AB152/12)*$AA152*$F149,0)+MAX((Expenses!CD$18-$AB153/12)*$AA153*$F149,0)))))</f>
        <v>0</v>
      </c>
      <c r="CG320" s="515">
        <f>IF(OR(CG$167&lt;=EOMONTH($E149,$R149*(1-$O149)),CG$167&gt;EOMONTH($E149,$P149*12*(1-$O149)+$Q149*12*$O149+$R149*(1-$O149))),0,IF($X149="NNN",SUM(Expenses!CE$14:CE$18)*$F149,IF($X149="FSG",0,IF($X149="MG",SUMPRODUCT(Expenses!CE$14:CE$18,$Z149:$Z153)*$F149,MAX((Expenses!CE$15-$AB149/12)*$AA149*$F149,0)+MAX((Expenses!CE$14-$AB150/12)*$AA150*$F149,0)+MAX((Expenses!CE$17-$AB151/12)*$AA151*$F149,0)+MAX((Expenses!CE$16-$AB152/12)*$AA152*$F149,0)+MAX((Expenses!CE$18-$AB153/12)*$AA153*$F149,0)))))</f>
        <v>0</v>
      </c>
      <c r="CH320" s="515">
        <f>IF(OR(CH$167&lt;=EOMONTH($E149,$R149*(1-$O149)),CH$167&gt;EOMONTH($E149,$P149*12*(1-$O149)+$Q149*12*$O149+$R149*(1-$O149))),0,IF($X149="NNN",SUM(Expenses!CF$14:CF$18)*$F149,IF($X149="FSG",0,IF($X149="MG",SUMPRODUCT(Expenses!CF$14:CF$18,$Z149:$Z153)*$F149,MAX((Expenses!CF$15-$AB149/12)*$AA149*$F149,0)+MAX((Expenses!CF$14-$AB150/12)*$AA150*$F149,0)+MAX((Expenses!CF$17-$AB151/12)*$AA151*$F149,0)+MAX((Expenses!CF$16-$AB152/12)*$AA152*$F149,0)+MAX((Expenses!CF$18-$AB153/12)*$AA153*$F149,0)))))</f>
        <v>0</v>
      </c>
      <c r="CI320" s="515">
        <f>IF(OR(CI$167&lt;=EOMONTH($E149,$R149*(1-$O149)),CI$167&gt;EOMONTH($E149,$P149*12*(1-$O149)+$Q149*12*$O149+$R149*(1-$O149))),0,IF($X149="NNN",SUM(Expenses!CG$14:CG$18)*$F149,IF($X149="FSG",0,IF($X149="MG",SUMPRODUCT(Expenses!CG$14:CG$18,$Z149:$Z153)*$F149,MAX((Expenses!CG$15-$AB149/12)*$AA149*$F149,0)+MAX((Expenses!CG$14-$AB150/12)*$AA150*$F149,0)+MAX((Expenses!CG$17-$AB151/12)*$AA151*$F149,0)+MAX((Expenses!CG$16-$AB152/12)*$AA152*$F149,0)+MAX((Expenses!CG$18-$AB153/12)*$AA153*$F149,0)))))</f>
        <v>0</v>
      </c>
      <c r="CJ320" s="515">
        <f>IF(OR(CJ$167&lt;=EOMONTH($E149,$R149*(1-$O149)),CJ$167&gt;EOMONTH($E149,$P149*12*(1-$O149)+$Q149*12*$O149+$R149*(1-$O149))),0,IF($X149="NNN",SUM(Expenses!CH$14:CH$18)*$F149,IF($X149="FSG",0,IF($X149="MG",SUMPRODUCT(Expenses!CH$14:CH$18,$Z149:$Z153)*$F149,MAX((Expenses!CH$15-$AB149/12)*$AA149*$F149,0)+MAX((Expenses!CH$14-$AB150/12)*$AA150*$F149,0)+MAX((Expenses!CH$17-$AB151/12)*$AA151*$F149,0)+MAX((Expenses!CH$16-$AB152/12)*$AA152*$F149,0)+MAX((Expenses!CH$18-$AB153/12)*$AA153*$F149,0)))))</f>
        <v>0</v>
      </c>
      <c r="CK320" s="515">
        <f>IF(OR(CK$167&lt;=EOMONTH($E149,$R149*(1-$O149)),CK$167&gt;EOMONTH($E149,$P149*12*(1-$O149)+$Q149*12*$O149+$R149*(1-$O149))),0,IF($X149="NNN",SUM(Expenses!CI$14:CI$18)*$F149,IF($X149="FSG",0,IF($X149="MG",SUMPRODUCT(Expenses!CI$14:CI$18,$Z149:$Z153)*$F149,MAX((Expenses!CI$15-$AB149/12)*$AA149*$F149,0)+MAX((Expenses!CI$14-$AB150/12)*$AA150*$F149,0)+MAX((Expenses!CI$17-$AB151/12)*$AA151*$F149,0)+MAX((Expenses!CI$16-$AB152/12)*$AA152*$F149,0)+MAX((Expenses!CI$18-$AB153/12)*$AA153*$F149,0)))))</f>
        <v>0</v>
      </c>
      <c r="CL320" s="515">
        <f>IF(OR(CL$167&lt;=EOMONTH($E149,$R149*(1-$O149)),CL$167&gt;EOMONTH($E149,$P149*12*(1-$O149)+$Q149*12*$O149+$R149*(1-$O149))),0,IF($X149="NNN",SUM(Expenses!CJ$14:CJ$18)*$F149,IF($X149="FSG",0,IF($X149="MG",SUMPRODUCT(Expenses!CJ$14:CJ$18,$Z149:$Z153)*$F149,MAX((Expenses!CJ$15-$AB149/12)*$AA149*$F149,0)+MAX((Expenses!CJ$14-$AB150/12)*$AA150*$F149,0)+MAX((Expenses!CJ$17-$AB151/12)*$AA151*$F149,0)+MAX((Expenses!CJ$16-$AB152/12)*$AA152*$F149,0)+MAX((Expenses!CJ$18-$AB153/12)*$AA153*$F149,0)))))</f>
        <v>0</v>
      </c>
      <c r="CM320" s="515">
        <f>IF(OR(CM$167&lt;=EOMONTH($E149,$R149*(1-$O149)),CM$167&gt;EOMONTH($E149,$P149*12*(1-$O149)+$Q149*12*$O149+$R149*(1-$O149))),0,IF($X149="NNN",SUM(Expenses!CK$14:CK$18)*$F149,IF($X149="FSG",0,IF($X149="MG",SUMPRODUCT(Expenses!CK$14:CK$18,$Z149:$Z153)*$F149,MAX((Expenses!CK$15-$AB149/12)*$AA149*$F149,0)+MAX((Expenses!CK$14-$AB150/12)*$AA150*$F149,0)+MAX((Expenses!CK$17-$AB151/12)*$AA151*$F149,0)+MAX((Expenses!CK$16-$AB152/12)*$AA152*$F149,0)+MAX((Expenses!CK$18-$AB153/12)*$AA153*$F149,0)))))</f>
        <v>0</v>
      </c>
      <c r="CN320" s="515">
        <f>IF(OR(CN$167&lt;=EOMONTH($E149,$R149*(1-$O149)),CN$167&gt;EOMONTH($E149,$P149*12*(1-$O149)+$Q149*12*$O149+$R149*(1-$O149))),0,IF($X149="NNN",SUM(Expenses!CL$14:CL$18)*$F149,IF($X149="FSG",0,IF($X149="MG",SUMPRODUCT(Expenses!CL$14:CL$18,$Z149:$Z153)*$F149,MAX((Expenses!CL$15-$AB149/12)*$AA149*$F149,0)+MAX((Expenses!CL$14-$AB150/12)*$AA150*$F149,0)+MAX((Expenses!CL$17-$AB151/12)*$AA151*$F149,0)+MAX((Expenses!CL$16-$AB152/12)*$AA152*$F149,0)+MAX((Expenses!CL$18-$AB153/12)*$AA153*$F149,0)))))</f>
        <v>0</v>
      </c>
      <c r="CO320" s="515">
        <f>IF(OR(CO$167&lt;=EOMONTH($E149,$R149*(1-$O149)),CO$167&gt;EOMONTH($E149,$P149*12*(1-$O149)+$Q149*12*$O149+$R149*(1-$O149))),0,IF($X149="NNN",SUM(Expenses!CM$14:CM$18)*$F149,IF($X149="FSG",0,IF($X149="MG",SUMPRODUCT(Expenses!CM$14:CM$18,$Z149:$Z153)*$F149,MAX((Expenses!CM$15-$AB149/12)*$AA149*$F149,0)+MAX((Expenses!CM$14-$AB150/12)*$AA150*$F149,0)+MAX((Expenses!CM$17-$AB151/12)*$AA151*$F149,0)+MAX((Expenses!CM$16-$AB152/12)*$AA152*$F149,0)+MAX((Expenses!CM$18-$AB153/12)*$AA153*$F149,0)))))</f>
        <v>0</v>
      </c>
      <c r="CP320" s="515">
        <f>IF(OR(CP$167&lt;=EOMONTH($E149,$R149*(1-$O149)),CP$167&gt;EOMONTH($E149,$P149*12*(1-$O149)+$Q149*12*$O149+$R149*(1-$O149))),0,IF($X149="NNN",SUM(Expenses!CN$14:CN$18)*$F149,IF($X149="FSG",0,IF($X149="MG",SUMPRODUCT(Expenses!CN$14:CN$18,$Z149:$Z153)*$F149,MAX((Expenses!CN$15-$AB149/12)*$AA149*$F149,0)+MAX((Expenses!CN$14-$AB150/12)*$AA150*$F149,0)+MAX((Expenses!CN$17-$AB151/12)*$AA151*$F149,0)+MAX((Expenses!CN$16-$AB152/12)*$AA152*$F149,0)+MAX((Expenses!CN$18-$AB153/12)*$AA153*$F149,0)))))</f>
        <v>0</v>
      </c>
      <c r="CQ320" s="515">
        <f>IF(OR(CQ$167&lt;=EOMONTH($E149,$R149*(1-$O149)),CQ$167&gt;EOMONTH($E149,$P149*12*(1-$O149)+$Q149*12*$O149+$R149*(1-$O149))),0,IF($X149="NNN",SUM(Expenses!CO$14:CO$18)*$F149,IF($X149="FSG",0,IF($X149="MG",SUMPRODUCT(Expenses!CO$14:CO$18,$Z149:$Z153)*$F149,MAX((Expenses!CO$15-$AB149/12)*$AA149*$F149,0)+MAX((Expenses!CO$14-$AB150/12)*$AA150*$F149,0)+MAX((Expenses!CO$17-$AB151/12)*$AA151*$F149,0)+MAX((Expenses!CO$16-$AB152/12)*$AA152*$F149,0)+MAX((Expenses!CO$18-$AB153/12)*$AA153*$F149,0)))))</f>
        <v>0</v>
      </c>
      <c r="CR320" s="515">
        <f>IF(OR(CR$167&lt;=EOMONTH($E149,$R149*(1-$O149)),CR$167&gt;EOMONTH($E149,$P149*12*(1-$O149)+$Q149*12*$O149+$R149*(1-$O149))),0,IF($X149="NNN",SUM(Expenses!CP$14:CP$18)*$F149,IF($X149="FSG",0,IF($X149="MG",SUMPRODUCT(Expenses!CP$14:CP$18,$Z149:$Z153)*$F149,MAX((Expenses!CP$15-$AB149/12)*$AA149*$F149,0)+MAX((Expenses!CP$14-$AB150/12)*$AA150*$F149,0)+MAX((Expenses!CP$17-$AB151/12)*$AA151*$F149,0)+MAX((Expenses!CP$16-$AB152/12)*$AA152*$F149,0)+MAX((Expenses!CP$18-$AB153/12)*$AA153*$F149,0)))))</f>
        <v>0</v>
      </c>
      <c r="CS320" s="515">
        <f>IF(OR(CS$167&lt;=EOMONTH($E149,$R149*(1-$O149)),CS$167&gt;EOMONTH($E149,$P149*12*(1-$O149)+$Q149*12*$O149+$R149*(1-$O149))),0,IF($X149="NNN",SUM(Expenses!CQ$14:CQ$18)*$F149,IF($X149="FSG",0,IF($X149="MG",SUMPRODUCT(Expenses!CQ$14:CQ$18,$Z149:$Z153)*$F149,MAX((Expenses!CQ$15-$AB149/12)*$AA149*$F149,0)+MAX((Expenses!CQ$14-$AB150/12)*$AA150*$F149,0)+MAX((Expenses!CQ$17-$AB151/12)*$AA151*$F149,0)+MAX((Expenses!CQ$16-$AB152/12)*$AA152*$F149,0)+MAX((Expenses!CQ$18-$AB153/12)*$AA153*$F149,0)))))</f>
        <v>0</v>
      </c>
      <c r="CT320" s="515">
        <f>IF(OR(CT$167&lt;=EOMONTH($E149,$R149*(1-$O149)),CT$167&gt;EOMONTH($E149,$P149*12*(1-$O149)+$Q149*12*$O149+$R149*(1-$O149))),0,IF($X149="NNN",SUM(Expenses!CR$14:CR$18)*$F149,IF($X149="FSG",0,IF($X149="MG",SUMPRODUCT(Expenses!CR$14:CR$18,$Z149:$Z153)*$F149,MAX((Expenses!CR$15-$AB149/12)*$AA149*$F149,0)+MAX((Expenses!CR$14-$AB150/12)*$AA150*$F149,0)+MAX((Expenses!CR$17-$AB151/12)*$AA151*$F149,0)+MAX((Expenses!CR$16-$AB152/12)*$AA152*$F149,0)+MAX((Expenses!CR$18-$AB153/12)*$AA153*$F149,0)))))</f>
        <v>0</v>
      </c>
      <c r="CU320" s="515">
        <f>IF(OR(CU$167&lt;=EOMONTH($E149,$R149*(1-$O149)),CU$167&gt;EOMONTH($E149,$P149*12*(1-$O149)+$Q149*12*$O149+$R149*(1-$O149))),0,IF($X149="NNN",SUM(Expenses!CS$14:CS$18)*$F149,IF($X149="FSG",0,IF($X149="MG",SUMPRODUCT(Expenses!CS$14:CS$18,$Z149:$Z153)*$F149,MAX((Expenses!CS$15-$AB149/12)*$AA149*$F149,0)+MAX((Expenses!CS$14-$AB150/12)*$AA150*$F149,0)+MAX((Expenses!CS$17-$AB151/12)*$AA151*$F149,0)+MAX((Expenses!CS$16-$AB152/12)*$AA152*$F149,0)+MAX((Expenses!CS$18-$AB153/12)*$AA153*$F149,0)))))</f>
        <v>0</v>
      </c>
      <c r="CV320" s="515">
        <f>IF(OR(CV$167&lt;=EOMONTH($E149,$R149*(1-$O149)),CV$167&gt;EOMONTH($E149,$P149*12*(1-$O149)+$Q149*12*$O149+$R149*(1-$O149))),0,IF($X149="NNN",SUM(Expenses!CT$14:CT$18)*$F149,IF($X149="FSG",0,IF($X149="MG",SUMPRODUCT(Expenses!CT$14:CT$18,$Z149:$Z153)*$F149,MAX((Expenses!CT$15-$AB149/12)*$AA149*$F149,0)+MAX((Expenses!CT$14-$AB150/12)*$AA150*$F149,0)+MAX((Expenses!CT$17-$AB151/12)*$AA151*$F149,0)+MAX((Expenses!CT$16-$AB152/12)*$AA152*$F149,0)+MAX((Expenses!CT$18-$AB153/12)*$AA153*$F149,0)))))</f>
        <v>0</v>
      </c>
      <c r="CW320" s="515">
        <f>IF(OR(CW$167&lt;=EOMONTH($E149,$R149*(1-$O149)),CW$167&gt;EOMONTH($E149,$P149*12*(1-$O149)+$Q149*12*$O149+$R149*(1-$O149))),0,IF($X149="NNN",SUM(Expenses!CU$14:CU$18)*$F149,IF($X149="FSG",0,IF($X149="MG",SUMPRODUCT(Expenses!CU$14:CU$18,$Z149:$Z153)*$F149,MAX((Expenses!CU$15-$AB149/12)*$AA149*$F149,0)+MAX((Expenses!CU$14-$AB150/12)*$AA150*$F149,0)+MAX((Expenses!CU$17-$AB151/12)*$AA151*$F149,0)+MAX((Expenses!CU$16-$AB152/12)*$AA152*$F149,0)+MAX((Expenses!CU$18-$AB153/12)*$AA153*$F149,0)))))</f>
        <v>0</v>
      </c>
      <c r="CX320" s="515">
        <f>IF(OR(CX$167&lt;=EOMONTH($E149,$R149*(1-$O149)),CX$167&gt;EOMONTH($E149,$P149*12*(1-$O149)+$Q149*12*$O149+$R149*(1-$O149))),0,IF($X149="NNN",SUM(Expenses!CV$14:CV$18)*$F149,IF($X149="FSG",0,IF($X149="MG",SUMPRODUCT(Expenses!CV$14:CV$18,$Z149:$Z153)*$F149,MAX((Expenses!CV$15-$AB149/12)*$AA149*$F149,0)+MAX((Expenses!CV$14-$AB150/12)*$AA150*$F149,0)+MAX((Expenses!CV$17-$AB151/12)*$AA151*$F149,0)+MAX((Expenses!CV$16-$AB152/12)*$AA152*$F149,0)+MAX((Expenses!CV$18-$AB153/12)*$AA153*$F149,0)))))</f>
        <v>0</v>
      </c>
      <c r="CY320" s="515">
        <f>IF(OR(CY$167&lt;=EOMONTH($E149,$R149*(1-$O149)),CY$167&gt;EOMONTH($E149,$P149*12*(1-$O149)+$Q149*12*$O149+$R149*(1-$O149))),0,IF($X149="NNN",SUM(Expenses!CW$14:CW$18)*$F149,IF($X149="FSG",0,IF($X149="MG",SUMPRODUCT(Expenses!CW$14:CW$18,$Z149:$Z153)*$F149,MAX((Expenses!CW$15-$AB149/12)*$AA149*$F149,0)+MAX((Expenses!CW$14-$AB150/12)*$AA150*$F149,0)+MAX((Expenses!CW$17-$AB151/12)*$AA151*$F149,0)+MAX((Expenses!CW$16-$AB152/12)*$AA152*$F149,0)+MAX((Expenses!CW$18-$AB153/12)*$AA153*$F149,0)))))</f>
        <v>0</v>
      </c>
      <c r="CZ320" s="515">
        <f>IF(OR(CZ$167&lt;=EOMONTH($E149,$R149*(1-$O149)),CZ$167&gt;EOMONTH($E149,$P149*12*(1-$O149)+$Q149*12*$O149+$R149*(1-$O149))),0,IF($X149="NNN",SUM(Expenses!CX$14:CX$18)*$F149,IF($X149="FSG",0,IF($X149="MG",SUMPRODUCT(Expenses!CX$14:CX$18,$Z149:$Z153)*$F149,MAX((Expenses!CX$15-$AB149/12)*$AA149*$F149,0)+MAX((Expenses!CX$14-$AB150/12)*$AA150*$F149,0)+MAX((Expenses!CX$17-$AB151/12)*$AA151*$F149,0)+MAX((Expenses!CX$16-$AB152/12)*$AA152*$F149,0)+MAX((Expenses!CX$18-$AB153/12)*$AA153*$F149,0)))))</f>
        <v>0</v>
      </c>
      <c r="DA320" s="515">
        <f>IF(OR(DA$167&lt;=EOMONTH($E149,$R149*(1-$O149)),DA$167&gt;EOMONTH($E149,$P149*12*(1-$O149)+$Q149*12*$O149+$R149*(1-$O149))),0,IF($X149="NNN",SUM(Expenses!CY$14:CY$18)*$F149,IF($X149="FSG",0,IF($X149="MG",SUMPRODUCT(Expenses!CY$14:CY$18,$Z149:$Z153)*$F149,MAX((Expenses!CY$15-$AB149/12)*$AA149*$F149,0)+MAX((Expenses!CY$14-$AB150/12)*$AA150*$F149,0)+MAX((Expenses!CY$17-$AB151/12)*$AA151*$F149,0)+MAX((Expenses!CY$16-$AB152/12)*$AA152*$F149,0)+MAX((Expenses!CY$18-$AB153/12)*$AA153*$F149,0)))))</f>
        <v>0</v>
      </c>
      <c r="DB320" s="515">
        <f>IF(OR(DB$167&lt;=EOMONTH($E149,$R149*(1-$O149)),DB$167&gt;EOMONTH($E149,$P149*12*(1-$O149)+$Q149*12*$O149+$R149*(1-$O149))),0,IF($X149="NNN",SUM(Expenses!CZ$14:CZ$18)*$F149,IF($X149="FSG",0,IF($X149="MG",SUMPRODUCT(Expenses!CZ$14:CZ$18,$Z149:$Z153)*$F149,MAX((Expenses!CZ$15-$AB149/12)*$AA149*$F149,0)+MAX((Expenses!CZ$14-$AB150/12)*$AA150*$F149,0)+MAX((Expenses!CZ$17-$AB151/12)*$AA151*$F149,0)+MAX((Expenses!CZ$16-$AB152/12)*$AA152*$F149,0)+MAX((Expenses!CZ$18-$AB153/12)*$AA153*$F149,0)))))</f>
        <v>0</v>
      </c>
      <c r="DC320" s="515">
        <f>IF(OR(DC$167&lt;=EOMONTH($E149,$R149*(1-$O149)),DC$167&gt;EOMONTH($E149,$P149*12*(1-$O149)+$Q149*12*$O149+$R149*(1-$O149))),0,IF($X149="NNN",SUM(Expenses!DA$14:DA$18)*$F149,IF($X149="FSG",0,IF($X149="MG",SUMPRODUCT(Expenses!DA$14:DA$18,$Z149:$Z153)*$F149,MAX((Expenses!DA$15-$AB149/12)*$AA149*$F149,0)+MAX((Expenses!DA$14-$AB150/12)*$AA150*$F149,0)+MAX((Expenses!DA$17-$AB151/12)*$AA151*$F149,0)+MAX((Expenses!DA$16-$AB152/12)*$AA152*$F149,0)+MAX((Expenses!DA$18-$AB153/12)*$AA153*$F149,0)))))</f>
        <v>0</v>
      </c>
      <c r="DD320" s="515">
        <f>IF(OR(DD$167&lt;=EOMONTH($E149,$R149*(1-$O149)),DD$167&gt;EOMONTH($E149,$P149*12*(1-$O149)+$Q149*12*$O149+$R149*(1-$O149))),0,IF($X149="NNN",SUM(Expenses!DB$14:DB$18)*$F149,IF($X149="FSG",0,IF($X149="MG",SUMPRODUCT(Expenses!DB$14:DB$18,$Z149:$Z153)*$F149,MAX((Expenses!DB$15-$AB149/12)*$AA149*$F149,0)+MAX((Expenses!DB$14-$AB150/12)*$AA150*$F149,0)+MAX((Expenses!DB$17-$AB151/12)*$AA151*$F149,0)+MAX((Expenses!DB$16-$AB152/12)*$AA152*$F149,0)+MAX((Expenses!DB$18-$AB153/12)*$AA153*$F149,0)))))</f>
        <v>0</v>
      </c>
      <c r="DE320" s="515">
        <f>IF(OR(DE$167&lt;=EOMONTH($E149,$R149*(1-$O149)),DE$167&gt;EOMONTH($E149,$P149*12*(1-$O149)+$Q149*12*$O149+$R149*(1-$O149))),0,IF($X149="NNN",SUM(Expenses!DC$14:DC$18)*$F149,IF($X149="FSG",0,IF($X149="MG",SUMPRODUCT(Expenses!DC$14:DC$18,$Z149:$Z153)*$F149,MAX((Expenses!DC$15-$AB149/12)*$AA149*$F149,0)+MAX((Expenses!DC$14-$AB150/12)*$AA150*$F149,0)+MAX((Expenses!DC$17-$AB151/12)*$AA151*$F149,0)+MAX((Expenses!DC$16-$AB152/12)*$AA152*$F149,0)+MAX((Expenses!DC$18-$AB153/12)*$AA153*$F149,0)))))</f>
        <v>0</v>
      </c>
      <c r="DF320" s="515">
        <f>IF(OR(DF$167&lt;=EOMONTH($E149,$R149*(1-$O149)),DF$167&gt;EOMONTH($E149,$P149*12*(1-$O149)+$Q149*12*$O149+$R149*(1-$O149))),0,IF($X149="NNN",SUM(Expenses!DD$14:DD$18)*$F149,IF($X149="FSG",0,IF($X149="MG",SUMPRODUCT(Expenses!DD$14:DD$18,$Z149:$Z153)*$F149,MAX((Expenses!DD$15-$AB149/12)*$AA149*$F149,0)+MAX((Expenses!DD$14-$AB150/12)*$AA150*$F149,0)+MAX((Expenses!DD$17-$AB151/12)*$AA151*$F149,0)+MAX((Expenses!DD$16-$AB152/12)*$AA152*$F149,0)+MAX((Expenses!DD$18-$AB153/12)*$AA153*$F149,0)))))</f>
        <v>0</v>
      </c>
      <c r="DG320" s="515">
        <f>IF(OR(DG$167&lt;=EOMONTH($E149,$R149*(1-$O149)),DG$167&gt;EOMONTH($E149,$P149*12*(1-$O149)+$Q149*12*$O149+$R149*(1-$O149))),0,IF($X149="NNN",SUM(Expenses!DE$14:DE$18)*$F149,IF($X149="FSG",0,IF($X149="MG",SUMPRODUCT(Expenses!DE$14:DE$18,$Z149:$Z153)*$F149,MAX((Expenses!DE$15-$AB149/12)*$AA149*$F149,0)+MAX((Expenses!DE$14-$AB150/12)*$AA150*$F149,0)+MAX((Expenses!DE$17-$AB151/12)*$AA151*$F149,0)+MAX((Expenses!DE$16-$AB152/12)*$AA152*$F149,0)+MAX((Expenses!DE$18-$AB153/12)*$AA153*$F149,0)))))</f>
        <v>0</v>
      </c>
      <c r="DH320" s="515">
        <f>IF(OR(DH$167&lt;=EOMONTH($E149,$R149*(1-$O149)),DH$167&gt;EOMONTH($E149,$P149*12*(1-$O149)+$Q149*12*$O149+$R149*(1-$O149))),0,IF($X149="NNN",SUM(Expenses!DF$14:DF$18)*$F149,IF($X149="FSG",0,IF($X149="MG",SUMPRODUCT(Expenses!DF$14:DF$18,$Z149:$Z153)*$F149,MAX((Expenses!DF$15-$AB149/12)*$AA149*$F149,0)+MAX((Expenses!DF$14-$AB150/12)*$AA150*$F149,0)+MAX((Expenses!DF$17-$AB151/12)*$AA151*$F149,0)+MAX((Expenses!DF$16-$AB152/12)*$AA152*$F149,0)+MAX((Expenses!DF$18-$AB153/12)*$AA153*$F149,0)))))</f>
        <v>0</v>
      </c>
      <c r="DI320" s="515">
        <f>IF(OR(DI$167&lt;=EOMONTH($E149,$R149*(1-$O149)),DI$167&gt;EOMONTH($E149,$P149*12*(1-$O149)+$Q149*12*$O149+$R149*(1-$O149))),0,IF($X149="NNN",SUM(Expenses!DG$14:DG$18)*$F149,IF($X149="FSG",0,IF($X149="MG",SUMPRODUCT(Expenses!DG$14:DG$18,$Z149:$Z153)*$F149,MAX((Expenses!DG$15-$AB149/12)*$AA149*$F149,0)+MAX((Expenses!DG$14-$AB150/12)*$AA150*$F149,0)+MAX((Expenses!DG$17-$AB151/12)*$AA151*$F149,0)+MAX((Expenses!DG$16-$AB152/12)*$AA152*$F149,0)+MAX((Expenses!DG$18-$AB153/12)*$AA153*$F149,0)))))</f>
        <v>0</v>
      </c>
      <c r="DJ320" s="515">
        <f>IF(OR(DJ$167&lt;=EOMONTH($E149,$R149*(1-$O149)),DJ$167&gt;EOMONTH($E149,$P149*12*(1-$O149)+$Q149*12*$O149+$R149*(1-$O149))),0,IF($X149="NNN",SUM(Expenses!DH$14:DH$18)*$F149,IF($X149="FSG",0,IF($X149="MG",SUMPRODUCT(Expenses!DH$14:DH$18,$Z149:$Z153)*$F149,MAX((Expenses!DH$15-$AB149/12)*$AA149*$F149,0)+MAX((Expenses!DH$14-$AB150/12)*$AA150*$F149,0)+MAX((Expenses!DH$17-$AB151/12)*$AA151*$F149,0)+MAX((Expenses!DH$16-$AB152/12)*$AA152*$F149,0)+MAX((Expenses!DH$18-$AB153/12)*$AA153*$F149,0)))))</f>
        <v>0</v>
      </c>
      <c r="DK320" s="515">
        <f>IF(OR(DK$167&lt;=EOMONTH($E149,$R149*(1-$O149)),DK$167&gt;EOMONTH($E149,$P149*12*(1-$O149)+$Q149*12*$O149+$R149*(1-$O149))),0,IF($X149="NNN",SUM(Expenses!DI$14:DI$18)*$F149,IF($X149="FSG",0,IF($X149="MG",SUMPRODUCT(Expenses!DI$14:DI$18,$Z149:$Z153)*$F149,MAX((Expenses!DI$15-$AB149/12)*$AA149*$F149,0)+MAX((Expenses!DI$14-$AB150/12)*$AA150*$F149,0)+MAX((Expenses!DI$17-$AB151/12)*$AA151*$F149,0)+MAX((Expenses!DI$16-$AB152/12)*$AA152*$F149,0)+MAX((Expenses!DI$18-$AB153/12)*$AA153*$F149,0)))))</f>
        <v>0</v>
      </c>
      <c r="DL320" s="515">
        <f>IF(OR(DL$167&lt;=EOMONTH($E149,$R149*(1-$O149)),DL$167&gt;EOMONTH($E149,$P149*12*(1-$O149)+$Q149*12*$O149+$R149*(1-$O149))),0,IF($X149="NNN",SUM(Expenses!DJ$14:DJ$18)*$F149,IF($X149="FSG",0,IF($X149="MG",SUMPRODUCT(Expenses!DJ$14:DJ$18,$Z149:$Z153)*$F149,MAX((Expenses!DJ$15-$AB149/12)*$AA149*$F149,0)+MAX((Expenses!DJ$14-$AB150/12)*$AA150*$F149,0)+MAX((Expenses!DJ$17-$AB151/12)*$AA151*$F149,0)+MAX((Expenses!DJ$16-$AB152/12)*$AA152*$F149,0)+MAX((Expenses!DJ$18-$AB153/12)*$AA153*$F149,0)))))</f>
        <v>0</v>
      </c>
      <c r="DM320" s="515">
        <f>IF(OR(DM$167&lt;=EOMONTH($E149,$R149*(1-$O149)),DM$167&gt;EOMONTH($E149,$P149*12*(1-$O149)+$Q149*12*$O149+$R149*(1-$O149))),0,IF($X149="NNN",SUM(Expenses!DK$14:DK$18)*$F149,IF($X149="FSG",0,IF($X149="MG",SUMPRODUCT(Expenses!DK$14:DK$18,$Z149:$Z153)*$F149,MAX((Expenses!DK$15-$AB149/12)*$AA149*$F149,0)+MAX((Expenses!DK$14-$AB150/12)*$AA150*$F149,0)+MAX((Expenses!DK$17-$AB151/12)*$AA151*$F149,0)+MAX((Expenses!DK$16-$AB152/12)*$AA152*$F149,0)+MAX((Expenses!DK$18-$AB153/12)*$AA153*$F149,0)))))</f>
        <v>0</v>
      </c>
      <c r="DN320" s="515">
        <f>IF(OR(DN$167&lt;=EOMONTH($E149,$R149*(1-$O149)),DN$167&gt;EOMONTH($E149,$P149*12*(1-$O149)+$Q149*12*$O149+$R149*(1-$O149))),0,IF($X149="NNN",SUM(Expenses!DL$14:DL$18)*$F149,IF($X149="FSG",0,IF($X149="MG",SUMPRODUCT(Expenses!DL$14:DL$18,$Z149:$Z153)*$F149,MAX((Expenses!DL$15-$AB149/12)*$AA149*$F149,0)+MAX((Expenses!DL$14-$AB150/12)*$AA150*$F149,0)+MAX((Expenses!DL$17-$AB151/12)*$AA151*$F149,0)+MAX((Expenses!DL$16-$AB152/12)*$AA152*$F149,0)+MAX((Expenses!DL$18-$AB153/12)*$AA153*$F149,0)))))</f>
        <v>0</v>
      </c>
      <c r="DO320" s="515">
        <f>IF(OR(DO$167&lt;=EOMONTH($E149,$R149*(1-$O149)),DO$167&gt;EOMONTH($E149,$P149*12*(1-$O149)+$Q149*12*$O149+$R149*(1-$O149))),0,IF($X149="NNN",SUM(Expenses!DM$14:DM$18)*$F149,IF($X149="FSG",0,IF($X149="MG",SUMPRODUCT(Expenses!DM$14:DM$18,$Z149:$Z153)*$F149,MAX((Expenses!DM$15-$AB149/12)*$AA149*$F149,0)+MAX((Expenses!DM$14-$AB150/12)*$AA150*$F149,0)+MAX((Expenses!DM$17-$AB151/12)*$AA151*$F149,0)+MAX((Expenses!DM$16-$AB152/12)*$AA152*$F149,0)+MAX((Expenses!DM$18-$AB153/12)*$AA153*$F149,0)))))</f>
        <v>0</v>
      </c>
      <c r="DP320" s="515">
        <f>IF(OR(DP$167&lt;=EOMONTH($E149,$R149*(1-$O149)),DP$167&gt;EOMONTH($E149,$P149*12*(1-$O149)+$Q149*12*$O149+$R149*(1-$O149))),0,IF($X149="NNN",SUM(Expenses!DN$14:DN$18)*$F149,IF($X149="FSG",0,IF($X149="MG",SUMPRODUCT(Expenses!DN$14:DN$18,$Z149:$Z153)*$F149,MAX((Expenses!DN$15-$AB149/12)*$AA149*$F149,0)+MAX((Expenses!DN$14-$AB150/12)*$AA150*$F149,0)+MAX((Expenses!DN$17-$AB151/12)*$AA151*$F149,0)+MAX((Expenses!DN$16-$AB152/12)*$AA152*$F149,0)+MAX((Expenses!DN$18-$AB153/12)*$AA153*$F149,0)))))</f>
        <v>0</v>
      </c>
      <c r="DQ320" s="515">
        <f>IF(OR(DQ$167&lt;=EOMONTH($E149,$R149*(1-$O149)),DQ$167&gt;EOMONTH($E149,$P149*12*(1-$O149)+$Q149*12*$O149+$R149*(1-$O149))),0,IF($X149="NNN",SUM(Expenses!DO$14:DO$18)*$F149,IF($X149="FSG",0,IF($X149="MG",SUMPRODUCT(Expenses!DO$14:DO$18,$Z149:$Z153)*$F149,MAX((Expenses!DO$15-$AB149/12)*$AA149*$F149,0)+MAX((Expenses!DO$14-$AB150/12)*$AA150*$F149,0)+MAX((Expenses!DO$17-$AB151/12)*$AA151*$F149,0)+MAX((Expenses!DO$16-$AB152/12)*$AA152*$F149,0)+MAX((Expenses!DO$18-$AB153/12)*$AA153*$F149,0)))))</f>
        <v>0</v>
      </c>
      <c r="DR320" s="515">
        <f>IF(OR(DR$167&lt;=EOMONTH($E149,$R149*(1-$O149)),DR$167&gt;EOMONTH($E149,$P149*12*(1-$O149)+$Q149*12*$O149+$R149*(1-$O149))),0,IF($X149="NNN",SUM(Expenses!DP$14:DP$18)*$F149,IF($X149="FSG",0,IF($X149="MG",SUMPRODUCT(Expenses!DP$14:DP$18,$Z149:$Z153)*$F149,MAX((Expenses!DP$15-$AB149/12)*$AA149*$F149,0)+MAX((Expenses!DP$14-$AB150/12)*$AA150*$F149,0)+MAX((Expenses!DP$17-$AB151/12)*$AA151*$F149,0)+MAX((Expenses!DP$16-$AB152/12)*$AA152*$F149,0)+MAX((Expenses!DP$18-$AB153/12)*$AA153*$F149,0)))))</f>
        <v>0</v>
      </c>
      <c r="DS320" s="515">
        <f>IF(OR(DS$167&lt;=EOMONTH($E149,$R149*(1-$O149)),DS$167&gt;EOMONTH($E149,$P149*12*(1-$O149)+$Q149*12*$O149+$R149*(1-$O149))),0,IF($X149="NNN",SUM(Expenses!DQ$14:DQ$18)*$F149,IF($X149="FSG",0,IF($X149="MG",SUMPRODUCT(Expenses!DQ$14:DQ$18,$Z149:$Z153)*$F149,MAX((Expenses!DQ$15-$AB149/12)*$AA149*$F149,0)+MAX((Expenses!DQ$14-$AB150/12)*$AA150*$F149,0)+MAX((Expenses!DQ$17-$AB151/12)*$AA151*$F149,0)+MAX((Expenses!DQ$16-$AB152/12)*$AA152*$F149,0)+MAX((Expenses!DQ$18-$AB153/12)*$AA153*$F149,0)))))</f>
        <v>0</v>
      </c>
      <c r="DT320" s="515">
        <f>IF(OR(DT$167&lt;=EOMONTH($E149,$R149*(1-$O149)),DT$167&gt;EOMONTH($E149,$P149*12*(1-$O149)+$Q149*12*$O149+$R149*(1-$O149))),0,IF($X149="NNN",SUM(Expenses!DR$14:DR$18)*$F149,IF($X149="FSG",0,IF($X149="MG",SUMPRODUCT(Expenses!DR$14:DR$18,$Z149:$Z153)*$F149,MAX((Expenses!DR$15-$AB149/12)*$AA149*$F149,0)+MAX((Expenses!DR$14-$AB150/12)*$AA150*$F149,0)+MAX((Expenses!DR$17-$AB151/12)*$AA151*$F149,0)+MAX((Expenses!DR$16-$AB152/12)*$AA152*$F149,0)+MAX((Expenses!DR$18-$AB153/12)*$AA153*$F149,0)))))</f>
        <v>0</v>
      </c>
      <c r="DU320" s="515">
        <f>IF(OR(DU$167&lt;=EOMONTH($E149,$R149*(1-$O149)),DU$167&gt;EOMONTH($E149,$P149*12*(1-$O149)+$Q149*12*$O149+$R149*(1-$O149))),0,IF($X149="NNN",SUM(Expenses!DS$14:DS$18)*$F149,IF($X149="FSG",0,IF($X149="MG",SUMPRODUCT(Expenses!DS$14:DS$18,$Z149:$Z153)*$F149,MAX((Expenses!DS$15-$AB149/12)*$AA149*$F149,0)+MAX((Expenses!DS$14-$AB150/12)*$AA150*$F149,0)+MAX((Expenses!DS$17-$AB151/12)*$AA151*$F149,0)+MAX((Expenses!DS$16-$AB152/12)*$AA152*$F149,0)+MAX((Expenses!DS$18-$AB153/12)*$AA153*$F149,0)))))</f>
        <v>0</v>
      </c>
      <c r="DV320" s="515">
        <f>IF(OR(DV$167&lt;=EOMONTH($E149,$R149*(1-$O149)),DV$167&gt;EOMONTH($E149,$P149*12*(1-$O149)+$Q149*12*$O149+$R149*(1-$O149))),0,IF($X149="NNN",SUM(Expenses!DT$14:DT$18)*$F149,IF($X149="FSG",0,IF($X149="MG",SUMPRODUCT(Expenses!DT$14:DT$18,$Z149:$Z153)*$F149,MAX((Expenses!DT$15-$AB149/12)*$AA149*$F149,0)+MAX((Expenses!DT$14-$AB150/12)*$AA150*$F149,0)+MAX((Expenses!DT$17-$AB151/12)*$AA151*$F149,0)+MAX((Expenses!DT$16-$AB152/12)*$AA152*$F149,0)+MAX((Expenses!DT$18-$AB153/12)*$AA153*$F149,0)))))</f>
        <v>0</v>
      </c>
      <c r="DW320" s="515">
        <f>IF(OR(DW$167&lt;=EOMONTH($E149,$R149*(1-$O149)),DW$167&gt;EOMONTH($E149,$P149*12*(1-$O149)+$Q149*12*$O149+$R149*(1-$O149))),0,IF($X149="NNN",SUM(Expenses!DU$14:DU$18)*$F149,IF($X149="FSG",0,IF($X149="MG",SUMPRODUCT(Expenses!DU$14:DU$18,$Z149:$Z153)*$F149,MAX((Expenses!DU$15-$AB149/12)*$AA149*$F149,0)+MAX((Expenses!DU$14-$AB150/12)*$AA150*$F149,0)+MAX((Expenses!DU$17-$AB151/12)*$AA151*$F149,0)+MAX((Expenses!DU$16-$AB152/12)*$AA152*$F149,0)+MAX((Expenses!DU$18-$AB153/12)*$AA153*$F149,0)))))</f>
        <v>0</v>
      </c>
      <c r="DX320" s="515">
        <f>IF(OR(DX$167&lt;=EOMONTH($E149,$R149*(1-$O149)),DX$167&gt;EOMONTH($E149,$P149*12*(1-$O149)+$Q149*12*$O149+$R149*(1-$O149))),0,IF($X149="NNN",SUM(Expenses!DV$14:DV$18)*$F149,IF($X149="FSG",0,IF($X149="MG",SUMPRODUCT(Expenses!DV$14:DV$18,$Z149:$Z153)*$F149,MAX((Expenses!DV$15-$AB149/12)*$AA149*$F149,0)+MAX((Expenses!DV$14-$AB150/12)*$AA150*$F149,0)+MAX((Expenses!DV$17-$AB151/12)*$AA151*$F149,0)+MAX((Expenses!DV$16-$AB152/12)*$AA152*$F149,0)+MAX((Expenses!DV$18-$AB153/12)*$AA153*$F149,0)))))</f>
        <v>0</v>
      </c>
      <c r="DY320" s="515">
        <f>IF(OR(DY$167&lt;=EOMONTH($E149,$R149*(1-$O149)),DY$167&gt;EOMONTH($E149,$P149*12*(1-$O149)+$Q149*12*$O149+$R149*(1-$O149))),0,IF($X149="NNN",SUM(Expenses!DW$14:DW$18)*$F149,IF($X149="FSG",0,IF($X149="MG",SUMPRODUCT(Expenses!DW$14:DW$18,$Z149:$Z153)*$F149,MAX((Expenses!DW$15-$AB149/12)*$AA149*$F149,0)+MAX((Expenses!DW$14-$AB150/12)*$AA150*$F149,0)+MAX((Expenses!DW$17-$AB151/12)*$AA151*$F149,0)+MAX((Expenses!DW$16-$AB152/12)*$AA152*$F149,0)+MAX((Expenses!DW$18-$AB153/12)*$AA153*$F149,0)))))</f>
        <v>0</v>
      </c>
      <c r="DZ320" s="515">
        <f>IF(OR(DZ$167&lt;=EOMONTH($E149,$R149*(1-$O149)),DZ$167&gt;EOMONTH($E149,$P149*12*(1-$O149)+$Q149*12*$O149+$R149*(1-$O149))),0,IF($X149="NNN",SUM(Expenses!DX$14:DX$18)*$F149,IF($X149="FSG",0,IF($X149="MG",SUMPRODUCT(Expenses!DX$14:DX$18,$Z149:$Z153)*$F149,MAX((Expenses!DX$15-$AB149/12)*$AA149*$F149,0)+MAX((Expenses!DX$14-$AB150/12)*$AA150*$F149,0)+MAX((Expenses!DX$17-$AB151/12)*$AA151*$F149,0)+MAX((Expenses!DX$16-$AB152/12)*$AA152*$F149,0)+MAX((Expenses!DX$18-$AB153/12)*$AA153*$F149,0)))))</f>
        <v>0</v>
      </c>
      <c r="EA320" s="515">
        <f>IF(OR(EA$167&lt;=EOMONTH($E149,$R149*(1-$O149)),EA$167&gt;EOMONTH($E149,$P149*12*(1-$O149)+$Q149*12*$O149+$R149*(1-$O149))),0,IF($X149="NNN",SUM(Expenses!DY$14:DY$18)*$F149,IF($X149="FSG",0,IF($X149="MG",SUMPRODUCT(Expenses!DY$14:DY$18,$Z149:$Z153)*$F149,MAX((Expenses!DY$15-$AB149/12)*$AA149*$F149,0)+MAX((Expenses!DY$14-$AB150/12)*$AA150*$F149,0)+MAX((Expenses!DY$17-$AB151/12)*$AA151*$F149,0)+MAX((Expenses!DY$16-$AB152/12)*$AA152*$F149,0)+MAX((Expenses!DY$18-$AB153/12)*$AA153*$F149,0)))))</f>
        <v>0</v>
      </c>
      <c r="EB320" s="515">
        <f>IF(OR(EB$167&lt;=EOMONTH($E149,$R149*(1-$O149)),EB$167&gt;EOMONTH($E149,$P149*12*(1-$O149)+$Q149*12*$O149+$R149*(1-$O149))),0,IF($X149="NNN",SUM(Expenses!DZ$14:DZ$18)*$F149,IF($X149="FSG",0,IF($X149="MG",SUMPRODUCT(Expenses!DZ$14:DZ$18,$Z149:$Z153)*$F149,MAX((Expenses!DZ$15-$AB149/12)*$AA149*$F149,0)+MAX((Expenses!DZ$14-$AB150/12)*$AA150*$F149,0)+MAX((Expenses!DZ$17-$AB151/12)*$AA151*$F149,0)+MAX((Expenses!DZ$16-$AB152/12)*$AA152*$F149,0)+MAX((Expenses!DZ$18-$AB153/12)*$AA153*$F149,0)))))</f>
        <v>0</v>
      </c>
      <c r="EC320" s="515">
        <f>IF(OR(EC$167&lt;=EOMONTH($E149,$R149*(1-$O149)),EC$167&gt;EOMONTH($E149,$P149*12*(1-$O149)+$Q149*12*$O149+$R149*(1-$O149))),0,IF($X149="NNN",SUM(Expenses!EA$14:EA$18)*$F149,IF($X149="FSG",0,IF($X149="MG",SUMPRODUCT(Expenses!EA$14:EA$18,$Z149:$Z153)*$F149,MAX((Expenses!EA$15-$AB149/12)*$AA149*$F149,0)+MAX((Expenses!EA$14-$AB150/12)*$AA150*$F149,0)+MAX((Expenses!EA$17-$AB151/12)*$AA151*$F149,0)+MAX((Expenses!EA$16-$AB152/12)*$AA152*$F149,0)+MAX((Expenses!EA$18-$AB153/12)*$AA153*$F149,0)))))</f>
        <v>0</v>
      </c>
      <c r="ED320" s="515">
        <f>IF(OR(ED$167&lt;=EOMONTH($E149,$R149*(1-$O149)),ED$167&gt;EOMONTH($E149,$P149*12*(1-$O149)+$Q149*12*$O149+$R149*(1-$O149))),0,IF($X149="NNN",SUM(Expenses!EB$14:EB$18)*$F149,IF($X149="FSG",0,IF($X149="MG",SUMPRODUCT(Expenses!EB$14:EB$18,$Z149:$Z153)*$F149,MAX((Expenses!EB$15-$AB149/12)*$AA149*$F149,0)+MAX((Expenses!EB$14-$AB150/12)*$AA150*$F149,0)+MAX((Expenses!EB$17-$AB151/12)*$AA151*$F149,0)+MAX((Expenses!EB$16-$AB152/12)*$AA152*$F149,0)+MAX((Expenses!EB$18-$AB153/12)*$AA153*$F149,0)))))</f>
        <v>0</v>
      </c>
      <c r="EE320" s="515">
        <f>IF(OR(EE$167&lt;=EOMONTH($E149,$R149*(1-$O149)),EE$167&gt;EOMONTH($E149,$P149*12*(1-$O149)+$Q149*12*$O149+$R149*(1-$O149))),0,IF($X149="NNN",SUM(Expenses!EC$14:EC$18)*$F149,IF($X149="FSG",0,IF($X149="MG",SUMPRODUCT(Expenses!EC$14:EC$18,$Z149:$Z153)*$F149,MAX((Expenses!EC$15-$AB149/12)*$AA149*$F149,0)+MAX((Expenses!EC$14-$AB150/12)*$AA150*$F149,0)+MAX((Expenses!EC$17-$AB151/12)*$AA151*$F149,0)+MAX((Expenses!EC$16-$AB152/12)*$AA152*$F149,0)+MAX((Expenses!EC$18-$AB153/12)*$AA153*$F149,0)))))</f>
        <v>0</v>
      </c>
      <c r="EF320" s="515">
        <f>IF(OR(EF$167&lt;=EOMONTH($E149,$R149*(1-$O149)),EF$167&gt;EOMONTH($E149,$P149*12*(1-$O149)+$Q149*12*$O149+$R149*(1-$O149))),0,IF($X149="NNN",SUM(Expenses!ED$14:ED$18)*$F149,IF($X149="FSG",0,IF($X149="MG",SUMPRODUCT(Expenses!ED$14:ED$18,$Z149:$Z153)*$F149,MAX((Expenses!ED$15-$AB149/12)*$AA149*$F149,0)+MAX((Expenses!ED$14-$AB150/12)*$AA150*$F149,0)+MAX((Expenses!ED$17-$AB151/12)*$AA151*$F149,0)+MAX((Expenses!ED$16-$AB152/12)*$AA152*$F149,0)+MAX((Expenses!ED$18-$AB153/12)*$AA153*$F149,0)))))</f>
        <v>0</v>
      </c>
      <c r="EG320" s="515">
        <f>IF(OR(EG$167&lt;=EOMONTH($E149,$R149*(1-$O149)),EG$167&gt;EOMONTH($E149,$P149*12*(1-$O149)+$Q149*12*$O149+$R149*(1-$O149))),0,IF($X149="NNN",SUM(Expenses!EE$14:EE$18)*$F149,IF($X149="FSG",0,IF($X149="MG",SUMPRODUCT(Expenses!EE$14:EE$18,$Z149:$Z153)*$F149,MAX((Expenses!EE$15-$AB149/12)*$AA149*$F149,0)+MAX((Expenses!EE$14-$AB150/12)*$AA150*$F149,0)+MAX((Expenses!EE$17-$AB151/12)*$AA151*$F149,0)+MAX((Expenses!EE$16-$AB152/12)*$AA152*$F149,0)+MAX((Expenses!EE$18-$AB153/12)*$AA153*$F149,0)))))</f>
        <v>0</v>
      </c>
      <c r="EH320" s="515">
        <f>IF(OR(EH$167&lt;=EOMONTH($E149,$R149*(1-$O149)),EH$167&gt;EOMONTH($E149,$P149*12*(1-$O149)+$Q149*12*$O149+$R149*(1-$O149))),0,IF($X149="NNN",SUM(Expenses!EF$14:EF$18)*$F149,IF($X149="FSG",0,IF($X149="MG",SUMPRODUCT(Expenses!EF$14:EF$18,$Z149:$Z153)*$F149,MAX((Expenses!EF$15-$AB149/12)*$AA149*$F149,0)+MAX((Expenses!EF$14-$AB150/12)*$AA150*$F149,0)+MAX((Expenses!EF$17-$AB151/12)*$AA151*$F149,0)+MAX((Expenses!EF$16-$AB152/12)*$AA152*$F149,0)+MAX((Expenses!EF$18-$AB153/12)*$AA153*$F149,0)))))</f>
        <v>0</v>
      </c>
      <c r="EI320" s="515">
        <f>IF(OR(EI$167&lt;=EOMONTH($E149,$R149*(1-$O149)),EI$167&gt;EOMONTH($E149,$P149*12*(1-$O149)+$Q149*12*$O149+$R149*(1-$O149))),0,IF($X149="NNN",SUM(Expenses!EG$14:EG$18)*$F149,IF($X149="FSG",0,IF($X149="MG",SUMPRODUCT(Expenses!EG$14:EG$18,$Z149:$Z153)*$F149,MAX((Expenses!EG$15-$AB149/12)*$AA149*$F149,0)+MAX((Expenses!EG$14-$AB150/12)*$AA150*$F149,0)+MAX((Expenses!EG$17-$AB151/12)*$AA151*$F149,0)+MAX((Expenses!EG$16-$AB152/12)*$AA152*$F149,0)+MAX((Expenses!EG$18-$AB153/12)*$AA153*$F149,0)))))</f>
        <v>0</v>
      </c>
      <c r="EJ320" s="515">
        <f>IF(OR(EJ$167&lt;=EOMONTH($E149,$R149*(1-$O149)),EJ$167&gt;EOMONTH($E149,$P149*12*(1-$O149)+$Q149*12*$O149+$R149*(1-$O149))),0,IF($X149="NNN",SUM(Expenses!EH$14:EH$18)*$F149,IF($X149="FSG",0,IF($X149="MG",SUMPRODUCT(Expenses!EH$14:EH$18,$Z149:$Z153)*$F149,MAX((Expenses!EH$15-$AB149/12)*$AA149*$F149,0)+MAX((Expenses!EH$14-$AB150/12)*$AA150*$F149,0)+MAX((Expenses!EH$17-$AB151/12)*$AA151*$F149,0)+MAX((Expenses!EH$16-$AB152/12)*$AA152*$F149,0)+MAX((Expenses!EH$18-$AB153/12)*$AA153*$F149,0)))))</f>
        <v>0</v>
      </c>
      <c r="EK320" s="515">
        <f>IF(OR(EK$167&lt;=EOMONTH($E149,$R149*(1-$O149)),EK$167&gt;EOMONTH($E149,$P149*12*(1-$O149)+$Q149*12*$O149+$R149*(1-$O149))),0,IF($X149="NNN",SUM(Expenses!EI$14:EI$18)*$F149,IF($X149="FSG",0,IF($X149="MG",SUMPRODUCT(Expenses!EI$14:EI$18,$Z149:$Z153)*$F149,MAX((Expenses!EI$15-$AB149/12)*$AA149*$F149,0)+MAX((Expenses!EI$14-$AB150/12)*$AA150*$F149,0)+MAX((Expenses!EI$17-$AB151/12)*$AA151*$F149,0)+MAX((Expenses!EI$16-$AB152/12)*$AA152*$F149,0)+MAX((Expenses!EI$18-$AB153/12)*$AA153*$F149,0)))))</f>
        <v>0</v>
      </c>
      <c r="EL320" s="515">
        <f>IF(OR(EL$167&lt;=EOMONTH($E149,$R149*(1-$O149)),EL$167&gt;EOMONTH($E149,$P149*12*(1-$O149)+$Q149*12*$O149+$R149*(1-$O149))),0,IF($X149="NNN",SUM(Expenses!EJ$14:EJ$18)*$F149,IF($X149="FSG",0,IF($X149="MG",SUMPRODUCT(Expenses!EJ$14:EJ$18,$Z149:$Z153)*$F149,MAX((Expenses!EJ$15-$AB149/12)*$AA149*$F149,0)+MAX((Expenses!EJ$14-$AB150/12)*$AA150*$F149,0)+MAX((Expenses!EJ$17-$AB151/12)*$AA151*$F149,0)+MAX((Expenses!EJ$16-$AB152/12)*$AA152*$F149,0)+MAX((Expenses!EJ$18-$AB153/12)*$AA153*$F149,0)))))</f>
        <v>0</v>
      </c>
      <c r="EM320" s="515">
        <f>IF(OR(EM$167&lt;=EOMONTH($E149,$R149*(1-$O149)),EM$167&gt;EOMONTH($E149,$P149*12*(1-$O149)+$Q149*12*$O149+$R149*(1-$O149))),0,IF($X149="NNN",SUM(Expenses!EK$14:EK$18)*$F149,IF($X149="FSG",0,IF($X149="MG",SUMPRODUCT(Expenses!EK$14:EK$18,$Z149:$Z153)*$F149,MAX((Expenses!EK$15-$AB149/12)*$AA149*$F149,0)+MAX((Expenses!EK$14-$AB150/12)*$AA150*$F149,0)+MAX((Expenses!EK$17-$AB151/12)*$AA151*$F149,0)+MAX((Expenses!EK$16-$AB152/12)*$AA152*$F149,0)+MAX((Expenses!EK$18-$AB153/12)*$AA153*$F149,0)))))</f>
        <v>0</v>
      </c>
      <c r="EN320" s="515">
        <f>IF(OR(EN$167&lt;=EOMONTH($E149,$R149*(1-$O149)),EN$167&gt;EOMONTH($E149,$P149*12*(1-$O149)+$Q149*12*$O149+$R149*(1-$O149))),0,IF($X149="NNN",SUM(Expenses!EL$14:EL$18)*$F149,IF($X149="FSG",0,IF($X149="MG",SUMPRODUCT(Expenses!EL$14:EL$18,$Z149:$Z153)*$F149,MAX((Expenses!EL$15-$AB149/12)*$AA149*$F149,0)+MAX((Expenses!EL$14-$AB150/12)*$AA150*$F149,0)+MAX((Expenses!EL$17-$AB151/12)*$AA151*$F149,0)+MAX((Expenses!EL$16-$AB152/12)*$AA152*$F149,0)+MAX((Expenses!EL$18-$AB153/12)*$AA153*$F149,0)))))</f>
        <v>0</v>
      </c>
      <c r="EO320" s="515">
        <f>IF(OR(EO$167&lt;=EOMONTH($E149,$R149*(1-$O149)),EO$167&gt;EOMONTH($E149,$P149*12*(1-$O149)+$Q149*12*$O149+$R149*(1-$O149))),0,IF($X149="NNN",SUM(Expenses!EM$14:EM$18)*$F149,IF($X149="FSG",0,IF($X149="MG",SUMPRODUCT(Expenses!EM$14:EM$18,$Z149:$Z153)*$F149,MAX((Expenses!EM$15-$AB149/12)*$AA149*$F149,0)+MAX((Expenses!EM$14-$AB150/12)*$AA150*$F149,0)+MAX((Expenses!EM$17-$AB151/12)*$AA151*$F149,0)+MAX((Expenses!EM$16-$AB152/12)*$AA152*$F149,0)+MAX((Expenses!EM$18-$AB153/12)*$AA153*$F149,0)))))</f>
        <v>0</v>
      </c>
      <c r="EP320" s="515">
        <f>IF(OR(EP$167&lt;=EOMONTH($E149,$R149*(1-$O149)),EP$167&gt;EOMONTH($E149,$P149*12*(1-$O149)+$Q149*12*$O149+$R149*(1-$O149))),0,IF($X149="NNN",SUM(Expenses!EN$14:EN$18)*$F149,IF($X149="FSG",0,IF($X149="MG",SUMPRODUCT(Expenses!EN$14:EN$18,$Z149:$Z153)*$F149,MAX((Expenses!EN$15-$AB149/12)*$AA149*$F149,0)+MAX((Expenses!EN$14-$AB150/12)*$AA150*$F149,0)+MAX((Expenses!EN$17-$AB151/12)*$AA151*$F149,0)+MAX((Expenses!EN$16-$AB152/12)*$AA152*$F149,0)+MAX((Expenses!EN$18-$AB153/12)*$AA153*$F149,0)))))</f>
        <v>0</v>
      </c>
      <c r="EQ320" s="515">
        <f>IF(OR(EQ$167&lt;=EOMONTH($E149,$R149*(1-$O149)),EQ$167&gt;EOMONTH($E149,$P149*12*(1-$O149)+$Q149*12*$O149+$R149*(1-$O149))),0,IF($X149="NNN",SUM(Expenses!EO$14:EO$18)*$F149,IF($X149="FSG",0,IF($X149="MG",SUMPRODUCT(Expenses!EO$14:EO$18,$Z149:$Z153)*$F149,MAX((Expenses!EO$15-$AB149/12)*$AA149*$F149,0)+MAX((Expenses!EO$14-$AB150/12)*$AA150*$F149,0)+MAX((Expenses!EO$17-$AB151/12)*$AA151*$F149,0)+MAX((Expenses!EO$16-$AB152/12)*$AA152*$F149,0)+MAX((Expenses!EO$18-$AB153/12)*$AA153*$F149,0)))))</f>
        <v>0</v>
      </c>
      <c r="ER320" s="515">
        <f>IF(OR(ER$167&lt;=EOMONTH($E149,$R149*(1-$O149)),ER$167&gt;EOMONTH($E149,$P149*12*(1-$O149)+$Q149*12*$O149+$R149*(1-$O149))),0,IF($X149="NNN",SUM(Expenses!EP$14:EP$18)*$F149,IF($X149="FSG",0,IF($X149="MG",SUMPRODUCT(Expenses!EP$14:EP$18,$Z149:$Z153)*$F149,MAX((Expenses!EP$15-$AB149/12)*$AA149*$F149,0)+MAX((Expenses!EP$14-$AB150/12)*$AA150*$F149,0)+MAX((Expenses!EP$17-$AB151/12)*$AA151*$F149,0)+MAX((Expenses!EP$16-$AB152/12)*$AA152*$F149,0)+MAX((Expenses!EP$18-$AB153/12)*$AA153*$F149,0)))))</f>
        <v>0</v>
      </c>
      <c r="ES320" s="515">
        <f>IF(OR(ES$167&lt;=EOMONTH($E149,$R149*(1-$O149)),ES$167&gt;EOMONTH($E149,$P149*12*(1-$O149)+$Q149*12*$O149+$R149*(1-$O149))),0,IF($X149="NNN",SUM(Expenses!EQ$14:EQ$18)*$F149,IF($X149="FSG",0,IF($X149="MG",SUMPRODUCT(Expenses!EQ$14:EQ$18,$Z149:$Z153)*$F149,MAX((Expenses!EQ$15-$AB149/12)*$AA149*$F149,0)+MAX((Expenses!EQ$14-$AB150/12)*$AA150*$F149,0)+MAX((Expenses!EQ$17-$AB151/12)*$AA151*$F149,0)+MAX((Expenses!EQ$16-$AB152/12)*$AA152*$F149,0)+MAX((Expenses!EQ$18-$AB153/12)*$AA153*$F149,0)))))</f>
        <v>0</v>
      </c>
      <c r="ET320" s="515">
        <f>IF(OR(ET$167&lt;=EOMONTH($E149,$R149*(1-$O149)),ET$167&gt;EOMONTH($E149,$P149*12*(1-$O149)+$Q149*12*$O149+$R149*(1-$O149))),0,IF($X149="NNN",SUM(Expenses!ER$14:ER$18)*$F149,IF($X149="FSG",0,IF($X149="MG",SUMPRODUCT(Expenses!ER$14:ER$18,$Z149:$Z153)*$F149,MAX((Expenses!ER$15-$AB149/12)*$AA149*$F149,0)+MAX((Expenses!ER$14-$AB150/12)*$AA150*$F149,0)+MAX((Expenses!ER$17-$AB151/12)*$AA151*$F149,0)+MAX((Expenses!ER$16-$AB152/12)*$AA152*$F149,0)+MAX((Expenses!ER$18-$AB153/12)*$AA153*$F149,0)))))</f>
        <v>0</v>
      </c>
      <c r="EU320" s="515">
        <f>IF(OR(EU$167&lt;=EOMONTH($E149,$R149*(1-$O149)),EU$167&gt;EOMONTH($E149,$P149*12*(1-$O149)+$Q149*12*$O149+$R149*(1-$O149))),0,IF($X149="NNN",SUM(Expenses!ES$14:ES$18)*$F149,IF($X149="FSG",0,IF($X149="MG",SUMPRODUCT(Expenses!ES$14:ES$18,$Z149:$Z153)*$F149,MAX((Expenses!ES$15-$AB149/12)*$AA149*$F149,0)+MAX((Expenses!ES$14-$AB150/12)*$AA150*$F149,0)+MAX((Expenses!ES$17-$AB151/12)*$AA151*$F149,0)+MAX((Expenses!ES$16-$AB152/12)*$AA152*$F149,0)+MAX((Expenses!ES$18-$AB153/12)*$AA153*$F149,0)))))</f>
        <v>0</v>
      </c>
      <c r="EV320" s="515">
        <f>IF(OR(EV$167&lt;=EOMONTH($E149,$R149*(1-$O149)),EV$167&gt;EOMONTH($E149,$P149*12*(1-$O149)+$Q149*12*$O149+$R149*(1-$O149))),0,IF($X149="NNN",SUM(Expenses!ET$14:ET$18)*$F149,IF($X149="FSG",0,IF($X149="MG",SUMPRODUCT(Expenses!ET$14:ET$18,$Z149:$Z153)*$F149,MAX((Expenses!ET$15-$AB149/12)*$AA149*$F149,0)+MAX((Expenses!ET$14-$AB150/12)*$AA150*$F149,0)+MAX((Expenses!ET$17-$AB151/12)*$AA151*$F149,0)+MAX((Expenses!ET$16-$AB152/12)*$AA152*$F149,0)+MAX((Expenses!ET$18-$AB153/12)*$AA153*$F149,0)))))</f>
        <v>0</v>
      </c>
      <c r="EW320" s="515">
        <f>IF(OR(EW$167&lt;=EOMONTH($E149,$R149*(1-$O149)),EW$167&gt;EOMONTH($E149,$P149*12*(1-$O149)+$Q149*12*$O149+$R149*(1-$O149))),0,IF($X149="NNN",SUM(Expenses!EU$14:EU$18)*$F149,IF($X149="FSG",0,IF($X149="MG",SUMPRODUCT(Expenses!EU$14:EU$18,$Z149:$Z153)*$F149,MAX((Expenses!EU$15-$AB149/12)*$AA149*$F149,0)+MAX((Expenses!EU$14-$AB150/12)*$AA150*$F149,0)+MAX((Expenses!EU$17-$AB151/12)*$AA151*$F149,0)+MAX((Expenses!EU$16-$AB152/12)*$AA152*$F149,0)+MAX((Expenses!EU$18-$AB153/12)*$AA153*$F149,0)))))</f>
        <v>0</v>
      </c>
      <c r="EX320" s="515">
        <f>IF(OR(EX$167&lt;=EOMONTH($E149,$R149*(1-$O149)),EX$167&gt;EOMONTH($E149,$P149*12*(1-$O149)+$Q149*12*$O149+$R149*(1-$O149))),0,IF($X149="NNN",SUM(Expenses!EV$14:EV$18)*$F149,IF($X149="FSG",0,IF($X149="MG",SUMPRODUCT(Expenses!EV$14:EV$18,$Z149:$Z153)*$F149,MAX((Expenses!EV$15-$AB149/12)*$AA149*$F149,0)+MAX((Expenses!EV$14-$AB150/12)*$AA150*$F149,0)+MAX((Expenses!EV$17-$AB151/12)*$AA151*$F149,0)+MAX((Expenses!EV$16-$AB152/12)*$AA152*$F149,0)+MAX((Expenses!EV$18-$AB153/12)*$AA153*$F149,0)))))</f>
        <v>0</v>
      </c>
      <c r="EY320" s="515">
        <f>IF(OR(EY$167&lt;=EOMONTH($E149,$R149*(1-$O149)),EY$167&gt;EOMONTH($E149,$P149*12*(1-$O149)+$Q149*12*$O149+$R149*(1-$O149))),0,IF($X149="NNN",SUM(Expenses!EW$14:EW$18)*$F149,IF($X149="FSG",0,IF($X149="MG",SUMPRODUCT(Expenses!EW$14:EW$18,$Z149:$Z153)*$F149,MAX((Expenses!EW$15-$AB149/12)*$AA149*$F149,0)+MAX((Expenses!EW$14-$AB150/12)*$AA150*$F149,0)+MAX((Expenses!EW$17-$AB151/12)*$AA151*$F149,0)+MAX((Expenses!EW$16-$AB152/12)*$AA152*$F149,0)+MAX((Expenses!EW$18-$AB153/12)*$AA153*$F149,0)))))</f>
        <v>0</v>
      </c>
      <c r="EZ320" s="515">
        <f>IF(OR(EZ$167&lt;=EOMONTH($E149,$R149*(1-$O149)),EZ$167&gt;EOMONTH($E149,$P149*12*(1-$O149)+$Q149*12*$O149+$R149*(1-$O149))),0,IF($X149="NNN",SUM(Expenses!EX$14:EX$18)*$F149,IF($X149="FSG",0,IF($X149="MG",SUMPRODUCT(Expenses!EX$14:EX$18,$Z149:$Z153)*$F149,MAX((Expenses!EX$15-$AB149/12)*$AA149*$F149,0)+MAX((Expenses!EX$14-$AB150/12)*$AA150*$F149,0)+MAX((Expenses!EX$17-$AB151/12)*$AA151*$F149,0)+MAX((Expenses!EX$16-$AB152/12)*$AA152*$F149,0)+MAX((Expenses!EX$18-$AB153/12)*$AA153*$F149,0)))))</f>
        <v>0</v>
      </c>
      <c r="FA320" s="515">
        <f>IF(OR(FA$167&lt;=EOMONTH($E149,$R149*(1-$O149)),FA$167&gt;EOMONTH($E149,$P149*12*(1-$O149)+$Q149*12*$O149+$R149*(1-$O149))),0,IF($X149="NNN",SUM(Expenses!EY$14:EY$18)*$F149,IF($X149="FSG",0,IF($X149="MG",SUMPRODUCT(Expenses!EY$14:EY$18,$Z149:$Z153)*$F149,MAX((Expenses!EY$15-$AB149/12)*$AA149*$F149,0)+MAX((Expenses!EY$14-$AB150/12)*$AA150*$F149,0)+MAX((Expenses!EY$17-$AB151/12)*$AA151*$F149,0)+MAX((Expenses!EY$16-$AB152/12)*$AA152*$F149,0)+MAX((Expenses!EY$18-$AB153/12)*$AA153*$F149,0)))))</f>
        <v>0</v>
      </c>
      <c r="FB320" s="515">
        <f>IF(OR(FB$167&lt;=EOMONTH($E149,$R149*(1-$O149)),FB$167&gt;EOMONTH($E149,$P149*12*(1-$O149)+$Q149*12*$O149+$R149*(1-$O149))),0,IF($X149="NNN",SUM(Expenses!EZ$14:EZ$18)*$F149,IF($X149="FSG",0,IF($X149="MG",SUMPRODUCT(Expenses!EZ$14:EZ$18,$Z149:$Z153)*$F149,MAX((Expenses!EZ$15-$AB149/12)*$AA149*$F149,0)+MAX((Expenses!EZ$14-$AB150/12)*$AA150*$F149,0)+MAX((Expenses!EZ$17-$AB151/12)*$AA151*$F149,0)+MAX((Expenses!EZ$16-$AB152/12)*$AA152*$F149,0)+MAX((Expenses!EZ$18-$AB153/12)*$AA153*$F149,0)))))</f>
        <v>0</v>
      </c>
      <c r="FC320" s="515">
        <f>IF(OR(FC$167&lt;=EOMONTH($E149,$R149*(1-$O149)),FC$167&gt;EOMONTH($E149,$P149*12*(1-$O149)+$Q149*12*$O149+$R149*(1-$O149))),0,IF($X149="NNN",SUM(Expenses!FA$14:FA$18)*$F149,IF($X149="FSG",0,IF($X149="MG",SUMPRODUCT(Expenses!FA$14:FA$18,$Z149:$Z153)*$F149,MAX((Expenses!FA$15-$AB149/12)*$AA149*$F149,0)+MAX((Expenses!FA$14-$AB150/12)*$AA150*$F149,0)+MAX((Expenses!FA$17-$AB151/12)*$AA151*$F149,0)+MAX((Expenses!FA$16-$AB152/12)*$AA152*$F149,0)+MAX((Expenses!FA$18-$AB153/12)*$AA153*$F149,0)))))</f>
        <v>0</v>
      </c>
      <c r="FD320" s="515">
        <f>IF(OR(FD$167&lt;=EOMONTH($E149,$R149*(1-$O149)),FD$167&gt;EOMONTH($E149,$P149*12*(1-$O149)+$Q149*12*$O149+$R149*(1-$O149))),0,IF($X149="NNN",SUM(Expenses!FB$14:FB$18)*$F149,IF($X149="FSG",0,IF($X149="MG",SUMPRODUCT(Expenses!FB$14:FB$18,$Z149:$Z153)*$F149,MAX((Expenses!FB$15-$AB149/12)*$AA149*$F149,0)+MAX((Expenses!FB$14-$AB150/12)*$AA150*$F149,0)+MAX((Expenses!FB$17-$AB151/12)*$AA151*$F149,0)+MAX((Expenses!FB$16-$AB152/12)*$AA152*$F149,0)+MAX((Expenses!FB$18-$AB153/12)*$AA153*$F149,0)))))</f>
        <v>0</v>
      </c>
      <c r="FE320" s="515">
        <f>IF(OR(FE$167&lt;=EOMONTH($E149,$R149*(1-$O149)),FE$167&gt;EOMONTH($E149,$P149*12*(1-$O149)+$Q149*12*$O149+$R149*(1-$O149))),0,IF($X149="NNN",SUM(Expenses!FC$14:FC$18)*$F149,IF($X149="FSG",0,IF($X149="MG",SUMPRODUCT(Expenses!FC$14:FC$18,$Z149:$Z153)*$F149,MAX((Expenses!FC$15-$AB149/12)*$AA149*$F149,0)+MAX((Expenses!FC$14-$AB150/12)*$AA150*$F149,0)+MAX((Expenses!FC$17-$AB151/12)*$AA151*$F149,0)+MAX((Expenses!FC$16-$AB152/12)*$AA152*$F149,0)+MAX((Expenses!FC$18-$AB153/12)*$AA153*$F149,0)))))</f>
        <v>0</v>
      </c>
      <c r="FF320" s="515">
        <f>IF(OR(FF$167&lt;=EOMONTH($E149,$R149*(1-$O149)),FF$167&gt;EOMONTH($E149,$P149*12*(1-$O149)+$Q149*12*$O149+$R149*(1-$O149))),0,IF($X149="NNN",SUM(Expenses!FD$14:FD$18)*$F149,IF($X149="FSG",0,IF($X149="MG",SUMPRODUCT(Expenses!FD$14:FD$18,$Z149:$Z153)*$F149,MAX((Expenses!FD$15-$AB149/12)*$AA149*$F149,0)+MAX((Expenses!FD$14-$AB150/12)*$AA150*$F149,0)+MAX((Expenses!FD$17-$AB151/12)*$AA151*$F149,0)+MAX((Expenses!FD$16-$AB152/12)*$AA152*$F149,0)+MAX((Expenses!FD$18-$AB153/12)*$AA153*$F149,0)))))</f>
        <v>0</v>
      </c>
      <c r="FG320" s="515">
        <f>IF(OR(FG$167&lt;=EOMONTH($E149,$R149*(1-$O149)),FG$167&gt;EOMONTH($E149,$P149*12*(1-$O149)+$Q149*12*$O149+$R149*(1-$O149))),0,IF($X149="NNN",SUM(Expenses!FE$14:FE$18)*$F149,IF($X149="FSG",0,IF($X149="MG",SUMPRODUCT(Expenses!FE$14:FE$18,$Z149:$Z153)*$F149,MAX((Expenses!FE$15-$AB149/12)*$AA149*$F149,0)+MAX((Expenses!FE$14-$AB150/12)*$AA150*$F149,0)+MAX((Expenses!FE$17-$AB151/12)*$AA151*$F149,0)+MAX((Expenses!FE$16-$AB152/12)*$AA152*$F149,0)+MAX((Expenses!FE$18-$AB153/12)*$AA153*$F149,0)))))</f>
        <v>0</v>
      </c>
      <c r="FH320" s="515">
        <f>IF(OR(FH$167&lt;=EOMONTH($E149,$R149*(1-$O149)),FH$167&gt;EOMONTH($E149,$P149*12*(1-$O149)+$Q149*12*$O149+$R149*(1-$O149))),0,IF($X149="NNN",SUM(Expenses!FF$14:FF$18)*$F149,IF($X149="FSG",0,IF($X149="MG",SUMPRODUCT(Expenses!FF$14:FF$18,$Z149:$Z153)*$F149,MAX((Expenses!FF$15-$AB149/12)*$AA149*$F149,0)+MAX((Expenses!FF$14-$AB150/12)*$AA150*$F149,0)+MAX((Expenses!FF$17-$AB151/12)*$AA151*$F149,0)+MAX((Expenses!FF$16-$AB152/12)*$AA152*$F149,0)+MAX((Expenses!FF$18-$AB153/12)*$AA153*$F149,0)))))</f>
        <v>0</v>
      </c>
      <c r="FI320" s="515">
        <f>IF(OR(FI$167&lt;=EOMONTH($E149,$R149*(1-$O149)),FI$167&gt;EOMONTH($E149,$P149*12*(1-$O149)+$Q149*12*$O149+$R149*(1-$O149))),0,IF($X149="NNN",SUM(Expenses!FG$14:FG$18)*$F149,IF($X149="FSG",0,IF($X149="MG",SUMPRODUCT(Expenses!FG$14:FG$18,$Z149:$Z153)*$F149,MAX((Expenses!FG$15-$AB149/12)*$AA149*$F149,0)+MAX((Expenses!FG$14-$AB150/12)*$AA150*$F149,0)+MAX((Expenses!FG$17-$AB151/12)*$AA151*$F149,0)+MAX((Expenses!FG$16-$AB152/12)*$AA152*$F149,0)+MAX((Expenses!FG$18-$AB153/12)*$AA153*$F149,0)))))</f>
        <v>0</v>
      </c>
      <c r="FJ320" s="515">
        <f>IF(OR(FJ$167&lt;=EOMONTH($E149,$R149*(1-$O149)),FJ$167&gt;EOMONTH($E149,$P149*12*(1-$O149)+$Q149*12*$O149+$R149*(1-$O149))),0,IF($X149="NNN",SUM(Expenses!FH$14:FH$18)*$F149,IF($X149="FSG",0,IF($X149="MG",SUMPRODUCT(Expenses!FH$14:FH$18,$Z149:$Z153)*$F149,MAX((Expenses!FH$15-$AB149/12)*$AA149*$F149,0)+MAX((Expenses!FH$14-$AB150/12)*$AA150*$F149,0)+MAX((Expenses!FH$17-$AB151/12)*$AA151*$F149,0)+MAX((Expenses!FH$16-$AB152/12)*$AA152*$F149,0)+MAX((Expenses!FH$18-$AB153/12)*$AA153*$F149,0)))))</f>
        <v>0</v>
      </c>
      <c r="FK320" s="515">
        <f>IF(OR(FK$167&lt;=EOMONTH($E149,$R149*(1-$O149)),FK$167&gt;EOMONTH($E149,$P149*12*(1-$O149)+$Q149*12*$O149+$R149*(1-$O149))),0,IF($X149="NNN",SUM(Expenses!FI$14:FI$18)*$F149,IF($X149="FSG",0,IF($X149="MG",SUMPRODUCT(Expenses!FI$14:FI$18,$Z149:$Z153)*$F149,MAX((Expenses!FI$15-$AB149/12)*$AA149*$F149,0)+MAX((Expenses!FI$14-$AB150/12)*$AA150*$F149,0)+MAX((Expenses!FI$17-$AB151/12)*$AA151*$F149,0)+MAX((Expenses!FI$16-$AB152/12)*$AA152*$F149,0)+MAX((Expenses!FI$18-$AB153/12)*$AA153*$F149,0)))))</f>
        <v>0</v>
      </c>
      <c r="FL320" s="515">
        <f>IF(OR(FL$167&lt;=EOMONTH($E149,$R149*(1-$O149)),FL$167&gt;EOMONTH($E149,$P149*12*(1-$O149)+$Q149*12*$O149+$R149*(1-$O149))),0,IF($X149="NNN",SUM(Expenses!FJ$14:FJ$18)*$F149,IF($X149="FSG",0,IF($X149="MG",SUMPRODUCT(Expenses!FJ$14:FJ$18,$Z149:$Z153)*$F149,MAX((Expenses!FJ$15-$AB149/12)*$AA149*$F149,0)+MAX((Expenses!FJ$14-$AB150/12)*$AA150*$F149,0)+MAX((Expenses!FJ$17-$AB151/12)*$AA151*$F149,0)+MAX((Expenses!FJ$16-$AB152/12)*$AA152*$F149,0)+MAX((Expenses!FJ$18-$AB153/12)*$AA153*$F149,0)))))</f>
        <v>0</v>
      </c>
      <c r="FM320" s="515">
        <f>IF(OR(FM$167&lt;=EOMONTH($E149,$R149*(1-$O149)),FM$167&gt;EOMONTH($E149,$P149*12*(1-$O149)+$Q149*12*$O149+$R149*(1-$O149))),0,IF($X149="NNN",SUM(Expenses!FK$14:FK$18)*$F149,IF($X149="FSG",0,IF($X149="MG",SUMPRODUCT(Expenses!FK$14:FK$18,$Z149:$Z153)*$F149,MAX((Expenses!FK$15-$AB149/12)*$AA149*$F149,0)+MAX((Expenses!FK$14-$AB150/12)*$AA150*$F149,0)+MAX((Expenses!FK$17-$AB151/12)*$AA151*$F149,0)+MAX((Expenses!FK$16-$AB152/12)*$AA152*$F149,0)+MAX((Expenses!FK$18-$AB153/12)*$AA153*$F149,0)))))</f>
        <v>0</v>
      </c>
      <c r="FN320" s="515">
        <f>IF(OR(FN$167&lt;=EOMONTH($E149,$R149*(1-$O149)),FN$167&gt;EOMONTH($E149,$P149*12*(1-$O149)+$Q149*12*$O149+$R149*(1-$O149))),0,IF($X149="NNN",SUM(Expenses!FL$14:FL$18)*$F149,IF($X149="FSG",0,IF($X149="MG",SUMPRODUCT(Expenses!FL$14:FL$18,$Z149:$Z153)*$F149,MAX((Expenses!FL$15-$AB149/12)*$AA149*$F149,0)+MAX((Expenses!FL$14-$AB150/12)*$AA150*$F149,0)+MAX((Expenses!FL$17-$AB151/12)*$AA151*$F149,0)+MAX((Expenses!FL$16-$AB152/12)*$AA152*$F149,0)+MAX((Expenses!FL$18-$AB153/12)*$AA153*$F149,0)))))</f>
        <v>0</v>
      </c>
      <c r="FO320" s="515">
        <f>IF(OR(FO$167&lt;=EOMONTH($E149,$R149*(1-$O149)),FO$167&gt;EOMONTH($E149,$P149*12*(1-$O149)+$Q149*12*$O149+$R149*(1-$O149))),0,IF($X149="NNN",SUM(Expenses!FM$14:FM$18)*$F149,IF($X149="FSG",0,IF($X149="MG",SUMPRODUCT(Expenses!FM$14:FM$18,$Z149:$Z153)*$F149,MAX((Expenses!FM$15-$AB149/12)*$AA149*$F149,0)+MAX((Expenses!FM$14-$AB150/12)*$AA150*$F149,0)+MAX((Expenses!FM$17-$AB151/12)*$AA151*$F149,0)+MAX((Expenses!FM$16-$AB152/12)*$AA152*$F149,0)+MAX((Expenses!FM$18-$AB153/12)*$AA153*$F149,0)))))</f>
        <v>0</v>
      </c>
      <c r="FP320" s="515">
        <f>IF(OR(FP$167&lt;=EOMONTH($E149,$R149*(1-$O149)),FP$167&gt;EOMONTH($E149,$P149*12*(1-$O149)+$Q149*12*$O149+$R149*(1-$O149))),0,IF($X149="NNN",SUM(Expenses!FN$14:FN$18)*$F149,IF($X149="FSG",0,IF($X149="MG",SUMPRODUCT(Expenses!FN$14:FN$18,$Z149:$Z153)*$F149,MAX((Expenses!FN$15-$AB149/12)*$AA149*$F149,0)+MAX((Expenses!FN$14-$AB150/12)*$AA150*$F149,0)+MAX((Expenses!FN$17-$AB151/12)*$AA151*$F149,0)+MAX((Expenses!FN$16-$AB152/12)*$AA152*$F149,0)+MAX((Expenses!FN$18-$AB153/12)*$AA153*$F149,0)))))</f>
        <v>0</v>
      </c>
      <c r="FQ320" s="515">
        <f>IF(OR(FQ$167&lt;=EOMONTH($E149,$R149*(1-$O149)),FQ$167&gt;EOMONTH($E149,$P149*12*(1-$O149)+$Q149*12*$O149+$R149*(1-$O149))),0,IF($X149="NNN",SUM(Expenses!FO$14:FO$18)*$F149,IF($X149="FSG",0,IF($X149="MG",SUMPRODUCT(Expenses!FO$14:FO$18,$Z149:$Z153)*$F149,MAX((Expenses!FO$15-$AB149/12)*$AA149*$F149,0)+MAX((Expenses!FO$14-$AB150/12)*$AA150*$F149,0)+MAX((Expenses!FO$17-$AB151/12)*$AA151*$F149,0)+MAX((Expenses!FO$16-$AB152/12)*$AA152*$F149,0)+MAX((Expenses!FO$18-$AB153/12)*$AA153*$F149,0)))))</f>
        <v>0</v>
      </c>
      <c r="FR320" s="515">
        <f>IF(OR(FR$167&lt;=EOMONTH($E149,$R149*(1-$O149)),FR$167&gt;EOMONTH($E149,$P149*12*(1-$O149)+$Q149*12*$O149+$R149*(1-$O149))),0,IF($X149="NNN",SUM(Expenses!FP$14:FP$18)*$F149,IF($X149="FSG",0,IF($X149="MG",SUMPRODUCT(Expenses!FP$14:FP$18,$Z149:$Z153)*$F149,MAX((Expenses!FP$15-$AB149/12)*$AA149*$F149,0)+MAX((Expenses!FP$14-$AB150/12)*$AA150*$F149,0)+MAX((Expenses!FP$17-$AB151/12)*$AA151*$F149,0)+MAX((Expenses!FP$16-$AB152/12)*$AA152*$F149,0)+MAX((Expenses!FP$18-$AB153/12)*$AA153*$F149,0)))))</f>
        <v>0</v>
      </c>
      <c r="FS320" s="515">
        <f>IF(OR(FS$167&lt;=EOMONTH($E149,$R149*(1-$O149)),FS$167&gt;EOMONTH($E149,$P149*12*(1-$O149)+$Q149*12*$O149+$R149*(1-$O149))),0,IF($X149="NNN",SUM(Expenses!FQ$14:FQ$18)*$F149,IF($X149="FSG",0,IF($X149="MG",SUMPRODUCT(Expenses!FQ$14:FQ$18,$Z149:$Z153)*$F149,MAX((Expenses!FQ$15-$AB149/12)*$AA149*$F149,0)+MAX((Expenses!FQ$14-$AB150/12)*$AA150*$F149,0)+MAX((Expenses!FQ$17-$AB151/12)*$AA151*$F149,0)+MAX((Expenses!FQ$16-$AB152/12)*$AA152*$F149,0)+MAX((Expenses!FQ$18-$AB153/12)*$AA153*$F149,0)))))</f>
        <v>0</v>
      </c>
      <c r="FT320" s="515">
        <f>IF(OR(FT$167&lt;=EOMONTH($E149,$R149*(1-$O149)),FT$167&gt;EOMONTH($E149,$P149*12*(1-$O149)+$Q149*12*$O149+$R149*(1-$O149))),0,IF($X149="NNN",SUM(Expenses!FR$14:FR$18)*$F149,IF($X149="FSG",0,IF($X149="MG",SUMPRODUCT(Expenses!FR$14:FR$18,$Z149:$Z153)*$F149,MAX((Expenses!FR$15-$AB149/12)*$AA149*$F149,0)+MAX((Expenses!FR$14-$AB150/12)*$AA150*$F149,0)+MAX((Expenses!FR$17-$AB151/12)*$AA151*$F149,0)+MAX((Expenses!FR$16-$AB152/12)*$AA152*$F149,0)+MAX((Expenses!FR$18-$AB153/12)*$AA153*$F149,0)))))</f>
        <v>0</v>
      </c>
      <c r="FU320" s="515">
        <f>IF(OR(FU$167&lt;=EOMONTH($E149,$R149*(1-$O149)),FU$167&gt;EOMONTH($E149,$P149*12*(1-$O149)+$Q149*12*$O149+$R149*(1-$O149))),0,IF($X149="NNN",SUM(Expenses!FS$14:FS$18)*$F149,IF($X149="FSG",0,IF($X149="MG",SUMPRODUCT(Expenses!FS$14:FS$18,$Z149:$Z153)*$F149,MAX((Expenses!FS$15-$AB149/12)*$AA149*$F149,0)+MAX((Expenses!FS$14-$AB150/12)*$AA150*$F149,0)+MAX((Expenses!FS$17-$AB151/12)*$AA151*$F149,0)+MAX((Expenses!FS$16-$AB152/12)*$AA152*$F149,0)+MAX((Expenses!FS$18-$AB153/12)*$AA153*$F149,0)))))</f>
        <v>0</v>
      </c>
      <c r="FV320" s="515">
        <f>IF(OR(FV$167&lt;=EOMONTH($E149,$R149*(1-$O149)),FV$167&gt;EOMONTH($E149,$P149*12*(1-$O149)+$Q149*12*$O149+$R149*(1-$O149))),0,IF($X149="NNN",SUM(Expenses!FT$14:FT$18)*$F149,IF($X149="FSG",0,IF($X149="MG",SUMPRODUCT(Expenses!FT$14:FT$18,$Z149:$Z153)*$F149,MAX((Expenses!FT$15-$AB149/12)*$AA149*$F149,0)+MAX((Expenses!FT$14-$AB150/12)*$AA150*$F149,0)+MAX((Expenses!FT$17-$AB151/12)*$AA151*$F149,0)+MAX((Expenses!FT$16-$AB152/12)*$AA152*$F149,0)+MAX((Expenses!FT$18-$AB153/12)*$AA153*$F149,0)))))</f>
        <v>0</v>
      </c>
      <c r="FW320" s="515">
        <f>IF(OR(FW$167&lt;=EOMONTH($E149,$R149*(1-$O149)),FW$167&gt;EOMONTH($E149,$P149*12*(1-$O149)+$Q149*12*$O149+$R149*(1-$O149))),0,IF($X149="NNN",SUM(Expenses!FU$14:FU$18)*$F149,IF($X149="FSG",0,IF($X149="MG",SUMPRODUCT(Expenses!FU$14:FU$18,$Z149:$Z153)*$F149,MAX((Expenses!FU$15-$AB149/12)*$AA149*$F149,0)+MAX((Expenses!FU$14-$AB150/12)*$AA150*$F149,0)+MAX((Expenses!FU$17-$AB151/12)*$AA151*$F149,0)+MAX((Expenses!FU$16-$AB152/12)*$AA152*$F149,0)+MAX((Expenses!FU$18-$AB153/12)*$AA153*$F149,0)))))</f>
        <v>0</v>
      </c>
      <c r="FX320" s="515">
        <f>IF(OR(FX$167&lt;=EOMONTH($E149,$R149*(1-$O149)),FX$167&gt;EOMONTH($E149,$P149*12*(1-$O149)+$Q149*12*$O149+$R149*(1-$O149))),0,IF($X149="NNN",SUM(Expenses!FV$14:FV$18)*$F149,IF($X149="FSG",0,IF($X149="MG",SUMPRODUCT(Expenses!FV$14:FV$18,$Z149:$Z153)*$F149,MAX((Expenses!FV$15-$AB149/12)*$AA149*$F149,0)+MAX((Expenses!FV$14-$AB150/12)*$AA150*$F149,0)+MAX((Expenses!FV$17-$AB151/12)*$AA151*$F149,0)+MAX((Expenses!FV$16-$AB152/12)*$AA152*$F149,0)+MAX((Expenses!FV$18-$AB153/12)*$AA153*$F149,0)))))</f>
        <v>0</v>
      </c>
      <c r="FY320" s="515">
        <f>IF(OR(FY$167&lt;=EOMONTH($E149,$R149*(1-$O149)),FY$167&gt;EOMONTH($E149,$P149*12*(1-$O149)+$Q149*12*$O149+$R149*(1-$O149))),0,IF($X149="NNN",SUM(Expenses!FW$14:FW$18)*$F149,IF($X149="FSG",0,IF($X149="MG",SUMPRODUCT(Expenses!FW$14:FW$18,$Z149:$Z153)*$F149,MAX((Expenses!FW$15-$AB149/12)*$AA149*$F149,0)+MAX((Expenses!FW$14-$AB150/12)*$AA150*$F149,0)+MAX((Expenses!FW$17-$AB151/12)*$AA151*$F149,0)+MAX((Expenses!FW$16-$AB152/12)*$AA152*$F149,0)+MAX((Expenses!FW$18-$AB153/12)*$AA153*$F149,0)))))</f>
        <v>0</v>
      </c>
      <c r="FZ320" s="515">
        <f>IF(OR(FZ$167&lt;=EOMONTH($E149,$R149*(1-$O149)),FZ$167&gt;EOMONTH($E149,$P149*12*(1-$O149)+$Q149*12*$O149+$R149*(1-$O149))),0,IF($X149="NNN",SUM(Expenses!FX$14:FX$18)*$F149,IF($X149="FSG",0,IF($X149="MG",SUMPRODUCT(Expenses!FX$14:FX$18,$Z149:$Z153)*$F149,MAX((Expenses!FX$15-$AB149/12)*$AA149*$F149,0)+MAX((Expenses!FX$14-$AB150/12)*$AA150*$F149,0)+MAX((Expenses!FX$17-$AB151/12)*$AA151*$F149,0)+MAX((Expenses!FX$16-$AB152/12)*$AA152*$F149,0)+MAX((Expenses!FX$18-$AB153/12)*$AA153*$F149,0)))))</f>
        <v>0</v>
      </c>
      <c r="GA320" s="515">
        <f>IF(OR(GA$167&lt;=EOMONTH($E149,$R149*(1-$O149)),GA$167&gt;EOMONTH($E149,$P149*12*(1-$O149)+$Q149*12*$O149+$R149*(1-$O149))),0,IF($X149="NNN",SUM(Expenses!FY$14:FY$18)*$F149,IF($X149="FSG",0,IF($X149="MG",SUMPRODUCT(Expenses!FY$14:FY$18,$Z149:$Z153)*$F149,MAX((Expenses!FY$15-$AB149/12)*$AA149*$F149,0)+MAX((Expenses!FY$14-$AB150/12)*$AA150*$F149,0)+MAX((Expenses!FY$17-$AB151/12)*$AA151*$F149,0)+MAX((Expenses!FY$16-$AB152/12)*$AA152*$F149,0)+MAX((Expenses!FY$18-$AB153/12)*$AA153*$F149,0)))))</f>
        <v>0</v>
      </c>
      <c r="GB320" s="515">
        <f>IF(OR(GB$167&lt;=EOMONTH($E149,$R149*(1-$O149)),GB$167&gt;EOMONTH($E149,$P149*12*(1-$O149)+$Q149*12*$O149+$R149*(1-$O149))),0,IF($X149="NNN",SUM(Expenses!FZ$14:FZ$18)*$F149,IF($X149="FSG",0,IF($X149="MG",SUMPRODUCT(Expenses!FZ$14:FZ$18,$Z149:$Z153)*$F149,MAX((Expenses!FZ$15-$AB149/12)*$AA149*$F149,0)+MAX((Expenses!FZ$14-$AB150/12)*$AA150*$F149,0)+MAX((Expenses!FZ$17-$AB151/12)*$AA151*$F149,0)+MAX((Expenses!FZ$16-$AB152/12)*$AA152*$F149,0)+MAX((Expenses!FZ$18-$AB153/12)*$AA153*$F149,0)))))</f>
        <v>0</v>
      </c>
      <c r="GC320" s="515">
        <f>IF(OR(GC$167&lt;=EOMONTH($E149,$R149*(1-$O149)),GC$167&gt;EOMONTH($E149,$P149*12*(1-$O149)+$Q149*12*$O149+$R149*(1-$O149))),0,IF($X149="NNN",SUM(Expenses!GA$14:GA$18)*$F149,IF($X149="FSG",0,IF($X149="MG",SUMPRODUCT(Expenses!GA$14:GA$18,$Z149:$Z153)*$F149,MAX((Expenses!GA$15-$AB149/12)*$AA149*$F149,0)+MAX((Expenses!GA$14-$AB150/12)*$AA150*$F149,0)+MAX((Expenses!GA$17-$AB151/12)*$AA151*$F149,0)+MAX((Expenses!GA$16-$AB152/12)*$AA152*$F149,0)+MAX((Expenses!GA$18-$AB153/12)*$AA153*$F149,0)))))</f>
        <v>0</v>
      </c>
      <c r="GD320" s="515">
        <f>IF(OR(GD$167&lt;=EOMONTH($E149,$R149*(1-$O149)),GD$167&gt;EOMONTH($E149,$P149*12*(1-$O149)+$Q149*12*$O149+$R149*(1-$O149))),0,IF($X149="NNN",SUM(Expenses!GB$14:GB$18)*$F149,IF($X149="FSG",0,IF($X149="MG",SUMPRODUCT(Expenses!GB$14:GB$18,$Z149:$Z153)*$F149,MAX((Expenses!GB$15-$AB149/12)*$AA149*$F149,0)+MAX((Expenses!GB$14-$AB150/12)*$AA150*$F149,0)+MAX((Expenses!GB$17-$AB151/12)*$AA151*$F149,0)+MAX((Expenses!GB$16-$AB152/12)*$AA152*$F149,0)+MAX((Expenses!GB$18-$AB153/12)*$AA153*$F149,0)))))</f>
        <v>0</v>
      </c>
      <c r="GE320" s="515">
        <f>IF(OR(GE$167&lt;=EOMONTH($E149,$R149*(1-$O149)),GE$167&gt;EOMONTH($E149,$P149*12*(1-$O149)+$Q149*12*$O149+$R149*(1-$O149))),0,IF($X149="NNN",SUM(Expenses!GC$14:GC$18)*$F149,IF($X149="FSG",0,IF($X149="MG",SUMPRODUCT(Expenses!GC$14:GC$18,$Z149:$Z153)*$F149,MAX((Expenses!GC$15-$AB149/12)*$AA149*$F149,0)+MAX((Expenses!GC$14-$AB150/12)*$AA150*$F149,0)+MAX((Expenses!GC$17-$AB151/12)*$AA151*$F149,0)+MAX((Expenses!GC$16-$AB152/12)*$AA152*$F149,0)+MAX((Expenses!GC$18-$AB153/12)*$AA153*$F149,0)))))</f>
        <v>0</v>
      </c>
      <c r="GF320" s="515">
        <f>IF(OR(GF$167&lt;=EOMONTH($E149,$R149*(1-$O149)),GF$167&gt;EOMONTH($E149,$P149*12*(1-$O149)+$Q149*12*$O149+$R149*(1-$O149))),0,IF($X149="NNN",SUM(Expenses!GD$14:GD$18)*$F149,IF($X149="FSG",0,IF($X149="MG",SUMPRODUCT(Expenses!GD$14:GD$18,$Z149:$Z153)*$F149,MAX((Expenses!GD$15-$AB149/12)*$AA149*$F149,0)+MAX((Expenses!GD$14-$AB150/12)*$AA150*$F149,0)+MAX((Expenses!GD$17-$AB151/12)*$AA151*$F149,0)+MAX((Expenses!GD$16-$AB152/12)*$AA152*$F149,0)+MAX((Expenses!GD$18-$AB153/12)*$AA153*$F149,0)))))</f>
        <v>0</v>
      </c>
      <c r="GG320" s="515">
        <f>IF(OR(GG$167&lt;=EOMONTH($E149,$R149*(1-$O149)),GG$167&gt;EOMONTH($E149,$P149*12*(1-$O149)+$Q149*12*$O149+$R149*(1-$O149))),0,IF($X149="NNN",SUM(Expenses!GE$14:GE$18)*$F149,IF($X149="FSG",0,IF($X149="MG",SUMPRODUCT(Expenses!GE$14:GE$18,$Z149:$Z153)*$F149,MAX((Expenses!GE$15-$AB149/12)*$AA149*$F149,0)+MAX((Expenses!GE$14-$AB150/12)*$AA150*$F149,0)+MAX((Expenses!GE$17-$AB151/12)*$AA151*$F149,0)+MAX((Expenses!GE$16-$AB152/12)*$AA152*$F149,0)+MAX((Expenses!GE$18-$AB153/12)*$AA153*$F149,0)))))</f>
        <v>0</v>
      </c>
      <c r="GH320" s="515">
        <f>IF(OR(GH$167&lt;=EOMONTH($E149,$R149*(1-$O149)),GH$167&gt;EOMONTH($E149,$P149*12*(1-$O149)+$Q149*12*$O149+$R149*(1-$O149))),0,IF($X149="NNN",SUM(Expenses!GF$14:GF$18)*$F149,IF($X149="FSG",0,IF($X149="MG",SUMPRODUCT(Expenses!GF$14:GF$18,$Z149:$Z153)*$F149,MAX((Expenses!GF$15-$AB149/12)*$AA149*$F149,0)+MAX((Expenses!GF$14-$AB150/12)*$AA150*$F149,0)+MAX((Expenses!GF$17-$AB151/12)*$AA151*$F149,0)+MAX((Expenses!GF$16-$AB152/12)*$AA152*$F149,0)+MAX((Expenses!GF$18-$AB153/12)*$AA153*$F149,0)))))</f>
        <v>0</v>
      </c>
      <c r="GI320" s="515">
        <f>IF(OR(GI$167&lt;=EOMONTH($E149,$R149*(1-$O149)),GI$167&gt;EOMONTH($E149,$P149*12*(1-$O149)+$Q149*12*$O149+$R149*(1-$O149))),0,IF($X149="NNN",SUM(Expenses!GG$14:GG$18)*$F149,IF($X149="FSG",0,IF($X149="MG",SUMPRODUCT(Expenses!GG$14:GG$18,$Z149:$Z153)*$F149,MAX((Expenses!GG$15-$AB149/12)*$AA149*$F149,0)+MAX((Expenses!GG$14-$AB150/12)*$AA150*$F149,0)+MAX((Expenses!GG$17-$AB151/12)*$AA151*$F149,0)+MAX((Expenses!GG$16-$AB152/12)*$AA152*$F149,0)+MAX((Expenses!GG$18-$AB153/12)*$AA153*$F149,0)))))</f>
        <v>0</v>
      </c>
      <c r="GJ320" s="515">
        <f>IF(OR(GJ$167&lt;=EOMONTH($E149,$R149*(1-$O149)),GJ$167&gt;EOMONTH($E149,$P149*12*(1-$O149)+$Q149*12*$O149+$R149*(1-$O149))),0,IF($X149="NNN",SUM(Expenses!GH$14:GH$18)*$F149,IF($X149="FSG",0,IF($X149="MG",SUMPRODUCT(Expenses!GH$14:GH$18,$Z149:$Z153)*$F149,MAX((Expenses!GH$15-$AB149/12)*$AA149*$F149,0)+MAX((Expenses!GH$14-$AB150/12)*$AA150*$F149,0)+MAX((Expenses!GH$17-$AB151/12)*$AA151*$F149,0)+MAX((Expenses!GH$16-$AB152/12)*$AA152*$F149,0)+MAX((Expenses!GH$18-$AB153/12)*$AA153*$F149,0)))))</f>
        <v>0</v>
      </c>
      <c r="GK320" s="515">
        <f>IF(OR(GK$167&lt;=EOMONTH($E149,$R149*(1-$O149)),GK$167&gt;EOMONTH($E149,$P149*12*(1-$O149)+$Q149*12*$O149+$R149*(1-$O149))),0,IF($X149="NNN",SUM(Expenses!GI$14:GI$18)*$F149,IF($X149="FSG",0,IF($X149="MG",SUMPRODUCT(Expenses!GI$14:GI$18,$Z149:$Z153)*$F149,MAX((Expenses!GI$15-$AB149/12)*$AA149*$F149,0)+MAX((Expenses!GI$14-$AB150/12)*$AA150*$F149,0)+MAX((Expenses!GI$17-$AB151/12)*$AA151*$F149,0)+MAX((Expenses!GI$16-$AB152/12)*$AA152*$F149,0)+MAX((Expenses!GI$18-$AB153/12)*$AA153*$F149,0)))))</f>
        <v>0</v>
      </c>
      <c r="GL320" s="515">
        <f>IF(OR(GL$167&lt;=EOMONTH($E149,$R149*(1-$O149)),GL$167&gt;EOMONTH($E149,$P149*12*(1-$O149)+$Q149*12*$O149+$R149*(1-$O149))),0,IF($X149="NNN",SUM(Expenses!GJ$14:GJ$18)*$F149,IF($X149="FSG",0,IF($X149="MG",SUMPRODUCT(Expenses!GJ$14:GJ$18,$Z149:$Z153)*$F149,MAX((Expenses!GJ$15-$AB149/12)*$AA149*$F149,0)+MAX((Expenses!GJ$14-$AB150/12)*$AA150*$F149,0)+MAX((Expenses!GJ$17-$AB151/12)*$AA151*$F149,0)+MAX((Expenses!GJ$16-$AB152/12)*$AA152*$F149,0)+MAX((Expenses!GJ$18-$AB153/12)*$AA153*$F149,0)))))</f>
        <v>0</v>
      </c>
      <c r="GM320" s="515">
        <f>IF(OR(GM$167&lt;=EOMONTH($E149,$R149*(1-$O149)),GM$167&gt;EOMONTH($E149,$P149*12*(1-$O149)+$Q149*12*$O149+$R149*(1-$O149))),0,IF($X149="NNN",SUM(Expenses!GK$14:GK$18)*$F149,IF($X149="FSG",0,IF($X149="MG",SUMPRODUCT(Expenses!GK$14:GK$18,$Z149:$Z153)*$F149,MAX((Expenses!GK$15-$AB149/12)*$AA149*$F149,0)+MAX((Expenses!GK$14-$AB150/12)*$AA150*$F149,0)+MAX((Expenses!GK$17-$AB151/12)*$AA151*$F149,0)+MAX((Expenses!GK$16-$AB152/12)*$AA152*$F149,0)+MAX((Expenses!GK$18-$AB153/12)*$AA153*$F149,0)))))</f>
        <v>0</v>
      </c>
      <c r="GN320" s="515">
        <f>IF(OR(GN$167&lt;=EOMONTH($E149,$R149*(1-$O149)),GN$167&gt;EOMONTH($E149,$P149*12*(1-$O149)+$Q149*12*$O149+$R149*(1-$O149))),0,IF($X149="NNN",SUM(Expenses!GL$14:GL$18)*$F149,IF($X149="FSG",0,IF($X149="MG",SUMPRODUCT(Expenses!GL$14:GL$18,$Z149:$Z153)*$F149,MAX((Expenses!GL$15-$AB149/12)*$AA149*$F149,0)+MAX((Expenses!GL$14-$AB150/12)*$AA150*$F149,0)+MAX((Expenses!GL$17-$AB151/12)*$AA151*$F149,0)+MAX((Expenses!GL$16-$AB152/12)*$AA152*$F149,0)+MAX((Expenses!GL$18-$AB153/12)*$AA153*$F149,0)))))</f>
        <v>0</v>
      </c>
      <c r="GO320" s="515">
        <f>IF(OR(GO$167&lt;=EOMONTH($E149,$R149*(1-$O149)),GO$167&gt;EOMONTH($E149,$P149*12*(1-$O149)+$Q149*12*$O149+$R149*(1-$O149))),0,IF($X149="NNN",SUM(Expenses!GM$14:GM$18)*$F149,IF($X149="FSG",0,IF($X149="MG",SUMPRODUCT(Expenses!GM$14:GM$18,$Z149:$Z153)*$F149,MAX((Expenses!GM$15-$AB149/12)*$AA149*$F149,0)+MAX((Expenses!GM$14-$AB150/12)*$AA150*$F149,0)+MAX((Expenses!GM$17-$AB151/12)*$AA151*$F149,0)+MAX((Expenses!GM$16-$AB152/12)*$AA152*$F149,0)+MAX((Expenses!GM$18-$AB153/12)*$AA153*$F149,0)))))</f>
        <v>0</v>
      </c>
      <c r="GP320" s="515">
        <f>IF(OR(GP$167&lt;=EOMONTH($E149,$R149*(1-$O149)),GP$167&gt;EOMONTH($E149,$P149*12*(1-$O149)+$Q149*12*$O149+$R149*(1-$O149))),0,IF($X149="NNN",SUM(Expenses!GN$14:GN$18)*$F149,IF($X149="FSG",0,IF($X149="MG",SUMPRODUCT(Expenses!GN$14:GN$18,$Z149:$Z153)*$F149,MAX((Expenses!GN$15-$AB149/12)*$AA149*$F149,0)+MAX((Expenses!GN$14-$AB150/12)*$AA150*$F149,0)+MAX((Expenses!GN$17-$AB151/12)*$AA151*$F149,0)+MAX((Expenses!GN$16-$AB152/12)*$AA152*$F149,0)+MAX((Expenses!GN$18-$AB153/12)*$AA153*$F149,0)))))</f>
        <v>0</v>
      </c>
      <c r="GQ320" s="515">
        <f>IF(OR(GQ$167&lt;=EOMONTH($E149,$R149*(1-$O149)),GQ$167&gt;EOMONTH($E149,$P149*12*(1-$O149)+$Q149*12*$O149+$R149*(1-$O149))),0,IF($X149="NNN",SUM(Expenses!GO$14:GO$18)*$F149,IF($X149="FSG",0,IF($X149="MG",SUMPRODUCT(Expenses!GO$14:GO$18,$Z149:$Z153)*$F149,MAX((Expenses!GO$15-$AB149/12)*$AA149*$F149,0)+MAX((Expenses!GO$14-$AB150/12)*$AA150*$F149,0)+MAX((Expenses!GO$17-$AB151/12)*$AA151*$F149,0)+MAX((Expenses!GO$16-$AB152/12)*$AA152*$F149,0)+MAX((Expenses!GO$18-$AB153/12)*$AA153*$F149,0)))))</f>
        <v>0</v>
      </c>
      <c r="GR320" s="515">
        <f>IF(OR(GR$167&lt;=EOMONTH($E149,$R149*(1-$O149)),GR$167&gt;EOMONTH($E149,$P149*12*(1-$O149)+$Q149*12*$O149+$R149*(1-$O149))),0,IF($X149="NNN",SUM(Expenses!GP$14:GP$18)*$F149,IF($X149="FSG",0,IF($X149="MG",SUMPRODUCT(Expenses!GP$14:GP$18,$Z149:$Z153)*$F149,MAX((Expenses!GP$15-$AB149/12)*$AA149*$F149,0)+MAX((Expenses!GP$14-$AB150/12)*$AA150*$F149,0)+MAX((Expenses!GP$17-$AB151/12)*$AA151*$F149,0)+MAX((Expenses!GP$16-$AB152/12)*$AA152*$F149,0)+MAX((Expenses!GP$18-$AB153/12)*$AA153*$F149,0)))))</f>
        <v>0</v>
      </c>
      <c r="GS320" s="515">
        <f>IF(OR(GS$167&lt;=EOMONTH($E149,$R149*(1-$O149)),GS$167&gt;EOMONTH($E149,$P149*12*(1-$O149)+$Q149*12*$O149+$R149*(1-$O149))),0,IF($X149="NNN",SUM(Expenses!GQ$14:GQ$18)*$F149,IF($X149="FSG",0,IF($X149="MG",SUMPRODUCT(Expenses!GQ$14:GQ$18,$Z149:$Z153)*$F149,MAX((Expenses!GQ$15-$AB149/12)*$AA149*$F149,0)+MAX((Expenses!GQ$14-$AB150/12)*$AA150*$F149,0)+MAX((Expenses!GQ$17-$AB151/12)*$AA151*$F149,0)+MAX((Expenses!GQ$16-$AB152/12)*$AA152*$F149,0)+MAX((Expenses!GQ$18-$AB153/12)*$AA153*$F149,0)))))</f>
        <v>0</v>
      </c>
      <c r="GT320" s="515">
        <f>IF(OR(GT$167&lt;=EOMONTH($E149,$R149*(1-$O149)),GT$167&gt;EOMONTH($E149,$P149*12*(1-$O149)+$Q149*12*$O149+$R149*(1-$O149))),0,IF($X149="NNN",SUM(Expenses!GR$14:GR$18)*$F149,IF($X149="FSG",0,IF($X149="MG",SUMPRODUCT(Expenses!GR$14:GR$18,$Z149:$Z153)*$F149,MAX((Expenses!GR$15-$AB149/12)*$AA149*$F149,0)+MAX((Expenses!GR$14-$AB150/12)*$AA150*$F149,0)+MAX((Expenses!GR$17-$AB151/12)*$AA151*$F149,0)+MAX((Expenses!GR$16-$AB152/12)*$AA152*$F149,0)+MAX((Expenses!GR$18-$AB153/12)*$AA153*$F149,0)))))</f>
        <v>0</v>
      </c>
      <c r="GU320" s="515">
        <f>IF(OR(GU$167&lt;=EOMONTH($E149,$R149*(1-$O149)),GU$167&gt;EOMONTH($E149,$P149*12*(1-$O149)+$Q149*12*$O149+$R149*(1-$O149))),0,IF($X149="NNN",SUM(Expenses!GS$14:GS$18)*$F149,IF($X149="FSG",0,IF($X149="MG",SUMPRODUCT(Expenses!GS$14:GS$18,$Z149:$Z153)*$F149,MAX((Expenses!GS$15-$AB149/12)*$AA149*$F149,0)+MAX((Expenses!GS$14-$AB150/12)*$AA150*$F149,0)+MAX((Expenses!GS$17-$AB151/12)*$AA151*$F149,0)+MAX((Expenses!GS$16-$AB152/12)*$AA152*$F149,0)+MAX((Expenses!GS$18-$AB153/12)*$AA153*$F149,0)))))</f>
        <v>0</v>
      </c>
      <c r="GV320" s="515">
        <f>IF(OR(GV$167&lt;=EOMONTH($E149,$R149*(1-$O149)),GV$167&gt;EOMONTH($E149,$P149*12*(1-$O149)+$Q149*12*$O149+$R149*(1-$O149))),0,IF($X149="NNN",SUM(Expenses!GT$14:GT$18)*$F149,IF($X149="FSG",0,IF($X149="MG",SUMPRODUCT(Expenses!GT$14:GT$18,$Z149:$Z153)*$F149,MAX((Expenses!GT$15-$AB149/12)*$AA149*$F149,0)+MAX((Expenses!GT$14-$AB150/12)*$AA150*$F149,0)+MAX((Expenses!GT$17-$AB151/12)*$AA151*$F149,0)+MAX((Expenses!GT$16-$AB152/12)*$AA152*$F149,0)+MAX((Expenses!GT$18-$AB153/12)*$AA153*$F149,0)))))</f>
        <v>0</v>
      </c>
      <c r="GW320" s="515">
        <f>IF(OR(GW$167&lt;=EOMONTH($E149,$R149*(1-$O149)),GW$167&gt;EOMONTH($E149,$P149*12*(1-$O149)+$Q149*12*$O149+$R149*(1-$O149))),0,IF($X149="NNN",SUM(Expenses!GU$14:GU$18)*$F149,IF($X149="FSG",0,IF($X149="MG",SUMPRODUCT(Expenses!GU$14:GU$18,$Z149:$Z153)*$F149,MAX((Expenses!GU$15-$AB149/12)*$AA149*$F149,0)+MAX((Expenses!GU$14-$AB150/12)*$AA150*$F149,0)+MAX((Expenses!GU$17-$AB151/12)*$AA151*$F149,0)+MAX((Expenses!GU$16-$AB152/12)*$AA152*$F149,0)+MAX((Expenses!GU$18-$AB153/12)*$AA153*$F149,0)))))</f>
        <v>0</v>
      </c>
      <c r="GX320" s="515">
        <f>IF(OR(GX$167&lt;=EOMONTH($E149,$R149*(1-$O149)),GX$167&gt;EOMONTH($E149,$P149*12*(1-$O149)+$Q149*12*$O149+$R149*(1-$O149))),0,IF($X149="NNN",SUM(Expenses!GV$14:GV$18)*$F149,IF($X149="FSG",0,IF($X149="MG",SUMPRODUCT(Expenses!GV$14:GV$18,$Z149:$Z153)*$F149,MAX((Expenses!GV$15-$AB149/12)*$AA149*$F149,0)+MAX((Expenses!GV$14-$AB150/12)*$AA150*$F149,0)+MAX((Expenses!GV$17-$AB151/12)*$AA151*$F149,0)+MAX((Expenses!GV$16-$AB152/12)*$AA152*$F149,0)+MAX((Expenses!GV$18-$AB153/12)*$AA153*$F149,0)))))</f>
        <v>0</v>
      </c>
      <c r="GY320" s="515">
        <f>IF(OR(GY$167&lt;=EOMONTH($E149,$R149*(1-$O149)),GY$167&gt;EOMONTH($E149,$P149*12*(1-$O149)+$Q149*12*$O149+$R149*(1-$O149))),0,IF($X149="NNN",SUM(Expenses!GW$14:GW$18)*$F149,IF($X149="FSG",0,IF($X149="MG",SUMPRODUCT(Expenses!GW$14:GW$18,$Z149:$Z153)*$F149,MAX((Expenses!GW$15-$AB149/12)*$AA149*$F149,0)+MAX((Expenses!GW$14-$AB150/12)*$AA150*$F149,0)+MAX((Expenses!GW$17-$AB151/12)*$AA151*$F149,0)+MAX((Expenses!GW$16-$AB152/12)*$AA152*$F149,0)+MAX((Expenses!GW$18-$AB153/12)*$AA153*$F149,0)))))</f>
        <v>0</v>
      </c>
      <c r="GZ320" s="515">
        <f>IF(OR(GZ$167&lt;=EOMONTH($E149,$R149*(1-$O149)),GZ$167&gt;EOMONTH($E149,$P149*12*(1-$O149)+$Q149*12*$O149+$R149*(1-$O149))),0,IF($X149="NNN",SUM(Expenses!GX$14:GX$18)*$F149,IF($X149="FSG",0,IF($X149="MG",SUMPRODUCT(Expenses!GX$14:GX$18,$Z149:$Z153)*$F149,MAX((Expenses!GX$15-$AB149/12)*$AA149*$F149,0)+MAX((Expenses!GX$14-$AB150/12)*$AA150*$F149,0)+MAX((Expenses!GX$17-$AB151/12)*$AA151*$F149,0)+MAX((Expenses!GX$16-$AB152/12)*$AA152*$F149,0)+MAX((Expenses!GX$18-$AB153/12)*$AA153*$F149,0)))))</f>
        <v>0</v>
      </c>
      <c r="HA320" s="515">
        <f>IF(OR(HA$167&lt;=EOMONTH($E149,$R149*(1-$O149)),HA$167&gt;EOMONTH($E149,$P149*12*(1-$O149)+$Q149*12*$O149+$R149*(1-$O149))),0,IF($X149="NNN",SUM(Expenses!GY$14:GY$18)*$F149,IF($X149="FSG",0,IF($X149="MG",SUMPRODUCT(Expenses!GY$14:GY$18,$Z149:$Z153)*$F149,MAX((Expenses!GY$15-$AB149/12)*$AA149*$F149,0)+MAX((Expenses!GY$14-$AB150/12)*$AA150*$F149,0)+MAX((Expenses!GY$17-$AB151/12)*$AA151*$F149,0)+MAX((Expenses!GY$16-$AB152/12)*$AA152*$F149,0)+MAX((Expenses!GY$18-$AB153/12)*$AA153*$F149,0)))))</f>
        <v>0</v>
      </c>
      <c r="HB320" s="515">
        <f>IF(OR(HB$167&lt;=EOMONTH($E149,$R149*(1-$O149)),HB$167&gt;EOMONTH($E149,$P149*12*(1-$O149)+$Q149*12*$O149+$R149*(1-$O149))),0,IF($X149="NNN",SUM(Expenses!GZ$14:GZ$18)*$F149,IF($X149="FSG",0,IF($X149="MG",SUMPRODUCT(Expenses!GZ$14:GZ$18,$Z149:$Z153)*$F149,MAX((Expenses!GZ$15-$AB149/12)*$AA149*$F149,0)+MAX((Expenses!GZ$14-$AB150/12)*$AA150*$F149,0)+MAX((Expenses!GZ$17-$AB151/12)*$AA151*$F149,0)+MAX((Expenses!GZ$16-$AB152/12)*$AA152*$F149,0)+MAX((Expenses!GZ$18-$AB153/12)*$AA153*$F149,0)))))</f>
        <v>0</v>
      </c>
      <c r="HC320" s="515">
        <f>IF(OR(HC$167&lt;=EOMONTH($E149,$R149*(1-$O149)),HC$167&gt;EOMONTH($E149,$P149*12*(1-$O149)+$Q149*12*$O149+$R149*(1-$O149))),0,IF($X149="NNN",SUM(Expenses!HA$14:HA$18)*$F149,IF($X149="FSG",0,IF($X149="MG",SUMPRODUCT(Expenses!HA$14:HA$18,$Z149:$Z153)*$F149,MAX((Expenses!HA$15-$AB149/12)*$AA149*$F149,0)+MAX((Expenses!HA$14-$AB150/12)*$AA150*$F149,0)+MAX((Expenses!HA$17-$AB151/12)*$AA151*$F149,0)+MAX((Expenses!HA$16-$AB152/12)*$AA152*$F149,0)+MAX((Expenses!HA$18-$AB153/12)*$AA153*$F149,0)))))</f>
        <v>0</v>
      </c>
      <c r="HD320" s="515">
        <f>IF(OR(HD$167&lt;=EOMONTH($E149,$R149*(1-$O149)),HD$167&gt;EOMONTH($E149,$P149*12*(1-$O149)+$Q149*12*$O149+$R149*(1-$O149))),0,IF($X149="NNN",SUM(Expenses!HB$14:HB$18)*$F149,IF($X149="FSG",0,IF($X149="MG",SUMPRODUCT(Expenses!HB$14:HB$18,$Z149:$Z153)*$F149,MAX((Expenses!HB$15-$AB149/12)*$AA149*$F149,0)+MAX((Expenses!HB$14-$AB150/12)*$AA150*$F149,0)+MAX((Expenses!HB$17-$AB151/12)*$AA151*$F149,0)+MAX((Expenses!HB$16-$AB152/12)*$AA152*$F149,0)+MAX((Expenses!HB$18-$AB153/12)*$AA153*$F149,0)))))</f>
        <v>0</v>
      </c>
      <c r="HE320" s="515">
        <f>IF(OR(HE$167&lt;=EOMONTH($E149,$R149*(1-$O149)),HE$167&gt;EOMONTH($E149,$P149*12*(1-$O149)+$Q149*12*$O149+$R149*(1-$O149))),0,IF($X149="NNN",SUM(Expenses!HC$14:HC$18)*$F149,IF($X149="FSG",0,IF($X149="MG",SUMPRODUCT(Expenses!HC$14:HC$18,$Z149:$Z153)*$F149,MAX((Expenses!HC$15-$AB149/12)*$AA149*$F149,0)+MAX((Expenses!HC$14-$AB150/12)*$AA150*$F149,0)+MAX((Expenses!HC$17-$AB151/12)*$AA151*$F149,0)+MAX((Expenses!HC$16-$AB152/12)*$AA152*$F149,0)+MAX((Expenses!HC$18-$AB153/12)*$AA153*$F149,0)))))</f>
        <v>0</v>
      </c>
      <c r="HF320" s="515">
        <f>IF(OR(HF$167&lt;=EOMONTH($E149,$R149*(1-$O149)),HF$167&gt;EOMONTH($E149,$P149*12*(1-$O149)+$Q149*12*$O149+$R149*(1-$O149))),0,IF($X149="NNN",SUM(Expenses!HD$14:HD$18)*$F149,IF($X149="FSG",0,IF($X149="MG",SUMPRODUCT(Expenses!HD$14:HD$18,$Z149:$Z153)*$F149,MAX((Expenses!HD$15-$AB149/12)*$AA149*$F149,0)+MAX((Expenses!HD$14-$AB150/12)*$AA150*$F149,0)+MAX((Expenses!HD$17-$AB151/12)*$AA151*$F149,0)+MAX((Expenses!HD$16-$AB152/12)*$AA152*$F149,0)+MAX((Expenses!HD$18-$AB153/12)*$AA153*$F149,0)))))</f>
        <v>0</v>
      </c>
      <c r="HG320" s="515">
        <f>IF(OR(HG$167&lt;=EOMONTH($E149,$R149*(1-$O149)),HG$167&gt;EOMONTH($E149,$P149*12*(1-$O149)+$Q149*12*$O149+$R149*(1-$O149))),0,IF($X149="NNN",SUM(Expenses!HE$14:HE$18)*$F149,IF($X149="FSG",0,IF($X149="MG",SUMPRODUCT(Expenses!HE$14:HE$18,$Z149:$Z153)*$F149,MAX((Expenses!HE$15-$AB149/12)*$AA149*$F149,0)+MAX((Expenses!HE$14-$AB150/12)*$AA150*$F149,0)+MAX((Expenses!HE$17-$AB151/12)*$AA151*$F149,0)+MAX((Expenses!HE$16-$AB152/12)*$AA152*$F149,0)+MAX((Expenses!HE$18-$AB153/12)*$AA153*$F149,0)))))</f>
        <v>0</v>
      </c>
      <c r="HH320" s="515">
        <f>IF(OR(HH$167&lt;=EOMONTH($E149,$R149*(1-$O149)),HH$167&gt;EOMONTH($E149,$P149*12*(1-$O149)+$Q149*12*$O149+$R149*(1-$O149))),0,IF($X149="NNN",SUM(Expenses!HF$14:HF$18)*$F149,IF($X149="FSG",0,IF($X149="MG",SUMPRODUCT(Expenses!HF$14:HF$18,$Z149:$Z153)*$F149,MAX((Expenses!HF$15-$AB149/12)*$AA149*$F149,0)+MAX((Expenses!HF$14-$AB150/12)*$AA150*$F149,0)+MAX((Expenses!HF$17-$AB151/12)*$AA151*$F149,0)+MAX((Expenses!HF$16-$AB152/12)*$AA152*$F149,0)+MAX((Expenses!HF$18-$AB153/12)*$AA153*$F149,0)))))</f>
        <v>0</v>
      </c>
      <c r="HI320" s="515">
        <f>IF(OR(HI$167&lt;=EOMONTH($E149,$R149*(1-$O149)),HI$167&gt;EOMONTH($E149,$P149*12*(1-$O149)+$Q149*12*$O149+$R149*(1-$O149))),0,IF($X149="NNN",SUM(Expenses!HG$14:HG$18)*$F149,IF($X149="FSG",0,IF($X149="MG",SUMPRODUCT(Expenses!HG$14:HG$18,$Z149:$Z153)*$F149,MAX((Expenses!HG$15-$AB149/12)*$AA149*$F149,0)+MAX((Expenses!HG$14-$AB150/12)*$AA150*$F149,0)+MAX((Expenses!HG$17-$AB151/12)*$AA151*$F149,0)+MAX((Expenses!HG$16-$AB152/12)*$AA152*$F149,0)+MAX((Expenses!HG$18-$AB153/12)*$AA153*$F149,0)))))</f>
        <v>0</v>
      </c>
      <c r="HJ320" s="515">
        <f>IF(OR(HJ$167&lt;=EOMONTH($E149,$R149*(1-$O149)),HJ$167&gt;EOMONTH($E149,$P149*12*(1-$O149)+$Q149*12*$O149+$R149*(1-$O149))),0,IF($X149="NNN",SUM(Expenses!HH$14:HH$18)*$F149,IF($X149="FSG",0,IF($X149="MG",SUMPRODUCT(Expenses!HH$14:HH$18,$Z149:$Z153)*$F149,MAX((Expenses!HH$15-$AB149/12)*$AA149*$F149,0)+MAX((Expenses!HH$14-$AB150/12)*$AA150*$F149,0)+MAX((Expenses!HH$17-$AB151/12)*$AA151*$F149,0)+MAX((Expenses!HH$16-$AB152/12)*$AA152*$F149,0)+MAX((Expenses!HH$18-$AB153/12)*$AA153*$F149,0)))))</f>
        <v>0</v>
      </c>
      <c r="HK320" s="515">
        <f>IF(OR(HK$167&lt;=EOMONTH($E149,$R149*(1-$O149)),HK$167&gt;EOMONTH($E149,$P149*12*(1-$O149)+$Q149*12*$O149+$R149*(1-$O149))),0,IF($X149="NNN",SUM(Expenses!HI$14:HI$18)*$F149,IF($X149="FSG",0,IF($X149="MG",SUMPRODUCT(Expenses!HI$14:HI$18,$Z149:$Z153)*$F149,MAX((Expenses!HI$15-$AB149/12)*$AA149*$F149,0)+MAX((Expenses!HI$14-$AB150/12)*$AA150*$F149,0)+MAX((Expenses!HI$17-$AB151/12)*$AA151*$F149,0)+MAX((Expenses!HI$16-$AB152/12)*$AA152*$F149,0)+MAX((Expenses!HI$18-$AB153/12)*$AA153*$F149,0)))))</f>
        <v>0</v>
      </c>
      <c r="HL320" s="515">
        <f>IF(OR(HL$167&lt;=EOMONTH($E149,$R149*(1-$O149)),HL$167&gt;EOMONTH($E149,$P149*12*(1-$O149)+$Q149*12*$O149+$R149*(1-$O149))),0,IF($X149="NNN",SUM(Expenses!HJ$14:HJ$18)*$F149,IF($X149="FSG",0,IF($X149="MG",SUMPRODUCT(Expenses!HJ$14:HJ$18,$Z149:$Z153)*$F149,MAX((Expenses!HJ$15-$AB149/12)*$AA149*$F149,0)+MAX((Expenses!HJ$14-$AB150/12)*$AA150*$F149,0)+MAX((Expenses!HJ$17-$AB151/12)*$AA151*$F149,0)+MAX((Expenses!HJ$16-$AB152/12)*$AA152*$F149,0)+MAX((Expenses!HJ$18-$AB153/12)*$AA153*$F149,0)))))</f>
        <v>0</v>
      </c>
      <c r="HM320" s="515">
        <f>IF(OR(HM$167&lt;=EOMONTH($E149,$R149*(1-$O149)),HM$167&gt;EOMONTH($E149,$P149*12*(1-$O149)+$Q149*12*$O149+$R149*(1-$O149))),0,IF($X149="NNN",SUM(Expenses!HK$14:HK$18)*$F149,IF($X149="FSG",0,IF($X149="MG",SUMPRODUCT(Expenses!HK$14:HK$18,$Z149:$Z153)*$F149,MAX((Expenses!HK$15-$AB149/12)*$AA149*$F149,0)+MAX((Expenses!HK$14-$AB150/12)*$AA150*$F149,0)+MAX((Expenses!HK$17-$AB151/12)*$AA151*$F149,0)+MAX((Expenses!HK$16-$AB152/12)*$AA152*$F149,0)+MAX((Expenses!HK$18-$AB153/12)*$AA153*$F149,0)))))</f>
        <v>0</v>
      </c>
      <c r="HN320" s="515">
        <f>IF(OR(HN$167&lt;=EOMONTH($E149,$R149*(1-$O149)),HN$167&gt;EOMONTH($E149,$P149*12*(1-$O149)+$Q149*12*$O149+$R149*(1-$O149))),0,IF($X149="NNN",SUM(Expenses!HL$14:HL$18)*$F149,IF($X149="FSG",0,IF($X149="MG",SUMPRODUCT(Expenses!HL$14:HL$18,$Z149:$Z153)*$F149,MAX((Expenses!HL$15-$AB149/12)*$AA149*$F149,0)+MAX((Expenses!HL$14-$AB150/12)*$AA150*$F149,0)+MAX((Expenses!HL$17-$AB151/12)*$AA151*$F149,0)+MAX((Expenses!HL$16-$AB152/12)*$AA152*$F149,0)+MAX((Expenses!HL$18-$AB153/12)*$AA153*$F149,0)))))</f>
        <v>0</v>
      </c>
      <c r="HO320" s="515">
        <f>IF(OR(HO$167&lt;=EOMONTH($E149,$R149*(1-$O149)),HO$167&gt;EOMONTH($E149,$P149*12*(1-$O149)+$Q149*12*$O149+$R149*(1-$O149))),0,IF($X149="NNN",SUM(Expenses!HM$14:HM$18)*$F149,IF($X149="FSG",0,IF($X149="MG",SUMPRODUCT(Expenses!HM$14:HM$18,$Z149:$Z153)*$F149,MAX((Expenses!HM$15-$AB149/12)*$AA149*$F149,0)+MAX((Expenses!HM$14-$AB150/12)*$AA150*$F149,0)+MAX((Expenses!HM$17-$AB151/12)*$AA151*$F149,0)+MAX((Expenses!HM$16-$AB152/12)*$AA152*$F149,0)+MAX((Expenses!HM$18-$AB153/12)*$AA153*$F149,0)))))</f>
        <v>0</v>
      </c>
      <c r="HP320" s="515">
        <f>IF(OR(HP$167&lt;=EOMONTH($E149,$R149*(1-$O149)),HP$167&gt;EOMONTH($E149,$P149*12*(1-$O149)+$Q149*12*$O149+$R149*(1-$O149))),0,IF($X149="NNN",SUM(Expenses!HN$14:HN$18)*$F149,IF($X149="FSG",0,IF($X149="MG",SUMPRODUCT(Expenses!HN$14:HN$18,$Z149:$Z153)*$F149,MAX((Expenses!HN$15-$AB149/12)*$AA149*$F149,0)+MAX((Expenses!HN$14-$AB150/12)*$AA150*$F149,0)+MAX((Expenses!HN$17-$AB151/12)*$AA151*$F149,0)+MAX((Expenses!HN$16-$AB152/12)*$AA152*$F149,0)+MAX((Expenses!HN$18-$AB153/12)*$AA153*$F149,0)))))</f>
        <v>0</v>
      </c>
      <c r="HQ320" s="515">
        <f>IF(OR(HQ$167&lt;=EOMONTH($E149,$R149*(1-$O149)),HQ$167&gt;EOMONTH($E149,$P149*12*(1-$O149)+$Q149*12*$O149+$R149*(1-$O149))),0,IF($X149="NNN",SUM(Expenses!HO$14:HO$18)*$F149,IF($X149="FSG",0,IF($X149="MG",SUMPRODUCT(Expenses!HO$14:HO$18,$Z149:$Z153)*$F149,MAX((Expenses!HO$15-$AB149/12)*$AA149*$F149,0)+MAX((Expenses!HO$14-$AB150/12)*$AA150*$F149,0)+MAX((Expenses!HO$17-$AB151/12)*$AA151*$F149,0)+MAX((Expenses!HO$16-$AB152/12)*$AA152*$F149,0)+MAX((Expenses!HO$18-$AB153/12)*$AA153*$F149,0)))))</f>
        <v>0</v>
      </c>
      <c r="HR320" s="515">
        <f>IF(OR(HR$167&lt;=EOMONTH($E149,$R149*(1-$O149)),HR$167&gt;EOMONTH($E149,$P149*12*(1-$O149)+$Q149*12*$O149+$R149*(1-$O149))),0,IF($X149="NNN",SUM(Expenses!HP$14:HP$18)*$F149,IF($X149="FSG",0,IF($X149="MG",SUMPRODUCT(Expenses!HP$14:HP$18,$Z149:$Z153)*$F149,MAX((Expenses!HP$15-$AB149/12)*$AA149*$F149,0)+MAX((Expenses!HP$14-$AB150/12)*$AA150*$F149,0)+MAX((Expenses!HP$17-$AB151/12)*$AA151*$F149,0)+MAX((Expenses!HP$16-$AB152/12)*$AA152*$F149,0)+MAX((Expenses!HP$18-$AB153/12)*$AA153*$F149,0)))))</f>
        <v>0</v>
      </c>
      <c r="HS320" s="515">
        <f>IF(OR(HS$167&lt;=EOMONTH($E149,$R149*(1-$O149)),HS$167&gt;EOMONTH($E149,$P149*12*(1-$O149)+$Q149*12*$O149+$R149*(1-$O149))),0,IF($X149="NNN",SUM(Expenses!HQ$14:HQ$18)*$F149,IF($X149="FSG",0,IF($X149="MG",SUMPRODUCT(Expenses!HQ$14:HQ$18,$Z149:$Z153)*$F149,MAX((Expenses!HQ$15-$AB149/12)*$AA149*$F149,0)+MAX((Expenses!HQ$14-$AB150/12)*$AA150*$F149,0)+MAX((Expenses!HQ$17-$AB151/12)*$AA151*$F149,0)+MAX((Expenses!HQ$16-$AB152/12)*$AA152*$F149,0)+MAX((Expenses!HQ$18-$AB153/12)*$AA153*$F149,0)))))</f>
        <v>0</v>
      </c>
      <c r="HT320" s="515">
        <f>IF(OR(HT$167&lt;=EOMONTH($E149,$R149*(1-$O149)),HT$167&gt;EOMONTH($E149,$P149*12*(1-$O149)+$Q149*12*$O149+$R149*(1-$O149))),0,IF($X149="NNN",SUM(Expenses!HR$14:HR$18)*$F149,IF($X149="FSG",0,IF($X149="MG",SUMPRODUCT(Expenses!HR$14:HR$18,$Z149:$Z153)*$F149,MAX((Expenses!HR$15-$AB149/12)*$AA149*$F149,0)+MAX((Expenses!HR$14-$AB150/12)*$AA150*$F149,0)+MAX((Expenses!HR$17-$AB151/12)*$AA151*$F149,0)+MAX((Expenses!HR$16-$AB152/12)*$AA152*$F149,0)+MAX((Expenses!HR$18-$AB153/12)*$AA153*$F149,0)))))</f>
        <v>0</v>
      </c>
      <c r="HU320" s="515">
        <f>IF(OR(HU$167&lt;=EOMONTH($E149,$R149*(1-$O149)),HU$167&gt;EOMONTH($E149,$P149*12*(1-$O149)+$Q149*12*$O149+$R149*(1-$O149))),0,IF($X149="NNN",SUM(Expenses!HS$14:HS$18)*$F149,IF($X149="FSG",0,IF($X149="MG",SUMPRODUCT(Expenses!HS$14:HS$18,$Z149:$Z153)*$F149,MAX((Expenses!HS$15-$AB149/12)*$AA149*$F149,0)+MAX((Expenses!HS$14-$AB150/12)*$AA150*$F149,0)+MAX((Expenses!HS$17-$AB151/12)*$AA151*$F149,0)+MAX((Expenses!HS$16-$AB152/12)*$AA152*$F149,0)+MAX((Expenses!HS$18-$AB153/12)*$AA153*$F149,0)))))</f>
        <v>0</v>
      </c>
      <c r="HV320" s="515">
        <f>IF(OR(HV$167&lt;=EOMONTH($E149,$R149*(1-$O149)),HV$167&gt;EOMONTH($E149,$P149*12*(1-$O149)+$Q149*12*$O149+$R149*(1-$O149))),0,IF($X149="NNN",SUM(Expenses!HT$14:HT$18)*$F149,IF($X149="FSG",0,IF($X149="MG",SUMPRODUCT(Expenses!HT$14:HT$18,$Z149:$Z153)*$F149,MAX((Expenses!HT$15-$AB149/12)*$AA149*$F149,0)+MAX((Expenses!HT$14-$AB150/12)*$AA150*$F149,0)+MAX((Expenses!HT$17-$AB151/12)*$AA151*$F149,0)+MAX((Expenses!HT$16-$AB152/12)*$AA152*$F149,0)+MAX((Expenses!HT$18-$AB153/12)*$AA153*$F149,0)))))</f>
        <v>0</v>
      </c>
      <c r="HW320" s="515">
        <f>IF(OR(HW$167&lt;=EOMONTH($E149,$R149*(1-$O149)),HW$167&gt;EOMONTH($E149,$P149*12*(1-$O149)+$Q149*12*$O149+$R149*(1-$O149))),0,IF($X149="NNN",SUM(Expenses!HU$14:HU$18)*$F149,IF($X149="FSG",0,IF($X149="MG",SUMPRODUCT(Expenses!HU$14:HU$18,$Z149:$Z153)*$F149,MAX((Expenses!HU$15-$AB149/12)*$AA149*$F149,0)+MAX((Expenses!HU$14-$AB150/12)*$AA150*$F149,0)+MAX((Expenses!HU$17-$AB151/12)*$AA151*$F149,0)+MAX((Expenses!HU$16-$AB152/12)*$AA152*$F149,0)+MAX((Expenses!HU$18-$AB153/12)*$AA153*$F149,0)))))</f>
        <v>0</v>
      </c>
      <c r="HX320" s="515">
        <f>IF(OR(HX$167&lt;=EOMONTH($E149,$R149*(1-$O149)),HX$167&gt;EOMONTH($E149,$P149*12*(1-$O149)+$Q149*12*$O149+$R149*(1-$O149))),0,IF($X149="NNN",SUM(Expenses!HV$14:HV$18)*$F149,IF($X149="FSG",0,IF($X149="MG",SUMPRODUCT(Expenses!HV$14:HV$18,$Z149:$Z153)*$F149,MAX((Expenses!HV$15-$AB149/12)*$AA149*$F149,0)+MAX((Expenses!HV$14-$AB150/12)*$AA150*$F149,0)+MAX((Expenses!HV$17-$AB151/12)*$AA151*$F149,0)+MAX((Expenses!HV$16-$AB152/12)*$AA152*$F149,0)+MAX((Expenses!HV$18-$AB153/12)*$AA153*$F149,0)))))</f>
        <v>0</v>
      </c>
      <c r="HY320" s="515">
        <f>IF(OR(HY$167&lt;=EOMONTH($E149,$R149*(1-$O149)),HY$167&gt;EOMONTH($E149,$P149*12*(1-$O149)+$Q149*12*$O149+$R149*(1-$O149))),0,IF($X149="NNN",SUM(Expenses!HW$14:HW$18)*$F149,IF($X149="FSG",0,IF($X149="MG",SUMPRODUCT(Expenses!HW$14:HW$18,$Z149:$Z153)*$F149,MAX((Expenses!HW$15-$AB149/12)*$AA149*$F149,0)+MAX((Expenses!HW$14-$AB150/12)*$AA150*$F149,0)+MAX((Expenses!HW$17-$AB151/12)*$AA151*$F149,0)+MAX((Expenses!HW$16-$AB152/12)*$AA152*$F149,0)+MAX((Expenses!HW$18-$AB153/12)*$AA153*$F149,0)))))</f>
        <v>0</v>
      </c>
      <c r="HZ320" s="515">
        <f>IF(OR(HZ$167&lt;=EOMONTH($E149,$R149*(1-$O149)),HZ$167&gt;EOMONTH($E149,$P149*12*(1-$O149)+$Q149*12*$O149+$R149*(1-$O149))),0,IF($X149="NNN",SUM(Expenses!HX$14:HX$18)*$F149,IF($X149="FSG",0,IF($X149="MG",SUMPRODUCT(Expenses!HX$14:HX$18,$Z149:$Z153)*$F149,MAX((Expenses!HX$15-$AB149/12)*$AA149*$F149,0)+MAX((Expenses!HX$14-$AB150/12)*$AA150*$F149,0)+MAX((Expenses!HX$17-$AB151/12)*$AA151*$F149,0)+MAX((Expenses!HX$16-$AB152/12)*$AA152*$F149,0)+MAX((Expenses!HX$18-$AB153/12)*$AA153*$F149,0)))))</f>
        <v>0</v>
      </c>
      <c r="IA320" s="515">
        <f>IF(OR(IA$167&lt;=EOMONTH($E149,$R149*(1-$O149)),IA$167&gt;EOMONTH($E149,$P149*12*(1-$O149)+$Q149*12*$O149+$R149*(1-$O149))),0,IF($X149="NNN",SUM(Expenses!HY$14:HY$18)*$F149,IF($X149="FSG",0,IF($X149="MG",SUMPRODUCT(Expenses!HY$14:HY$18,$Z149:$Z153)*$F149,MAX((Expenses!HY$15-$AB149/12)*$AA149*$F149,0)+MAX((Expenses!HY$14-$AB150/12)*$AA150*$F149,0)+MAX((Expenses!HY$17-$AB151/12)*$AA151*$F149,0)+MAX((Expenses!HY$16-$AB152/12)*$AA152*$F149,0)+MAX((Expenses!HY$18-$AB153/12)*$AA153*$F149,0)))))</f>
        <v>0</v>
      </c>
      <c r="IB320" s="515">
        <f>IF(OR(IB$167&lt;=EOMONTH($E149,$R149*(1-$O149)),IB$167&gt;EOMONTH($E149,$P149*12*(1-$O149)+$Q149*12*$O149+$R149*(1-$O149))),0,IF($X149="NNN",SUM(Expenses!HZ$14:HZ$18)*$F149,IF($X149="FSG",0,IF($X149="MG",SUMPRODUCT(Expenses!HZ$14:HZ$18,$Z149:$Z153)*$F149,MAX((Expenses!HZ$15-$AB149/12)*$AA149*$F149,0)+MAX((Expenses!HZ$14-$AB150/12)*$AA150*$F149,0)+MAX((Expenses!HZ$17-$AB151/12)*$AA151*$F149,0)+MAX((Expenses!HZ$16-$AB152/12)*$AA152*$F149,0)+MAX((Expenses!HZ$18-$AB153/12)*$AA153*$F149,0)))))</f>
        <v>0</v>
      </c>
      <c r="IC320" s="515">
        <f>IF(OR(IC$167&lt;=EOMONTH($E149,$R149*(1-$O149)),IC$167&gt;EOMONTH($E149,$P149*12*(1-$O149)+$Q149*12*$O149+$R149*(1-$O149))),0,IF($X149="NNN",SUM(Expenses!IA$14:IA$18)*$F149,IF($X149="FSG",0,IF($X149="MG",SUMPRODUCT(Expenses!IA$14:IA$18,$Z149:$Z153)*$F149,MAX((Expenses!IA$15-$AB149/12)*$AA149*$F149,0)+MAX((Expenses!IA$14-$AB150/12)*$AA150*$F149,0)+MAX((Expenses!IA$17-$AB151/12)*$AA151*$F149,0)+MAX((Expenses!IA$16-$AB152/12)*$AA152*$F149,0)+MAX((Expenses!IA$18-$AB153/12)*$AA153*$F149,0)))))</f>
        <v>0</v>
      </c>
      <c r="ID320" s="515">
        <f>IF(OR(ID$167&lt;=EOMONTH($E149,$R149*(1-$O149)),ID$167&gt;EOMONTH($E149,$P149*12*(1-$O149)+$Q149*12*$O149+$R149*(1-$O149))),0,IF($X149="NNN",SUM(Expenses!IB$14:IB$18)*$F149,IF($X149="FSG",0,IF($X149="MG",SUMPRODUCT(Expenses!IB$14:IB$18,$Z149:$Z153)*$F149,MAX((Expenses!IB$15-$AB149/12)*$AA149*$F149,0)+MAX((Expenses!IB$14-$AB150/12)*$AA150*$F149,0)+MAX((Expenses!IB$17-$AB151/12)*$AA151*$F149,0)+MAX((Expenses!IB$16-$AB152/12)*$AA152*$F149,0)+MAX((Expenses!IB$18-$AB153/12)*$AA153*$F149,0)))))</f>
        <v>0</v>
      </c>
      <c r="IE320" s="515">
        <f>IF(OR(IE$167&lt;=EOMONTH($E149,$R149*(1-$O149)),IE$167&gt;EOMONTH($E149,$P149*12*(1-$O149)+$Q149*12*$O149+$R149*(1-$O149))),0,IF($X149="NNN",SUM(Expenses!IC$14:IC$18)*$F149,IF($X149="FSG",0,IF($X149="MG",SUMPRODUCT(Expenses!IC$14:IC$18,$Z149:$Z153)*$F149,MAX((Expenses!IC$15-$AB149/12)*$AA149*$F149,0)+MAX((Expenses!IC$14-$AB150/12)*$AA150*$F149,0)+MAX((Expenses!IC$17-$AB151/12)*$AA151*$F149,0)+MAX((Expenses!IC$16-$AB152/12)*$AA152*$F149,0)+MAX((Expenses!IC$18-$AB153/12)*$AA153*$F149,0)))))</f>
        <v>0</v>
      </c>
      <c r="IF320" s="515">
        <f>IF(OR(IF$167&lt;=EOMONTH($E149,$R149*(1-$O149)),IF$167&gt;EOMONTH($E149,$P149*12*(1-$O149)+$Q149*12*$O149+$R149*(1-$O149))),0,IF($X149="NNN",SUM(Expenses!ID$14:ID$18)*$F149,IF($X149="FSG",0,IF($X149="MG",SUMPRODUCT(Expenses!ID$14:ID$18,$Z149:$Z153)*$F149,MAX((Expenses!ID$15-$AB149/12)*$AA149*$F149,0)+MAX((Expenses!ID$14-$AB150/12)*$AA150*$F149,0)+MAX((Expenses!ID$17-$AB151/12)*$AA151*$F149,0)+MAX((Expenses!ID$16-$AB152/12)*$AA152*$F149,0)+MAX((Expenses!ID$18-$AB153/12)*$AA153*$F149,0)))))</f>
        <v>0</v>
      </c>
      <c r="IG320" s="515">
        <f>IF(OR(IG$167&lt;=EOMONTH($E149,$R149*(1-$O149)),IG$167&gt;EOMONTH($E149,$P149*12*(1-$O149)+$Q149*12*$O149+$R149*(1-$O149))),0,IF($X149="NNN",SUM(Expenses!IE$14:IE$18)*$F149,IF($X149="FSG",0,IF($X149="MG",SUMPRODUCT(Expenses!IE$14:IE$18,$Z149:$Z153)*$F149,MAX((Expenses!IE$15-$AB149/12)*$AA149*$F149,0)+MAX((Expenses!IE$14-$AB150/12)*$AA150*$F149,0)+MAX((Expenses!IE$17-$AB151/12)*$AA151*$F149,0)+MAX((Expenses!IE$16-$AB152/12)*$AA152*$F149,0)+MAX((Expenses!IE$18-$AB153/12)*$AA153*$F149,0)))))</f>
        <v>0</v>
      </c>
      <c r="IH320" s="515">
        <f>IF(OR(IH$167&lt;=EOMONTH($E149,$R149*(1-$O149)),IH$167&gt;EOMONTH($E149,$P149*12*(1-$O149)+$Q149*12*$O149+$R149*(1-$O149))),0,IF($X149="NNN",SUM(Expenses!IF$14:IF$18)*$F149,IF($X149="FSG",0,IF($X149="MG",SUMPRODUCT(Expenses!IF$14:IF$18,$Z149:$Z153)*$F149,MAX((Expenses!IF$15-$AB149/12)*$AA149*$F149,0)+MAX((Expenses!IF$14-$AB150/12)*$AA150*$F149,0)+MAX((Expenses!IF$17-$AB151/12)*$AA151*$F149,0)+MAX((Expenses!IF$16-$AB152/12)*$AA152*$F149,0)+MAX((Expenses!IF$18-$AB153/12)*$AA153*$F149,0)))))</f>
        <v>0</v>
      </c>
      <c r="II320" s="515">
        <f>IF(OR(II$167&lt;=EOMONTH($E149,$R149*(1-$O149)),II$167&gt;EOMONTH($E149,$P149*12*(1-$O149)+$Q149*12*$O149+$R149*(1-$O149))),0,IF($X149="NNN",SUM(Expenses!IG$14:IG$18)*$F149,IF($X149="FSG",0,IF($X149="MG",SUMPRODUCT(Expenses!IG$14:IG$18,$Z149:$Z153)*$F149,MAX((Expenses!IG$15-$AB149/12)*$AA149*$F149,0)+MAX((Expenses!IG$14-$AB150/12)*$AA150*$F149,0)+MAX((Expenses!IG$17-$AB151/12)*$AA151*$F149,0)+MAX((Expenses!IG$16-$AB152/12)*$AA152*$F149,0)+MAX((Expenses!IG$18-$AB153/12)*$AA153*$F149,0)))))</f>
        <v>0</v>
      </c>
      <c r="IJ320" s="515">
        <f>IF(OR(IJ$167&lt;=EOMONTH($E149,$R149*(1-$O149)),IJ$167&gt;EOMONTH($E149,$P149*12*(1-$O149)+$Q149*12*$O149+$R149*(1-$O149))),0,IF($X149="NNN",SUM(Expenses!IH$14:IH$18)*$F149,IF($X149="FSG",0,IF($X149="MG",SUMPRODUCT(Expenses!IH$14:IH$18,$Z149:$Z153)*$F149,MAX((Expenses!IH$15-$AB149/12)*$AA149*$F149,0)+MAX((Expenses!IH$14-$AB150/12)*$AA150*$F149,0)+MAX((Expenses!IH$17-$AB151/12)*$AA151*$F149,0)+MAX((Expenses!IH$16-$AB152/12)*$AA152*$F149,0)+MAX((Expenses!IH$18-$AB153/12)*$AA153*$F149,0)))))</f>
        <v>0</v>
      </c>
      <c r="IK320" s="515">
        <f>IF(OR(IK$167&lt;=EOMONTH($E149,$R149*(1-$O149)),IK$167&gt;EOMONTH($E149,$P149*12*(1-$O149)+$Q149*12*$O149+$R149*(1-$O149))),0,IF($X149="NNN",SUM(Expenses!II$14:II$18)*$F149,IF($X149="FSG",0,IF($X149="MG",SUMPRODUCT(Expenses!II$14:II$18,$Z149:$Z153)*$F149,MAX((Expenses!II$15-$AB149/12)*$AA149*$F149,0)+MAX((Expenses!II$14-$AB150/12)*$AA150*$F149,0)+MAX((Expenses!II$17-$AB151/12)*$AA151*$F149,0)+MAX((Expenses!II$16-$AB152/12)*$AA152*$F149,0)+MAX((Expenses!II$18-$AB153/12)*$AA153*$F149,0)))))</f>
        <v>0</v>
      </c>
      <c r="IL320" s="515">
        <f>IF(OR(IL$167&lt;=EOMONTH($E149,$R149*(1-$O149)),IL$167&gt;EOMONTH($E149,$P149*12*(1-$O149)+$Q149*12*$O149+$R149*(1-$O149))),0,IF($X149="NNN",SUM(Expenses!IJ$14:IJ$18)*$F149,IF($X149="FSG",0,IF($X149="MG",SUMPRODUCT(Expenses!IJ$14:IJ$18,$Z149:$Z153)*$F149,MAX((Expenses!IJ$15-$AB149/12)*$AA149*$F149,0)+MAX((Expenses!IJ$14-$AB150/12)*$AA150*$F149,0)+MAX((Expenses!IJ$17-$AB151/12)*$AA151*$F149,0)+MAX((Expenses!IJ$16-$AB152/12)*$AA152*$F149,0)+MAX((Expenses!IJ$18-$AB153/12)*$AA153*$F149,0)))))</f>
        <v>0</v>
      </c>
      <c r="IM320" s="515">
        <f>IF(OR(IM$167&lt;=EOMONTH($E149,$R149*(1-$O149)),IM$167&gt;EOMONTH($E149,$P149*12*(1-$O149)+$Q149*12*$O149+$R149*(1-$O149))),0,IF($X149="NNN",SUM(Expenses!IK$14:IK$18)*$F149,IF($X149="FSG",0,IF($X149="MG",SUMPRODUCT(Expenses!IK$14:IK$18,$Z149:$Z153)*$F149,MAX((Expenses!IK$15-$AB149/12)*$AA149*$F149,0)+MAX((Expenses!IK$14-$AB150/12)*$AA150*$F149,0)+MAX((Expenses!IK$17-$AB151/12)*$AA151*$F149,0)+MAX((Expenses!IK$16-$AB152/12)*$AA152*$F149,0)+MAX((Expenses!IK$18-$AB153/12)*$AA153*$F149,0)))))</f>
        <v>0</v>
      </c>
      <c r="IN320" s="515">
        <f>IF(OR(IN$167&lt;=EOMONTH($E149,$R149*(1-$O149)),IN$167&gt;EOMONTH($E149,$P149*12*(1-$O149)+$Q149*12*$O149+$R149*(1-$O149))),0,IF($X149="NNN",SUM(Expenses!IL$14:IL$18)*$F149,IF($X149="FSG",0,IF($X149="MG",SUMPRODUCT(Expenses!IL$14:IL$18,$Z149:$Z153)*$F149,MAX((Expenses!IL$15-$AB149/12)*$AA149*$F149,0)+MAX((Expenses!IL$14-$AB150/12)*$AA150*$F149,0)+MAX((Expenses!IL$17-$AB151/12)*$AA151*$F149,0)+MAX((Expenses!IL$16-$AB152/12)*$AA152*$F149,0)+MAX((Expenses!IL$18-$AB153/12)*$AA153*$F149,0)))))</f>
        <v>0</v>
      </c>
      <c r="IO320" s="515">
        <f>IF(OR(IO$167&lt;=EOMONTH($E149,$R149*(1-$O149)),IO$167&gt;EOMONTH($E149,$P149*12*(1-$O149)+$Q149*12*$O149+$R149*(1-$O149))),0,IF($X149="NNN",SUM(Expenses!IM$14:IM$18)*$F149,IF($X149="FSG",0,IF($X149="MG",SUMPRODUCT(Expenses!IM$14:IM$18,$Z149:$Z153)*$F149,MAX((Expenses!IM$15-$AB149/12)*$AA149*$F149,0)+MAX((Expenses!IM$14-$AB150/12)*$AA150*$F149,0)+MAX((Expenses!IM$17-$AB151/12)*$AA151*$F149,0)+MAX((Expenses!IM$16-$AB152/12)*$AA152*$F149,0)+MAX((Expenses!IM$18-$AB153/12)*$AA153*$F149,0)))))</f>
        <v>0</v>
      </c>
      <c r="IP320" s="515">
        <f>IF(OR(IP$167&lt;=EOMONTH($E149,$R149*(1-$O149)),IP$167&gt;EOMONTH($E149,$P149*12*(1-$O149)+$Q149*12*$O149+$R149*(1-$O149))),0,IF($X149="NNN",SUM(Expenses!IN$14:IN$18)*$F149,IF($X149="FSG",0,IF($X149="MG",SUMPRODUCT(Expenses!IN$14:IN$18,$Z149:$Z153)*$F149,MAX((Expenses!IN$15-$AB149/12)*$AA149*$F149,0)+MAX((Expenses!IN$14-$AB150/12)*$AA150*$F149,0)+MAX((Expenses!IN$17-$AB151/12)*$AA151*$F149,0)+MAX((Expenses!IN$16-$AB152/12)*$AA152*$F149,0)+MAX((Expenses!IN$18-$AB153/12)*$AA153*$F149,0)))))</f>
        <v>0</v>
      </c>
      <c r="IQ320" s="515">
        <f>IF(OR(IQ$167&lt;=EOMONTH($E149,$R149*(1-$O149)),IQ$167&gt;EOMONTH($E149,$P149*12*(1-$O149)+$Q149*12*$O149+$R149*(1-$O149))),0,IF($X149="NNN",SUM(Expenses!IO$14:IO$18)*$F149,IF($X149="FSG",0,IF($X149="MG",SUMPRODUCT(Expenses!IO$14:IO$18,$Z149:$Z153)*$F149,MAX((Expenses!IO$15-$AB149/12)*$AA149*$F149,0)+MAX((Expenses!IO$14-$AB150/12)*$AA150*$F149,0)+MAX((Expenses!IO$17-$AB151/12)*$AA151*$F149,0)+MAX((Expenses!IO$16-$AB152/12)*$AA152*$F149,0)+MAX((Expenses!IO$18-$AB153/12)*$AA153*$F149,0)))))</f>
        <v>0</v>
      </c>
      <c r="IR320" s="515">
        <f>IF(OR(IR$167&lt;=EOMONTH($E149,$R149*(1-$O149)),IR$167&gt;EOMONTH($E149,$P149*12*(1-$O149)+$Q149*12*$O149+$R149*(1-$O149))),0,IF($X149="NNN",SUM(Expenses!IP$14:IP$18)*$F149,IF($X149="FSG",0,IF($X149="MG",SUMPRODUCT(Expenses!IP$14:IP$18,$Z149:$Z153)*$F149,MAX((Expenses!IP$15-$AB149/12)*$AA149*$F149,0)+MAX((Expenses!IP$14-$AB150/12)*$AA150*$F149,0)+MAX((Expenses!IP$17-$AB151/12)*$AA151*$F149,0)+MAX((Expenses!IP$16-$AB152/12)*$AA152*$F149,0)+MAX((Expenses!IP$18-$AB153/12)*$AA153*$F149,0)))))</f>
        <v>0</v>
      </c>
      <c r="IS320" s="515">
        <f>IF(OR(IS$167&lt;=EOMONTH($E149,$R149*(1-$O149)),IS$167&gt;EOMONTH($E149,$P149*12*(1-$O149)+$Q149*12*$O149+$R149*(1-$O149))),0,IF($X149="NNN",SUM(Expenses!IQ$14:IQ$18)*$F149,IF($X149="FSG",0,IF($X149="MG",SUMPRODUCT(Expenses!IQ$14:IQ$18,$Z149:$Z153)*$F149,MAX((Expenses!IQ$15-$AB149/12)*$AA149*$F149,0)+MAX((Expenses!IQ$14-$AB150/12)*$AA150*$F149,0)+MAX((Expenses!IQ$17-$AB151/12)*$AA151*$F149,0)+MAX((Expenses!IQ$16-$AB152/12)*$AA152*$F149,0)+MAX((Expenses!IQ$18-$AB153/12)*$AA153*$F149,0)))))</f>
        <v>0</v>
      </c>
      <c r="IT320" s="515">
        <f>IF(OR(IT$167&lt;=EOMONTH($E149,$R149*(1-$O149)),IT$167&gt;EOMONTH($E149,$P149*12*(1-$O149)+$Q149*12*$O149+$R149*(1-$O149))),0,IF($X149="NNN",SUM(Expenses!IR$14:IR$18)*$F149,IF($X149="FSG",0,IF($X149="MG",SUMPRODUCT(Expenses!IR$14:IR$18,$Z149:$Z153)*$F149,MAX((Expenses!IR$15-$AB149/12)*$AA149*$F149,0)+MAX((Expenses!IR$14-$AB150/12)*$AA150*$F149,0)+MAX((Expenses!IR$17-$AB151/12)*$AA151*$F149,0)+MAX((Expenses!IR$16-$AB152/12)*$AA152*$F149,0)+MAX((Expenses!IR$18-$AB153/12)*$AA153*$F149,0)))))</f>
        <v>0</v>
      </c>
      <c r="IU320" s="515">
        <f>IF(OR(IU$167&lt;=EOMONTH($E149,$R149*(1-$O149)),IU$167&gt;EOMONTH($E149,$P149*12*(1-$O149)+$Q149*12*$O149+$R149*(1-$O149))),0,IF($X149="NNN",SUM(Expenses!IS$14:IS$18)*$F149,IF($X149="FSG",0,IF($X149="MG",SUMPRODUCT(Expenses!IS$14:IS$18,$Z149:$Z153)*$F149,MAX((Expenses!IS$15-$AB149/12)*$AA149*$F149,0)+MAX((Expenses!IS$14-$AB150/12)*$AA150*$F149,0)+MAX((Expenses!IS$17-$AB151/12)*$AA151*$F149,0)+MAX((Expenses!IS$16-$AB152/12)*$AA152*$F149,0)+MAX((Expenses!IS$18-$AB153/12)*$AA153*$F149,0)))))</f>
        <v>0</v>
      </c>
      <c r="IV320" s="515">
        <f>IF(OR(IV$167&lt;=EOMONTH($E149,$R149*(1-$O149)),IV$167&gt;EOMONTH($E149,$P149*12*(1-$O149)+$Q149*12*$O149+$R149*(1-$O149))),0,IF($X149="NNN",SUM(Expenses!IT$14:IT$18)*$F149,IF($X149="FSG",0,IF($X149="MG",SUMPRODUCT(Expenses!IT$14:IT$18,$Z149:$Z153)*$F149,MAX((Expenses!IT$15-$AB149/12)*$AA149*$F149,0)+MAX((Expenses!IT$14-$AB150/12)*$AA150*$F149,0)+MAX((Expenses!IT$17-$AB151/12)*$AA151*$F149,0)+MAX((Expenses!IT$16-$AB152/12)*$AA152*$F149,0)+MAX((Expenses!IT$18-$AB153/12)*$AA153*$F149,0)))))</f>
        <v>0</v>
      </c>
      <c r="IW320" s="515">
        <f>IF(OR(IW$167&lt;=EOMONTH($E149,$R149*(1-$O149)),IW$167&gt;EOMONTH($E149,$P149*12*(1-$O149)+$Q149*12*$O149+$R149*(1-$O149))),0,IF($X149="NNN",SUM(Expenses!IU$14:IU$18)*$F149,IF($X149="FSG",0,IF($X149="MG",SUMPRODUCT(Expenses!IU$14:IU$18,$Z149:$Z153)*$F149,MAX((Expenses!IU$15-$AB149/12)*$AA149*$F149,0)+MAX((Expenses!IU$14-$AB150/12)*$AA150*$F149,0)+MAX((Expenses!IU$17-$AB151/12)*$AA151*$F149,0)+MAX((Expenses!IU$16-$AB152/12)*$AA152*$F149,0)+MAX((Expenses!IU$18-$AB153/12)*$AA153*$F149,0)))))</f>
        <v>0</v>
      </c>
      <c r="IX320" s="515">
        <f>IF(OR(IX$167&lt;=EOMONTH($E149,$R149*(1-$O149)),IX$167&gt;EOMONTH($E149,$P149*12*(1-$O149)+$Q149*12*$O149+$R149*(1-$O149))),0,IF($X149="NNN",SUM(Expenses!IV$14:IV$18)*$F149,IF($X149="FSG",0,IF($X149="MG",SUMPRODUCT(Expenses!IV$14:IV$18,$Z149:$Z153)*$F149,MAX((Expenses!IV$15-$AB149/12)*$AA149*$F149,0)+MAX((Expenses!IV$14-$AB150/12)*$AA150*$F149,0)+MAX((Expenses!IV$17-$AB151/12)*$AA151*$F149,0)+MAX((Expenses!IV$16-$AB152/12)*$AA152*$F149,0)+MAX((Expenses!IV$18-$AB153/12)*$AA153*$F149,0)))))</f>
        <v>0</v>
      </c>
      <c r="IY320" s="515">
        <f>IF(OR(IY$167&lt;=EOMONTH($E149,$R149*(1-$O149)),IY$167&gt;EOMONTH($E149,$P149*12*(1-$O149)+$Q149*12*$O149+$R149*(1-$O149))),0,IF($X149="NNN",SUM(Expenses!IW$14:IW$18)*$F149,IF($X149="FSG",0,IF($X149="MG",SUMPRODUCT(Expenses!IW$14:IW$18,$Z149:$Z153)*$F149,MAX((Expenses!IW$15-$AB149/12)*$AA149*$F149,0)+MAX((Expenses!IW$14-$AB150/12)*$AA150*$F149,0)+MAX((Expenses!IW$17-$AB151/12)*$AA151*$F149,0)+MAX((Expenses!IW$16-$AB152/12)*$AA152*$F149,0)+MAX((Expenses!IW$18-$AB153/12)*$AA153*$F149,0)))))</f>
        <v>0</v>
      </c>
      <c r="IZ320" s="515">
        <f>IF(OR(IZ$167&lt;=EOMONTH($E149,$R149*(1-$O149)),IZ$167&gt;EOMONTH($E149,$P149*12*(1-$O149)+$Q149*12*$O149+$R149*(1-$O149))),0,IF($X149="NNN",SUM(Expenses!IX$14:IX$18)*$F149,IF($X149="FSG",0,IF($X149="MG",SUMPRODUCT(Expenses!IX$14:IX$18,$Z149:$Z153)*$F149,MAX((Expenses!IX$15-$AB149/12)*$AA149*$F149,0)+MAX((Expenses!IX$14-$AB150/12)*$AA150*$F149,0)+MAX((Expenses!IX$17-$AB151/12)*$AA151*$F149,0)+MAX((Expenses!IX$16-$AB152/12)*$AA152*$F149,0)+MAX((Expenses!IX$18-$AB153/12)*$AA153*$F149,0)))))</f>
        <v>0</v>
      </c>
      <c r="JA320" s="515">
        <f>IF(OR(JA$167&lt;=EOMONTH($E149,$R149*(1-$O149)),JA$167&gt;EOMONTH($E149,$P149*12*(1-$O149)+$Q149*12*$O149+$R149*(1-$O149))),0,IF($X149="NNN",SUM(Expenses!IY$14:IY$18)*$F149,IF($X149="FSG",0,IF($X149="MG",SUMPRODUCT(Expenses!IY$14:IY$18,$Z149:$Z153)*$F149,MAX((Expenses!IY$15-$AB149/12)*$AA149*$F149,0)+MAX((Expenses!IY$14-$AB150/12)*$AA150*$F149,0)+MAX((Expenses!IY$17-$AB151/12)*$AA151*$F149,0)+MAX((Expenses!IY$16-$AB152/12)*$AA152*$F149,0)+MAX((Expenses!IY$18-$AB153/12)*$AA153*$F149,0)))))</f>
        <v>0</v>
      </c>
      <c r="JB320" s="515">
        <f>IF(OR(JB$167&lt;=EOMONTH($E149,$R149*(1-$O149)),JB$167&gt;EOMONTH($E149,$P149*12*(1-$O149)+$Q149*12*$O149+$R149*(1-$O149))),0,IF($X149="NNN",SUM(Expenses!IZ$14:IZ$18)*$F149,IF($X149="FSG",0,IF($X149="MG",SUMPRODUCT(Expenses!IZ$14:IZ$18,$Z149:$Z153)*$F149,MAX((Expenses!IZ$15-$AB149/12)*$AA149*$F149,0)+MAX((Expenses!IZ$14-$AB150/12)*$AA150*$F149,0)+MAX((Expenses!IZ$17-$AB151/12)*$AA151*$F149,0)+MAX((Expenses!IZ$16-$AB152/12)*$AA152*$F149,0)+MAX((Expenses!IZ$18-$AB153/12)*$AA153*$F149,0)))))</f>
        <v>0</v>
      </c>
      <c r="JC320" s="515">
        <f>IF(OR(JC$167&lt;=EOMONTH($E149,$R149*(1-$O149)),JC$167&gt;EOMONTH($E149,$P149*12*(1-$O149)+$Q149*12*$O149+$R149*(1-$O149))),0,IF($X149="NNN",SUM(Expenses!JA$14:JA$18)*$F149,IF($X149="FSG",0,IF($X149="MG",SUMPRODUCT(Expenses!JA$14:JA$18,$Z149:$Z153)*$F149,MAX((Expenses!JA$15-$AB149/12)*$AA149*$F149,0)+MAX((Expenses!JA$14-$AB150/12)*$AA150*$F149,0)+MAX((Expenses!JA$17-$AB151/12)*$AA151*$F149,0)+MAX((Expenses!JA$16-$AB152/12)*$AA152*$F149,0)+MAX((Expenses!JA$18-$AB153/12)*$AA153*$F149,0)))))</f>
        <v>0</v>
      </c>
      <c r="JD320" s="515">
        <f>IF(OR(JD$167&lt;=EOMONTH($E149,$R149*(1-$O149)),JD$167&gt;EOMONTH($E149,$P149*12*(1-$O149)+$Q149*12*$O149+$R149*(1-$O149))),0,IF($X149="NNN",SUM(Expenses!JB$14:JB$18)*$F149,IF($X149="FSG",0,IF($X149="MG",SUMPRODUCT(Expenses!JB$14:JB$18,$Z149:$Z153)*$F149,MAX((Expenses!JB$15-$AB149/12)*$AA149*$F149,0)+MAX((Expenses!JB$14-$AB150/12)*$AA150*$F149,0)+MAX((Expenses!JB$17-$AB151/12)*$AA151*$F149,0)+MAX((Expenses!JB$16-$AB152/12)*$AA152*$F149,0)+MAX((Expenses!JB$18-$AB153/12)*$AA153*$F149,0)))))</f>
        <v>0</v>
      </c>
      <c r="JE320" s="515">
        <f>IF(OR(JE$167&lt;=EOMONTH($E149,$R149*(1-$O149)),JE$167&gt;EOMONTH($E149,$P149*12*(1-$O149)+$Q149*12*$O149+$R149*(1-$O149))),0,IF($X149="NNN",SUM(Expenses!JC$14:JC$18)*$F149,IF($X149="FSG",0,IF($X149="MG",SUMPRODUCT(Expenses!JC$14:JC$18,$Z149:$Z153)*$F149,MAX((Expenses!JC$15-$AB149/12)*$AA149*$F149,0)+MAX((Expenses!JC$14-$AB150/12)*$AA150*$F149,0)+MAX((Expenses!JC$17-$AB151/12)*$AA151*$F149,0)+MAX((Expenses!JC$16-$AB152/12)*$AA152*$F149,0)+MAX((Expenses!JC$18-$AB153/12)*$AA153*$F149,0)))))</f>
        <v>0</v>
      </c>
      <c r="JF320" s="515">
        <f>IF(OR(JF$167&lt;=EOMONTH($E149,$R149*(1-$O149)),JF$167&gt;EOMONTH($E149,$P149*12*(1-$O149)+$Q149*12*$O149+$R149*(1-$O149))),0,IF($X149="NNN",SUM(Expenses!JD$14:JD$18)*$F149,IF($X149="FSG",0,IF($X149="MG",SUMPRODUCT(Expenses!JD$14:JD$18,$Z149:$Z153)*$F149,MAX((Expenses!JD$15-$AB149/12)*$AA149*$F149,0)+MAX((Expenses!JD$14-$AB150/12)*$AA150*$F149,0)+MAX((Expenses!JD$17-$AB151/12)*$AA151*$F149,0)+MAX((Expenses!JD$16-$AB152/12)*$AA152*$F149,0)+MAX((Expenses!JD$18-$AB153/12)*$AA153*$F149,0)))))</f>
        <v>0</v>
      </c>
      <c r="JG320" s="515">
        <f>IF(OR(JG$167&lt;=EOMONTH($E149,$R149*(1-$O149)),JG$167&gt;EOMONTH($E149,$P149*12*(1-$O149)+$Q149*12*$O149+$R149*(1-$O149))),0,IF($X149="NNN",SUM(Expenses!JE$14:JE$18)*$F149,IF($X149="FSG",0,IF($X149="MG",SUMPRODUCT(Expenses!JE$14:JE$18,$Z149:$Z153)*$F149,MAX((Expenses!JE$15-$AB149/12)*$AA149*$F149,0)+MAX((Expenses!JE$14-$AB150/12)*$AA150*$F149,0)+MAX((Expenses!JE$17-$AB151/12)*$AA151*$F149,0)+MAX((Expenses!JE$16-$AB152/12)*$AA152*$F149,0)+MAX((Expenses!JE$18-$AB153/12)*$AA153*$F149,0)))))</f>
        <v>0</v>
      </c>
      <c r="JH320" s="515">
        <f>IF(OR(JH$167&lt;=EOMONTH($E149,$R149*(1-$O149)),JH$167&gt;EOMONTH($E149,$P149*12*(1-$O149)+$Q149*12*$O149+$R149*(1-$O149))),0,IF($X149="NNN",SUM(Expenses!JF$14:JF$18)*$F149,IF($X149="FSG",0,IF($X149="MG",SUMPRODUCT(Expenses!JF$14:JF$18,$Z149:$Z153)*$F149,MAX((Expenses!JF$15-$AB149/12)*$AA149*$F149,0)+MAX((Expenses!JF$14-$AB150/12)*$AA150*$F149,0)+MAX((Expenses!JF$17-$AB151/12)*$AA151*$F149,0)+MAX((Expenses!JF$16-$AB152/12)*$AA152*$F149,0)+MAX((Expenses!JF$18-$AB153/12)*$AA153*$F149,0)))))</f>
        <v>0</v>
      </c>
      <c r="JI320" s="515">
        <f>IF(OR(JI$167&lt;=EOMONTH($E149,$R149*(1-$O149)),JI$167&gt;EOMONTH($E149,$P149*12*(1-$O149)+$Q149*12*$O149+$R149*(1-$O149))),0,IF($X149="NNN",SUM(Expenses!JG$14:JG$18)*$F149,IF($X149="FSG",0,IF($X149="MG",SUMPRODUCT(Expenses!JG$14:JG$18,$Z149:$Z153)*$F149,MAX((Expenses!JG$15-$AB149/12)*$AA149*$F149,0)+MAX((Expenses!JG$14-$AB150/12)*$AA150*$F149,0)+MAX((Expenses!JG$17-$AB151/12)*$AA151*$F149,0)+MAX((Expenses!JG$16-$AB152/12)*$AA152*$F149,0)+MAX((Expenses!JG$18-$AB153/12)*$AA153*$F149,0)))))</f>
        <v>0</v>
      </c>
      <c r="JJ320" s="515">
        <f>IF(OR(JJ$167&lt;=EOMONTH($E149,$R149*(1-$O149)),JJ$167&gt;EOMONTH($E149,$P149*12*(1-$O149)+$Q149*12*$O149+$R149*(1-$O149))),0,IF($X149="NNN",SUM(Expenses!JH$14:JH$18)*$F149,IF($X149="FSG",0,IF($X149="MG",SUMPRODUCT(Expenses!JH$14:JH$18,$Z149:$Z153)*$F149,MAX((Expenses!JH$15-$AB149/12)*$AA149*$F149,0)+MAX((Expenses!JH$14-$AB150/12)*$AA150*$F149,0)+MAX((Expenses!JH$17-$AB151/12)*$AA151*$F149,0)+MAX((Expenses!JH$16-$AB152/12)*$AA152*$F149,0)+MAX((Expenses!JH$18-$AB153/12)*$AA153*$F149,0)))))</f>
        <v>0</v>
      </c>
      <c r="JK320" s="515">
        <f>IF(OR(JK$167&lt;=EOMONTH($E149,$R149*(1-$O149)),JK$167&gt;EOMONTH($E149,$P149*12*(1-$O149)+$Q149*12*$O149+$R149*(1-$O149))),0,IF($X149="NNN",SUM(Expenses!JI$14:JI$18)*$F149,IF($X149="FSG",0,IF($X149="MG",SUMPRODUCT(Expenses!JI$14:JI$18,$Z149:$Z153)*$F149,MAX((Expenses!JI$15-$AB149/12)*$AA149*$F149,0)+MAX((Expenses!JI$14-$AB150/12)*$AA150*$F149,0)+MAX((Expenses!JI$17-$AB151/12)*$AA151*$F149,0)+MAX((Expenses!JI$16-$AB152/12)*$AA152*$F149,0)+MAX((Expenses!JI$18-$AB153/12)*$AA153*$F149,0)))))</f>
        <v>0</v>
      </c>
      <c r="JL320" s="515">
        <f>IF(OR(JL$167&lt;=EOMONTH($E149,$R149*(1-$O149)),JL$167&gt;EOMONTH($E149,$P149*12*(1-$O149)+$Q149*12*$O149+$R149*(1-$O149))),0,IF($X149="NNN",SUM(Expenses!JJ$14:JJ$18)*$F149,IF($X149="FSG",0,IF($X149="MG",SUMPRODUCT(Expenses!JJ$14:JJ$18,$Z149:$Z153)*$F149,MAX((Expenses!JJ$15-$AB149/12)*$AA149*$F149,0)+MAX((Expenses!JJ$14-$AB150/12)*$AA150*$F149,0)+MAX((Expenses!JJ$17-$AB151/12)*$AA151*$F149,0)+MAX((Expenses!JJ$16-$AB152/12)*$AA152*$F149,0)+MAX((Expenses!JJ$18-$AB153/12)*$AA153*$F149,0)))))</f>
        <v>0</v>
      </c>
      <c r="JM320" s="515">
        <f>IF(OR(JM$167&lt;=EOMONTH($E149,$R149*(1-$O149)),JM$167&gt;EOMONTH($E149,$P149*12*(1-$O149)+$Q149*12*$O149+$R149*(1-$O149))),0,IF($X149="NNN",SUM(Expenses!JK$14:JK$18)*$F149,IF($X149="FSG",0,IF($X149="MG",SUMPRODUCT(Expenses!JK$14:JK$18,$Z149:$Z153)*$F149,MAX((Expenses!JK$15-$AB149/12)*$AA149*$F149,0)+MAX((Expenses!JK$14-$AB150/12)*$AA150*$F149,0)+MAX((Expenses!JK$17-$AB151/12)*$AA151*$F149,0)+MAX((Expenses!JK$16-$AB152/12)*$AA152*$F149,0)+MAX((Expenses!JK$18-$AB153/12)*$AA153*$F149,0)))))</f>
        <v>0</v>
      </c>
      <c r="JN320" s="515">
        <f>IF(OR(JN$167&lt;=EOMONTH($E149,$R149*(1-$O149)),JN$167&gt;EOMONTH($E149,$P149*12*(1-$O149)+$Q149*12*$O149+$R149*(1-$O149))),0,IF($X149="NNN",SUM(Expenses!JL$14:JL$18)*$F149,IF($X149="FSG",0,IF($X149="MG",SUMPRODUCT(Expenses!JL$14:JL$18,$Z149:$Z153)*$F149,MAX((Expenses!JL$15-$AB149/12)*$AA149*$F149,0)+MAX((Expenses!JL$14-$AB150/12)*$AA150*$F149,0)+MAX((Expenses!JL$17-$AB151/12)*$AA151*$F149,0)+MAX((Expenses!JL$16-$AB152/12)*$AA152*$F149,0)+MAX((Expenses!JL$18-$AB153/12)*$AA153*$F149,0)))))</f>
        <v>0</v>
      </c>
      <c r="JO320" s="515">
        <f>IF(OR(JO$167&lt;=EOMONTH($E149,$R149*(1-$O149)),JO$167&gt;EOMONTH($E149,$P149*12*(1-$O149)+$Q149*12*$O149+$R149*(1-$O149))),0,IF($X149="NNN",SUM(Expenses!JM$14:JM$18)*$F149,IF($X149="FSG",0,IF($X149="MG",SUMPRODUCT(Expenses!JM$14:JM$18,$Z149:$Z153)*$F149,MAX((Expenses!JM$15-$AB149/12)*$AA149*$F149,0)+MAX((Expenses!JM$14-$AB150/12)*$AA150*$F149,0)+MAX((Expenses!JM$17-$AB151/12)*$AA151*$F149,0)+MAX((Expenses!JM$16-$AB152/12)*$AA152*$F149,0)+MAX((Expenses!JM$18-$AB153/12)*$AA153*$F149,0)))))</f>
        <v>0</v>
      </c>
      <c r="JP320" s="515">
        <f>IF(OR(JP$167&lt;=EOMONTH($E149,$R149*(1-$O149)),JP$167&gt;EOMONTH($E149,$P149*12*(1-$O149)+$Q149*12*$O149+$R149*(1-$O149))),0,IF($X149="NNN",SUM(Expenses!JN$14:JN$18)*$F149,IF($X149="FSG",0,IF($X149="MG",SUMPRODUCT(Expenses!JN$14:JN$18,$Z149:$Z153)*$F149,MAX((Expenses!JN$15-$AB149/12)*$AA149*$F149,0)+MAX((Expenses!JN$14-$AB150/12)*$AA150*$F149,0)+MAX((Expenses!JN$17-$AB151/12)*$AA151*$F149,0)+MAX((Expenses!JN$16-$AB152/12)*$AA152*$F149,0)+MAX((Expenses!JN$18-$AB153/12)*$AA153*$F149,0)))))</f>
        <v>0</v>
      </c>
      <c r="JQ320" s="515">
        <f>IF(OR(JQ$167&lt;=EOMONTH($E149,$R149*(1-$O149)),JQ$167&gt;EOMONTH($E149,$P149*12*(1-$O149)+$Q149*12*$O149+$R149*(1-$O149))),0,IF($X149="NNN",SUM(Expenses!JO$14:JO$18)*$F149,IF($X149="FSG",0,IF($X149="MG",SUMPRODUCT(Expenses!JO$14:JO$18,$Z149:$Z153)*$F149,MAX((Expenses!JO$15-$AB149/12)*$AA149*$F149,0)+MAX((Expenses!JO$14-$AB150/12)*$AA150*$F149,0)+MAX((Expenses!JO$17-$AB151/12)*$AA151*$F149,0)+MAX((Expenses!JO$16-$AB152/12)*$AA152*$F149,0)+MAX((Expenses!JO$18-$AB153/12)*$AA153*$F149,0)))))</f>
        <v>0</v>
      </c>
      <c r="JR320" s="515">
        <f>IF(OR(JR$167&lt;=EOMONTH($E149,$R149*(1-$O149)),JR$167&gt;EOMONTH($E149,$P149*12*(1-$O149)+$Q149*12*$O149+$R149*(1-$O149))),0,IF($X149="NNN",SUM(Expenses!JP$14:JP$18)*$F149,IF($X149="FSG",0,IF($X149="MG",SUMPRODUCT(Expenses!JP$14:JP$18,$Z149:$Z153)*$F149,MAX((Expenses!JP$15-$AB149/12)*$AA149*$F149,0)+MAX((Expenses!JP$14-$AB150/12)*$AA150*$F149,0)+MAX((Expenses!JP$17-$AB151/12)*$AA151*$F149,0)+MAX((Expenses!JP$16-$AB152/12)*$AA152*$F149,0)+MAX((Expenses!JP$18-$AB153/12)*$AA153*$F149,0)))))</f>
        <v>0</v>
      </c>
      <c r="JS320" s="515">
        <f>IF(OR(JS$167&lt;=EOMONTH($E149,$R149*(1-$O149)),JS$167&gt;EOMONTH($E149,$P149*12*(1-$O149)+$Q149*12*$O149+$R149*(1-$O149))),0,IF($X149="NNN",SUM(Expenses!JQ$14:JQ$18)*$F149,IF($X149="FSG",0,IF($X149="MG",SUMPRODUCT(Expenses!JQ$14:JQ$18,$Z149:$Z153)*$F149,MAX((Expenses!JQ$15-$AB149/12)*$AA149*$F149,0)+MAX((Expenses!JQ$14-$AB150/12)*$AA150*$F149,0)+MAX((Expenses!JQ$17-$AB151/12)*$AA151*$F149,0)+MAX((Expenses!JQ$16-$AB152/12)*$AA152*$F149,0)+MAX((Expenses!JQ$18-$AB153/12)*$AA153*$F149,0)))))</f>
        <v>0</v>
      </c>
      <c r="JT320" s="515">
        <f>IF(OR(JT$167&lt;=EOMONTH($E149,$R149*(1-$O149)),JT$167&gt;EOMONTH($E149,$P149*12*(1-$O149)+$Q149*12*$O149+$R149*(1-$O149))),0,IF($X149="NNN",SUM(Expenses!JR$14:JR$18)*$F149,IF($X149="FSG",0,IF($X149="MG",SUMPRODUCT(Expenses!JR$14:JR$18,$Z149:$Z153)*$F149,MAX((Expenses!JR$15-$AB149/12)*$AA149*$F149,0)+MAX((Expenses!JR$14-$AB150/12)*$AA150*$F149,0)+MAX((Expenses!JR$17-$AB151/12)*$AA151*$F149,0)+MAX((Expenses!JR$16-$AB152/12)*$AA152*$F149,0)+MAX((Expenses!JR$18-$AB153/12)*$AA153*$F149,0)))))</f>
        <v>0</v>
      </c>
      <c r="JU320" s="515">
        <f>IF(OR(JU$167&lt;=EOMONTH($E149,$R149*(1-$O149)),JU$167&gt;EOMONTH($E149,$P149*12*(1-$O149)+$Q149*12*$O149+$R149*(1-$O149))),0,IF($X149="NNN",SUM(Expenses!JS$14:JS$18)*$F149,IF($X149="FSG",0,IF($X149="MG",SUMPRODUCT(Expenses!JS$14:JS$18,$Z149:$Z153)*$F149,MAX((Expenses!JS$15-$AB149/12)*$AA149*$F149,0)+MAX((Expenses!JS$14-$AB150/12)*$AA150*$F149,0)+MAX((Expenses!JS$17-$AB151/12)*$AA151*$F149,0)+MAX((Expenses!JS$16-$AB152/12)*$AA152*$F149,0)+MAX((Expenses!JS$18-$AB153/12)*$AA153*$F149,0)))))</f>
        <v>0</v>
      </c>
      <c r="JV320" s="515">
        <f>IF(OR(JV$167&lt;=EOMONTH($E149,$R149*(1-$O149)),JV$167&gt;EOMONTH($E149,$P149*12*(1-$O149)+$Q149*12*$O149+$R149*(1-$O149))),0,IF($X149="NNN",SUM(Expenses!JT$14:JT$18)*$F149,IF($X149="FSG",0,IF($X149="MG",SUMPRODUCT(Expenses!JT$14:JT$18,$Z149:$Z153)*$F149,MAX((Expenses!JT$15-$AB149/12)*$AA149*$F149,0)+MAX((Expenses!JT$14-$AB150/12)*$AA150*$F149,0)+MAX((Expenses!JT$17-$AB151/12)*$AA151*$F149,0)+MAX((Expenses!JT$16-$AB152/12)*$AA152*$F149,0)+MAX((Expenses!JT$18-$AB153/12)*$AA153*$F149,0)))))</f>
        <v>0</v>
      </c>
      <c r="JW320" s="515">
        <f>IF(OR(JW$167&lt;=EOMONTH($E149,$R149*(1-$O149)),JW$167&gt;EOMONTH($E149,$P149*12*(1-$O149)+$Q149*12*$O149+$R149*(1-$O149))),0,IF($X149="NNN",SUM(Expenses!JU$14:JU$18)*$F149,IF($X149="FSG",0,IF($X149="MG",SUMPRODUCT(Expenses!JU$14:JU$18,$Z149:$Z153)*$F149,MAX((Expenses!JU$15-$AB149/12)*$AA149*$F149,0)+MAX((Expenses!JU$14-$AB150/12)*$AA150*$F149,0)+MAX((Expenses!JU$17-$AB151/12)*$AA151*$F149,0)+MAX((Expenses!JU$16-$AB152/12)*$AA152*$F149,0)+MAX((Expenses!JU$18-$AB153/12)*$AA153*$F149,0)))))</f>
        <v>0</v>
      </c>
      <c r="JX320" s="515">
        <f>IF(OR(JX$167&lt;=EOMONTH($E149,$R149*(1-$O149)),JX$167&gt;EOMONTH($E149,$P149*12*(1-$O149)+$Q149*12*$O149+$R149*(1-$O149))),0,IF($X149="NNN",SUM(Expenses!JV$14:JV$18)*$F149,IF($X149="FSG",0,IF($X149="MG",SUMPRODUCT(Expenses!JV$14:JV$18,$Z149:$Z153)*$F149,MAX((Expenses!JV$15-$AB149/12)*$AA149*$F149,0)+MAX((Expenses!JV$14-$AB150/12)*$AA150*$F149,0)+MAX((Expenses!JV$17-$AB151/12)*$AA151*$F149,0)+MAX((Expenses!JV$16-$AB152/12)*$AA152*$F149,0)+MAX((Expenses!JV$18-$AB153/12)*$AA153*$F149,0)))))</f>
        <v>0</v>
      </c>
      <c r="JY320" s="515">
        <f>IF(OR(JY$167&lt;=EOMONTH($E149,$R149*(1-$O149)),JY$167&gt;EOMONTH($E149,$P149*12*(1-$O149)+$Q149*12*$O149+$R149*(1-$O149))),0,IF($X149="NNN",SUM(Expenses!JW$14:JW$18)*$F149,IF($X149="FSG",0,IF($X149="MG",SUMPRODUCT(Expenses!JW$14:JW$18,$Z149:$Z153)*$F149,MAX((Expenses!JW$15-$AB149/12)*$AA149*$F149,0)+MAX((Expenses!JW$14-$AB150/12)*$AA150*$F149,0)+MAX((Expenses!JW$17-$AB151/12)*$AA151*$F149,0)+MAX((Expenses!JW$16-$AB152/12)*$AA152*$F149,0)+MAX((Expenses!JW$18-$AB153/12)*$AA153*$F149,0)))))</f>
        <v>0</v>
      </c>
      <c r="JZ320" s="515">
        <f>IF(OR(JZ$167&lt;=EOMONTH($E149,$R149*(1-$O149)),JZ$167&gt;EOMONTH($E149,$P149*12*(1-$O149)+$Q149*12*$O149+$R149*(1-$O149))),0,IF($X149="NNN",SUM(Expenses!JX$14:JX$18)*$F149,IF($X149="FSG",0,IF($X149="MG",SUMPRODUCT(Expenses!JX$14:JX$18,$Z149:$Z153)*$F149,MAX((Expenses!JX$15-$AB149/12)*$AA149*$F149,0)+MAX((Expenses!JX$14-$AB150/12)*$AA150*$F149,0)+MAX((Expenses!JX$17-$AB151/12)*$AA151*$F149,0)+MAX((Expenses!JX$16-$AB152/12)*$AA152*$F149,0)+MAX((Expenses!JX$18-$AB153/12)*$AA153*$F149,0)))))</f>
        <v>0</v>
      </c>
      <c r="KA320" s="515">
        <f>IF(OR(KA$167&lt;=EOMONTH($E149,$R149*(1-$O149)),KA$167&gt;EOMONTH($E149,$P149*12*(1-$O149)+$Q149*12*$O149+$R149*(1-$O149))),0,IF($X149="NNN",SUM(Expenses!JY$14:JY$18)*$F149,IF($X149="FSG",0,IF($X149="MG",SUMPRODUCT(Expenses!JY$14:JY$18,$Z149:$Z153)*$F149,MAX((Expenses!JY$15-$AB149/12)*$AA149*$F149,0)+MAX((Expenses!JY$14-$AB150/12)*$AA150*$F149,0)+MAX((Expenses!JY$17-$AB151/12)*$AA151*$F149,0)+MAX((Expenses!JY$16-$AB152/12)*$AA152*$F149,0)+MAX((Expenses!JY$18-$AB153/12)*$AA153*$F149,0)))))</f>
        <v>0</v>
      </c>
      <c r="KB320" s="515">
        <f>IF(OR(KB$167&lt;=EOMONTH($E149,$R149*(1-$O149)),KB$167&gt;EOMONTH($E149,$P149*12*(1-$O149)+$Q149*12*$O149+$R149*(1-$O149))),0,IF($X149="NNN",SUM(Expenses!JZ$14:JZ$18)*$F149,IF($X149="FSG",0,IF($X149="MG",SUMPRODUCT(Expenses!JZ$14:JZ$18,$Z149:$Z153)*$F149,MAX((Expenses!JZ$15-$AB149/12)*$AA149*$F149,0)+MAX((Expenses!JZ$14-$AB150/12)*$AA150*$F149,0)+MAX((Expenses!JZ$17-$AB151/12)*$AA151*$F149,0)+MAX((Expenses!JZ$16-$AB152/12)*$AA152*$F149,0)+MAX((Expenses!JZ$18-$AB153/12)*$AA153*$F149,0)))))</f>
        <v>0</v>
      </c>
      <c r="KC320" s="515">
        <f>IF(OR(KC$167&lt;=EOMONTH($E149,$R149*(1-$O149)),KC$167&gt;EOMONTH($E149,$P149*12*(1-$O149)+$Q149*12*$O149+$R149*(1-$O149))),0,IF($X149="NNN",SUM(Expenses!KA$14:KA$18)*$F149,IF($X149="FSG",0,IF($X149="MG",SUMPRODUCT(Expenses!KA$14:KA$18,$Z149:$Z153)*$F149,MAX((Expenses!KA$15-$AB149/12)*$AA149*$F149,0)+MAX((Expenses!KA$14-$AB150/12)*$AA150*$F149,0)+MAX((Expenses!KA$17-$AB151/12)*$AA151*$F149,0)+MAX((Expenses!KA$16-$AB152/12)*$AA152*$F149,0)+MAX((Expenses!KA$18-$AB153/12)*$AA153*$F149,0)))))</f>
        <v>0</v>
      </c>
      <c r="KD320" s="515">
        <f>IF(OR(KD$167&lt;=EOMONTH($E149,$R149*(1-$O149)),KD$167&gt;EOMONTH($E149,$P149*12*(1-$O149)+$Q149*12*$O149+$R149*(1-$O149))),0,IF($X149="NNN",SUM(Expenses!KB$14:KB$18)*$F149,IF($X149="FSG",0,IF($X149="MG",SUMPRODUCT(Expenses!KB$14:KB$18,$Z149:$Z153)*$F149,MAX((Expenses!KB$15-$AB149/12)*$AA149*$F149,0)+MAX((Expenses!KB$14-$AB150/12)*$AA150*$F149,0)+MAX((Expenses!KB$17-$AB151/12)*$AA151*$F149,0)+MAX((Expenses!KB$16-$AB152/12)*$AA152*$F149,0)+MAX((Expenses!KB$18-$AB153/12)*$AA153*$F149,0)))))</f>
        <v>0</v>
      </c>
      <c r="KE320" s="515">
        <f>IF(OR(KE$167&lt;=EOMONTH($E149,$R149*(1-$O149)),KE$167&gt;EOMONTH($E149,$P149*12*(1-$O149)+$Q149*12*$O149+$R149*(1-$O149))),0,IF($X149="NNN",SUM(Expenses!KC$14:KC$18)*$F149,IF($X149="FSG",0,IF($X149="MG",SUMPRODUCT(Expenses!KC$14:KC$18,$Z149:$Z153)*$F149,MAX((Expenses!KC$15-$AB149/12)*$AA149*$F149,0)+MAX((Expenses!KC$14-$AB150/12)*$AA150*$F149,0)+MAX((Expenses!KC$17-$AB151/12)*$AA151*$F149,0)+MAX((Expenses!KC$16-$AB152/12)*$AA152*$F149,0)+MAX((Expenses!KC$18-$AB153/12)*$AA153*$F149,0)))))</f>
        <v>0</v>
      </c>
      <c r="KF320" s="515">
        <f>IF(OR(KF$167&lt;=EOMONTH($E149,$R149*(1-$O149)),KF$167&gt;EOMONTH($E149,$P149*12*(1-$O149)+$Q149*12*$O149+$R149*(1-$O149))),0,IF($X149="NNN",SUM(Expenses!KD$14:KD$18)*$F149,IF($X149="FSG",0,IF($X149="MG",SUMPRODUCT(Expenses!KD$14:KD$18,$Z149:$Z153)*$F149,MAX((Expenses!KD$15-$AB149/12)*$AA149*$F149,0)+MAX((Expenses!KD$14-$AB150/12)*$AA150*$F149,0)+MAX((Expenses!KD$17-$AB151/12)*$AA151*$F149,0)+MAX((Expenses!KD$16-$AB152/12)*$AA152*$F149,0)+MAX((Expenses!KD$18-$AB153/12)*$AA153*$F149,0)))))</f>
        <v>0</v>
      </c>
      <c r="KG320" s="515">
        <f>IF(OR(KG$167&lt;=EOMONTH($E149,$R149*(1-$O149)),KG$167&gt;EOMONTH($E149,$P149*12*(1-$O149)+$Q149*12*$O149+$R149*(1-$O149))),0,IF($X149="NNN",SUM(Expenses!KE$14:KE$18)*$F149,IF($X149="FSG",0,IF($X149="MG",SUMPRODUCT(Expenses!KE$14:KE$18,$Z149:$Z153)*$F149,MAX((Expenses!KE$15-$AB149/12)*$AA149*$F149,0)+MAX((Expenses!KE$14-$AB150/12)*$AA150*$F149,0)+MAX((Expenses!KE$17-$AB151/12)*$AA151*$F149,0)+MAX((Expenses!KE$16-$AB152/12)*$AA152*$F149,0)+MAX((Expenses!KE$18-$AB153/12)*$AA153*$F149,0)))))</f>
        <v>0</v>
      </c>
      <c r="KH320" s="515">
        <f>IF(OR(KH$167&lt;=EOMONTH($E149,$R149*(1-$O149)),KH$167&gt;EOMONTH($E149,$P149*12*(1-$O149)+$Q149*12*$O149+$R149*(1-$O149))),0,IF($X149="NNN",SUM(Expenses!KF$14:KF$18)*$F149,IF($X149="FSG",0,IF($X149="MG",SUMPRODUCT(Expenses!KF$14:KF$18,$Z149:$Z153)*$F149,MAX((Expenses!KF$15-$AB149/12)*$AA149*$F149,0)+MAX((Expenses!KF$14-$AB150/12)*$AA150*$F149,0)+MAX((Expenses!KF$17-$AB151/12)*$AA151*$F149,0)+MAX((Expenses!KF$16-$AB152/12)*$AA152*$F149,0)+MAX((Expenses!KF$18-$AB153/12)*$AA153*$F149,0)))))</f>
        <v>0</v>
      </c>
      <c r="KI320" s="515">
        <f>IF(OR(KI$167&lt;=EOMONTH($E149,$R149*(1-$O149)),KI$167&gt;EOMONTH($E149,$P149*12*(1-$O149)+$Q149*12*$O149+$R149*(1-$O149))),0,IF($X149="NNN",SUM(Expenses!KG$14:KG$18)*$F149,IF($X149="FSG",0,IF($X149="MG",SUMPRODUCT(Expenses!KG$14:KG$18,$Z149:$Z153)*$F149,MAX((Expenses!KG$15-$AB149/12)*$AA149*$F149,0)+MAX((Expenses!KG$14-$AB150/12)*$AA150*$F149,0)+MAX((Expenses!KG$17-$AB151/12)*$AA151*$F149,0)+MAX((Expenses!KG$16-$AB152/12)*$AA152*$F149,0)+MAX((Expenses!KG$18-$AB153/12)*$AA153*$F149,0)))))</f>
        <v>0</v>
      </c>
      <c r="KJ320" s="515">
        <f>IF(OR(KJ$167&lt;=EOMONTH($E149,$R149*(1-$O149)),KJ$167&gt;EOMONTH($E149,$P149*12*(1-$O149)+$Q149*12*$O149+$R149*(1-$O149))),0,IF($X149="NNN",SUM(Expenses!KH$14:KH$18)*$F149,IF($X149="FSG",0,IF($X149="MG",SUMPRODUCT(Expenses!KH$14:KH$18,$Z149:$Z153)*$F149,MAX((Expenses!KH$15-$AB149/12)*$AA149*$F149,0)+MAX((Expenses!KH$14-$AB150/12)*$AA150*$F149,0)+MAX((Expenses!KH$17-$AB151/12)*$AA151*$F149,0)+MAX((Expenses!KH$16-$AB152/12)*$AA152*$F149,0)+MAX((Expenses!KH$18-$AB153/12)*$AA153*$F149,0)))))</f>
        <v>0</v>
      </c>
      <c r="KK320" s="515">
        <f>IF(OR(KK$167&lt;=EOMONTH($E149,$R149*(1-$O149)),KK$167&gt;EOMONTH($E149,$P149*12*(1-$O149)+$Q149*12*$O149+$R149*(1-$O149))),0,IF($X149="NNN",SUM(Expenses!KI$14:KI$18)*$F149,IF($X149="FSG",0,IF($X149="MG",SUMPRODUCT(Expenses!KI$14:KI$18,$Z149:$Z153)*$F149,MAX((Expenses!KI$15-$AB149/12)*$AA149*$F149,0)+MAX((Expenses!KI$14-$AB150/12)*$AA150*$F149,0)+MAX((Expenses!KI$17-$AB151/12)*$AA151*$F149,0)+MAX((Expenses!KI$16-$AB152/12)*$AA152*$F149,0)+MAX((Expenses!KI$18-$AB153/12)*$AA153*$F149,0)))))</f>
        <v>0</v>
      </c>
      <c r="KL320" s="515">
        <f>IF(OR(KL$167&lt;=EOMONTH($E149,$R149*(1-$O149)),KL$167&gt;EOMONTH($E149,$P149*12*(1-$O149)+$Q149*12*$O149+$R149*(1-$O149))),0,IF($X149="NNN",SUM(Expenses!KJ$14:KJ$18)*$F149,IF($X149="FSG",0,IF($X149="MG",SUMPRODUCT(Expenses!KJ$14:KJ$18,$Z149:$Z153)*$F149,MAX((Expenses!KJ$15-$AB149/12)*$AA149*$F149,0)+MAX((Expenses!KJ$14-$AB150/12)*$AA150*$F149,0)+MAX((Expenses!KJ$17-$AB151/12)*$AA151*$F149,0)+MAX((Expenses!KJ$16-$AB152/12)*$AA152*$F149,0)+MAX((Expenses!KJ$18-$AB153/12)*$AA153*$F149,0)))))</f>
        <v>0</v>
      </c>
      <c r="KM320" s="515">
        <f>IF(OR(KM$167&lt;=EOMONTH($E149,$R149*(1-$O149)),KM$167&gt;EOMONTH($E149,$P149*12*(1-$O149)+$Q149*12*$O149+$R149*(1-$O149))),0,IF($X149="NNN",SUM(Expenses!KK$14:KK$18)*$F149,IF($X149="FSG",0,IF($X149="MG",SUMPRODUCT(Expenses!KK$14:KK$18,$Z149:$Z153)*$F149,MAX((Expenses!KK$15-$AB149/12)*$AA149*$F149,0)+MAX((Expenses!KK$14-$AB150/12)*$AA150*$F149,0)+MAX((Expenses!KK$17-$AB151/12)*$AA151*$F149,0)+MAX((Expenses!KK$16-$AB152/12)*$AA152*$F149,0)+MAX((Expenses!KK$18-$AB153/12)*$AA153*$F149,0)))))</f>
        <v>0</v>
      </c>
      <c r="KN320" s="515">
        <f>IF(OR(KN$167&lt;=EOMONTH($E149,$R149*(1-$O149)),KN$167&gt;EOMONTH($E149,$P149*12*(1-$O149)+$Q149*12*$O149+$R149*(1-$O149))),0,IF($X149="NNN",SUM(Expenses!KL$14:KL$18)*$F149,IF($X149="FSG",0,IF($X149="MG",SUMPRODUCT(Expenses!KL$14:KL$18,$Z149:$Z153)*$F149,MAX((Expenses!KL$15-$AB149/12)*$AA149*$F149,0)+MAX((Expenses!KL$14-$AB150/12)*$AA150*$F149,0)+MAX((Expenses!KL$17-$AB151/12)*$AA151*$F149,0)+MAX((Expenses!KL$16-$AB152/12)*$AA152*$F149,0)+MAX((Expenses!KL$18-$AB153/12)*$AA153*$F149,0)))))</f>
        <v>0</v>
      </c>
      <c r="KO320" s="515">
        <f>IF(OR(KO$167&lt;=EOMONTH($E149,$R149*(1-$O149)),KO$167&gt;EOMONTH($E149,$P149*12*(1-$O149)+$Q149*12*$O149+$R149*(1-$O149))),0,IF($X149="NNN",SUM(Expenses!KM$14:KM$18)*$F149,IF($X149="FSG",0,IF($X149="MG",SUMPRODUCT(Expenses!KM$14:KM$18,$Z149:$Z153)*$F149,MAX((Expenses!KM$15-$AB149/12)*$AA149*$F149,0)+MAX((Expenses!KM$14-$AB150/12)*$AA150*$F149,0)+MAX((Expenses!KM$17-$AB151/12)*$AA151*$F149,0)+MAX((Expenses!KM$16-$AB152/12)*$AA152*$F149,0)+MAX((Expenses!KM$18-$AB153/12)*$AA153*$F149,0)))))</f>
        <v>0</v>
      </c>
      <c r="KP320" s="515">
        <f>IF(OR(KP$167&lt;=EOMONTH($E149,$R149*(1-$O149)),KP$167&gt;EOMONTH($E149,$P149*12*(1-$O149)+$Q149*12*$O149+$R149*(1-$O149))),0,IF($X149="NNN",SUM(Expenses!KN$14:KN$18)*$F149,IF($X149="FSG",0,IF($X149="MG",SUMPRODUCT(Expenses!KN$14:KN$18,$Z149:$Z153)*$F149,MAX((Expenses!KN$15-$AB149/12)*$AA149*$F149,0)+MAX((Expenses!KN$14-$AB150/12)*$AA150*$F149,0)+MAX((Expenses!KN$17-$AB151/12)*$AA151*$F149,0)+MAX((Expenses!KN$16-$AB152/12)*$AA152*$F149,0)+MAX((Expenses!KN$18-$AB153/12)*$AA153*$F149,0)))))</f>
        <v>0</v>
      </c>
      <c r="KQ320" s="515">
        <f>IF(OR(KQ$167&lt;=EOMONTH($E149,$R149*(1-$O149)),KQ$167&gt;EOMONTH($E149,$P149*12*(1-$O149)+$Q149*12*$O149+$R149*(1-$O149))),0,IF($X149="NNN",SUM(Expenses!KO$14:KO$18)*$F149,IF($X149="FSG",0,IF($X149="MG",SUMPRODUCT(Expenses!KO$14:KO$18,$Z149:$Z153)*$F149,MAX((Expenses!KO$15-$AB149/12)*$AA149*$F149,0)+MAX((Expenses!KO$14-$AB150/12)*$AA150*$F149,0)+MAX((Expenses!KO$17-$AB151/12)*$AA151*$F149,0)+MAX((Expenses!KO$16-$AB152/12)*$AA152*$F149,0)+MAX((Expenses!KO$18-$AB153/12)*$AA153*$F149,0)))))</f>
        <v>0</v>
      </c>
      <c r="KR320" s="515">
        <f>IF(OR(KR$167&lt;=EOMONTH($E149,$R149*(1-$O149)),KR$167&gt;EOMONTH($E149,$P149*12*(1-$O149)+$Q149*12*$O149+$R149*(1-$O149))),0,IF($X149="NNN",SUM(Expenses!KP$14:KP$18)*$F149,IF($X149="FSG",0,IF($X149="MG",SUMPRODUCT(Expenses!KP$14:KP$18,$Z149:$Z153)*$F149,MAX((Expenses!KP$15-$AB149/12)*$AA149*$F149,0)+MAX((Expenses!KP$14-$AB150/12)*$AA150*$F149,0)+MAX((Expenses!KP$17-$AB151/12)*$AA151*$F149,0)+MAX((Expenses!KP$16-$AB152/12)*$AA152*$F149,0)+MAX((Expenses!KP$18-$AB153/12)*$AA153*$F149,0)))))</f>
        <v>0</v>
      </c>
      <c r="KS320" s="515">
        <f>IF(OR(KS$167&lt;=EOMONTH($E149,$R149*(1-$O149)),KS$167&gt;EOMONTH($E149,$P149*12*(1-$O149)+$Q149*12*$O149+$R149*(1-$O149))),0,IF($X149="NNN",SUM(Expenses!KQ$14:KQ$18)*$F149,IF($X149="FSG",0,IF($X149="MG",SUMPRODUCT(Expenses!KQ$14:KQ$18,$Z149:$Z153)*$F149,MAX((Expenses!KQ$15-$AB149/12)*$AA149*$F149,0)+MAX((Expenses!KQ$14-$AB150/12)*$AA150*$F149,0)+MAX((Expenses!KQ$17-$AB151/12)*$AA151*$F149,0)+MAX((Expenses!KQ$16-$AB152/12)*$AA152*$F149,0)+MAX((Expenses!KQ$18-$AB153/12)*$AA153*$F149,0)))))</f>
        <v>0</v>
      </c>
      <c r="KT320" s="515">
        <f>IF(OR(KT$167&lt;=EOMONTH($E149,$R149*(1-$O149)),KT$167&gt;EOMONTH($E149,$P149*12*(1-$O149)+$Q149*12*$O149+$R149*(1-$O149))),0,IF($X149="NNN",SUM(Expenses!KR$14:KR$18)*$F149,IF($X149="FSG",0,IF($X149="MG",SUMPRODUCT(Expenses!KR$14:KR$18,$Z149:$Z153)*$F149,MAX((Expenses!KR$15-$AB149/12)*$AA149*$F149,0)+MAX((Expenses!KR$14-$AB150/12)*$AA150*$F149,0)+MAX((Expenses!KR$17-$AB151/12)*$AA151*$F149,0)+MAX((Expenses!KR$16-$AB152/12)*$AA152*$F149,0)+MAX((Expenses!KR$18-$AB153/12)*$AA153*$F149,0)))))</f>
        <v>0</v>
      </c>
      <c r="KU320" s="515">
        <f>IF(OR(KU$167&lt;=EOMONTH($E149,$R149*(1-$O149)),KU$167&gt;EOMONTH($E149,$P149*12*(1-$O149)+$Q149*12*$O149+$R149*(1-$O149))),0,IF($X149="NNN",SUM(Expenses!KS$14:KS$18)*$F149,IF($X149="FSG",0,IF($X149="MG",SUMPRODUCT(Expenses!KS$14:KS$18,$Z149:$Z153)*$F149,MAX((Expenses!KS$15-$AB149/12)*$AA149*$F149,0)+MAX((Expenses!KS$14-$AB150/12)*$AA150*$F149,0)+MAX((Expenses!KS$17-$AB151/12)*$AA151*$F149,0)+MAX((Expenses!KS$16-$AB152/12)*$AA152*$F149,0)+MAX((Expenses!KS$18-$AB153/12)*$AA153*$F149,0)))))</f>
        <v>0</v>
      </c>
      <c r="KV320" s="515">
        <f>IF(OR(KV$167&lt;=EOMONTH($E149,$R149*(1-$O149)),KV$167&gt;EOMONTH($E149,$P149*12*(1-$O149)+$Q149*12*$O149+$R149*(1-$O149))),0,IF($X149="NNN",SUM(Expenses!KT$14:KT$18)*$F149,IF($X149="FSG",0,IF($X149="MG",SUMPRODUCT(Expenses!KT$14:KT$18,$Z149:$Z153)*$F149,MAX((Expenses!KT$15-$AB149/12)*$AA149*$F149,0)+MAX((Expenses!KT$14-$AB150/12)*$AA150*$F149,0)+MAX((Expenses!KT$17-$AB151/12)*$AA151*$F149,0)+MAX((Expenses!KT$16-$AB152/12)*$AA152*$F149,0)+MAX((Expenses!KT$18-$AB153/12)*$AA153*$F149,0)))))</f>
        <v>0</v>
      </c>
      <c r="KW320" s="515">
        <f>IF(OR(KW$167&lt;=EOMONTH($E149,$R149*(1-$O149)),KW$167&gt;EOMONTH($E149,$P149*12*(1-$O149)+$Q149*12*$O149+$R149*(1-$O149))),0,IF($X149="NNN",SUM(Expenses!KU$14:KU$18)*$F149,IF($X149="FSG",0,IF($X149="MG",SUMPRODUCT(Expenses!KU$14:KU$18,$Z149:$Z153)*$F149,MAX((Expenses!KU$15-$AB149/12)*$AA149*$F149,0)+MAX((Expenses!KU$14-$AB150/12)*$AA150*$F149,0)+MAX((Expenses!KU$17-$AB151/12)*$AA151*$F149,0)+MAX((Expenses!KU$16-$AB152/12)*$AA152*$F149,0)+MAX((Expenses!KU$18-$AB153/12)*$AA153*$F149,0)))))</f>
        <v>0</v>
      </c>
      <c r="KX320" s="515">
        <f>IF(OR(KX$167&lt;=EOMONTH($E149,$R149*(1-$O149)),KX$167&gt;EOMONTH($E149,$P149*12*(1-$O149)+$Q149*12*$O149+$R149*(1-$O149))),0,IF($X149="NNN",SUM(Expenses!KV$14:KV$18)*$F149,IF($X149="FSG",0,IF($X149="MG",SUMPRODUCT(Expenses!KV$14:KV$18,$Z149:$Z153)*$F149,MAX((Expenses!KV$15-$AB149/12)*$AA149*$F149,0)+MAX((Expenses!KV$14-$AB150/12)*$AA150*$F149,0)+MAX((Expenses!KV$17-$AB151/12)*$AA151*$F149,0)+MAX((Expenses!KV$16-$AB152/12)*$AA152*$F149,0)+MAX((Expenses!KV$18-$AB153/12)*$AA153*$F149,0)))))</f>
        <v>0</v>
      </c>
      <c r="KY320" s="515">
        <f>IF(OR(KY$167&lt;=EOMONTH($E149,$R149*(1-$O149)),KY$167&gt;EOMONTH($E149,$P149*12*(1-$O149)+$Q149*12*$O149+$R149*(1-$O149))),0,IF($X149="NNN",SUM(Expenses!KW$14:KW$18)*$F149,IF($X149="FSG",0,IF($X149="MG",SUMPRODUCT(Expenses!KW$14:KW$18,$Z149:$Z153)*$F149,MAX((Expenses!KW$15-$AB149/12)*$AA149*$F149,0)+MAX((Expenses!KW$14-$AB150/12)*$AA150*$F149,0)+MAX((Expenses!KW$17-$AB151/12)*$AA151*$F149,0)+MAX((Expenses!KW$16-$AB152/12)*$AA152*$F149,0)+MAX((Expenses!KW$18-$AB153/12)*$AA153*$F149,0)))))</f>
        <v>0</v>
      </c>
      <c r="KZ320" s="515">
        <f>IF(OR(KZ$167&lt;=EOMONTH($E149,$R149*(1-$O149)),KZ$167&gt;EOMONTH($E149,$P149*12*(1-$O149)+$Q149*12*$O149+$R149*(1-$O149))),0,IF($X149="NNN",SUM(Expenses!KX$14:KX$18)*$F149,IF($X149="FSG",0,IF($X149="MG",SUMPRODUCT(Expenses!KX$14:KX$18,$Z149:$Z153)*$F149,MAX((Expenses!KX$15-$AB149/12)*$AA149*$F149,0)+MAX((Expenses!KX$14-$AB150/12)*$AA150*$F149,0)+MAX((Expenses!KX$17-$AB151/12)*$AA151*$F149,0)+MAX((Expenses!KX$16-$AB152/12)*$AA152*$F149,0)+MAX((Expenses!KX$18-$AB153/12)*$AA153*$F149,0)))))</f>
        <v>0</v>
      </c>
      <c r="LA320" s="515">
        <f>IF(OR(LA$167&lt;=EOMONTH($E149,$R149*(1-$O149)),LA$167&gt;EOMONTH($E149,$P149*12*(1-$O149)+$Q149*12*$O149+$R149*(1-$O149))),0,IF($X149="NNN",SUM(Expenses!KY$14:KY$18)*$F149,IF($X149="FSG",0,IF($X149="MG",SUMPRODUCT(Expenses!KY$14:KY$18,$Z149:$Z153)*$F149,MAX((Expenses!KY$15-$AB149/12)*$AA149*$F149,0)+MAX((Expenses!KY$14-$AB150/12)*$AA150*$F149,0)+MAX((Expenses!KY$17-$AB151/12)*$AA151*$F149,0)+MAX((Expenses!KY$16-$AB152/12)*$AA152*$F149,0)+MAX((Expenses!KY$18-$AB153/12)*$AA153*$F149,0)))))</f>
        <v>0</v>
      </c>
      <c r="LB320" s="515">
        <f>IF(OR(LB$167&lt;=EOMONTH($E149,$R149*(1-$O149)),LB$167&gt;EOMONTH($E149,$P149*12*(1-$O149)+$Q149*12*$O149+$R149*(1-$O149))),0,IF($X149="NNN",SUM(Expenses!KZ$14:KZ$18)*$F149,IF($X149="FSG",0,IF($X149="MG",SUMPRODUCT(Expenses!KZ$14:KZ$18,$Z149:$Z153)*$F149,MAX((Expenses!KZ$15-$AB149/12)*$AA149*$F149,0)+MAX((Expenses!KZ$14-$AB150/12)*$AA150*$F149,0)+MAX((Expenses!KZ$17-$AB151/12)*$AA151*$F149,0)+MAX((Expenses!KZ$16-$AB152/12)*$AA152*$F149,0)+MAX((Expenses!KZ$18-$AB153/12)*$AA153*$F149,0)))))</f>
        <v>0</v>
      </c>
      <c r="LC320" s="515">
        <f>IF(OR(LC$167&lt;=EOMONTH($E149,$R149*(1-$O149)),LC$167&gt;EOMONTH($E149,$P149*12*(1-$O149)+$Q149*12*$O149+$R149*(1-$O149))),0,IF($X149="NNN",SUM(Expenses!LA$14:LA$18)*$F149,IF($X149="FSG",0,IF($X149="MG",SUMPRODUCT(Expenses!LA$14:LA$18,$Z149:$Z153)*$F149,MAX((Expenses!LA$15-$AB149/12)*$AA149*$F149,0)+MAX((Expenses!LA$14-$AB150/12)*$AA150*$F149,0)+MAX((Expenses!LA$17-$AB151/12)*$AA151*$F149,0)+MAX((Expenses!LA$16-$AB152/12)*$AA152*$F149,0)+MAX((Expenses!LA$18-$AB153/12)*$AA153*$F149,0)))))</f>
        <v>0</v>
      </c>
      <c r="LD320" s="515">
        <f>IF(OR(LD$167&lt;=EOMONTH($E149,$R149*(1-$O149)),LD$167&gt;EOMONTH($E149,$P149*12*(1-$O149)+$Q149*12*$O149+$R149*(1-$O149))),0,IF($X149="NNN",SUM(Expenses!LB$14:LB$18)*$F149,IF($X149="FSG",0,IF($X149="MG",SUMPRODUCT(Expenses!LB$14:LB$18,$Z149:$Z153)*$F149,MAX((Expenses!LB$15-$AB149/12)*$AA149*$F149,0)+MAX((Expenses!LB$14-$AB150/12)*$AA150*$F149,0)+MAX((Expenses!LB$17-$AB151/12)*$AA151*$F149,0)+MAX((Expenses!LB$16-$AB152/12)*$AA152*$F149,0)+MAX((Expenses!LB$18-$AB153/12)*$AA153*$F149,0)))))</f>
        <v>0</v>
      </c>
      <c r="LE320" s="515">
        <f>IF(OR(LE$167&lt;=EOMONTH($E149,$R149*(1-$O149)),LE$167&gt;EOMONTH($E149,$P149*12*(1-$O149)+$Q149*12*$O149+$R149*(1-$O149))),0,IF($X149="NNN",SUM(Expenses!LC$14:LC$18)*$F149,IF($X149="FSG",0,IF($X149="MG",SUMPRODUCT(Expenses!LC$14:LC$18,$Z149:$Z153)*$F149,MAX((Expenses!LC$15-$AB149/12)*$AA149*$F149,0)+MAX((Expenses!LC$14-$AB150/12)*$AA150*$F149,0)+MAX((Expenses!LC$17-$AB151/12)*$AA151*$F149,0)+MAX((Expenses!LC$16-$AB152/12)*$AA152*$F149,0)+MAX((Expenses!LC$18-$AB153/12)*$AA153*$F149,0)))))</f>
        <v>0</v>
      </c>
      <c r="LF320" s="515">
        <f>IF(OR(LF$167&lt;=EOMONTH($E149,$R149*(1-$O149)),LF$167&gt;EOMONTH($E149,$P149*12*(1-$O149)+$Q149*12*$O149+$R149*(1-$O149))),0,IF($X149="NNN",SUM(Expenses!LD$14:LD$18)*$F149,IF($X149="FSG",0,IF($X149="MG",SUMPRODUCT(Expenses!LD$14:LD$18,$Z149:$Z153)*$F149,MAX((Expenses!LD$15-$AB149/12)*$AA149*$F149,0)+MAX((Expenses!LD$14-$AB150/12)*$AA150*$F149,0)+MAX((Expenses!LD$17-$AB151/12)*$AA151*$F149,0)+MAX((Expenses!LD$16-$AB152/12)*$AA152*$F149,0)+MAX((Expenses!LD$18-$AB153/12)*$AA153*$F149,0)))))</f>
        <v>0</v>
      </c>
      <c r="LG320" s="515">
        <f>IF(OR(LG$167&lt;=EOMONTH($E149,$R149*(1-$O149)),LG$167&gt;EOMONTH($E149,$P149*12*(1-$O149)+$Q149*12*$O149+$R149*(1-$O149))),0,IF($X149="NNN",SUM(Expenses!LE$14:LE$18)*$F149,IF($X149="FSG",0,IF($X149="MG",SUMPRODUCT(Expenses!LE$14:LE$18,$Z149:$Z153)*$F149,MAX((Expenses!LE$15-$AB149/12)*$AA149*$F149,0)+MAX((Expenses!LE$14-$AB150/12)*$AA150*$F149,0)+MAX((Expenses!LE$17-$AB151/12)*$AA151*$F149,0)+MAX((Expenses!LE$16-$AB152/12)*$AA152*$F149,0)+MAX((Expenses!LE$18-$AB153/12)*$AA153*$F149,0)))))</f>
        <v>0</v>
      </c>
      <c r="LH320" s="515">
        <f>IF(OR(LH$167&lt;=EOMONTH($E149,$R149*(1-$O149)),LH$167&gt;EOMONTH($E149,$P149*12*(1-$O149)+$Q149*12*$O149+$R149*(1-$O149))),0,IF($X149="NNN",SUM(Expenses!LF$14:LF$18)*$F149,IF($X149="FSG",0,IF($X149="MG",SUMPRODUCT(Expenses!LF$14:LF$18,$Z149:$Z153)*$F149,MAX((Expenses!LF$15-$AB149/12)*$AA149*$F149,0)+MAX((Expenses!LF$14-$AB150/12)*$AA150*$F149,0)+MAX((Expenses!LF$17-$AB151/12)*$AA151*$F149,0)+MAX((Expenses!LF$16-$AB152/12)*$AA152*$F149,0)+MAX((Expenses!LF$18-$AB153/12)*$AA153*$F149,0)))))</f>
        <v>0</v>
      </c>
      <c r="LI320" s="515">
        <f>IF(OR(LI$167&lt;=EOMONTH($E149,$R149*(1-$O149)),LI$167&gt;EOMONTH($E149,$P149*12*(1-$O149)+$Q149*12*$O149+$R149*(1-$O149))),0,IF($X149="NNN",SUM(Expenses!LG$14:LG$18)*$F149,IF($X149="FSG",0,IF($X149="MG",SUMPRODUCT(Expenses!LG$14:LG$18,$Z149:$Z153)*$F149,MAX((Expenses!LG$15-$AB149/12)*$AA149*$F149,0)+MAX((Expenses!LG$14-$AB150/12)*$AA150*$F149,0)+MAX((Expenses!LG$17-$AB151/12)*$AA151*$F149,0)+MAX((Expenses!LG$16-$AB152/12)*$AA152*$F149,0)+MAX((Expenses!LG$18-$AB153/12)*$AA153*$F149,0)))))</f>
        <v>0</v>
      </c>
      <c r="LJ320" s="515">
        <f>IF(OR(LJ$167&lt;=EOMONTH($E149,$R149*(1-$O149)),LJ$167&gt;EOMONTH($E149,$P149*12*(1-$O149)+$Q149*12*$O149+$R149*(1-$O149))),0,IF($X149="NNN",SUM(Expenses!LH$14:LH$18)*$F149,IF($X149="FSG",0,IF($X149="MG",SUMPRODUCT(Expenses!LH$14:LH$18,$Z149:$Z153)*$F149,MAX((Expenses!LH$15-$AB149/12)*$AA149*$F149,0)+MAX((Expenses!LH$14-$AB150/12)*$AA150*$F149,0)+MAX((Expenses!LH$17-$AB151/12)*$AA151*$F149,0)+MAX((Expenses!LH$16-$AB152/12)*$AA152*$F149,0)+MAX((Expenses!LH$18-$AB153/12)*$AA153*$F149,0)))))</f>
        <v>0</v>
      </c>
      <c r="LK320" s="515">
        <f>IF(OR(LK$167&lt;=EOMONTH($E149,$R149*(1-$O149)),LK$167&gt;EOMONTH($E149,$P149*12*(1-$O149)+$Q149*12*$O149+$R149*(1-$O149))),0,IF($X149="NNN",SUM(Expenses!LI$14:LI$18)*$F149,IF($X149="FSG",0,IF($X149="MG",SUMPRODUCT(Expenses!LI$14:LI$18,$Z149:$Z153)*$F149,MAX((Expenses!LI$15-$AB149/12)*$AA149*$F149,0)+MAX((Expenses!LI$14-$AB150/12)*$AA150*$F149,0)+MAX((Expenses!LI$17-$AB151/12)*$AA151*$F149,0)+MAX((Expenses!LI$16-$AB152/12)*$AA152*$F149,0)+MAX((Expenses!LI$18-$AB153/12)*$AA153*$F149,0)))))</f>
        <v>0</v>
      </c>
      <c r="LL320" s="515">
        <f>IF(OR(LL$167&lt;=EOMONTH($E149,$R149*(1-$O149)),LL$167&gt;EOMONTH($E149,$P149*12*(1-$O149)+$Q149*12*$O149+$R149*(1-$O149))),0,IF($X149="NNN",SUM(Expenses!LJ$14:LJ$18)*$F149,IF($X149="FSG",0,IF($X149="MG",SUMPRODUCT(Expenses!LJ$14:LJ$18,$Z149:$Z153)*$F149,MAX((Expenses!LJ$15-$AB149/12)*$AA149*$F149,0)+MAX((Expenses!LJ$14-$AB150/12)*$AA150*$F149,0)+MAX((Expenses!LJ$17-$AB151/12)*$AA151*$F149,0)+MAX((Expenses!LJ$16-$AB152/12)*$AA152*$F149,0)+MAX((Expenses!LJ$18-$AB153/12)*$AA153*$F149,0)))))</f>
        <v>0</v>
      </c>
      <c r="LM320" s="515">
        <f>IF(OR(LM$167&lt;=EOMONTH($E149,$R149*(1-$O149)),LM$167&gt;EOMONTH($E149,$P149*12*(1-$O149)+$Q149*12*$O149+$R149*(1-$O149))),0,IF($X149="NNN",SUM(Expenses!LK$14:LK$18)*$F149,IF($X149="FSG",0,IF($X149="MG",SUMPRODUCT(Expenses!LK$14:LK$18,$Z149:$Z153)*$F149,MAX((Expenses!LK$15-$AB149/12)*$AA149*$F149,0)+MAX((Expenses!LK$14-$AB150/12)*$AA150*$F149,0)+MAX((Expenses!LK$17-$AB151/12)*$AA151*$F149,0)+MAX((Expenses!LK$16-$AB152/12)*$AA152*$F149,0)+MAX((Expenses!LK$18-$AB153/12)*$AA153*$F149,0)))))</f>
        <v>0</v>
      </c>
      <c r="LN320" s="515">
        <f>IF(OR(LN$167&lt;=EOMONTH($E149,$R149*(1-$O149)),LN$167&gt;EOMONTH($E149,$P149*12*(1-$O149)+$Q149*12*$O149+$R149*(1-$O149))),0,IF($X149="NNN",SUM(Expenses!LL$14:LL$18)*$F149,IF($X149="FSG",0,IF($X149="MG",SUMPRODUCT(Expenses!LL$14:LL$18,$Z149:$Z153)*$F149,MAX((Expenses!LL$15-$AB149/12)*$AA149*$F149,0)+MAX((Expenses!LL$14-$AB150/12)*$AA150*$F149,0)+MAX((Expenses!LL$17-$AB151/12)*$AA151*$F149,0)+MAX((Expenses!LL$16-$AB152/12)*$AA152*$F149,0)+MAX((Expenses!LL$18-$AB153/12)*$AA153*$F149,0)))))</f>
        <v>0</v>
      </c>
      <c r="LO320" s="515">
        <f>IF(OR(LO$167&lt;=EOMONTH($E149,$R149*(1-$O149)),LO$167&gt;EOMONTH($E149,$P149*12*(1-$O149)+$Q149*12*$O149+$R149*(1-$O149))),0,IF($X149="NNN",SUM(Expenses!LM$14:LM$18)*$F149,IF($X149="FSG",0,IF($X149="MG",SUMPRODUCT(Expenses!LM$14:LM$18,$Z149:$Z153)*$F149,MAX((Expenses!LM$15-$AB149/12)*$AA149*$F149,0)+MAX((Expenses!LM$14-$AB150/12)*$AA150*$F149,0)+MAX((Expenses!LM$17-$AB151/12)*$AA151*$F149,0)+MAX((Expenses!LM$16-$AB152/12)*$AA152*$F149,0)+MAX((Expenses!LM$18-$AB153/12)*$AA153*$F149,0)))))</f>
        <v>0</v>
      </c>
      <c r="LP320" s="515">
        <f>IF(OR(LP$167&lt;=EOMONTH($E149,$R149*(1-$O149)),LP$167&gt;EOMONTH($E149,$P149*12*(1-$O149)+$Q149*12*$O149+$R149*(1-$O149))),0,IF($X149="NNN",SUM(Expenses!LN$14:LN$18)*$F149,IF($X149="FSG",0,IF($X149="MG",SUMPRODUCT(Expenses!LN$14:LN$18,$Z149:$Z153)*$F149,MAX((Expenses!LN$15-$AB149/12)*$AA149*$F149,0)+MAX((Expenses!LN$14-$AB150/12)*$AA150*$F149,0)+MAX((Expenses!LN$17-$AB151/12)*$AA151*$F149,0)+MAX((Expenses!LN$16-$AB152/12)*$AA152*$F149,0)+MAX((Expenses!LN$18-$AB153/12)*$AA153*$F149,0)))))</f>
        <v>0</v>
      </c>
      <c r="LQ320" s="515">
        <f>IF(OR(LQ$167&lt;=EOMONTH($E149,$R149*(1-$O149)),LQ$167&gt;EOMONTH($E149,$P149*12*(1-$O149)+$Q149*12*$O149+$R149*(1-$O149))),0,IF($X149="NNN",SUM(Expenses!LO$14:LO$18)*$F149,IF($X149="FSG",0,IF($X149="MG",SUMPRODUCT(Expenses!LO$14:LO$18,$Z149:$Z153)*$F149,MAX((Expenses!LO$15-$AB149/12)*$AA149*$F149,0)+MAX((Expenses!LO$14-$AB150/12)*$AA150*$F149,0)+MAX((Expenses!LO$17-$AB151/12)*$AA151*$F149,0)+MAX((Expenses!LO$16-$AB152/12)*$AA152*$F149,0)+MAX((Expenses!LO$18-$AB153/12)*$AA153*$F149,0)))))</f>
        <v>0</v>
      </c>
      <c r="LR320" s="515">
        <f>IF(OR(LR$167&lt;=EOMONTH($E149,$R149*(1-$O149)),LR$167&gt;EOMONTH($E149,$P149*12*(1-$O149)+$Q149*12*$O149+$R149*(1-$O149))),0,IF($X149="NNN",SUM(Expenses!LP$14:LP$18)*$F149,IF($X149="FSG",0,IF($X149="MG",SUMPRODUCT(Expenses!LP$14:LP$18,$Z149:$Z153)*$F149,MAX((Expenses!LP$15-$AB149/12)*$AA149*$F149,0)+MAX((Expenses!LP$14-$AB150/12)*$AA150*$F149,0)+MAX((Expenses!LP$17-$AB151/12)*$AA151*$F149,0)+MAX((Expenses!LP$16-$AB152/12)*$AA152*$F149,0)+MAX((Expenses!LP$18-$AB153/12)*$AA153*$F149,0)))))</f>
        <v>0</v>
      </c>
      <c r="LS320" s="515">
        <f>IF(OR(LS$167&lt;=EOMONTH($E149,$R149*(1-$O149)),LS$167&gt;EOMONTH($E149,$P149*12*(1-$O149)+$Q149*12*$O149+$R149*(1-$O149))),0,IF($X149="NNN",SUM(Expenses!LQ$14:LQ$18)*$F149,IF($X149="FSG",0,IF($X149="MG",SUMPRODUCT(Expenses!LQ$14:LQ$18,$Z149:$Z153)*$F149,MAX((Expenses!LQ$15-$AB149/12)*$AA149*$F149,0)+MAX((Expenses!LQ$14-$AB150/12)*$AA150*$F149,0)+MAX((Expenses!LQ$17-$AB151/12)*$AA151*$F149,0)+MAX((Expenses!LQ$16-$AB152/12)*$AA152*$F149,0)+MAX((Expenses!LQ$18-$AB153/12)*$AA153*$F149,0)))))</f>
        <v>0</v>
      </c>
      <c r="LT320" s="515">
        <f>IF(OR(LT$167&lt;=EOMONTH($E149,$R149*(1-$O149)),LT$167&gt;EOMONTH($E149,$P149*12*(1-$O149)+$Q149*12*$O149+$R149*(1-$O149))),0,IF($X149="NNN",SUM(Expenses!LR$14:LR$18)*$F149,IF($X149="FSG",0,IF($X149="MG",SUMPRODUCT(Expenses!LR$14:LR$18,$Z149:$Z153)*$F149,MAX((Expenses!LR$15-$AB149/12)*$AA149*$F149,0)+MAX((Expenses!LR$14-$AB150/12)*$AA150*$F149,0)+MAX((Expenses!LR$17-$AB151/12)*$AA151*$F149,0)+MAX((Expenses!LR$16-$AB152/12)*$AA152*$F149,0)+MAX((Expenses!LR$18-$AB153/12)*$AA153*$F149,0)))))</f>
        <v>0</v>
      </c>
      <c r="LU320" s="515">
        <f>IF(OR(LU$167&lt;=EOMONTH($E149,$R149*(1-$O149)),LU$167&gt;EOMONTH($E149,$P149*12*(1-$O149)+$Q149*12*$O149+$R149*(1-$O149))),0,IF($X149="NNN",SUM(Expenses!LS$14:LS$18)*$F149,IF($X149="FSG",0,IF($X149="MG",SUMPRODUCT(Expenses!LS$14:LS$18,$Z149:$Z153)*$F149,MAX((Expenses!LS$15-$AB149/12)*$AA149*$F149,0)+MAX((Expenses!LS$14-$AB150/12)*$AA150*$F149,0)+MAX((Expenses!LS$17-$AB151/12)*$AA151*$F149,0)+MAX((Expenses!LS$16-$AB152/12)*$AA152*$F149,0)+MAX((Expenses!LS$18-$AB153/12)*$AA153*$F149,0)))))</f>
        <v>0</v>
      </c>
      <c r="LV320" s="515">
        <f>IF(OR(LV$167&lt;=EOMONTH($E149,$R149*(1-$O149)),LV$167&gt;EOMONTH($E149,$P149*12*(1-$O149)+$Q149*12*$O149+$R149*(1-$O149))),0,IF($X149="NNN",SUM(Expenses!LT$14:LT$18)*$F149,IF($X149="FSG",0,IF($X149="MG",SUMPRODUCT(Expenses!LT$14:LT$18,$Z149:$Z153)*$F149,MAX((Expenses!LT$15-$AB149/12)*$AA149*$F149,0)+MAX((Expenses!LT$14-$AB150/12)*$AA150*$F149,0)+MAX((Expenses!LT$17-$AB151/12)*$AA151*$F149,0)+MAX((Expenses!LT$16-$AB152/12)*$AA152*$F149,0)+MAX((Expenses!LT$18-$AB153/12)*$AA153*$F149,0)))))</f>
        <v>0</v>
      </c>
      <c r="LW320" s="515">
        <f>IF(OR(LW$167&lt;=EOMONTH($E149,$R149*(1-$O149)),LW$167&gt;EOMONTH($E149,$P149*12*(1-$O149)+$Q149*12*$O149+$R149*(1-$O149))),0,IF($X149="NNN",SUM(Expenses!LU$14:LU$18)*$F149,IF($X149="FSG",0,IF($X149="MG",SUMPRODUCT(Expenses!LU$14:LU$18,$Z149:$Z153)*$F149,MAX((Expenses!LU$15-$AB149/12)*$AA149*$F149,0)+MAX((Expenses!LU$14-$AB150/12)*$AA150*$F149,0)+MAX((Expenses!LU$17-$AB151/12)*$AA151*$F149,0)+MAX((Expenses!LU$16-$AB152/12)*$AA152*$F149,0)+MAX((Expenses!LU$18-$AB153/12)*$AA153*$F149,0)))))</f>
        <v>0</v>
      </c>
      <c r="LX320" s="515">
        <f>IF(OR(LX$167&lt;=EOMONTH($E149,$R149*(1-$O149)),LX$167&gt;EOMONTH($E149,$P149*12*(1-$O149)+$Q149*12*$O149+$R149*(1-$O149))),0,IF($X149="NNN",SUM(Expenses!LV$14:LV$18)*$F149,IF($X149="FSG",0,IF($X149="MG",SUMPRODUCT(Expenses!LV$14:LV$18,$Z149:$Z153)*$F149,MAX((Expenses!LV$15-$AB149/12)*$AA149*$F149,0)+MAX((Expenses!LV$14-$AB150/12)*$AA150*$F149,0)+MAX((Expenses!LV$17-$AB151/12)*$AA151*$F149,0)+MAX((Expenses!LV$16-$AB152/12)*$AA152*$F149,0)+MAX((Expenses!LV$18-$AB153/12)*$AA153*$F149,0)))))</f>
        <v>0</v>
      </c>
      <c r="LY320" s="515">
        <f>IF(OR(LY$167&lt;=EOMONTH($E149,$R149*(1-$O149)),LY$167&gt;EOMONTH($E149,$P149*12*(1-$O149)+$Q149*12*$O149+$R149*(1-$O149))),0,IF($X149="NNN",SUM(Expenses!LW$14:LW$18)*$F149,IF($X149="FSG",0,IF($X149="MG",SUMPRODUCT(Expenses!LW$14:LW$18,$Z149:$Z153)*$F149,MAX((Expenses!LW$15-$AB149/12)*$AA149*$F149,0)+MAX((Expenses!LW$14-$AB150/12)*$AA150*$F149,0)+MAX((Expenses!LW$17-$AB151/12)*$AA151*$F149,0)+MAX((Expenses!LW$16-$AB152/12)*$AA152*$F149,0)+MAX((Expenses!LW$18-$AB153/12)*$AA153*$F149,0)))))</f>
        <v>0</v>
      </c>
      <c r="LZ320" s="515">
        <f>IF(OR(LZ$167&lt;=EOMONTH($E149,$R149*(1-$O149)),LZ$167&gt;EOMONTH($E149,$P149*12*(1-$O149)+$Q149*12*$O149+$R149*(1-$O149))),0,IF($X149="NNN",SUM(Expenses!LX$14:LX$18)*$F149,IF($X149="FSG",0,IF($X149="MG",SUMPRODUCT(Expenses!LX$14:LX$18,$Z149:$Z153)*$F149,MAX((Expenses!LX$15-$AB149/12)*$AA149*$F149,0)+MAX((Expenses!LX$14-$AB150/12)*$AA150*$F149,0)+MAX((Expenses!LX$17-$AB151/12)*$AA151*$F149,0)+MAX((Expenses!LX$16-$AB152/12)*$AA152*$F149,0)+MAX((Expenses!LX$18-$AB153/12)*$AA153*$F149,0)))))</f>
        <v>0</v>
      </c>
      <c r="MA320" s="515">
        <f>IF(OR(MA$167&lt;=EOMONTH($E149,$R149*(1-$O149)),MA$167&gt;EOMONTH($E149,$P149*12*(1-$O149)+$Q149*12*$O149+$R149*(1-$O149))),0,IF($X149="NNN",SUM(Expenses!LY$14:LY$18)*$F149,IF($X149="FSG",0,IF($X149="MG",SUMPRODUCT(Expenses!LY$14:LY$18,$Z149:$Z153)*$F149,MAX((Expenses!LY$15-$AB149/12)*$AA149*$F149,0)+MAX((Expenses!LY$14-$AB150/12)*$AA150*$F149,0)+MAX((Expenses!LY$17-$AB151/12)*$AA151*$F149,0)+MAX((Expenses!LY$16-$AB152/12)*$AA152*$F149,0)+MAX((Expenses!LY$18-$AB153/12)*$AA153*$F149,0)))))</f>
        <v>0</v>
      </c>
      <c r="MB320" s="515">
        <f>IF(OR(MB$167&lt;=EOMONTH($E149,$R149*(1-$O149)),MB$167&gt;EOMONTH($E149,$P149*12*(1-$O149)+$Q149*12*$O149+$R149*(1-$O149))),0,IF($X149="NNN",SUM(Expenses!LZ$14:LZ$18)*$F149,IF($X149="FSG",0,IF($X149="MG",SUMPRODUCT(Expenses!LZ$14:LZ$18,$Z149:$Z153)*$F149,MAX((Expenses!LZ$15-$AB149/12)*$AA149*$F149,0)+MAX((Expenses!LZ$14-$AB150/12)*$AA150*$F149,0)+MAX((Expenses!LZ$17-$AB151/12)*$AA151*$F149,0)+MAX((Expenses!LZ$16-$AB152/12)*$AA152*$F149,0)+MAX((Expenses!LZ$18-$AB153/12)*$AA153*$F149,0)))))</f>
        <v>0</v>
      </c>
      <c r="MC320" s="515">
        <f>IF(OR(MC$167&lt;=EOMONTH($E149,$R149*(1-$O149)),MC$167&gt;EOMONTH($E149,$P149*12*(1-$O149)+$Q149*12*$O149+$R149*(1-$O149))),0,IF($X149="NNN",SUM(Expenses!MA$14:MA$18)*$F149,IF($X149="FSG",0,IF($X149="MG",SUMPRODUCT(Expenses!MA$14:MA$18,$Z149:$Z153)*$F149,MAX((Expenses!MA$15-$AB149/12)*$AA149*$F149,0)+MAX((Expenses!MA$14-$AB150/12)*$AA150*$F149,0)+MAX((Expenses!MA$17-$AB151/12)*$AA151*$F149,0)+MAX((Expenses!MA$16-$AB152/12)*$AA152*$F149,0)+MAX((Expenses!MA$18-$AB153/12)*$AA153*$F149,0)))))</f>
        <v>0</v>
      </c>
      <c r="MD320" s="515">
        <f>IF(OR(MD$167&lt;=EOMONTH($E149,$R149*(1-$O149)),MD$167&gt;EOMONTH($E149,$P149*12*(1-$O149)+$Q149*12*$O149+$R149*(1-$O149))),0,IF($X149="NNN",SUM(Expenses!MB$14:MB$18)*$F149,IF($X149="FSG",0,IF($X149="MG",SUMPRODUCT(Expenses!MB$14:MB$18,$Z149:$Z153)*$F149,MAX((Expenses!MB$15-$AB149/12)*$AA149*$F149,0)+MAX((Expenses!MB$14-$AB150/12)*$AA150*$F149,0)+MAX((Expenses!MB$17-$AB151/12)*$AA151*$F149,0)+MAX((Expenses!MB$16-$AB152/12)*$AA152*$F149,0)+MAX((Expenses!MB$18-$AB153/12)*$AA153*$F149,0)))))</f>
        <v>0</v>
      </c>
      <c r="ME320" s="515">
        <f>IF(OR(ME$167&lt;=EOMONTH($E149,$R149*(1-$O149)),ME$167&gt;EOMONTH($E149,$P149*12*(1-$O149)+$Q149*12*$O149+$R149*(1-$O149))),0,IF($X149="NNN",SUM(Expenses!MC$14:MC$18)*$F149,IF($X149="FSG",0,IF($X149="MG",SUMPRODUCT(Expenses!MC$14:MC$18,$Z149:$Z153)*$F149,MAX((Expenses!MC$15-$AB149/12)*$AA149*$F149,0)+MAX((Expenses!MC$14-$AB150/12)*$AA150*$F149,0)+MAX((Expenses!MC$17-$AB151/12)*$AA151*$F149,0)+MAX((Expenses!MC$16-$AB152/12)*$AA152*$F149,0)+MAX((Expenses!MC$18-$AB153/12)*$AA153*$F149,0)))))</f>
        <v>0</v>
      </c>
      <c r="MF320" s="515">
        <f>IF(OR(MF$167&lt;=EOMONTH($E149,$R149*(1-$O149)),MF$167&gt;EOMONTH($E149,$P149*12*(1-$O149)+$Q149*12*$O149+$R149*(1-$O149))),0,IF($X149="NNN",SUM(Expenses!MD$14:MD$18)*$F149,IF($X149="FSG",0,IF($X149="MG",SUMPRODUCT(Expenses!MD$14:MD$18,$Z149:$Z153)*$F149,MAX((Expenses!MD$15-$AB149/12)*$AA149*$F149,0)+MAX((Expenses!MD$14-$AB150/12)*$AA150*$F149,0)+MAX((Expenses!MD$17-$AB151/12)*$AA151*$F149,0)+MAX((Expenses!MD$16-$AB152/12)*$AA152*$F149,0)+MAX((Expenses!MD$18-$AB153/12)*$AA153*$F149,0)))))</f>
        <v>0</v>
      </c>
      <c r="MG320" s="515">
        <f>IF(OR(MG$167&lt;=EOMONTH($E149,$R149*(1-$O149)),MG$167&gt;EOMONTH($E149,$P149*12*(1-$O149)+$Q149*12*$O149+$R149*(1-$O149))),0,IF($X149="NNN",SUM(Expenses!ME$14:ME$18)*$F149,IF($X149="FSG",0,IF($X149="MG",SUMPRODUCT(Expenses!ME$14:ME$18,$Z149:$Z153)*$F149,MAX((Expenses!ME$15-$AB149/12)*$AA149*$F149,0)+MAX((Expenses!ME$14-$AB150/12)*$AA150*$F149,0)+MAX((Expenses!ME$17-$AB151/12)*$AA151*$F149,0)+MAX((Expenses!ME$16-$AB152/12)*$AA152*$F149,0)+MAX((Expenses!ME$18-$AB153/12)*$AA153*$F149,0)))))</f>
        <v>0</v>
      </c>
      <c r="MH320" s="515">
        <f>IF(OR(MH$167&lt;=EOMONTH($E149,$R149*(1-$O149)),MH$167&gt;EOMONTH($E149,$P149*12*(1-$O149)+$Q149*12*$O149+$R149*(1-$O149))),0,IF($X149="NNN",SUM(Expenses!MF$14:MF$18)*$F149,IF($X149="FSG",0,IF($X149="MG",SUMPRODUCT(Expenses!MF$14:MF$18,$Z149:$Z153)*$F149,MAX((Expenses!MF$15-$AB149/12)*$AA149*$F149,0)+MAX((Expenses!MF$14-$AB150/12)*$AA150*$F149,0)+MAX((Expenses!MF$17-$AB151/12)*$AA151*$F149,0)+MAX((Expenses!MF$16-$AB152/12)*$AA152*$F149,0)+MAX((Expenses!MF$18-$AB153/12)*$AA153*$F149,0)))))</f>
        <v>0</v>
      </c>
      <c r="MI320" s="515">
        <f>IF(OR(MI$167&lt;=EOMONTH($E149,$R149*(1-$O149)),MI$167&gt;EOMONTH($E149,$P149*12*(1-$O149)+$Q149*12*$O149+$R149*(1-$O149))),0,IF($X149="NNN",SUM(Expenses!MG$14:MG$18)*$F149,IF($X149="FSG",0,IF($X149="MG",SUMPRODUCT(Expenses!MG$14:MG$18,$Z149:$Z153)*$F149,MAX((Expenses!MG$15-$AB149/12)*$AA149*$F149,0)+MAX((Expenses!MG$14-$AB150/12)*$AA150*$F149,0)+MAX((Expenses!MG$17-$AB151/12)*$AA151*$F149,0)+MAX((Expenses!MG$16-$AB152/12)*$AA152*$F149,0)+MAX((Expenses!MG$18-$AB153/12)*$AA153*$F149,0)))))</f>
        <v>0</v>
      </c>
      <c r="MJ320" s="515">
        <f>IF(OR(MJ$167&lt;=EOMONTH($E149,$R149*(1-$O149)),MJ$167&gt;EOMONTH($E149,$P149*12*(1-$O149)+$Q149*12*$O149+$R149*(1-$O149))),0,IF($X149="NNN",SUM(Expenses!MH$14:MH$18)*$F149,IF($X149="FSG",0,IF($X149="MG",SUMPRODUCT(Expenses!MH$14:MH$18,$Z149:$Z153)*$F149,MAX((Expenses!MH$15-$AB149/12)*$AA149*$F149,0)+MAX((Expenses!MH$14-$AB150/12)*$AA150*$F149,0)+MAX((Expenses!MH$17-$AB151/12)*$AA151*$F149,0)+MAX((Expenses!MH$16-$AB152/12)*$AA152*$F149,0)+MAX((Expenses!MH$18-$AB153/12)*$AA153*$F149,0)))))</f>
        <v>0</v>
      </c>
      <c r="MK320" s="515">
        <f>IF(OR(MK$167&lt;=EOMONTH($E149,$R149*(1-$O149)),MK$167&gt;EOMONTH($E149,$P149*12*(1-$O149)+$Q149*12*$O149+$R149*(1-$O149))),0,IF($X149="NNN",SUM(Expenses!MI$14:MI$18)*$F149,IF($X149="FSG",0,IF($X149="MG",SUMPRODUCT(Expenses!MI$14:MI$18,$Z149:$Z153)*$F149,MAX((Expenses!MI$15-$AB149/12)*$AA149*$F149,0)+MAX((Expenses!MI$14-$AB150/12)*$AA150*$F149,0)+MAX((Expenses!MI$17-$AB151/12)*$AA151*$F149,0)+MAX((Expenses!MI$16-$AB152/12)*$AA152*$F149,0)+MAX((Expenses!MI$18-$AB153/12)*$AA153*$F149,0)))))</f>
        <v>0</v>
      </c>
      <c r="ML320" s="515">
        <f>IF(OR(ML$167&lt;=EOMONTH($E149,$R149*(1-$O149)),ML$167&gt;EOMONTH($E149,$P149*12*(1-$O149)+$Q149*12*$O149+$R149*(1-$O149))),0,IF($X149="NNN",SUM(Expenses!MJ$14:MJ$18)*$F149,IF($X149="FSG",0,IF($X149="MG",SUMPRODUCT(Expenses!MJ$14:MJ$18,$Z149:$Z153)*$F149,MAX((Expenses!MJ$15-$AB149/12)*$AA149*$F149,0)+MAX((Expenses!MJ$14-$AB150/12)*$AA150*$F149,0)+MAX((Expenses!MJ$17-$AB151/12)*$AA151*$F149,0)+MAX((Expenses!MJ$16-$AB152/12)*$AA152*$F149,0)+MAX((Expenses!MJ$18-$AB153/12)*$AA153*$F149,0)))))</f>
        <v>0</v>
      </c>
      <c r="MM320" s="515">
        <f>IF(OR(MM$167&lt;=EOMONTH($E149,$R149*(1-$O149)),MM$167&gt;EOMONTH($E149,$P149*12*(1-$O149)+$Q149*12*$O149+$R149*(1-$O149))),0,IF($X149="NNN",SUM(Expenses!MK$14:MK$18)*$F149,IF($X149="FSG",0,IF($X149="MG",SUMPRODUCT(Expenses!MK$14:MK$18,$Z149:$Z153)*$F149,MAX((Expenses!MK$15-$AB149/12)*$AA149*$F149,0)+MAX((Expenses!MK$14-$AB150/12)*$AA150*$F149,0)+MAX((Expenses!MK$17-$AB151/12)*$AA151*$F149,0)+MAX((Expenses!MK$16-$AB152/12)*$AA152*$F149,0)+MAX((Expenses!MK$18-$AB153/12)*$AA153*$F149,0)))))</f>
        <v>0</v>
      </c>
      <c r="MN320" s="515">
        <f>IF(OR(MN$167&lt;=EOMONTH($E149,$R149*(1-$O149)),MN$167&gt;EOMONTH($E149,$P149*12*(1-$O149)+$Q149*12*$O149+$R149*(1-$O149))),0,IF($X149="NNN",SUM(Expenses!ML$14:ML$18)*$F149,IF($X149="FSG",0,IF($X149="MG",SUMPRODUCT(Expenses!ML$14:ML$18,$Z149:$Z153)*$F149,MAX((Expenses!ML$15-$AB149/12)*$AA149*$F149,0)+MAX((Expenses!ML$14-$AB150/12)*$AA150*$F149,0)+MAX((Expenses!ML$17-$AB151/12)*$AA151*$F149,0)+MAX((Expenses!ML$16-$AB152/12)*$AA152*$F149,0)+MAX((Expenses!ML$18-$AB153/12)*$AA153*$F149,0)))))</f>
        <v>0</v>
      </c>
      <c r="MO320" s="515">
        <f>IF(OR(MO$167&lt;=EOMONTH($E149,$R149*(1-$O149)),MO$167&gt;EOMONTH($E149,$P149*12*(1-$O149)+$Q149*12*$O149+$R149*(1-$O149))),0,IF($X149="NNN",SUM(Expenses!MM$14:MM$18)*$F149,IF($X149="FSG",0,IF($X149="MG",SUMPRODUCT(Expenses!MM$14:MM$18,$Z149:$Z153)*$F149,MAX((Expenses!MM$15-$AB149/12)*$AA149*$F149,0)+MAX((Expenses!MM$14-$AB150/12)*$AA150*$F149,0)+MAX((Expenses!MM$17-$AB151/12)*$AA151*$F149,0)+MAX((Expenses!MM$16-$AB152/12)*$AA152*$F149,0)+MAX((Expenses!MM$18-$AB153/12)*$AA153*$F149,0)))))</f>
        <v>0</v>
      </c>
      <c r="MP320" s="515">
        <f>IF(OR(MP$167&lt;=EOMONTH($E149,$R149*(1-$O149)),MP$167&gt;EOMONTH($E149,$P149*12*(1-$O149)+$Q149*12*$O149+$R149*(1-$O149))),0,IF($X149="NNN",SUM(Expenses!MN$14:MN$18)*$F149,IF($X149="FSG",0,IF($X149="MG",SUMPRODUCT(Expenses!MN$14:MN$18,$Z149:$Z153)*$F149,MAX((Expenses!MN$15-$AB149/12)*$AA149*$F149,0)+MAX((Expenses!MN$14-$AB150/12)*$AA150*$F149,0)+MAX((Expenses!MN$17-$AB151/12)*$AA151*$F149,0)+MAX((Expenses!MN$16-$AB152/12)*$AA152*$F149,0)+MAX((Expenses!MN$18-$AB153/12)*$AA153*$F149,0)))))</f>
        <v>0</v>
      </c>
      <c r="MQ320" s="515">
        <f>IF(OR(MQ$167&lt;=EOMONTH($E149,$R149*(1-$O149)),MQ$167&gt;EOMONTH($E149,$P149*12*(1-$O149)+$Q149*12*$O149+$R149*(1-$O149))),0,IF($X149="NNN",SUM(Expenses!MO$14:MO$18)*$F149,IF($X149="FSG",0,IF($X149="MG",SUMPRODUCT(Expenses!MO$14:MO$18,$Z149:$Z153)*$F149,MAX((Expenses!MO$15-$AB149/12)*$AA149*$F149,0)+MAX((Expenses!MO$14-$AB150/12)*$AA150*$F149,0)+MAX((Expenses!MO$17-$AB151/12)*$AA151*$F149,0)+MAX((Expenses!MO$16-$AB152/12)*$AA152*$F149,0)+MAX((Expenses!MO$18-$AB153/12)*$AA153*$F149,0)))))</f>
        <v>0</v>
      </c>
      <c r="MR320" s="515">
        <f>IF(OR(MR$167&lt;=EOMONTH($E149,$R149*(1-$O149)),MR$167&gt;EOMONTH($E149,$P149*12*(1-$O149)+$Q149*12*$O149+$R149*(1-$O149))),0,IF($X149="NNN",SUM(Expenses!MP$14:MP$18)*$F149,IF($X149="FSG",0,IF($X149="MG",SUMPRODUCT(Expenses!MP$14:MP$18,$Z149:$Z153)*$F149,MAX((Expenses!MP$15-$AB149/12)*$AA149*$F149,0)+MAX((Expenses!MP$14-$AB150/12)*$AA150*$F149,0)+MAX((Expenses!MP$17-$AB151/12)*$AA151*$F149,0)+MAX((Expenses!MP$16-$AB152/12)*$AA152*$F149,0)+MAX((Expenses!MP$18-$AB153/12)*$AA153*$F149,0)))))</f>
        <v>0</v>
      </c>
      <c r="MS320" s="515">
        <f>IF(OR(MS$167&lt;=EOMONTH($E149,$R149*(1-$O149)),MS$167&gt;EOMONTH($E149,$P149*12*(1-$O149)+$Q149*12*$O149+$R149*(1-$O149))),0,IF($X149="NNN",SUM(Expenses!MQ$14:MQ$18)*$F149,IF($X149="FSG",0,IF($X149="MG",SUMPRODUCT(Expenses!MQ$14:MQ$18,$Z149:$Z153)*$F149,MAX((Expenses!MQ$15-$AB149/12)*$AA149*$F149,0)+MAX((Expenses!MQ$14-$AB150/12)*$AA150*$F149,0)+MAX((Expenses!MQ$17-$AB151/12)*$AA151*$F149,0)+MAX((Expenses!MQ$16-$AB152/12)*$AA152*$F149,0)+MAX((Expenses!MQ$18-$AB153/12)*$AA153*$F149,0)))))</f>
        <v>0</v>
      </c>
      <c r="MT320" s="515">
        <f>IF(OR(MT$167&lt;=EOMONTH($E149,$R149*(1-$O149)),MT$167&gt;EOMONTH($E149,$P149*12*(1-$O149)+$Q149*12*$O149+$R149*(1-$O149))),0,IF($X149="NNN",SUM(Expenses!MR$14:MR$18)*$F149,IF($X149="FSG",0,IF($X149="MG",SUMPRODUCT(Expenses!MR$14:MR$18,$Z149:$Z153)*$F149,MAX((Expenses!MR$15-$AB149/12)*$AA149*$F149,0)+MAX((Expenses!MR$14-$AB150/12)*$AA150*$F149,0)+MAX((Expenses!MR$17-$AB151/12)*$AA151*$F149,0)+MAX((Expenses!MR$16-$AB152/12)*$AA152*$F149,0)+MAX((Expenses!MR$18-$AB153/12)*$AA153*$F149,0)))))</f>
        <v>0</v>
      </c>
      <c r="MU320" s="515">
        <f>IF(OR(MU$167&lt;=EOMONTH($E149,$R149*(1-$O149)),MU$167&gt;EOMONTH($E149,$P149*12*(1-$O149)+$Q149*12*$O149+$R149*(1-$O149))),0,IF($X149="NNN",SUM(Expenses!MS$14:MS$18)*$F149,IF($X149="FSG",0,IF($X149="MG",SUMPRODUCT(Expenses!MS$14:MS$18,$Z149:$Z153)*$F149,MAX((Expenses!MS$15-$AB149/12)*$AA149*$F149,0)+MAX((Expenses!MS$14-$AB150/12)*$AA150*$F149,0)+MAX((Expenses!MS$17-$AB151/12)*$AA151*$F149,0)+MAX((Expenses!MS$16-$AB152/12)*$AA152*$F149,0)+MAX((Expenses!MS$18-$AB153/12)*$AA153*$F149,0)))))</f>
        <v>0</v>
      </c>
      <c r="MV320" s="515">
        <f>IF(OR(MV$167&lt;=EOMONTH($E149,$R149*(1-$O149)),MV$167&gt;EOMONTH($E149,$P149*12*(1-$O149)+$Q149*12*$O149+$R149*(1-$O149))),0,IF($X149="NNN",SUM(Expenses!MT$14:MT$18)*$F149,IF($X149="FSG",0,IF($X149="MG",SUMPRODUCT(Expenses!MT$14:MT$18,$Z149:$Z153)*$F149,MAX((Expenses!MT$15-$AB149/12)*$AA149*$F149,0)+MAX((Expenses!MT$14-$AB150/12)*$AA150*$F149,0)+MAX((Expenses!MT$17-$AB151/12)*$AA151*$F149,0)+MAX((Expenses!MT$16-$AB152/12)*$AA152*$F149,0)+MAX((Expenses!MT$18-$AB153/12)*$AA153*$F149,0)))))</f>
        <v>0</v>
      </c>
      <c r="MW320" s="515">
        <f>IF(OR(MW$167&lt;=EOMONTH($E149,$R149*(1-$O149)),MW$167&gt;EOMONTH($E149,$P149*12*(1-$O149)+$Q149*12*$O149+$R149*(1-$O149))),0,IF($X149="NNN",SUM(Expenses!MU$14:MU$18)*$F149,IF($X149="FSG",0,IF($X149="MG",SUMPRODUCT(Expenses!MU$14:MU$18,$Z149:$Z153)*$F149,MAX((Expenses!MU$15-$AB149/12)*$AA149*$F149,0)+MAX((Expenses!MU$14-$AB150/12)*$AA150*$F149,0)+MAX((Expenses!MU$17-$AB151/12)*$AA151*$F149,0)+MAX((Expenses!MU$16-$AB152/12)*$AA152*$F149,0)+MAX((Expenses!MU$18-$AB153/12)*$AA153*$F149,0)))))</f>
        <v>0</v>
      </c>
      <c r="MX320" s="515">
        <f>IF(OR(MX$167&lt;=EOMONTH($E149,$R149*(1-$O149)),MX$167&gt;EOMONTH($E149,$P149*12*(1-$O149)+$Q149*12*$O149+$R149*(1-$O149))),0,IF($X149="NNN",SUM(Expenses!MV$14:MV$18)*$F149,IF($X149="FSG",0,IF($X149="MG",SUMPRODUCT(Expenses!MV$14:MV$18,$Z149:$Z153)*$F149,MAX((Expenses!MV$15-$AB149/12)*$AA149*$F149,0)+MAX((Expenses!MV$14-$AB150/12)*$AA150*$F149,0)+MAX((Expenses!MV$17-$AB151/12)*$AA151*$F149,0)+MAX((Expenses!MV$16-$AB152/12)*$AA152*$F149,0)+MAX((Expenses!MV$18-$AB153/12)*$AA153*$F149,0)))))</f>
        <v>0</v>
      </c>
      <c r="MY320" s="515">
        <f>IF(OR(MY$167&lt;=EOMONTH($E149,$R149*(1-$O149)),MY$167&gt;EOMONTH($E149,$P149*12*(1-$O149)+$Q149*12*$O149+$R149*(1-$O149))),0,IF($X149="NNN",SUM(Expenses!MW$14:MW$18)*$F149,IF($X149="FSG",0,IF($X149="MG",SUMPRODUCT(Expenses!MW$14:MW$18,$Z149:$Z153)*$F149,MAX((Expenses!MW$15-$AB149/12)*$AA149*$F149,0)+MAX((Expenses!MW$14-$AB150/12)*$AA150*$F149,0)+MAX((Expenses!MW$17-$AB151/12)*$AA151*$F149,0)+MAX((Expenses!MW$16-$AB152/12)*$AA152*$F149,0)+MAX((Expenses!MW$18-$AB153/12)*$AA153*$F149,0)))))</f>
        <v>0</v>
      </c>
      <c r="MZ320" s="515">
        <f>IF(OR(MZ$167&lt;=EOMONTH($E149,$R149*(1-$O149)),MZ$167&gt;EOMONTH($E149,$P149*12*(1-$O149)+$Q149*12*$O149+$R149*(1-$O149))),0,IF($X149="NNN",SUM(Expenses!MX$14:MX$18)*$F149,IF($X149="FSG",0,IF($X149="MG",SUMPRODUCT(Expenses!MX$14:MX$18,$Z149:$Z153)*$F149,MAX((Expenses!MX$15-$AB149/12)*$AA149*$F149,0)+MAX((Expenses!MX$14-$AB150/12)*$AA150*$F149,0)+MAX((Expenses!MX$17-$AB151/12)*$AA151*$F149,0)+MAX((Expenses!MX$16-$AB152/12)*$AA152*$F149,0)+MAX((Expenses!MX$18-$AB153/12)*$AA153*$F149,0)))))</f>
        <v>0</v>
      </c>
      <c r="NA320" s="515">
        <f>IF(OR(NA$167&lt;=EOMONTH($E149,$R149*(1-$O149)),NA$167&gt;EOMONTH($E149,$P149*12*(1-$O149)+$Q149*12*$O149+$R149*(1-$O149))),0,IF($X149="NNN",SUM(Expenses!MY$14:MY$18)*$F149,IF($X149="FSG",0,IF($X149="MG",SUMPRODUCT(Expenses!MY$14:MY$18,$Z149:$Z153)*$F149,MAX((Expenses!MY$15-$AB149/12)*$AA149*$F149,0)+MAX((Expenses!MY$14-$AB150/12)*$AA150*$F149,0)+MAX((Expenses!MY$17-$AB151/12)*$AA151*$F149,0)+MAX((Expenses!MY$16-$AB152/12)*$AA152*$F149,0)+MAX((Expenses!MY$18-$AB153/12)*$AA153*$F149,0)))))</f>
        <v>0</v>
      </c>
      <c r="NB320" s="515">
        <f>IF(OR(NB$167&lt;=EOMONTH($E149,$R149*(1-$O149)),NB$167&gt;EOMONTH($E149,$P149*12*(1-$O149)+$Q149*12*$O149+$R149*(1-$O149))),0,IF($X149="NNN",SUM(Expenses!MZ$14:MZ$18)*$F149,IF($X149="FSG",0,IF($X149="MG",SUMPRODUCT(Expenses!MZ$14:MZ$18,$Z149:$Z153)*$F149,MAX((Expenses!MZ$15-$AB149/12)*$AA149*$F149,0)+MAX((Expenses!MZ$14-$AB150/12)*$AA150*$F149,0)+MAX((Expenses!MZ$17-$AB151/12)*$AA151*$F149,0)+MAX((Expenses!MZ$16-$AB152/12)*$AA152*$F149,0)+MAX((Expenses!MZ$18-$AB153/12)*$AA153*$F149,0)))))</f>
        <v>0</v>
      </c>
      <c r="NC320" s="515">
        <f>IF(OR(NC$167&lt;=EOMONTH($E149,$R149*(1-$O149)),NC$167&gt;EOMONTH($E149,$P149*12*(1-$O149)+$Q149*12*$O149+$R149*(1-$O149))),0,IF($X149="NNN",SUM(Expenses!NA$14:NA$18)*$F149,IF($X149="FSG",0,IF($X149="MG",SUMPRODUCT(Expenses!NA$14:NA$18,$Z149:$Z153)*$F149,MAX((Expenses!NA$15-$AB149/12)*$AA149*$F149,0)+MAX((Expenses!NA$14-$AB150/12)*$AA150*$F149,0)+MAX((Expenses!NA$17-$AB151/12)*$AA151*$F149,0)+MAX((Expenses!NA$16-$AB152/12)*$AA152*$F149,0)+MAX((Expenses!NA$18-$AB153/12)*$AA153*$F149,0)))))</f>
        <v>0</v>
      </c>
      <c r="ND320" s="515">
        <f>IF(OR(ND$167&lt;=EOMONTH($E149,$R149*(1-$O149)),ND$167&gt;EOMONTH($E149,$P149*12*(1-$O149)+$Q149*12*$O149+$R149*(1-$O149))),0,IF($X149="NNN",SUM(Expenses!NB$14:NB$18)*$F149,IF($X149="FSG",0,IF($X149="MG",SUMPRODUCT(Expenses!NB$14:NB$18,$Z149:$Z153)*$F149,MAX((Expenses!NB$15-$AB149/12)*$AA149*$F149,0)+MAX((Expenses!NB$14-$AB150/12)*$AA150*$F149,0)+MAX((Expenses!NB$17-$AB151/12)*$AA151*$F149,0)+MAX((Expenses!NB$16-$AB152/12)*$AA152*$F149,0)+MAX((Expenses!NB$18-$AB153/12)*$AA153*$F149,0)))))</f>
        <v>0</v>
      </c>
      <c r="NE320" s="515">
        <f>IF(OR(NE$167&lt;=EOMONTH($E149,$R149*(1-$O149)),NE$167&gt;EOMONTH($E149,$P149*12*(1-$O149)+$Q149*12*$O149+$R149*(1-$O149))),0,IF($X149="NNN",SUM(Expenses!NC$14:NC$18)*$F149,IF($X149="FSG",0,IF($X149="MG",SUMPRODUCT(Expenses!NC$14:NC$18,$Z149:$Z153)*$F149,MAX((Expenses!NC$15-$AB149/12)*$AA149*$F149,0)+MAX((Expenses!NC$14-$AB150/12)*$AA150*$F149,0)+MAX((Expenses!NC$17-$AB151/12)*$AA151*$F149,0)+MAX((Expenses!NC$16-$AB152/12)*$AA152*$F149,0)+MAX((Expenses!NC$18-$AB153/12)*$AA153*$F149,0)))))</f>
        <v>0</v>
      </c>
      <c r="NF320" s="515">
        <f>IF(OR(NF$167&lt;=EOMONTH($E149,$R149*(1-$O149)),NF$167&gt;EOMONTH($E149,$P149*12*(1-$O149)+$Q149*12*$O149+$R149*(1-$O149))),0,IF($X149="NNN",SUM(Expenses!ND$14:ND$18)*$F149,IF($X149="FSG",0,IF($X149="MG",SUMPRODUCT(Expenses!ND$14:ND$18,$Z149:$Z153)*$F149,MAX((Expenses!ND$15-$AB149/12)*$AA149*$F149,0)+MAX((Expenses!ND$14-$AB150/12)*$AA150*$F149,0)+MAX((Expenses!ND$17-$AB151/12)*$AA151*$F149,0)+MAX((Expenses!ND$16-$AB152/12)*$AA152*$F149,0)+MAX((Expenses!ND$18-$AB153/12)*$AA153*$F149,0)))))</f>
        <v>0</v>
      </c>
      <c r="NG320" s="515">
        <f>IF(OR(NG$167&lt;=EOMONTH($E149,$R149*(1-$O149)),NG$167&gt;EOMONTH($E149,$P149*12*(1-$O149)+$Q149*12*$O149+$R149*(1-$O149))),0,IF($X149="NNN",SUM(Expenses!NE$14:NE$18)*$F149,IF($X149="FSG",0,IF($X149="MG",SUMPRODUCT(Expenses!NE$14:NE$18,$Z149:$Z153)*$F149,MAX((Expenses!NE$15-$AB149/12)*$AA149*$F149,0)+MAX((Expenses!NE$14-$AB150/12)*$AA150*$F149,0)+MAX((Expenses!NE$17-$AB151/12)*$AA151*$F149,0)+MAX((Expenses!NE$16-$AB152/12)*$AA152*$F149,0)+MAX((Expenses!NE$18-$AB153/12)*$AA153*$F149,0)))))</f>
        <v>0</v>
      </c>
      <c r="NH320" s="515">
        <f>IF(OR(NH$167&lt;=EOMONTH($E149,$R149*(1-$O149)),NH$167&gt;EOMONTH($E149,$P149*12*(1-$O149)+$Q149*12*$O149+$R149*(1-$O149))),0,IF($X149="NNN",SUM(Expenses!NF$14:NF$18)*$F149,IF($X149="FSG",0,IF($X149="MG",SUMPRODUCT(Expenses!NF$14:NF$18,$Z149:$Z153)*$F149,MAX((Expenses!NF$15-$AB149/12)*$AA149*$F149,0)+MAX((Expenses!NF$14-$AB150/12)*$AA150*$F149,0)+MAX((Expenses!NF$17-$AB151/12)*$AA151*$F149,0)+MAX((Expenses!NF$16-$AB152/12)*$AA152*$F149,0)+MAX((Expenses!NF$18-$AB153/12)*$AA153*$F149,0)))))</f>
        <v>0</v>
      </c>
      <c r="NI320" s="515">
        <f>IF(OR(NI$167&lt;=EOMONTH($E149,$R149*(1-$O149)),NI$167&gt;EOMONTH($E149,$P149*12*(1-$O149)+$Q149*12*$O149+$R149*(1-$O149))),0,IF($X149="NNN",SUM(Expenses!NG$14:NG$18)*$F149,IF($X149="FSG",0,IF($X149="MG",SUMPRODUCT(Expenses!NG$14:NG$18,$Z149:$Z153)*$F149,MAX((Expenses!NG$15-$AB149/12)*$AA149*$F149,0)+MAX((Expenses!NG$14-$AB150/12)*$AA150*$F149,0)+MAX((Expenses!NG$17-$AB151/12)*$AA151*$F149,0)+MAX((Expenses!NG$16-$AB152/12)*$AA152*$F149,0)+MAX((Expenses!NG$18-$AB153/12)*$AA153*$F149,0)))))</f>
        <v>0</v>
      </c>
      <c r="NJ320" s="515">
        <f>IF(OR(NJ$167&lt;=EOMONTH($E149,$R149*(1-$O149)),NJ$167&gt;EOMONTH($E149,$P149*12*(1-$O149)+$Q149*12*$O149+$R149*(1-$O149))),0,IF($X149="NNN",SUM(Expenses!NH$14:NH$18)*$F149,IF($X149="FSG",0,IF($X149="MG",SUMPRODUCT(Expenses!NH$14:NH$18,$Z149:$Z153)*$F149,MAX((Expenses!NH$15-$AB149/12)*$AA149*$F149,0)+MAX((Expenses!NH$14-$AB150/12)*$AA150*$F149,0)+MAX((Expenses!NH$17-$AB151/12)*$AA151*$F149,0)+MAX((Expenses!NH$16-$AB152/12)*$AA152*$F149,0)+MAX((Expenses!NH$18-$AB153/12)*$AA153*$F149,0)))))</f>
        <v>0</v>
      </c>
      <c r="NK320" s="518">
        <f>IF(OR(NK$167&lt;=EOMONTH($E149,$R149*(1-$O149)),NK$167&gt;EOMONTH($E149,$P149*12*(1-$O149)+$Q149*12*$O149+$R149*(1-$O149))),0,IF($X149="NNN",SUM(Expenses!NI$14:NI$18)*$F149,IF($X149="FSG",0,IF($X149="MG",SUMPRODUCT(Expenses!NI$14:NI$18,$Z149:$Z153)*$F149,MAX((Expenses!NI$15-$AB149/12)*$AA149*$F149,0)+MAX((Expenses!NI$14-$AB150/12)*$AA150*$F149,0)+MAX((Expenses!NI$17-$AB151/12)*$AA151*$F149,0)+MAX((Expenses!NI$16-$AB152/12)*$AA152*$F149,0)+MAX((Expenses!NI$18-$AB153/12)*$AA153*$F149,0)))))</f>
        <v>0</v>
      </c>
    </row>
    <row r="321" spans="1:375" s="384" customFormat="1" ht="13.8" x14ac:dyDescent="0.3">
      <c r="A321" s="519">
        <f t="shared" si="574"/>
        <v>0</v>
      </c>
      <c r="B321" s="446"/>
      <c r="C321" s="520" t="s">
        <v>336</v>
      </c>
      <c r="D321" s="521">
        <f t="shared" ref="D321:BO321" si="599">SUM(D314:D320)</f>
        <v>0</v>
      </c>
      <c r="E321" s="521">
        <f t="shared" si="599"/>
        <v>0</v>
      </c>
      <c r="F321" s="521">
        <f t="shared" si="599"/>
        <v>0</v>
      </c>
      <c r="G321" s="521">
        <f t="shared" si="599"/>
        <v>0</v>
      </c>
      <c r="H321" s="521">
        <f t="shared" si="599"/>
        <v>0</v>
      </c>
      <c r="I321" s="521">
        <f t="shared" si="599"/>
        <v>0</v>
      </c>
      <c r="J321" s="521">
        <f t="shared" si="599"/>
        <v>0</v>
      </c>
      <c r="K321" s="521">
        <f t="shared" si="599"/>
        <v>0</v>
      </c>
      <c r="L321" s="521">
        <f t="shared" si="599"/>
        <v>0</v>
      </c>
      <c r="M321" s="521">
        <f t="shared" si="599"/>
        <v>0</v>
      </c>
      <c r="N321" s="521">
        <f t="shared" si="599"/>
        <v>0</v>
      </c>
      <c r="O321" s="521">
        <f t="shared" si="599"/>
        <v>0</v>
      </c>
      <c r="P321" s="521">
        <f t="shared" si="599"/>
        <v>0</v>
      </c>
      <c r="Q321" s="521">
        <f t="shared" si="599"/>
        <v>0</v>
      </c>
      <c r="R321" s="521">
        <f t="shared" si="599"/>
        <v>0</v>
      </c>
      <c r="S321" s="521">
        <f t="shared" si="599"/>
        <v>0</v>
      </c>
      <c r="T321" s="521">
        <f t="shared" si="599"/>
        <v>0</v>
      </c>
      <c r="U321" s="521">
        <f t="shared" si="599"/>
        <v>0</v>
      </c>
      <c r="V321" s="521">
        <f t="shared" si="599"/>
        <v>0</v>
      </c>
      <c r="W321" s="521">
        <f t="shared" si="599"/>
        <v>0</v>
      </c>
      <c r="X321" s="521">
        <f t="shared" si="599"/>
        <v>0</v>
      </c>
      <c r="Y321" s="521">
        <f t="shared" si="599"/>
        <v>0</v>
      </c>
      <c r="Z321" s="521">
        <f t="shared" si="599"/>
        <v>0</v>
      </c>
      <c r="AA321" s="521">
        <f t="shared" si="599"/>
        <v>0</v>
      </c>
      <c r="AB321" s="521">
        <f t="shared" si="599"/>
        <v>0</v>
      </c>
      <c r="AC321" s="521">
        <f t="shared" si="599"/>
        <v>0</v>
      </c>
      <c r="AD321" s="521">
        <f t="shared" si="599"/>
        <v>0</v>
      </c>
      <c r="AE321" s="521">
        <f t="shared" si="599"/>
        <v>0</v>
      </c>
      <c r="AF321" s="521">
        <f t="shared" si="599"/>
        <v>0</v>
      </c>
      <c r="AG321" s="521">
        <f t="shared" si="599"/>
        <v>0</v>
      </c>
      <c r="AH321" s="521">
        <f t="shared" si="599"/>
        <v>0</v>
      </c>
      <c r="AI321" s="521">
        <f t="shared" si="599"/>
        <v>0</v>
      </c>
      <c r="AJ321" s="521">
        <f t="shared" si="599"/>
        <v>0</v>
      </c>
      <c r="AK321" s="521">
        <f t="shared" si="599"/>
        <v>0</v>
      </c>
      <c r="AL321" s="521">
        <f t="shared" si="599"/>
        <v>0</v>
      </c>
      <c r="AM321" s="521">
        <f t="shared" si="599"/>
        <v>0</v>
      </c>
      <c r="AN321" s="521">
        <f t="shared" si="599"/>
        <v>0</v>
      </c>
      <c r="AO321" s="521">
        <f t="shared" si="599"/>
        <v>0</v>
      </c>
      <c r="AP321" s="521">
        <f t="shared" si="599"/>
        <v>0</v>
      </c>
      <c r="AQ321" s="521">
        <f t="shared" si="599"/>
        <v>0</v>
      </c>
      <c r="AR321" s="521">
        <f t="shared" si="599"/>
        <v>0</v>
      </c>
      <c r="AS321" s="521">
        <f t="shared" si="599"/>
        <v>0</v>
      </c>
      <c r="AT321" s="521">
        <f t="shared" si="599"/>
        <v>0</v>
      </c>
      <c r="AU321" s="521">
        <f t="shared" si="599"/>
        <v>0</v>
      </c>
      <c r="AV321" s="521">
        <f t="shared" si="599"/>
        <v>0</v>
      </c>
      <c r="AW321" s="521">
        <f t="shared" si="599"/>
        <v>0</v>
      </c>
      <c r="AX321" s="521">
        <f t="shared" si="599"/>
        <v>0</v>
      </c>
      <c r="AY321" s="521">
        <f t="shared" si="599"/>
        <v>0</v>
      </c>
      <c r="AZ321" s="521">
        <f t="shared" si="599"/>
        <v>0</v>
      </c>
      <c r="BA321" s="521">
        <f t="shared" si="599"/>
        <v>0</v>
      </c>
      <c r="BB321" s="521">
        <f t="shared" si="599"/>
        <v>0</v>
      </c>
      <c r="BC321" s="521">
        <f t="shared" si="599"/>
        <v>0</v>
      </c>
      <c r="BD321" s="521">
        <f t="shared" si="599"/>
        <v>0</v>
      </c>
      <c r="BE321" s="521">
        <f t="shared" si="599"/>
        <v>0</v>
      </c>
      <c r="BF321" s="521">
        <f t="shared" si="599"/>
        <v>0</v>
      </c>
      <c r="BG321" s="521">
        <f t="shared" si="599"/>
        <v>0</v>
      </c>
      <c r="BH321" s="521">
        <f t="shared" si="599"/>
        <v>0</v>
      </c>
      <c r="BI321" s="521">
        <f t="shared" si="599"/>
        <v>0</v>
      </c>
      <c r="BJ321" s="521">
        <f t="shared" si="599"/>
        <v>0</v>
      </c>
      <c r="BK321" s="521">
        <f t="shared" si="599"/>
        <v>0</v>
      </c>
      <c r="BL321" s="521">
        <f t="shared" si="599"/>
        <v>0</v>
      </c>
      <c r="BM321" s="521">
        <f t="shared" si="599"/>
        <v>0</v>
      </c>
      <c r="BN321" s="521">
        <f t="shared" si="599"/>
        <v>0</v>
      </c>
      <c r="BO321" s="521">
        <f t="shared" si="599"/>
        <v>0</v>
      </c>
      <c r="BP321" s="521">
        <f t="shared" ref="BP321:EA321" si="600">SUM(BP314:BP320)</f>
        <v>0</v>
      </c>
      <c r="BQ321" s="521">
        <f t="shared" si="600"/>
        <v>0</v>
      </c>
      <c r="BR321" s="521">
        <f t="shared" si="600"/>
        <v>0</v>
      </c>
      <c r="BS321" s="521">
        <f t="shared" si="600"/>
        <v>0</v>
      </c>
      <c r="BT321" s="521">
        <f t="shared" si="600"/>
        <v>0</v>
      </c>
      <c r="BU321" s="521">
        <f t="shared" si="600"/>
        <v>0</v>
      </c>
      <c r="BV321" s="521">
        <f t="shared" si="600"/>
        <v>0</v>
      </c>
      <c r="BW321" s="521">
        <f t="shared" si="600"/>
        <v>0</v>
      </c>
      <c r="BX321" s="521">
        <f t="shared" si="600"/>
        <v>0</v>
      </c>
      <c r="BY321" s="521">
        <f t="shared" si="600"/>
        <v>0</v>
      </c>
      <c r="BZ321" s="521">
        <f t="shared" si="600"/>
        <v>0</v>
      </c>
      <c r="CA321" s="521">
        <f t="shared" si="600"/>
        <v>0</v>
      </c>
      <c r="CB321" s="521">
        <f t="shared" si="600"/>
        <v>0</v>
      </c>
      <c r="CC321" s="521">
        <f t="shared" si="600"/>
        <v>0</v>
      </c>
      <c r="CD321" s="521">
        <f t="shared" si="600"/>
        <v>0</v>
      </c>
      <c r="CE321" s="521">
        <f t="shared" si="600"/>
        <v>0</v>
      </c>
      <c r="CF321" s="521">
        <f t="shared" si="600"/>
        <v>0</v>
      </c>
      <c r="CG321" s="521">
        <f t="shared" si="600"/>
        <v>0</v>
      </c>
      <c r="CH321" s="521">
        <f t="shared" si="600"/>
        <v>0</v>
      </c>
      <c r="CI321" s="521">
        <f t="shared" si="600"/>
        <v>0</v>
      </c>
      <c r="CJ321" s="521">
        <f t="shared" si="600"/>
        <v>0</v>
      </c>
      <c r="CK321" s="521">
        <f t="shared" si="600"/>
        <v>0</v>
      </c>
      <c r="CL321" s="521">
        <f t="shared" si="600"/>
        <v>0</v>
      </c>
      <c r="CM321" s="521">
        <f t="shared" si="600"/>
        <v>0</v>
      </c>
      <c r="CN321" s="521">
        <f t="shared" si="600"/>
        <v>0</v>
      </c>
      <c r="CO321" s="521">
        <f t="shared" si="600"/>
        <v>0</v>
      </c>
      <c r="CP321" s="521">
        <f t="shared" si="600"/>
        <v>0</v>
      </c>
      <c r="CQ321" s="521">
        <f t="shared" si="600"/>
        <v>0</v>
      </c>
      <c r="CR321" s="521">
        <f t="shared" si="600"/>
        <v>0</v>
      </c>
      <c r="CS321" s="521">
        <f t="shared" si="600"/>
        <v>0</v>
      </c>
      <c r="CT321" s="521">
        <f t="shared" si="600"/>
        <v>0</v>
      </c>
      <c r="CU321" s="521">
        <f t="shared" si="600"/>
        <v>0</v>
      </c>
      <c r="CV321" s="521">
        <f t="shared" si="600"/>
        <v>0</v>
      </c>
      <c r="CW321" s="521">
        <f t="shared" si="600"/>
        <v>0</v>
      </c>
      <c r="CX321" s="521">
        <f t="shared" si="600"/>
        <v>0</v>
      </c>
      <c r="CY321" s="521">
        <f t="shared" si="600"/>
        <v>0</v>
      </c>
      <c r="CZ321" s="521">
        <f t="shared" si="600"/>
        <v>0</v>
      </c>
      <c r="DA321" s="521">
        <f t="shared" si="600"/>
        <v>0</v>
      </c>
      <c r="DB321" s="521">
        <f t="shared" si="600"/>
        <v>0</v>
      </c>
      <c r="DC321" s="521">
        <f t="shared" si="600"/>
        <v>0</v>
      </c>
      <c r="DD321" s="521">
        <f t="shared" si="600"/>
        <v>0</v>
      </c>
      <c r="DE321" s="521">
        <f t="shared" si="600"/>
        <v>0</v>
      </c>
      <c r="DF321" s="521">
        <f t="shared" si="600"/>
        <v>0</v>
      </c>
      <c r="DG321" s="521">
        <f t="shared" si="600"/>
        <v>0</v>
      </c>
      <c r="DH321" s="521">
        <f t="shared" si="600"/>
        <v>0</v>
      </c>
      <c r="DI321" s="521">
        <f t="shared" si="600"/>
        <v>0</v>
      </c>
      <c r="DJ321" s="521">
        <f t="shared" si="600"/>
        <v>0</v>
      </c>
      <c r="DK321" s="521">
        <f t="shared" si="600"/>
        <v>0</v>
      </c>
      <c r="DL321" s="521">
        <f t="shared" si="600"/>
        <v>0</v>
      </c>
      <c r="DM321" s="521">
        <f t="shared" si="600"/>
        <v>0</v>
      </c>
      <c r="DN321" s="521">
        <f t="shared" si="600"/>
        <v>0</v>
      </c>
      <c r="DO321" s="521">
        <f t="shared" si="600"/>
        <v>0</v>
      </c>
      <c r="DP321" s="521">
        <f t="shared" si="600"/>
        <v>0</v>
      </c>
      <c r="DQ321" s="521">
        <f t="shared" si="600"/>
        <v>0</v>
      </c>
      <c r="DR321" s="521">
        <f t="shared" si="600"/>
        <v>0</v>
      </c>
      <c r="DS321" s="521">
        <f t="shared" si="600"/>
        <v>0</v>
      </c>
      <c r="DT321" s="521">
        <f t="shared" si="600"/>
        <v>0</v>
      </c>
      <c r="DU321" s="521">
        <f t="shared" si="600"/>
        <v>0</v>
      </c>
      <c r="DV321" s="521">
        <f t="shared" si="600"/>
        <v>0</v>
      </c>
      <c r="DW321" s="521">
        <f t="shared" si="600"/>
        <v>0</v>
      </c>
      <c r="DX321" s="521">
        <f t="shared" si="600"/>
        <v>0</v>
      </c>
      <c r="DY321" s="521">
        <f t="shared" si="600"/>
        <v>0</v>
      </c>
      <c r="DZ321" s="521">
        <f t="shared" si="600"/>
        <v>0</v>
      </c>
      <c r="EA321" s="521">
        <f t="shared" si="600"/>
        <v>0</v>
      </c>
      <c r="EB321" s="521">
        <f t="shared" ref="EB321:GM321" si="601">SUM(EB314:EB320)</f>
        <v>0</v>
      </c>
      <c r="EC321" s="521">
        <f t="shared" si="601"/>
        <v>0</v>
      </c>
      <c r="ED321" s="521">
        <f t="shared" si="601"/>
        <v>0</v>
      </c>
      <c r="EE321" s="521">
        <f t="shared" si="601"/>
        <v>0</v>
      </c>
      <c r="EF321" s="521">
        <f t="shared" si="601"/>
        <v>0</v>
      </c>
      <c r="EG321" s="521">
        <f t="shared" si="601"/>
        <v>0</v>
      </c>
      <c r="EH321" s="521">
        <f t="shared" si="601"/>
        <v>0</v>
      </c>
      <c r="EI321" s="521">
        <f t="shared" si="601"/>
        <v>0</v>
      </c>
      <c r="EJ321" s="521">
        <f t="shared" si="601"/>
        <v>0</v>
      </c>
      <c r="EK321" s="521">
        <f t="shared" si="601"/>
        <v>0</v>
      </c>
      <c r="EL321" s="521">
        <f t="shared" si="601"/>
        <v>0</v>
      </c>
      <c r="EM321" s="521">
        <f t="shared" si="601"/>
        <v>0</v>
      </c>
      <c r="EN321" s="521">
        <f t="shared" si="601"/>
        <v>0</v>
      </c>
      <c r="EO321" s="521">
        <f t="shared" si="601"/>
        <v>0</v>
      </c>
      <c r="EP321" s="521">
        <f t="shared" si="601"/>
        <v>0</v>
      </c>
      <c r="EQ321" s="521">
        <f t="shared" si="601"/>
        <v>0</v>
      </c>
      <c r="ER321" s="521">
        <f t="shared" si="601"/>
        <v>0</v>
      </c>
      <c r="ES321" s="521">
        <f t="shared" si="601"/>
        <v>0</v>
      </c>
      <c r="ET321" s="521">
        <f t="shared" si="601"/>
        <v>0</v>
      </c>
      <c r="EU321" s="521">
        <f t="shared" si="601"/>
        <v>0</v>
      </c>
      <c r="EV321" s="521">
        <f t="shared" si="601"/>
        <v>0</v>
      </c>
      <c r="EW321" s="521">
        <f t="shared" si="601"/>
        <v>0</v>
      </c>
      <c r="EX321" s="521">
        <f t="shared" si="601"/>
        <v>0</v>
      </c>
      <c r="EY321" s="521">
        <f t="shared" si="601"/>
        <v>0</v>
      </c>
      <c r="EZ321" s="521">
        <f t="shared" si="601"/>
        <v>0</v>
      </c>
      <c r="FA321" s="521">
        <f t="shared" si="601"/>
        <v>0</v>
      </c>
      <c r="FB321" s="521">
        <f t="shared" si="601"/>
        <v>0</v>
      </c>
      <c r="FC321" s="521">
        <f t="shared" si="601"/>
        <v>0</v>
      </c>
      <c r="FD321" s="521">
        <f t="shared" si="601"/>
        <v>0</v>
      </c>
      <c r="FE321" s="521">
        <f t="shared" si="601"/>
        <v>0</v>
      </c>
      <c r="FF321" s="521">
        <f t="shared" si="601"/>
        <v>0</v>
      </c>
      <c r="FG321" s="521">
        <f t="shared" si="601"/>
        <v>0</v>
      </c>
      <c r="FH321" s="521">
        <f t="shared" si="601"/>
        <v>0</v>
      </c>
      <c r="FI321" s="521">
        <f t="shared" si="601"/>
        <v>0</v>
      </c>
      <c r="FJ321" s="521">
        <f t="shared" si="601"/>
        <v>0</v>
      </c>
      <c r="FK321" s="521">
        <f t="shared" si="601"/>
        <v>0</v>
      </c>
      <c r="FL321" s="521">
        <f t="shared" si="601"/>
        <v>0</v>
      </c>
      <c r="FM321" s="521">
        <f t="shared" si="601"/>
        <v>0</v>
      </c>
      <c r="FN321" s="521">
        <f t="shared" si="601"/>
        <v>0</v>
      </c>
      <c r="FO321" s="521">
        <f t="shared" si="601"/>
        <v>0</v>
      </c>
      <c r="FP321" s="521">
        <f t="shared" si="601"/>
        <v>0</v>
      </c>
      <c r="FQ321" s="521">
        <f t="shared" si="601"/>
        <v>0</v>
      </c>
      <c r="FR321" s="521">
        <f t="shared" si="601"/>
        <v>0</v>
      </c>
      <c r="FS321" s="521">
        <f t="shared" si="601"/>
        <v>0</v>
      </c>
      <c r="FT321" s="521">
        <f t="shared" si="601"/>
        <v>0</v>
      </c>
      <c r="FU321" s="521">
        <f t="shared" si="601"/>
        <v>0</v>
      </c>
      <c r="FV321" s="521">
        <f t="shared" si="601"/>
        <v>0</v>
      </c>
      <c r="FW321" s="521">
        <f t="shared" si="601"/>
        <v>0</v>
      </c>
      <c r="FX321" s="521">
        <f t="shared" si="601"/>
        <v>0</v>
      </c>
      <c r="FY321" s="521">
        <f t="shared" si="601"/>
        <v>0</v>
      </c>
      <c r="FZ321" s="521">
        <f t="shared" si="601"/>
        <v>0</v>
      </c>
      <c r="GA321" s="521">
        <f t="shared" si="601"/>
        <v>0</v>
      </c>
      <c r="GB321" s="521">
        <f t="shared" si="601"/>
        <v>0</v>
      </c>
      <c r="GC321" s="521">
        <f t="shared" si="601"/>
        <v>0</v>
      </c>
      <c r="GD321" s="521">
        <f t="shared" si="601"/>
        <v>0</v>
      </c>
      <c r="GE321" s="521">
        <f t="shared" si="601"/>
        <v>0</v>
      </c>
      <c r="GF321" s="521">
        <f t="shared" si="601"/>
        <v>0</v>
      </c>
      <c r="GG321" s="521">
        <f t="shared" si="601"/>
        <v>0</v>
      </c>
      <c r="GH321" s="521">
        <f t="shared" si="601"/>
        <v>0</v>
      </c>
      <c r="GI321" s="521">
        <f t="shared" si="601"/>
        <v>0</v>
      </c>
      <c r="GJ321" s="521">
        <f t="shared" si="601"/>
        <v>0</v>
      </c>
      <c r="GK321" s="521">
        <f t="shared" si="601"/>
        <v>0</v>
      </c>
      <c r="GL321" s="521">
        <f t="shared" si="601"/>
        <v>0</v>
      </c>
      <c r="GM321" s="521">
        <f t="shared" si="601"/>
        <v>0</v>
      </c>
      <c r="GN321" s="521">
        <f t="shared" ref="GN321:IY321" si="602">SUM(GN314:GN320)</f>
        <v>0</v>
      </c>
      <c r="GO321" s="521">
        <f t="shared" si="602"/>
        <v>0</v>
      </c>
      <c r="GP321" s="521">
        <f t="shared" si="602"/>
        <v>0</v>
      </c>
      <c r="GQ321" s="521">
        <f t="shared" si="602"/>
        <v>0</v>
      </c>
      <c r="GR321" s="521">
        <f t="shared" si="602"/>
        <v>0</v>
      </c>
      <c r="GS321" s="521">
        <f t="shared" si="602"/>
        <v>0</v>
      </c>
      <c r="GT321" s="521">
        <f t="shared" si="602"/>
        <v>0</v>
      </c>
      <c r="GU321" s="521">
        <f t="shared" si="602"/>
        <v>0</v>
      </c>
      <c r="GV321" s="521">
        <f t="shared" si="602"/>
        <v>0</v>
      </c>
      <c r="GW321" s="521">
        <f t="shared" si="602"/>
        <v>0</v>
      </c>
      <c r="GX321" s="521">
        <f t="shared" si="602"/>
        <v>0</v>
      </c>
      <c r="GY321" s="521">
        <f t="shared" si="602"/>
        <v>0</v>
      </c>
      <c r="GZ321" s="521">
        <f t="shared" si="602"/>
        <v>0</v>
      </c>
      <c r="HA321" s="521">
        <f t="shared" si="602"/>
        <v>0</v>
      </c>
      <c r="HB321" s="521">
        <f t="shared" si="602"/>
        <v>0</v>
      </c>
      <c r="HC321" s="521">
        <f t="shared" si="602"/>
        <v>0</v>
      </c>
      <c r="HD321" s="521">
        <f t="shared" si="602"/>
        <v>0</v>
      </c>
      <c r="HE321" s="521">
        <f t="shared" si="602"/>
        <v>0</v>
      </c>
      <c r="HF321" s="521">
        <f t="shared" si="602"/>
        <v>0</v>
      </c>
      <c r="HG321" s="521">
        <f t="shared" si="602"/>
        <v>0</v>
      </c>
      <c r="HH321" s="521">
        <f t="shared" si="602"/>
        <v>0</v>
      </c>
      <c r="HI321" s="521">
        <f t="shared" si="602"/>
        <v>0</v>
      </c>
      <c r="HJ321" s="521">
        <f t="shared" si="602"/>
        <v>0</v>
      </c>
      <c r="HK321" s="521">
        <f t="shared" si="602"/>
        <v>0</v>
      </c>
      <c r="HL321" s="521">
        <f t="shared" si="602"/>
        <v>0</v>
      </c>
      <c r="HM321" s="521">
        <f t="shared" si="602"/>
        <v>0</v>
      </c>
      <c r="HN321" s="521">
        <f t="shared" si="602"/>
        <v>0</v>
      </c>
      <c r="HO321" s="521">
        <f t="shared" si="602"/>
        <v>0</v>
      </c>
      <c r="HP321" s="521">
        <f t="shared" si="602"/>
        <v>0</v>
      </c>
      <c r="HQ321" s="521">
        <f t="shared" si="602"/>
        <v>0</v>
      </c>
      <c r="HR321" s="521">
        <f t="shared" si="602"/>
        <v>0</v>
      </c>
      <c r="HS321" s="521">
        <f t="shared" si="602"/>
        <v>0</v>
      </c>
      <c r="HT321" s="521">
        <f t="shared" si="602"/>
        <v>0</v>
      </c>
      <c r="HU321" s="521">
        <f t="shared" si="602"/>
        <v>0</v>
      </c>
      <c r="HV321" s="521">
        <f t="shared" si="602"/>
        <v>0</v>
      </c>
      <c r="HW321" s="521">
        <f t="shared" si="602"/>
        <v>0</v>
      </c>
      <c r="HX321" s="521">
        <f t="shared" si="602"/>
        <v>0</v>
      </c>
      <c r="HY321" s="521">
        <f t="shared" si="602"/>
        <v>0</v>
      </c>
      <c r="HZ321" s="521">
        <f t="shared" si="602"/>
        <v>0</v>
      </c>
      <c r="IA321" s="521">
        <f t="shared" si="602"/>
        <v>0</v>
      </c>
      <c r="IB321" s="521">
        <f t="shared" si="602"/>
        <v>0</v>
      </c>
      <c r="IC321" s="521">
        <f t="shared" si="602"/>
        <v>0</v>
      </c>
      <c r="ID321" s="521">
        <f t="shared" si="602"/>
        <v>0</v>
      </c>
      <c r="IE321" s="521">
        <f t="shared" si="602"/>
        <v>0</v>
      </c>
      <c r="IF321" s="521">
        <f t="shared" si="602"/>
        <v>0</v>
      </c>
      <c r="IG321" s="521">
        <f t="shared" si="602"/>
        <v>0</v>
      </c>
      <c r="IH321" s="521">
        <f t="shared" si="602"/>
        <v>0</v>
      </c>
      <c r="II321" s="521">
        <f t="shared" si="602"/>
        <v>0</v>
      </c>
      <c r="IJ321" s="521">
        <f t="shared" si="602"/>
        <v>0</v>
      </c>
      <c r="IK321" s="521">
        <f t="shared" si="602"/>
        <v>0</v>
      </c>
      <c r="IL321" s="521">
        <f t="shared" si="602"/>
        <v>0</v>
      </c>
      <c r="IM321" s="521">
        <f t="shared" si="602"/>
        <v>0</v>
      </c>
      <c r="IN321" s="521">
        <f t="shared" si="602"/>
        <v>0</v>
      </c>
      <c r="IO321" s="521">
        <f t="shared" si="602"/>
        <v>0</v>
      </c>
      <c r="IP321" s="521">
        <f t="shared" si="602"/>
        <v>0</v>
      </c>
      <c r="IQ321" s="521">
        <f t="shared" si="602"/>
        <v>0</v>
      </c>
      <c r="IR321" s="521">
        <f t="shared" si="602"/>
        <v>0</v>
      </c>
      <c r="IS321" s="521">
        <f t="shared" si="602"/>
        <v>0</v>
      </c>
      <c r="IT321" s="521">
        <f t="shared" si="602"/>
        <v>0</v>
      </c>
      <c r="IU321" s="521">
        <f t="shared" si="602"/>
        <v>0</v>
      </c>
      <c r="IV321" s="521">
        <f t="shared" si="602"/>
        <v>0</v>
      </c>
      <c r="IW321" s="521">
        <f t="shared" si="602"/>
        <v>0</v>
      </c>
      <c r="IX321" s="521">
        <f t="shared" si="602"/>
        <v>0</v>
      </c>
      <c r="IY321" s="521">
        <f t="shared" si="602"/>
        <v>0</v>
      </c>
      <c r="IZ321" s="521">
        <f t="shared" ref="IZ321:LK321" si="603">SUM(IZ314:IZ320)</f>
        <v>0</v>
      </c>
      <c r="JA321" s="521">
        <f t="shared" si="603"/>
        <v>0</v>
      </c>
      <c r="JB321" s="521">
        <f t="shared" si="603"/>
        <v>0</v>
      </c>
      <c r="JC321" s="521">
        <f t="shared" si="603"/>
        <v>0</v>
      </c>
      <c r="JD321" s="521">
        <f t="shared" si="603"/>
        <v>0</v>
      </c>
      <c r="JE321" s="521">
        <f t="shared" si="603"/>
        <v>0</v>
      </c>
      <c r="JF321" s="521">
        <f t="shared" si="603"/>
        <v>0</v>
      </c>
      <c r="JG321" s="521">
        <f t="shared" si="603"/>
        <v>0</v>
      </c>
      <c r="JH321" s="521">
        <f t="shared" si="603"/>
        <v>0</v>
      </c>
      <c r="JI321" s="521">
        <f t="shared" si="603"/>
        <v>0</v>
      </c>
      <c r="JJ321" s="521">
        <f t="shared" si="603"/>
        <v>0</v>
      </c>
      <c r="JK321" s="521">
        <f t="shared" si="603"/>
        <v>0</v>
      </c>
      <c r="JL321" s="521">
        <f t="shared" si="603"/>
        <v>0</v>
      </c>
      <c r="JM321" s="521">
        <f t="shared" si="603"/>
        <v>0</v>
      </c>
      <c r="JN321" s="521">
        <f t="shared" si="603"/>
        <v>0</v>
      </c>
      <c r="JO321" s="521">
        <f t="shared" si="603"/>
        <v>0</v>
      </c>
      <c r="JP321" s="521">
        <f t="shared" si="603"/>
        <v>0</v>
      </c>
      <c r="JQ321" s="521">
        <f t="shared" si="603"/>
        <v>0</v>
      </c>
      <c r="JR321" s="521">
        <f t="shared" si="603"/>
        <v>0</v>
      </c>
      <c r="JS321" s="521">
        <f t="shared" si="603"/>
        <v>0</v>
      </c>
      <c r="JT321" s="521">
        <f t="shared" si="603"/>
        <v>0</v>
      </c>
      <c r="JU321" s="521">
        <f t="shared" si="603"/>
        <v>0</v>
      </c>
      <c r="JV321" s="521">
        <f t="shared" si="603"/>
        <v>0</v>
      </c>
      <c r="JW321" s="521">
        <f t="shared" si="603"/>
        <v>0</v>
      </c>
      <c r="JX321" s="521">
        <f t="shared" si="603"/>
        <v>0</v>
      </c>
      <c r="JY321" s="521">
        <f t="shared" si="603"/>
        <v>0</v>
      </c>
      <c r="JZ321" s="521">
        <f t="shared" si="603"/>
        <v>0</v>
      </c>
      <c r="KA321" s="521">
        <f t="shared" si="603"/>
        <v>0</v>
      </c>
      <c r="KB321" s="521">
        <f t="shared" si="603"/>
        <v>0</v>
      </c>
      <c r="KC321" s="521">
        <f t="shared" si="603"/>
        <v>0</v>
      </c>
      <c r="KD321" s="521">
        <f t="shared" si="603"/>
        <v>0</v>
      </c>
      <c r="KE321" s="521">
        <f t="shared" si="603"/>
        <v>0</v>
      </c>
      <c r="KF321" s="521">
        <f t="shared" si="603"/>
        <v>0</v>
      </c>
      <c r="KG321" s="521">
        <f t="shared" si="603"/>
        <v>0</v>
      </c>
      <c r="KH321" s="521">
        <f t="shared" si="603"/>
        <v>0</v>
      </c>
      <c r="KI321" s="521">
        <f t="shared" si="603"/>
        <v>0</v>
      </c>
      <c r="KJ321" s="521">
        <f t="shared" si="603"/>
        <v>0</v>
      </c>
      <c r="KK321" s="521">
        <f t="shared" si="603"/>
        <v>0</v>
      </c>
      <c r="KL321" s="521">
        <f t="shared" si="603"/>
        <v>0</v>
      </c>
      <c r="KM321" s="521">
        <f t="shared" si="603"/>
        <v>0</v>
      </c>
      <c r="KN321" s="521">
        <f t="shared" si="603"/>
        <v>0</v>
      </c>
      <c r="KO321" s="521">
        <f t="shared" si="603"/>
        <v>0</v>
      </c>
      <c r="KP321" s="521">
        <f t="shared" si="603"/>
        <v>0</v>
      </c>
      <c r="KQ321" s="521">
        <f t="shared" si="603"/>
        <v>0</v>
      </c>
      <c r="KR321" s="521">
        <f t="shared" si="603"/>
        <v>0</v>
      </c>
      <c r="KS321" s="521">
        <f t="shared" si="603"/>
        <v>0</v>
      </c>
      <c r="KT321" s="521">
        <f t="shared" si="603"/>
        <v>0</v>
      </c>
      <c r="KU321" s="521">
        <f t="shared" si="603"/>
        <v>0</v>
      </c>
      <c r="KV321" s="521">
        <f t="shared" si="603"/>
        <v>0</v>
      </c>
      <c r="KW321" s="521">
        <f t="shared" si="603"/>
        <v>0</v>
      </c>
      <c r="KX321" s="521">
        <f t="shared" si="603"/>
        <v>0</v>
      </c>
      <c r="KY321" s="521">
        <f t="shared" si="603"/>
        <v>0</v>
      </c>
      <c r="KZ321" s="521">
        <f t="shared" si="603"/>
        <v>0</v>
      </c>
      <c r="LA321" s="521">
        <f t="shared" si="603"/>
        <v>0</v>
      </c>
      <c r="LB321" s="521">
        <f t="shared" si="603"/>
        <v>0</v>
      </c>
      <c r="LC321" s="521">
        <f t="shared" si="603"/>
        <v>0</v>
      </c>
      <c r="LD321" s="521">
        <f t="shared" si="603"/>
        <v>0</v>
      </c>
      <c r="LE321" s="521">
        <f t="shared" si="603"/>
        <v>0</v>
      </c>
      <c r="LF321" s="521">
        <f t="shared" si="603"/>
        <v>0</v>
      </c>
      <c r="LG321" s="521">
        <f t="shared" si="603"/>
        <v>0</v>
      </c>
      <c r="LH321" s="521">
        <f t="shared" si="603"/>
        <v>0</v>
      </c>
      <c r="LI321" s="521">
        <f t="shared" si="603"/>
        <v>0</v>
      </c>
      <c r="LJ321" s="521">
        <f t="shared" si="603"/>
        <v>0</v>
      </c>
      <c r="LK321" s="521">
        <f t="shared" si="603"/>
        <v>0</v>
      </c>
      <c r="LL321" s="521">
        <f t="shared" ref="LL321:NK321" si="604">SUM(LL314:LL320)</f>
        <v>0</v>
      </c>
      <c r="LM321" s="521">
        <f t="shared" si="604"/>
        <v>0</v>
      </c>
      <c r="LN321" s="521">
        <f t="shared" si="604"/>
        <v>0</v>
      </c>
      <c r="LO321" s="521">
        <f t="shared" si="604"/>
        <v>0</v>
      </c>
      <c r="LP321" s="521">
        <f t="shared" si="604"/>
        <v>0</v>
      </c>
      <c r="LQ321" s="521">
        <f t="shared" si="604"/>
        <v>0</v>
      </c>
      <c r="LR321" s="521">
        <f t="shared" si="604"/>
        <v>0</v>
      </c>
      <c r="LS321" s="521">
        <f t="shared" si="604"/>
        <v>0</v>
      </c>
      <c r="LT321" s="521">
        <f t="shared" si="604"/>
        <v>0</v>
      </c>
      <c r="LU321" s="521">
        <f t="shared" si="604"/>
        <v>0</v>
      </c>
      <c r="LV321" s="521">
        <f t="shared" si="604"/>
        <v>0</v>
      </c>
      <c r="LW321" s="521">
        <f t="shared" si="604"/>
        <v>0</v>
      </c>
      <c r="LX321" s="521">
        <f t="shared" si="604"/>
        <v>0</v>
      </c>
      <c r="LY321" s="521">
        <f t="shared" si="604"/>
        <v>0</v>
      </c>
      <c r="LZ321" s="521">
        <f t="shared" si="604"/>
        <v>0</v>
      </c>
      <c r="MA321" s="521">
        <f t="shared" si="604"/>
        <v>0</v>
      </c>
      <c r="MB321" s="521">
        <f t="shared" si="604"/>
        <v>0</v>
      </c>
      <c r="MC321" s="521">
        <f t="shared" si="604"/>
        <v>0</v>
      </c>
      <c r="MD321" s="521">
        <f t="shared" si="604"/>
        <v>0</v>
      </c>
      <c r="ME321" s="521">
        <f t="shared" si="604"/>
        <v>0</v>
      </c>
      <c r="MF321" s="521">
        <f t="shared" si="604"/>
        <v>0</v>
      </c>
      <c r="MG321" s="521">
        <f t="shared" si="604"/>
        <v>0</v>
      </c>
      <c r="MH321" s="521">
        <f t="shared" si="604"/>
        <v>0</v>
      </c>
      <c r="MI321" s="521">
        <f t="shared" si="604"/>
        <v>0</v>
      </c>
      <c r="MJ321" s="521">
        <f t="shared" si="604"/>
        <v>0</v>
      </c>
      <c r="MK321" s="521">
        <f t="shared" si="604"/>
        <v>0</v>
      </c>
      <c r="ML321" s="521">
        <f t="shared" si="604"/>
        <v>0</v>
      </c>
      <c r="MM321" s="521">
        <f t="shared" si="604"/>
        <v>0</v>
      </c>
      <c r="MN321" s="521">
        <f t="shared" si="604"/>
        <v>0</v>
      </c>
      <c r="MO321" s="521">
        <f t="shared" si="604"/>
        <v>0</v>
      </c>
      <c r="MP321" s="521">
        <f t="shared" si="604"/>
        <v>0</v>
      </c>
      <c r="MQ321" s="521">
        <f t="shared" si="604"/>
        <v>0</v>
      </c>
      <c r="MR321" s="521">
        <f t="shared" si="604"/>
        <v>0</v>
      </c>
      <c r="MS321" s="521">
        <f t="shared" si="604"/>
        <v>0</v>
      </c>
      <c r="MT321" s="521">
        <f t="shared" si="604"/>
        <v>0</v>
      </c>
      <c r="MU321" s="521">
        <f t="shared" si="604"/>
        <v>0</v>
      </c>
      <c r="MV321" s="521">
        <f t="shared" si="604"/>
        <v>0</v>
      </c>
      <c r="MW321" s="521">
        <f t="shared" si="604"/>
        <v>0</v>
      </c>
      <c r="MX321" s="521">
        <f t="shared" si="604"/>
        <v>0</v>
      </c>
      <c r="MY321" s="521">
        <f t="shared" si="604"/>
        <v>0</v>
      </c>
      <c r="MZ321" s="521">
        <f t="shared" si="604"/>
        <v>0</v>
      </c>
      <c r="NA321" s="521">
        <f t="shared" si="604"/>
        <v>0</v>
      </c>
      <c r="NB321" s="521">
        <f t="shared" si="604"/>
        <v>0</v>
      </c>
      <c r="NC321" s="521">
        <f t="shared" si="604"/>
        <v>0</v>
      </c>
      <c r="ND321" s="521">
        <f t="shared" si="604"/>
        <v>0</v>
      </c>
      <c r="NE321" s="521">
        <f t="shared" si="604"/>
        <v>0</v>
      </c>
      <c r="NF321" s="521">
        <f t="shared" si="604"/>
        <v>0</v>
      </c>
      <c r="NG321" s="521">
        <f t="shared" si="604"/>
        <v>0</v>
      </c>
      <c r="NH321" s="521">
        <f t="shared" si="604"/>
        <v>0</v>
      </c>
      <c r="NI321" s="521">
        <f t="shared" si="604"/>
        <v>0</v>
      </c>
      <c r="NJ321" s="521">
        <f t="shared" si="604"/>
        <v>0</v>
      </c>
      <c r="NK321" s="522">
        <f t="shared" si="604"/>
        <v>0</v>
      </c>
    </row>
    <row r="322" spans="1:375" s="384" customFormat="1" ht="13.8" x14ac:dyDescent="0.3">
      <c r="A322" s="517">
        <f t="shared" si="574"/>
        <v>0</v>
      </c>
      <c r="B322" s="421" t="s">
        <v>337</v>
      </c>
      <c r="C322" s="514" t="s">
        <v>338</v>
      </c>
      <c r="D322" s="515">
        <f t="shared" ref="D322:BO322" si="605">IF(D$167=EOMONTH($D149,-1),-FV($AE149,ROUNDDOWN(YEARFRAC($D$167,D$167,1),0),,-$AC149*$B149,0),0)</f>
        <v>0</v>
      </c>
      <c r="E322" s="515">
        <f t="shared" si="605"/>
        <v>0</v>
      </c>
      <c r="F322" s="515">
        <f t="shared" si="605"/>
        <v>0</v>
      </c>
      <c r="G322" s="515">
        <f t="shared" si="605"/>
        <v>0</v>
      </c>
      <c r="H322" s="515">
        <f t="shared" si="605"/>
        <v>0</v>
      </c>
      <c r="I322" s="515">
        <f t="shared" si="605"/>
        <v>0</v>
      </c>
      <c r="J322" s="515">
        <f t="shared" si="605"/>
        <v>0</v>
      </c>
      <c r="K322" s="515">
        <f t="shared" si="605"/>
        <v>0</v>
      </c>
      <c r="L322" s="515">
        <f t="shared" si="605"/>
        <v>0</v>
      </c>
      <c r="M322" s="515">
        <f t="shared" si="605"/>
        <v>0</v>
      </c>
      <c r="N322" s="515">
        <f t="shared" si="605"/>
        <v>0</v>
      </c>
      <c r="O322" s="515">
        <f t="shared" si="605"/>
        <v>0</v>
      </c>
      <c r="P322" s="515">
        <f t="shared" si="605"/>
        <v>0</v>
      </c>
      <c r="Q322" s="515">
        <f t="shared" si="605"/>
        <v>0</v>
      </c>
      <c r="R322" s="515">
        <f t="shared" si="605"/>
        <v>0</v>
      </c>
      <c r="S322" s="515">
        <f t="shared" si="605"/>
        <v>0</v>
      </c>
      <c r="T322" s="515">
        <f t="shared" si="605"/>
        <v>0</v>
      </c>
      <c r="U322" s="515">
        <f t="shared" si="605"/>
        <v>0</v>
      </c>
      <c r="V322" s="515">
        <f t="shared" si="605"/>
        <v>0</v>
      </c>
      <c r="W322" s="515">
        <f t="shared" si="605"/>
        <v>0</v>
      </c>
      <c r="X322" s="515">
        <f t="shared" si="605"/>
        <v>0</v>
      </c>
      <c r="Y322" s="515">
        <f t="shared" si="605"/>
        <v>0</v>
      </c>
      <c r="Z322" s="515">
        <f t="shared" si="605"/>
        <v>0</v>
      </c>
      <c r="AA322" s="515">
        <f t="shared" si="605"/>
        <v>0</v>
      </c>
      <c r="AB322" s="515">
        <f t="shared" si="605"/>
        <v>0</v>
      </c>
      <c r="AC322" s="515">
        <f t="shared" si="605"/>
        <v>0</v>
      </c>
      <c r="AD322" s="515">
        <f t="shared" si="605"/>
        <v>0</v>
      </c>
      <c r="AE322" s="515">
        <f t="shared" si="605"/>
        <v>0</v>
      </c>
      <c r="AF322" s="515">
        <f t="shared" si="605"/>
        <v>0</v>
      </c>
      <c r="AG322" s="515">
        <f t="shared" si="605"/>
        <v>0</v>
      </c>
      <c r="AH322" s="515">
        <f t="shared" si="605"/>
        <v>0</v>
      </c>
      <c r="AI322" s="515">
        <f t="shared" si="605"/>
        <v>0</v>
      </c>
      <c r="AJ322" s="515">
        <f t="shared" si="605"/>
        <v>0</v>
      </c>
      <c r="AK322" s="515">
        <f t="shared" si="605"/>
        <v>0</v>
      </c>
      <c r="AL322" s="515">
        <f t="shared" si="605"/>
        <v>0</v>
      </c>
      <c r="AM322" s="515">
        <f t="shared" si="605"/>
        <v>0</v>
      </c>
      <c r="AN322" s="515">
        <f t="shared" si="605"/>
        <v>0</v>
      </c>
      <c r="AO322" s="515">
        <f t="shared" si="605"/>
        <v>0</v>
      </c>
      <c r="AP322" s="515">
        <f t="shared" si="605"/>
        <v>0</v>
      </c>
      <c r="AQ322" s="515">
        <f t="shared" si="605"/>
        <v>0</v>
      </c>
      <c r="AR322" s="515">
        <f t="shared" si="605"/>
        <v>0</v>
      </c>
      <c r="AS322" s="515">
        <f t="shared" si="605"/>
        <v>0</v>
      </c>
      <c r="AT322" s="515">
        <f t="shared" si="605"/>
        <v>0</v>
      </c>
      <c r="AU322" s="515">
        <f t="shared" si="605"/>
        <v>0</v>
      </c>
      <c r="AV322" s="515">
        <f t="shared" si="605"/>
        <v>0</v>
      </c>
      <c r="AW322" s="515">
        <f t="shared" si="605"/>
        <v>0</v>
      </c>
      <c r="AX322" s="515">
        <f t="shared" si="605"/>
        <v>0</v>
      </c>
      <c r="AY322" s="515">
        <f t="shared" si="605"/>
        <v>0</v>
      </c>
      <c r="AZ322" s="515">
        <f t="shared" si="605"/>
        <v>0</v>
      </c>
      <c r="BA322" s="515">
        <f t="shared" si="605"/>
        <v>0</v>
      </c>
      <c r="BB322" s="515">
        <f t="shared" si="605"/>
        <v>0</v>
      </c>
      <c r="BC322" s="515">
        <f t="shared" si="605"/>
        <v>0</v>
      </c>
      <c r="BD322" s="515">
        <f t="shared" si="605"/>
        <v>0</v>
      </c>
      <c r="BE322" s="515">
        <f t="shared" si="605"/>
        <v>0</v>
      </c>
      <c r="BF322" s="515">
        <f t="shared" si="605"/>
        <v>0</v>
      </c>
      <c r="BG322" s="515">
        <f t="shared" si="605"/>
        <v>0</v>
      </c>
      <c r="BH322" s="515">
        <f t="shared" si="605"/>
        <v>0</v>
      </c>
      <c r="BI322" s="515">
        <f t="shared" si="605"/>
        <v>0</v>
      </c>
      <c r="BJ322" s="515">
        <f t="shared" si="605"/>
        <v>0</v>
      </c>
      <c r="BK322" s="515">
        <f t="shared" si="605"/>
        <v>0</v>
      </c>
      <c r="BL322" s="515">
        <f t="shared" si="605"/>
        <v>0</v>
      </c>
      <c r="BM322" s="515">
        <f t="shared" si="605"/>
        <v>0</v>
      </c>
      <c r="BN322" s="515">
        <f t="shared" si="605"/>
        <v>0</v>
      </c>
      <c r="BO322" s="515">
        <f t="shared" si="605"/>
        <v>0</v>
      </c>
      <c r="BP322" s="515">
        <f t="shared" ref="BP322:EA322" si="606">IF(BP$167=EOMONTH($D149,-1),-FV($AE149,ROUNDDOWN(YEARFRAC($D$167,BP$167,1),0),,-$AC149*$B149,0),0)</f>
        <v>0</v>
      </c>
      <c r="BQ322" s="515">
        <f t="shared" si="606"/>
        <v>0</v>
      </c>
      <c r="BR322" s="515">
        <f t="shared" si="606"/>
        <v>0</v>
      </c>
      <c r="BS322" s="515">
        <f t="shared" si="606"/>
        <v>0</v>
      </c>
      <c r="BT322" s="515">
        <f t="shared" si="606"/>
        <v>0</v>
      </c>
      <c r="BU322" s="515">
        <f t="shared" si="606"/>
        <v>0</v>
      </c>
      <c r="BV322" s="515">
        <f t="shared" si="606"/>
        <v>0</v>
      </c>
      <c r="BW322" s="515">
        <f t="shared" si="606"/>
        <v>0</v>
      </c>
      <c r="BX322" s="515">
        <f t="shared" si="606"/>
        <v>0</v>
      </c>
      <c r="BY322" s="515">
        <f t="shared" si="606"/>
        <v>0</v>
      </c>
      <c r="BZ322" s="515">
        <f t="shared" si="606"/>
        <v>0</v>
      </c>
      <c r="CA322" s="515">
        <f t="shared" si="606"/>
        <v>0</v>
      </c>
      <c r="CB322" s="515">
        <f t="shared" si="606"/>
        <v>0</v>
      </c>
      <c r="CC322" s="515">
        <f t="shared" si="606"/>
        <v>0</v>
      </c>
      <c r="CD322" s="515">
        <f t="shared" si="606"/>
        <v>0</v>
      </c>
      <c r="CE322" s="515">
        <f t="shared" si="606"/>
        <v>0</v>
      </c>
      <c r="CF322" s="515">
        <f t="shared" si="606"/>
        <v>0</v>
      </c>
      <c r="CG322" s="515">
        <f t="shared" si="606"/>
        <v>0</v>
      </c>
      <c r="CH322" s="515">
        <f t="shared" si="606"/>
        <v>0</v>
      </c>
      <c r="CI322" s="515">
        <f t="shared" si="606"/>
        <v>0</v>
      </c>
      <c r="CJ322" s="515">
        <f t="shared" si="606"/>
        <v>0</v>
      </c>
      <c r="CK322" s="515">
        <f t="shared" si="606"/>
        <v>0</v>
      </c>
      <c r="CL322" s="515">
        <f t="shared" si="606"/>
        <v>0</v>
      </c>
      <c r="CM322" s="515">
        <f t="shared" si="606"/>
        <v>0</v>
      </c>
      <c r="CN322" s="515">
        <f t="shared" si="606"/>
        <v>0</v>
      </c>
      <c r="CO322" s="515">
        <f t="shared" si="606"/>
        <v>0</v>
      </c>
      <c r="CP322" s="515">
        <f t="shared" si="606"/>
        <v>0</v>
      </c>
      <c r="CQ322" s="515">
        <f t="shared" si="606"/>
        <v>0</v>
      </c>
      <c r="CR322" s="515">
        <f t="shared" si="606"/>
        <v>0</v>
      </c>
      <c r="CS322" s="515">
        <f t="shared" si="606"/>
        <v>0</v>
      </c>
      <c r="CT322" s="515">
        <f t="shared" si="606"/>
        <v>0</v>
      </c>
      <c r="CU322" s="515">
        <f t="shared" si="606"/>
        <v>0</v>
      </c>
      <c r="CV322" s="515">
        <f t="shared" si="606"/>
        <v>0</v>
      </c>
      <c r="CW322" s="515">
        <f t="shared" si="606"/>
        <v>0</v>
      </c>
      <c r="CX322" s="515">
        <f t="shared" si="606"/>
        <v>0</v>
      </c>
      <c r="CY322" s="515">
        <f t="shared" si="606"/>
        <v>0</v>
      </c>
      <c r="CZ322" s="515">
        <f t="shared" si="606"/>
        <v>0</v>
      </c>
      <c r="DA322" s="515">
        <f t="shared" si="606"/>
        <v>0</v>
      </c>
      <c r="DB322" s="515">
        <f t="shared" si="606"/>
        <v>0</v>
      </c>
      <c r="DC322" s="515">
        <f t="shared" si="606"/>
        <v>0</v>
      </c>
      <c r="DD322" s="515">
        <f t="shared" si="606"/>
        <v>0</v>
      </c>
      <c r="DE322" s="515">
        <f t="shared" si="606"/>
        <v>0</v>
      </c>
      <c r="DF322" s="515">
        <f t="shared" si="606"/>
        <v>0</v>
      </c>
      <c r="DG322" s="515">
        <f t="shared" si="606"/>
        <v>0</v>
      </c>
      <c r="DH322" s="515">
        <f t="shared" si="606"/>
        <v>0</v>
      </c>
      <c r="DI322" s="515">
        <f t="shared" si="606"/>
        <v>0</v>
      </c>
      <c r="DJ322" s="515">
        <f t="shared" si="606"/>
        <v>0</v>
      </c>
      <c r="DK322" s="515">
        <f t="shared" si="606"/>
        <v>0</v>
      </c>
      <c r="DL322" s="515">
        <f t="shared" si="606"/>
        <v>0</v>
      </c>
      <c r="DM322" s="515">
        <f t="shared" si="606"/>
        <v>0</v>
      </c>
      <c r="DN322" s="515">
        <f t="shared" si="606"/>
        <v>0</v>
      </c>
      <c r="DO322" s="515">
        <f t="shared" si="606"/>
        <v>0</v>
      </c>
      <c r="DP322" s="515">
        <f t="shared" si="606"/>
        <v>0</v>
      </c>
      <c r="DQ322" s="515">
        <f t="shared" si="606"/>
        <v>0</v>
      </c>
      <c r="DR322" s="515">
        <f t="shared" si="606"/>
        <v>0</v>
      </c>
      <c r="DS322" s="515">
        <f t="shared" si="606"/>
        <v>0</v>
      </c>
      <c r="DT322" s="515">
        <f t="shared" si="606"/>
        <v>0</v>
      </c>
      <c r="DU322" s="515">
        <f t="shared" si="606"/>
        <v>0</v>
      </c>
      <c r="DV322" s="515">
        <f t="shared" si="606"/>
        <v>0</v>
      </c>
      <c r="DW322" s="515">
        <f t="shared" si="606"/>
        <v>0</v>
      </c>
      <c r="DX322" s="515">
        <f t="shared" si="606"/>
        <v>0</v>
      </c>
      <c r="DY322" s="515">
        <f t="shared" si="606"/>
        <v>0</v>
      </c>
      <c r="DZ322" s="515">
        <f t="shared" si="606"/>
        <v>0</v>
      </c>
      <c r="EA322" s="515">
        <f t="shared" si="606"/>
        <v>0</v>
      </c>
      <c r="EB322" s="515">
        <f t="shared" ref="EB322:GM322" si="607">IF(EB$167=EOMONTH($D149,-1),-FV($AE149,ROUNDDOWN(YEARFRAC($D$167,EB$167,1),0),,-$AC149*$B149,0),0)</f>
        <v>0</v>
      </c>
      <c r="EC322" s="515">
        <f t="shared" si="607"/>
        <v>0</v>
      </c>
      <c r="ED322" s="515">
        <f t="shared" si="607"/>
        <v>0</v>
      </c>
      <c r="EE322" s="515">
        <f t="shared" si="607"/>
        <v>0</v>
      </c>
      <c r="EF322" s="515">
        <f t="shared" si="607"/>
        <v>0</v>
      </c>
      <c r="EG322" s="515">
        <f t="shared" si="607"/>
        <v>0</v>
      </c>
      <c r="EH322" s="515">
        <f t="shared" si="607"/>
        <v>0</v>
      </c>
      <c r="EI322" s="515">
        <f t="shared" si="607"/>
        <v>0</v>
      </c>
      <c r="EJ322" s="515">
        <f t="shared" si="607"/>
        <v>0</v>
      </c>
      <c r="EK322" s="515">
        <f t="shared" si="607"/>
        <v>0</v>
      </c>
      <c r="EL322" s="515">
        <f t="shared" si="607"/>
        <v>0</v>
      </c>
      <c r="EM322" s="515">
        <f t="shared" si="607"/>
        <v>0</v>
      </c>
      <c r="EN322" s="515">
        <f t="shared" si="607"/>
        <v>0</v>
      </c>
      <c r="EO322" s="515">
        <f t="shared" si="607"/>
        <v>0</v>
      </c>
      <c r="EP322" s="515">
        <f t="shared" si="607"/>
        <v>0</v>
      </c>
      <c r="EQ322" s="515">
        <f t="shared" si="607"/>
        <v>0</v>
      </c>
      <c r="ER322" s="515">
        <f t="shared" si="607"/>
        <v>0</v>
      </c>
      <c r="ES322" s="515">
        <f t="shared" si="607"/>
        <v>0</v>
      </c>
      <c r="ET322" s="515">
        <f t="shared" si="607"/>
        <v>0</v>
      </c>
      <c r="EU322" s="515">
        <f t="shared" si="607"/>
        <v>0</v>
      </c>
      <c r="EV322" s="515">
        <f t="shared" si="607"/>
        <v>0</v>
      </c>
      <c r="EW322" s="515">
        <f t="shared" si="607"/>
        <v>0</v>
      </c>
      <c r="EX322" s="515">
        <f t="shared" si="607"/>
        <v>0</v>
      </c>
      <c r="EY322" s="515">
        <f t="shared" si="607"/>
        <v>0</v>
      </c>
      <c r="EZ322" s="515">
        <f t="shared" si="607"/>
        <v>0</v>
      </c>
      <c r="FA322" s="515">
        <f t="shared" si="607"/>
        <v>0</v>
      </c>
      <c r="FB322" s="515">
        <f t="shared" si="607"/>
        <v>0</v>
      </c>
      <c r="FC322" s="515">
        <f t="shared" si="607"/>
        <v>0</v>
      </c>
      <c r="FD322" s="515">
        <f t="shared" si="607"/>
        <v>0</v>
      </c>
      <c r="FE322" s="515">
        <f t="shared" si="607"/>
        <v>0</v>
      </c>
      <c r="FF322" s="515">
        <f t="shared" si="607"/>
        <v>0</v>
      </c>
      <c r="FG322" s="515">
        <f t="shared" si="607"/>
        <v>0</v>
      </c>
      <c r="FH322" s="515">
        <f t="shared" si="607"/>
        <v>0</v>
      </c>
      <c r="FI322" s="515">
        <f t="shared" si="607"/>
        <v>0</v>
      </c>
      <c r="FJ322" s="515">
        <f t="shared" si="607"/>
        <v>0</v>
      </c>
      <c r="FK322" s="515">
        <f t="shared" si="607"/>
        <v>0</v>
      </c>
      <c r="FL322" s="515">
        <f t="shared" si="607"/>
        <v>0</v>
      </c>
      <c r="FM322" s="515">
        <f t="shared" si="607"/>
        <v>0</v>
      </c>
      <c r="FN322" s="515">
        <f t="shared" si="607"/>
        <v>0</v>
      </c>
      <c r="FO322" s="515">
        <f t="shared" si="607"/>
        <v>0</v>
      </c>
      <c r="FP322" s="515">
        <f t="shared" si="607"/>
        <v>0</v>
      </c>
      <c r="FQ322" s="515">
        <f t="shared" si="607"/>
        <v>0</v>
      </c>
      <c r="FR322" s="515">
        <f t="shared" si="607"/>
        <v>0</v>
      </c>
      <c r="FS322" s="515">
        <f t="shared" si="607"/>
        <v>0</v>
      </c>
      <c r="FT322" s="515">
        <f t="shared" si="607"/>
        <v>0</v>
      </c>
      <c r="FU322" s="515">
        <f t="shared" si="607"/>
        <v>0</v>
      </c>
      <c r="FV322" s="515">
        <f t="shared" si="607"/>
        <v>0</v>
      </c>
      <c r="FW322" s="515">
        <f t="shared" si="607"/>
        <v>0</v>
      </c>
      <c r="FX322" s="515">
        <f t="shared" si="607"/>
        <v>0</v>
      </c>
      <c r="FY322" s="515">
        <f t="shared" si="607"/>
        <v>0</v>
      </c>
      <c r="FZ322" s="515">
        <f t="shared" si="607"/>
        <v>0</v>
      </c>
      <c r="GA322" s="515">
        <f t="shared" si="607"/>
        <v>0</v>
      </c>
      <c r="GB322" s="515">
        <f t="shared" si="607"/>
        <v>0</v>
      </c>
      <c r="GC322" s="515">
        <f t="shared" si="607"/>
        <v>0</v>
      </c>
      <c r="GD322" s="515">
        <f t="shared" si="607"/>
        <v>0</v>
      </c>
      <c r="GE322" s="515">
        <f t="shared" si="607"/>
        <v>0</v>
      </c>
      <c r="GF322" s="515">
        <f t="shared" si="607"/>
        <v>0</v>
      </c>
      <c r="GG322" s="515">
        <f t="shared" si="607"/>
        <v>0</v>
      </c>
      <c r="GH322" s="515">
        <f t="shared" si="607"/>
        <v>0</v>
      </c>
      <c r="GI322" s="515">
        <f t="shared" si="607"/>
        <v>0</v>
      </c>
      <c r="GJ322" s="515">
        <f t="shared" si="607"/>
        <v>0</v>
      </c>
      <c r="GK322" s="515">
        <f t="shared" si="607"/>
        <v>0</v>
      </c>
      <c r="GL322" s="515">
        <f t="shared" si="607"/>
        <v>0</v>
      </c>
      <c r="GM322" s="515">
        <f t="shared" si="607"/>
        <v>0</v>
      </c>
      <c r="GN322" s="515">
        <f t="shared" ref="GN322:IY322" si="608">IF(GN$167=EOMONTH($D149,-1),-FV($AE149,ROUNDDOWN(YEARFRAC($D$167,GN$167,1),0),,-$AC149*$B149,0),0)</f>
        <v>0</v>
      </c>
      <c r="GO322" s="515">
        <f t="shared" si="608"/>
        <v>0</v>
      </c>
      <c r="GP322" s="515">
        <f t="shared" si="608"/>
        <v>0</v>
      </c>
      <c r="GQ322" s="515">
        <f t="shared" si="608"/>
        <v>0</v>
      </c>
      <c r="GR322" s="515">
        <f t="shared" si="608"/>
        <v>0</v>
      </c>
      <c r="GS322" s="515">
        <f t="shared" si="608"/>
        <v>0</v>
      </c>
      <c r="GT322" s="515">
        <f t="shared" si="608"/>
        <v>0</v>
      </c>
      <c r="GU322" s="515">
        <f t="shared" si="608"/>
        <v>0</v>
      </c>
      <c r="GV322" s="515">
        <f t="shared" si="608"/>
        <v>0</v>
      </c>
      <c r="GW322" s="515">
        <f t="shared" si="608"/>
        <v>0</v>
      </c>
      <c r="GX322" s="515">
        <f t="shared" si="608"/>
        <v>0</v>
      </c>
      <c r="GY322" s="515">
        <f t="shared" si="608"/>
        <v>0</v>
      </c>
      <c r="GZ322" s="515">
        <f t="shared" si="608"/>
        <v>0</v>
      </c>
      <c r="HA322" s="515">
        <f t="shared" si="608"/>
        <v>0</v>
      </c>
      <c r="HB322" s="515">
        <f t="shared" si="608"/>
        <v>0</v>
      </c>
      <c r="HC322" s="515">
        <f t="shared" si="608"/>
        <v>0</v>
      </c>
      <c r="HD322" s="515">
        <f t="shared" si="608"/>
        <v>0</v>
      </c>
      <c r="HE322" s="515">
        <f t="shared" si="608"/>
        <v>0</v>
      </c>
      <c r="HF322" s="515">
        <f t="shared" si="608"/>
        <v>0</v>
      </c>
      <c r="HG322" s="515">
        <f t="shared" si="608"/>
        <v>0</v>
      </c>
      <c r="HH322" s="515">
        <f t="shared" si="608"/>
        <v>0</v>
      </c>
      <c r="HI322" s="515">
        <f t="shared" si="608"/>
        <v>0</v>
      </c>
      <c r="HJ322" s="515">
        <f t="shared" si="608"/>
        <v>0</v>
      </c>
      <c r="HK322" s="515">
        <f t="shared" si="608"/>
        <v>0</v>
      </c>
      <c r="HL322" s="515">
        <f t="shared" si="608"/>
        <v>0</v>
      </c>
      <c r="HM322" s="515">
        <f t="shared" si="608"/>
        <v>0</v>
      </c>
      <c r="HN322" s="515">
        <f t="shared" si="608"/>
        <v>0</v>
      </c>
      <c r="HO322" s="515">
        <f t="shared" si="608"/>
        <v>0</v>
      </c>
      <c r="HP322" s="515">
        <f t="shared" si="608"/>
        <v>0</v>
      </c>
      <c r="HQ322" s="515">
        <f t="shared" si="608"/>
        <v>0</v>
      </c>
      <c r="HR322" s="515">
        <f t="shared" si="608"/>
        <v>0</v>
      </c>
      <c r="HS322" s="515">
        <f t="shared" si="608"/>
        <v>0</v>
      </c>
      <c r="HT322" s="515">
        <f t="shared" si="608"/>
        <v>0</v>
      </c>
      <c r="HU322" s="515">
        <f t="shared" si="608"/>
        <v>0</v>
      </c>
      <c r="HV322" s="515">
        <f t="shared" si="608"/>
        <v>0</v>
      </c>
      <c r="HW322" s="515">
        <f t="shared" si="608"/>
        <v>0</v>
      </c>
      <c r="HX322" s="515">
        <f t="shared" si="608"/>
        <v>0</v>
      </c>
      <c r="HY322" s="515">
        <f t="shared" si="608"/>
        <v>0</v>
      </c>
      <c r="HZ322" s="515">
        <f t="shared" si="608"/>
        <v>0</v>
      </c>
      <c r="IA322" s="515">
        <f t="shared" si="608"/>
        <v>0</v>
      </c>
      <c r="IB322" s="515">
        <f t="shared" si="608"/>
        <v>0</v>
      </c>
      <c r="IC322" s="515">
        <f t="shared" si="608"/>
        <v>0</v>
      </c>
      <c r="ID322" s="515">
        <f t="shared" si="608"/>
        <v>0</v>
      </c>
      <c r="IE322" s="515">
        <f t="shared" si="608"/>
        <v>0</v>
      </c>
      <c r="IF322" s="515">
        <f t="shared" si="608"/>
        <v>0</v>
      </c>
      <c r="IG322" s="515">
        <f t="shared" si="608"/>
        <v>0</v>
      </c>
      <c r="IH322" s="515">
        <f t="shared" si="608"/>
        <v>0</v>
      </c>
      <c r="II322" s="515">
        <f t="shared" si="608"/>
        <v>0</v>
      </c>
      <c r="IJ322" s="515">
        <f t="shared" si="608"/>
        <v>0</v>
      </c>
      <c r="IK322" s="515">
        <f t="shared" si="608"/>
        <v>0</v>
      </c>
      <c r="IL322" s="515">
        <f t="shared" si="608"/>
        <v>0</v>
      </c>
      <c r="IM322" s="515">
        <f t="shared" si="608"/>
        <v>0</v>
      </c>
      <c r="IN322" s="515">
        <f t="shared" si="608"/>
        <v>0</v>
      </c>
      <c r="IO322" s="515">
        <f t="shared" si="608"/>
        <v>0</v>
      </c>
      <c r="IP322" s="515">
        <f t="shared" si="608"/>
        <v>0</v>
      </c>
      <c r="IQ322" s="515">
        <f t="shared" si="608"/>
        <v>0</v>
      </c>
      <c r="IR322" s="515">
        <f t="shared" si="608"/>
        <v>0</v>
      </c>
      <c r="IS322" s="515">
        <f t="shared" si="608"/>
        <v>0</v>
      </c>
      <c r="IT322" s="515">
        <f t="shared" si="608"/>
        <v>0</v>
      </c>
      <c r="IU322" s="515">
        <f t="shared" si="608"/>
        <v>0</v>
      </c>
      <c r="IV322" s="515">
        <f t="shared" si="608"/>
        <v>0</v>
      </c>
      <c r="IW322" s="515">
        <f t="shared" si="608"/>
        <v>0</v>
      </c>
      <c r="IX322" s="515">
        <f t="shared" si="608"/>
        <v>0</v>
      </c>
      <c r="IY322" s="515">
        <f t="shared" si="608"/>
        <v>0</v>
      </c>
      <c r="IZ322" s="515">
        <f t="shared" ref="IZ322:LK322" si="609">IF(IZ$167=EOMONTH($D149,-1),-FV($AE149,ROUNDDOWN(YEARFRAC($D$167,IZ$167,1),0),,-$AC149*$B149,0),0)</f>
        <v>0</v>
      </c>
      <c r="JA322" s="515">
        <f t="shared" si="609"/>
        <v>0</v>
      </c>
      <c r="JB322" s="515">
        <f t="shared" si="609"/>
        <v>0</v>
      </c>
      <c r="JC322" s="515">
        <f t="shared" si="609"/>
        <v>0</v>
      </c>
      <c r="JD322" s="515">
        <f t="shared" si="609"/>
        <v>0</v>
      </c>
      <c r="JE322" s="515">
        <f t="shared" si="609"/>
        <v>0</v>
      </c>
      <c r="JF322" s="515">
        <f t="shared" si="609"/>
        <v>0</v>
      </c>
      <c r="JG322" s="515">
        <f t="shared" si="609"/>
        <v>0</v>
      </c>
      <c r="JH322" s="515">
        <f t="shared" si="609"/>
        <v>0</v>
      </c>
      <c r="JI322" s="515">
        <f t="shared" si="609"/>
        <v>0</v>
      </c>
      <c r="JJ322" s="515">
        <f t="shared" si="609"/>
        <v>0</v>
      </c>
      <c r="JK322" s="515">
        <f t="shared" si="609"/>
        <v>0</v>
      </c>
      <c r="JL322" s="515">
        <f t="shared" si="609"/>
        <v>0</v>
      </c>
      <c r="JM322" s="515">
        <f t="shared" si="609"/>
        <v>0</v>
      </c>
      <c r="JN322" s="515">
        <f t="shared" si="609"/>
        <v>0</v>
      </c>
      <c r="JO322" s="515">
        <f t="shared" si="609"/>
        <v>0</v>
      </c>
      <c r="JP322" s="515">
        <f t="shared" si="609"/>
        <v>0</v>
      </c>
      <c r="JQ322" s="515">
        <f t="shared" si="609"/>
        <v>0</v>
      </c>
      <c r="JR322" s="515">
        <f t="shared" si="609"/>
        <v>0</v>
      </c>
      <c r="JS322" s="515">
        <f t="shared" si="609"/>
        <v>0</v>
      </c>
      <c r="JT322" s="515">
        <f t="shared" si="609"/>
        <v>0</v>
      </c>
      <c r="JU322" s="515">
        <f t="shared" si="609"/>
        <v>0</v>
      </c>
      <c r="JV322" s="515">
        <f t="shared" si="609"/>
        <v>0</v>
      </c>
      <c r="JW322" s="515">
        <f t="shared" si="609"/>
        <v>0</v>
      </c>
      <c r="JX322" s="515">
        <f t="shared" si="609"/>
        <v>0</v>
      </c>
      <c r="JY322" s="515">
        <f t="shared" si="609"/>
        <v>0</v>
      </c>
      <c r="JZ322" s="515">
        <f t="shared" si="609"/>
        <v>0</v>
      </c>
      <c r="KA322" s="515">
        <f t="shared" si="609"/>
        <v>0</v>
      </c>
      <c r="KB322" s="515">
        <f t="shared" si="609"/>
        <v>0</v>
      </c>
      <c r="KC322" s="515">
        <f t="shared" si="609"/>
        <v>0</v>
      </c>
      <c r="KD322" s="515">
        <f t="shared" si="609"/>
        <v>0</v>
      </c>
      <c r="KE322" s="515">
        <f t="shared" si="609"/>
        <v>0</v>
      </c>
      <c r="KF322" s="515">
        <f t="shared" si="609"/>
        <v>0</v>
      </c>
      <c r="KG322" s="515">
        <f t="shared" si="609"/>
        <v>0</v>
      </c>
      <c r="KH322" s="515">
        <f t="shared" si="609"/>
        <v>0</v>
      </c>
      <c r="KI322" s="515">
        <f t="shared" si="609"/>
        <v>0</v>
      </c>
      <c r="KJ322" s="515">
        <f t="shared" si="609"/>
        <v>0</v>
      </c>
      <c r="KK322" s="515">
        <f t="shared" si="609"/>
        <v>0</v>
      </c>
      <c r="KL322" s="515">
        <f t="shared" si="609"/>
        <v>0</v>
      </c>
      <c r="KM322" s="515">
        <f t="shared" si="609"/>
        <v>0</v>
      </c>
      <c r="KN322" s="515">
        <f t="shared" si="609"/>
        <v>0</v>
      </c>
      <c r="KO322" s="515">
        <f t="shared" si="609"/>
        <v>0</v>
      </c>
      <c r="KP322" s="515">
        <f t="shared" si="609"/>
        <v>0</v>
      </c>
      <c r="KQ322" s="515">
        <f t="shared" si="609"/>
        <v>0</v>
      </c>
      <c r="KR322" s="515">
        <f t="shared" si="609"/>
        <v>0</v>
      </c>
      <c r="KS322" s="515">
        <f t="shared" si="609"/>
        <v>0</v>
      </c>
      <c r="KT322" s="515">
        <f t="shared" si="609"/>
        <v>0</v>
      </c>
      <c r="KU322" s="515">
        <f t="shared" si="609"/>
        <v>0</v>
      </c>
      <c r="KV322" s="515">
        <f t="shared" si="609"/>
        <v>0</v>
      </c>
      <c r="KW322" s="515">
        <f t="shared" si="609"/>
        <v>0</v>
      </c>
      <c r="KX322" s="515">
        <f t="shared" si="609"/>
        <v>0</v>
      </c>
      <c r="KY322" s="515">
        <f t="shared" si="609"/>
        <v>0</v>
      </c>
      <c r="KZ322" s="515">
        <f t="shared" si="609"/>
        <v>0</v>
      </c>
      <c r="LA322" s="515">
        <f t="shared" si="609"/>
        <v>0</v>
      </c>
      <c r="LB322" s="515">
        <f t="shared" si="609"/>
        <v>0</v>
      </c>
      <c r="LC322" s="515">
        <f t="shared" si="609"/>
        <v>0</v>
      </c>
      <c r="LD322" s="515">
        <f t="shared" si="609"/>
        <v>0</v>
      </c>
      <c r="LE322" s="515">
        <f t="shared" si="609"/>
        <v>0</v>
      </c>
      <c r="LF322" s="515">
        <f t="shared" si="609"/>
        <v>0</v>
      </c>
      <c r="LG322" s="515">
        <f t="shared" si="609"/>
        <v>0</v>
      </c>
      <c r="LH322" s="515">
        <f t="shared" si="609"/>
        <v>0</v>
      </c>
      <c r="LI322" s="515">
        <f t="shared" si="609"/>
        <v>0</v>
      </c>
      <c r="LJ322" s="515">
        <f t="shared" si="609"/>
        <v>0</v>
      </c>
      <c r="LK322" s="515">
        <f t="shared" si="609"/>
        <v>0</v>
      </c>
      <c r="LL322" s="515">
        <f t="shared" ref="LL322:NK322" si="610">IF(LL$167=EOMONTH($D149,-1),-FV($AE149,ROUNDDOWN(YEARFRAC($D$167,LL$167,1),0),,-$AC149*$B149,0),0)</f>
        <v>0</v>
      </c>
      <c r="LM322" s="515">
        <f t="shared" si="610"/>
        <v>0</v>
      </c>
      <c r="LN322" s="515">
        <f t="shared" si="610"/>
        <v>0</v>
      </c>
      <c r="LO322" s="515">
        <f t="shared" si="610"/>
        <v>0</v>
      </c>
      <c r="LP322" s="515">
        <f t="shared" si="610"/>
        <v>0</v>
      </c>
      <c r="LQ322" s="515">
        <f t="shared" si="610"/>
        <v>0</v>
      </c>
      <c r="LR322" s="515">
        <f t="shared" si="610"/>
        <v>0</v>
      </c>
      <c r="LS322" s="515">
        <f t="shared" si="610"/>
        <v>0</v>
      </c>
      <c r="LT322" s="515">
        <f t="shared" si="610"/>
        <v>0</v>
      </c>
      <c r="LU322" s="515">
        <f t="shared" si="610"/>
        <v>0</v>
      </c>
      <c r="LV322" s="515">
        <f t="shared" si="610"/>
        <v>0</v>
      </c>
      <c r="LW322" s="515">
        <f t="shared" si="610"/>
        <v>0</v>
      </c>
      <c r="LX322" s="515">
        <f t="shared" si="610"/>
        <v>0</v>
      </c>
      <c r="LY322" s="515">
        <f t="shared" si="610"/>
        <v>0</v>
      </c>
      <c r="LZ322" s="515">
        <f t="shared" si="610"/>
        <v>0</v>
      </c>
      <c r="MA322" s="515">
        <f t="shared" si="610"/>
        <v>0</v>
      </c>
      <c r="MB322" s="515">
        <f t="shared" si="610"/>
        <v>0</v>
      </c>
      <c r="MC322" s="515">
        <f t="shared" si="610"/>
        <v>0</v>
      </c>
      <c r="MD322" s="515">
        <f t="shared" si="610"/>
        <v>0</v>
      </c>
      <c r="ME322" s="515">
        <f t="shared" si="610"/>
        <v>0</v>
      </c>
      <c r="MF322" s="515">
        <f t="shared" si="610"/>
        <v>0</v>
      </c>
      <c r="MG322" s="515">
        <f t="shared" si="610"/>
        <v>0</v>
      </c>
      <c r="MH322" s="515">
        <f t="shared" si="610"/>
        <v>0</v>
      </c>
      <c r="MI322" s="515">
        <f t="shared" si="610"/>
        <v>0</v>
      </c>
      <c r="MJ322" s="515">
        <f t="shared" si="610"/>
        <v>0</v>
      </c>
      <c r="MK322" s="515">
        <f t="shared" si="610"/>
        <v>0</v>
      </c>
      <c r="ML322" s="515">
        <f t="shared" si="610"/>
        <v>0</v>
      </c>
      <c r="MM322" s="515">
        <f t="shared" si="610"/>
        <v>0</v>
      </c>
      <c r="MN322" s="515">
        <f t="shared" si="610"/>
        <v>0</v>
      </c>
      <c r="MO322" s="515">
        <f t="shared" si="610"/>
        <v>0</v>
      </c>
      <c r="MP322" s="515">
        <f t="shared" si="610"/>
        <v>0</v>
      </c>
      <c r="MQ322" s="515">
        <f t="shared" si="610"/>
        <v>0</v>
      </c>
      <c r="MR322" s="515">
        <f t="shared" si="610"/>
        <v>0</v>
      </c>
      <c r="MS322" s="515">
        <f t="shared" si="610"/>
        <v>0</v>
      </c>
      <c r="MT322" s="515">
        <f t="shared" si="610"/>
        <v>0</v>
      </c>
      <c r="MU322" s="515">
        <f t="shared" si="610"/>
        <v>0</v>
      </c>
      <c r="MV322" s="515">
        <f t="shared" si="610"/>
        <v>0</v>
      </c>
      <c r="MW322" s="515">
        <f t="shared" si="610"/>
        <v>0</v>
      </c>
      <c r="MX322" s="515">
        <f t="shared" si="610"/>
        <v>0</v>
      </c>
      <c r="MY322" s="515">
        <f t="shared" si="610"/>
        <v>0</v>
      </c>
      <c r="MZ322" s="515">
        <f t="shared" si="610"/>
        <v>0</v>
      </c>
      <c r="NA322" s="515">
        <f t="shared" si="610"/>
        <v>0</v>
      </c>
      <c r="NB322" s="515">
        <f t="shared" si="610"/>
        <v>0</v>
      </c>
      <c r="NC322" s="515">
        <f t="shared" si="610"/>
        <v>0</v>
      </c>
      <c r="ND322" s="515">
        <f t="shared" si="610"/>
        <v>0</v>
      </c>
      <c r="NE322" s="515">
        <f t="shared" si="610"/>
        <v>0</v>
      </c>
      <c r="NF322" s="515">
        <f t="shared" si="610"/>
        <v>0</v>
      </c>
      <c r="NG322" s="515">
        <f t="shared" si="610"/>
        <v>0</v>
      </c>
      <c r="NH322" s="515">
        <f t="shared" si="610"/>
        <v>0</v>
      </c>
      <c r="NI322" s="515">
        <f t="shared" si="610"/>
        <v>0</v>
      </c>
      <c r="NJ322" s="515">
        <f t="shared" si="610"/>
        <v>0</v>
      </c>
      <c r="NK322" s="518">
        <f t="shared" si="610"/>
        <v>0</v>
      </c>
    </row>
    <row r="323" spans="1:375" s="384" customFormat="1" ht="13.8" x14ac:dyDescent="0.3">
      <c r="A323" s="517">
        <f t="shared" si="574"/>
        <v>0</v>
      </c>
      <c r="B323" s="421" t="s">
        <v>339</v>
      </c>
      <c r="C323" s="514" t="s">
        <v>340</v>
      </c>
      <c r="D323" s="515">
        <f t="shared" ref="D323:BO323" si="611">IF(D$167=EOMONTH($D149,-1),SUMIFS($D314:$NK314,$D$167:$NK$167,"&gt;="&amp;EOMONTH($D149,$S149),$D$167:$NK$167,"&lt;"&amp;EOMONTH($D149,60))*-$AF149+SUMIFS($D314:$NK314,$D$167:$NK$167,"&gt;="&amp;EOMONTH($D149,60),$D$167:$NK$167,"&lt;"&amp;EOMONTH($D149,300))*-$AG149,0)</f>
        <v>0</v>
      </c>
      <c r="E323" s="515">
        <f t="shared" si="611"/>
        <v>0</v>
      </c>
      <c r="F323" s="515">
        <f t="shared" si="611"/>
        <v>0</v>
      </c>
      <c r="G323" s="515">
        <f t="shared" si="611"/>
        <v>0</v>
      </c>
      <c r="H323" s="515">
        <f t="shared" si="611"/>
        <v>0</v>
      </c>
      <c r="I323" s="515">
        <f t="shared" si="611"/>
        <v>0</v>
      </c>
      <c r="J323" s="515">
        <f t="shared" si="611"/>
        <v>0</v>
      </c>
      <c r="K323" s="515">
        <f t="shared" si="611"/>
        <v>0</v>
      </c>
      <c r="L323" s="515">
        <f t="shared" si="611"/>
        <v>0</v>
      </c>
      <c r="M323" s="515">
        <f t="shared" si="611"/>
        <v>0</v>
      </c>
      <c r="N323" s="515">
        <f t="shared" si="611"/>
        <v>0</v>
      </c>
      <c r="O323" s="515">
        <f t="shared" si="611"/>
        <v>0</v>
      </c>
      <c r="P323" s="515">
        <f t="shared" si="611"/>
        <v>0</v>
      </c>
      <c r="Q323" s="515">
        <f t="shared" si="611"/>
        <v>0</v>
      </c>
      <c r="R323" s="515">
        <f t="shared" si="611"/>
        <v>0</v>
      </c>
      <c r="S323" s="515">
        <f t="shared" si="611"/>
        <v>0</v>
      </c>
      <c r="T323" s="515">
        <f t="shared" si="611"/>
        <v>0</v>
      </c>
      <c r="U323" s="515">
        <f t="shared" si="611"/>
        <v>0</v>
      </c>
      <c r="V323" s="515">
        <f t="shared" si="611"/>
        <v>0</v>
      </c>
      <c r="W323" s="515">
        <f t="shared" si="611"/>
        <v>0</v>
      </c>
      <c r="X323" s="515">
        <f t="shared" si="611"/>
        <v>0</v>
      </c>
      <c r="Y323" s="515">
        <f t="shared" si="611"/>
        <v>0</v>
      </c>
      <c r="Z323" s="515">
        <f t="shared" si="611"/>
        <v>0</v>
      </c>
      <c r="AA323" s="515">
        <f t="shared" si="611"/>
        <v>0</v>
      </c>
      <c r="AB323" s="515">
        <f t="shared" si="611"/>
        <v>0</v>
      </c>
      <c r="AC323" s="515">
        <f t="shared" si="611"/>
        <v>0</v>
      </c>
      <c r="AD323" s="515">
        <f t="shared" si="611"/>
        <v>0</v>
      </c>
      <c r="AE323" s="515">
        <f t="shared" si="611"/>
        <v>0</v>
      </c>
      <c r="AF323" s="515">
        <f t="shared" si="611"/>
        <v>0</v>
      </c>
      <c r="AG323" s="515">
        <f t="shared" si="611"/>
        <v>0</v>
      </c>
      <c r="AH323" s="515">
        <f t="shared" si="611"/>
        <v>0</v>
      </c>
      <c r="AI323" s="515">
        <f t="shared" si="611"/>
        <v>0</v>
      </c>
      <c r="AJ323" s="515">
        <f t="shared" si="611"/>
        <v>0</v>
      </c>
      <c r="AK323" s="515">
        <f t="shared" si="611"/>
        <v>0</v>
      </c>
      <c r="AL323" s="515">
        <f t="shared" si="611"/>
        <v>0</v>
      </c>
      <c r="AM323" s="515">
        <f t="shared" si="611"/>
        <v>0</v>
      </c>
      <c r="AN323" s="515">
        <f t="shared" si="611"/>
        <v>0</v>
      </c>
      <c r="AO323" s="515">
        <f t="shared" si="611"/>
        <v>0</v>
      </c>
      <c r="AP323" s="515">
        <f t="shared" si="611"/>
        <v>0</v>
      </c>
      <c r="AQ323" s="515">
        <f t="shared" si="611"/>
        <v>0</v>
      </c>
      <c r="AR323" s="515">
        <f t="shared" si="611"/>
        <v>0</v>
      </c>
      <c r="AS323" s="515">
        <f t="shared" si="611"/>
        <v>0</v>
      </c>
      <c r="AT323" s="515">
        <f t="shared" si="611"/>
        <v>0</v>
      </c>
      <c r="AU323" s="515">
        <f t="shared" si="611"/>
        <v>0</v>
      </c>
      <c r="AV323" s="515">
        <f t="shared" si="611"/>
        <v>0</v>
      </c>
      <c r="AW323" s="515">
        <f t="shared" si="611"/>
        <v>0</v>
      </c>
      <c r="AX323" s="515">
        <f t="shared" si="611"/>
        <v>0</v>
      </c>
      <c r="AY323" s="515">
        <f t="shared" si="611"/>
        <v>0</v>
      </c>
      <c r="AZ323" s="515">
        <f t="shared" si="611"/>
        <v>0</v>
      </c>
      <c r="BA323" s="515">
        <f t="shared" si="611"/>
        <v>0</v>
      </c>
      <c r="BB323" s="515">
        <f t="shared" si="611"/>
        <v>0</v>
      </c>
      <c r="BC323" s="515">
        <f t="shared" si="611"/>
        <v>0</v>
      </c>
      <c r="BD323" s="515">
        <f t="shared" si="611"/>
        <v>0</v>
      </c>
      <c r="BE323" s="515">
        <f t="shared" si="611"/>
        <v>0</v>
      </c>
      <c r="BF323" s="515">
        <f t="shared" si="611"/>
        <v>0</v>
      </c>
      <c r="BG323" s="515">
        <f t="shared" si="611"/>
        <v>0</v>
      </c>
      <c r="BH323" s="515">
        <f t="shared" si="611"/>
        <v>0</v>
      </c>
      <c r="BI323" s="515">
        <f t="shared" si="611"/>
        <v>0</v>
      </c>
      <c r="BJ323" s="515">
        <f t="shared" si="611"/>
        <v>0</v>
      </c>
      <c r="BK323" s="515">
        <f t="shared" si="611"/>
        <v>0</v>
      </c>
      <c r="BL323" s="515">
        <f t="shared" si="611"/>
        <v>0</v>
      </c>
      <c r="BM323" s="515">
        <f t="shared" si="611"/>
        <v>0</v>
      </c>
      <c r="BN323" s="515">
        <f t="shared" si="611"/>
        <v>0</v>
      </c>
      <c r="BO323" s="515">
        <f t="shared" si="611"/>
        <v>0</v>
      </c>
      <c r="BP323" s="515">
        <f t="shared" ref="BP323:EA323" si="612">IF(BP$167=EOMONTH($D149,-1),SUMIFS($D314:$NK314,$D$167:$NK$167,"&gt;="&amp;EOMONTH($D149,$S149),$D$167:$NK$167,"&lt;"&amp;EOMONTH($D149,60))*-$AF149+SUMIFS($D314:$NK314,$D$167:$NK$167,"&gt;="&amp;EOMONTH($D149,60),$D$167:$NK$167,"&lt;"&amp;EOMONTH($D149,300))*-$AG149,0)</f>
        <v>0</v>
      </c>
      <c r="BQ323" s="515">
        <f t="shared" si="612"/>
        <v>0</v>
      </c>
      <c r="BR323" s="515">
        <f t="shared" si="612"/>
        <v>0</v>
      </c>
      <c r="BS323" s="515">
        <f t="shared" si="612"/>
        <v>0</v>
      </c>
      <c r="BT323" s="515">
        <f t="shared" si="612"/>
        <v>0</v>
      </c>
      <c r="BU323" s="515">
        <f t="shared" si="612"/>
        <v>0</v>
      </c>
      <c r="BV323" s="515">
        <f t="shared" si="612"/>
        <v>0</v>
      </c>
      <c r="BW323" s="515">
        <f t="shared" si="612"/>
        <v>0</v>
      </c>
      <c r="BX323" s="515">
        <f t="shared" si="612"/>
        <v>0</v>
      </c>
      <c r="BY323" s="515">
        <f t="shared" si="612"/>
        <v>0</v>
      </c>
      <c r="BZ323" s="515">
        <f t="shared" si="612"/>
        <v>0</v>
      </c>
      <c r="CA323" s="515">
        <f t="shared" si="612"/>
        <v>0</v>
      </c>
      <c r="CB323" s="515">
        <f t="shared" si="612"/>
        <v>0</v>
      </c>
      <c r="CC323" s="515">
        <f t="shared" si="612"/>
        <v>0</v>
      </c>
      <c r="CD323" s="515">
        <f t="shared" si="612"/>
        <v>0</v>
      </c>
      <c r="CE323" s="515">
        <f t="shared" si="612"/>
        <v>0</v>
      </c>
      <c r="CF323" s="515">
        <f t="shared" si="612"/>
        <v>0</v>
      </c>
      <c r="CG323" s="515">
        <f t="shared" si="612"/>
        <v>0</v>
      </c>
      <c r="CH323" s="515">
        <f t="shared" si="612"/>
        <v>0</v>
      </c>
      <c r="CI323" s="515">
        <f t="shared" si="612"/>
        <v>0</v>
      </c>
      <c r="CJ323" s="515">
        <f t="shared" si="612"/>
        <v>0</v>
      </c>
      <c r="CK323" s="515">
        <f t="shared" si="612"/>
        <v>0</v>
      </c>
      <c r="CL323" s="515">
        <f t="shared" si="612"/>
        <v>0</v>
      </c>
      <c r="CM323" s="515">
        <f t="shared" si="612"/>
        <v>0</v>
      </c>
      <c r="CN323" s="515">
        <f t="shared" si="612"/>
        <v>0</v>
      </c>
      <c r="CO323" s="515">
        <f t="shared" si="612"/>
        <v>0</v>
      </c>
      <c r="CP323" s="515">
        <f t="shared" si="612"/>
        <v>0</v>
      </c>
      <c r="CQ323" s="515">
        <f t="shared" si="612"/>
        <v>0</v>
      </c>
      <c r="CR323" s="515">
        <f t="shared" si="612"/>
        <v>0</v>
      </c>
      <c r="CS323" s="515">
        <f t="shared" si="612"/>
        <v>0</v>
      </c>
      <c r="CT323" s="515">
        <f t="shared" si="612"/>
        <v>0</v>
      </c>
      <c r="CU323" s="515">
        <f t="shared" si="612"/>
        <v>0</v>
      </c>
      <c r="CV323" s="515">
        <f t="shared" si="612"/>
        <v>0</v>
      </c>
      <c r="CW323" s="515">
        <f t="shared" si="612"/>
        <v>0</v>
      </c>
      <c r="CX323" s="515">
        <f t="shared" si="612"/>
        <v>0</v>
      </c>
      <c r="CY323" s="515">
        <f t="shared" si="612"/>
        <v>0</v>
      </c>
      <c r="CZ323" s="515">
        <f t="shared" si="612"/>
        <v>0</v>
      </c>
      <c r="DA323" s="515">
        <f t="shared" si="612"/>
        <v>0</v>
      </c>
      <c r="DB323" s="515">
        <f t="shared" si="612"/>
        <v>0</v>
      </c>
      <c r="DC323" s="515">
        <f t="shared" si="612"/>
        <v>0</v>
      </c>
      <c r="DD323" s="515">
        <f t="shared" si="612"/>
        <v>0</v>
      </c>
      <c r="DE323" s="515">
        <f t="shared" si="612"/>
        <v>0</v>
      </c>
      <c r="DF323" s="515">
        <f t="shared" si="612"/>
        <v>0</v>
      </c>
      <c r="DG323" s="515">
        <f t="shared" si="612"/>
        <v>0</v>
      </c>
      <c r="DH323" s="515">
        <f t="shared" si="612"/>
        <v>0</v>
      </c>
      <c r="DI323" s="515">
        <f t="shared" si="612"/>
        <v>0</v>
      </c>
      <c r="DJ323" s="515">
        <f t="shared" si="612"/>
        <v>0</v>
      </c>
      <c r="DK323" s="515">
        <f t="shared" si="612"/>
        <v>0</v>
      </c>
      <c r="DL323" s="515">
        <f t="shared" si="612"/>
        <v>0</v>
      </c>
      <c r="DM323" s="515">
        <f t="shared" si="612"/>
        <v>0</v>
      </c>
      <c r="DN323" s="515">
        <f t="shared" si="612"/>
        <v>0</v>
      </c>
      <c r="DO323" s="515">
        <f t="shared" si="612"/>
        <v>0</v>
      </c>
      <c r="DP323" s="515">
        <f t="shared" si="612"/>
        <v>0</v>
      </c>
      <c r="DQ323" s="515">
        <f t="shared" si="612"/>
        <v>0</v>
      </c>
      <c r="DR323" s="515">
        <f t="shared" si="612"/>
        <v>0</v>
      </c>
      <c r="DS323" s="515">
        <f t="shared" si="612"/>
        <v>0</v>
      </c>
      <c r="DT323" s="515">
        <f t="shared" si="612"/>
        <v>0</v>
      </c>
      <c r="DU323" s="515">
        <f t="shared" si="612"/>
        <v>0</v>
      </c>
      <c r="DV323" s="515">
        <f t="shared" si="612"/>
        <v>0</v>
      </c>
      <c r="DW323" s="515">
        <f t="shared" si="612"/>
        <v>0</v>
      </c>
      <c r="DX323" s="515">
        <f t="shared" si="612"/>
        <v>0</v>
      </c>
      <c r="DY323" s="515">
        <f t="shared" si="612"/>
        <v>0</v>
      </c>
      <c r="DZ323" s="515">
        <f t="shared" si="612"/>
        <v>0</v>
      </c>
      <c r="EA323" s="515">
        <f t="shared" si="612"/>
        <v>0</v>
      </c>
      <c r="EB323" s="515">
        <f t="shared" ref="EB323:GM323" si="613">IF(EB$167=EOMONTH($D149,-1),SUMIFS($D314:$NK314,$D$167:$NK$167,"&gt;="&amp;EOMONTH($D149,$S149),$D$167:$NK$167,"&lt;"&amp;EOMONTH($D149,60))*-$AF149+SUMIFS($D314:$NK314,$D$167:$NK$167,"&gt;="&amp;EOMONTH($D149,60),$D$167:$NK$167,"&lt;"&amp;EOMONTH($D149,300))*-$AG149,0)</f>
        <v>0</v>
      </c>
      <c r="EC323" s="515">
        <f t="shared" si="613"/>
        <v>0</v>
      </c>
      <c r="ED323" s="515">
        <f t="shared" si="613"/>
        <v>0</v>
      </c>
      <c r="EE323" s="515">
        <f t="shared" si="613"/>
        <v>0</v>
      </c>
      <c r="EF323" s="515">
        <f t="shared" si="613"/>
        <v>0</v>
      </c>
      <c r="EG323" s="515">
        <f t="shared" si="613"/>
        <v>0</v>
      </c>
      <c r="EH323" s="515">
        <f t="shared" si="613"/>
        <v>0</v>
      </c>
      <c r="EI323" s="515">
        <f t="shared" si="613"/>
        <v>0</v>
      </c>
      <c r="EJ323" s="515">
        <f t="shared" si="613"/>
        <v>0</v>
      </c>
      <c r="EK323" s="515">
        <f t="shared" si="613"/>
        <v>0</v>
      </c>
      <c r="EL323" s="515">
        <f t="shared" si="613"/>
        <v>0</v>
      </c>
      <c r="EM323" s="515">
        <f t="shared" si="613"/>
        <v>0</v>
      </c>
      <c r="EN323" s="515">
        <f t="shared" si="613"/>
        <v>0</v>
      </c>
      <c r="EO323" s="515">
        <f t="shared" si="613"/>
        <v>0</v>
      </c>
      <c r="EP323" s="515">
        <f t="shared" si="613"/>
        <v>0</v>
      </c>
      <c r="EQ323" s="515">
        <f t="shared" si="613"/>
        <v>0</v>
      </c>
      <c r="ER323" s="515">
        <f t="shared" si="613"/>
        <v>0</v>
      </c>
      <c r="ES323" s="515">
        <f t="shared" si="613"/>
        <v>0</v>
      </c>
      <c r="ET323" s="515">
        <f t="shared" si="613"/>
        <v>0</v>
      </c>
      <c r="EU323" s="515">
        <f t="shared" si="613"/>
        <v>0</v>
      </c>
      <c r="EV323" s="515">
        <f t="shared" si="613"/>
        <v>0</v>
      </c>
      <c r="EW323" s="515">
        <f t="shared" si="613"/>
        <v>0</v>
      </c>
      <c r="EX323" s="515">
        <f t="shared" si="613"/>
        <v>0</v>
      </c>
      <c r="EY323" s="515">
        <f t="shared" si="613"/>
        <v>0</v>
      </c>
      <c r="EZ323" s="515">
        <f t="shared" si="613"/>
        <v>0</v>
      </c>
      <c r="FA323" s="515">
        <f t="shared" si="613"/>
        <v>0</v>
      </c>
      <c r="FB323" s="515">
        <f t="shared" si="613"/>
        <v>0</v>
      </c>
      <c r="FC323" s="515">
        <f t="shared" si="613"/>
        <v>0</v>
      </c>
      <c r="FD323" s="515">
        <f t="shared" si="613"/>
        <v>0</v>
      </c>
      <c r="FE323" s="515">
        <f t="shared" si="613"/>
        <v>0</v>
      </c>
      <c r="FF323" s="515">
        <f t="shared" si="613"/>
        <v>0</v>
      </c>
      <c r="FG323" s="515">
        <f t="shared" si="613"/>
        <v>0</v>
      </c>
      <c r="FH323" s="515">
        <f t="shared" si="613"/>
        <v>0</v>
      </c>
      <c r="FI323" s="515">
        <f t="shared" si="613"/>
        <v>0</v>
      </c>
      <c r="FJ323" s="515">
        <f t="shared" si="613"/>
        <v>0</v>
      </c>
      <c r="FK323" s="515">
        <f t="shared" si="613"/>
        <v>0</v>
      </c>
      <c r="FL323" s="515">
        <f t="shared" si="613"/>
        <v>0</v>
      </c>
      <c r="FM323" s="515">
        <f t="shared" si="613"/>
        <v>0</v>
      </c>
      <c r="FN323" s="515">
        <f t="shared" si="613"/>
        <v>0</v>
      </c>
      <c r="FO323" s="515">
        <f t="shared" si="613"/>
        <v>0</v>
      </c>
      <c r="FP323" s="515">
        <f t="shared" si="613"/>
        <v>0</v>
      </c>
      <c r="FQ323" s="515">
        <f t="shared" si="613"/>
        <v>0</v>
      </c>
      <c r="FR323" s="515">
        <f t="shared" si="613"/>
        <v>0</v>
      </c>
      <c r="FS323" s="515">
        <f t="shared" si="613"/>
        <v>0</v>
      </c>
      <c r="FT323" s="515">
        <f t="shared" si="613"/>
        <v>0</v>
      </c>
      <c r="FU323" s="515">
        <f t="shared" si="613"/>
        <v>0</v>
      </c>
      <c r="FV323" s="515">
        <f t="shared" si="613"/>
        <v>0</v>
      </c>
      <c r="FW323" s="515">
        <f t="shared" si="613"/>
        <v>0</v>
      </c>
      <c r="FX323" s="515">
        <f t="shared" si="613"/>
        <v>0</v>
      </c>
      <c r="FY323" s="515">
        <f t="shared" si="613"/>
        <v>0</v>
      </c>
      <c r="FZ323" s="515">
        <f t="shared" si="613"/>
        <v>0</v>
      </c>
      <c r="GA323" s="515">
        <f t="shared" si="613"/>
        <v>0</v>
      </c>
      <c r="GB323" s="515">
        <f t="shared" si="613"/>
        <v>0</v>
      </c>
      <c r="GC323" s="515">
        <f t="shared" si="613"/>
        <v>0</v>
      </c>
      <c r="GD323" s="515">
        <f t="shared" si="613"/>
        <v>0</v>
      </c>
      <c r="GE323" s="515">
        <f t="shared" si="613"/>
        <v>0</v>
      </c>
      <c r="GF323" s="515">
        <f t="shared" si="613"/>
        <v>0</v>
      </c>
      <c r="GG323" s="515">
        <f t="shared" si="613"/>
        <v>0</v>
      </c>
      <c r="GH323" s="515">
        <f t="shared" si="613"/>
        <v>0</v>
      </c>
      <c r="GI323" s="515">
        <f t="shared" si="613"/>
        <v>0</v>
      </c>
      <c r="GJ323" s="515">
        <f t="shared" si="613"/>
        <v>0</v>
      </c>
      <c r="GK323" s="515">
        <f t="shared" si="613"/>
        <v>0</v>
      </c>
      <c r="GL323" s="515">
        <f t="shared" si="613"/>
        <v>0</v>
      </c>
      <c r="GM323" s="515">
        <f t="shared" si="613"/>
        <v>0</v>
      </c>
      <c r="GN323" s="515">
        <f t="shared" ref="GN323:IY323" si="614">IF(GN$167=EOMONTH($D149,-1),SUMIFS($D314:$NK314,$D$167:$NK$167,"&gt;="&amp;EOMONTH($D149,$S149),$D$167:$NK$167,"&lt;"&amp;EOMONTH($D149,60))*-$AF149+SUMIFS($D314:$NK314,$D$167:$NK$167,"&gt;="&amp;EOMONTH($D149,60),$D$167:$NK$167,"&lt;"&amp;EOMONTH($D149,300))*-$AG149,0)</f>
        <v>0</v>
      </c>
      <c r="GO323" s="515">
        <f t="shared" si="614"/>
        <v>0</v>
      </c>
      <c r="GP323" s="515">
        <f t="shared" si="614"/>
        <v>0</v>
      </c>
      <c r="GQ323" s="515">
        <f t="shared" si="614"/>
        <v>0</v>
      </c>
      <c r="GR323" s="515">
        <f t="shared" si="614"/>
        <v>0</v>
      </c>
      <c r="GS323" s="515">
        <f t="shared" si="614"/>
        <v>0</v>
      </c>
      <c r="GT323" s="515">
        <f t="shared" si="614"/>
        <v>0</v>
      </c>
      <c r="GU323" s="515">
        <f t="shared" si="614"/>
        <v>0</v>
      </c>
      <c r="GV323" s="515">
        <f t="shared" si="614"/>
        <v>0</v>
      </c>
      <c r="GW323" s="515">
        <f t="shared" si="614"/>
        <v>0</v>
      </c>
      <c r="GX323" s="515">
        <f t="shared" si="614"/>
        <v>0</v>
      </c>
      <c r="GY323" s="515">
        <f t="shared" si="614"/>
        <v>0</v>
      </c>
      <c r="GZ323" s="515">
        <f t="shared" si="614"/>
        <v>0</v>
      </c>
      <c r="HA323" s="515">
        <f t="shared" si="614"/>
        <v>0</v>
      </c>
      <c r="HB323" s="515">
        <f t="shared" si="614"/>
        <v>0</v>
      </c>
      <c r="HC323" s="515">
        <f t="shared" si="614"/>
        <v>0</v>
      </c>
      <c r="HD323" s="515">
        <f t="shared" si="614"/>
        <v>0</v>
      </c>
      <c r="HE323" s="515">
        <f t="shared" si="614"/>
        <v>0</v>
      </c>
      <c r="HF323" s="515">
        <f t="shared" si="614"/>
        <v>0</v>
      </c>
      <c r="HG323" s="515">
        <f t="shared" si="614"/>
        <v>0</v>
      </c>
      <c r="HH323" s="515">
        <f t="shared" si="614"/>
        <v>0</v>
      </c>
      <c r="HI323" s="515">
        <f t="shared" si="614"/>
        <v>0</v>
      </c>
      <c r="HJ323" s="515">
        <f t="shared" si="614"/>
        <v>0</v>
      </c>
      <c r="HK323" s="515">
        <f t="shared" si="614"/>
        <v>0</v>
      </c>
      <c r="HL323" s="515">
        <f t="shared" si="614"/>
        <v>0</v>
      </c>
      <c r="HM323" s="515">
        <f t="shared" si="614"/>
        <v>0</v>
      </c>
      <c r="HN323" s="515">
        <f t="shared" si="614"/>
        <v>0</v>
      </c>
      <c r="HO323" s="515">
        <f t="shared" si="614"/>
        <v>0</v>
      </c>
      <c r="HP323" s="515">
        <f t="shared" si="614"/>
        <v>0</v>
      </c>
      <c r="HQ323" s="515">
        <f t="shared" si="614"/>
        <v>0</v>
      </c>
      <c r="HR323" s="515">
        <f t="shared" si="614"/>
        <v>0</v>
      </c>
      <c r="HS323" s="515">
        <f t="shared" si="614"/>
        <v>0</v>
      </c>
      <c r="HT323" s="515">
        <f t="shared" si="614"/>
        <v>0</v>
      </c>
      <c r="HU323" s="515">
        <f t="shared" si="614"/>
        <v>0</v>
      </c>
      <c r="HV323" s="515">
        <f t="shared" si="614"/>
        <v>0</v>
      </c>
      <c r="HW323" s="515">
        <f t="shared" si="614"/>
        <v>0</v>
      </c>
      <c r="HX323" s="515">
        <f t="shared" si="614"/>
        <v>0</v>
      </c>
      <c r="HY323" s="515">
        <f t="shared" si="614"/>
        <v>0</v>
      </c>
      <c r="HZ323" s="515">
        <f t="shared" si="614"/>
        <v>0</v>
      </c>
      <c r="IA323" s="515">
        <f t="shared" si="614"/>
        <v>0</v>
      </c>
      <c r="IB323" s="515">
        <f t="shared" si="614"/>
        <v>0</v>
      </c>
      <c r="IC323" s="515">
        <f t="shared" si="614"/>
        <v>0</v>
      </c>
      <c r="ID323" s="515">
        <f t="shared" si="614"/>
        <v>0</v>
      </c>
      <c r="IE323" s="515">
        <f t="shared" si="614"/>
        <v>0</v>
      </c>
      <c r="IF323" s="515">
        <f t="shared" si="614"/>
        <v>0</v>
      </c>
      <c r="IG323" s="515">
        <f t="shared" si="614"/>
        <v>0</v>
      </c>
      <c r="IH323" s="515">
        <f t="shared" si="614"/>
        <v>0</v>
      </c>
      <c r="II323" s="515">
        <f t="shared" si="614"/>
        <v>0</v>
      </c>
      <c r="IJ323" s="515">
        <f t="shared" si="614"/>
        <v>0</v>
      </c>
      <c r="IK323" s="515">
        <f t="shared" si="614"/>
        <v>0</v>
      </c>
      <c r="IL323" s="515">
        <f t="shared" si="614"/>
        <v>0</v>
      </c>
      <c r="IM323" s="515">
        <f t="shared" si="614"/>
        <v>0</v>
      </c>
      <c r="IN323" s="515">
        <f t="shared" si="614"/>
        <v>0</v>
      </c>
      <c r="IO323" s="515">
        <f t="shared" si="614"/>
        <v>0</v>
      </c>
      <c r="IP323" s="515">
        <f t="shared" si="614"/>
        <v>0</v>
      </c>
      <c r="IQ323" s="515">
        <f t="shared" si="614"/>
        <v>0</v>
      </c>
      <c r="IR323" s="515">
        <f t="shared" si="614"/>
        <v>0</v>
      </c>
      <c r="IS323" s="515">
        <f t="shared" si="614"/>
        <v>0</v>
      </c>
      <c r="IT323" s="515">
        <f t="shared" si="614"/>
        <v>0</v>
      </c>
      <c r="IU323" s="515">
        <f t="shared" si="614"/>
        <v>0</v>
      </c>
      <c r="IV323" s="515">
        <f t="shared" si="614"/>
        <v>0</v>
      </c>
      <c r="IW323" s="515">
        <f t="shared" si="614"/>
        <v>0</v>
      </c>
      <c r="IX323" s="515">
        <f t="shared" si="614"/>
        <v>0</v>
      </c>
      <c r="IY323" s="515">
        <f t="shared" si="614"/>
        <v>0</v>
      </c>
      <c r="IZ323" s="515">
        <f t="shared" ref="IZ323:LK323" si="615">IF(IZ$167=EOMONTH($D149,-1),SUMIFS($D314:$NK314,$D$167:$NK$167,"&gt;="&amp;EOMONTH($D149,$S149),$D$167:$NK$167,"&lt;"&amp;EOMONTH($D149,60))*-$AF149+SUMIFS($D314:$NK314,$D$167:$NK$167,"&gt;="&amp;EOMONTH($D149,60),$D$167:$NK$167,"&lt;"&amp;EOMONTH($D149,300))*-$AG149,0)</f>
        <v>0</v>
      </c>
      <c r="JA323" s="515">
        <f t="shared" si="615"/>
        <v>0</v>
      </c>
      <c r="JB323" s="515">
        <f t="shared" si="615"/>
        <v>0</v>
      </c>
      <c r="JC323" s="515">
        <f t="shared" si="615"/>
        <v>0</v>
      </c>
      <c r="JD323" s="515">
        <f t="shared" si="615"/>
        <v>0</v>
      </c>
      <c r="JE323" s="515">
        <f t="shared" si="615"/>
        <v>0</v>
      </c>
      <c r="JF323" s="515">
        <f t="shared" si="615"/>
        <v>0</v>
      </c>
      <c r="JG323" s="515">
        <f t="shared" si="615"/>
        <v>0</v>
      </c>
      <c r="JH323" s="515">
        <f t="shared" si="615"/>
        <v>0</v>
      </c>
      <c r="JI323" s="515">
        <f t="shared" si="615"/>
        <v>0</v>
      </c>
      <c r="JJ323" s="515">
        <f t="shared" si="615"/>
        <v>0</v>
      </c>
      <c r="JK323" s="515">
        <f t="shared" si="615"/>
        <v>0</v>
      </c>
      <c r="JL323" s="515">
        <f t="shared" si="615"/>
        <v>0</v>
      </c>
      <c r="JM323" s="515">
        <f t="shared" si="615"/>
        <v>0</v>
      </c>
      <c r="JN323" s="515">
        <f t="shared" si="615"/>
        <v>0</v>
      </c>
      <c r="JO323" s="515">
        <f t="shared" si="615"/>
        <v>0</v>
      </c>
      <c r="JP323" s="515">
        <f t="shared" si="615"/>
        <v>0</v>
      </c>
      <c r="JQ323" s="515">
        <f t="shared" si="615"/>
        <v>0</v>
      </c>
      <c r="JR323" s="515">
        <f t="shared" si="615"/>
        <v>0</v>
      </c>
      <c r="JS323" s="515">
        <f t="shared" si="615"/>
        <v>0</v>
      </c>
      <c r="JT323" s="515">
        <f t="shared" si="615"/>
        <v>0</v>
      </c>
      <c r="JU323" s="515">
        <f t="shared" si="615"/>
        <v>0</v>
      </c>
      <c r="JV323" s="515">
        <f t="shared" si="615"/>
        <v>0</v>
      </c>
      <c r="JW323" s="515">
        <f t="shared" si="615"/>
        <v>0</v>
      </c>
      <c r="JX323" s="515">
        <f t="shared" si="615"/>
        <v>0</v>
      </c>
      <c r="JY323" s="515">
        <f t="shared" si="615"/>
        <v>0</v>
      </c>
      <c r="JZ323" s="515">
        <f t="shared" si="615"/>
        <v>0</v>
      </c>
      <c r="KA323" s="515">
        <f t="shared" si="615"/>
        <v>0</v>
      </c>
      <c r="KB323" s="515">
        <f t="shared" si="615"/>
        <v>0</v>
      </c>
      <c r="KC323" s="515">
        <f t="shared" si="615"/>
        <v>0</v>
      </c>
      <c r="KD323" s="515">
        <f t="shared" si="615"/>
        <v>0</v>
      </c>
      <c r="KE323" s="515">
        <f t="shared" si="615"/>
        <v>0</v>
      </c>
      <c r="KF323" s="515">
        <f t="shared" si="615"/>
        <v>0</v>
      </c>
      <c r="KG323" s="515">
        <f t="shared" si="615"/>
        <v>0</v>
      </c>
      <c r="KH323" s="515">
        <f t="shared" si="615"/>
        <v>0</v>
      </c>
      <c r="KI323" s="515">
        <f t="shared" si="615"/>
        <v>0</v>
      </c>
      <c r="KJ323" s="515">
        <f t="shared" si="615"/>
        <v>0</v>
      </c>
      <c r="KK323" s="515">
        <f t="shared" si="615"/>
        <v>0</v>
      </c>
      <c r="KL323" s="515">
        <f t="shared" si="615"/>
        <v>0</v>
      </c>
      <c r="KM323" s="515">
        <f t="shared" si="615"/>
        <v>0</v>
      </c>
      <c r="KN323" s="515">
        <f t="shared" si="615"/>
        <v>0</v>
      </c>
      <c r="KO323" s="515">
        <f t="shared" si="615"/>
        <v>0</v>
      </c>
      <c r="KP323" s="515">
        <f t="shared" si="615"/>
        <v>0</v>
      </c>
      <c r="KQ323" s="515">
        <f t="shared" si="615"/>
        <v>0</v>
      </c>
      <c r="KR323" s="515">
        <f t="shared" si="615"/>
        <v>0</v>
      </c>
      <c r="KS323" s="515">
        <f t="shared" si="615"/>
        <v>0</v>
      </c>
      <c r="KT323" s="515">
        <f t="shared" si="615"/>
        <v>0</v>
      </c>
      <c r="KU323" s="515">
        <f t="shared" si="615"/>
        <v>0</v>
      </c>
      <c r="KV323" s="515">
        <f t="shared" si="615"/>
        <v>0</v>
      </c>
      <c r="KW323" s="515">
        <f t="shared" si="615"/>
        <v>0</v>
      </c>
      <c r="KX323" s="515">
        <f t="shared" si="615"/>
        <v>0</v>
      </c>
      <c r="KY323" s="515">
        <f t="shared" si="615"/>
        <v>0</v>
      </c>
      <c r="KZ323" s="515">
        <f t="shared" si="615"/>
        <v>0</v>
      </c>
      <c r="LA323" s="515">
        <f t="shared" si="615"/>
        <v>0</v>
      </c>
      <c r="LB323" s="515">
        <f t="shared" si="615"/>
        <v>0</v>
      </c>
      <c r="LC323" s="515">
        <f t="shared" si="615"/>
        <v>0</v>
      </c>
      <c r="LD323" s="515">
        <f t="shared" si="615"/>
        <v>0</v>
      </c>
      <c r="LE323" s="515">
        <f t="shared" si="615"/>
        <v>0</v>
      </c>
      <c r="LF323" s="515">
        <f t="shared" si="615"/>
        <v>0</v>
      </c>
      <c r="LG323" s="515">
        <f t="shared" si="615"/>
        <v>0</v>
      </c>
      <c r="LH323" s="515">
        <f t="shared" si="615"/>
        <v>0</v>
      </c>
      <c r="LI323" s="515">
        <f t="shared" si="615"/>
        <v>0</v>
      </c>
      <c r="LJ323" s="515">
        <f t="shared" si="615"/>
        <v>0</v>
      </c>
      <c r="LK323" s="515">
        <f t="shared" si="615"/>
        <v>0</v>
      </c>
      <c r="LL323" s="515">
        <f t="shared" ref="LL323:NK323" si="616">IF(LL$167=EOMONTH($D149,-1),SUMIFS($D314:$NK314,$D$167:$NK$167,"&gt;="&amp;EOMONTH($D149,$S149),$D$167:$NK$167,"&lt;"&amp;EOMONTH($D149,60))*-$AF149+SUMIFS($D314:$NK314,$D$167:$NK$167,"&gt;="&amp;EOMONTH($D149,60),$D$167:$NK$167,"&lt;"&amp;EOMONTH($D149,300))*-$AG149,0)</f>
        <v>0</v>
      </c>
      <c r="LM323" s="515">
        <f t="shared" si="616"/>
        <v>0</v>
      </c>
      <c r="LN323" s="515">
        <f t="shared" si="616"/>
        <v>0</v>
      </c>
      <c r="LO323" s="515">
        <f t="shared" si="616"/>
        <v>0</v>
      </c>
      <c r="LP323" s="515">
        <f t="shared" si="616"/>
        <v>0</v>
      </c>
      <c r="LQ323" s="515">
        <f t="shared" si="616"/>
        <v>0</v>
      </c>
      <c r="LR323" s="515">
        <f t="shared" si="616"/>
        <v>0</v>
      </c>
      <c r="LS323" s="515">
        <f t="shared" si="616"/>
        <v>0</v>
      </c>
      <c r="LT323" s="515">
        <f t="shared" si="616"/>
        <v>0</v>
      </c>
      <c r="LU323" s="515">
        <f t="shared" si="616"/>
        <v>0</v>
      </c>
      <c r="LV323" s="515">
        <f t="shared" si="616"/>
        <v>0</v>
      </c>
      <c r="LW323" s="515">
        <f t="shared" si="616"/>
        <v>0</v>
      </c>
      <c r="LX323" s="515">
        <f t="shared" si="616"/>
        <v>0</v>
      </c>
      <c r="LY323" s="515">
        <f t="shared" si="616"/>
        <v>0</v>
      </c>
      <c r="LZ323" s="515">
        <f t="shared" si="616"/>
        <v>0</v>
      </c>
      <c r="MA323" s="515">
        <f t="shared" si="616"/>
        <v>0</v>
      </c>
      <c r="MB323" s="515">
        <f t="shared" si="616"/>
        <v>0</v>
      </c>
      <c r="MC323" s="515">
        <f t="shared" si="616"/>
        <v>0</v>
      </c>
      <c r="MD323" s="515">
        <f t="shared" si="616"/>
        <v>0</v>
      </c>
      <c r="ME323" s="515">
        <f t="shared" si="616"/>
        <v>0</v>
      </c>
      <c r="MF323" s="515">
        <f t="shared" si="616"/>
        <v>0</v>
      </c>
      <c r="MG323" s="515">
        <f t="shared" si="616"/>
        <v>0</v>
      </c>
      <c r="MH323" s="515">
        <f t="shared" si="616"/>
        <v>0</v>
      </c>
      <c r="MI323" s="515">
        <f t="shared" si="616"/>
        <v>0</v>
      </c>
      <c r="MJ323" s="515">
        <f t="shared" si="616"/>
        <v>0</v>
      </c>
      <c r="MK323" s="515">
        <f t="shared" si="616"/>
        <v>0</v>
      </c>
      <c r="ML323" s="515">
        <f t="shared" si="616"/>
        <v>0</v>
      </c>
      <c r="MM323" s="515">
        <f t="shared" si="616"/>
        <v>0</v>
      </c>
      <c r="MN323" s="515">
        <f t="shared" si="616"/>
        <v>0</v>
      </c>
      <c r="MO323" s="515">
        <f t="shared" si="616"/>
        <v>0</v>
      </c>
      <c r="MP323" s="515">
        <f t="shared" si="616"/>
        <v>0</v>
      </c>
      <c r="MQ323" s="515">
        <f t="shared" si="616"/>
        <v>0</v>
      </c>
      <c r="MR323" s="515">
        <f t="shared" si="616"/>
        <v>0</v>
      </c>
      <c r="MS323" s="515">
        <f t="shared" si="616"/>
        <v>0</v>
      </c>
      <c r="MT323" s="515">
        <f t="shared" si="616"/>
        <v>0</v>
      </c>
      <c r="MU323" s="515">
        <f t="shared" si="616"/>
        <v>0</v>
      </c>
      <c r="MV323" s="515">
        <f t="shared" si="616"/>
        <v>0</v>
      </c>
      <c r="MW323" s="515">
        <f t="shared" si="616"/>
        <v>0</v>
      </c>
      <c r="MX323" s="515">
        <f t="shared" si="616"/>
        <v>0</v>
      </c>
      <c r="MY323" s="515">
        <f t="shared" si="616"/>
        <v>0</v>
      </c>
      <c r="MZ323" s="515">
        <f t="shared" si="616"/>
        <v>0</v>
      </c>
      <c r="NA323" s="515">
        <f t="shared" si="616"/>
        <v>0</v>
      </c>
      <c r="NB323" s="515">
        <f t="shared" si="616"/>
        <v>0</v>
      </c>
      <c r="NC323" s="515">
        <f t="shared" si="616"/>
        <v>0</v>
      </c>
      <c r="ND323" s="515">
        <f t="shared" si="616"/>
        <v>0</v>
      </c>
      <c r="NE323" s="515">
        <f t="shared" si="616"/>
        <v>0</v>
      </c>
      <c r="NF323" s="515">
        <f t="shared" si="616"/>
        <v>0</v>
      </c>
      <c r="NG323" s="515">
        <f t="shared" si="616"/>
        <v>0</v>
      </c>
      <c r="NH323" s="515">
        <f t="shared" si="616"/>
        <v>0</v>
      </c>
      <c r="NI323" s="515">
        <f t="shared" si="616"/>
        <v>0</v>
      </c>
      <c r="NJ323" s="515">
        <f t="shared" si="616"/>
        <v>0</v>
      </c>
      <c r="NK323" s="518">
        <f t="shared" si="616"/>
        <v>0</v>
      </c>
    </row>
    <row r="324" spans="1:375" s="384" customFormat="1" ht="13.8" x14ac:dyDescent="0.3">
      <c r="A324" s="517">
        <f t="shared" si="574"/>
        <v>0</v>
      </c>
      <c r="B324" s="421" t="s">
        <v>337</v>
      </c>
      <c r="C324" s="514" t="s">
        <v>341</v>
      </c>
      <c r="D324" s="515">
        <f t="shared" ref="D324:BO324" si="617">IF(D$167=EOMONTH($E149,$R149*(1-$O149)),-FV($AE149,ROUNDDOWN(YEARFRAC($D$167,D$167,1),0),,-($AC149*(1-$O149)+$AD149*$O149)*$B149,0),0)</f>
        <v>0</v>
      </c>
      <c r="E324" s="515">
        <f t="shared" si="617"/>
        <v>0</v>
      </c>
      <c r="F324" s="515">
        <f t="shared" si="617"/>
        <v>0</v>
      </c>
      <c r="G324" s="515">
        <f t="shared" si="617"/>
        <v>0</v>
      </c>
      <c r="H324" s="515">
        <f t="shared" si="617"/>
        <v>0</v>
      </c>
      <c r="I324" s="515">
        <f t="shared" si="617"/>
        <v>0</v>
      </c>
      <c r="J324" s="515">
        <f t="shared" si="617"/>
        <v>0</v>
      </c>
      <c r="K324" s="515">
        <f t="shared" si="617"/>
        <v>0</v>
      </c>
      <c r="L324" s="515">
        <f t="shared" si="617"/>
        <v>0</v>
      </c>
      <c r="M324" s="515">
        <f t="shared" si="617"/>
        <v>0</v>
      </c>
      <c r="N324" s="515">
        <f t="shared" si="617"/>
        <v>0</v>
      </c>
      <c r="O324" s="515">
        <f t="shared" si="617"/>
        <v>0</v>
      </c>
      <c r="P324" s="515">
        <f t="shared" si="617"/>
        <v>0</v>
      </c>
      <c r="Q324" s="515">
        <f t="shared" si="617"/>
        <v>0</v>
      </c>
      <c r="R324" s="515">
        <f t="shared" si="617"/>
        <v>0</v>
      </c>
      <c r="S324" s="515">
        <f t="shared" si="617"/>
        <v>0</v>
      </c>
      <c r="T324" s="515">
        <f t="shared" si="617"/>
        <v>0</v>
      </c>
      <c r="U324" s="515">
        <f t="shared" si="617"/>
        <v>0</v>
      </c>
      <c r="V324" s="515">
        <f t="shared" si="617"/>
        <v>0</v>
      </c>
      <c r="W324" s="515">
        <f t="shared" si="617"/>
        <v>0</v>
      </c>
      <c r="X324" s="515">
        <f t="shared" si="617"/>
        <v>0</v>
      </c>
      <c r="Y324" s="515">
        <f t="shared" si="617"/>
        <v>0</v>
      </c>
      <c r="Z324" s="515">
        <f t="shared" si="617"/>
        <v>0</v>
      </c>
      <c r="AA324" s="515">
        <f t="shared" si="617"/>
        <v>0</v>
      </c>
      <c r="AB324" s="515">
        <f t="shared" si="617"/>
        <v>0</v>
      </c>
      <c r="AC324" s="515">
        <f t="shared" si="617"/>
        <v>0</v>
      </c>
      <c r="AD324" s="515">
        <f t="shared" si="617"/>
        <v>0</v>
      </c>
      <c r="AE324" s="515">
        <f t="shared" si="617"/>
        <v>0</v>
      </c>
      <c r="AF324" s="515">
        <f t="shared" si="617"/>
        <v>0</v>
      </c>
      <c r="AG324" s="515">
        <f t="shared" si="617"/>
        <v>0</v>
      </c>
      <c r="AH324" s="515">
        <f t="shared" si="617"/>
        <v>0</v>
      </c>
      <c r="AI324" s="515">
        <f t="shared" si="617"/>
        <v>0</v>
      </c>
      <c r="AJ324" s="515">
        <f t="shared" si="617"/>
        <v>0</v>
      </c>
      <c r="AK324" s="515">
        <f t="shared" si="617"/>
        <v>0</v>
      </c>
      <c r="AL324" s="515">
        <f t="shared" si="617"/>
        <v>0</v>
      </c>
      <c r="AM324" s="515">
        <f t="shared" si="617"/>
        <v>0</v>
      </c>
      <c r="AN324" s="515">
        <f t="shared" si="617"/>
        <v>0</v>
      </c>
      <c r="AO324" s="515">
        <f t="shared" si="617"/>
        <v>0</v>
      </c>
      <c r="AP324" s="515">
        <f t="shared" si="617"/>
        <v>0</v>
      </c>
      <c r="AQ324" s="515">
        <f t="shared" si="617"/>
        <v>0</v>
      </c>
      <c r="AR324" s="515">
        <f t="shared" si="617"/>
        <v>0</v>
      </c>
      <c r="AS324" s="515">
        <f t="shared" si="617"/>
        <v>0</v>
      </c>
      <c r="AT324" s="515">
        <f t="shared" si="617"/>
        <v>0</v>
      </c>
      <c r="AU324" s="515">
        <f t="shared" si="617"/>
        <v>0</v>
      </c>
      <c r="AV324" s="515">
        <f t="shared" si="617"/>
        <v>0</v>
      </c>
      <c r="AW324" s="515">
        <f t="shared" si="617"/>
        <v>0</v>
      </c>
      <c r="AX324" s="515">
        <f t="shared" si="617"/>
        <v>0</v>
      </c>
      <c r="AY324" s="515">
        <f t="shared" si="617"/>
        <v>0</v>
      </c>
      <c r="AZ324" s="515">
        <f t="shared" si="617"/>
        <v>0</v>
      </c>
      <c r="BA324" s="515">
        <f t="shared" si="617"/>
        <v>0</v>
      </c>
      <c r="BB324" s="515">
        <f t="shared" si="617"/>
        <v>0</v>
      </c>
      <c r="BC324" s="515">
        <f t="shared" si="617"/>
        <v>0</v>
      </c>
      <c r="BD324" s="515">
        <f t="shared" si="617"/>
        <v>0</v>
      </c>
      <c r="BE324" s="515">
        <f t="shared" si="617"/>
        <v>0</v>
      </c>
      <c r="BF324" s="515">
        <f t="shared" si="617"/>
        <v>0</v>
      </c>
      <c r="BG324" s="515">
        <f t="shared" si="617"/>
        <v>0</v>
      </c>
      <c r="BH324" s="515">
        <f t="shared" si="617"/>
        <v>0</v>
      </c>
      <c r="BI324" s="515">
        <f t="shared" si="617"/>
        <v>0</v>
      </c>
      <c r="BJ324" s="515">
        <f t="shared" si="617"/>
        <v>0</v>
      </c>
      <c r="BK324" s="515">
        <f t="shared" si="617"/>
        <v>0</v>
      </c>
      <c r="BL324" s="515">
        <f t="shared" si="617"/>
        <v>0</v>
      </c>
      <c r="BM324" s="515">
        <f t="shared" si="617"/>
        <v>0</v>
      </c>
      <c r="BN324" s="515">
        <f t="shared" si="617"/>
        <v>0</v>
      </c>
      <c r="BO324" s="515">
        <f t="shared" si="617"/>
        <v>0</v>
      </c>
      <c r="BP324" s="515">
        <f t="shared" ref="BP324:EA324" si="618">IF(BP$167=EOMONTH($E149,$R149*(1-$O149)),-FV($AE149,ROUNDDOWN(YEARFRAC($D$167,BP$167,1),0),,-($AC149*(1-$O149)+$AD149*$O149)*$B149,0),0)</f>
        <v>0</v>
      </c>
      <c r="BQ324" s="515">
        <f t="shared" si="618"/>
        <v>0</v>
      </c>
      <c r="BR324" s="515">
        <f t="shared" si="618"/>
        <v>0</v>
      </c>
      <c r="BS324" s="515">
        <f t="shared" si="618"/>
        <v>0</v>
      </c>
      <c r="BT324" s="515">
        <f t="shared" si="618"/>
        <v>0</v>
      </c>
      <c r="BU324" s="515">
        <f t="shared" si="618"/>
        <v>0</v>
      </c>
      <c r="BV324" s="515">
        <f t="shared" si="618"/>
        <v>0</v>
      </c>
      <c r="BW324" s="515">
        <f t="shared" si="618"/>
        <v>0</v>
      </c>
      <c r="BX324" s="515">
        <f t="shared" si="618"/>
        <v>0</v>
      </c>
      <c r="BY324" s="515">
        <f t="shared" si="618"/>
        <v>0</v>
      </c>
      <c r="BZ324" s="515">
        <f t="shared" si="618"/>
        <v>0</v>
      </c>
      <c r="CA324" s="515">
        <f t="shared" si="618"/>
        <v>0</v>
      </c>
      <c r="CB324" s="515">
        <f t="shared" si="618"/>
        <v>0</v>
      </c>
      <c r="CC324" s="515">
        <f t="shared" si="618"/>
        <v>0</v>
      </c>
      <c r="CD324" s="515">
        <f t="shared" si="618"/>
        <v>0</v>
      </c>
      <c r="CE324" s="515">
        <f t="shared" si="618"/>
        <v>0</v>
      </c>
      <c r="CF324" s="515">
        <f t="shared" si="618"/>
        <v>0</v>
      </c>
      <c r="CG324" s="515">
        <f t="shared" si="618"/>
        <v>0</v>
      </c>
      <c r="CH324" s="515">
        <f t="shared" si="618"/>
        <v>0</v>
      </c>
      <c r="CI324" s="515">
        <f t="shared" si="618"/>
        <v>0</v>
      </c>
      <c r="CJ324" s="515">
        <f t="shared" si="618"/>
        <v>0</v>
      </c>
      <c r="CK324" s="515">
        <f t="shared" si="618"/>
        <v>0</v>
      </c>
      <c r="CL324" s="515">
        <f t="shared" si="618"/>
        <v>0</v>
      </c>
      <c r="CM324" s="515">
        <f t="shared" si="618"/>
        <v>0</v>
      </c>
      <c r="CN324" s="515">
        <f t="shared" si="618"/>
        <v>0</v>
      </c>
      <c r="CO324" s="515">
        <f t="shared" si="618"/>
        <v>0</v>
      </c>
      <c r="CP324" s="515">
        <f t="shared" si="618"/>
        <v>0</v>
      </c>
      <c r="CQ324" s="515">
        <f t="shared" si="618"/>
        <v>0</v>
      </c>
      <c r="CR324" s="515">
        <f t="shared" si="618"/>
        <v>0</v>
      </c>
      <c r="CS324" s="515">
        <f t="shared" si="618"/>
        <v>0</v>
      </c>
      <c r="CT324" s="515">
        <f t="shared" si="618"/>
        <v>0</v>
      </c>
      <c r="CU324" s="515">
        <f t="shared" si="618"/>
        <v>0</v>
      </c>
      <c r="CV324" s="515">
        <f t="shared" si="618"/>
        <v>0</v>
      </c>
      <c r="CW324" s="515">
        <f t="shared" si="618"/>
        <v>0</v>
      </c>
      <c r="CX324" s="515">
        <f t="shared" si="618"/>
        <v>0</v>
      </c>
      <c r="CY324" s="515">
        <f t="shared" si="618"/>
        <v>0</v>
      </c>
      <c r="CZ324" s="515">
        <f t="shared" si="618"/>
        <v>0</v>
      </c>
      <c r="DA324" s="515">
        <f t="shared" si="618"/>
        <v>0</v>
      </c>
      <c r="DB324" s="515">
        <f t="shared" si="618"/>
        <v>0</v>
      </c>
      <c r="DC324" s="515">
        <f t="shared" si="618"/>
        <v>0</v>
      </c>
      <c r="DD324" s="515">
        <f t="shared" si="618"/>
        <v>0</v>
      </c>
      <c r="DE324" s="515">
        <f t="shared" si="618"/>
        <v>0</v>
      </c>
      <c r="DF324" s="515">
        <f t="shared" si="618"/>
        <v>0</v>
      </c>
      <c r="DG324" s="515">
        <f t="shared" si="618"/>
        <v>0</v>
      </c>
      <c r="DH324" s="515">
        <f t="shared" si="618"/>
        <v>0</v>
      </c>
      <c r="DI324" s="515">
        <f t="shared" si="618"/>
        <v>0</v>
      </c>
      <c r="DJ324" s="515">
        <f t="shared" si="618"/>
        <v>0</v>
      </c>
      <c r="DK324" s="515">
        <f t="shared" si="618"/>
        <v>0</v>
      </c>
      <c r="DL324" s="515">
        <f t="shared" si="618"/>
        <v>0</v>
      </c>
      <c r="DM324" s="515">
        <f t="shared" si="618"/>
        <v>0</v>
      </c>
      <c r="DN324" s="515">
        <f t="shared" si="618"/>
        <v>0</v>
      </c>
      <c r="DO324" s="515">
        <f t="shared" si="618"/>
        <v>0</v>
      </c>
      <c r="DP324" s="515">
        <f t="shared" si="618"/>
        <v>0</v>
      </c>
      <c r="DQ324" s="515">
        <f t="shared" si="618"/>
        <v>0</v>
      </c>
      <c r="DR324" s="515">
        <f t="shared" si="618"/>
        <v>0</v>
      </c>
      <c r="DS324" s="515">
        <f t="shared" si="618"/>
        <v>0</v>
      </c>
      <c r="DT324" s="515">
        <f t="shared" si="618"/>
        <v>0</v>
      </c>
      <c r="DU324" s="515">
        <f t="shared" si="618"/>
        <v>0</v>
      </c>
      <c r="DV324" s="515">
        <f t="shared" si="618"/>
        <v>0</v>
      </c>
      <c r="DW324" s="515">
        <f t="shared" si="618"/>
        <v>0</v>
      </c>
      <c r="DX324" s="515">
        <f t="shared" si="618"/>
        <v>0</v>
      </c>
      <c r="DY324" s="515">
        <f t="shared" si="618"/>
        <v>0</v>
      </c>
      <c r="DZ324" s="515">
        <f t="shared" si="618"/>
        <v>0</v>
      </c>
      <c r="EA324" s="515">
        <f t="shared" si="618"/>
        <v>0</v>
      </c>
      <c r="EB324" s="515">
        <f t="shared" ref="EB324:GM324" si="619">IF(EB$167=EOMONTH($E149,$R149*(1-$O149)),-FV($AE149,ROUNDDOWN(YEARFRAC($D$167,EB$167,1),0),,-($AC149*(1-$O149)+$AD149*$O149)*$B149,0),0)</f>
        <v>0</v>
      </c>
      <c r="EC324" s="515">
        <f t="shared" si="619"/>
        <v>0</v>
      </c>
      <c r="ED324" s="515">
        <f t="shared" si="619"/>
        <v>0</v>
      </c>
      <c r="EE324" s="515">
        <f t="shared" si="619"/>
        <v>0</v>
      </c>
      <c r="EF324" s="515">
        <f t="shared" si="619"/>
        <v>0</v>
      </c>
      <c r="EG324" s="515">
        <f t="shared" si="619"/>
        <v>0</v>
      </c>
      <c r="EH324" s="515">
        <f t="shared" si="619"/>
        <v>0</v>
      </c>
      <c r="EI324" s="515">
        <f t="shared" si="619"/>
        <v>0</v>
      </c>
      <c r="EJ324" s="515">
        <f t="shared" si="619"/>
        <v>0</v>
      </c>
      <c r="EK324" s="515">
        <f t="shared" si="619"/>
        <v>0</v>
      </c>
      <c r="EL324" s="515">
        <f t="shared" si="619"/>
        <v>0</v>
      </c>
      <c r="EM324" s="515">
        <f t="shared" si="619"/>
        <v>0</v>
      </c>
      <c r="EN324" s="515">
        <f t="shared" si="619"/>
        <v>0</v>
      </c>
      <c r="EO324" s="515">
        <f t="shared" si="619"/>
        <v>0</v>
      </c>
      <c r="EP324" s="515">
        <f t="shared" si="619"/>
        <v>0</v>
      </c>
      <c r="EQ324" s="515">
        <f t="shared" si="619"/>
        <v>0</v>
      </c>
      <c r="ER324" s="515">
        <f t="shared" si="619"/>
        <v>0</v>
      </c>
      <c r="ES324" s="515">
        <f t="shared" si="619"/>
        <v>0</v>
      </c>
      <c r="ET324" s="515">
        <f t="shared" si="619"/>
        <v>0</v>
      </c>
      <c r="EU324" s="515">
        <f t="shared" si="619"/>
        <v>0</v>
      </c>
      <c r="EV324" s="515">
        <f t="shared" si="619"/>
        <v>0</v>
      </c>
      <c r="EW324" s="515">
        <f t="shared" si="619"/>
        <v>0</v>
      </c>
      <c r="EX324" s="515">
        <f t="shared" si="619"/>
        <v>0</v>
      </c>
      <c r="EY324" s="515">
        <f t="shared" si="619"/>
        <v>0</v>
      </c>
      <c r="EZ324" s="515">
        <f t="shared" si="619"/>
        <v>0</v>
      </c>
      <c r="FA324" s="515">
        <f t="shared" si="619"/>
        <v>0</v>
      </c>
      <c r="FB324" s="515">
        <f t="shared" si="619"/>
        <v>0</v>
      </c>
      <c r="FC324" s="515">
        <f t="shared" si="619"/>
        <v>0</v>
      </c>
      <c r="FD324" s="515">
        <f t="shared" si="619"/>
        <v>0</v>
      </c>
      <c r="FE324" s="515">
        <f t="shared" si="619"/>
        <v>0</v>
      </c>
      <c r="FF324" s="515">
        <f t="shared" si="619"/>
        <v>0</v>
      </c>
      <c r="FG324" s="515">
        <f t="shared" si="619"/>
        <v>0</v>
      </c>
      <c r="FH324" s="515">
        <f t="shared" si="619"/>
        <v>0</v>
      </c>
      <c r="FI324" s="515">
        <f t="shared" si="619"/>
        <v>0</v>
      </c>
      <c r="FJ324" s="515">
        <f t="shared" si="619"/>
        <v>0</v>
      </c>
      <c r="FK324" s="515">
        <f t="shared" si="619"/>
        <v>0</v>
      </c>
      <c r="FL324" s="515">
        <f t="shared" si="619"/>
        <v>0</v>
      </c>
      <c r="FM324" s="515">
        <f t="shared" si="619"/>
        <v>0</v>
      </c>
      <c r="FN324" s="515">
        <f t="shared" si="619"/>
        <v>0</v>
      </c>
      <c r="FO324" s="515">
        <f t="shared" si="619"/>
        <v>0</v>
      </c>
      <c r="FP324" s="515">
        <f t="shared" si="619"/>
        <v>0</v>
      </c>
      <c r="FQ324" s="515">
        <f t="shared" si="619"/>
        <v>0</v>
      </c>
      <c r="FR324" s="515">
        <f t="shared" si="619"/>
        <v>0</v>
      </c>
      <c r="FS324" s="515">
        <f t="shared" si="619"/>
        <v>0</v>
      </c>
      <c r="FT324" s="515">
        <f t="shared" si="619"/>
        <v>0</v>
      </c>
      <c r="FU324" s="515">
        <f t="shared" si="619"/>
        <v>0</v>
      </c>
      <c r="FV324" s="515">
        <f t="shared" si="619"/>
        <v>0</v>
      </c>
      <c r="FW324" s="515">
        <f t="shared" si="619"/>
        <v>0</v>
      </c>
      <c r="FX324" s="515">
        <f t="shared" si="619"/>
        <v>0</v>
      </c>
      <c r="FY324" s="515">
        <f t="shared" si="619"/>
        <v>0</v>
      </c>
      <c r="FZ324" s="515">
        <f t="shared" si="619"/>
        <v>0</v>
      </c>
      <c r="GA324" s="515">
        <f t="shared" si="619"/>
        <v>0</v>
      </c>
      <c r="GB324" s="515">
        <f t="shared" si="619"/>
        <v>0</v>
      </c>
      <c r="GC324" s="515">
        <f t="shared" si="619"/>
        <v>0</v>
      </c>
      <c r="GD324" s="515">
        <f t="shared" si="619"/>
        <v>0</v>
      </c>
      <c r="GE324" s="515">
        <f t="shared" si="619"/>
        <v>0</v>
      </c>
      <c r="GF324" s="515">
        <f t="shared" si="619"/>
        <v>0</v>
      </c>
      <c r="GG324" s="515">
        <f t="shared" si="619"/>
        <v>0</v>
      </c>
      <c r="GH324" s="515">
        <f t="shared" si="619"/>
        <v>0</v>
      </c>
      <c r="GI324" s="515">
        <f t="shared" si="619"/>
        <v>0</v>
      </c>
      <c r="GJ324" s="515">
        <f t="shared" si="619"/>
        <v>0</v>
      </c>
      <c r="GK324" s="515">
        <f t="shared" si="619"/>
        <v>0</v>
      </c>
      <c r="GL324" s="515">
        <f t="shared" si="619"/>
        <v>0</v>
      </c>
      <c r="GM324" s="515">
        <f t="shared" si="619"/>
        <v>0</v>
      </c>
      <c r="GN324" s="515">
        <f t="shared" ref="GN324:IY324" si="620">IF(GN$167=EOMONTH($E149,$R149*(1-$O149)),-FV($AE149,ROUNDDOWN(YEARFRAC($D$167,GN$167,1),0),,-($AC149*(1-$O149)+$AD149*$O149)*$B149,0),0)</f>
        <v>0</v>
      </c>
      <c r="GO324" s="515">
        <f t="shared" si="620"/>
        <v>0</v>
      </c>
      <c r="GP324" s="515">
        <f t="shared" si="620"/>
        <v>0</v>
      </c>
      <c r="GQ324" s="515">
        <f t="shared" si="620"/>
        <v>0</v>
      </c>
      <c r="GR324" s="515">
        <f t="shared" si="620"/>
        <v>0</v>
      </c>
      <c r="GS324" s="515">
        <f t="shared" si="620"/>
        <v>0</v>
      </c>
      <c r="GT324" s="515">
        <f t="shared" si="620"/>
        <v>0</v>
      </c>
      <c r="GU324" s="515">
        <f t="shared" si="620"/>
        <v>0</v>
      </c>
      <c r="GV324" s="515">
        <f t="shared" si="620"/>
        <v>0</v>
      </c>
      <c r="GW324" s="515">
        <f t="shared" si="620"/>
        <v>0</v>
      </c>
      <c r="GX324" s="515">
        <f t="shared" si="620"/>
        <v>0</v>
      </c>
      <c r="GY324" s="515">
        <f t="shared" si="620"/>
        <v>0</v>
      </c>
      <c r="GZ324" s="515">
        <f t="shared" si="620"/>
        <v>0</v>
      </c>
      <c r="HA324" s="515">
        <f t="shared" si="620"/>
        <v>0</v>
      </c>
      <c r="HB324" s="515">
        <f t="shared" si="620"/>
        <v>0</v>
      </c>
      <c r="HC324" s="515">
        <f t="shared" si="620"/>
        <v>0</v>
      </c>
      <c r="HD324" s="515">
        <f t="shared" si="620"/>
        <v>0</v>
      </c>
      <c r="HE324" s="515">
        <f t="shared" si="620"/>
        <v>0</v>
      </c>
      <c r="HF324" s="515">
        <f t="shared" si="620"/>
        <v>0</v>
      </c>
      <c r="HG324" s="515">
        <f t="shared" si="620"/>
        <v>0</v>
      </c>
      <c r="HH324" s="515">
        <f t="shared" si="620"/>
        <v>0</v>
      </c>
      <c r="HI324" s="515">
        <f t="shared" si="620"/>
        <v>0</v>
      </c>
      <c r="HJ324" s="515">
        <f t="shared" si="620"/>
        <v>0</v>
      </c>
      <c r="HK324" s="515">
        <f t="shared" si="620"/>
        <v>0</v>
      </c>
      <c r="HL324" s="515">
        <f t="shared" si="620"/>
        <v>0</v>
      </c>
      <c r="HM324" s="515">
        <f t="shared" si="620"/>
        <v>0</v>
      </c>
      <c r="HN324" s="515">
        <f t="shared" si="620"/>
        <v>0</v>
      </c>
      <c r="HO324" s="515">
        <f t="shared" si="620"/>
        <v>0</v>
      </c>
      <c r="HP324" s="515">
        <f t="shared" si="620"/>
        <v>0</v>
      </c>
      <c r="HQ324" s="515">
        <f t="shared" si="620"/>
        <v>0</v>
      </c>
      <c r="HR324" s="515">
        <f t="shared" si="620"/>
        <v>0</v>
      </c>
      <c r="HS324" s="515">
        <f t="shared" si="620"/>
        <v>0</v>
      </c>
      <c r="HT324" s="515">
        <f t="shared" si="620"/>
        <v>0</v>
      </c>
      <c r="HU324" s="515">
        <f t="shared" si="620"/>
        <v>0</v>
      </c>
      <c r="HV324" s="515">
        <f t="shared" si="620"/>
        <v>0</v>
      </c>
      <c r="HW324" s="515">
        <f t="shared" si="620"/>
        <v>0</v>
      </c>
      <c r="HX324" s="515">
        <f t="shared" si="620"/>
        <v>0</v>
      </c>
      <c r="HY324" s="515">
        <f t="shared" si="620"/>
        <v>0</v>
      </c>
      <c r="HZ324" s="515">
        <f t="shared" si="620"/>
        <v>0</v>
      </c>
      <c r="IA324" s="515">
        <f t="shared" si="620"/>
        <v>0</v>
      </c>
      <c r="IB324" s="515">
        <f t="shared" si="620"/>
        <v>0</v>
      </c>
      <c r="IC324" s="515">
        <f t="shared" si="620"/>
        <v>0</v>
      </c>
      <c r="ID324" s="515">
        <f t="shared" si="620"/>
        <v>0</v>
      </c>
      <c r="IE324" s="515">
        <f t="shared" si="620"/>
        <v>0</v>
      </c>
      <c r="IF324" s="515">
        <f t="shared" si="620"/>
        <v>0</v>
      </c>
      <c r="IG324" s="515">
        <f t="shared" si="620"/>
        <v>0</v>
      </c>
      <c r="IH324" s="515">
        <f t="shared" si="620"/>
        <v>0</v>
      </c>
      <c r="II324" s="515">
        <f t="shared" si="620"/>
        <v>0</v>
      </c>
      <c r="IJ324" s="515">
        <f t="shared" si="620"/>
        <v>0</v>
      </c>
      <c r="IK324" s="515">
        <f t="shared" si="620"/>
        <v>0</v>
      </c>
      <c r="IL324" s="515">
        <f t="shared" si="620"/>
        <v>0</v>
      </c>
      <c r="IM324" s="515">
        <f t="shared" si="620"/>
        <v>0</v>
      </c>
      <c r="IN324" s="515">
        <f t="shared" si="620"/>
        <v>0</v>
      </c>
      <c r="IO324" s="515">
        <f t="shared" si="620"/>
        <v>0</v>
      </c>
      <c r="IP324" s="515">
        <f t="shared" si="620"/>
        <v>0</v>
      </c>
      <c r="IQ324" s="515">
        <f t="shared" si="620"/>
        <v>0</v>
      </c>
      <c r="IR324" s="515">
        <f t="shared" si="620"/>
        <v>0</v>
      </c>
      <c r="IS324" s="515">
        <f t="shared" si="620"/>
        <v>0</v>
      </c>
      <c r="IT324" s="515">
        <f t="shared" si="620"/>
        <v>0</v>
      </c>
      <c r="IU324" s="515">
        <f t="shared" si="620"/>
        <v>0</v>
      </c>
      <c r="IV324" s="515">
        <f t="shared" si="620"/>
        <v>0</v>
      </c>
      <c r="IW324" s="515">
        <f t="shared" si="620"/>
        <v>0</v>
      </c>
      <c r="IX324" s="515">
        <f t="shared" si="620"/>
        <v>0</v>
      </c>
      <c r="IY324" s="515">
        <f t="shared" si="620"/>
        <v>0</v>
      </c>
      <c r="IZ324" s="515">
        <f t="shared" ref="IZ324:LK324" si="621">IF(IZ$167=EOMONTH($E149,$R149*(1-$O149)),-FV($AE149,ROUNDDOWN(YEARFRAC($D$167,IZ$167,1),0),,-($AC149*(1-$O149)+$AD149*$O149)*$B149,0),0)</f>
        <v>0</v>
      </c>
      <c r="JA324" s="515">
        <f t="shared" si="621"/>
        <v>0</v>
      </c>
      <c r="JB324" s="515">
        <f t="shared" si="621"/>
        <v>0</v>
      </c>
      <c r="JC324" s="515">
        <f t="shared" si="621"/>
        <v>0</v>
      </c>
      <c r="JD324" s="515">
        <f t="shared" si="621"/>
        <v>0</v>
      </c>
      <c r="JE324" s="515">
        <f t="shared" si="621"/>
        <v>0</v>
      </c>
      <c r="JF324" s="515">
        <f t="shared" si="621"/>
        <v>0</v>
      </c>
      <c r="JG324" s="515">
        <f t="shared" si="621"/>
        <v>0</v>
      </c>
      <c r="JH324" s="515">
        <f t="shared" si="621"/>
        <v>0</v>
      </c>
      <c r="JI324" s="515">
        <f t="shared" si="621"/>
        <v>0</v>
      </c>
      <c r="JJ324" s="515">
        <f t="shared" si="621"/>
        <v>0</v>
      </c>
      <c r="JK324" s="515">
        <f t="shared" si="621"/>
        <v>0</v>
      </c>
      <c r="JL324" s="515">
        <f t="shared" si="621"/>
        <v>0</v>
      </c>
      <c r="JM324" s="515">
        <f t="shared" si="621"/>
        <v>0</v>
      </c>
      <c r="JN324" s="515">
        <f t="shared" si="621"/>
        <v>0</v>
      </c>
      <c r="JO324" s="515">
        <f t="shared" si="621"/>
        <v>0</v>
      </c>
      <c r="JP324" s="515">
        <f t="shared" si="621"/>
        <v>0</v>
      </c>
      <c r="JQ324" s="515">
        <f t="shared" si="621"/>
        <v>0</v>
      </c>
      <c r="JR324" s="515">
        <f t="shared" si="621"/>
        <v>0</v>
      </c>
      <c r="JS324" s="515">
        <f t="shared" si="621"/>
        <v>0</v>
      </c>
      <c r="JT324" s="515">
        <f t="shared" si="621"/>
        <v>0</v>
      </c>
      <c r="JU324" s="515">
        <f t="shared" si="621"/>
        <v>0</v>
      </c>
      <c r="JV324" s="515">
        <f t="shared" si="621"/>
        <v>0</v>
      </c>
      <c r="JW324" s="515">
        <f t="shared" si="621"/>
        <v>0</v>
      </c>
      <c r="JX324" s="515">
        <f t="shared" si="621"/>
        <v>0</v>
      </c>
      <c r="JY324" s="515">
        <f t="shared" si="621"/>
        <v>0</v>
      </c>
      <c r="JZ324" s="515">
        <f t="shared" si="621"/>
        <v>0</v>
      </c>
      <c r="KA324" s="515">
        <f t="shared" si="621"/>
        <v>0</v>
      </c>
      <c r="KB324" s="515">
        <f t="shared" si="621"/>
        <v>0</v>
      </c>
      <c r="KC324" s="515">
        <f t="shared" si="621"/>
        <v>0</v>
      </c>
      <c r="KD324" s="515">
        <f t="shared" si="621"/>
        <v>0</v>
      </c>
      <c r="KE324" s="515">
        <f t="shared" si="621"/>
        <v>0</v>
      </c>
      <c r="KF324" s="515">
        <f t="shared" si="621"/>
        <v>0</v>
      </c>
      <c r="KG324" s="515">
        <f t="shared" si="621"/>
        <v>0</v>
      </c>
      <c r="KH324" s="515">
        <f t="shared" si="621"/>
        <v>0</v>
      </c>
      <c r="KI324" s="515">
        <f t="shared" si="621"/>
        <v>0</v>
      </c>
      <c r="KJ324" s="515">
        <f t="shared" si="621"/>
        <v>0</v>
      </c>
      <c r="KK324" s="515">
        <f t="shared" si="621"/>
        <v>0</v>
      </c>
      <c r="KL324" s="515">
        <f t="shared" si="621"/>
        <v>0</v>
      </c>
      <c r="KM324" s="515">
        <f t="shared" si="621"/>
        <v>0</v>
      </c>
      <c r="KN324" s="515">
        <f t="shared" si="621"/>
        <v>0</v>
      </c>
      <c r="KO324" s="515">
        <f t="shared" si="621"/>
        <v>0</v>
      </c>
      <c r="KP324" s="515">
        <f t="shared" si="621"/>
        <v>0</v>
      </c>
      <c r="KQ324" s="515">
        <f t="shared" si="621"/>
        <v>0</v>
      </c>
      <c r="KR324" s="515">
        <f t="shared" si="621"/>
        <v>0</v>
      </c>
      <c r="KS324" s="515">
        <f t="shared" si="621"/>
        <v>0</v>
      </c>
      <c r="KT324" s="515">
        <f t="shared" si="621"/>
        <v>0</v>
      </c>
      <c r="KU324" s="515">
        <f t="shared" si="621"/>
        <v>0</v>
      </c>
      <c r="KV324" s="515">
        <f t="shared" si="621"/>
        <v>0</v>
      </c>
      <c r="KW324" s="515">
        <f t="shared" si="621"/>
        <v>0</v>
      </c>
      <c r="KX324" s="515">
        <f t="shared" si="621"/>
        <v>0</v>
      </c>
      <c r="KY324" s="515">
        <f t="shared" si="621"/>
        <v>0</v>
      </c>
      <c r="KZ324" s="515">
        <f t="shared" si="621"/>
        <v>0</v>
      </c>
      <c r="LA324" s="515">
        <f t="shared" si="621"/>
        <v>0</v>
      </c>
      <c r="LB324" s="515">
        <f t="shared" si="621"/>
        <v>0</v>
      </c>
      <c r="LC324" s="515">
        <f t="shared" si="621"/>
        <v>0</v>
      </c>
      <c r="LD324" s="515">
        <f t="shared" si="621"/>
        <v>0</v>
      </c>
      <c r="LE324" s="515">
        <f t="shared" si="621"/>
        <v>0</v>
      </c>
      <c r="LF324" s="515">
        <f t="shared" si="621"/>
        <v>0</v>
      </c>
      <c r="LG324" s="515">
        <f t="shared" si="621"/>
        <v>0</v>
      </c>
      <c r="LH324" s="515">
        <f t="shared" si="621"/>
        <v>0</v>
      </c>
      <c r="LI324" s="515">
        <f t="shared" si="621"/>
        <v>0</v>
      </c>
      <c r="LJ324" s="515">
        <f t="shared" si="621"/>
        <v>0</v>
      </c>
      <c r="LK324" s="515">
        <f t="shared" si="621"/>
        <v>0</v>
      </c>
      <c r="LL324" s="515">
        <f t="shared" ref="LL324:NK324" si="622">IF(LL$167=EOMONTH($E149,$R149*(1-$O149)),-FV($AE149,ROUNDDOWN(YEARFRAC($D$167,LL$167,1),0),,-($AC149*(1-$O149)+$AD149*$O149)*$B149,0),0)</f>
        <v>0</v>
      </c>
      <c r="LM324" s="515">
        <f t="shared" si="622"/>
        <v>0</v>
      </c>
      <c r="LN324" s="515">
        <f t="shared" si="622"/>
        <v>0</v>
      </c>
      <c r="LO324" s="515">
        <f t="shared" si="622"/>
        <v>0</v>
      </c>
      <c r="LP324" s="515">
        <f t="shared" si="622"/>
        <v>0</v>
      </c>
      <c r="LQ324" s="515">
        <f t="shared" si="622"/>
        <v>0</v>
      </c>
      <c r="LR324" s="515">
        <f t="shared" si="622"/>
        <v>0</v>
      </c>
      <c r="LS324" s="515">
        <f t="shared" si="622"/>
        <v>0</v>
      </c>
      <c r="LT324" s="515">
        <f t="shared" si="622"/>
        <v>0</v>
      </c>
      <c r="LU324" s="515">
        <f t="shared" si="622"/>
        <v>0</v>
      </c>
      <c r="LV324" s="515">
        <f t="shared" si="622"/>
        <v>0</v>
      </c>
      <c r="LW324" s="515">
        <f t="shared" si="622"/>
        <v>0</v>
      </c>
      <c r="LX324" s="515">
        <f t="shared" si="622"/>
        <v>0</v>
      </c>
      <c r="LY324" s="515">
        <f t="shared" si="622"/>
        <v>0</v>
      </c>
      <c r="LZ324" s="515">
        <f t="shared" si="622"/>
        <v>0</v>
      </c>
      <c r="MA324" s="515">
        <f t="shared" si="622"/>
        <v>0</v>
      </c>
      <c r="MB324" s="515">
        <f t="shared" si="622"/>
        <v>0</v>
      </c>
      <c r="MC324" s="515">
        <f t="shared" si="622"/>
        <v>0</v>
      </c>
      <c r="MD324" s="515">
        <f t="shared" si="622"/>
        <v>0</v>
      </c>
      <c r="ME324" s="515">
        <f t="shared" si="622"/>
        <v>0</v>
      </c>
      <c r="MF324" s="515">
        <f t="shared" si="622"/>
        <v>0</v>
      </c>
      <c r="MG324" s="515">
        <f t="shared" si="622"/>
        <v>0</v>
      </c>
      <c r="MH324" s="515">
        <f t="shared" si="622"/>
        <v>0</v>
      </c>
      <c r="MI324" s="515">
        <f t="shared" si="622"/>
        <v>0</v>
      </c>
      <c r="MJ324" s="515">
        <f t="shared" si="622"/>
        <v>0</v>
      </c>
      <c r="MK324" s="515">
        <f t="shared" si="622"/>
        <v>0</v>
      </c>
      <c r="ML324" s="515">
        <f t="shared" si="622"/>
        <v>0</v>
      </c>
      <c r="MM324" s="515">
        <f t="shared" si="622"/>
        <v>0</v>
      </c>
      <c r="MN324" s="515">
        <f t="shared" si="622"/>
        <v>0</v>
      </c>
      <c r="MO324" s="515">
        <f t="shared" si="622"/>
        <v>0</v>
      </c>
      <c r="MP324" s="515">
        <f t="shared" si="622"/>
        <v>0</v>
      </c>
      <c r="MQ324" s="515">
        <f t="shared" si="622"/>
        <v>0</v>
      </c>
      <c r="MR324" s="515">
        <f t="shared" si="622"/>
        <v>0</v>
      </c>
      <c r="MS324" s="515">
        <f t="shared" si="622"/>
        <v>0</v>
      </c>
      <c r="MT324" s="515">
        <f t="shared" si="622"/>
        <v>0</v>
      </c>
      <c r="MU324" s="515">
        <f t="shared" si="622"/>
        <v>0</v>
      </c>
      <c r="MV324" s="515">
        <f t="shared" si="622"/>
        <v>0</v>
      </c>
      <c r="MW324" s="515">
        <f t="shared" si="622"/>
        <v>0</v>
      </c>
      <c r="MX324" s="515">
        <f t="shared" si="622"/>
        <v>0</v>
      </c>
      <c r="MY324" s="515">
        <f t="shared" si="622"/>
        <v>0</v>
      </c>
      <c r="MZ324" s="515">
        <f t="shared" si="622"/>
        <v>0</v>
      </c>
      <c r="NA324" s="515">
        <f t="shared" si="622"/>
        <v>0</v>
      </c>
      <c r="NB324" s="515">
        <f t="shared" si="622"/>
        <v>0</v>
      </c>
      <c r="NC324" s="515">
        <f t="shared" si="622"/>
        <v>0</v>
      </c>
      <c r="ND324" s="515">
        <f t="shared" si="622"/>
        <v>0</v>
      </c>
      <c r="NE324" s="515">
        <f t="shared" si="622"/>
        <v>0</v>
      </c>
      <c r="NF324" s="515">
        <f t="shared" si="622"/>
        <v>0</v>
      </c>
      <c r="NG324" s="515">
        <f t="shared" si="622"/>
        <v>0</v>
      </c>
      <c r="NH324" s="515">
        <f t="shared" si="622"/>
        <v>0</v>
      </c>
      <c r="NI324" s="515">
        <f t="shared" si="622"/>
        <v>0</v>
      </c>
      <c r="NJ324" s="515">
        <f t="shared" si="622"/>
        <v>0</v>
      </c>
      <c r="NK324" s="518">
        <f t="shared" si="622"/>
        <v>0</v>
      </c>
    </row>
    <row r="325" spans="1:375" s="384" customFormat="1" ht="13.8" x14ac:dyDescent="0.3">
      <c r="A325" s="517">
        <f t="shared" si="574"/>
        <v>0</v>
      </c>
      <c r="B325" s="421" t="s">
        <v>339</v>
      </c>
      <c r="C325" s="514" t="s">
        <v>342</v>
      </c>
      <c r="D325" s="515">
        <f t="shared" ref="D325:BO325" si="623">IF(D$167=EOMONTH($E149,$R149*(1-$O149)),SUMIFS($D318:$NK318,$D$167:$NK$167,"&gt;"&amp;EOMONTH($E149,$R149*(1-$O149)+$S149*(1-$O149)+$T149*$O149),$D$167:$NK$167,"&lt;="&amp;EOMONTH($E149,$R149*(1-$O149)+60))*-($AF149*(1-$O149)+$AH149*$O149)+SUMIFS($D318:$NK318,$D$167:$NK$167,"&gt;"&amp;EOMONTH($E149,$R149*(1-$O149)+60),$D$167:$NK$167,"&lt;="&amp;EOMONTH($E149,$R149*(1-$O149)+300))*-($AG149*(1-$O149)+$AI149*$O149),0)</f>
        <v>0</v>
      </c>
      <c r="E325" s="515">
        <f t="shared" si="623"/>
        <v>0</v>
      </c>
      <c r="F325" s="515">
        <f t="shared" si="623"/>
        <v>0</v>
      </c>
      <c r="G325" s="515">
        <f t="shared" si="623"/>
        <v>0</v>
      </c>
      <c r="H325" s="515">
        <f t="shared" si="623"/>
        <v>0</v>
      </c>
      <c r="I325" s="515">
        <f t="shared" si="623"/>
        <v>0</v>
      </c>
      <c r="J325" s="515">
        <f t="shared" si="623"/>
        <v>0</v>
      </c>
      <c r="K325" s="515">
        <f t="shared" si="623"/>
        <v>0</v>
      </c>
      <c r="L325" s="515">
        <f t="shared" si="623"/>
        <v>0</v>
      </c>
      <c r="M325" s="515">
        <f t="shared" si="623"/>
        <v>0</v>
      </c>
      <c r="N325" s="515">
        <f t="shared" si="623"/>
        <v>0</v>
      </c>
      <c r="O325" s="515">
        <f t="shared" si="623"/>
        <v>0</v>
      </c>
      <c r="P325" s="515">
        <f t="shared" si="623"/>
        <v>0</v>
      </c>
      <c r="Q325" s="515">
        <f t="shared" si="623"/>
        <v>0</v>
      </c>
      <c r="R325" s="515">
        <f t="shared" si="623"/>
        <v>0</v>
      </c>
      <c r="S325" s="515">
        <f t="shared" si="623"/>
        <v>0</v>
      </c>
      <c r="T325" s="515">
        <f t="shared" si="623"/>
        <v>0</v>
      </c>
      <c r="U325" s="515">
        <f t="shared" si="623"/>
        <v>0</v>
      </c>
      <c r="V325" s="515">
        <f t="shared" si="623"/>
        <v>0</v>
      </c>
      <c r="W325" s="515">
        <f t="shared" si="623"/>
        <v>0</v>
      </c>
      <c r="X325" s="515">
        <f t="shared" si="623"/>
        <v>0</v>
      </c>
      <c r="Y325" s="515">
        <f t="shared" si="623"/>
        <v>0</v>
      </c>
      <c r="Z325" s="515">
        <f t="shared" si="623"/>
        <v>0</v>
      </c>
      <c r="AA325" s="515">
        <f t="shared" si="623"/>
        <v>0</v>
      </c>
      <c r="AB325" s="515">
        <f t="shared" si="623"/>
        <v>0</v>
      </c>
      <c r="AC325" s="515">
        <f t="shared" si="623"/>
        <v>0</v>
      </c>
      <c r="AD325" s="515">
        <f t="shared" si="623"/>
        <v>0</v>
      </c>
      <c r="AE325" s="515">
        <f t="shared" si="623"/>
        <v>0</v>
      </c>
      <c r="AF325" s="515">
        <f t="shared" si="623"/>
        <v>0</v>
      </c>
      <c r="AG325" s="515">
        <f t="shared" si="623"/>
        <v>0</v>
      </c>
      <c r="AH325" s="515">
        <f t="shared" si="623"/>
        <v>0</v>
      </c>
      <c r="AI325" s="515">
        <f t="shared" si="623"/>
        <v>0</v>
      </c>
      <c r="AJ325" s="515">
        <f t="shared" si="623"/>
        <v>0</v>
      </c>
      <c r="AK325" s="515">
        <f t="shared" si="623"/>
        <v>0</v>
      </c>
      <c r="AL325" s="515">
        <f t="shared" si="623"/>
        <v>0</v>
      </c>
      <c r="AM325" s="515">
        <f t="shared" si="623"/>
        <v>0</v>
      </c>
      <c r="AN325" s="515">
        <f t="shared" si="623"/>
        <v>0</v>
      </c>
      <c r="AO325" s="515">
        <f t="shared" si="623"/>
        <v>0</v>
      </c>
      <c r="AP325" s="515">
        <f t="shared" si="623"/>
        <v>0</v>
      </c>
      <c r="AQ325" s="515">
        <f t="shared" si="623"/>
        <v>0</v>
      </c>
      <c r="AR325" s="515">
        <f t="shared" si="623"/>
        <v>0</v>
      </c>
      <c r="AS325" s="515">
        <f t="shared" si="623"/>
        <v>0</v>
      </c>
      <c r="AT325" s="515">
        <f t="shared" si="623"/>
        <v>0</v>
      </c>
      <c r="AU325" s="515">
        <f t="shared" si="623"/>
        <v>0</v>
      </c>
      <c r="AV325" s="515">
        <f t="shared" si="623"/>
        <v>0</v>
      </c>
      <c r="AW325" s="515">
        <f t="shared" si="623"/>
        <v>0</v>
      </c>
      <c r="AX325" s="515">
        <f t="shared" si="623"/>
        <v>0</v>
      </c>
      <c r="AY325" s="515">
        <f t="shared" si="623"/>
        <v>0</v>
      </c>
      <c r="AZ325" s="515">
        <f t="shared" si="623"/>
        <v>0</v>
      </c>
      <c r="BA325" s="515">
        <f t="shared" si="623"/>
        <v>0</v>
      </c>
      <c r="BB325" s="515">
        <f t="shared" si="623"/>
        <v>0</v>
      </c>
      <c r="BC325" s="515">
        <f t="shared" si="623"/>
        <v>0</v>
      </c>
      <c r="BD325" s="515">
        <f t="shared" si="623"/>
        <v>0</v>
      </c>
      <c r="BE325" s="515">
        <f t="shared" si="623"/>
        <v>0</v>
      </c>
      <c r="BF325" s="515">
        <f t="shared" si="623"/>
        <v>0</v>
      </c>
      <c r="BG325" s="515">
        <f t="shared" si="623"/>
        <v>0</v>
      </c>
      <c r="BH325" s="515">
        <f t="shared" si="623"/>
        <v>0</v>
      </c>
      <c r="BI325" s="515">
        <f t="shared" si="623"/>
        <v>0</v>
      </c>
      <c r="BJ325" s="515">
        <f t="shared" si="623"/>
        <v>0</v>
      </c>
      <c r="BK325" s="515">
        <f t="shared" si="623"/>
        <v>0</v>
      </c>
      <c r="BL325" s="515">
        <f t="shared" si="623"/>
        <v>0</v>
      </c>
      <c r="BM325" s="515">
        <f t="shared" si="623"/>
        <v>0</v>
      </c>
      <c r="BN325" s="515">
        <f t="shared" si="623"/>
        <v>0</v>
      </c>
      <c r="BO325" s="515">
        <f t="shared" si="623"/>
        <v>0</v>
      </c>
      <c r="BP325" s="515">
        <f t="shared" ref="BP325:EA325" si="624">IF(BP$167=EOMONTH($E149,$R149*(1-$O149)),SUMIFS($D318:$NK318,$D$167:$NK$167,"&gt;"&amp;EOMONTH($E149,$R149*(1-$O149)+$S149*(1-$O149)+$T149*$O149),$D$167:$NK$167,"&lt;="&amp;EOMONTH($E149,$R149*(1-$O149)+60))*-($AF149*(1-$O149)+$AH149*$O149)+SUMIFS($D318:$NK318,$D$167:$NK$167,"&gt;"&amp;EOMONTH($E149,$R149*(1-$O149)+60),$D$167:$NK$167,"&lt;="&amp;EOMONTH($E149,$R149*(1-$O149)+300))*-($AG149*(1-$O149)+$AI149*$O149),0)</f>
        <v>0</v>
      </c>
      <c r="BQ325" s="515">
        <f t="shared" si="624"/>
        <v>0</v>
      </c>
      <c r="BR325" s="515">
        <f t="shared" si="624"/>
        <v>0</v>
      </c>
      <c r="BS325" s="515">
        <f t="shared" si="624"/>
        <v>0</v>
      </c>
      <c r="BT325" s="515">
        <f t="shared" si="624"/>
        <v>0</v>
      </c>
      <c r="BU325" s="515">
        <f t="shared" si="624"/>
        <v>0</v>
      </c>
      <c r="BV325" s="515">
        <f t="shared" si="624"/>
        <v>0</v>
      </c>
      <c r="BW325" s="515">
        <f t="shared" si="624"/>
        <v>0</v>
      </c>
      <c r="BX325" s="515">
        <f t="shared" si="624"/>
        <v>0</v>
      </c>
      <c r="BY325" s="515">
        <f t="shared" si="624"/>
        <v>0</v>
      </c>
      <c r="BZ325" s="515">
        <f t="shared" si="624"/>
        <v>0</v>
      </c>
      <c r="CA325" s="515">
        <f t="shared" si="624"/>
        <v>0</v>
      </c>
      <c r="CB325" s="515">
        <f t="shared" si="624"/>
        <v>0</v>
      </c>
      <c r="CC325" s="515">
        <f t="shared" si="624"/>
        <v>0</v>
      </c>
      <c r="CD325" s="515">
        <f t="shared" si="624"/>
        <v>0</v>
      </c>
      <c r="CE325" s="515">
        <f t="shared" si="624"/>
        <v>0</v>
      </c>
      <c r="CF325" s="515">
        <f t="shared" si="624"/>
        <v>0</v>
      </c>
      <c r="CG325" s="515">
        <f t="shared" si="624"/>
        <v>0</v>
      </c>
      <c r="CH325" s="515">
        <f t="shared" si="624"/>
        <v>0</v>
      </c>
      <c r="CI325" s="515">
        <f t="shared" si="624"/>
        <v>0</v>
      </c>
      <c r="CJ325" s="515">
        <f t="shared" si="624"/>
        <v>0</v>
      </c>
      <c r="CK325" s="515">
        <f t="shared" si="624"/>
        <v>0</v>
      </c>
      <c r="CL325" s="515">
        <f t="shared" si="624"/>
        <v>0</v>
      </c>
      <c r="CM325" s="515">
        <f t="shared" si="624"/>
        <v>0</v>
      </c>
      <c r="CN325" s="515">
        <f t="shared" si="624"/>
        <v>0</v>
      </c>
      <c r="CO325" s="515">
        <f t="shared" si="624"/>
        <v>0</v>
      </c>
      <c r="CP325" s="515">
        <f t="shared" si="624"/>
        <v>0</v>
      </c>
      <c r="CQ325" s="515">
        <f t="shared" si="624"/>
        <v>0</v>
      </c>
      <c r="CR325" s="515">
        <f t="shared" si="624"/>
        <v>0</v>
      </c>
      <c r="CS325" s="515">
        <f t="shared" si="624"/>
        <v>0</v>
      </c>
      <c r="CT325" s="515">
        <f t="shared" si="624"/>
        <v>0</v>
      </c>
      <c r="CU325" s="515">
        <f t="shared" si="624"/>
        <v>0</v>
      </c>
      <c r="CV325" s="515">
        <f t="shared" si="624"/>
        <v>0</v>
      </c>
      <c r="CW325" s="515">
        <f t="shared" si="624"/>
        <v>0</v>
      </c>
      <c r="CX325" s="515">
        <f t="shared" si="624"/>
        <v>0</v>
      </c>
      <c r="CY325" s="515">
        <f t="shared" si="624"/>
        <v>0</v>
      </c>
      <c r="CZ325" s="515">
        <f t="shared" si="624"/>
        <v>0</v>
      </c>
      <c r="DA325" s="515">
        <f t="shared" si="624"/>
        <v>0</v>
      </c>
      <c r="DB325" s="515">
        <f t="shared" si="624"/>
        <v>0</v>
      </c>
      <c r="DC325" s="515">
        <f t="shared" si="624"/>
        <v>0</v>
      </c>
      <c r="DD325" s="515">
        <f t="shared" si="624"/>
        <v>0</v>
      </c>
      <c r="DE325" s="515">
        <f t="shared" si="624"/>
        <v>0</v>
      </c>
      <c r="DF325" s="515">
        <f t="shared" si="624"/>
        <v>0</v>
      </c>
      <c r="DG325" s="515">
        <f t="shared" si="624"/>
        <v>0</v>
      </c>
      <c r="DH325" s="515">
        <f t="shared" si="624"/>
        <v>0</v>
      </c>
      <c r="DI325" s="515">
        <f t="shared" si="624"/>
        <v>0</v>
      </c>
      <c r="DJ325" s="515">
        <f t="shared" si="624"/>
        <v>0</v>
      </c>
      <c r="DK325" s="515">
        <f t="shared" si="624"/>
        <v>0</v>
      </c>
      <c r="DL325" s="515">
        <f t="shared" si="624"/>
        <v>0</v>
      </c>
      <c r="DM325" s="515">
        <f t="shared" si="624"/>
        <v>0</v>
      </c>
      <c r="DN325" s="515">
        <f t="shared" si="624"/>
        <v>0</v>
      </c>
      <c r="DO325" s="515">
        <f t="shared" si="624"/>
        <v>0</v>
      </c>
      <c r="DP325" s="515">
        <f t="shared" si="624"/>
        <v>0</v>
      </c>
      <c r="DQ325" s="515">
        <f t="shared" si="624"/>
        <v>0</v>
      </c>
      <c r="DR325" s="515">
        <f t="shared" si="624"/>
        <v>0</v>
      </c>
      <c r="DS325" s="515">
        <f t="shared" si="624"/>
        <v>0</v>
      </c>
      <c r="DT325" s="515">
        <f t="shared" si="624"/>
        <v>0</v>
      </c>
      <c r="DU325" s="515">
        <f t="shared" si="624"/>
        <v>0</v>
      </c>
      <c r="DV325" s="515">
        <f t="shared" si="624"/>
        <v>0</v>
      </c>
      <c r="DW325" s="515">
        <f t="shared" si="624"/>
        <v>0</v>
      </c>
      <c r="DX325" s="515">
        <f t="shared" si="624"/>
        <v>0</v>
      </c>
      <c r="DY325" s="515">
        <f t="shared" si="624"/>
        <v>0</v>
      </c>
      <c r="DZ325" s="515">
        <f t="shared" si="624"/>
        <v>0</v>
      </c>
      <c r="EA325" s="515">
        <f t="shared" si="624"/>
        <v>0</v>
      </c>
      <c r="EB325" s="515">
        <f t="shared" ref="EB325:GM325" si="625">IF(EB$167=EOMONTH($E149,$R149*(1-$O149)),SUMIFS($D318:$NK318,$D$167:$NK$167,"&gt;"&amp;EOMONTH($E149,$R149*(1-$O149)+$S149*(1-$O149)+$T149*$O149),$D$167:$NK$167,"&lt;="&amp;EOMONTH($E149,$R149*(1-$O149)+60))*-($AF149*(1-$O149)+$AH149*$O149)+SUMIFS($D318:$NK318,$D$167:$NK$167,"&gt;"&amp;EOMONTH($E149,$R149*(1-$O149)+60),$D$167:$NK$167,"&lt;="&amp;EOMONTH($E149,$R149*(1-$O149)+300))*-($AG149*(1-$O149)+$AI149*$O149),0)</f>
        <v>0</v>
      </c>
      <c r="EC325" s="515">
        <f t="shared" si="625"/>
        <v>0</v>
      </c>
      <c r="ED325" s="515">
        <f t="shared" si="625"/>
        <v>0</v>
      </c>
      <c r="EE325" s="515">
        <f t="shared" si="625"/>
        <v>0</v>
      </c>
      <c r="EF325" s="515">
        <f t="shared" si="625"/>
        <v>0</v>
      </c>
      <c r="EG325" s="515">
        <f t="shared" si="625"/>
        <v>0</v>
      </c>
      <c r="EH325" s="515">
        <f t="shared" si="625"/>
        <v>0</v>
      </c>
      <c r="EI325" s="515">
        <f t="shared" si="625"/>
        <v>0</v>
      </c>
      <c r="EJ325" s="515">
        <f t="shared" si="625"/>
        <v>0</v>
      </c>
      <c r="EK325" s="515">
        <f t="shared" si="625"/>
        <v>0</v>
      </c>
      <c r="EL325" s="515">
        <f t="shared" si="625"/>
        <v>0</v>
      </c>
      <c r="EM325" s="515">
        <f t="shared" si="625"/>
        <v>0</v>
      </c>
      <c r="EN325" s="515">
        <f t="shared" si="625"/>
        <v>0</v>
      </c>
      <c r="EO325" s="515">
        <f t="shared" si="625"/>
        <v>0</v>
      </c>
      <c r="EP325" s="515">
        <f t="shared" si="625"/>
        <v>0</v>
      </c>
      <c r="EQ325" s="515">
        <f t="shared" si="625"/>
        <v>0</v>
      </c>
      <c r="ER325" s="515">
        <f t="shared" si="625"/>
        <v>0</v>
      </c>
      <c r="ES325" s="515">
        <f t="shared" si="625"/>
        <v>0</v>
      </c>
      <c r="ET325" s="515">
        <f t="shared" si="625"/>
        <v>0</v>
      </c>
      <c r="EU325" s="515">
        <f t="shared" si="625"/>
        <v>0</v>
      </c>
      <c r="EV325" s="515">
        <f t="shared" si="625"/>
        <v>0</v>
      </c>
      <c r="EW325" s="515">
        <f t="shared" si="625"/>
        <v>0</v>
      </c>
      <c r="EX325" s="515">
        <f t="shared" si="625"/>
        <v>0</v>
      </c>
      <c r="EY325" s="515">
        <f t="shared" si="625"/>
        <v>0</v>
      </c>
      <c r="EZ325" s="515">
        <f t="shared" si="625"/>
        <v>0</v>
      </c>
      <c r="FA325" s="515">
        <f t="shared" si="625"/>
        <v>0</v>
      </c>
      <c r="FB325" s="515">
        <f t="shared" si="625"/>
        <v>0</v>
      </c>
      <c r="FC325" s="515">
        <f t="shared" si="625"/>
        <v>0</v>
      </c>
      <c r="FD325" s="515">
        <f t="shared" si="625"/>
        <v>0</v>
      </c>
      <c r="FE325" s="515">
        <f t="shared" si="625"/>
        <v>0</v>
      </c>
      <c r="FF325" s="515">
        <f t="shared" si="625"/>
        <v>0</v>
      </c>
      <c r="FG325" s="515">
        <f t="shared" si="625"/>
        <v>0</v>
      </c>
      <c r="FH325" s="515">
        <f t="shared" si="625"/>
        <v>0</v>
      </c>
      <c r="FI325" s="515">
        <f t="shared" si="625"/>
        <v>0</v>
      </c>
      <c r="FJ325" s="515">
        <f t="shared" si="625"/>
        <v>0</v>
      </c>
      <c r="FK325" s="515">
        <f t="shared" si="625"/>
        <v>0</v>
      </c>
      <c r="FL325" s="515">
        <f t="shared" si="625"/>
        <v>0</v>
      </c>
      <c r="FM325" s="515">
        <f t="shared" si="625"/>
        <v>0</v>
      </c>
      <c r="FN325" s="515">
        <f t="shared" si="625"/>
        <v>0</v>
      </c>
      <c r="FO325" s="515">
        <f t="shared" si="625"/>
        <v>0</v>
      </c>
      <c r="FP325" s="515">
        <f t="shared" si="625"/>
        <v>0</v>
      </c>
      <c r="FQ325" s="515">
        <f t="shared" si="625"/>
        <v>0</v>
      </c>
      <c r="FR325" s="515">
        <f t="shared" si="625"/>
        <v>0</v>
      </c>
      <c r="FS325" s="515">
        <f t="shared" si="625"/>
        <v>0</v>
      </c>
      <c r="FT325" s="515">
        <f t="shared" si="625"/>
        <v>0</v>
      </c>
      <c r="FU325" s="515">
        <f t="shared" si="625"/>
        <v>0</v>
      </c>
      <c r="FV325" s="515">
        <f t="shared" si="625"/>
        <v>0</v>
      </c>
      <c r="FW325" s="515">
        <f t="shared" si="625"/>
        <v>0</v>
      </c>
      <c r="FX325" s="515">
        <f t="shared" si="625"/>
        <v>0</v>
      </c>
      <c r="FY325" s="515">
        <f t="shared" si="625"/>
        <v>0</v>
      </c>
      <c r="FZ325" s="515">
        <f t="shared" si="625"/>
        <v>0</v>
      </c>
      <c r="GA325" s="515">
        <f t="shared" si="625"/>
        <v>0</v>
      </c>
      <c r="GB325" s="515">
        <f t="shared" si="625"/>
        <v>0</v>
      </c>
      <c r="GC325" s="515">
        <f t="shared" si="625"/>
        <v>0</v>
      </c>
      <c r="GD325" s="515">
        <f t="shared" si="625"/>
        <v>0</v>
      </c>
      <c r="GE325" s="515">
        <f t="shared" si="625"/>
        <v>0</v>
      </c>
      <c r="GF325" s="515">
        <f t="shared" si="625"/>
        <v>0</v>
      </c>
      <c r="GG325" s="515">
        <f t="shared" si="625"/>
        <v>0</v>
      </c>
      <c r="GH325" s="515">
        <f t="shared" si="625"/>
        <v>0</v>
      </c>
      <c r="GI325" s="515">
        <f t="shared" si="625"/>
        <v>0</v>
      </c>
      <c r="GJ325" s="515">
        <f t="shared" si="625"/>
        <v>0</v>
      </c>
      <c r="GK325" s="515">
        <f t="shared" si="625"/>
        <v>0</v>
      </c>
      <c r="GL325" s="515">
        <f t="shared" si="625"/>
        <v>0</v>
      </c>
      <c r="GM325" s="515">
        <f t="shared" si="625"/>
        <v>0</v>
      </c>
      <c r="GN325" s="515">
        <f t="shared" ref="GN325:IY325" si="626">IF(GN$167=EOMONTH($E149,$R149*(1-$O149)),SUMIFS($D318:$NK318,$D$167:$NK$167,"&gt;"&amp;EOMONTH($E149,$R149*(1-$O149)+$S149*(1-$O149)+$T149*$O149),$D$167:$NK$167,"&lt;="&amp;EOMONTH($E149,$R149*(1-$O149)+60))*-($AF149*(1-$O149)+$AH149*$O149)+SUMIFS($D318:$NK318,$D$167:$NK$167,"&gt;"&amp;EOMONTH($E149,$R149*(1-$O149)+60),$D$167:$NK$167,"&lt;="&amp;EOMONTH($E149,$R149*(1-$O149)+300))*-($AG149*(1-$O149)+$AI149*$O149),0)</f>
        <v>0</v>
      </c>
      <c r="GO325" s="515">
        <f t="shared" si="626"/>
        <v>0</v>
      </c>
      <c r="GP325" s="515">
        <f t="shared" si="626"/>
        <v>0</v>
      </c>
      <c r="GQ325" s="515">
        <f t="shared" si="626"/>
        <v>0</v>
      </c>
      <c r="GR325" s="515">
        <f t="shared" si="626"/>
        <v>0</v>
      </c>
      <c r="GS325" s="515">
        <f t="shared" si="626"/>
        <v>0</v>
      </c>
      <c r="GT325" s="515">
        <f t="shared" si="626"/>
        <v>0</v>
      </c>
      <c r="GU325" s="515">
        <f t="shared" si="626"/>
        <v>0</v>
      </c>
      <c r="GV325" s="515">
        <f t="shared" si="626"/>
        <v>0</v>
      </c>
      <c r="GW325" s="515">
        <f t="shared" si="626"/>
        <v>0</v>
      </c>
      <c r="GX325" s="515">
        <f t="shared" si="626"/>
        <v>0</v>
      </c>
      <c r="GY325" s="515">
        <f t="shared" si="626"/>
        <v>0</v>
      </c>
      <c r="GZ325" s="515">
        <f t="shared" si="626"/>
        <v>0</v>
      </c>
      <c r="HA325" s="515">
        <f t="shared" si="626"/>
        <v>0</v>
      </c>
      <c r="HB325" s="515">
        <f t="shared" si="626"/>
        <v>0</v>
      </c>
      <c r="HC325" s="515">
        <f t="shared" si="626"/>
        <v>0</v>
      </c>
      <c r="HD325" s="515">
        <f t="shared" si="626"/>
        <v>0</v>
      </c>
      <c r="HE325" s="515">
        <f t="shared" si="626"/>
        <v>0</v>
      </c>
      <c r="HF325" s="515">
        <f t="shared" si="626"/>
        <v>0</v>
      </c>
      <c r="HG325" s="515">
        <f t="shared" si="626"/>
        <v>0</v>
      </c>
      <c r="HH325" s="515">
        <f t="shared" si="626"/>
        <v>0</v>
      </c>
      <c r="HI325" s="515">
        <f t="shared" si="626"/>
        <v>0</v>
      </c>
      <c r="HJ325" s="515">
        <f t="shared" si="626"/>
        <v>0</v>
      </c>
      <c r="HK325" s="515">
        <f t="shared" si="626"/>
        <v>0</v>
      </c>
      <c r="HL325" s="515">
        <f t="shared" si="626"/>
        <v>0</v>
      </c>
      <c r="HM325" s="515">
        <f t="shared" si="626"/>
        <v>0</v>
      </c>
      <c r="HN325" s="515">
        <f t="shared" si="626"/>
        <v>0</v>
      </c>
      <c r="HO325" s="515">
        <f t="shared" si="626"/>
        <v>0</v>
      </c>
      <c r="HP325" s="515">
        <f t="shared" si="626"/>
        <v>0</v>
      </c>
      <c r="HQ325" s="515">
        <f t="shared" si="626"/>
        <v>0</v>
      </c>
      <c r="HR325" s="515">
        <f t="shared" si="626"/>
        <v>0</v>
      </c>
      <c r="HS325" s="515">
        <f t="shared" si="626"/>
        <v>0</v>
      </c>
      <c r="HT325" s="515">
        <f t="shared" si="626"/>
        <v>0</v>
      </c>
      <c r="HU325" s="515">
        <f t="shared" si="626"/>
        <v>0</v>
      </c>
      <c r="HV325" s="515">
        <f t="shared" si="626"/>
        <v>0</v>
      </c>
      <c r="HW325" s="515">
        <f t="shared" si="626"/>
        <v>0</v>
      </c>
      <c r="HX325" s="515">
        <f t="shared" si="626"/>
        <v>0</v>
      </c>
      <c r="HY325" s="515">
        <f t="shared" si="626"/>
        <v>0</v>
      </c>
      <c r="HZ325" s="515">
        <f t="shared" si="626"/>
        <v>0</v>
      </c>
      <c r="IA325" s="515">
        <f t="shared" si="626"/>
        <v>0</v>
      </c>
      <c r="IB325" s="515">
        <f t="shared" si="626"/>
        <v>0</v>
      </c>
      <c r="IC325" s="515">
        <f t="shared" si="626"/>
        <v>0</v>
      </c>
      <c r="ID325" s="515">
        <f t="shared" si="626"/>
        <v>0</v>
      </c>
      <c r="IE325" s="515">
        <f t="shared" si="626"/>
        <v>0</v>
      </c>
      <c r="IF325" s="515">
        <f t="shared" si="626"/>
        <v>0</v>
      </c>
      <c r="IG325" s="515">
        <f t="shared" si="626"/>
        <v>0</v>
      </c>
      <c r="IH325" s="515">
        <f t="shared" si="626"/>
        <v>0</v>
      </c>
      <c r="II325" s="515">
        <f t="shared" si="626"/>
        <v>0</v>
      </c>
      <c r="IJ325" s="515">
        <f t="shared" si="626"/>
        <v>0</v>
      </c>
      <c r="IK325" s="515">
        <f t="shared" si="626"/>
        <v>0</v>
      </c>
      <c r="IL325" s="515">
        <f t="shared" si="626"/>
        <v>0</v>
      </c>
      <c r="IM325" s="515">
        <f t="shared" si="626"/>
        <v>0</v>
      </c>
      <c r="IN325" s="515">
        <f t="shared" si="626"/>
        <v>0</v>
      </c>
      <c r="IO325" s="515">
        <f t="shared" si="626"/>
        <v>0</v>
      </c>
      <c r="IP325" s="515">
        <f t="shared" si="626"/>
        <v>0</v>
      </c>
      <c r="IQ325" s="515">
        <f t="shared" si="626"/>
        <v>0</v>
      </c>
      <c r="IR325" s="515">
        <f t="shared" si="626"/>
        <v>0</v>
      </c>
      <c r="IS325" s="515">
        <f t="shared" si="626"/>
        <v>0</v>
      </c>
      <c r="IT325" s="515">
        <f t="shared" si="626"/>
        <v>0</v>
      </c>
      <c r="IU325" s="515">
        <f t="shared" si="626"/>
        <v>0</v>
      </c>
      <c r="IV325" s="515">
        <f t="shared" si="626"/>
        <v>0</v>
      </c>
      <c r="IW325" s="515">
        <f t="shared" si="626"/>
        <v>0</v>
      </c>
      <c r="IX325" s="515">
        <f t="shared" si="626"/>
        <v>0</v>
      </c>
      <c r="IY325" s="515">
        <f t="shared" si="626"/>
        <v>0</v>
      </c>
      <c r="IZ325" s="515">
        <f t="shared" ref="IZ325:LK325" si="627">IF(IZ$167=EOMONTH($E149,$R149*(1-$O149)),SUMIFS($D318:$NK318,$D$167:$NK$167,"&gt;"&amp;EOMONTH($E149,$R149*(1-$O149)+$S149*(1-$O149)+$T149*$O149),$D$167:$NK$167,"&lt;="&amp;EOMONTH($E149,$R149*(1-$O149)+60))*-($AF149*(1-$O149)+$AH149*$O149)+SUMIFS($D318:$NK318,$D$167:$NK$167,"&gt;"&amp;EOMONTH($E149,$R149*(1-$O149)+60),$D$167:$NK$167,"&lt;="&amp;EOMONTH($E149,$R149*(1-$O149)+300))*-($AG149*(1-$O149)+$AI149*$O149),0)</f>
        <v>0</v>
      </c>
      <c r="JA325" s="515">
        <f t="shared" si="627"/>
        <v>0</v>
      </c>
      <c r="JB325" s="515">
        <f t="shared" si="627"/>
        <v>0</v>
      </c>
      <c r="JC325" s="515">
        <f t="shared" si="627"/>
        <v>0</v>
      </c>
      <c r="JD325" s="515">
        <f t="shared" si="627"/>
        <v>0</v>
      </c>
      <c r="JE325" s="515">
        <f t="shared" si="627"/>
        <v>0</v>
      </c>
      <c r="JF325" s="515">
        <f t="shared" si="627"/>
        <v>0</v>
      </c>
      <c r="JG325" s="515">
        <f t="shared" si="627"/>
        <v>0</v>
      </c>
      <c r="JH325" s="515">
        <f t="shared" si="627"/>
        <v>0</v>
      </c>
      <c r="JI325" s="515">
        <f t="shared" si="627"/>
        <v>0</v>
      </c>
      <c r="JJ325" s="515">
        <f t="shared" si="627"/>
        <v>0</v>
      </c>
      <c r="JK325" s="515">
        <f t="shared" si="627"/>
        <v>0</v>
      </c>
      <c r="JL325" s="515">
        <f t="shared" si="627"/>
        <v>0</v>
      </c>
      <c r="JM325" s="515">
        <f t="shared" si="627"/>
        <v>0</v>
      </c>
      <c r="JN325" s="515">
        <f t="shared" si="627"/>
        <v>0</v>
      </c>
      <c r="JO325" s="515">
        <f t="shared" si="627"/>
        <v>0</v>
      </c>
      <c r="JP325" s="515">
        <f t="shared" si="627"/>
        <v>0</v>
      </c>
      <c r="JQ325" s="515">
        <f t="shared" si="627"/>
        <v>0</v>
      </c>
      <c r="JR325" s="515">
        <f t="shared" si="627"/>
        <v>0</v>
      </c>
      <c r="JS325" s="515">
        <f t="shared" si="627"/>
        <v>0</v>
      </c>
      <c r="JT325" s="515">
        <f t="shared" si="627"/>
        <v>0</v>
      </c>
      <c r="JU325" s="515">
        <f t="shared" si="627"/>
        <v>0</v>
      </c>
      <c r="JV325" s="515">
        <f t="shared" si="627"/>
        <v>0</v>
      </c>
      <c r="JW325" s="515">
        <f t="shared" si="627"/>
        <v>0</v>
      </c>
      <c r="JX325" s="515">
        <f t="shared" si="627"/>
        <v>0</v>
      </c>
      <c r="JY325" s="515">
        <f t="shared" si="627"/>
        <v>0</v>
      </c>
      <c r="JZ325" s="515">
        <f t="shared" si="627"/>
        <v>0</v>
      </c>
      <c r="KA325" s="515">
        <f t="shared" si="627"/>
        <v>0</v>
      </c>
      <c r="KB325" s="515">
        <f t="shared" si="627"/>
        <v>0</v>
      </c>
      <c r="KC325" s="515">
        <f t="shared" si="627"/>
        <v>0</v>
      </c>
      <c r="KD325" s="515">
        <f t="shared" si="627"/>
        <v>0</v>
      </c>
      <c r="KE325" s="515">
        <f t="shared" si="627"/>
        <v>0</v>
      </c>
      <c r="KF325" s="515">
        <f t="shared" si="627"/>
        <v>0</v>
      </c>
      <c r="KG325" s="515">
        <f t="shared" si="627"/>
        <v>0</v>
      </c>
      <c r="KH325" s="515">
        <f t="shared" si="627"/>
        <v>0</v>
      </c>
      <c r="KI325" s="515">
        <f t="shared" si="627"/>
        <v>0</v>
      </c>
      <c r="KJ325" s="515">
        <f t="shared" si="627"/>
        <v>0</v>
      </c>
      <c r="KK325" s="515">
        <f t="shared" si="627"/>
        <v>0</v>
      </c>
      <c r="KL325" s="515">
        <f t="shared" si="627"/>
        <v>0</v>
      </c>
      <c r="KM325" s="515">
        <f t="shared" si="627"/>
        <v>0</v>
      </c>
      <c r="KN325" s="515">
        <f t="shared" si="627"/>
        <v>0</v>
      </c>
      <c r="KO325" s="515">
        <f t="shared" si="627"/>
        <v>0</v>
      </c>
      <c r="KP325" s="515">
        <f t="shared" si="627"/>
        <v>0</v>
      </c>
      <c r="KQ325" s="515">
        <f t="shared" si="627"/>
        <v>0</v>
      </c>
      <c r="KR325" s="515">
        <f t="shared" si="627"/>
        <v>0</v>
      </c>
      <c r="KS325" s="515">
        <f t="shared" si="627"/>
        <v>0</v>
      </c>
      <c r="KT325" s="515">
        <f t="shared" si="627"/>
        <v>0</v>
      </c>
      <c r="KU325" s="515">
        <f t="shared" si="627"/>
        <v>0</v>
      </c>
      <c r="KV325" s="515">
        <f t="shared" si="627"/>
        <v>0</v>
      </c>
      <c r="KW325" s="515">
        <f t="shared" si="627"/>
        <v>0</v>
      </c>
      <c r="KX325" s="515">
        <f t="shared" si="627"/>
        <v>0</v>
      </c>
      <c r="KY325" s="515">
        <f t="shared" si="627"/>
        <v>0</v>
      </c>
      <c r="KZ325" s="515">
        <f t="shared" si="627"/>
        <v>0</v>
      </c>
      <c r="LA325" s="515">
        <f t="shared" si="627"/>
        <v>0</v>
      </c>
      <c r="LB325" s="515">
        <f t="shared" si="627"/>
        <v>0</v>
      </c>
      <c r="LC325" s="515">
        <f t="shared" si="627"/>
        <v>0</v>
      </c>
      <c r="LD325" s="515">
        <f t="shared" si="627"/>
        <v>0</v>
      </c>
      <c r="LE325" s="515">
        <f t="shared" si="627"/>
        <v>0</v>
      </c>
      <c r="LF325" s="515">
        <f t="shared" si="627"/>
        <v>0</v>
      </c>
      <c r="LG325" s="515">
        <f t="shared" si="627"/>
        <v>0</v>
      </c>
      <c r="LH325" s="515">
        <f t="shared" si="627"/>
        <v>0</v>
      </c>
      <c r="LI325" s="515">
        <f t="shared" si="627"/>
        <v>0</v>
      </c>
      <c r="LJ325" s="515">
        <f t="shared" si="627"/>
        <v>0</v>
      </c>
      <c r="LK325" s="515">
        <f t="shared" si="627"/>
        <v>0</v>
      </c>
      <c r="LL325" s="515">
        <f t="shared" ref="LL325:NK325" si="628">IF(LL$167=EOMONTH($E149,$R149*(1-$O149)),SUMIFS($D318:$NK318,$D$167:$NK$167,"&gt;"&amp;EOMONTH($E149,$R149*(1-$O149)+$S149*(1-$O149)+$T149*$O149),$D$167:$NK$167,"&lt;="&amp;EOMONTH($E149,$R149*(1-$O149)+60))*-($AF149*(1-$O149)+$AH149*$O149)+SUMIFS($D318:$NK318,$D$167:$NK$167,"&gt;"&amp;EOMONTH($E149,$R149*(1-$O149)+60),$D$167:$NK$167,"&lt;="&amp;EOMONTH($E149,$R149*(1-$O149)+300))*-($AG149*(1-$O149)+$AI149*$O149),0)</f>
        <v>0</v>
      </c>
      <c r="LM325" s="515">
        <f t="shared" si="628"/>
        <v>0</v>
      </c>
      <c r="LN325" s="515">
        <f t="shared" si="628"/>
        <v>0</v>
      </c>
      <c r="LO325" s="515">
        <f t="shared" si="628"/>
        <v>0</v>
      </c>
      <c r="LP325" s="515">
        <f t="shared" si="628"/>
        <v>0</v>
      </c>
      <c r="LQ325" s="515">
        <f t="shared" si="628"/>
        <v>0</v>
      </c>
      <c r="LR325" s="515">
        <f t="shared" si="628"/>
        <v>0</v>
      </c>
      <c r="LS325" s="515">
        <f t="shared" si="628"/>
        <v>0</v>
      </c>
      <c r="LT325" s="515">
        <f t="shared" si="628"/>
        <v>0</v>
      </c>
      <c r="LU325" s="515">
        <f t="shared" si="628"/>
        <v>0</v>
      </c>
      <c r="LV325" s="515">
        <f t="shared" si="628"/>
        <v>0</v>
      </c>
      <c r="LW325" s="515">
        <f t="shared" si="628"/>
        <v>0</v>
      </c>
      <c r="LX325" s="515">
        <f t="shared" si="628"/>
        <v>0</v>
      </c>
      <c r="LY325" s="515">
        <f t="shared" si="628"/>
        <v>0</v>
      </c>
      <c r="LZ325" s="515">
        <f t="shared" si="628"/>
        <v>0</v>
      </c>
      <c r="MA325" s="515">
        <f t="shared" si="628"/>
        <v>0</v>
      </c>
      <c r="MB325" s="515">
        <f t="shared" si="628"/>
        <v>0</v>
      </c>
      <c r="MC325" s="515">
        <f t="shared" si="628"/>
        <v>0</v>
      </c>
      <c r="MD325" s="515">
        <f t="shared" si="628"/>
        <v>0</v>
      </c>
      <c r="ME325" s="515">
        <f t="shared" si="628"/>
        <v>0</v>
      </c>
      <c r="MF325" s="515">
        <f t="shared" si="628"/>
        <v>0</v>
      </c>
      <c r="MG325" s="515">
        <f t="shared" si="628"/>
        <v>0</v>
      </c>
      <c r="MH325" s="515">
        <f t="shared" si="628"/>
        <v>0</v>
      </c>
      <c r="MI325" s="515">
        <f t="shared" si="628"/>
        <v>0</v>
      </c>
      <c r="MJ325" s="515">
        <f t="shared" si="628"/>
        <v>0</v>
      </c>
      <c r="MK325" s="515">
        <f t="shared" si="628"/>
        <v>0</v>
      </c>
      <c r="ML325" s="515">
        <f t="shared" si="628"/>
        <v>0</v>
      </c>
      <c r="MM325" s="515">
        <f t="shared" si="628"/>
        <v>0</v>
      </c>
      <c r="MN325" s="515">
        <f t="shared" si="628"/>
        <v>0</v>
      </c>
      <c r="MO325" s="515">
        <f t="shared" si="628"/>
        <v>0</v>
      </c>
      <c r="MP325" s="515">
        <f t="shared" si="628"/>
        <v>0</v>
      </c>
      <c r="MQ325" s="515">
        <f t="shared" si="628"/>
        <v>0</v>
      </c>
      <c r="MR325" s="515">
        <f t="shared" si="628"/>
        <v>0</v>
      </c>
      <c r="MS325" s="515">
        <f t="shared" si="628"/>
        <v>0</v>
      </c>
      <c r="MT325" s="515">
        <f t="shared" si="628"/>
        <v>0</v>
      </c>
      <c r="MU325" s="515">
        <f t="shared" si="628"/>
        <v>0</v>
      </c>
      <c r="MV325" s="515">
        <f t="shared" si="628"/>
        <v>0</v>
      </c>
      <c r="MW325" s="515">
        <f t="shared" si="628"/>
        <v>0</v>
      </c>
      <c r="MX325" s="515">
        <f t="shared" si="628"/>
        <v>0</v>
      </c>
      <c r="MY325" s="515">
        <f t="shared" si="628"/>
        <v>0</v>
      </c>
      <c r="MZ325" s="515">
        <f t="shared" si="628"/>
        <v>0</v>
      </c>
      <c r="NA325" s="515">
        <f t="shared" si="628"/>
        <v>0</v>
      </c>
      <c r="NB325" s="515">
        <f t="shared" si="628"/>
        <v>0</v>
      </c>
      <c r="NC325" s="515">
        <f t="shared" si="628"/>
        <v>0</v>
      </c>
      <c r="ND325" s="515">
        <f t="shared" si="628"/>
        <v>0</v>
      </c>
      <c r="NE325" s="515">
        <f t="shared" si="628"/>
        <v>0</v>
      </c>
      <c r="NF325" s="515">
        <f t="shared" si="628"/>
        <v>0</v>
      </c>
      <c r="NG325" s="515">
        <f t="shared" si="628"/>
        <v>0</v>
      </c>
      <c r="NH325" s="515">
        <f t="shared" si="628"/>
        <v>0</v>
      </c>
      <c r="NI325" s="515">
        <f t="shared" si="628"/>
        <v>0</v>
      </c>
      <c r="NJ325" s="515">
        <f t="shared" si="628"/>
        <v>0</v>
      </c>
      <c r="NK325" s="518">
        <f t="shared" si="628"/>
        <v>0</v>
      </c>
    </row>
    <row r="326" spans="1:375" s="384" customFormat="1" ht="13.8" x14ac:dyDescent="0.3">
      <c r="A326" s="519">
        <f t="shared" si="574"/>
        <v>0</v>
      </c>
      <c r="B326" s="523"/>
      <c r="C326" s="520" t="s">
        <v>343</v>
      </c>
      <c r="D326" s="521">
        <f t="shared" ref="D326:BO326" si="629">SUM(D321:D325)</f>
        <v>0</v>
      </c>
      <c r="E326" s="521">
        <f t="shared" si="629"/>
        <v>0</v>
      </c>
      <c r="F326" s="521">
        <f t="shared" si="629"/>
        <v>0</v>
      </c>
      <c r="G326" s="521">
        <f t="shared" si="629"/>
        <v>0</v>
      </c>
      <c r="H326" s="521">
        <f t="shared" si="629"/>
        <v>0</v>
      </c>
      <c r="I326" s="521">
        <f t="shared" si="629"/>
        <v>0</v>
      </c>
      <c r="J326" s="521">
        <f t="shared" si="629"/>
        <v>0</v>
      </c>
      <c r="K326" s="521">
        <f t="shared" si="629"/>
        <v>0</v>
      </c>
      <c r="L326" s="521">
        <f t="shared" si="629"/>
        <v>0</v>
      </c>
      <c r="M326" s="521">
        <f t="shared" si="629"/>
        <v>0</v>
      </c>
      <c r="N326" s="521">
        <f t="shared" si="629"/>
        <v>0</v>
      </c>
      <c r="O326" s="521">
        <f t="shared" si="629"/>
        <v>0</v>
      </c>
      <c r="P326" s="521">
        <f t="shared" si="629"/>
        <v>0</v>
      </c>
      <c r="Q326" s="521">
        <f t="shared" si="629"/>
        <v>0</v>
      </c>
      <c r="R326" s="521">
        <f t="shared" si="629"/>
        <v>0</v>
      </c>
      <c r="S326" s="521">
        <f t="shared" si="629"/>
        <v>0</v>
      </c>
      <c r="T326" s="521">
        <f t="shared" si="629"/>
        <v>0</v>
      </c>
      <c r="U326" s="521">
        <f t="shared" si="629"/>
        <v>0</v>
      </c>
      <c r="V326" s="521">
        <f t="shared" si="629"/>
        <v>0</v>
      </c>
      <c r="W326" s="521">
        <f t="shared" si="629"/>
        <v>0</v>
      </c>
      <c r="X326" s="521">
        <f t="shared" si="629"/>
        <v>0</v>
      </c>
      <c r="Y326" s="521">
        <f t="shared" si="629"/>
        <v>0</v>
      </c>
      <c r="Z326" s="521">
        <f t="shared" si="629"/>
        <v>0</v>
      </c>
      <c r="AA326" s="521">
        <f t="shared" si="629"/>
        <v>0</v>
      </c>
      <c r="AB326" s="521">
        <f t="shared" si="629"/>
        <v>0</v>
      </c>
      <c r="AC326" s="521">
        <f t="shared" si="629"/>
        <v>0</v>
      </c>
      <c r="AD326" s="521">
        <f t="shared" si="629"/>
        <v>0</v>
      </c>
      <c r="AE326" s="521">
        <f t="shared" si="629"/>
        <v>0</v>
      </c>
      <c r="AF326" s="521">
        <f t="shared" si="629"/>
        <v>0</v>
      </c>
      <c r="AG326" s="521">
        <f t="shared" si="629"/>
        <v>0</v>
      </c>
      <c r="AH326" s="521">
        <f t="shared" si="629"/>
        <v>0</v>
      </c>
      <c r="AI326" s="521">
        <f t="shared" si="629"/>
        <v>0</v>
      </c>
      <c r="AJ326" s="521">
        <f t="shared" si="629"/>
        <v>0</v>
      </c>
      <c r="AK326" s="521">
        <f t="shared" si="629"/>
        <v>0</v>
      </c>
      <c r="AL326" s="521">
        <f t="shared" si="629"/>
        <v>0</v>
      </c>
      <c r="AM326" s="521">
        <f t="shared" si="629"/>
        <v>0</v>
      </c>
      <c r="AN326" s="521">
        <f t="shared" si="629"/>
        <v>0</v>
      </c>
      <c r="AO326" s="521">
        <f t="shared" si="629"/>
        <v>0</v>
      </c>
      <c r="AP326" s="521">
        <f t="shared" si="629"/>
        <v>0</v>
      </c>
      <c r="AQ326" s="521">
        <f t="shared" si="629"/>
        <v>0</v>
      </c>
      <c r="AR326" s="521">
        <f t="shared" si="629"/>
        <v>0</v>
      </c>
      <c r="AS326" s="521">
        <f t="shared" si="629"/>
        <v>0</v>
      </c>
      <c r="AT326" s="521">
        <f t="shared" si="629"/>
        <v>0</v>
      </c>
      <c r="AU326" s="521">
        <f t="shared" si="629"/>
        <v>0</v>
      </c>
      <c r="AV326" s="521">
        <f t="shared" si="629"/>
        <v>0</v>
      </c>
      <c r="AW326" s="521">
        <f t="shared" si="629"/>
        <v>0</v>
      </c>
      <c r="AX326" s="521">
        <f t="shared" si="629"/>
        <v>0</v>
      </c>
      <c r="AY326" s="521">
        <f t="shared" si="629"/>
        <v>0</v>
      </c>
      <c r="AZ326" s="521">
        <f t="shared" si="629"/>
        <v>0</v>
      </c>
      <c r="BA326" s="521">
        <f t="shared" si="629"/>
        <v>0</v>
      </c>
      <c r="BB326" s="521">
        <f t="shared" si="629"/>
        <v>0</v>
      </c>
      <c r="BC326" s="521">
        <f t="shared" si="629"/>
        <v>0</v>
      </c>
      <c r="BD326" s="521">
        <f t="shared" si="629"/>
        <v>0</v>
      </c>
      <c r="BE326" s="521">
        <f t="shared" si="629"/>
        <v>0</v>
      </c>
      <c r="BF326" s="521">
        <f t="shared" si="629"/>
        <v>0</v>
      </c>
      <c r="BG326" s="521">
        <f t="shared" si="629"/>
        <v>0</v>
      </c>
      <c r="BH326" s="521">
        <f t="shared" si="629"/>
        <v>0</v>
      </c>
      <c r="BI326" s="521">
        <f t="shared" si="629"/>
        <v>0</v>
      </c>
      <c r="BJ326" s="521">
        <f t="shared" si="629"/>
        <v>0</v>
      </c>
      <c r="BK326" s="521">
        <f t="shared" si="629"/>
        <v>0</v>
      </c>
      <c r="BL326" s="521">
        <f t="shared" si="629"/>
        <v>0</v>
      </c>
      <c r="BM326" s="521">
        <f t="shared" si="629"/>
        <v>0</v>
      </c>
      <c r="BN326" s="521">
        <f t="shared" si="629"/>
        <v>0</v>
      </c>
      <c r="BO326" s="521">
        <f t="shared" si="629"/>
        <v>0</v>
      </c>
      <c r="BP326" s="521">
        <f t="shared" ref="BP326:EA326" si="630">SUM(BP321:BP325)</f>
        <v>0</v>
      </c>
      <c r="BQ326" s="521">
        <f t="shared" si="630"/>
        <v>0</v>
      </c>
      <c r="BR326" s="521">
        <f t="shared" si="630"/>
        <v>0</v>
      </c>
      <c r="BS326" s="521">
        <f t="shared" si="630"/>
        <v>0</v>
      </c>
      <c r="BT326" s="521">
        <f t="shared" si="630"/>
        <v>0</v>
      </c>
      <c r="BU326" s="521">
        <f t="shared" si="630"/>
        <v>0</v>
      </c>
      <c r="BV326" s="521">
        <f t="shared" si="630"/>
        <v>0</v>
      </c>
      <c r="BW326" s="521">
        <f t="shared" si="630"/>
        <v>0</v>
      </c>
      <c r="BX326" s="521">
        <f t="shared" si="630"/>
        <v>0</v>
      </c>
      <c r="BY326" s="521">
        <f t="shared" si="630"/>
        <v>0</v>
      </c>
      <c r="BZ326" s="521">
        <f t="shared" si="630"/>
        <v>0</v>
      </c>
      <c r="CA326" s="521">
        <f t="shared" si="630"/>
        <v>0</v>
      </c>
      <c r="CB326" s="521">
        <f t="shared" si="630"/>
        <v>0</v>
      </c>
      <c r="CC326" s="521">
        <f t="shared" si="630"/>
        <v>0</v>
      </c>
      <c r="CD326" s="521">
        <f t="shared" si="630"/>
        <v>0</v>
      </c>
      <c r="CE326" s="521">
        <f t="shared" si="630"/>
        <v>0</v>
      </c>
      <c r="CF326" s="521">
        <f t="shared" si="630"/>
        <v>0</v>
      </c>
      <c r="CG326" s="521">
        <f t="shared" si="630"/>
        <v>0</v>
      </c>
      <c r="CH326" s="521">
        <f t="shared" si="630"/>
        <v>0</v>
      </c>
      <c r="CI326" s="521">
        <f t="shared" si="630"/>
        <v>0</v>
      </c>
      <c r="CJ326" s="521">
        <f t="shared" si="630"/>
        <v>0</v>
      </c>
      <c r="CK326" s="521">
        <f t="shared" si="630"/>
        <v>0</v>
      </c>
      <c r="CL326" s="521">
        <f t="shared" si="630"/>
        <v>0</v>
      </c>
      <c r="CM326" s="521">
        <f t="shared" si="630"/>
        <v>0</v>
      </c>
      <c r="CN326" s="521">
        <f t="shared" si="630"/>
        <v>0</v>
      </c>
      <c r="CO326" s="521">
        <f t="shared" si="630"/>
        <v>0</v>
      </c>
      <c r="CP326" s="521">
        <f t="shared" si="630"/>
        <v>0</v>
      </c>
      <c r="CQ326" s="521">
        <f t="shared" si="630"/>
        <v>0</v>
      </c>
      <c r="CR326" s="521">
        <f t="shared" si="630"/>
        <v>0</v>
      </c>
      <c r="CS326" s="521">
        <f t="shared" si="630"/>
        <v>0</v>
      </c>
      <c r="CT326" s="521">
        <f t="shared" si="630"/>
        <v>0</v>
      </c>
      <c r="CU326" s="521">
        <f t="shared" si="630"/>
        <v>0</v>
      </c>
      <c r="CV326" s="521">
        <f t="shared" si="630"/>
        <v>0</v>
      </c>
      <c r="CW326" s="521">
        <f t="shared" si="630"/>
        <v>0</v>
      </c>
      <c r="CX326" s="521">
        <f t="shared" si="630"/>
        <v>0</v>
      </c>
      <c r="CY326" s="521">
        <f t="shared" si="630"/>
        <v>0</v>
      </c>
      <c r="CZ326" s="521">
        <f t="shared" si="630"/>
        <v>0</v>
      </c>
      <c r="DA326" s="521">
        <f t="shared" si="630"/>
        <v>0</v>
      </c>
      <c r="DB326" s="521">
        <f t="shared" si="630"/>
        <v>0</v>
      </c>
      <c r="DC326" s="521">
        <f t="shared" si="630"/>
        <v>0</v>
      </c>
      <c r="DD326" s="521">
        <f t="shared" si="630"/>
        <v>0</v>
      </c>
      <c r="DE326" s="521">
        <f t="shared" si="630"/>
        <v>0</v>
      </c>
      <c r="DF326" s="521">
        <f t="shared" si="630"/>
        <v>0</v>
      </c>
      <c r="DG326" s="521">
        <f t="shared" si="630"/>
        <v>0</v>
      </c>
      <c r="DH326" s="521">
        <f t="shared" si="630"/>
        <v>0</v>
      </c>
      <c r="DI326" s="521">
        <f t="shared" si="630"/>
        <v>0</v>
      </c>
      <c r="DJ326" s="521">
        <f t="shared" si="630"/>
        <v>0</v>
      </c>
      <c r="DK326" s="521">
        <f t="shared" si="630"/>
        <v>0</v>
      </c>
      <c r="DL326" s="521">
        <f t="shared" si="630"/>
        <v>0</v>
      </c>
      <c r="DM326" s="521">
        <f t="shared" si="630"/>
        <v>0</v>
      </c>
      <c r="DN326" s="521">
        <f t="shared" si="630"/>
        <v>0</v>
      </c>
      <c r="DO326" s="521">
        <f t="shared" si="630"/>
        <v>0</v>
      </c>
      <c r="DP326" s="521">
        <f t="shared" si="630"/>
        <v>0</v>
      </c>
      <c r="DQ326" s="521">
        <f t="shared" si="630"/>
        <v>0</v>
      </c>
      <c r="DR326" s="521">
        <f t="shared" si="630"/>
        <v>0</v>
      </c>
      <c r="DS326" s="521">
        <f t="shared" si="630"/>
        <v>0</v>
      </c>
      <c r="DT326" s="521">
        <f t="shared" si="630"/>
        <v>0</v>
      </c>
      <c r="DU326" s="521">
        <f t="shared" si="630"/>
        <v>0</v>
      </c>
      <c r="DV326" s="521">
        <f t="shared" si="630"/>
        <v>0</v>
      </c>
      <c r="DW326" s="521">
        <f t="shared" si="630"/>
        <v>0</v>
      </c>
      <c r="DX326" s="521">
        <f t="shared" si="630"/>
        <v>0</v>
      </c>
      <c r="DY326" s="521">
        <f t="shared" si="630"/>
        <v>0</v>
      </c>
      <c r="DZ326" s="521">
        <f t="shared" si="630"/>
        <v>0</v>
      </c>
      <c r="EA326" s="521">
        <f t="shared" si="630"/>
        <v>0</v>
      </c>
      <c r="EB326" s="521">
        <f t="shared" ref="EB326:GM326" si="631">SUM(EB321:EB325)</f>
        <v>0</v>
      </c>
      <c r="EC326" s="521">
        <f t="shared" si="631"/>
        <v>0</v>
      </c>
      <c r="ED326" s="521">
        <f t="shared" si="631"/>
        <v>0</v>
      </c>
      <c r="EE326" s="521">
        <f t="shared" si="631"/>
        <v>0</v>
      </c>
      <c r="EF326" s="521">
        <f t="shared" si="631"/>
        <v>0</v>
      </c>
      <c r="EG326" s="521">
        <f t="shared" si="631"/>
        <v>0</v>
      </c>
      <c r="EH326" s="521">
        <f t="shared" si="631"/>
        <v>0</v>
      </c>
      <c r="EI326" s="521">
        <f t="shared" si="631"/>
        <v>0</v>
      </c>
      <c r="EJ326" s="521">
        <f t="shared" si="631"/>
        <v>0</v>
      </c>
      <c r="EK326" s="521">
        <f t="shared" si="631"/>
        <v>0</v>
      </c>
      <c r="EL326" s="521">
        <f t="shared" si="631"/>
        <v>0</v>
      </c>
      <c r="EM326" s="521">
        <f t="shared" si="631"/>
        <v>0</v>
      </c>
      <c r="EN326" s="521">
        <f t="shared" si="631"/>
        <v>0</v>
      </c>
      <c r="EO326" s="521">
        <f t="shared" si="631"/>
        <v>0</v>
      </c>
      <c r="EP326" s="521">
        <f t="shared" si="631"/>
        <v>0</v>
      </c>
      <c r="EQ326" s="521">
        <f t="shared" si="631"/>
        <v>0</v>
      </c>
      <c r="ER326" s="521">
        <f t="shared" si="631"/>
        <v>0</v>
      </c>
      <c r="ES326" s="521">
        <f t="shared" si="631"/>
        <v>0</v>
      </c>
      <c r="ET326" s="521">
        <f t="shared" si="631"/>
        <v>0</v>
      </c>
      <c r="EU326" s="521">
        <f t="shared" si="631"/>
        <v>0</v>
      </c>
      <c r="EV326" s="521">
        <f t="shared" si="631"/>
        <v>0</v>
      </c>
      <c r="EW326" s="521">
        <f t="shared" si="631"/>
        <v>0</v>
      </c>
      <c r="EX326" s="521">
        <f t="shared" si="631"/>
        <v>0</v>
      </c>
      <c r="EY326" s="521">
        <f t="shared" si="631"/>
        <v>0</v>
      </c>
      <c r="EZ326" s="521">
        <f t="shared" si="631"/>
        <v>0</v>
      </c>
      <c r="FA326" s="521">
        <f t="shared" si="631"/>
        <v>0</v>
      </c>
      <c r="FB326" s="521">
        <f t="shared" si="631"/>
        <v>0</v>
      </c>
      <c r="FC326" s="521">
        <f t="shared" si="631"/>
        <v>0</v>
      </c>
      <c r="FD326" s="521">
        <f t="shared" si="631"/>
        <v>0</v>
      </c>
      <c r="FE326" s="521">
        <f t="shared" si="631"/>
        <v>0</v>
      </c>
      <c r="FF326" s="521">
        <f t="shared" si="631"/>
        <v>0</v>
      </c>
      <c r="FG326" s="521">
        <f t="shared" si="631"/>
        <v>0</v>
      </c>
      <c r="FH326" s="521">
        <f t="shared" si="631"/>
        <v>0</v>
      </c>
      <c r="FI326" s="521">
        <f t="shared" si="631"/>
        <v>0</v>
      </c>
      <c r="FJ326" s="521">
        <f t="shared" si="631"/>
        <v>0</v>
      </c>
      <c r="FK326" s="521">
        <f t="shared" si="631"/>
        <v>0</v>
      </c>
      <c r="FL326" s="521">
        <f t="shared" si="631"/>
        <v>0</v>
      </c>
      <c r="FM326" s="521">
        <f t="shared" si="631"/>
        <v>0</v>
      </c>
      <c r="FN326" s="521">
        <f t="shared" si="631"/>
        <v>0</v>
      </c>
      <c r="FO326" s="521">
        <f t="shared" si="631"/>
        <v>0</v>
      </c>
      <c r="FP326" s="521">
        <f t="shared" si="631"/>
        <v>0</v>
      </c>
      <c r="FQ326" s="521">
        <f t="shared" si="631"/>
        <v>0</v>
      </c>
      <c r="FR326" s="521">
        <f t="shared" si="631"/>
        <v>0</v>
      </c>
      <c r="FS326" s="521">
        <f t="shared" si="631"/>
        <v>0</v>
      </c>
      <c r="FT326" s="521">
        <f t="shared" si="631"/>
        <v>0</v>
      </c>
      <c r="FU326" s="521">
        <f t="shared" si="631"/>
        <v>0</v>
      </c>
      <c r="FV326" s="521">
        <f t="shared" si="631"/>
        <v>0</v>
      </c>
      <c r="FW326" s="521">
        <f t="shared" si="631"/>
        <v>0</v>
      </c>
      <c r="FX326" s="521">
        <f t="shared" si="631"/>
        <v>0</v>
      </c>
      <c r="FY326" s="521">
        <f t="shared" si="631"/>
        <v>0</v>
      </c>
      <c r="FZ326" s="521">
        <f t="shared" si="631"/>
        <v>0</v>
      </c>
      <c r="GA326" s="521">
        <f t="shared" si="631"/>
        <v>0</v>
      </c>
      <c r="GB326" s="521">
        <f t="shared" si="631"/>
        <v>0</v>
      </c>
      <c r="GC326" s="521">
        <f t="shared" si="631"/>
        <v>0</v>
      </c>
      <c r="GD326" s="521">
        <f t="shared" si="631"/>
        <v>0</v>
      </c>
      <c r="GE326" s="521">
        <f t="shared" si="631"/>
        <v>0</v>
      </c>
      <c r="GF326" s="521">
        <f t="shared" si="631"/>
        <v>0</v>
      </c>
      <c r="GG326" s="521">
        <f t="shared" si="631"/>
        <v>0</v>
      </c>
      <c r="GH326" s="521">
        <f t="shared" si="631"/>
        <v>0</v>
      </c>
      <c r="GI326" s="521">
        <f t="shared" si="631"/>
        <v>0</v>
      </c>
      <c r="GJ326" s="521">
        <f t="shared" si="631"/>
        <v>0</v>
      </c>
      <c r="GK326" s="521">
        <f t="shared" si="631"/>
        <v>0</v>
      </c>
      <c r="GL326" s="521">
        <f t="shared" si="631"/>
        <v>0</v>
      </c>
      <c r="GM326" s="521">
        <f t="shared" si="631"/>
        <v>0</v>
      </c>
      <c r="GN326" s="521">
        <f t="shared" ref="GN326:IY326" si="632">SUM(GN321:GN325)</f>
        <v>0</v>
      </c>
      <c r="GO326" s="521">
        <f t="shared" si="632"/>
        <v>0</v>
      </c>
      <c r="GP326" s="521">
        <f t="shared" si="632"/>
        <v>0</v>
      </c>
      <c r="GQ326" s="521">
        <f t="shared" si="632"/>
        <v>0</v>
      </c>
      <c r="GR326" s="521">
        <f t="shared" si="632"/>
        <v>0</v>
      </c>
      <c r="GS326" s="521">
        <f t="shared" si="632"/>
        <v>0</v>
      </c>
      <c r="GT326" s="521">
        <f t="shared" si="632"/>
        <v>0</v>
      </c>
      <c r="GU326" s="521">
        <f t="shared" si="632"/>
        <v>0</v>
      </c>
      <c r="GV326" s="521">
        <f t="shared" si="632"/>
        <v>0</v>
      </c>
      <c r="GW326" s="521">
        <f t="shared" si="632"/>
        <v>0</v>
      </c>
      <c r="GX326" s="521">
        <f t="shared" si="632"/>
        <v>0</v>
      </c>
      <c r="GY326" s="521">
        <f t="shared" si="632"/>
        <v>0</v>
      </c>
      <c r="GZ326" s="521">
        <f t="shared" si="632"/>
        <v>0</v>
      </c>
      <c r="HA326" s="521">
        <f t="shared" si="632"/>
        <v>0</v>
      </c>
      <c r="HB326" s="521">
        <f t="shared" si="632"/>
        <v>0</v>
      </c>
      <c r="HC326" s="521">
        <f t="shared" si="632"/>
        <v>0</v>
      </c>
      <c r="HD326" s="521">
        <f t="shared" si="632"/>
        <v>0</v>
      </c>
      <c r="HE326" s="521">
        <f t="shared" si="632"/>
        <v>0</v>
      </c>
      <c r="HF326" s="521">
        <f t="shared" si="632"/>
        <v>0</v>
      </c>
      <c r="HG326" s="521">
        <f t="shared" si="632"/>
        <v>0</v>
      </c>
      <c r="HH326" s="521">
        <f t="shared" si="632"/>
        <v>0</v>
      </c>
      <c r="HI326" s="521">
        <f t="shared" si="632"/>
        <v>0</v>
      </c>
      <c r="HJ326" s="521">
        <f t="shared" si="632"/>
        <v>0</v>
      </c>
      <c r="HK326" s="521">
        <f t="shared" si="632"/>
        <v>0</v>
      </c>
      <c r="HL326" s="521">
        <f t="shared" si="632"/>
        <v>0</v>
      </c>
      <c r="HM326" s="521">
        <f t="shared" si="632"/>
        <v>0</v>
      </c>
      <c r="HN326" s="521">
        <f t="shared" si="632"/>
        <v>0</v>
      </c>
      <c r="HO326" s="521">
        <f t="shared" si="632"/>
        <v>0</v>
      </c>
      <c r="HP326" s="521">
        <f t="shared" si="632"/>
        <v>0</v>
      </c>
      <c r="HQ326" s="521">
        <f t="shared" si="632"/>
        <v>0</v>
      </c>
      <c r="HR326" s="521">
        <f t="shared" si="632"/>
        <v>0</v>
      </c>
      <c r="HS326" s="521">
        <f t="shared" si="632"/>
        <v>0</v>
      </c>
      <c r="HT326" s="521">
        <f t="shared" si="632"/>
        <v>0</v>
      </c>
      <c r="HU326" s="521">
        <f t="shared" si="632"/>
        <v>0</v>
      </c>
      <c r="HV326" s="521">
        <f t="shared" si="632"/>
        <v>0</v>
      </c>
      <c r="HW326" s="521">
        <f t="shared" si="632"/>
        <v>0</v>
      </c>
      <c r="HX326" s="521">
        <f t="shared" si="632"/>
        <v>0</v>
      </c>
      <c r="HY326" s="521">
        <f t="shared" si="632"/>
        <v>0</v>
      </c>
      <c r="HZ326" s="521">
        <f t="shared" si="632"/>
        <v>0</v>
      </c>
      <c r="IA326" s="521">
        <f t="shared" si="632"/>
        <v>0</v>
      </c>
      <c r="IB326" s="521">
        <f t="shared" si="632"/>
        <v>0</v>
      </c>
      <c r="IC326" s="521">
        <f t="shared" si="632"/>
        <v>0</v>
      </c>
      <c r="ID326" s="521">
        <f t="shared" si="632"/>
        <v>0</v>
      </c>
      <c r="IE326" s="521">
        <f t="shared" si="632"/>
        <v>0</v>
      </c>
      <c r="IF326" s="521">
        <f t="shared" si="632"/>
        <v>0</v>
      </c>
      <c r="IG326" s="521">
        <f t="shared" si="632"/>
        <v>0</v>
      </c>
      <c r="IH326" s="521">
        <f t="shared" si="632"/>
        <v>0</v>
      </c>
      <c r="II326" s="521">
        <f t="shared" si="632"/>
        <v>0</v>
      </c>
      <c r="IJ326" s="521">
        <f t="shared" si="632"/>
        <v>0</v>
      </c>
      <c r="IK326" s="521">
        <f t="shared" si="632"/>
        <v>0</v>
      </c>
      <c r="IL326" s="521">
        <f t="shared" si="632"/>
        <v>0</v>
      </c>
      <c r="IM326" s="521">
        <f t="shared" si="632"/>
        <v>0</v>
      </c>
      <c r="IN326" s="521">
        <f t="shared" si="632"/>
        <v>0</v>
      </c>
      <c r="IO326" s="521">
        <f t="shared" si="632"/>
        <v>0</v>
      </c>
      <c r="IP326" s="521">
        <f t="shared" si="632"/>
        <v>0</v>
      </c>
      <c r="IQ326" s="521">
        <f t="shared" si="632"/>
        <v>0</v>
      </c>
      <c r="IR326" s="521">
        <f t="shared" si="632"/>
        <v>0</v>
      </c>
      <c r="IS326" s="521">
        <f t="shared" si="632"/>
        <v>0</v>
      </c>
      <c r="IT326" s="521">
        <f t="shared" si="632"/>
        <v>0</v>
      </c>
      <c r="IU326" s="521">
        <f t="shared" si="632"/>
        <v>0</v>
      </c>
      <c r="IV326" s="521">
        <f t="shared" si="632"/>
        <v>0</v>
      </c>
      <c r="IW326" s="521">
        <f t="shared" si="632"/>
        <v>0</v>
      </c>
      <c r="IX326" s="521">
        <f t="shared" si="632"/>
        <v>0</v>
      </c>
      <c r="IY326" s="521">
        <f t="shared" si="632"/>
        <v>0</v>
      </c>
      <c r="IZ326" s="521">
        <f t="shared" ref="IZ326:LK326" si="633">SUM(IZ321:IZ325)</f>
        <v>0</v>
      </c>
      <c r="JA326" s="521">
        <f t="shared" si="633"/>
        <v>0</v>
      </c>
      <c r="JB326" s="521">
        <f t="shared" si="633"/>
        <v>0</v>
      </c>
      <c r="JC326" s="521">
        <f t="shared" si="633"/>
        <v>0</v>
      </c>
      <c r="JD326" s="521">
        <f t="shared" si="633"/>
        <v>0</v>
      </c>
      <c r="JE326" s="521">
        <f t="shared" si="633"/>
        <v>0</v>
      </c>
      <c r="JF326" s="521">
        <f t="shared" si="633"/>
        <v>0</v>
      </c>
      <c r="JG326" s="521">
        <f t="shared" si="633"/>
        <v>0</v>
      </c>
      <c r="JH326" s="521">
        <f t="shared" si="633"/>
        <v>0</v>
      </c>
      <c r="JI326" s="521">
        <f t="shared" si="633"/>
        <v>0</v>
      </c>
      <c r="JJ326" s="521">
        <f t="shared" si="633"/>
        <v>0</v>
      </c>
      <c r="JK326" s="521">
        <f t="shared" si="633"/>
        <v>0</v>
      </c>
      <c r="JL326" s="521">
        <f t="shared" si="633"/>
        <v>0</v>
      </c>
      <c r="JM326" s="521">
        <f t="shared" si="633"/>
        <v>0</v>
      </c>
      <c r="JN326" s="521">
        <f t="shared" si="633"/>
        <v>0</v>
      </c>
      <c r="JO326" s="521">
        <f t="shared" si="633"/>
        <v>0</v>
      </c>
      <c r="JP326" s="521">
        <f t="shared" si="633"/>
        <v>0</v>
      </c>
      <c r="JQ326" s="521">
        <f t="shared" si="633"/>
        <v>0</v>
      </c>
      <c r="JR326" s="521">
        <f t="shared" si="633"/>
        <v>0</v>
      </c>
      <c r="JS326" s="521">
        <f t="shared" si="633"/>
        <v>0</v>
      </c>
      <c r="JT326" s="521">
        <f t="shared" si="633"/>
        <v>0</v>
      </c>
      <c r="JU326" s="521">
        <f t="shared" si="633"/>
        <v>0</v>
      </c>
      <c r="JV326" s="521">
        <f t="shared" si="633"/>
        <v>0</v>
      </c>
      <c r="JW326" s="521">
        <f t="shared" si="633"/>
        <v>0</v>
      </c>
      <c r="JX326" s="521">
        <f t="shared" si="633"/>
        <v>0</v>
      </c>
      <c r="JY326" s="521">
        <f t="shared" si="633"/>
        <v>0</v>
      </c>
      <c r="JZ326" s="521">
        <f t="shared" si="633"/>
        <v>0</v>
      </c>
      <c r="KA326" s="521">
        <f t="shared" si="633"/>
        <v>0</v>
      </c>
      <c r="KB326" s="521">
        <f t="shared" si="633"/>
        <v>0</v>
      </c>
      <c r="KC326" s="521">
        <f t="shared" si="633"/>
        <v>0</v>
      </c>
      <c r="KD326" s="521">
        <f t="shared" si="633"/>
        <v>0</v>
      </c>
      <c r="KE326" s="521">
        <f t="shared" si="633"/>
        <v>0</v>
      </c>
      <c r="KF326" s="521">
        <f t="shared" si="633"/>
        <v>0</v>
      </c>
      <c r="KG326" s="521">
        <f t="shared" si="633"/>
        <v>0</v>
      </c>
      <c r="KH326" s="521">
        <f t="shared" si="633"/>
        <v>0</v>
      </c>
      <c r="KI326" s="521">
        <f t="shared" si="633"/>
        <v>0</v>
      </c>
      <c r="KJ326" s="521">
        <f t="shared" si="633"/>
        <v>0</v>
      </c>
      <c r="KK326" s="521">
        <f t="shared" si="633"/>
        <v>0</v>
      </c>
      <c r="KL326" s="521">
        <f t="shared" si="633"/>
        <v>0</v>
      </c>
      <c r="KM326" s="521">
        <f t="shared" si="633"/>
        <v>0</v>
      </c>
      <c r="KN326" s="521">
        <f t="shared" si="633"/>
        <v>0</v>
      </c>
      <c r="KO326" s="521">
        <f t="shared" si="633"/>
        <v>0</v>
      </c>
      <c r="KP326" s="521">
        <f t="shared" si="633"/>
        <v>0</v>
      </c>
      <c r="KQ326" s="521">
        <f t="shared" si="633"/>
        <v>0</v>
      </c>
      <c r="KR326" s="521">
        <f t="shared" si="633"/>
        <v>0</v>
      </c>
      <c r="KS326" s="521">
        <f t="shared" si="633"/>
        <v>0</v>
      </c>
      <c r="KT326" s="521">
        <f t="shared" si="633"/>
        <v>0</v>
      </c>
      <c r="KU326" s="521">
        <f t="shared" si="633"/>
        <v>0</v>
      </c>
      <c r="KV326" s="521">
        <f t="shared" si="633"/>
        <v>0</v>
      </c>
      <c r="KW326" s="521">
        <f t="shared" si="633"/>
        <v>0</v>
      </c>
      <c r="KX326" s="521">
        <f t="shared" si="633"/>
        <v>0</v>
      </c>
      <c r="KY326" s="521">
        <f t="shared" si="633"/>
        <v>0</v>
      </c>
      <c r="KZ326" s="521">
        <f t="shared" si="633"/>
        <v>0</v>
      </c>
      <c r="LA326" s="521">
        <f t="shared" si="633"/>
        <v>0</v>
      </c>
      <c r="LB326" s="521">
        <f t="shared" si="633"/>
        <v>0</v>
      </c>
      <c r="LC326" s="521">
        <f t="shared" si="633"/>
        <v>0</v>
      </c>
      <c r="LD326" s="521">
        <f t="shared" si="633"/>
        <v>0</v>
      </c>
      <c r="LE326" s="521">
        <f t="shared" si="633"/>
        <v>0</v>
      </c>
      <c r="LF326" s="521">
        <f t="shared" si="633"/>
        <v>0</v>
      </c>
      <c r="LG326" s="521">
        <f t="shared" si="633"/>
        <v>0</v>
      </c>
      <c r="LH326" s="521">
        <f t="shared" si="633"/>
        <v>0</v>
      </c>
      <c r="LI326" s="521">
        <f t="shared" si="633"/>
        <v>0</v>
      </c>
      <c r="LJ326" s="521">
        <f t="shared" si="633"/>
        <v>0</v>
      </c>
      <c r="LK326" s="521">
        <f t="shared" si="633"/>
        <v>0</v>
      </c>
      <c r="LL326" s="521">
        <f t="shared" ref="LL326:NK326" si="634">SUM(LL321:LL325)</f>
        <v>0</v>
      </c>
      <c r="LM326" s="521">
        <f t="shared" si="634"/>
        <v>0</v>
      </c>
      <c r="LN326" s="521">
        <f t="shared" si="634"/>
        <v>0</v>
      </c>
      <c r="LO326" s="521">
        <f t="shared" si="634"/>
        <v>0</v>
      </c>
      <c r="LP326" s="521">
        <f t="shared" si="634"/>
        <v>0</v>
      </c>
      <c r="LQ326" s="521">
        <f t="shared" si="634"/>
        <v>0</v>
      </c>
      <c r="LR326" s="521">
        <f t="shared" si="634"/>
        <v>0</v>
      </c>
      <c r="LS326" s="521">
        <f t="shared" si="634"/>
        <v>0</v>
      </c>
      <c r="LT326" s="521">
        <f t="shared" si="634"/>
        <v>0</v>
      </c>
      <c r="LU326" s="521">
        <f t="shared" si="634"/>
        <v>0</v>
      </c>
      <c r="LV326" s="521">
        <f t="shared" si="634"/>
        <v>0</v>
      </c>
      <c r="LW326" s="521">
        <f t="shared" si="634"/>
        <v>0</v>
      </c>
      <c r="LX326" s="521">
        <f t="shared" si="634"/>
        <v>0</v>
      </c>
      <c r="LY326" s="521">
        <f t="shared" si="634"/>
        <v>0</v>
      </c>
      <c r="LZ326" s="521">
        <f t="shared" si="634"/>
        <v>0</v>
      </c>
      <c r="MA326" s="521">
        <f t="shared" si="634"/>
        <v>0</v>
      </c>
      <c r="MB326" s="521">
        <f t="shared" si="634"/>
        <v>0</v>
      </c>
      <c r="MC326" s="521">
        <f t="shared" si="634"/>
        <v>0</v>
      </c>
      <c r="MD326" s="521">
        <f t="shared" si="634"/>
        <v>0</v>
      </c>
      <c r="ME326" s="521">
        <f t="shared" si="634"/>
        <v>0</v>
      </c>
      <c r="MF326" s="521">
        <f t="shared" si="634"/>
        <v>0</v>
      </c>
      <c r="MG326" s="521">
        <f t="shared" si="634"/>
        <v>0</v>
      </c>
      <c r="MH326" s="521">
        <f t="shared" si="634"/>
        <v>0</v>
      </c>
      <c r="MI326" s="521">
        <f t="shared" si="634"/>
        <v>0</v>
      </c>
      <c r="MJ326" s="521">
        <f t="shared" si="634"/>
        <v>0</v>
      </c>
      <c r="MK326" s="521">
        <f t="shared" si="634"/>
        <v>0</v>
      </c>
      <c r="ML326" s="521">
        <f t="shared" si="634"/>
        <v>0</v>
      </c>
      <c r="MM326" s="521">
        <f t="shared" si="634"/>
        <v>0</v>
      </c>
      <c r="MN326" s="521">
        <f t="shared" si="634"/>
        <v>0</v>
      </c>
      <c r="MO326" s="521">
        <f t="shared" si="634"/>
        <v>0</v>
      </c>
      <c r="MP326" s="521">
        <f t="shared" si="634"/>
        <v>0</v>
      </c>
      <c r="MQ326" s="521">
        <f t="shared" si="634"/>
        <v>0</v>
      </c>
      <c r="MR326" s="521">
        <f t="shared" si="634"/>
        <v>0</v>
      </c>
      <c r="MS326" s="521">
        <f t="shared" si="634"/>
        <v>0</v>
      </c>
      <c r="MT326" s="521">
        <f t="shared" si="634"/>
        <v>0</v>
      </c>
      <c r="MU326" s="521">
        <f t="shared" si="634"/>
        <v>0</v>
      </c>
      <c r="MV326" s="521">
        <f t="shared" si="634"/>
        <v>0</v>
      </c>
      <c r="MW326" s="521">
        <f t="shared" si="634"/>
        <v>0</v>
      </c>
      <c r="MX326" s="521">
        <f t="shared" si="634"/>
        <v>0</v>
      </c>
      <c r="MY326" s="521">
        <f t="shared" si="634"/>
        <v>0</v>
      </c>
      <c r="MZ326" s="521">
        <f t="shared" si="634"/>
        <v>0</v>
      </c>
      <c r="NA326" s="521">
        <f t="shared" si="634"/>
        <v>0</v>
      </c>
      <c r="NB326" s="521">
        <f t="shared" si="634"/>
        <v>0</v>
      </c>
      <c r="NC326" s="521">
        <f t="shared" si="634"/>
        <v>0</v>
      </c>
      <c r="ND326" s="521">
        <f t="shared" si="634"/>
        <v>0</v>
      </c>
      <c r="NE326" s="521">
        <f t="shared" si="634"/>
        <v>0</v>
      </c>
      <c r="NF326" s="521">
        <f t="shared" si="634"/>
        <v>0</v>
      </c>
      <c r="NG326" s="521">
        <f t="shared" si="634"/>
        <v>0</v>
      </c>
      <c r="NH326" s="521">
        <f t="shared" si="634"/>
        <v>0</v>
      </c>
      <c r="NI326" s="521">
        <f t="shared" si="634"/>
        <v>0</v>
      </c>
      <c r="NJ326" s="521">
        <f t="shared" si="634"/>
        <v>0</v>
      </c>
      <c r="NK326" s="522">
        <f t="shared" si="634"/>
        <v>0</v>
      </c>
    </row>
    <row r="327" spans="1:375" s="384" customFormat="1" ht="13.8" x14ac:dyDescent="0.3">
      <c r="C327" s="514"/>
      <c r="D327" s="515"/>
      <c r="E327" s="515"/>
      <c r="F327" s="515"/>
      <c r="G327" s="515"/>
      <c r="H327" s="515"/>
      <c r="I327" s="515"/>
      <c r="J327" s="515"/>
      <c r="K327" s="515"/>
      <c r="L327" s="515"/>
      <c r="M327" s="515"/>
      <c r="N327" s="515"/>
      <c r="O327" s="515"/>
      <c r="P327" s="515"/>
      <c r="Q327" s="515"/>
      <c r="R327" s="515"/>
      <c r="S327" s="515"/>
      <c r="T327" s="515"/>
      <c r="U327" s="515"/>
      <c r="V327" s="515"/>
      <c r="W327" s="515"/>
      <c r="X327" s="515"/>
      <c r="Y327" s="515"/>
      <c r="Z327" s="515"/>
      <c r="AA327" s="515"/>
      <c r="AB327" s="515"/>
      <c r="AC327" s="515"/>
      <c r="AD327" s="515"/>
      <c r="AE327" s="515"/>
      <c r="AF327" s="515"/>
      <c r="AG327" s="515"/>
      <c r="AH327" s="515"/>
      <c r="AI327" s="515"/>
      <c r="AJ327" s="515"/>
      <c r="AK327" s="515"/>
      <c r="AL327" s="515"/>
      <c r="AM327" s="515"/>
      <c r="AN327" s="515"/>
      <c r="AO327" s="515"/>
      <c r="AP327" s="515"/>
      <c r="AQ327" s="515"/>
      <c r="AR327" s="515"/>
      <c r="AS327" s="515"/>
      <c r="AT327" s="515"/>
      <c r="AU327" s="515"/>
      <c r="AV327" s="515"/>
      <c r="AW327" s="515"/>
      <c r="AX327" s="515"/>
      <c r="AY327" s="515"/>
      <c r="AZ327" s="515"/>
      <c r="BA327" s="515"/>
      <c r="BB327" s="515"/>
      <c r="BC327" s="515"/>
      <c r="BD327" s="515"/>
      <c r="BE327" s="515"/>
      <c r="BF327" s="515"/>
      <c r="BG327" s="515"/>
      <c r="BH327" s="515"/>
      <c r="BI327" s="515"/>
      <c r="BJ327" s="515"/>
      <c r="BK327" s="515"/>
      <c r="BL327" s="515"/>
      <c r="BM327" s="515"/>
      <c r="BN327" s="515"/>
      <c r="BO327" s="515"/>
      <c r="BP327" s="515"/>
      <c r="BQ327" s="515"/>
      <c r="BR327" s="515"/>
      <c r="BS327" s="515"/>
      <c r="BT327" s="515"/>
      <c r="BU327" s="515"/>
      <c r="BV327" s="515"/>
      <c r="BW327" s="515"/>
      <c r="BX327" s="515"/>
      <c r="BY327" s="515"/>
      <c r="BZ327" s="515"/>
      <c r="CA327" s="515"/>
      <c r="CB327" s="515"/>
      <c r="CC327" s="515"/>
      <c r="CD327" s="515"/>
      <c r="CE327" s="515"/>
      <c r="CF327" s="515"/>
      <c r="CG327" s="515"/>
      <c r="CH327" s="515"/>
      <c r="CI327" s="515"/>
      <c r="CJ327" s="515"/>
      <c r="CK327" s="515"/>
      <c r="CL327" s="515"/>
      <c r="CM327" s="515"/>
      <c r="CN327" s="515"/>
      <c r="CO327" s="515"/>
      <c r="CP327" s="515"/>
      <c r="CQ327" s="515"/>
      <c r="CR327" s="515"/>
      <c r="CS327" s="515"/>
      <c r="CT327" s="515"/>
      <c r="CU327" s="515"/>
      <c r="CV327" s="515"/>
      <c r="CW327" s="515"/>
      <c r="CX327" s="515"/>
      <c r="CY327" s="515"/>
      <c r="CZ327" s="515"/>
      <c r="DA327" s="515"/>
      <c r="DB327" s="515"/>
      <c r="DC327" s="515"/>
      <c r="DD327" s="515"/>
      <c r="DE327" s="515"/>
      <c r="DF327" s="515"/>
      <c r="DG327" s="515"/>
      <c r="DH327" s="515"/>
      <c r="DI327" s="515"/>
      <c r="DJ327" s="515"/>
      <c r="DK327" s="515"/>
      <c r="DL327" s="515"/>
      <c r="DM327" s="515"/>
      <c r="DN327" s="515"/>
      <c r="DO327" s="515"/>
      <c r="DP327" s="515"/>
      <c r="DQ327" s="515"/>
      <c r="DR327" s="515"/>
      <c r="DS327" s="515"/>
      <c r="DT327" s="515"/>
      <c r="DU327" s="515"/>
      <c r="DV327" s="515"/>
      <c r="DW327" s="515"/>
      <c r="DX327" s="515"/>
      <c r="DY327" s="515"/>
      <c r="DZ327" s="515"/>
      <c r="EA327" s="515"/>
      <c r="EB327" s="515"/>
      <c r="EC327" s="515"/>
      <c r="ED327" s="515"/>
      <c r="EE327" s="515"/>
      <c r="EF327" s="515"/>
      <c r="EG327" s="515"/>
      <c r="EH327" s="515"/>
      <c r="EI327" s="515"/>
      <c r="EJ327" s="515"/>
      <c r="EK327" s="515"/>
      <c r="EL327" s="515"/>
      <c r="EM327" s="515"/>
      <c r="EN327" s="515"/>
      <c r="EO327" s="515"/>
      <c r="EP327" s="515"/>
      <c r="EQ327" s="515"/>
      <c r="ER327" s="515"/>
      <c r="ES327" s="515"/>
      <c r="ET327" s="515"/>
      <c r="EU327" s="515"/>
      <c r="EV327" s="515"/>
      <c r="EW327" s="515"/>
      <c r="EX327" s="515"/>
      <c r="EY327" s="515"/>
      <c r="EZ327" s="515"/>
      <c r="FA327" s="515"/>
      <c r="FB327" s="515"/>
      <c r="FC327" s="515"/>
      <c r="FD327" s="515"/>
      <c r="FE327" s="515"/>
      <c r="FF327" s="515"/>
      <c r="FG327" s="515"/>
      <c r="FH327" s="515"/>
      <c r="FI327" s="515"/>
      <c r="FJ327" s="515"/>
      <c r="FK327" s="515"/>
      <c r="FL327" s="515"/>
      <c r="FM327" s="515"/>
      <c r="FN327" s="515"/>
      <c r="FO327" s="515"/>
      <c r="FP327" s="515"/>
      <c r="FQ327" s="515"/>
      <c r="FR327" s="515"/>
      <c r="FS327" s="515"/>
      <c r="FT327" s="515"/>
      <c r="FU327" s="515"/>
      <c r="FV327" s="515"/>
      <c r="FW327" s="515"/>
      <c r="FX327" s="515"/>
      <c r="FY327" s="515"/>
      <c r="FZ327" s="515"/>
      <c r="GA327" s="515"/>
      <c r="GB327" s="515"/>
      <c r="GC327" s="515"/>
      <c r="GD327" s="515"/>
      <c r="GE327" s="515"/>
      <c r="GF327" s="515"/>
      <c r="GG327" s="515"/>
      <c r="GH327" s="515"/>
      <c r="GI327" s="515"/>
      <c r="GJ327" s="515"/>
      <c r="GK327" s="515"/>
      <c r="GL327" s="515"/>
      <c r="GM327" s="515"/>
      <c r="GN327" s="515"/>
      <c r="GO327" s="515"/>
      <c r="GP327" s="515"/>
      <c r="GQ327" s="515"/>
      <c r="GR327" s="515"/>
      <c r="GS327" s="515"/>
      <c r="GT327" s="515"/>
      <c r="GU327" s="515"/>
      <c r="GV327" s="515"/>
      <c r="GW327" s="515"/>
      <c r="GX327" s="515"/>
      <c r="GY327" s="515"/>
      <c r="GZ327" s="515"/>
      <c r="HA327" s="515"/>
      <c r="HB327" s="515"/>
      <c r="HC327" s="515"/>
      <c r="HD327" s="515"/>
      <c r="HE327" s="515"/>
      <c r="HF327" s="515"/>
      <c r="HG327" s="515"/>
      <c r="HH327" s="515"/>
      <c r="HI327" s="515"/>
      <c r="HJ327" s="515"/>
      <c r="HK327" s="515"/>
      <c r="HL327" s="515"/>
      <c r="HM327" s="515"/>
      <c r="HN327" s="515"/>
      <c r="HO327" s="515"/>
      <c r="HP327" s="515"/>
      <c r="HQ327" s="515"/>
      <c r="HR327" s="515"/>
      <c r="HS327" s="515"/>
      <c r="HT327" s="515"/>
      <c r="HU327" s="515"/>
      <c r="HV327" s="515"/>
      <c r="HW327" s="515"/>
      <c r="HX327" s="515"/>
      <c r="HY327" s="515"/>
      <c r="HZ327" s="515"/>
      <c r="IA327" s="515"/>
      <c r="IB327" s="515"/>
      <c r="IC327" s="515"/>
      <c r="ID327" s="515"/>
      <c r="IE327" s="515"/>
      <c r="IF327" s="515"/>
      <c r="IG327" s="515"/>
      <c r="IH327" s="515"/>
      <c r="II327" s="515"/>
      <c r="IJ327" s="515"/>
      <c r="IK327" s="515"/>
      <c r="IL327" s="515"/>
      <c r="IM327" s="515"/>
      <c r="IN327" s="515"/>
      <c r="IO327" s="515"/>
      <c r="IP327" s="515"/>
      <c r="IQ327" s="515"/>
      <c r="IR327" s="515"/>
      <c r="IS327" s="515"/>
      <c r="IT327" s="515"/>
      <c r="IU327" s="515"/>
      <c r="IV327" s="515"/>
      <c r="IW327" s="515"/>
      <c r="IX327" s="515"/>
      <c r="IY327" s="515"/>
      <c r="IZ327" s="515"/>
      <c r="JA327" s="515"/>
      <c r="JB327" s="515"/>
      <c r="JC327" s="515"/>
      <c r="JD327" s="515"/>
      <c r="JE327" s="515"/>
      <c r="JF327" s="515"/>
      <c r="JG327" s="515"/>
      <c r="JH327" s="515"/>
      <c r="JI327" s="515"/>
      <c r="JJ327" s="515"/>
      <c r="JK327" s="515"/>
      <c r="JL327" s="515"/>
      <c r="JM327" s="515"/>
      <c r="JN327" s="515"/>
      <c r="JO327" s="515"/>
      <c r="JP327" s="515"/>
      <c r="JQ327" s="515"/>
      <c r="JR327" s="515"/>
      <c r="JS327" s="515"/>
      <c r="JT327" s="515"/>
      <c r="JU327" s="515"/>
      <c r="JV327" s="515"/>
      <c r="JW327" s="515"/>
      <c r="JX327" s="515"/>
      <c r="JY327" s="515"/>
      <c r="JZ327" s="515"/>
      <c r="KA327" s="515"/>
      <c r="KB327" s="515"/>
      <c r="KC327" s="515"/>
      <c r="KD327" s="515"/>
      <c r="KE327" s="515"/>
      <c r="KF327" s="515"/>
      <c r="KG327" s="515"/>
      <c r="KH327" s="515"/>
      <c r="KI327" s="515"/>
      <c r="KJ327" s="515"/>
      <c r="KK327" s="515"/>
      <c r="KL327" s="515"/>
      <c r="KM327" s="515"/>
      <c r="KN327" s="515"/>
      <c r="KO327" s="515"/>
      <c r="KP327" s="515"/>
      <c r="KQ327" s="515"/>
      <c r="KR327" s="515"/>
      <c r="KS327" s="515"/>
      <c r="KT327" s="515"/>
      <c r="KU327" s="515"/>
      <c r="KV327" s="515"/>
      <c r="KW327" s="515"/>
      <c r="KX327" s="515"/>
      <c r="KY327" s="515"/>
      <c r="KZ327" s="515"/>
      <c r="LA327" s="515"/>
      <c r="LB327" s="515"/>
      <c r="LC327" s="515"/>
      <c r="LD327" s="515"/>
      <c r="LE327" s="515"/>
      <c r="LF327" s="515"/>
      <c r="LG327" s="515"/>
      <c r="LH327" s="515"/>
      <c r="LI327" s="515"/>
      <c r="LJ327" s="515"/>
      <c r="LK327" s="515"/>
      <c r="LL327" s="515"/>
      <c r="LM327" s="515"/>
      <c r="LN327" s="515"/>
      <c r="LO327" s="515"/>
      <c r="LP327" s="515"/>
      <c r="LQ327" s="515"/>
      <c r="LR327" s="515"/>
      <c r="LS327" s="515"/>
      <c r="LT327" s="515"/>
      <c r="LU327" s="515"/>
      <c r="LV327" s="515"/>
      <c r="LW327" s="515"/>
      <c r="LX327" s="515"/>
      <c r="LY327" s="515"/>
      <c r="LZ327" s="515"/>
      <c r="MA327" s="515"/>
      <c r="MB327" s="515"/>
      <c r="MC327" s="515"/>
      <c r="MD327" s="515"/>
      <c r="ME327" s="515"/>
      <c r="MF327" s="515"/>
      <c r="MG327" s="515"/>
      <c r="MH327" s="515"/>
      <c r="MI327" s="515"/>
      <c r="MJ327" s="515"/>
      <c r="MK327" s="515"/>
      <c r="ML327" s="515"/>
      <c r="MM327" s="515"/>
      <c r="MN327" s="515"/>
      <c r="MO327" s="515"/>
      <c r="MP327" s="515"/>
      <c r="MQ327" s="515"/>
      <c r="MR327" s="515"/>
      <c r="MS327" s="515"/>
      <c r="MT327" s="515"/>
      <c r="MU327" s="515"/>
      <c r="MV327" s="515"/>
      <c r="MW327" s="515"/>
      <c r="MX327" s="515"/>
      <c r="MY327" s="515"/>
      <c r="MZ327" s="515"/>
      <c r="NA327" s="515"/>
      <c r="NB327" s="515"/>
      <c r="NC327" s="515"/>
      <c r="ND327" s="515"/>
      <c r="NE327" s="515"/>
      <c r="NF327" s="515"/>
      <c r="NG327" s="515"/>
      <c r="NH327" s="515"/>
      <c r="NI327" s="515"/>
      <c r="NJ327" s="515"/>
      <c r="NK327" s="515"/>
    </row>
    <row r="328" spans="1:375" s="384" customFormat="1" ht="13.8" x14ac:dyDescent="0.3">
      <c r="C328" s="514"/>
      <c r="D328" s="515"/>
      <c r="E328" s="515"/>
      <c r="F328" s="515"/>
      <c r="G328" s="515"/>
      <c r="H328" s="515"/>
      <c r="I328" s="515"/>
      <c r="J328" s="515"/>
      <c r="K328" s="515"/>
      <c r="L328" s="515"/>
      <c r="M328" s="515"/>
      <c r="N328" s="515"/>
      <c r="O328" s="515"/>
      <c r="P328" s="515"/>
      <c r="Q328" s="515"/>
      <c r="R328" s="515"/>
      <c r="S328" s="515"/>
      <c r="T328" s="515"/>
      <c r="U328" s="515"/>
      <c r="V328" s="515"/>
      <c r="W328" s="515"/>
      <c r="X328" s="515"/>
      <c r="Y328" s="515"/>
      <c r="Z328" s="515"/>
      <c r="AA328" s="515"/>
      <c r="AB328" s="515"/>
      <c r="AC328" s="515"/>
      <c r="AD328" s="515"/>
      <c r="AE328" s="515"/>
      <c r="AF328" s="515"/>
      <c r="AG328" s="515"/>
      <c r="AH328" s="515"/>
      <c r="AI328" s="515"/>
      <c r="AJ328" s="515"/>
      <c r="AK328" s="515"/>
      <c r="AL328" s="515"/>
      <c r="AM328" s="515"/>
      <c r="AN328" s="515"/>
      <c r="AO328" s="515"/>
      <c r="AP328" s="515"/>
      <c r="AQ328" s="515"/>
      <c r="AR328" s="515"/>
      <c r="AS328" s="515"/>
      <c r="AT328" s="515"/>
      <c r="AU328" s="515"/>
      <c r="AV328" s="515"/>
      <c r="AW328" s="515"/>
      <c r="AX328" s="515"/>
      <c r="AY328" s="515"/>
      <c r="AZ328" s="515"/>
      <c r="BA328" s="515"/>
      <c r="BB328" s="515"/>
      <c r="BC328" s="515"/>
      <c r="BD328" s="515"/>
      <c r="BE328" s="515"/>
      <c r="BF328" s="515"/>
      <c r="BG328" s="515"/>
      <c r="BH328" s="515"/>
      <c r="BI328" s="515"/>
      <c r="BJ328" s="515"/>
      <c r="BK328" s="515"/>
      <c r="BL328" s="515"/>
      <c r="BM328" s="515"/>
      <c r="BN328" s="515"/>
      <c r="BO328" s="515"/>
      <c r="BP328" s="515"/>
      <c r="BQ328" s="515"/>
      <c r="BR328" s="515"/>
      <c r="BS328" s="515"/>
      <c r="BT328" s="515"/>
      <c r="BU328" s="515"/>
      <c r="BV328" s="515"/>
      <c r="BW328" s="515"/>
      <c r="BX328" s="515"/>
      <c r="BY328" s="515"/>
      <c r="BZ328" s="515"/>
      <c r="CA328" s="515"/>
      <c r="CB328" s="515"/>
      <c r="CC328" s="515"/>
      <c r="CD328" s="515"/>
      <c r="CE328" s="515"/>
      <c r="CF328" s="515"/>
      <c r="CG328" s="515"/>
      <c r="CH328" s="515"/>
      <c r="CI328" s="515"/>
      <c r="CJ328" s="515"/>
      <c r="CK328" s="515"/>
      <c r="CL328" s="515"/>
      <c r="CM328" s="515"/>
      <c r="CN328" s="515"/>
      <c r="CO328" s="515"/>
      <c r="CP328" s="515"/>
      <c r="CQ328" s="515"/>
      <c r="CR328" s="515"/>
      <c r="CS328" s="515"/>
      <c r="CT328" s="515"/>
      <c r="CU328" s="515"/>
      <c r="CV328" s="515"/>
      <c r="CW328" s="515"/>
      <c r="CX328" s="515"/>
      <c r="CY328" s="515"/>
      <c r="CZ328" s="515"/>
      <c r="DA328" s="515"/>
      <c r="DB328" s="515"/>
      <c r="DC328" s="515"/>
      <c r="DD328" s="515"/>
      <c r="DE328" s="515"/>
      <c r="DF328" s="515"/>
      <c r="DG328" s="515"/>
      <c r="DH328" s="515"/>
      <c r="DI328" s="515"/>
      <c r="DJ328" s="515"/>
      <c r="DK328" s="515"/>
      <c r="DL328" s="515"/>
      <c r="DM328" s="515"/>
      <c r="DN328" s="515"/>
      <c r="DO328" s="515"/>
      <c r="DP328" s="515"/>
      <c r="DQ328" s="515"/>
      <c r="DR328" s="515"/>
      <c r="DS328" s="515"/>
      <c r="DT328" s="515"/>
      <c r="DU328" s="515"/>
      <c r="DV328" s="515"/>
      <c r="DW328" s="515"/>
      <c r="DX328" s="515"/>
      <c r="DY328" s="515"/>
      <c r="DZ328" s="515"/>
      <c r="EA328" s="515"/>
      <c r="EB328" s="515"/>
      <c r="EC328" s="515"/>
      <c r="ED328" s="515"/>
      <c r="EE328" s="515"/>
      <c r="EF328" s="515"/>
      <c r="EG328" s="515"/>
      <c r="EH328" s="515"/>
      <c r="EI328" s="515"/>
      <c r="EJ328" s="515"/>
      <c r="EK328" s="515"/>
      <c r="EL328" s="515"/>
      <c r="EM328" s="515"/>
      <c r="EN328" s="515"/>
      <c r="EO328" s="515"/>
      <c r="EP328" s="515"/>
      <c r="EQ328" s="515"/>
      <c r="ER328" s="515"/>
      <c r="ES328" s="515"/>
      <c r="ET328" s="515"/>
      <c r="EU328" s="515"/>
      <c r="EV328" s="515"/>
      <c r="EW328" s="515"/>
      <c r="EX328" s="515"/>
      <c r="EY328" s="515"/>
      <c r="EZ328" s="515"/>
      <c r="FA328" s="515"/>
      <c r="FB328" s="515"/>
      <c r="FC328" s="515"/>
      <c r="FD328" s="515"/>
      <c r="FE328" s="515"/>
      <c r="FF328" s="515"/>
      <c r="FG328" s="515"/>
      <c r="FH328" s="515"/>
      <c r="FI328" s="515"/>
      <c r="FJ328" s="515"/>
      <c r="FK328" s="515"/>
      <c r="FL328" s="515"/>
      <c r="FM328" s="515"/>
      <c r="FN328" s="515"/>
      <c r="FO328" s="515"/>
      <c r="FP328" s="515"/>
      <c r="FQ328" s="515"/>
      <c r="FR328" s="515"/>
      <c r="FS328" s="515"/>
      <c r="FT328" s="515"/>
      <c r="FU328" s="515"/>
      <c r="FV328" s="515"/>
      <c r="FW328" s="515"/>
      <c r="FX328" s="515"/>
      <c r="FY328" s="515"/>
      <c r="FZ328" s="515"/>
      <c r="GA328" s="515"/>
      <c r="GB328" s="515"/>
      <c r="GC328" s="515"/>
      <c r="GD328" s="515"/>
      <c r="GE328" s="515"/>
      <c r="GF328" s="515"/>
      <c r="GG328" s="515"/>
      <c r="GH328" s="515"/>
      <c r="GI328" s="515"/>
      <c r="GJ328" s="515"/>
      <c r="GK328" s="515"/>
      <c r="GL328" s="515"/>
      <c r="GM328" s="515"/>
      <c r="GN328" s="515"/>
      <c r="GO328" s="515"/>
      <c r="GP328" s="515"/>
      <c r="GQ328" s="515"/>
      <c r="GR328" s="515"/>
      <c r="GS328" s="515"/>
      <c r="GT328" s="515"/>
      <c r="GU328" s="515"/>
      <c r="GV328" s="515"/>
      <c r="GW328" s="515"/>
      <c r="GX328" s="515"/>
      <c r="GY328" s="515"/>
      <c r="GZ328" s="515"/>
      <c r="HA328" s="515"/>
      <c r="HB328" s="515"/>
      <c r="HC328" s="515"/>
      <c r="HD328" s="515"/>
      <c r="HE328" s="515"/>
      <c r="HF328" s="515"/>
      <c r="HG328" s="515"/>
      <c r="HH328" s="515"/>
      <c r="HI328" s="515"/>
      <c r="HJ328" s="515"/>
      <c r="HK328" s="515"/>
      <c r="HL328" s="515"/>
      <c r="HM328" s="515"/>
      <c r="HN328" s="515"/>
      <c r="HO328" s="515"/>
      <c r="HP328" s="515"/>
      <c r="HQ328" s="515"/>
      <c r="HR328" s="515"/>
      <c r="HS328" s="515"/>
      <c r="HT328" s="515"/>
      <c r="HU328" s="515"/>
      <c r="HV328" s="515"/>
      <c r="HW328" s="515"/>
      <c r="HX328" s="515"/>
      <c r="HY328" s="515"/>
      <c r="HZ328" s="515"/>
      <c r="IA328" s="515"/>
      <c r="IB328" s="515"/>
      <c r="IC328" s="515"/>
      <c r="ID328" s="515"/>
      <c r="IE328" s="515"/>
      <c r="IF328" s="515"/>
      <c r="IG328" s="515"/>
      <c r="IH328" s="515"/>
      <c r="II328" s="515"/>
      <c r="IJ328" s="515"/>
      <c r="IK328" s="515"/>
      <c r="IL328" s="515"/>
      <c r="IM328" s="515"/>
      <c r="IN328" s="515"/>
      <c r="IO328" s="515"/>
      <c r="IP328" s="515"/>
      <c r="IQ328" s="515"/>
      <c r="IR328" s="515"/>
      <c r="IS328" s="515"/>
      <c r="IT328" s="515"/>
      <c r="IU328" s="515"/>
      <c r="IV328" s="515"/>
      <c r="IW328" s="515"/>
      <c r="IX328" s="515"/>
      <c r="IY328" s="515"/>
      <c r="IZ328" s="515"/>
      <c r="JA328" s="515"/>
      <c r="JB328" s="515"/>
      <c r="JC328" s="515"/>
      <c r="JD328" s="515"/>
      <c r="JE328" s="515"/>
      <c r="JF328" s="515"/>
      <c r="JG328" s="515"/>
      <c r="JH328" s="515"/>
      <c r="JI328" s="515"/>
      <c r="JJ328" s="515"/>
      <c r="JK328" s="515"/>
      <c r="JL328" s="515"/>
      <c r="JM328" s="515"/>
      <c r="JN328" s="515"/>
      <c r="JO328" s="515"/>
      <c r="JP328" s="515"/>
      <c r="JQ328" s="515"/>
      <c r="JR328" s="515"/>
      <c r="JS328" s="515"/>
      <c r="JT328" s="515"/>
      <c r="JU328" s="515"/>
      <c r="JV328" s="515"/>
      <c r="JW328" s="515"/>
      <c r="JX328" s="515"/>
      <c r="JY328" s="515"/>
      <c r="JZ328" s="515"/>
      <c r="KA328" s="515"/>
      <c r="KB328" s="515"/>
      <c r="KC328" s="515"/>
      <c r="KD328" s="515"/>
      <c r="KE328" s="515"/>
      <c r="KF328" s="515"/>
      <c r="KG328" s="515"/>
      <c r="KH328" s="515"/>
      <c r="KI328" s="515"/>
      <c r="KJ328" s="515"/>
      <c r="KK328" s="515"/>
      <c r="KL328" s="515"/>
      <c r="KM328" s="515"/>
      <c r="KN328" s="515"/>
      <c r="KO328" s="515"/>
      <c r="KP328" s="515"/>
      <c r="KQ328" s="515"/>
      <c r="KR328" s="515"/>
      <c r="KS328" s="515"/>
      <c r="KT328" s="515"/>
      <c r="KU328" s="515"/>
      <c r="KV328" s="515"/>
      <c r="KW328" s="515"/>
      <c r="KX328" s="515"/>
      <c r="KY328" s="515"/>
      <c r="KZ328" s="515"/>
      <c r="LA328" s="515"/>
      <c r="LB328" s="515"/>
      <c r="LC328" s="515"/>
      <c r="LD328" s="515"/>
      <c r="LE328" s="515"/>
      <c r="LF328" s="515"/>
      <c r="LG328" s="515"/>
      <c r="LH328" s="515"/>
      <c r="LI328" s="515"/>
      <c r="LJ328" s="515"/>
      <c r="LK328" s="515"/>
      <c r="LL328" s="515"/>
      <c r="LM328" s="515"/>
      <c r="LN328" s="515"/>
      <c r="LO328" s="515"/>
      <c r="LP328" s="515"/>
      <c r="LQ328" s="515"/>
      <c r="LR328" s="515"/>
      <c r="LS328" s="515"/>
      <c r="LT328" s="515"/>
      <c r="LU328" s="515"/>
      <c r="LV328" s="515"/>
      <c r="LW328" s="515"/>
      <c r="LX328" s="515"/>
      <c r="LY328" s="515"/>
      <c r="LZ328" s="515"/>
      <c r="MA328" s="515"/>
      <c r="MB328" s="515"/>
      <c r="MC328" s="515"/>
      <c r="MD328" s="515"/>
      <c r="ME328" s="515"/>
      <c r="MF328" s="515"/>
      <c r="MG328" s="515"/>
      <c r="MH328" s="515"/>
      <c r="MI328" s="515"/>
      <c r="MJ328" s="515"/>
      <c r="MK328" s="515"/>
      <c r="ML328" s="515"/>
      <c r="MM328" s="515"/>
      <c r="MN328" s="515"/>
      <c r="MO328" s="515"/>
      <c r="MP328" s="515"/>
      <c r="MQ328" s="515"/>
      <c r="MR328" s="515"/>
      <c r="MS328" s="515"/>
      <c r="MT328" s="515"/>
      <c r="MU328" s="515"/>
      <c r="MV328" s="515"/>
      <c r="MW328" s="515"/>
      <c r="MX328" s="515"/>
      <c r="MY328" s="515"/>
      <c r="MZ328" s="515"/>
      <c r="NA328" s="515"/>
      <c r="NB328" s="515"/>
      <c r="NC328" s="515"/>
      <c r="ND328" s="515"/>
      <c r="NE328" s="515"/>
      <c r="NF328" s="515"/>
      <c r="NG328" s="515"/>
      <c r="NH328" s="515"/>
      <c r="NI328" s="515"/>
      <c r="NJ328" s="515"/>
      <c r="NK328" s="515"/>
    </row>
    <row r="329" spans="1:375" s="384" customFormat="1" ht="13.8" x14ac:dyDescent="0.3"/>
    <row r="330" spans="1:375" s="384" customFormat="1" ht="13.8" x14ac:dyDescent="0.3"/>
    <row r="331" spans="1:375" s="384" customFormat="1" ht="13.8" x14ac:dyDescent="0.3"/>
    <row r="332" spans="1:375" s="384" customFormat="1" ht="13.8" x14ac:dyDescent="0.3"/>
    <row r="333" spans="1:375" s="384" customFormat="1" ht="13.8" x14ac:dyDescent="0.3"/>
    <row r="334" spans="1:375" s="384" customFormat="1" ht="13.8" x14ac:dyDescent="0.3"/>
    <row r="335" spans="1:375" s="384" customFormat="1" ht="13.8" x14ac:dyDescent="0.3">
      <c r="C335" s="514"/>
    </row>
    <row r="336" spans="1:375" s="384" customFormat="1" ht="13.8" x14ac:dyDescent="0.3">
      <c r="C336" s="524" t="s">
        <v>285</v>
      </c>
    </row>
    <row r="337" spans="3:3" s="384" customFormat="1" ht="13.8" x14ac:dyDescent="0.3">
      <c r="C337" s="525" t="s">
        <v>313</v>
      </c>
    </row>
    <row r="338" spans="3:3" s="384" customFormat="1" ht="13.8" x14ac:dyDescent="0.3">
      <c r="C338" s="526" t="s">
        <v>344</v>
      </c>
    </row>
    <row r="339" spans="3:3" s="384" customFormat="1" ht="13.8" x14ac:dyDescent="0.3">
      <c r="C339" s="526" t="s">
        <v>345</v>
      </c>
    </row>
    <row r="340" spans="3:3" s="384" customFormat="1" ht="13.8" x14ac:dyDescent="0.3">
      <c r="C340" s="527" t="s">
        <v>346</v>
      </c>
    </row>
    <row r="341" spans="3:3" s="384" customFormat="1" ht="13.8" x14ac:dyDescent="0.3">
      <c r="C341" s="421"/>
    </row>
    <row r="342" spans="3:3" s="384" customFormat="1" ht="13.8" x14ac:dyDescent="0.3">
      <c r="C342" s="524" t="s">
        <v>347</v>
      </c>
    </row>
    <row r="343" spans="3:3" s="384" customFormat="1" ht="13.8" x14ac:dyDescent="0.3">
      <c r="C343" s="525">
        <v>1</v>
      </c>
    </row>
    <row r="344" spans="3:3" s="384" customFormat="1" ht="13.8" x14ac:dyDescent="0.3">
      <c r="C344" s="527">
        <v>0</v>
      </c>
    </row>
    <row r="345" spans="3:3" s="384" customFormat="1" ht="13.8" x14ac:dyDescent="0.3">
      <c r="C345" s="421"/>
    </row>
    <row r="346" spans="3:3" s="384" customFormat="1" ht="13.8" x14ac:dyDescent="0.3">
      <c r="C346" s="524" t="s">
        <v>141</v>
      </c>
    </row>
    <row r="347" spans="3:3" s="384" customFormat="1" ht="13.8" x14ac:dyDescent="0.3">
      <c r="C347" s="528">
        <f>SUM(B5:B149)</f>
        <v>13385</v>
      </c>
    </row>
  </sheetData>
  <dataValidations count="2">
    <dataValidation type="list" allowBlank="1" showInputMessage="1" showErrorMessage="1" sqref="I5:J9 AL133 Z133:AA137 I149:J153 AL149 Z149:AA153 I133:J137 AL37 Z37:AA41 I53:J57 AL53 Z53:AA57 I37:J41 AL5 Z5:AA9 I21:J25 AL21 Z21:AA25 I69:J73 AL101 Z101:AA105 I117:J121 AL117 Z117:AA121 I101:J105 AL69 Z69:AA73 I85:J89 AL85 Z85:AA89" xr:uid="{04DD5637-25FB-4E88-859F-717C7266401A}">
      <formula1>$C$322:$C$323</formula1>
    </dataValidation>
    <dataValidation type="list" allowBlank="1" showInputMessage="1" showErrorMessage="1" sqref="G5 X133 G85 X53 G101 X101 G117 X85 G69 X69 G21 X5 G37 X37 G53 X21 G133 X149 G149 X117" xr:uid="{D82952FA-E1FD-4093-A11A-0CFD96C542FD}">
      <formula1>$C$316:$C$319</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38142-1138-4D5D-8F7B-442779D44388}">
  <sheetPr>
    <tabColor rgb="FF2100EA"/>
  </sheetPr>
  <dimension ref="A1:NI21"/>
  <sheetViews>
    <sheetView showGridLines="0" zoomScale="90" zoomScaleNormal="90" workbookViewId="0"/>
  </sheetViews>
  <sheetFormatPr defaultColWidth="8.6640625" defaultRowHeight="13.8" x14ac:dyDescent="0.3"/>
  <cols>
    <col min="1" max="1" width="25.44140625" style="384" bestFit="1" customWidth="1"/>
    <col min="2" max="3" width="11.5546875" style="384" bestFit="1" customWidth="1"/>
    <col min="4" max="4" width="14.44140625" style="384" bestFit="1" customWidth="1"/>
    <col min="5" max="5" width="27.6640625" style="384" bestFit="1" customWidth="1"/>
    <col min="6" max="6" width="24.33203125" style="384" bestFit="1" customWidth="1"/>
    <col min="7" max="8" width="12.6640625" style="384" bestFit="1" customWidth="1"/>
    <col min="9" max="9" width="22.6640625" style="384" bestFit="1" customWidth="1"/>
    <col min="10" max="11" width="11.5546875" style="384" bestFit="1" customWidth="1"/>
    <col min="12" max="16" width="11.6640625" style="384" bestFit="1" customWidth="1"/>
    <col min="17" max="18" width="11.5546875" style="384" bestFit="1" customWidth="1"/>
    <col min="19" max="21" width="12.6640625" style="384" bestFit="1" customWidth="1"/>
    <col min="22" max="30" width="11.5546875" style="384" bestFit="1" customWidth="1"/>
    <col min="31" max="33" width="12.6640625" style="384" bestFit="1" customWidth="1"/>
    <col min="34" max="42" width="11.5546875" style="384" bestFit="1" customWidth="1"/>
    <col min="43" max="45" width="12.6640625" style="384" bestFit="1" customWidth="1"/>
    <col min="46" max="54" width="11.5546875" style="384" bestFit="1" customWidth="1"/>
    <col min="55" max="57" width="12.6640625" style="384" bestFit="1" customWidth="1"/>
    <col min="58" max="66" width="11.5546875" style="384" bestFit="1" customWidth="1"/>
    <col min="67" max="69" width="12.6640625" style="384" bestFit="1" customWidth="1"/>
    <col min="70" max="78" width="11.5546875" style="384" bestFit="1" customWidth="1"/>
    <col min="79" max="81" width="12.6640625" style="384" bestFit="1" customWidth="1"/>
    <col min="82" max="90" width="11.5546875" style="384" bestFit="1" customWidth="1"/>
    <col min="91" max="93" width="12.6640625" style="384" bestFit="1" customWidth="1"/>
    <col min="94" max="102" width="11.5546875" style="384" bestFit="1" customWidth="1"/>
    <col min="103" max="105" width="12.6640625" style="384" bestFit="1" customWidth="1"/>
    <col min="106" max="114" width="11.5546875" style="384" bestFit="1" customWidth="1"/>
    <col min="115" max="117" width="12.6640625" style="384" bestFit="1" customWidth="1"/>
    <col min="118" max="126" width="11.5546875" style="384" bestFit="1" customWidth="1"/>
    <col min="127" max="129" width="12.6640625" style="384" bestFit="1" customWidth="1"/>
    <col min="130" max="138" width="11.5546875" style="384" bestFit="1" customWidth="1"/>
    <col min="139" max="141" width="12.6640625" style="384" bestFit="1" customWidth="1"/>
    <col min="142" max="150" width="11.5546875" style="384" bestFit="1" customWidth="1"/>
    <col min="151" max="153" width="12.6640625" style="384" bestFit="1" customWidth="1"/>
    <col min="154" max="162" width="11.5546875" style="384" bestFit="1" customWidth="1"/>
    <col min="163" max="165" width="12.6640625" style="384" bestFit="1" customWidth="1"/>
    <col min="166" max="174" width="11.5546875" style="384" bestFit="1" customWidth="1"/>
    <col min="175" max="177" width="12.6640625" style="384" bestFit="1" customWidth="1"/>
    <col min="178" max="186" width="11.5546875" style="384" bestFit="1" customWidth="1"/>
    <col min="187" max="189" width="12.6640625" style="384" bestFit="1" customWidth="1"/>
    <col min="190" max="198" width="11.5546875" style="384" bestFit="1" customWidth="1"/>
    <col min="199" max="201" width="12.6640625" style="384" bestFit="1" customWidth="1"/>
    <col min="202" max="210" width="11.5546875" style="384" bestFit="1" customWidth="1"/>
    <col min="211" max="213" width="12.6640625" style="384" bestFit="1" customWidth="1"/>
    <col min="214" max="222" width="11.5546875" style="384" bestFit="1" customWidth="1"/>
    <col min="223" max="225" width="12.6640625" style="384" bestFit="1" customWidth="1"/>
    <col min="226" max="234" width="11.5546875" style="384" bestFit="1" customWidth="1"/>
    <col min="235" max="237" width="12.6640625" style="384" bestFit="1" customWidth="1"/>
    <col min="238" max="246" width="11.5546875" style="384" bestFit="1" customWidth="1"/>
    <col min="247" max="249" width="12.6640625" style="384" bestFit="1" customWidth="1"/>
    <col min="250" max="258" width="11.5546875" style="384" bestFit="1" customWidth="1"/>
    <col min="259" max="261" width="12.6640625" style="384" bestFit="1" customWidth="1"/>
    <col min="262" max="270" width="11.5546875" style="384" bestFit="1" customWidth="1"/>
    <col min="271" max="273" width="12.6640625" style="384" bestFit="1" customWidth="1"/>
    <col min="274" max="282" width="11.5546875" style="384" bestFit="1" customWidth="1"/>
    <col min="283" max="285" width="12.6640625" style="384" bestFit="1" customWidth="1"/>
    <col min="286" max="294" width="11.5546875" style="384" bestFit="1" customWidth="1"/>
    <col min="295" max="297" width="12.6640625" style="384" bestFit="1" customWidth="1"/>
    <col min="298" max="306" width="11.5546875" style="384" bestFit="1" customWidth="1"/>
    <col min="307" max="309" width="12.6640625" style="384" bestFit="1" customWidth="1"/>
    <col min="310" max="318" width="11.5546875" style="384" bestFit="1" customWidth="1"/>
    <col min="319" max="321" width="12.6640625" style="384" bestFit="1" customWidth="1"/>
    <col min="322" max="330" width="11.5546875" style="384" bestFit="1" customWidth="1"/>
    <col min="331" max="333" width="12.6640625" style="384" bestFit="1" customWidth="1"/>
    <col min="334" max="342" width="11.5546875" style="384" bestFit="1" customWidth="1"/>
    <col min="343" max="345" width="12.6640625" style="384" bestFit="1" customWidth="1"/>
    <col min="346" max="354" width="11.5546875" style="384" bestFit="1" customWidth="1"/>
    <col min="355" max="357" width="12.6640625" style="384" bestFit="1" customWidth="1"/>
    <col min="358" max="366" width="11.5546875" style="384" bestFit="1" customWidth="1"/>
    <col min="367" max="369" width="12.6640625" style="384" bestFit="1" customWidth="1"/>
    <col min="370" max="373" width="11.5546875" style="384" bestFit="1" customWidth="1"/>
    <col min="374" max="16384" width="8.6640625" style="384"/>
  </cols>
  <sheetData>
    <row r="1" spans="1:373" ht="15" thickBot="1" x14ac:dyDescent="0.35">
      <c r="A1" s="727" t="str">
        <f>Summary!G1</f>
        <v>Levered Return Metrics</v>
      </c>
      <c r="B1" s="730" t="str">
        <f>Summary!G2</f>
        <v>IRR</v>
      </c>
      <c r="C1" s="731">
        <f>Summary!H2</f>
        <v>0.14881177544593813</v>
      </c>
      <c r="D1" s="732" t="str">
        <f>Summary!G3</f>
        <v>Equity Multiple</v>
      </c>
      <c r="E1" s="733">
        <f>Summary!H3</f>
        <v>1.9267240340667999</v>
      </c>
      <c r="F1" s="728" t="str">
        <f>Summary!G6</f>
        <v>Unlevered Return Metrics</v>
      </c>
      <c r="G1" s="730" t="str">
        <f>Summary!G7</f>
        <v>IRR</v>
      </c>
      <c r="H1" s="731">
        <f>Summary!H7</f>
        <v>9.3561556935310375E-2</v>
      </c>
      <c r="I1" s="732" t="str">
        <f>Summary!G8</f>
        <v>Equity Multiple</v>
      </c>
      <c r="J1" s="763">
        <f>Summary!H8</f>
        <v>1.5042331190759153</v>
      </c>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row>
    <row r="2" spans="1:373" x14ac:dyDescent="0.3">
      <c r="A2" s="382" t="s">
        <v>348</v>
      </c>
      <c r="B2" s="388"/>
      <c r="C2" s="383"/>
      <c r="E2" s="382" t="s">
        <v>349</v>
      </c>
      <c r="F2" s="388"/>
      <c r="G2" s="383"/>
      <c r="I2" s="389"/>
      <c r="J2" s="529">
        <v>1</v>
      </c>
      <c r="K2" s="764">
        <f>J2+1</f>
        <v>2</v>
      </c>
      <c r="L2" s="764">
        <f t="shared" ref="L2:T2" si="0">K2+1</f>
        <v>3</v>
      </c>
      <c r="M2" s="764">
        <f t="shared" si="0"/>
        <v>4</v>
      </c>
      <c r="N2" s="764">
        <f t="shared" si="0"/>
        <v>5</v>
      </c>
      <c r="O2" s="764">
        <f t="shared" si="0"/>
        <v>6</v>
      </c>
      <c r="P2" s="764">
        <f t="shared" si="0"/>
        <v>7</v>
      </c>
      <c r="Q2" s="764">
        <f t="shared" si="0"/>
        <v>8</v>
      </c>
      <c r="R2" s="764">
        <f t="shared" si="0"/>
        <v>9</v>
      </c>
      <c r="S2" s="764">
        <f t="shared" si="0"/>
        <v>10</v>
      </c>
      <c r="T2" s="765">
        <f t="shared" si="0"/>
        <v>11</v>
      </c>
    </row>
    <row r="3" spans="1:373" x14ac:dyDescent="0.3">
      <c r="A3" s="531" t="s">
        <v>286</v>
      </c>
      <c r="B3" s="532" t="s">
        <v>350</v>
      </c>
      <c r="C3" s="533" t="s">
        <v>173</v>
      </c>
      <c r="E3" s="531" t="s">
        <v>286</v>
      </c>
      <c r="F3" s="532" t="s">
        <v>350</v>
      </c>
      <c r="G3" s="533" t="s">
        <v>173</v>
      </c>
      <c r="I3" s="428" t="s">
        <v>269</v>
      </c>
      <c r="J3" s="458">
        <v>0</v>
      </c>
      <c r="K3" s="458">
        <v>0</v>
      </c>
      <c r="L3" s="458">
        <v>0</v>
      </c>
      <c r="M3" s="458">
        <v>0</v>
      </c>
      <c r="N3" s="458">
        <v>0</v>
      </c>
      <c r="O3" s="458">
        <v>0</v>
      </c>
      <c r="P3" s="458">
        <v>0</v>
      </c>
      <c r="Q3" s="458">
        <v>0</v>
      </c>
      <c r="R3" s="458">
        <v>0</v>
      </c>
      <c r="S3" s="458">
        <v>0</v>
      </c>
      <c r="T3" s="458">
        <v>0</v>
      </c>
    </row>
    <row r="4" spans="1:373" x14ac:dyDescent="0.3">
      <c r="A4" s="391" t="str">
        <f>E4</f>
        <v>Other</v>
      </c>
      <c r="B4" s="423">
        <f>C4/Assumptions!$C$5</f>
        <v>0</v>
      </c>
      <c r="C4" s="534">
        <v>0</v>
      </c>
      <c r="E4" s="391" t="s">
        <v>317</v>
      </c>
      <c r="F4" s="423">
        <f>G4/Assumptions!$C$5</f>
        <v>0</v>
      </c>
      <c r="G4" s="534">
        <v>0</v>
      </c>
    </row>
    <row r="5" spans="1:373" x14ac:dyDescent="0.3">
      <c r="A5" s="404" t="str">
        <f t="shared" ref="A5:A8" si="1">E5</f>
        <v>Insurance</v>
      </c>
      <c r="B5" s="423">
        <f>C5/Assumptions!$C$5</f>
        <v>0</v>
      </c>
      <c r="C5" s="535">
        <v>0</v>
      </c>
      <c r="E5" s="404" t="s">
        <v>314</v>
      </c>
      <c r="F5" s="423">
        <f>G5/Assumptions!$C$5</f>
        <v>0</v>
      </c>
      <c r="G5" s="535">
        <v>0</v>
      </c>
    </row>
    <row r="6" spans="1:373" x14ac:dyDescent="0.3">
      <c r="A6" s="404" t="str">
        <f t="shared" si="1"/>
        <v>CAM</v>
      </c>
      <c r="B6" s="423">
        <f>C6/Assumptions!$C$5</f>
        <v>0</v>
      </c>
      <c r="C6" s="535">
        <v>0</v>
      </c>
      <c r="E6" s="404" t="s">
        <v>315</v>
      </c>
      <c r="F6" s="423">
        <f>G6/Assumptions!$C$5</f>
        <v>5.1555397833395595</v>
      </c>
      <c r="G6" s="535">
        <f>67160*(1+2.75%)</f>
        <v>69006.900000000009</v>
      </c>
    </row>
    <row r="7" spans="1:373" x14ac:dyDescent="0.3">
      <c r="A7" s="404" t="str">
        <f t="shared" si="1"/>
        <v>Other</v>
      </c>
      <c r="B7" s="423">
        <f>C7/Assumptions!$C$5</f>
        <v>0</v>
      </c>
      <c r="C7" s="535">
        <v>0</v>
      </c>
      <c r="E7" s="404" t="s">
        <v>317</v>
      </c>
      <c r="F7" s="423">
        <f>G7/Assumptions!$C$5</f>
        <v>0</v>
      </c>
      <c r="G7" s="535">
        <v>0</v>
      </c>
    </row>
    <row r="8" spans="1:373" x14ac:dyDescent="0.3">
      <c r="A8" s="404" t="str">
        <f t="shared" si="1"/>
        <v>Other</v>
      </c>
      <c r="B8" s="423">
        <f>C8/Assumptions!$C$5</f>
        <v>0</v>
      </c>
      <c r="C8" s="535">
        <v>0</v>
      </c>
      <c r="E8" s="404" t="s">
        <v>317</v>
      </c>
      <c r="F8" s="423">
        <f>G8/Assumptions!$C$5</f>
        <v>0</v>
      </c>
      <c r="G8" s="535">
        <v>0</v>
      </c>
    </row>
    <row r="9" spans="1:373" x14ac:dyDescent="0.3">
      <c r="A9" s="455" t="s">
        <v>173</v>
      </c>
      <c r="B9" s="537">
        <f>SUM(B4:B8)</f>
        <v>0</v>
      </c>
      <c r="C9" s="538">
        <f>SUM(C4:C8)</f>
        <v>0</v>
      </c>
      <c r="E9" s="455" t="s">
        <v>173</v>
      </c>
      <c r="F9" s="537">
        <f>SUM(F4:F8)</f>
        <v>5.1555397833395595</v>
      </c>
      <c r="G9" s="538">
        <f>SUM(G4:G8)</f>
        <v>69006.900000000009</v>
      </c>
    </row>
    <row r="12" spans="1:373" x14ac:dyDescent="0.3">
      <c r="A12" s="545" t="s">
        <v>106</v>
      </c>
      <c r="B12" s="546">
        <f>Leases!D165</f>
        <v>1</v>
      </c>
      <c r="C12" s="546">
        <f>Leases!E165</f>
        <v>1</v>
      </c>
      <c r="D12" s="546">
        <f>Leases!F165</f>
        <v>1</v>
      </c>
      <c r="E12" s="546">
        <f>Leases!G165</f>
        <v>1</v>
      </c>
      <c r="F12" s="546">
        <f>Leases!H165</f>
        <v>1</v>
      </c>
      <c r="G12" s="546">
        <f>Leases!I165</f>
        <v>1</v>
      </c>
      <c r="H12" s="546">
        <f>Leases!J165</f>
        <v>1</v>
      </c>
      <c r="I12" s="546">
        <f>Leases!K165</f>
        <v>1</v>
      </c>
      <c r="J12" s="546">
        <f>Leases!L165</f>
        <v>1</v>
      </c>
      <c r="K12" s="546">
        <f>Leases!M165</f>
        <v>1</v>
      </c>
      <c r="L12" s="546">
        <f>Leases!N165</f>
        <v>1</v>
      </c>
      <c r="M12" s="546">
        <f>Leases!O165</f>
        <v>1</v>
      </c>
      <c r="N12" s="546">
        <f>Leases!P165</f>
        <v>2</v>
      </c>
      <c r="O12" s="546">
        <f>Leases!Q165</f>
        <v>2</v>
      </c>
      <c r="P12" s="546">
        <f>Leases!R165</f>
        <v>2</v>
      </c>
      <c r="Q12" s="546">
        <f>Leases!S165</f>
        <v>2</v>
      </c>
      <c r="R12" s="546">
        <f>Leases!T165</f>
        <v>2</v>
      </c>
      <c r="S12" s="546">
        <f>Leases!U165</f>
        <v>2</v>
      </c>
      <c r="T12" s="546">
        <f>Leases!V165</f>
        <v>2</v>
      </c>
      <c r="U12" s="546">
        <f>Leases!W165</f>
        <v>2</v>
      </c>
      <c r="V12" s="546">
        <f>Leases!X165</f>
        <v>2</v>
      </c>
      <c r="W12" s="546">
        <f>Leases!Y165</f>
        <v>2</v>
      </c>
      <c r="X12" s="546">
        <f>Leases!Z165</f>
        <v>2</v>
      </c>
      <c r="Y12" s="546">
        <f>Leases!AA165</f>
        <v>2</v>
      </c>
      <c r="Z12" s="546">
        <f>Leases!AB165</f>
        <v>3</v>
      </c>
      <c r="AA12" s="546">
        <f>Leases!AC165</f>
        <v>3</v>
      </c>
      <c r="AB12" s="546">
        <f>Leases!AD165</f>
        <v>3</v>
      </c>
      <c r="AC12" s="546">
        <f>Leases!AE165</f>
        <v>3</v>
      </c>
      <c r="AD12" s="546">
        <f>Leases!AF165</f>
        <v>3</v>
      </c>
      <c r="AE12" s="546">
        <f>Leases!AG165</f>
        <v>3</v>
      </c>
      <c r="AF12" s="546">
        <f>Leases!AH165</f>
        <v>3</v>
      </c>
      <c r="AG12" s="546">
        <f>Leases!AI165</f>
        <v>3</v>
      </c>
      <c r="AH12" s="546">
        <f>Leases!AJ165</f>
        <v>3</v>
      </c>
      <c r="AI12" s="546">
        <f>Leases!AK165</f>
        <v>3</v>
      </c>
      <c r="AJ12" s="546">
        <f>Leases!AL165</f>
        <v>3</v>
      </c>
      <c r="AK12" s="546">
        <f>Leases!AM165</f>
        <v>3</v>
      </c>
      <c r="AL12" s="546">
        <f>Leases!AN165</f>
        <v>4</v>
      </c>
      <c r="AM12" s="546">
        <f>Leases!AO165</f>
        <v>4</v>
      </c>
      <c r="AN12" s="546">
        <f>Leases!AP165</f>
        <v>4</v>
      </c>
      <c r="AO12" s="546">
        <f>Leases!AQ165</f>
        <v>4</v>
      </c>
      <c r="AP12" s="546">
        <f>Leases!AR165</f>
        <v>4</v>
      </c>
      <c r="AQ12" s="546">
        <f>Leases!AS165</f>
        <v>4</v>
      </c>
      <c r="AR12" s="546">
        <f>Leases!AT165</f>
        <v>4</v>
      </c>
      <c r="AS12" s="546">
        <f>Leases!AU165</f>
        <v>4</v>
      </c>
      <c r="AT12" s="546">
        <f>Leases!AV165</f>
        <v>4</v>
      </c>
      <c r="AU12" s="546">
        <f>Leases!AW165</f>
        <v>4</v>
      </c>
      <c r="AV12" s="546">
        <f>Leases!AX165</f>
        <v>4</v>
      </c>
      <c r="AW12" s="546">
        <f>Leases!AY165</f>
        <v>4</v>
      </c>
      <c r="AX12" s="546">
        <f>Leases!AZ165</f>
        <v>5</v>
      </c>
      <c r="AY12" s="546">
        <f>Leases!BA165</f>
        <v>5</v>
      </c>
      <c r="AZ12" s="546">
        <f>Leases!BB165</f>
        <v>5</v>
      </c>
      <c r="BA12" s="546">
        <f>Leases!BC165</f>
        <v>5</v>
      </c>
      <c r="BB12" s="546">
        <f>Leases!BD165</f>
        <v>5</v>
      </c>
      <c r="BC12" s="546">
        <f>Leases!BE165</f>
        <v>5</v>
      </c>
      <c r="BD12" s="546">
        <f>Leases!BF165</f>
        <v>5</v>
      </c>
      <c r="BE12" s="546">
        <f>Leases!BG165</f>
        <v>5</v>
      </c>
      <c r="BF12" s="546">
        <f>Leases!BH165</f>
        <v>5</v>
      </c>
      <c r="BG12" s="546">
        <f>Leases!BI165</f>
        <v>5</v>
      </c>
      <c r="BH12" s="546">
        <f>Leases!BJ165</f>
        <v>5</v>
      </c>
      <c r="BI12" s="546">
        <f>Leases!BK165</f>
        <v>5</v>
      </c>
      <c r="BJ12" s="546">
        <f>Leases!BL165</f>
        <v>6</v>
      </c>
      <c r="BK12" s="546">
        <f>Leases!BM165</f>
        <v>6</v>
      </c>
      <c r="BL12" s="546">
        <f>Leases!BN165</f>
        <v>6</v>
      </c>
      <c r="BM12" s="546">
        <f>Leases!BO165</f>
        <v>6</v>
      </c>
      <c r="BN12" s="546">
        <f>Leases!BP165</f>
        <v>6</v>
      </c>
      <c r="BO12" s="546">
        <f>Leases!BQ165</f>
        <v>6</v>
      </c>
      <c r="BP12" s="546">
        <f>Leases!BR165</f>
        <v>6</v>
      </c>
      <c r="BQ12" s="546">
        <f>Leases!BS165</f>
        <v>6</v>
      </c>
      <c r="BR12" s="546">
        <f>Leases!BT165</f>
        <v>6</v>
      </c>
      <c r="BS12" s="546">
        <f>Leases!BU165</f>
        <v>6</v>
      </c>
      <c r="BT12" s="546">
        <f>Leases!BV165</f>
        <v>6</v>
      </c>
      <c r="BU12" s="546">
        <f>Leases!BW165</f>
        <v>6</v>
      </c>
      <c r="BV12" s="546">
        <f>Leases!BX165</f>
        <v>7</v>
      </c>
      <c r="BW12" s="546">
        <f>Leases!BY165</f>
        <v>7</v>
      </c>
      <c r="BX12" s="546">
        <f>Leases!BZ165</f>
        <v>7</v>
      </c>
      <c r="BY12" s="546">
        <f>Leases!CA165</f>
        <v>7</v>
      </c>
      <c r="BZ12" s="546">
        <f>Leases!CB165</f>
        <v>7</v>
      </c>
      <c r="CA12" s="546">
        <f>Leases!CC165</f>
        <v>7</v>
      </c>
      <c r="CB12" s="546">
        <f>Leases!CD165</f>
        <v>7</v>
      </c>
      <c r="CC12" s="546">
        <f>Leases!CE165</f>
        <v>7</v>
      </c>
      <c r="CD12" s="546">
        <f>Leases!CF165</f>
        <v>7</v>
      </c>
      <c r="CE12" s="546">
        <f>Leases!CG165</f>
        <v>7</v>
      </c>
      <c r="CF12" s="546">
        <f>Leases!CH165</f>
        <v>7</v>
      </c>
      <c r="CG12" s="546">
        <f>Leases!CI165</f>
        <v>7</v>
      </c>
      <c r="CH12" s="546">
        <f>Leases!CJ165</f>
        <v>8</v>
      </c>
      <c r="CI12" s="546">
        <f>Leases!CK165</f>
        <v>8</v>
      </c>
      <c r="CJ12" s="546">
        <f>Leases!CL165</f>
        <v>8</v>
      </c>
      <c r="CK12" s="546">
        <f>Leases!CM165</f>
        <v>8</v>
      </c>
      <c r="CL12" s="546">
        <f>Leases!CN165</f>
        <v>8</v>
      </c>
      <c r="CM12" s="546">
        <f>Leases!CO165</f>
        <v>8</v>
      </c>
      <c r="CN12" s="546">
        <f>Leases!CP165</f>
        <v>8</v>
      </c>
      <c r="CO12" s="546">
        <f>Leases!CQ165</f>
        <v>8</v>
      </c>
      <c r="CP12" s="546">
        <f>Leases!CR165</f>
        <v>8</v>
      </c>
      <c r="CQ12" s="546">
        <f>Leases!CS165</f>
        <v>8</v>
      </c>
      <c r="CR12" s="546">
        <f>Leases!CT165</f>
        <v>8</v>
      </c>
      <c r="CS12" s="546">
        <f>Leases!CU165</f>
        <v>8</v>
      </c>
      <c r="CT12" s="546">
        <f>Leases!CV165</f>
        <v>9</v>
      </c>
      <c r="CU12" s="546">
        <f>Leases!CW165</f>
        <v>9</v>
      </c>
      <c r="CV12" s="546">
        <f>Leases!CX165</f>
        <v>9</v>
      </c>
      <c r="CW12" s="546">
        <f>Leases!CY165</f>
        <v>9</v>
      </c>
      <c r="CX12" s="546">
        <f>Leases!CZ165</f>
        <v>9</v>
      </c>
      <c r="CY12" s="546">
        <f>Leases!DA165</f>
        <v>9</v>
      </c>
      <c r="CZ12" s="546">
        <f>Leases!DB165</f>
        <v>9</v>
      </c>
      <c r="DA12" s="546">
        <f>Leases!DC165</f>
        <v>9</v>
      </c>
      <c r="DB12" s="546">
        <f>Leases!DD165</f>
        <v>9</v>
      </c>
      <c r="DC12" s="546">
        <f>Leases!DE165</f>
        <v>9</v>
      </c>
      <c r="DD12" s="546">
        <f>Leases!DF165</f>
        <v>9</v>
      </c>
      <c r="DE12" s="546">
        <f>Leases!DG165</f>
        <v>9</v>
      </c>
      <c r="DF12" s="546">
        <f>Leases!DH165</f>
        <v>10</v>
      </c>
      <c r="DG12" s="546">
        <f>Leases!DI165</f>
        <v>10</v>
      </c>
      <c r="DH12" s="546">
        <f>Leases!DJ165</f>
        <v>10</v>
      </c>
      <c r="DI12" s="546">
        <f>Leases!DK165</f>
        <v>10</v>
      </c>
      <c r="DJ12" s="546">
        <f>Leases!DL165</f>
        <v>10</v>
      </c>
      <c r="DK12" s="546">
        <f>Leases!DM165</f>
        <v>10</v>
      </c>
      <c r="DL12" s="546">
        <f>Leases!DN165</f>
        <v>10</v>
      </c>
      <c r="DM12" s="546">
        <f>Leases!DO165</f>
        <v>10</v>
      </c>
      <c r="DN12" s="546">
        <f>Leases!DP165</f>
        <v>10</v>
      </c>
      <c r="DO12" s="546">
        <f>Leases!DQ165</f>
        <v>10</v>
      </c>
      <c r="DP12" s="546">
        <f>Leases!DR165</f>
        <v>10</v>
      </c>
      <c r="DQ12" s="546">
        <f>Leases!DS165</f>
        <v>10</v>
      </c>
      <c r="DR12" s="546">
        <f>Leases!DT165</f>
        <v>11</v>
      </c>
      <c r="DS12" s="546">
        <f>Leases!DU165</f>
        <v>11</v>
      </c>
      <c r="DT12" s="546">
        <f>Leases!DV165</f>
        <v>11</v>
      </c>
      <c r="DU12" s="546">
        <f>Leases!DW165</f>
        <v>11</v>
      </c>
      <c r="DV12" s="546">
        <f>Leases!DX165</f>
        <v>11</v>
      </c>
      <c r="DW12" s="546">
        <f>Leases!DY165</f>
        <v>11</v>
      </c>
      <c r="DX12" s="546">
        <f>Leases!DZ165</f>
        <v>11</v>
      </c>
      <c r="DY12" s="546">
        <f>Leases!EA165</f>
        <v>11</v>
      </c>
      <c r="DZ12" s="546">
        <f>Leases!EB165</f>
        <v>11</v>
      </c>
      <c r="EA12" s="546">
        <f>Leases!EC165</f>
        <v>11</v>
      </c>
      <c r="EB12" s="546">
        <f>Leases!ED165</f>
        <v>11</v>
      </c>
      <c r="EC12" s="546">
        <f>Leases!EE165</f>
        <v>11</v>
      </c>
      <c r="ED12" s="546">
        <f>Leases!EF165</f>
        <v>12</v>
      </c>
      <c r="EE12" s="546">
        <f>Leases!EG165</f>
        <v>12</v>
      </c>
      <c r="EF12" s="546">
        <f>Leases!EH165</f>
        <v>12</v>
      </c>
      <c r="EG12" s="546">
        <f>Leases!EI165</f>
        <v>12</v>
      </c>
      <c r="EH12" s="546">
        <f>Leases!EJ165</f>
        <v>12</v>
      </c>
      <c r="EI12" s="546">
        <f>Leases!EK165</f>
        <v>12</v>
      </c>
      <c r="EJ12" s="546">
        <f>Leases!EL165</f>
        <v>12</v>
      </c>
      <c r="EK12" s="546">
        <f>Leases!EM165</f>
        <v>12</v>
      </c>
      <c r="EL12" s="546">
        <f>Leases!EN165</f>
        <v>12</v>
      </c>
      <c r="EM12" s="546">
        <f>Leases!EO165</f>
        <v>12</v>
      </c>
      <c r="EN12" s="546">
        <f>Leases!EP165</f>
        <v>12</v>
      </c>
      <c r="EO12" s="546">
        <f>Leases!EQ165</f>
        <v>12</v>
      </c>
      <c r="EP12" s="546">
        <f>Leases!ER165</f>
        <v>13</v>
      </c>
      <c r="EQ12" s="546">
        <f>Leases!ES165</f>
        <v>13</v>
      </c>
      <c r="ER12" s="546">
        <f>Leases!ET165</f>
        <v>13</v>
      </c>
      <c r="ES12" s="546">
        <f>Leases!EU165</f>
        <v>13</v>
      </c>
      <c r="ET12" s="546">
        <f>Leases!EV165</f>
        <v>13</v>
      </c>
      <c r="EU12" s="546">
        <f>Leases!EW165</f>
        <v>13</v>
      </c>
      <c r="EV12" s="546">
        <f>Leases!EX165</f>
        <v>13</v>
      </c>
      <c r="EW12" s="546">
        <f>Leases!EY165</f>
        <v>13</v>
      </c>
      <c r="EX12" s="546">
        <f>Leases!EZ165</f>
        <v>13</v>
      </c>
      <c r="EY12" s="546">
        <f>Leases!FA165</f>
        <v>13</v>
      </c>
      <c r="EZ12" s="546">
        <f>Leases!FB165</f>
        <v>13</v>
      </c>
      <c r="FA12" s="546">
        <f>Leases!FC165</f>
        <v>13</v>
      </c>
      <c r="FB12" s="546">
        <f>Leases!FD165</f>
        <v>14</v>
      </c>
      <c r="FC12" s="546">
        <f>Leases!FE165</f>
        <v>14</v>
      </c>
      <c r="FD12" s="546">
        <f>Leases!FF165</f>
        <v>14</v>
      </c>
      <c r="FE12" s="546">
        <f>Leases!FG165</f>
        <v>14</v>
      </c>
      <c r="FF12" s="546">
        <f>Leases!FH165</f>
        <v>14</v>
      </c>
      <c r="FG12" s="546">
        <f>Leases!FI165</f>
        <v>14</v>
      </c>
      <c r="FH12" s="546">
        <f>Leases!FJ165</f>
        <v>14</v>
      </c>
      <c r="FI12" s="546">
        <f>Leases!FK165</f>
        <v>14</v>
      </c>
      <c r="FJ12" s="546">
        <f>Leases!FL165</f>
        <v>14</v>
      </c>
      <c r="FK12" s="546">
        <f>Leases!FM165</f>
        <v>14</v>
      </c>
      <c r="FL12" s="546">
        <f>Leases!FN165</f>
        <v>14</v>
      </c>
      <c r="FM12" s="546">
        <f>Leases!FO165</f>
        <v>14</v>
      </c>
      <c r="FN12" s="546">
        <f>Leases!FP165</f>
        <v>15</v>
      </c>
      <c r="FO12" s="546">
        <f>Leases!FQ165</f>
        <v>15</v>
      </c>
      <c r="FP12" s="546">
        <f>Leases!FR165</f>
        <v>15</v>
      </c>
      <c r="FQ12" s="546">
        <f>Leases!FS165</f>
        <v>15</v>
      </c>
      <c r="FR12" s="546">
        <f>Leases!FT165</f>
        <v>15</v>
      </c>
      <c r="FS12" s="546">
        <f>Leases!FU165</f>
        <v>15</v>
      </c>
      <c r="FT12" s="546">
        <f>Leases!FV165</f>
        <v>15</v>
      </c>
      <c r="FU12" s="546">
        <f>Leases!FW165</f>
        <v>15</v>
      </c>
      <c r="FV12" s="546">
        <f>Leases!FX165</f>
        <v>15</v>
      </c>
      <c r="FW12" s="546">
        <f>Leases!FY165</f>
        <v>15</v>
      </c>
      <c r="FX12" s="546">
        <f>Leases!FZ165</f>
        <v>15</v>
      </c>
      <c r="FY12" s="546">
        <f>Leases!GA165</f>
        <v>15</v>
      </c>
      <c r="FZ12" s="546">
        <f>Leases!GB165</f>
        <v>16</v>
      </c>
      <c r="GA12" s="546">
        <f>Leases!GC165</f>
        <v>16</v>
      </c>
      <c r="GB12" s="546">
        <f>Leases!GD165</f>
        <v>16</v>
      </c>
      <c r="GC12" s="546">
        <f>Leases!GE165</f>
        <v>16</v>
      </c>
      <c r="GD12" s="546">
        <f>Leases!GF165</f>
        <v>16</v>
      </c>
      <c r="GE12" s="546">
        <f>Leases!GG165</f>
        <v>16</v>
      </c>
      <c r="GF12" s="546">
        <f>Leases!GH165</f>
        <v>16</v>
      </c>
      <c r="GG12" s="546">
        <f>Leases!GI165</f>
        <v>16</v>
      </c>
      <c r="GH12" s="546">
        <f>Leases!GJ165</f>
        <v>16</v>
      </c>
      <c r="GI12" s="546">
        <f>Leases!GK165</f>
        <v>16</v>
      </c>
      <c r="GJ12" s="546">
        <f>Leases!GL165</f>
        <v>16</v>
      </c>
      <c r="GK12" s="546">
        <f>Leases!GM165</f>
        <v>16</v>
      </c>
      <c r="GL12" s="546">
        <f>Leases!GN165</f>
        <v>17</v>
      </c>
      <c r="GM12" s="546">
        <f>Leases!GO165</f>
        <v>17</v>
      </c>
      <c r="GN12" s="546">
        <f>Leases!GP165</f>
        <v>17</v>
      </c>
      <c r="GO12" s="546">
        <f>Leases!GQ165</f>
        <v>17</v>
      </c>
      <c r="GP12" s="546">
        <f>Leases!GR165</f>
        <v>17</v>
      </c>
      <c r="GQ12" s="546">
        <f>Leases!GS165</f>
        <v>17</v>
      </c>
      <c r="GR12" s="546">
        <f>Leases!GT165</f>
        <v>17</v>
      </c>
      <c r="GS12" s="546">
        <f>Leases!GU165</f>
        <v>17</v>
      </c>
      <c r="GT12" s="546">
        <f>Leases!GV165</f>
        <v>17</v>
      </c>
      <c r="GU12" s="546">
        <f>Leases!GW165</f>
        <v>17</v>
      </c>
      <c r="GV12" s="546">
        <f>Leases!GX165</f>
        <v>17</v>
      </c>
      <c r="GW12" s="546">
        <f>Leases!GY165</f>
        <v>17</v>
      </c>
      <c r="GX12" s="546">
        <f>Leases!GZ165</f>
        <v>18</v>
      </c>
      <c r="GY12" s="546">
        <f>Leases!HA165</f>
        <v>18</v>
      </c>
      <c r="GZ12" s="546">
        <f>Leases!HB165</f>
        <v>18</v>
      </c>
      <c r="HA12" s="546">
        <f>Leases!HC165</f>
        <v>18</v>
      </c>
      <c r="HB12" s="546">
        <f>Leases!HD165</f>
        <v>18</v>
      </c>
      <c r="HC12" s="546">
        <f>Leases!HE165</f>
        <v>18</v>
      </c>
      <c r="HD12" s="546">
        <f>Leases!HF165</f>
        <v>18</v>
      </c>
      <c r="HE12" s="546">
        <f>Leases!HG165</f>
        <v>18</v>
      </c>
      <c r="HF12" s="546">
        <f>Leases!HH165</f>
        <v>18</v>
      </c>
      <c r="HG12" s="546">
        <f>Leases!HI165</f>
        <v>18</v>
      </c>
      <c r="HH12" s="546">
        <f>Leases!HJ165</f>
        <v>18</v>
      </c>
      <c r="HI12" s="546">
        <f>Leases!HK165</f>
        <v>18</v>
      </c>
      <c r="HJ12" s="546">
        <f>Leases!HL165</f>
        <v>19</v>
      </c>
      <c r="HK12" s="546">
        <f>Leases!HM165</f>
        <v>19</v>
      </c>
      <c r="HL12" s="546">
        <f>Leases!HN165</f>
        <v>19</v>
      </c>
      <c r="HM12" s="546">
        <f>Leases!HO165</f>
        <v>19</v>
      </c>
      <c r="HN12" s="546">
        <f>Leases!HP165</f>
        <v>19</v>
      </c>
      <c r="HO12" s="546">
        <f>Leases!HQ165</f>
        <v>19</v>
      </c>
      <c r="HP12" s="546">
        <f>Leases!HR165</f>
        <v>19</v>
      </c>
      <c r="HQ12" s="546">
        <f>Leases!HS165</f>
        <v>19</v>
      </c>
      <c r="HR12" s="546">
        <f>Leases!HT165</f>
        <v>19</v>
      </c>
      <c r="HS12" s="546">
        <f>Leases!HU165</f>
        <v>19</v>
      </c>
      <c r="HT12" s="546">
        <f>Leases!HV165</f>
        <v>19</v>
      </c>
      <c r="HU12" s="546">
        <f>Leases!HW165</f>
        <v>19</v>
      </c>
      <c r="HV12" s="546">
        <f>Leases!HX165</f>
        <v>20</v>
      </c>
      <c r="HW12" s="546">
        <f>Leases!HY165</f>
        <v>20</v>
      </c>
      <c r="HX12" s="546">
        <f>Leases!HZ165</f>
        <v>20</v>
      </c>
      <c r="HY12" s="546">
        <f>Leases!IA165</f>
        <v>20</v>
      </c>
      <c r="HZ12" s="546">
        <f>Leases!IB165</f>
        <v>20</v>
      </c>
      <c r="IA12" s="546">
        <f>Leases!IC165</f>
        <v>20</v>
      </c>
      <c r="IB12" s="546">
        <f>Leases!ID165</f>
        <v>20</v>
      </c>
      <c r="IC12" s="546">
        <f>Leases!IE165</f>
        <v>20</v>
      </c>
      <c r="ID12" s="546">
        <f>Leases!IF165</f>
        <v>20</v>
      </c>
      <c r="IE12" s="546">
        <f>Leases!IG165</f>
        <v>20</v>
      </c>
      <c r="IF12" s="546">
        <f>Leases!IH165</f>
        <v>20</v>
      </c>
      <c r="IG12" s="546">
        <f>Leases!II165</f>
        <v>20</v>
      </c>
      <c r="IH12" s="546">
        <f>Leases!IJ165</f>
        <v>21</v>
      </c>
      <c r="II12" s="546">
        <f>Leases!IK165</f>
        <v>21</v>
      </c>
      <c r="IJ12" s="546">
        <f>Leases!IL165</f>
        <v>21</v>
      </c>
      <c r="IK12" s="546">
        <f>Leases!IM165</f>
        <v>21</v>
      </c>
      <c r="IL12" s="546">
        <f>Leases!IN165</f>
        <v>21</v>
      </c>
      <c r="IM12" s="546">
        <f>Leases!IO165</f>
        <v>21</v>
      </c>
      <c r="IN12" s="546">
        <f>Leases!IP165</f>
        <v>21</v>
      </c>
      <c r="IO12" s="546">
        <f>Leases!IQ165</f>
        <v>21</v>
      </c>
      <c r="IP12" s="546">
        <f>Leases!IR165</f>
        <v>21</v>
      </c>
      <c r="IQ12" s="546">
        <f>Leases!IS165</f>
        <v>21</v>
      </c>
      <c r="IR12" s="546">
        <f>Leases!IT165</f>
        <v>21</v>
      </c>
      <c r="IS12" s="546">
        <f>Leases!IU165</f>
        <v>21</v>
      </c>
      <c r="IT12" s="546">
        <f>Leases!IV165</f>
        <v>22</v>
      </c>
      <c r="IU12" s="546">
        <f>Leases!IW165</f>
        <v>22</v>
      </c>
      <c r="IV12" s="546">
        <f>Leases!IX165</f>
        <v>22</v>
      </c>
      <c r="IW12" s="546">
        <f>Leases!IY165</f>
        <v>22</v>
      </c>
      <c r="IX12" s="546">
        <f>Leases!IZ165</f>
        <v>22</v>
      </c>
      <c r="IY12" s="546">
        <f>Leases!JA165</f>
        <v>22</v>
      </c>
      <c r="IZ12" s="546">
        <f>Leases!JB165</f>
        <v>22</v>
      </c>
      <c r="JA12" s="546">
        <f>Leases!JC165</f>
        <v>22</v>
      </c>
      <c r="JB12" s="546">
        <f>Leases!JD165</f>
        <v>22</v>
      </c>
      <c r="JC12" s="546">
        <f>Leases!JE165</f>
        <v>22</v>
      </c>
      <c r="JD12" s="546">
        <f>Leases!JF165</f>
        <v>22</v>
      </c>
      <c r="JE12" s="546">
        <f>Leases!JG165</f>
        <v>22</v>
      </c>
      <c r="JF12" s="546">
        <f>Leases!JH165</f>
        <v>23</v>
      </c>
      <c r="JG12" s="546">
        <f>Leases!JI165</f>
        <v>23</v>
      </c>
      <c r="JH12" s="546">
        <f>Leases!JJ165</f>
        <v>23</v>
      </c>
      <c r="JI12" s="546">
        <f>Leases!JK165</f>
        <v>23</v>
      </c>
      <c r="JJ12" s="546">
        <f>Leases!JL165</f>
        <v>23</v>
      </c>
      <c r="JK12" s="546">
        <f>Leases!JM165</f>
        <v>23</v>
      </c>
      <c r="JL12" s="546">
        <f>Leases!JN165</f>
        <v>23</v>
      </c>
      <c r="JM12" s="546">
        <f>Leases!JO165</f>
        <v>23</v>
      </c>
      <c r="JN12" s="546">
        <f>Leases!JP165</f>
        <v>23</v>
      </c>
      <c r="JO12" s="546">
        <f>Leases!JQ165</f>
        <v>23</v>
      </c>
      <c r="JP12" s="546">
        <f>Leases!JR165</f>
        <v>23</v>
      </c>
      <c r="JQ12" s="546">
        <f>Leases!JS165</f>
        <v>23</v>
      </c>
      <c r="JR12" s="546">
        <f>Leases!JT165</f>
        <v>24</v>
      </c>
      <c r="JS12" s="546">
        <f>Leases!JU165</f>
        <v>24</v>
      </c>
      <c r="JT12" s="546">
        <f>Leases!JV165</f>
        <v>24</v>
      </c>
      <c r="JU12" s="546">
        <f>Leases!JW165</f>
        <v>24</v>
      </c>
      <c r="JV12" s="546">
        <f>Leases!JX165</f>
        <v>24</v>
      </c>
      <c r="JW12" s="546">
        <f>Leases!JY165</f>
        <v>24</v>
      </c>
      <c r="JX12" s="546">
        <f>Leases!JZ165</f>
        <v>24</v>
      </c>
      <c r="JY12" s="546">
        <f>Leases!KA165</f>
        <v>24</v>
      </c>
      <c r="JZ12" s="546">
        <f>Leases!KB165</f>
        <v>24</v>
      </c>
      <c r="KA12" s="546">
        <f>Leases!KC165</f>
        <v>24</v>
      </c>
      <c r="KB12" s="546">
        <f>Leases!KD165</f>
        <v>24</v>
      </c>
      <c r="KC12" s="546">
        <f>Leases!KE165</f>
        <v>24</v>
      </c>
      <c r="KD12" s="546">
        <f>Leases!KF165</f>
        <v>25</v>
      </c>
      <c r="KE12" s="546">
        <f>Leases!KG165</f>
        <v>25</v>
      </c>
      <c r="KF12" s="546">
        <f>Leases!KH165</f>
        <v>25</v>
      </c>
      <c r="KG12" s="546">
        <f>Leases!KI165</f>
        <v>25</v>
      </c>
      <c r="KH12" s="546">
        <f>Leases!KJ165</f>
        <v>25</v>
      </c>
      <c r="KI12" s="546">
        <f>Leases!KK165</f>
        <v>25</v>
      </c>
      <c r="KJ12" s="546">
        <f>Leases!KL165</f>
        <v>25</v>
      </c>
      <c r="KK12" s="546">
        <f>Leases!KM165</f>
        <v>25</v>
      </c>
      <c r="KL12" s="546">
        <f>Leases!KN165</f>
        <v>25</v>
      </c>
      <c r="KM12" s="546">
        <f>Leases!KO165</f>
        <v>25</v>
      </c>
      <c r="KN12" s="546">
        <f>Leases!KP165</f>
        <v>25</v>
      </c>
      <c r="KO12" s="546">
        <f>Leases!KQ165</f>
        <v>25</v>
      </c>
      <c r="KP12" s="546">
        <f>Leases!KR165</f>
        <v>26</v>
      </c>
      <c r="KQ12" s="546">
        <f>Leases!KS165</f>
        <v>26</v>
      </c>
      <c r="KR12" s="546">
        <f>Leases!KT165</f>
        <v>26</v>
      </c>
      <c r="KS12" s="546">
        <f>Leases!KU165</f>
        <v>26</v>
      </c>
      <c r="KT12" s="546">
        <f>Leases!KV165</f>
        <v>26</v>
      </c>
      <c r="KU12" s="546">
        <f>Leases!KW165</f>
        <v>26</v>
      </c>
      <c r="KV12" s="546">
        <f>Leases!KX165</f>
        <v>26</v>
      </c>
      <c r="KW12" s="546">
        <f>Leases!KY165</f>
        <v>26</v>
      </c>
      <c r="KX12" s="546">
        <f>Leases!KZ165</f>
        <v>26</v>
      </c>
      <c r="KY12" s="546">
        <f>Leases!LA165</f>
        <v>26</v>
      </c>
      <c r="KZ12" s="546">
        <f>Leases!LB165</f>
        <v>26</v>
      </c>
      <c r="LA12" s="546">
        <f>Leases!LC165</f>
        <v>26</v>
      </c>
      <c r="LB12" s="546">
        <f>Leases!LD165</f>
        <v>27</v>
      </c>
      <c r="LC12" s="546">
        <f>Leases!LE165</f>
        <v>27</v>
      </c>
      <c r="LD12" s="546">
        <f>Leases!LF165</f>
        <v>27</v>
      </c>
      <c r="LE12" s="546">
        <f>Leases!LG165</f>
        <v>27</v>
      </c>
      <c r="LF12" s="546">
        <f>Leases!LH165</f>
        <v>27</v>
      </c>
      <c r="LG12" s="546">
        <f>Leases!LI165</f>
        <v>27</v>
      </c>
      <c r="LH12" s="546">
        <f>Leases!LJ165</f>
        <v>27</v>
      </c>
      <c r="LI12" s="546">
        <f>Leases!LK165</f>
        <v>27</v>
      </c>
      <c r="LJ12" s="546">
        <f>Leases!LL165</f>
        <v>27</v>
      </c>
      <c r="LK12" s="546">
        <f>Leases!LM165</f>
        <v>27</v>
      </c>
      <c r="LL12" s="546">
        <f>Leases!LN165</f>
        <v>27</v>
      </c>
      <c r="LM12" s="546">
        <f>Leases!LO165</f>
        <v>27</v>
      </c>
      <c r="LN12" s="546">
        <f>Leases!LP165</f>
        <v>28</v>
      </c>
      <c r="LO12" s="546">
        <f>Leases!LQ165</f>
        <v>28</v>
      </c>
      <c r="LP12" s="546">
        <f>Leases!LR165</f>
        <v>28</v>
      </c>
      <c r="LQ12" s="546">
        <f>Leases!LS165</f>
        <v>28</v>
      </c>
      <c r="LR12" s="546">
        <f>Leases!LT165</f>
        <v>28</v>
      </c>
      <c r="LS12" s="546">
        <f>Leases!LU165</f>
        <v>28</v>
      </c>
      <c r="LT12" s="546">
        <f>Leases!LV165</f>
        <v>28</v>
      </c>
      <c r="LU12" s="546">
        <f>Leases!LW165</f>
        <v>28</v>
      </c>
      <c r="LV12" s="546">
        <f>Leases!LX165</f>
        <v>28</v>
      </c>
      <c r="LW12" s="546">
        <f>Leases!LY165</f>
        <v>28</v>
      </c>
      <c r="LX12" s="546">
        <f>Leases!LZ165</f>
        <v>28</v>
      </c>
      <c r="LY12" s="546">
        <f>Leases!MA165</f>
        <v>28</v>
      </c>
      <c r="LZ12" s="546">
        <f>Leases!MB165</f>
        <v>29</v>
      </c>
      <c r="MA12" s="546">
        <f>Leases!MC165</f>
        <v>29</v>
      </c>
      <c r="MB12" s="546">
        <f>Leases!MD165</f>
        <v>29</v>
      </c>
      <c r="MC12" s="546">
        <f>Leases!ME165</f>
        <v>29</v>
      </c>
      <c r="MD12" s="546">
        <f>Leases!MF165</f>
        <v>29</v>
      </c>
      <c r="ME12" s="546">
        <f>Leases!MG165</f>
        <v>29</v>
      </c>
      <c r="MF12" s="546">
        <f>Leases!MH165</f>
        <v>29</v>
      </c>
      <c r="MG12" s="546">
        <f>Leases!MI165</f>
        <v>29</v>
      </c>
      <c r="MH12" s="546">
        <f>Leases!MJ165</f>
        <v>29</v>
      </c>
      <c r="MI12" s="546">
        <f>Leases!MK165</f>
        <v>29</v>
      </c>
      <c r="MJ12" s="546">
        <f>Leases!ML165</f>
        <v>29</v>
      </c>
      <c r="MK12" s="546">
        <f>Leases!MM165</f>
        <v>29</v>
      </c>
      <c r="ML12" s="546">
        <f>Leases!MN165</f>
        <v>30</v>
      </c>
      <c r="MM12" s="546">
        <f>Leases!MO165</f>
        <v>30</v>
      </c>
      <c r="MN12" s="546">
        <f>Leases!MP165</f>
        <v>30</v>
      </c>
      <c r="MO12" s="546">
        <f>Leases!MQ165</f>
        <v>30</v>
      </c>
      <c r="MP12" s="546">
        <f>Leases!MR165</f>
        <v>30</v>
      </c>
      <c r="MQ12" s="546">
        <f>Leases!MS165</f>
        <v>30</v>
      </c>
      <c r="MR12" s="546">
        <f>Leases!MT165</f>
        <v>30</v>
      </c>
      <c r="MS12" s="546">
        <f>Leases!MU165</f>
        <v>30</v>
      </c>
      <c r="MT12" s="546">
        <f>Leases!MV165</f>
        <v>30</v>
      </c>
      <c r="MU12" s="546">
        <f>Leases!MW165</f>
        <v>30</v>
      </c>
      <c r="MV12" s="546">
        <f>Leases!MX165</f>
        <v>30</v>
      </c>
      <c r="MW12" s="546">
        <f>Leases!MY165</f>
        <v>30</v>
      </c>
      <c r="MX12" s="546">
        <f>Leases!MZ165</f>
        <v>31</v>
      </c>
      <c r="MY12" s="546">
        <f>Leases!NA165</f>
        <v>31</v>
      </c>
      <c r="MZ12" s="546">
        <f>Leases!NB165</f>
        <v>31</v>
      </c>
      <c r="NA12" s="546">
        <f>Leases!NC165</f>
        <v>31</v>
      </c>
      <c r="NB12" s="546">
        <f>Leases!ND165</f>
        <v>31</v>
      </c>
      <c r="NC12" s="546">
        <f>Leases!NE165</f>
        <v>31</v>
      </c>
      <c r="ND12" s="546">
        <f>Leases!NF165</f>
        <v>31</v>
      </c>
      <c r="NE12" s="546">
        <f>Leases!NG165</f>
        <v>31</v>
      </c>
      <c r="NF12" s="546">
        <f>Leases!NH165</f>
        <v>31</v>
      </c>
      <c r="NG12" s="546">
        <f>Leases!NI165</f>
        <v>31</v>
      </c>
      <c r="NH12" s="546">
        <f>Leases!NJ165</f>
        <v>31</v>
      </c>
      <c r="NI12" s="390">
        <f>Leases!NK165</f>
        <v>31</v>
      </c>
    </row>
    <row r="13" spans="1:373" x14ac:dyDescent="0.3">
      <c r="A13" s="547" t="s">
        <v>271</v>
      </c>
      <c r="B13" s="548">
        <f>Leases!D167</f>
        <v>46173</v>
      </c>
      <c r="C13" s="548">
        <f>Leases!E167</f>
        <v>46203</v>
      </c>
      <c r="D13" s="548">
        <f>Leases!F167</f>
        <v>46234</v>
      </c>
      <c r="E13" s="548">
        <f>Leases!G167</f>
        <v>46265</v>
      </c>
      <c r="F13" s="548">
        <f>Leases!H167</f>
        <v>46295</v>
      </c>
      <c r="G13" s="548">
        <f>Leases!I167</f>
        <v>46326</v>
      </c>
      <c r="H13" s="548">
        <f>Leases!J167</f>
        <v>46356</v>
      </c>
      <c r="I13" s="548">
        <f>Leases!K167</f>
        <v>46387</v>
      </c>
      <c r="J13" s="548">
        <f>Leases!L167</f>
        <v>46418</v>
      </c>
      <c r="K13" s="548">
        <f>Leases!M167</f>
        <v>46446</v>
      </c>
      <c r="L13" s="548">
        <f>Leases!N167</f>
        <v>46477</v>
      </c>
      <c r="M13" s="548">
        <f>Leases!O167</f>
        <v>46507</v>
      </c>
      <c r="N13" s="548">
        <f>Leases!P167</f>
        <v>46538</v>
      </c>
      <c r="O13" s="548">
        <f>Leases!Q167</f>
        <v>46568</v>
      </c>
      <c r="P13" s="548">
        <f>Leases!R167</f>
        <v>46599</v>
      </c>
      <c r="Q13" s="548">
        <f>Leases!S167</f>
        <v>46630</v>
      </c>
      <c r="R13" s="548">
        <f>Leases!T167</f>
        <v>46660</v>
      </c>
      <c r="S13" s="548">
        <f>Leases!U167</f>
        <v>46691</v>
      </c>
      <c r="T13" s="548">
        <f>Leases!V167</f>
        <v>46721</v>
      </c>
      <c r="U13" s="548">
        <f>Leases!W167</f>
        <v>46752</v>
      </c>
      <c r="V13" s="548">
        <f>Leases!X167</f>
        <v>46783</v>
      </c>
      <c r="W13" s="548">
        <f>Leases!Y167</f>
        <v>46812</v>
      </c>
      <c r="X13" s="548">
        <f>Leases!Z167</f>
        <v>46843</v>
      </c>
      <c r="Y13" s="548">
        <f>Leases!AA167</f>
        <v>46873</v>
      </c>
      <c r="Z13" s="548">
        <f>Leases!AB167</f>
        <v>46904</v>
      </c>
      <c r="AA13" s="548">
        <f>Leases!AC167</f>
        <v>46934</v>
      </c>
      <c r="AB13" s="548">
        <f>Leases!AD167</f>
        <v>46965</v>
      </c>
      <c r="AC13" s="548">
        <f>Leases!AE167</f>
        <v>46996</v>
      </c>
      <c r="AD13" s="548">
        <f>Leases!AF167</f>
        <v>47026</v>
      </c>
      <c r="AE13" s="548">
        <f>Leases!AG167</f>
        <v>47057</v>
      </c>
      <c r="AF13" s="548">
        <f>Leases!AH167</f>
        <v>47087</v>
      </c>
      <c r="AG13" s="548">
        <f>Leases!AI167</f>
        <v>47118</v>
      </c>
      <c r="AH13" s="548">
        <f>Leases!AJ167</f>
        <v>47149</v>
      </c>
      <c r="AI13" s="548">
        <f>Leases!AK167</f>
        <v>47177</v>
      </c>
      <c r="AJ13" s="548">
        <f>Leases!AL167</f>
        <v>47208</v>
      </c>
      <c r="AK13" s="548">
        <f>Leases!AM167</f>
        <v>47238</v>
      </c>
      <c r="AL13" s="548">
        <f>Leases!AN167</f>
        <v>47269</v>
      </c>
      <c r="AM13" s="548">
        <f>Leases!AO167</f>
        <v>47299</v>
      </c>
      <c r="AN13" s="548">
        <f>Leases!AP167</f>
        <v>47330</v>
      </c>
      <c r="AO13" s="548">
        <f>Leases!AQ167</f>
        <v>47361</v>
      </c>
      <c r="AP13" s="548">
        <f>Leases!AR167</f>
        <v>47391</v>
      </c>
      <c r="AQ13" s="548">
        <f>Leases!AS167</f>
        <v>47422</v>
      </c>
      <c r="AR13" s="548">
        <f>Leases!AT167</f>
        <v>47452</v>
      </c>
      <c r="AS13" s="548">
        <f>Leases!AU167</f>
        <v>47483</v>
      </c>
      <c r="AT13" s="548">
        <f>Leases!AV167</f>
        <v>47514</v>
      </c>
      <c r="AU13" s="548">
        <f>Leases!AW167</f>
        <v>47542</v>
      </c>
      <c r="AV13" s="548">
        <f>Leases!AX167</f>
        <v>47573</v>
      </c>
      <c r="AW13" s="548">
        <f>Leases!AY167</f>
        <v>47603</v>
      </c>
      <c r="AX13" s="548">
        <f>Leases!AZ167</f>
        <v>47634</v>
      </c>
      <c r="AY13" s="548">
        <f>Leases!BA167</f>
        <v>47664</v>
      </c>
      <c r="AZ13" s="548">
        <f>Leases!BB167</f>
        <v>47695</v>
      </c>
      <c r="BA13" s="548">
        <f>Leases!BC167</f>
        <v>47726</v>
      </c>
      <c r="BB13" s="548">
        <f>Leases!BD167</f>
        <v>47756</v>
      </c>
      <c r="BC13" s="548">
        <f>Leases!BE167</f>
        <v>47787</v>
      </c>
      <c r="BD13" s="548">
        <f>Leases!BF167</f>
        <v>47817</v>
      </c>
      <c r="BE13" s="548">
        <f>Leases!BG167</f>
        <v>47848</v>
      </c>
      <c r="BF13" s="548">
        <f>Leases!BH167</f>
        <v>47879</v>
      </c>
      <c r="BG13" s="548">
        <f>Leases!BI167</f>
        <v>47907</v>
      </c>
      <c r="BH13" s="548">
        <f>Leases!BJ167</f>
        <v>47938</v>
      </c>
      <c r="BI13" s="548">
        <f>Leases!BK167</f>
        <v>47968</v>
      </c>
      <c r="BJ13" s="548">
        <f>Leases!BL167</f>
        <v>47999</v>
      </c>
      <c r="BK13" s="548">
        <f>Leases!BM167</f>
        <v>48029</v>
      </c>
      <c r="BL13" s="548">
        <f>Leases!BN167</f>
        <v>48060</v>
      </c>
      <c r="BM13" s="548">
        <f>Leases!BO167</f>
        <v>48091</v>
      </c>
      <c r="BN13" s="548">
        <f>Leases!BP167</f>
        <v>48121</v>
      </c>
      <c r="BO13" s="548">
        <f>Leases!BQ167</f>
        <v>48152</v>
      </c>
      <c r="BP13" s="548">
        <f>Leases!BR167</f>
        <v>48182</v>
      </c>
      <c r="BQ13" s="548">
        <f>Leases!BS167</f>
        <v>48213</v>
      </c>
      <c r="BR13" s="548">
        <f>Leases!BT167</f>
        <v>48244</v>
      </c>
      <c r="BS13" s="548">
        <f>Leases!BU167</f>
        <v>48273</v>
      </c>
      <c r="BT13" s="548">
        <f>Leases!BV167</f>
        <v>48304</v>
      </c>
      <c r="BU13" s="548">
        <f>Leases!BW167</f>
        <v>48334</v>
      </c>
      <c r="BV13" s="548">
        <f>Leases!BX167</f>
        <v>48365</v>
      </c>
      <c r="BW13" s="548">
        <f>Leases!BY167</f>
        <v>48395</v>
      </c>
      <c r="BX13" s="548">
        <f>Leases!BZ167</f>
        <v>48426</v>
      </c>
      <c r="BY13" s="548">
        <f>Leases!CA167</f>
        <v>48457</v>
      </c>
      <c r="BZ13" s="548">
        <f>Leases!CB167</f>
        <v>48487</v>
      </c>
      <c r="CA13" s="548">
        <f>Leases!CC167</f>
        <v>48518</v>
      </c>
      <c r="CB13" s="548">
        <f>Leases!CD167</f>
        <v>48548</v>
      </c>
      <c r="CC13" s="548">
        <f>Leases!CE167</f>
        <v>48579</v>
      </c>
      <c r="CD13" s="548">
        <f>Leases!CF167</f>
        <v>48610</v>
      </c>
      <c r="CE13" s="548">
        <f>Leases!CG167</f>
        <v>48638</v>
      </c>
      <c r="CF13" s="548">
        <f>Leases!CH167</f>
        <v>48669</v>
      </c>
      <c r="CG13" s="548">
        <f>Leases!CI167</f>
        <v>48699</v>
      </c>
      <c r="CH13" s="548">
        <f>Leases!CJ167</f>
        <v>48730</v>
      </c>
      <c r="CI13" s="548">
        <f>Leases!CK167</f>
        <v>48760</v>
      </c>
      <c r="CJ13" s="548">
        <f>Leases!CL167</f>
        <v>48791</v>
      </c>
      <c r="CK13" s="548">
        <f>Leases!CM167</f>
        <v>48822</v>
      </c>
      <c r="CL13" s="548">
        <f>Leases!CN167</f>
        <v>48852</v>
      </c>
      <c r="CM13" s="548">
        <f>Leases!CO167</f>
        <v>48883</v>
      </c>
      <c r="CN13" s="548">
        <f>Leases!CP167</f>
        <v>48913</v>
      </c>
      <c r="CO13" s="548">
        <f>Leases!CQ167</f>
        <v>48944</v>
      </c>
      <c r="CP13" s="548">
        <f>Leases!CR167</f>
        <v>48975</v>
      </c>
      <c r="CQ13" s="548">
        <f>Leases!CS167</f>
        <v>49003</v>
      </c>
      <c r="CR13" s="548">
        <f>Leases!CT167</f>
        <v>49034</v>
      </c>
      <c r="CS13" s="548">
        <f>Leases!CU167</f>
        <v>49064</v>
      </c>
      <c r="CT13" s="548">
        <f>Leases!CV167</f>
        <v>49095</v>
      </c>
      <c r="CU13" s="548">
        <f>Leases!CW167</f>
        <v>49125</v>
      </c>
      <c r="CV13" s="548">
        <f>Leases!CX167</f>
        <v>49156</v>
      </c>
      <c r="CW13" s="548">
        <f>Leases!CY167</f>
        <v>49187</v>
      </c>
      <c r="CX13" s="548">
        <f>Leases!CZ167</f>
        <v>49217</v>
      </c>
      <c r="CY13" s="548">
        <f>Leases!DA167</f>
        <v>49248</v>
      </c>
      <c r="CZ13" s="548">
        <f>Leases!DB167</f>
        <v>49278</v>
      </c>
      <c r="DA13" s="548">
        <f>Leases!DC167</f>
        <v>49309</v>
      </c>
      <c r="DB13" s="548">
        <f>Leases!DD167</f>
        <v>49340</v>
      </c>
      <c r="DC13" s="548">
        <f>Leases!DE167</f>
        <v>49368</v>
      </c>
      <c r="DD13" s="548">
        <f>Leases!DF167</f>
        <v>49399</v>
      </c>
      <c r="DE13" s="548">
        <f>Leases!DG167</f>
        <v>49429</v>
      </c>
      <c r="DF13" s="548">
        <f>Leases!DH167</f>
        <v>49460</v>
      </c>
      <c r="DG13" s="548">
        <f>Leases!DI167</f>
        <v>49490</v>
      </c>
      <c r="DH13" s="548">
        <f>Leases!DJ167</f>
        <v>49521</v>
      </c>
      <c r="DI13" s="548">
        <f>Leases!DK167</f>
        <v>49552</v>
      </c>
      <c r="DJ13" s="548">
        <f>Leases!DL167</f>
        <v>49582</v>
      </c>
      <c r="DK13" s="548">
        <f>Leases!DM167</f>
        <v>49613</v>
      </c>
      <c r="DL13" s="548">
        <f>Leases!DN167</f>
        <v>49643</v>
      </c>
      <c r="DM13" s="548">
        <f>Leases!DO167</f>
        <v>49674</v>
      </c>
      <c r="DN13" s="548">
        <f>Leases!DP167</f>
        <v>49705</v>
      </c>
      <c r="DO13" s="548">
        <f>Leases!DQ167</f>
        <v>49734</v>
      </c>
      <c r="DP13" s="548">
        <f>Leases!DR167</f>
        <v>49765</v>
      </c>
      <c r="DQ13" s="548">
        <f>Leases!DS167</f>
        <v>49795</v>
      </c>
      <c r="DR13" s="548">
        <f>Leases!DT167</f>
        <v>49826</v>
      </c>
      <c r="DS13" s="548">
        <f>Leases!DU167</f>
        <v>49856</v>
      </c>
      <c r="DT13" s="548">
        <f>Leases!DV167</f>
        <v>49887</v>
      </c>
      <c r="DU13" s="548">
        <f>Leases!DW167</f>
        <v>49918</v>
      </c>
      <c r="DV13" s="548">
        <f>Leases!DX167</f>
        <v>49948</v>
      </c>
      <c r="DW13" s="548">
        <f>Leases!DY167</f>
        <v>49979</v>
      </c>
      <c r="DX13" s="548">
        <f>Leases!DZ167</f>
        <v>50009</v>
      </c>
      <c r="DY13" s="548">
        <f>Leases!EA167</f>
        <v>50040</v>
      </c>
      <c r="DZ13" s="548">
        <f>Leases!EB167</f>
        <v>50071</v>
      </c>
      <c r="EA13" s="548">
        <f>Leases!EC167</f>
        <v>50099</v>
      </c>
      <c r="EB13" s="548">
        <f>Leases!ED167</f>
        <v>50130</v>
      </c>
      <c r="EC13" s="548">
        <f>Leases!EE167</f>
        <v>50160</v>
      </c>
      <c r="ED13" s="548">
        <f>Leases!EF167</f>
        <v>50191</v>
      </c>
      <c r="EE13" s="548">
        <f>Leases!EG167</f>
        <v>50221</v>
      </c>
      <c r="EF13" s="548">
        <f>Leases!EH167</f>
        <v>50252</v>
      </c>
      <c r="EG13" s="548">
        <f>Leases!EI167</f>
        <v>50283</v>
      </c>
      <c r="EH13" s="548">
        <f>Leases!EJ167</f>
        <v>50313</v>
      </c>
      <c r="EI13" s="548">
        <f>Leases!EK167</f>
        <v>50344</v>
      </c>
      <c r="EJ13" s="548">
        <f>Leases!EL167</f>
        <v>50374</v>
      </c>
      <c r="EK13" s="548">
        <f>Leases!EM167</f>
        <v>50405</v>
      </c>
      <c r="EL13" s="548">
        <f>Leases!EN167</f>
        <v>50436</v>
      </c>
      <c r="EM13" s="548">
        <f>Leases!EO167</f>
        <v>50464</v>
      </c>
      <c r="EN13" s="548">
        <f>Leases!EP167</f>
        <v>50495</v>
      </c>
      <c r="EO13" s="548">
        <f>Leases!EQ167</f>
        <v>50525</v>
      </c>
      <c r="EP13" s="548">
        <f>Leases!ER167</f>
        <v>50556</v>
      </c>
      <c r="EQ13" s="548">
        <f>Leases!ES167</f>
        <v>50586</v>
      </c>
      <c r="ER13" s="548">
        <f>Leases!ET167</f>
        <v>50617</v>
      </c>
      <c r="ES13" s="548">
        <f>Leases!EU167</f>
        <v>50648</v>
      </c>
      <c r="ET13" s="548">
        <f>Leases!EV167</f>
        <v>50678</v>
      </c>
      <c r="EU13" s="548">
        <f>Leases!EW167</f>
        <v>50709</v>
      </c>
      <c r="EV13" s="548">
        <f>Leases!EX167</f>
        <v>50739</v>
      </c>
      <c r="EW13" s="548">
        <f>Leases!EY167</f>
        <v>50770</v>
      </c>
      <c r="EX13" s="548">
        <f>Leases!EZ167</f>
        <v>50801</v>
      </c>
      <c r="EY13" s="548">
        <f>Leases!FA167</f>
        <v>50829</v>
      </c>
      <c r="EZ13" s="548">
        <f>Leases!FB167</f>
        <v>50860</v>
      </c>
      <c r="FA13" s="548">
        <f>Leases!FC167</f>
        <v>50890</v>
      </c>
      <c r="FB13" s="548">
        <f>Leases!FD167</f>
        <v>50921</v>
      </c>
      <c r="FC13" s="548">
        <f>Leases!FE167</f>
        <v>50951</v>
      </c>
      <c r="FD13" s="548">
        <f>Leases!FF167</f>
        <v>50982</v>
      </c>
      <c r="FE13" s="548">
        <f>Leases!FG167</f>
        <v>51013</v>
      </c>
      <c r="FF13" s="548">
        <f>Leases!FH167</f>
        <v>51043</v>
      </c>
      <c r="FG13" s="548">
        <f>Leases!FI167</f>
        <v>51074</v>
      </c>
      <c r="FH13" s="548">
        <f>Leases!FJ167</f>
        <v>51104</v>
      </c>
      <c r="FI13" s="548">
        <f>Leases!FK167</f>
        <v>51135</v>
      </c>
      <c r="FJ13" s="548">
        <f>Leases!FL167</f>
        <v>51166</v>
      </c>
      <c r="FK13" s="548">
        <f>Leases!FM167</f>
        <v>51195</v>
      </c>
      <c r="FL13" s="548">
        <f>Leases!FN167</f>
        <v>51226</v>
      </c>
      <c r="FM13" s="548">
        <f>Leases!FO167</f>
        <v>51256</v>
      </c>
      <c r="FN13" s="548">
        <f>Leases!FP167</f>
        <v>51287</v>
      </c>
      <c r="FO13" s="548">
        <f>Leases!FQ167</f>
        <v>51317</v>
      </c>
      <c r="FP13" s="548">
        <f>Leases!FR167</f>
        <v>51348</v>
      </c>
      <c r="FQ13" s="548">
        <f>Leases!FS167</f>
        <v>51379</v>
      </c>
      <c r="FR13" s="548">
        <f>Leases!FT167</f>
        <v>51409</v>
      </c>
      <c r="FS13" s="548">
        <f>Leases!FU167</f>
        <v>51440</v>
      </c>
      <c r="FT13" s="548">
        <f>Leases!FV167</f>
        <v>51470</v>
      </c>
      <c r="FU13" s="548">
        <f>Leases!FW167</f>
        <v>51501</v>
      </c>
      <c r="FV13" s="548">
        <f>Leases!FX167</f>
        <v>51532</v>
      </c>
      <c r="FW13" s="548">
        <f>Leases!FY167</f>
        <v>51560</v>
      </c>
      <c r="FX13" s="548">
        <f>Leases!FZ167</f>
        <v>51591</v>
      </c>
      <c r="FY13" s="548">
        <f>Leases!GA167</f>
        <v>51621</v>
      </c>
      <c r="FZ13" s="548">
        <f>Leases!GB167</f>
        <v>51652</v>
      </c>
      <c r="GA13" s="548">
        <f>Leases!GC167</f>
        <v>51682</v>
      </c>
      <c r="GB13" s="548">
        <f>Leases!GD167</f>
        <v>51713</v>
      </c>
      <c r="GC13" s="548">
        <f>Leases!GE167</f>
        <v>51744</v>
      </c>
      <c r="GD13" s="548">
        <f>Leases!GF167</f>
        <v>51774</v>
      </c>
      <c r="GE13" s="548">
        <f>Leases!GG167</f>
        <v>51805</v>
      </c>
      <c r="GF13" s="548">
        <f>Leases!GH167</f>
        <v>51835</v>
      </c>
      <c r="GG13" s="548">
        <f>Leases!GI167</f>
        <v>51866</v>
      </c>
      <c r="GH13" s="548">
        <f>Leases!GJ167</f>
        <v>51897</v>
      </c>
      <c r="GI13" s="548">
        <f>Leases!GK167</f>
        <v>51925</v>
      </c>
      <c r="GJ13" s="548">
        <f>Leases!GL167</f>
        <v>51956</v>
      </c>
      <c r="GK13" s="548">
        <f>Leases!GM167</f>
        <v>51986</v>
      </c>
      <c r="GL13" s="548">
        <f>Leases!GN167</f>
        <v>52017</v>
      </c>
      <c r="GM13" s="548">
        <f>Leases!GO167</f>
        <v>52047</v>
      </c>
      <c r="GN13" s="548">
        <f>Leases!GP167</f>
        <v>52078</v>
      </c>
      <c r="GO13" s="548">
        <f>Leases!GQ167</f>
        <v>52109</v>
      </c>
      <c r="GP13" s="548">
        <f>Leases!GR167</f>
        <v>52139</v>
      </c>
      <c r="GQ13" s="548">
        <f>Leases!GS167</f>
        <v>52170</v>
      </c>
      <c r="GR13" s="548">
        <f>Leases!GT167</f>
        <v>52200</v>
      </c>
      <c r="GS13" s="548">
        <f>Leases!GU167</f>
        <v>52231</v>
      </c>
      <c r="GT13" s="548">
        <f>Leases!GV167</f>
        <v>52262</v>
      </c>
      <c r="GU13" s="548">
        <f>Leases!GW167</f>
        <v>52290</v>
      </c>
      <c r="GV13" s="548">
        <f>Leases!GX167</f>
        <v>52321</v>
      </c>
      <c r="GW13" s="548">
        <f>Leases!GY167</f>
        <v>52351</v>
      </c>
      <c r="GX13" s="548">
        <f>Leases!GZ167</f>
        <v>52382</v>
      </c>
      <c r="GY13" s="548">
        <f>Leases!HA167</f>
        <v>52412</v>
      </c>
      <c r="GZ13" s="548">
        <f>Leases!HB167</f>
        <v>52443</v>
      </c>
      <c r="HA13" s="548">
        <f>Leases!HC167</f>
        <v>52474</v>
      </c>
      <c r="HB13" s="548">
        <f>Leases!HD167</f>
        <v>52504</v>
      </c>
      <c r="HC13" s="548">
        <f>Leases!HE167</f>
        <v>52535</v>
      </c>
      <c r="HD13" s="548">
        <f>Leases!HF167</f>
        <v>52565</v>
      </c>
      <c r="HE13" s="548">
        <f>Leases!HG167</f>
        <v>52596</v>
      </c>
      <c r="HF13" s="548">
        <f>Leases!HH167</f>
        <v>52627</v>
      </c>
      <c r="HG13" s="548">
        <f>Leases!HI167</f>
        <v>52656</v>
      </c>
      <c r="HH13" s="548">
        <f>Leases!HJ167</f>
        <v>52687</v>
      </c>
      <c r="HI13" s="548">
        <f>Leases!HK167</f>
        <v>52717</v>
      </c>
      <c r="HJ13" s="548">
        <f>Leases!HL167</f>
        <v>52748</v>
      </c>
      <c r="HK13" s="548">
        <f>Leases!HM167</f>
        <v>52778</v>
      </c>
      <c r="HL13" s="548">
        <f>Leases!HN167</f>
        <v>52809</v>
      </c>
      <c r="HM13" s="548">
        <f>Leases!HO167</f>
        <v>52840</v>
      </c>
      <c r="HN13" s="548">
        <f>Leases!HP167</f>
        <v>52870</v>
      </c>
      <c r="HO13" s="548">
        <f>Leases!HQ167</f>
        <v>52901</v>
      </c>
      <c r="HP13" s="548">
        <f>Leases!HR167</f>
        <v>52931</v>
      </c>
      <c r="HQ13" s="548">
        <f>Leases!HS167</f>
        <v>52962</v>
      </c>
      <c r="HR13" s="548">
        <f>Leases!HT167</f>
        <v>52993</v>
      </c>
      <c r="HS13" s="548">
        <f>Leases!HU167</f>
        <v>53021</v>
      </c>
      <c r="HT13" s="548">
        <f>Leases!HV167</f>
        <v>53052</v>
      </c>
      <c r="HU13" s="548">
        <f>Leases!HW167</f>
        <v>53082</v>
      </c>
      <c r="HV13" s="548">
        <f>Leases!HX167</f>
        <v>53113</v>
      </c>
      <c r="HW13" s="548">
        <f>Leases!HY167</f>
        <v>53143</v>
      </c>
      <c r="HX13" s="548">
        <f>Leases!HZ167</f>
        <v>53174</v>
      </c>
      <c r="HY13" s="548">
        <f>Leases!IA167</f>
        <v>53205</v>
      </c>
      <c r="HZ13" s="548">
        <f>Leases!IB167</f>
        <v>53235</v>
      </c>
      <c r="IA13" s="548">
        <f>Leases!IC167</f>
        <v>53266</v>
      </c>
      <c r="IB13" s="548">
        <f>Leases!ID167</f>
        <v>53296</v>
      </c>
      <c r="IC13" s="548">
        <f>Leases!IE167</f>
        <v>53327</v>
      </c>
      <c r="ID13" s="548">
        <f>Leases!IF167</f>
        <v>53358</v>
      </c>
      <c r="IE13" s="548">
        <f>Leases!IG167</f>
        <v>53386</v>
      </c>
      <c r="IF13" s="548">
        <f>Leases!IH167</f>
        <v>53417</v>
      </c>
      <c r="IG13" s="548">
        <f>Leases!II167</f>
        <v>53447</v>
      </c>
      <c r="IH13" s="548">
        <f>Leases!IJ167</f>
        <v>53478</v>
      </c>
      <c r="II13" s="548">
        <f>Leases!IK167</f>
        <v>53508</v>
      </c>
      <c r="IJ13" s="548">
        <f>Leases!IL167</f>
        <v>53539</v>
      </c>
      <c r="IK13" s="548">
        <f>Leases!IM167</f>
        <v>53570</v>
      </c>
      <c r="IL13" s="548">
        <f>Leases!IN167</f>
        <v>53600</v>
      </c>
      <c r="IM13" s="548">
        <f>Leases!IO167</f>
        <v>53631</v>
      </c>
      <c r="IN13" s="548">
        <f>Leases!IP167</f>
        <v>53661</v>
      </c>
      <c r="IO13" s="548">
        <f>Leases!IQ167</f>
        <v>53692</v>
      </c>
      <c r="IP13" s="548">
        <f>Leases!IR167</f>
        <v>53723</v>
      </c>
      <c r="IQ13" s="548">
        <f>Leases!IS167</f>
        <v>53751</v>
      </c>
      <c r="IR13" s="548">
        <f>Leases!IT167</f>
        <v>53782</v>
      </c>
      <c r="IS13" s="548">
        <f>Leases!IU167</f>
        <v>53812</v>
      </c>
      <c r="IT13" s="548">
        <f>Leases!IV167</f>
        <v>53843</v>
      </c>
      <c r="IU13" s="548">
        <f>Leases!IW167</f>
        <v>53873</v>
      </c>
      <c r="IV13" s="548">
        <f>Leases!IX167</f>
        <v>53904</v>
      </c>
      <c r="IW13" s="548">
        <f>Leases!IY167</f>
        <v>53935</v>
      </c>
      <c r="IX13" s="548">
        <f>Leases!IZ167</f>
        <v>53965</v>
      </c>
      <c r="IY13" s="548">
        <f>Leases!JA167</f>
        <v>53996</v>
      </c>
      <c r="IZ13" s="548">
        <f>Leases!JB167</f>
        <v>54026</v>
      </c>
      <c r="JA13" s="548">
        <f>Leases!JC167</f>
        <v>54057</v>
      </c>
      <c r="JB13" s="548">
        <f>Leases!JD167</f>
        <v>54088</v>
      </c>
      <c r="JC13" s="548">
        <f>Leases!JE167</f>
        <v>54117</v>
      </c>
      <c r="JD13" s="548">
        <f>Leases!JF167</f>
        <v>54148</v>
      </c>
      <c r="JE13" s="548">
        <f>Leases!JG167</f>
        <v>54178</v>
      </c>
      <c r="JF13" s="548">
        <f>Leases!JH167</f>
        <v>54209</v>
      </c>
      <c r="JG13" s="548">
        <f>Leases!JI167</f>
        <v>54239</v>
      </c>
      <c r="JH13" s="548">
        <f>Leases!JJ167</f>
        <v>54270</v>
      </c>
      <c r="JI13" s="548">
        <f>Leases!JK167</f>
        <v>54301</v>
      </c>
      <c r="JJ13" s="548">
        <f>Leases!JL167</f>
        <v>54331</v>
      </c>
      <c r="JK13" s="548">
        <f>Leases!JM167</f>
        <v>54362</v>
      </c>
      <c r="JL13" s="548">
        <f>Leases!JN167</f>
        <v>54392</v>
      </c>
      <c r="JM13" s="548">
        <f>Leases!JO167</f>
        <v>54423</v>
      </c>
      <c r="JN13" s="548">
        <f>Leases!JP167</f>
        <v>54454</v>
      </c>
      <c r="JO13" s="548">
        <f>Leases!JQ167</f>
        <v>54482</v>
      </c>
      <c r="JP13" s="548">
        <f>Leases!JR167</f>
        <v>54513</v>
      </c>
      <c r="JQ13" s="548">
        <f>Leases!JS167</f>
        <v>54543</v>
      </c>
      <c r="JR13" s="548">
        <f>Leases!JT167</f>
        <v>54574</v>
      </c>
      <c r="JS13" s="548">
        <f>Leases!JU167</f>
        <v>54604</v>
      </c>
      <c r="JT13" s="548">
        <f>Leases!JV167</f>
        <v>54635</v>
      </c>
      <c r="JU13" s="548">
        <f>Leases!JW167</f>
        <v>54666</v>
      </c>
      <c r="JV13" s="548">
        <f>Leases!JX167</f>
        <v>54696</v>
      </c>
      <c r="JW13" s="548">
        <f>Leases!JY167</f>
        <v>54727</v>
      </c>
      <c r="JX13" s="548">
        <f>Leases!JZ167</f>
        <v>54757</v>
      </c>
      <c r="JY13" s="548">
        <f>Leases!KA167</f>
        <v>54788</v>
      </c>
      <c r="JZ13" s="548">
        <f>Leases!KB167</f>
        <v>54819</v>
      </c>
      <c r="KA13" s="548">
        <f>Leases!KC167</f>
        <v>54847</v>
      </c>
      <c r="KB13" s="548">
        <f>Leases!KD167</f>
        <v>54878</v>
      </c>
      <c r="KC13" s="548">
        <f>Leases!KE167</f>
        <v>54908</v>
      </c>
      <c r="KD13" s="548">
        <f>Leases!KF167</f>
        <v>54939</v>
      </c>
      <c r="KE13" s="548">
        <f>Leases!KG167</f>
        <v>54969</v>
      </c>
      <c r="KF13" s="548">
        <f>Leases!KH167</f>
        <v>55000</v>
      </c>
      <c r="KG13" s="548">
        <f>Leases!KI167</f>
        <v>55031</v>
      </c>
      <c r="KH13" s="548">
        <f>Leases!KJ167</f>
        <v>55061</v>
      </c>
      <c r="KI13" s="548">
        <f>Leases!KK167</f>
        <v>55092</v>
      </c>
      <c r="KJ13" s="548">
        <f>Leases!KL167</f>
        <v>55122</v>
      </c>
      <c r="KK13" s="548">
        <f>Leases!KM167</f>
        <v>55153</v>
      </c>
      <c r="KL13" s="548">
        <f>Leases!KN167</f>
        <v>55184</v>
      </c>
      <c r="KM13" s="548">
        <f>Leases!KO167</f>
        <v>55212</v>
      </c>
      <c r="KN13" s="548">
        <f>Leases!KP167</f>
        <v>55243</v>
      </c>
      <c r="KO13" s="548">
        <f>Leases!KQ167</f>
        <v>55273</v>
      </c>
      <c r="KP13" s="548">
        <f>Leases!KR167</f>
        <v>55304</v>
      </c>
      <c r="KQ13" s="548">
        <f>Leases!KS167</f>
        <v>55334</v>
      </c>
      <c r="KR13" s="548">
        <f>Leases!KT167</f>
        <v>55365</v>
      </c>
      <c r="KS13" s="548">
        <f>Leases!KU167</f>
        <v>55396</v>
      </c>
      <c r="KT13" s="548">
        <f>Leases!KV167</f>
        <v>55426</v>
      </c>
      <c r="KU13" s="548">
        <f>Leases!KW167</f>
        <v>55457</v>
      </c>
      <c r="KV13" s="548">
        <f>Leases!KX167</f>
        <v>55487</v>
      </c>
      <c r="KW13" s="548">
        <f>Leases!KY167</f>
        <v>55518</v>
      </c>
      <c r="KX13" s="548">
        <f>Leases!KZ167</f>
        <v>55549</v>
      </c>
      <c r="KY13" s="548">
        <f>Leases!LA167</f>
        <v>55578</v>
      </c>
      <c r="KZ13" s="548">
        <f>Leases!LB167</f>
        <v>55609</v>
      </c>
      <c r="LA13" s="548">
        <f>Leases!LC167</f>
        <v>55639</v>
      </c>
      <c r="LB13" s="548">
        <f>Leases!LD167</f>
        <v>55670</v>
      </c>
      <c r="LC13" s="548">
        <f>Leases!LE167</f>
        <v>55700</v>
      </c>
      <c r="LD13" s="548">
        <f>Leases!LF167</f>
        <v>55731</v>
      </c>
      <c r="LE13" s="548">
        <f>Leases!LG167</f>
        <v>55762</v>
      </c>
      <c r="LF13" s="548">
        <f>Leases!LH167</f>
        <v>55792</v>
      </c>
      <c r="LG13" s="548">
        <f>Leases!LI167</f>
        <v>55823</v>
      </c>
      <c r="LH13" s="548">
        <f>Leases!LJ167</f>
        <v>55853</v>
      </c>
      <c r="LI13" s="548">
        <f>Leases!LK167</f>
        <v>55884</v>
      </c>
      <c r="LJ13" s="548">
        <f>Leases!LL167</f>
        <v>55915</v>
      </c>
      <c r="LK13" s="548">
        <f>Leases!LM167</f>
        <v>55943</v>
      </c>
      <c r="LL13" s="548">
        <f>Leases!LN167</f>
        <v>55974</v>
      </c>
      <c r="LM13" s="548">
        <f>Leases!LO167</f>
        <v>56004</v>
      </c>
      <c r="LN13" s="548">
        <f>Leases!LP167</f>
        <v>56035</v>
      </c>
      <c r="LO13" s="548">
        <f>Leases!LQ167</f>
        <v>56065</v>
      </c>
      <c r="LP13" s="548">
        <f>Leases!LR167</f>
        <v>56096</v>
      </c>
      <c r="LQ13" s="548">
        <f>Leases!LS167</f>
        <v>56127</v>
      </c>
      <c r="LR13" s="548">
        <f>Leases!LT167</f>
        <v>56157</v>
      </c>
      <c r="LS13" s="548">
        <f>Leases!LU167</f>
        <v>56188</v>
      </c>
      <c r="LT13" s="548">
        <f>Leases!LV167</f>
        <v>56218</v>
      </c>
      <c r="LU13" s="548">
        <f>Leases!LW167</f>
        <v>56249</v>
      </c>
      <c r="LV13" s="548">
        <f>Leases!LX167</f>
        <v>56280</v>
      </c>
      <c r="LW13" s="548">
        <f>Leases!LY167</f>
        <v>56308</v>
      </c>
      <c r="LX13" s="548">
        <f>Leases!LZ167</f>
        <v>56339</v>
      </c>
      <c r="LY13" s="548">
        <f>Leases!MA167</f>
        <v>56369</v>
      </c>
      <c r="LZ13" s="548">
        <f>Leases!MB167</f>
        <v>56400</v>
      </c>
      <c r="MA13" s="548">
        <f>Leases!MC167</f>
        <v>56430</v>
      </c>
      <c r="MB13" s="548">
        <f>Leases!MD167</f>
        <v>56461</v>
      </c>
      <c r="MC13" s="548">
        <f>Leases!ME167</f>
        <v>56492</v>
      </c>
      <c r="MD13" s="548">
        <f>Leases!MF167</f>
        <v>56522</v>
      </c>
      <c r="ME13" s="548">
        <f>Leases!MG167</f>
        <v>56553</v>
      </c>
      <c r="MF13" s="548">
        <f>Leases!MH167</f>
        <v>56583</v>
      </c>
      <c r="MG13" s="548">
        <f>Leases!MI167</f>
        <v>56614</v>
      </c>
      <c r="MH13" s="548">
        <f>Leases!MJ167</f>
        <v>56645</v>
      </c>
      <c r="MI13" s="548">
        <f>Leases!MK167</f>
        <v>56673</v>
      </c>
      <c r="MJ13" s="548">
        <f>Leases!ML167</f>
        <v>56704</v>
      </c>
      <c r="MK13" s="548">
        <f>Leases!MM167</f>
        <v>56734</v>
      </c>
      <c r="ML13" s="548">
        <f>Leases!MN167</f>
        <v>56765</v>
      </c>
      <c r="MM13" s="548">
        <f>Leases!MO167</f>
        <v>56795</v>
      </c>
      <c r="MN13" s="548">
        <f>Leases!MP167</f>
        <v>56826</v>
      </c>
      <c r="MO13" s="548">
        <f>Leases!MQ167</f>
        <v>56857</v>
      </c>
      <c r="MP13" s="548">
        <f>Leases!MR167</f>
        <v>56887</v>
      </c>
      <c r="MQ13" s="548">
        <f>Leases!MS167</f>
        <v>56918</v>
      </c>
      <c r="MR13" s="548">
        <f>Leases!MT167</f>
        <v>56948</v>
      </c>
      <c r="MS13" s="548">
        <f>Leases!MU167</f>
        <v>56979</v>
      </c>
      <c r="MT13" s="548">
        <f>Leases!MV167</f>
        <v>57010</v>
      </c>
      <c r="MU13" s="548">
        <f>Leases!MW167</f>
        <v>57039</v>
      </c>
      <c r="MV13" s="548">
        <f>Leases!MX167</f>
        <v>57070</v>
      </c>
      <c r="MW13" s="548">
        <f>Leases!MY167</f>
        <v>57100</v>
      </c>
      <c r="MX13" s="548">
        <f>Leases!MZ167</f>
        <v>57131</v>
      </c>
      <c r="MY13" s="548">
        <f>Leases!NA167</f>
        <v>57161</v>
      </c>
      <c r="MZ13" s="548">
        <f>Leases!NB167</f>
        <v>57192</v>
      </c>
      <c r="NA13" s="548">
        <f>Leases!NC167</f>
        <v>57223</v>
      </c>
      <c r="NB13" s="548">
        <f>Leases!ND167</f>
        <v>57253</v>
      </c>
      <c r="NC13" s="548">
        <f>Leases!NE167</f>
        <v>57284</v>
      </c>
      <c r="ND13" s="548">
        <f>Leases!NF167</f>
        <v>57314</v>
      </c>
      <c r="NE13" s="548">
        <f>Leases!NG167</f>
        <v>57345</v>
      </c>
      <c r="NF13" s="548">
        <f>Leases!NH167</f>
        <v>57376</v>
      </c>
      <c r="NG13" s="548">
        <f>Leases!NI167</f>
        <v>57404</v>
      </c>
      <c r="NH13" s="548">
        <f>Leases!NJ167</f>
        <v>57435</v>
      </c>
      <c r="NI13" s="549">
        <f>Leases!NK167</f>
        <v>57465</v>
      </c>
    </row>
    <row r="14" spans="1:373" x14ac:dyDescent="0.3">
      <c r="A14" s="465" t="s">
        <v>314</v>
      </c>
      <c r="B14" s="550">
        <f>$G$5/12*(1+Assumptions!$E$32)^(B12-1)</f>
        <v>0</v>
      </c>
      <c r="C14" s="551">
        <f>$G$5/12*(1+Assumptions!$E$32)^(C12-1)</f>
        <v>0</v>
      </c>
      <c r="D14" s="551">
        <f>$G$5/12*(1+Assumptions!$E$32)^(D12-1)</f>
        <v>0</v>
      </c>
      <c r="E14" s="551">
        <f>$G$5/12*(1+Assumptions!$E$32)^(E12-1)</f>
        <v>0</v>
      </c>
      <c r="F14" s="551">
        <f>$G$5/12*(1+Assumptions!$E$32)^(F12-1)</f>
        <v>0</v>
      </c>
      <c r="G14" s="551">
        <f>$G$5/12*(1+Assumptions!$E$32)^(G12-1)</f>
        <v>0</v>
      </c>
      <c r="H14" s="551">
        <f>$G$5/12*(1+Assumptions!$E$32)^(H12-1)</f>
        <v>0</v>
      </c>
      <c r="I14" s="551">
        <f>$G$5/12*(1+Assumptions!$E$32)^(I12-1)</f>
        <v>0</v>
      </c>
      <c r="J14" s="551">
        <f>$G$5/12*(1+Assumptions!$E$32)^(J12-1)</f>
        <v>0</v>
      </c>
      <c r="K14" s="551">
        <f>$G$5/12*(1+Assumptions!$E$32)^(K12-1)</f>
        <v>0</v>
      </c>
      <c r="L14" s="551">
        <f>$G$5/12*(1+Assumptions!$E$32)^(L12-1)</f>
        <v>0</v>
      </c>
      <c r="M14" s="551">
        <f>$G$5/12*(1+Assumptions!$E$32)^(M12-1)</f>
        <v>0</v>
      </c>
      <c r="N14" s="551">
        <f>$G$5/12*(1+Assumptions!$E$32)^(N12-1)</f>
        <v>0</v>
      </c>
      <c r="O14" s="551">
        <f>$G$5/12*(1+Assumptions!$E$32)^(O12-1)</f>
        <v>0</v>
      </c>
      <c r="P14" s="551">
        <f>$G$5/12*(1+Assumptions!$E$32)^(P12-1)</f>
        <v>0</v>
      </c>
      <c r="Q14" s="551">
        <f>$G$5/12*(1+Assumptions!$E$32)^(Q12-1)</f>
        <v>0</v>
      </c>
      <c r="R14" s="551">
        <f>$G$5/12*(1+Assumptions!$E$32)^(R12-1)</f>
        <v>0</v>
      </c>
      <c r="S14" s="551">
        <f>$G$5/12*(1+Assumptions!$E$32)^(S12-1)</f>
        <v>0</v>
      </c>
      <c r="T14" s="551">
        <f>$G$5/12*(1+Assumptions!$E$32)^(T12-1)</f>
        <v>0</v>
      </c>
      <c r="U14" s="551">
        <f>$G$5/12*(1+Assumptions!$E$32)^(U12-1)</f>
        <v>0</v>
      </c>
      <c r="V14" s="551">
        <f>$G$5/12*(1+Assumptions!$E$32)^(V12-1)</f>
        <v>0</v>
      </c>
      <c r="W14" s="551">
        <f>$G$5/12*(1+Assumptions!$E$32)^(W12-1)</f>
        <v>0</v>
      </c>
      <c r="X14" s="551">
        <f>$G$5/12*(1+Assumptions!$E$32)^(X12-1)</f>
        <v>0</v>
      </c>
      <c r="Y14" s="551">
        <f>$G$5/12*(1+Assumptions!$E$32)^(Y12-1)</f>
        <v>0</v>
      </c>
      <c r="Z14" s="551">
        <f>$G$5/12*(1+Assumptions!$E$32)^(Z12-1)</f>
        <v>0</v>
      </c>
      <c r="AA14" s="551">
        <f>$G$5/12*(1+Assumptions!$E$32)^(AA12-1)</f>
        <v>0</v>
      </c>
      <c r="AB14" s="551">
        <f>$G$5/12*(1+Assumptions!$E$32)^(AB12-1)</f>
        <v>0</v>
      </c>
      <c r="AC14" s="551">
        <f>$G$5/12*(1+Assumptions!$E$32)^(AC12-1)</f>
        <v>0</v>
      </c>
      <c r="AD14" s="551">
        <f>$G$5/12*(1+Assumptions!$E$32)^(AD12-1)</f>
        <v>0</v>
      </c>
      <c r="AE14" s="551">
        <f>$G$5/12*(1+Assumptions!$E$32)^(AE12-1)</f>
        <v>0</v>
      </c>
      <c r="AF14" s="551">
        <f>$G$5/12*(1+Assumptions!$E$32)^(AF12-1)</f>
        <v>0</v>
      </c>
      <c r="AG14" s="551">
        <f>$G$5/12*(1+Assumptions!$E$32)^(AG12-1)</f>
        <v>0</v>
      </c>
      <c r="AH14" s="551">
        <f>$G$5/12*(1+Assumptions!$E$32)^(AH12-1)</f>
        <v>0</v>
      </c>
      <c r="AI14" s="551">
        <f>$G$5/12*(1+Assumptions!$E$32)^(AI12-1)</f>
        <v>0</v>
      </c>
      <c r="AJ14" s="551">
        <f>$G$5/12*(1+Assumptions!$E$32)^(AJ12-1)</f>
        <v>0</v>
      </c>
      <c r="AK14" s="551">
        <f>$G$5/12*(1+Assumptions!$E$32)^(AK12-1)</f>
        <v>0</v>
      </c>
      <c r="AL14" s="551">
        <f>$G$5/12*(1+Assumptions!$E$32)^(AL12-1)</f>
        <v>0</v>
      </c>
      <c r="AM14" s="551">
        <f>$G$5/12*(1+Assumptions!$E$32)^(AM12-1)</f>
        <v>0</v>
      </c>
      <c r="AN14" s="551">
        <f>$G$5/12*(1+Assumptions!$E$32)^(AN12-1)</f>
        <v>0</v>
      </c>
      <c r="AO14" s="551">
        <f>$G$5/12*(1+Assumptions!$E$32)^(AO12-1)</f>
        <v>0</v>
      </c>
      <c r="AP14" s="551">
        <f>$G$5/12*(1+Assumptions!$E$32)^(AP12-1)</f>
        <v>0</v>
      </c>
      <c r="AQ14" s="551">
        <f>$G$5/12*(1+Assumptions!$E$32)^(AQ12-1)</f>
        <v>0</v>
      </c>
      <c r="AR14" s="551">
        <f>$G$5/12*(1+Assumptions!$E$32)^(AR12-1)</f>
        <v>0</v>
      </c>
      <c r="AS14" s="551">
        <f>$G$5/12*(1+Assumptions!$E$32)^(AS12-1)</f>
        <v>0</v>
      </c>
      <c r="AT14" s="551">
        <f>$G$5/12*(1+Assumptions!$E$32)^(AT12-1)</f>
        <v>0</v>
      </c>
      <c r="AU14" s="551">
        <f>$G$5/12*(1+Assumptions!$E$32)^(AU12-1)</f>
        <v>0</v>
      </c>
      <c r="AV14" s="551">
        <f>$G$5/12*(1+Assumptions!$E$32)^(AV12-1)</f>
        <v>0</v>
      </c>
      <c r="AW14" s="551">
        <f>$G$5/12*(1+Assumptions!$E$32)^(AW12-1)</f>
        <v>0</v>
      </c>
      <c r="AX14" s="551">
        <f>$G$5/12*(1+Assumptions!$E$32)^(AX12-1)</f>
        <v>0</v>
      </c>
      <c r="AY14" s="551">
        <f>$G$5/12*(1+Assumptions!$E$32)^(AY12-1)</f>
        <v>0</v>
      </c>
      <c r="AZ14" s="551">
        <f>$G$5/12*(1+Assumptions!$E$32)^(AZ12-1)</f>
        <v>0</v>
      </c>
      <c r="BA14" s="551">
        <f>$G$5/12*(1+Assumptions!$E$32)^(BA12-1)</f>
        <v>0</v>
      </c>
      <c r="BB14" s="551">
        <f>$G$5/12*(1+Assumptions!$E$32)^(BB12-1)</f>
        <v>0</v>
      </c>
      <c r="BC14" s="551">
        <f>$G$5/12*(1+Assumptions!$E$32)^(BC12-1)</f>
        <v>0</v>
      </c>
      <c r="BD14" s="551">
        <f>$G$5/12*(1+Assumptions!$E$32)^(BD12-1)</f>
        <v>0</v>
      </c>
      <c r="BE14" s="551">
        <f>$G$5/12*(1+Assumptions!$E$32)^(BE12-1)</f>
        <v>0</v>
      </c>
      <c r="BF14" s="551">
        <f>$G$5/12*(1+Assumptions!$E$32)^(BF12-1)</f>
        <v>0</v>
      </c>
      <c r="BG14" s="551">
        <f>$G$5/12*(1+Assumptions!$E$32)^(BG12-1)</f>
        <v>0</v>
      </c>
      <c r="BH14" s="551">
        <f>$G$5/12*(1+Assumptions!$E$32)^(BH12-1)</f>
        <v>0</v>
      </c>
      <c r="BI14" s="551">
        <f>$G$5/12*(1+Assumptions!$E$32)^(BI12-1)</f>
        <v>0</v>
      </c>
      <c r="BJ14" s="551">
        <f>$G$5/12*(1+Assumptions!$E$32)^(BJ12-1)</f>
        <v>0</v>
      </c>
      <c r="BK14" s="551">
        <f>$G$5/12*(1+Assumptions!$E$32)^(BK12-1)</f>
        <v>0</v>
      </c>
      <c r="BL14" s="551">
        <f>$G$5/12*(1+Assumptions!$E$32)^(BL12-1)</f>
        <v>0</v>
      </c>
      <c r="BM14" s="551">
        <f>$G$5/12*(1+Assumptions!$E$32)^(BM12-1)</f>
        <v>0</v>
      </c>
      <c r="BN14" s="551">
        <f>$G$5/12*(1+Assumptions!$E$32)^(BN12-1)</f>
        <v>0</v>
      </c>
      <c r="BO14" s="551">
        <f>$G$5/12*(1+Assumptions!$E$32)^(BO12-1)</f>
        <v>0</v>
      </c>
      <c r="BP14" s="551">
        <f>$G$5/12*(1+Assumptions!$E$32)^(BP12-1)</f>
        <v>0</v>
      </c>
      <c r="BQ14" s="551">
        <f>$G$5/12*(1+Assumptions!$E$32)^(BQ12-1)</f>
        <v>0</v>
      </c>
      <c r="BR14" s="551">
        <f>$G$5/12*(1+Assumptions!$E$32)^(BR12-1)</f>
        <v>0</v>
      </c>
      <c r="BS14" s="551">
        <f>$G$5/12*(1+Assumptions!$E$32)^(BS12-1)</f>
        <v>0</v>
      </c>
      <c r="BT14" s="551">
        <f>$G$5/12*(1+Assumptions!$E$32)^(BT12-1)</f>
        <v>0</v>
      </c>
      <c r="BU14" s="551">
        <f>$G$5/12*(1+Assumptions!$E$32)^(BU12-1)</f>
        <v>0</v>
      </c>
      <c r="BV14" s="551">
        <f>$G$5/12*(1+Assumptions!$E$32)^(BV12-1)</f>
        <v>0</v>
      </c>
      <c r="BW14" s="551">
        <f>$G$5/12*(1+Assumptions!$E$32)^(BW12-1)</f>
        <v>0</v>
      </c>
      <c r="BX14" s="551">
        <f>$G$5/12*(1+Assumptions!$E$32)^(BX12-1)</f>
        <v>0</v>
      </c>
      <c r="BY14" s="551">
        <f>$G$5/12*(1+Assumptions!$E$32)^(BY12-1)</f>
        <v>0</v>
      </c>
      <c r="BZ14" s="551">
        <f>$G$5/12*(1+Assumptions!$E$32)^(BZ12-1)</f>
        <v>0</v>
      </c>
      <c r="CA14" s="551">
        <f>$G$5/12*(1+Assumptions!$E$32)^(CA12-1)</f>
        <v>0</v>
      </c>
      <c r="CB14" s="551">
        <f>$G$5/12*(1+Assumptions!$E$32)^(CB12-1)</f>
        <v>0</v>
      </c>
      <c r="CC14" s="551">
        <f>$G$5/12*(1+Assumptions!$E$32)^(CC12-1)</f>
        <v>0</v>
      </c>
      <c r="CD14" s="551">
        <f>$G$5/12*(1+Assumptions!$E$32)^(CD12-1)</f>
        <v>0</v>
      </c>
      <c r="CE14" s="551">
        <f>$G$5/12*(1+Assumptions!$E$32)^(CE12-1)</f>
        <v>0</v>
      </c>
      <c r="CF14" s="551">
        <f>$G$5/12*(1+Assumptions!$E$32)^(CF12-1)</f>
        <v>0</v>
      </c>
      <c r="CG14" s="551">
        <f>$G$5/12*(1+Assumptions!$E$32)^(CG12-1)</f>
        <v>0</v>
      </c>
      <c r="CH14" s="551">
        <f>$G$5/12*(1+Assumptions!$E$32)^(CH12-1)</f>
        <v>0</v>
      </c>
      <c r="CI14" s="551">
        <f>$G$5/12*(1+Assumptions!$E$32)^(CI12-1)</f>
        <v>0</v>
      </c>
      <c r="CJ14" s="551">
        <f>$G$5/12*(1+Assumptions!$E$32)^(CJ12-1)</f>
        <v>0</v>
      </c>
      <c r="CK14" s="551">
        <f>$G$5/12*(1+Assumptions!$E$32)^(CK12-1)</f>
        <v>0</v>
      </c>
      <c r="CL14" s="551">
        <f>$G$5/12*(1+Assumptions!$E$32)^(CL12-1)</f>
        <v>0</v>
      </c>
      <c r="CM14" s="551">
        <f>$G$5/12*(1+Assumptions!$E$32)^(CM12-1)</f>
        <v>0</v>
      </c>
      <c r="CN14" s="551">
        <f>$G$5/12*(1+Assumptions!$E$32)^(CN12-1)</f>
        <v>0</v>
      </c>
      <c r="CO14" s="551">
        <f>$G$5/12*(1+Assumptions!$E$32)^(CO12-1)</f>
        <v>0</v>
      </c>
      <c r="CP14" s="551">
        <f>$G$5/12*(1+Assumptions!$E$32)^(CP12-1)</f>
        <v>0</v>
      </c>
      <c r="CQ14" s="551">
        <f>$G$5/12*(1+Assumptions!$E$32)^(CQ12-1)</f>
        <v>0</v>
      </c>
      <c r="CR14" s="551">
        <f>$G$5/12*(1+Assumptions!$E$32)^(CR12-1)</f>
        <v>0</v>
      </c>
      <c r="CS14" s="551">
        <f>$G$5/12*(1+Assumptions!$E$32)^(CS12-1)</f>
        <v>0</v>
      </c>
      <c r="CT14" s="551">
        <f>$G$5/12*(1+Assumptions!$E$32)^(CT12-1)</f>
        <v>0</v>
      </c>
      <c r="CU14" s="551">
        <f>$G$5/12*(1+Assumptions!$E$32)^(CU12-1)</f>
        <v>0</v>
      </c>
      <c r="CV14" s="551">
        <f>$G$5/12*(1+Assumptions!$E$32)^(CV12-1)</f>
        <v>0</v>
      </c>
      <c r="CW14" s="551">
        <f>$G$5/12*(1+Assumptions!$E$32)^(CW12-1)</f>
        <v>0</v>
      </c>
      <c r="CX14" s="551">
        <f>$G$5/12*(1+Assumptions!$E$32)^(CX12-1)</f>
        <v>0</v>
      </c>
      <c r="CY14" s="551">
        <f>$G$5/12*(1+Assumptions!$E$32)^(CY12-1)</f>
        <v>0</v>
      </c>
      <c r="CZ14" s="551">
        <f>$G$5/12*(1+Assumptions!$E$32)^(CZ12-1)</f>
        <v>0</v>
      </c>
      <c r="DA14" s="551">
        <f>$G$5/12*(1+Assumptions!$E$32)^(DA12-1)</f>
        <v>0</v>
      </c>
      <c r="DB14" s="551">
        <f>$G$5/12*(1+Assumptions!$E$32)^(DB12-1)</f>
        <v>0</v>
      </c>
      <c r="DC14" s="551">
        <f>$G$5/12*(1+Assumptions!$E$32)^(DC12-1)</f>
        <v>0</v>
      </c>
      <c r="DD14" s="551">
        <f>$G$5/12*(1+Assumptions!$E$32)^(DD12-1)</f>
        <v>0</v>
      </c>
      <c r="DE14" s="551">
        <f>$G$5/12*(1+Assumptions!$E$32)^(DE12-1)</f>
        <v>0</v>
      </c>
      <c r="DF14" s="551">
        <f>$G$5/12*(1+Assumptions!$E$32)^(DF12-1)</f>
        <v>0</v>
      </c>
      <c r="DG14" s="551">
        <f>$G$5/12*(1+Assumptions!$E$32)^(DG12-1)</f>
        <v>0</v>
      </c>
      <c r="DH14" s="551">
        <f>$G$5/12*(1+Assumptions!$E$32)^(DH12-1)</f>
        <v>0</v>
      </c>
      <c r="DI14" s="551">
        <f>$G$5/12*(1+Assumptions!$E$32)^(DI12-1)</f>
        <v>0</v>
      </c>
      <c r="DJ14" s="551">
        <f>$G$5/12*(1+Assumptions!$E$32)^(DJ12-1)</f>
        <v>0</v>
      </c>
      <c r="DK14" s="551">
        <f>$G$5/12*(1+Assumptions!$E$32)^(DK12-1)</f>
        <v>0</v>
      </c>
      <c r="DL14" s="551">
        <f>$G$5/12*(1+Assumptions!$E$32)^(DL12-1)</f>
        <v>0</v>
      </c>
      <c r="DM14" s="551">
        <f>$G$5/12*(1+Assumptions!$E$32)^(DM12-1)</f>
        <v>0</v>
      </c>
      <c r="DN14" s="551">
        <f>$G$5/12*(1+Assumptions!$E$32)^(DN12-1)</f>
        <v>0</v>
      </c>
      <c r="DO14" s="551">
        <f>$G$5/12*(1+Assumptions!$E$32)^(DO12-1)</f>
        <v>0</v>
      </c>
      <c r="DP14" s="551">
        <f>$G$5/12*(1+Assumptions!$E$32)^(DP12-1)</f>
        <v>0</v>
      </c>
      <c r="DQ14" s="551">
        <f>$G$5/12*(1+Assumptions!$E$32)^(DQ12-1)</f>
        <v>0</v>
      </c>
      <c r="DR14" s="551">
        <f>$G$5/12*(1+Assumptions!$E$32)^(DR12-1)</f>
        <v>0</v>
      </c>
      <c r="DS14" s="551">
        <f>$G$5/12*(1+Assumptions!$E$32)^(DS12-1)</f>
        <v>0</v>
      </c>
      <c r="DT14" s="551">
        <f>$G$5/12*(1+Assumptions!$E$32)^(DT12-1)</f>
        <v>0</v>
      </c>
      <c r="DU14" s="551">
        <f>$G$5/12*(1+Assumptions!$E$32)^(DU12-1)</f>
        <v>0</v>
      </c>
      <c r="DV14" s="551">
        <f>$G$5/12*(1+Assumptions!$E$32)^(DV12-1)</f>
        <v>0</v>
      </c>
      <c r="DW14" s="551">
        <f>$G$5/12*(1+Assumptions!$E$32)^(DW12-1)</f>
        <v>0</v>
      </c>
      <c r="DX14" s="551">
        <f>$G$5/12*(1+Assumptions!$E$32)^(DX12-1)</f>
        <v>0</v>
      </c>
      <c r="DY14" s="551">
        <f>$G$5/12*(1+Assumptions!$E$32)^(DY12-1)</f>
        <v>0</v>
      </c>
      <c r="DZ14" s="551">
        <f>$G$5/12*(1+Assumptions!$E$32)^(DZ12-1)</f>
        <v>0</v>
      </c>
      <c r="EA14" s="551">
        <f>$G$5/12*(1+Assumptions!$E$32)^(EA12-1)</f>
        <v>0</v>
      </c>
      <c r="EB14" s="551">
        <f>$G$5/12*(1+Assumptions!$E$32)^(EB12-1)</f>
        <v>0</v>
      </c>
      <c r="EC14" s="551">
        <f>$G$5/12*(1+Assumptions!$E$32)^(EC12-1)</f>
        <v>0</v>
      </c>
      <c r="ED14" s="551">
        <f>$G$5/12*(1+Assumptions!$E$32)^(ED12-1)</f>
        <v>0</v>
      </c>
      <c r="EE14" s="551">
        <f>$G$5/12*(1+Assumptions!$E$32)^(EE12-1)</f>
        <v>0</v>
      </c>
      <c r="EF14" s="551">
        <f>$G$5/12*(1+Assumptions!$E$32)^(EF12-1)</f>
        <v>0</v>
      </c>
      <c r="EG14" s="551">
        <f>$G$5/12*(1+Assumptions!$E$32)^(EG12-1)</f>
        <v>0</v>
      </c>
      <c r="EH14" s="551">
        <f>$G$5/12*(1+Assumptions!$E$32)^(EH12-1)</f>
        <v>0</v>
      </c>
      <c r="EI14" s="551">
        <f>$G$5/12*(1+Assumptions!$E$32)^(EI12-1)</f>
        <v>0</v>
      </c>
      <c r="EJ14" s="551">
        <f>$G$5/12*(1+Assumptions!$E$32)^(EJ12-1)</f>
        <v>0</v>
      </c>
      <c r="EK14" s="551">
        <f>$G$5/12*(1+Assumptions!$E$32)^(EK12-1)</f>
        <v>0</v>
      </c>
      <c r="EL14" s="551">
        <f>$G$5/12*(1+Assumptions!$E$32)^(EL12-1)</f>
        <v>0</v>
      </c>
      <c r="EM14" s="551">
        <f>$G$5/12*(1+Assumptions!$E$32)^(EM12-1)</f>
        <v>0</v>
      </c>
      <c r="EN14" s="551">
        <f>$G$5/12*(1+Assumptions!$E$32)^(EN12-1)</f>
        <v>0</v>
      </c>
      <c r="EO14" s="551">
        <f>$G$5/12*(1+Assumptions!$E$32)^(EO12-1)</f>
        <v>0</v>
      </c>
      <c r="EP14" s="551">
        <f>$G$5/12*(1+Assumptions!$E$32)^(EP12-1)</f>
        <v>0</v>
      </c>
      <c r="EQ14" s="551">
        <f>$G$5/12*(1+Assumptions!$E$32)^(EQ12-1)</f>
        <v>0</v>
      </c>
      <c r="ER14" s="551">
        <f>$G$5/12*(1+Assumptions!$E$32)^(ER12-1)</f>
        <v>0</v>
      </c>
      <c r="ES14" s="551">
        <f>$G$5/12*(1+Assumptions!$E$32)^(ES12-1)</f>
        <v>0</v>
      </c>
      <c r="ET14" s="551">
        <f>$G$5/12*(1+Assumptions!$E$32)^(ET12-1)</f>
        <v>0</v>
      </c>
      <c r="EU14" s="551">
        <f>$G$5/12*(1+Assumptions!$E$32)^(EU12-1)</f>
        <v>0</v>
      </c>
      <c r="EV14" s="551">
        <f>$G$5/12*(1+Assumptions!$E$32)^(EV12-1)</f>
        <v>0</v>
      </c>
      <c r="EW14" s="551">
        <f>$G$5/12*(1+Assumptions!$E$32)^(EW12-1)</f>
        <v>0</v>
      </c>
      <c r="EX14" s="551">
        <f>$G$5/12*(1+Assumptions!$E$32)^(EX12-1)</f>
        <v>0</v>
      </c>
      <c r="EY14" s="551">
        <f>$G$5/12*(1+Assumptions!$E$32)^(EY12-1)</f>
        <v>0</v>
      </c>
      <c r="EZ14" s="551">
        <f>$G$5/12*(1+Assumptions!$E$32)^(EZ12-1)</f>
        <v>0</v>
      </c>
      <c r="FA14" s="551">
        <f>$G$5/12*(1+Assumptions!$E$32)^(FA12-1)</f>
        <v>0</v>
      </c>
      <c r="FB14" s="551">
        <f>$G$5/12*(1+Assumptions!$E$32)^(FB12-1)</f>
        <v>0</v>
      </c>
      <c r="FC14" s="551">
        <f>$G$5/12*(1+Assumptions!$E$32)^(FC12-1)</f>
        <v>0</v>
      </c>
      <c r="FD14" s="551">
        <f>$G$5/12*(1+Assumptions!$E$32)^(FD12-1)</f>
        <v>0</v>
      </c>
      <c r="FE14" s="551">
        <f>$G$5/12*(1+Assumptions!$E$32)^(FE12-1)</f>
        <v>0</v>
      </c>
      <c r="FF14" s="551">
        <f>$G$5/12*(1+Assumptions!$E$32)^(FF12-1)</f>
        <v>0</v>
      </c>
      <c r="FG14" s="551">
        <f>$G$5/12*(1+Assumptions!$E$32)^(FG12-1)</f>
        <v>0</v>
      </c>
      <c r="FH14" s="551">
        <f>$G$5/12*(1+Assumptions!$E$32)^(FH12-1)</f>
        <v>0</v>
      </c>
      <c r="FI14" s="551">
        <f>$G$5/12*(1+Assumptions!$E$32)^(FI12-1)</f>
        <v>0</v>
      </c>
      <c r="FJ14" s="551">
        <f>$G$5/12*(1+Assumptions!$E$32)^(FJ12-1)</f>
        <v>0</v>
      </c>
      <c r="FK14" s="551">
        <f>$G$5/12*(1+Assumptions!$E$32)^(FK12-1)</f>
        <v>0</v>
      </c>
      <c r="FL14" s="551">
        <f>$G$5/12*(1+Assumptions!$E$32)^(FL12-1)</f>
        <v>0</v>
      </c>
      <c r="FM14" s="551">
        <f>$G$5/12*(1+Assumptions!$E$32)^(FM12-1)</f>
        <v>0</v>
      </c>
      <c r="FN14" s="551">
        <f>$G$5/12*(1+Assumptions!$E$32)^(FN12-1)</f>
        <v>0</v>
      </c>
      <c r="FO14" s="551">
        <f>$G$5/12*(1+Assumptions!$E$32)^(FO12-1)</f>
        <v>0</v>
      </c>
      <c r="FP14" s="551">
        <f>$G$5/12*(1+Assumptions!$E$32)^(FP12-1)</f>
        <v>0</v>
      </c>
      <c r="FQ14" s="551">
        <f>$G$5/12*(1+Assumptions!$E$32)^(FQ12-1)</f>
        <v>0</v>
      </c>
      <c r="FR14" s="551">
        <f>$G$5/12*(1+Assumptions!$E$32)^(FR12-1)</f>
        <v>0</v>
      </c>
      <c r="FS14" s="551">
        <f>$G$5/12*(1+Assumptions!$E$32)^(FS12-1)</f>
        <v>0</v>
      </c>
      <c r="FT14" s="551">
        <f>$G$5/12*(1+Assumptions!$E$32)^(FT12-1)</f>
        <v>0</v>
      </c>
      <c r="FU14" s="551">
        <f>$G$5/12*(1+Assumptions!$E$32)^(FU12-1)</f>
        <v>0</v>
      </c>
      <c r="FV14" s="551">
        <f>$G$5/12*(1+Assumptions!$E$32)^(FV12-1)</f>
        <v>0</v>
      </c>
      <c r="FW14" s="551">
        <f>$G$5/12*(1+Assumptions!$E$32)^(FW12-1)</f>
        <v>0</v>
      </c>
      <c r="FX14" s="551">
        <f>$G$5/12*(1+Assumptions!$E$32)^(FX12-1)</f>
        <v>0</v>
      </c>
      <c r="FY14" s="551">
        <f>$G$5/12*(1+Assumptions!$E$32)^(FY12-1)</f>
        <v>0</v>
      </c>
      <c r="FZ14" s="551">
        <f>$G$5/12*(1+Assumptions!$E$32)^(FZ12-1)</f>
        <v>0</v>
      </c>
      <c r="GA14" s="551">
        <f>$G$5/12*(1+Assumptions!$E$32)^(GA12-1)</f>
        <v>0</v>
      </c>
      <c r="GB14" s="551">
        <f>$G$5/12*(1+Assumptions!$E$32)^(GB12-1)</f>
        <v>0</v>
      </c>
      <c r="GC14" s="551">
        <f>$G$5/12*(1+Assumptions!$E$32)^(GC12-1)</f>
        <v>0</v>
      </c>
      <c r="GD14" s="551">
        <f>$G$5/12*(1+Assumptions!$E$32)^(GD12-1)</f>
        <v>0</v>
      </c>
      <c r="GE14" s="551">
        <f>$G$5/12*(1+Assumptions!$E$32)^(GE12-1)</f>
        <v>0</v>
      </c>
      <c r="GF14" s="551">
        <f>$G$5/12*(1+Assumptions!$E$32)^(GF12-1)</f>
        <v>0</v>
      </c>
      <c r="GG14" s="551">
        <f>$G$5/12*(1+Assumptions!$E$32)^(GG12-1)</f>
        <v>0</v>
      </c>
      <c r="GH14" s="551">
        <f>$G$5/12*(1+Assumptions!$E$32)^(GH12-1)</f>
        <v>0</v>
      </c>
      <c r="GI14" s="551">
        <f>$G$5/12*(1+Assumptions!$E$32)^(GI12-1)</f>
        <v>0</v>
      </c>
      <c r="GJ14" s="551">
        <f>$G$5/12*(1+Assumptions!$E$32)^(GJ12-1)</f>
        <v>0</v>
      </c>
      <c r="GK14" s="551">
        <f>$G$5/12*(1+Assumptions!$E$32)^(GK12-1)</f>
        <v>0</v>
      </c>
      <c r="GL14" s="551">
        <f>$G$5/12*(1+Assumptions!$E$32)^(GL12-1)</f>
        <v>0</v>
      </c>
      <c r="GM14" s="551">
        <f>$G$5/12*(1+Assumptions!$E$32)^(GM12-1)</f>
        <v>0</v>
      </c>
      <c r="GN14" s="551">
        <f>$G$5/12*(1+Assumptions!$E$32)^(GN12-1)</f>
        <v>0</v>
      </c>
      <c r="GO14" s="551">
        <f>$G$5/12*(1+Assumptions!$E$32)^(GO12-1)</f>
        <v>0</v>
      </c>
      <c r="GP14" s="551">
        <f>$G$5/12*(1+Assumptions!$E$32)^(GP12-1)</f>
        <v>0</v>
      </c>
      <c r="GQ14" s="551">
        <f>$G$5/12*(1+Assumptions!$E$32)^(GQ12-1)</f>
        <v>0</v>
      </c>
      <c r="GR14" s="551">
        <f>$G$5/12*(1+Assumptions!$E$32)^(GR12-1)</f>
        <v>0</v>
      </c>
      <c r="GS14" s="551">
        <f>$G$5/12*(1+Assumptions!$E$32)^(GS12-1)</f>
        <v>0</v>
      </c>
      <c r="GT14" s="551">
        <f>$G$5/12*(1+Assumptions!$E$32)^(GT12-1)</f>
        <v>0</v>
      </c>
      <c r="GU14" s="551">
        <f>$G$5/12*(1+Assumptions!$E$32)^(GU12-1)</f>
        <v>0</v>
      </c>
      <c r="GV14" s="551">
        <f>$G$5/12*(1+Assumptions!$E$32)^(GV12-1)</f>
        <v>0</v>
      </c>
      <c r="GW14" s="551">
        <f>$G$5/12*(1+Assumptions!$E$32)^(GW12-1)</f>
        <v>0</v>
      </c>
      <c r="GX14" s="551">
        <f>$G$5/12*(1+Assumptions!$E$32)^(GX12-1)</f>
        <v>0</v>
      </c>
      <c r="GY14" s="551">
        <f>$G$5/12*(1+Assumptions!$E$32)^(GY12-1)</f>
        <v>0</v>
      </c>
      <c r="GZ14" s="551">
        <f>$G$5/12*(1+Assumptions!$E$32)^(GZ12-1)</f>
        <v>0</v>
      </c>
      <c r="HA14" s="551">
        <f>$G$5/12*(1+Assumptions!$E$32)^(HA12-1)</f>
        <v>0</v>
      </c>
      <c r="HB14" s="551">
        <f>$G$5/12*(1+Assumptions!$E$32)^(HB12-1)</f>
        <v>0</v>
      </c>
      <c r="HC14" s="551">
        <f>$G$5/12*(1+Assumptions!$E$32)^(HC12-1)</f>
        <v>0</v>
      </c>
      <c r="HD14" s="551">
        <f>$G$5/12*(1+Assumptions!$E$32)^(HD12-1)</f>
        <v>0</v>
      </c>
      <c r="HE14" s="551">
        <f>$G$5/12*(1+Assumptions!$E$32)^(HE12-1)</f>
        <v>0</v>
      </c>
      <c r="HF14" s="551">
        <f>$G$5/12*(1+Assumptions!$E$32)^(HF12-1)</f>
        <v>0</v>
      </c>
      <c r="HG14" s="551">
        <f>$G$5/12*(1+Assumptions!$E$32)^(HG12-1)</f>
        <v>0</v>
      </c>
      <c r="HH14" s="551">
        <f>$G$5/12*(1+Assumptions!$E$32)^(HH12-1)</f>
        <v>0</v>
      </c>
      <c r="HI14" s="551">
        <f>$G$5/12*(1+Assumptions!$E$32)^(HI12-1)</f>
        <v>0</v>
      </c>
      <c r="HJ14" s="551">
        <f>$G$5/12*(1+Assumptions!$E$32)^(HJ12-1)</f>
        <v>0</v>
      </c>
      <c r="HK14" s="551">
        <f>$G$5/12*(1+Assumptions!$E$32)^(HK12-1)</f>
        <v>0</v>
      </c>
      <c r="HL14" s="551">
        <f>$G$5/12*(1+Assumptions!$E$32)^(HL12-1)</f>
        <v>0</v>
      </c>
      <c r="HM14" s="551">
        <f>$G$5/12*(1+Assumptions!$E$32)^(HM12-1)</f>
        <v>0</v>
      </c>
      <c r="HN14" s="551">
        <f>$G$5/12*(1+Assumptions!$E$32)^(HN12-1)</f>
        <v>0</v>
      </c>
      <c r="HO14" s="551">
        <f>$G$5/12*(1+Assumptions!$E$32)^(HO12-1)</f>
        <v>0</v>
      </c>
      <c r="HP14" s="551">
        <f>$G$5/12*(1+Assumptions!$E$32)^(HP12-1)</f>
        <v>0</v>
      </c>
      <c r="HQ14" s="551">
        <f>$G$5/12*(1+Assumptions!$E$32)^(HQ12-1)</f>
        <v>0</v>
      </c>
      <c r="HR14" s="551">
        <f>$G$5/12*(1+Assumptions!$E$32)^(HR12-1)</f>
        <v>0</v>
      </c>
      <c r="HS14" s="551">
        <f>$G$5/12*(1+Assumptions!$E$32)^(HS12-1)</f>
        <v>0</v>
      </c>
      <c r="HT14" s="551">
        <f>$G$5/12*(1+Assumptions!$E$32)^(HT12-1)</f>
        <v>0</v>
      </c>
      <c r="HU14" s="551">
        <f>$G$5/12*(1+Assumptions!$E$32)^(HU12-1)</f>
        <v>0</v>
      </c>
      <c r="HV14" s="551">
        <f>$G$5/12*(1+Assumptions!$E$32)^(HV12-1)</f>
        <v>0</v>
      </c>
      <c r="HW14" s="551">
        <f>$G$5/12*(1+Assumptions!$E$32)^(HW12-1)</f>
        <v>0</v>
      </c>
      <c r="HX14" s="551">
        <f>$G$5/12*(1+Assumptions!$E$32)^(HX12-1)</f>
        <v>0</v>
      </c>
      <c r="HY14" s="551">
        <f>$G$5/12*(1+Assumptions!$E$32)^(HY12-1)</f>
        <v>0</v>
      </c>
      <c r="HZ14" s="551">
        <f>$G$5/12*(1+Assumptions!$E$32)^(HZ12-1)</f>
        <v>0</v>
      </c>
      <c r="IA14" s="551">
        <f>$G$5/12*(1+Assumptions!$E$32)^(IA12-1)</f>
        <v>0</v>
      </c>
      <c r="IB14" s="551">
        <f>$G$5/12*(1+Assumptions!$E$32)^(IB12-1)</f>
        <v>0</v>
      </c>
      <c r="IC14" s="551">
        <f>$G$5/12*(1+Assumptions!$E$32)^(IC12-1)</f>
        <v>0</v>
      </c>
      <c r="ID14" s="551">
        <f>$G$5/12*(1+Assumptions!$E$32)^(ID12-1)</f>
        <v>0</v>
      </c>
      <c r="IE14" s="551">
        <f>$G$5/12*(1+Assumptions!$E$32)^(IE12-1)</f>
        <v>0</v>
      </c>
      <c r="IF14" s="551">
        <f>$G$5/12*(1+Assumptions!$E$32)^(IF12-1)</f>
        <v>0</v>
      </c>
      <c r="IG14" s="551">
        <f>$G$5/12*(1+Assumptions!$E$32)^(IG12-1)</f>
        <v>0</v>
      </c>
      <c r="IH14" s="551">
        <f>$G$5/12*(1+Assumptions!$E$32)^(IH12-1)</f>
        <v>0</v>
      </c>
      <c r="II14" s="551">
        <f>$G$5/12*(1+Assumptions!$E$32)^(II12-1)</f>
        <v>0</v>
      </c>
      <c r="IJ14" s="551">
        <f>$G$5/12*(1+Assumptions!$E$32)^(IJ12-1)</f>
        <v>0</v>
      </c>
      <c r="IK14" s="551">
        <f>$G$5/12*(1+Assumptions!$E$32)^(IK12-1)</f>
        <v>0</v>
      </c>
      <c r="IL14" s="551">
        <f>$G$5/12*(1+Assumptions!$E$32)^(IL12-1)</f>
        <v>0</v>
      </c>
      <c r="IM14" s="551">
        <f>$G$5/12*(1+Assumptions!$E$32)^(IM12-1)</f>
        <v>0</v>
      </c>
      <c r="IN14" s="551">
        <f>$G$5/12*(1+Assumptions!$E$32)^(IN12-1)</f>
        <v>0</v>
      </c>
      <c r="IO14" s="551">
        <f>$G$5/12*(1+Assumptions!$E$32)^(IO12-1)</f>
        <v>0</v>
      </c>
      <c r="IP14" s="551">
        <f>$G$5/12*(1+Assumptions!$E$32)^(IP12-1)</f>
        <v>0</v>
      </c>
      <c r="IQ14" s="551">
        <f>$G$5/12*(1+Assumptions!$E$32)^(IQ12-1)</f>
        <v>0</v>
      </c>
      <c r="IR14" s="551">
        <f>$G$5/12*(1+Assumptions!$E$32)^(IR12-1)</f>
        <v>0</v>
      </c>
      <c r="IS14" s="551">
        <f>$G$5/12*(1+Assumptions!$E$32)^(IS12-1)</f>
        <v>0</v>
      </c>
      <c r="IT14" s="551">
        <f>$G$5/12*(1+Assumptions!$E$32)^(IT12-1)</f>
        <v>0</v>
      </c>
      <c r="IU14" s="551">
        <f>$G$5/12*(1+Assumptions!$E$32)^(IU12-1)</f>
        <v>0</v>
      </c>
      <c r="IV14" s="551">
        <f>$G$5/12*(1+Assumptions!$E$32)^(IV12-1)</f>
        <v>0</v>
      </c>
      <c r="IW14" s="551">
        <f>$G$5/12*(1+Assumptions!$E$32)^(IW12-1)</f>
        <v>0</v>
      </c>
      <c r="IX14" s="551">
        <f>$G$5/12*(1+Assumptions!$E$32)^(IX12-1)</f>
        <v>0</v>
      </c>
      <c r="IY14" s="551">
        <f>$G$5/12*(1+Assumptions!$E$32)^(IY12-1)</f>
        <v>0</v>
      </c>
      <c r="IZ14" s="551">
        <f>$G$5/12*(1+Assumptions!$E$32)^(IZ12-1)</f>
        <v>0</v>
      </c>
      <c r="JA14" s="551">
        <f>$G$5/12*(1+Assumptions!$E$32)^(JA12-1)</f>
        <v>0</v>
      </c>
      <c r="JB14" s="551">
        <f>$G$5/12*(1+Assumptions!$E$32)^(JB12-1)</f>
        <v>0</v>
      </c>
      <c r="JC14" s="551">
        <f>$G$5/12*(1+Assumptions!$E$32)^(JC12-1)</f>
        <v>0</v>
      </c>
      <c r="JD14" s="551">
        <f>$G$5/12*(1+Assumptions!$E$32)^(JD12-1)</f>
        <v>0</v>
      </c>
      <c r="JE14" s="551">
        <f>$G$5/12*(1+Assumptions!$E$32)^(JE12-1)</f>
        <v>0</v>
      </c>
      <c r="JF14" s="551">
        <f>$G$5/12*(1+Assumptions!$E$32)^(JF12-1)</f>
        <v>0</v>
      </c>
      <c r="JG14" s="551">
        <f>$G$5/12*(1+Assumptions!$E$32)^(JG12-1)</f>
        <v>0</v>
      </c>
      <c r="JH14" s="551">
        <f>$G$5/12*(1+Assumptions!$E$32)^(JH12-1)</f>
        <v>0</v>
      </c>
      <c r="JI14" s="551">
        <f>$G$5/12*(1+Assumptions!$E$32)^(JI12-1)</f>
        <v>0</v>
      </c>
      <c r="JJ14" s="551">
        <f>$G$5/12*(1+Assumptions!$E$32)^(JJ12-1)</f>
        <v>0</v>
      </c>
      <c r="JK14" s="551">
        <f>$G$5/12*(1+Assumptions!$E$32)^(JK12-1)</f>
        <v>0</v>
      </c>
      <c r="JL14" s="551">
        <f>$G$5/12*(1+Assumptions!$E$32)^(JL12-1)</f>
        <v>0</v>
      </c>
      <c r="JM14" s="551">
        <f>$G$5/12*(1+Assumptions!$E$32)^(JM12-1)</f>
        <v>0</v>
      </c>
      <c r="JN14" s="551">
        <f>$G$5/12*(1+Assumptions!$E$32)^(JN12-1)</f>
        <v>0</v>
      </c>
      <c r="JO14" s="551">
        <f>$G$5/12*(1+Assumptions!$E$32)^(JO12-1)</f>
        <v>0</v>
      </c>
      <c r="JP14" s="551">
        <f>$G$5/12*(1+Assumptions!$E$32)^(JP12-1)</f>
        <v>0</v>
      </c>
      <c r="JQ14" s="551">
        <f>$G$5/12*(1+Assumptions!$E$32)^(JQ12-1)</f>
        <v>0</v>
      </c>
      <c r="JR14" s="551">
        <f>$G$5/12*(1+Assumptions!$E$32)^(JR12-1)</f>
        <v>0</v>
      </c>
      <c r="JS14" s="551">
        <f>$G$5/12*(1+Assumptions!$E$32)^(JS12-1)</f>
        <v>0</v>
      </c>
      <c r="JT14" s="551">
        <f>$G$5/12*(1+Assumptions!$E$32)^(JT12-1)</f>
        <v>0</v>
      </c>
      <c r="JU14" s="551">
        <f>$G$5/12*(1+Assumptions!$E$32)^(JU12-1)</f>
        <v>0</v>
      </c>
      <c r="JV14" s="551">
        <f>$G$5/12*(1+Assumptions!$E$32)^(JV12-1)</f>
        <v>0</v>
      </c>
      <c r="JW14" s="551">
        <f>$G$5/12*(1+Assumptions!$E$32)^(JW12-1)</f>
        <v>0</v>
      </c>
      <c r="JX14" s="551">
        <f>$G$5/12*(1+Assumptions!$E$32)^(JX12-1)</f>
        <v>0</v>
      </c>
      <c r="JY14" s="551">
        <f>$G$5/12*(1+Assumptions!$E$32)^(JY12-1)</f>
        <v>0</v>
      </c>
      <c r="JZ14" s="551">
        <f>$G$5/12*(1+Assumptions!$E$32)^(JZ12-1)</f>
        <v>0</v>
      </c>
      <c r="KA14" s="551">
        <f>$G$5/12*(1+Assumptions!$E$32)^(KA12-1)</f>
        <v>0</v>
      </c>
      <c r="KB14" s="551">
        <f>$G$5/12*(1+Assumptions!$E$32)^(KB12-1)</f>
        <v>0</v>
      </c>
      <c r="KC14" s="551">
        <f>$G$5/12*(1+Assumptions!$E$32)^(KC12-1)</f>
        <v>0</v>
      </c>
      <c r="KD14" s="551">
        <f>$G$5/12*(1+Assumptions!$E$32)^(KD12-1)</f>
        <v>0</v>
      </c>
      <c r="KE14" s="551">
        <f>$G$5/12*(1+Assumptions!$E$32)^(KE12-1)</f>
        <v>0</v>
      </c>
      <c r="KF14" s="551">
        <f>$G$5/12*(1+Assumptions!$E$32)^(KF12-1)</f>
        <v>0</v>
      </c>
      <c r="KG14" s="551">
        <f>$G$5/12*(1+Assumptions!$E$32)^(KG12-1)</f>
        <v>0</v>
      </c>
      <c r="KH14" s="551">
        <f>$G$5/12*(1+Assumptions!$E$32)^(KH12-1)</f>
        <v>0</v>
      </c>
      <c r="KI14" s="551">
        <f>$G$5/12*(1+Assumptions!$E$32)^(KI12-1)</f>
        <v>0</v>
      </c>
      <c r="KJ14" s="551">
        <f>$G$5/12*(1+Assumptions!$E$32)^(KJ12-1)</f>
        <v>0</v>
      </c>
      <c r="KK14" s="551">
        <f>$G$5/12*(1+Assumptions!$E$32)^(KK12-1)</f>
        <v>0</v>
      </c>
      <c r="KL14" s="551">
        <f>$G$5/12*(1+Assumptions!$E$32)^(KL12-1)</f>
        <v>0</v>
      </c>
      <c r="KM14" s="551">
        <f>$G$5/12*(1+Assumptions!$E$32)^(KM12-1)</f>
        <v>0</v>
      </c>
      <c r="KN14" s="551">
        <f>$G$5/12*(1+Assumptions!$E$32)^(KN12-1)</f>
        <v>0</v>
      </c>
      <c r="KO14" s="551">
        <f>$G$5/12*(1+Assumptions!$E$32)^(KO12-1)</f>
        <v>0</v>
      </c>
      <c r="KP14" s="551">
        <f>$G$5/12*(1+Assumptions!$E$32)^(KP12-1)</f>
        <v>0</v>
      </c>
      <c r="KQ14" s="551">
        <f>$G$5/12*(1+Assumptions!$E$32)^(KQ12-1)</f>
        <v>0</v>
      </c>
      <c r="KR14" s="551">
        <f>$G$5/12*(1+Assumptions!$E$32)^(KR12-1)</f>
        <v>0</v>
      </c>
      <c r="KS14" s="551">
        <f>$G$5/12*(1+Assumptions!$E$32)^(KS12-1)</f>
        <v>0</v>
      </c>
      <c r="KT14" s="551">
        <f>$G$5/12*(1+Assumptions!$E$32)^(KT12-1)</f>
        <v>0</v>
      </c>
      <c r="KU14" s="551">
        <f>$G$5/12*(1+Assumptions!$E$32)^(KU12-1)</f>
        <v>0</v>
      </c>
      <c r="KV14" s="551">
        <f>$G$5/12*(1+Assumptions!$E$32)^(KV12-1)</f>
        <v>0</v>
      </c>
      <c r="KW14" s="551">
        <f>$G$5/12*(1+Assumptions!$E$32)^(KW12-1)</f>
        <v>0</v>
      </c>
      <c r="KX14" s="551">
        <f>$G$5/12*(1+Assumptions!$E$32)^(KX12-1)</f>
        <v>0</v>
      </c>
      <c r="KY14" s="551">
        <f>$G$5/12*(1+Assumptions!$E$32)^(KY12-1)</f>
        <v>0</v>
      </c>
      <c r="KZ14" s="551">
        <f>$G$5/12*(1+Assumptions!$E$32)^(KZ12-1)</f>
        <v>0</v>
      </c>
      <c r="LA14" s="551">
        <f>$G$5/12*(1+Assumptions!$E$32)^(LA12-1)</f>
        <v>0</v>
      </c>
      <c r="LB14" s="551">
        <f>$G$5/12*(1+Assumptions!$E$32)^(LB12-1)</f>
        <v>0</v>
      </c>
      <c r="LC14" s="551">
        <f>$G$5/12*(1+Assumptions!$E$32)^(LC12-1)</f>
        <v>0</v>
      </c>
      <c r="LD14" s="551">
        <f>$G$5/12*(1+Assumptions!$E$32)^(LD12-1)</f>
        <v>0</v>
      </c>
      <c r="LE14" s="551">
        <f>$G$5/12*(1+Assumptions!$E$32)^(LE12-1)</f>
        <v>0</v>
      </c>
      <c r="LF14" s="551">
        <f>$G$5/12*(1+Assumptions!$E$32)^(LF12-1)</f>
        <v>0</v>
      </c>
      <c r="LG14" s="551">
        <f>$G$5/12*(1+Assumptions!$E$32)^(LG12-1)</f>
        <v>0</v>
      </c>
      <c r="LH14" s="551">
        <f>$G$5/12*(1+Assumptions!$E$32)^(LH12-1)</f>
        <v>0</v>
      </c>
      <c r="LI14" s="551">
        <f>$G$5/12*(1+Assumptions!$E$32)^(LI12-1)</f>
        <v>0</v>
      </c>
      <c r="LJ14" s="551">
        <f>$G$5/12*(1+Assumptions!$E$32)^(LJ12-1)</f>
        <v>0</v>
      </c>
      <c r="LK14" s="551">
        <f>$G$5/12*(1+Assumptions!$E$32)^(LK12-1)</f>
        <v>0</v>
      </c>
      <c r="LL14" s="551">
        <f>$G$5/12*(1+Assumptions!$E$32)^(LL12-1)</f>
        <v>0</v>
      </c>
      <c r="LM14" s="551">
        <f>$G$5/12*(1+Assumptions!$E$32)^(LM12-1)</f>
        <v>0</v>
      </c>
      <c r="LN14" s="551">
        <f>$G$5/12*(1+Assumptions!$E$32)^(LN12-1)</f>
        <v>0</v>
      </c>
      <c r="LO14" s="551">
        <f>$G$5/12*(1+Assumptions!$E$32)^(LO12-1)</f>
        <v>0</v>
      </c>
      <c r="LP14" s="551">
        <f>$G$5/12*(1+Assumptions!$E$32)^(LP12-1)</f>
        <v>0</v>
      </c>
      <c r="LQ14" s="551">
        <f>$G$5/12*(1+Assumptions!$E$32)^(LQ12-1)</f>
        <v>0</v>
      </c>
      <c r="LR14" s="551">
        <f>$G$5/12*(1+Assumptions!$E$32)^(LR12-1)</f>
        <v>0</v>
      </c>
      <c r="LS14" s="551">
        <f>$G$5/12*(1+Assumptions!$E$32)^(LS12-1)</f>
        <v>0</v>
      </c>
      <c r="LT14" s="551">
        <f>$G$5/12*(1+Assumptions!$E$32)^(LT12-1)</f>
        <v>0</v>
      </c>
      <c r="LU14" s="551">
        <f>$G$5/12*(1+Assumptions!$E$32)^(LU12-1)</f>
        <v>0</v>
      </c>
      <c r="LV14" s="551">
        <f>$G$5/12*(1+Assumptions!$E$32)^(LV12-1)</f>
        <v>0</v>
      </c>
      <c r="LW14" s="551">
        <f>$G$5/12*(1+Assumptions!$E$32)^(LW12-1)</f>
        <v>0</v>
      </c>
      <c r="LX14" s="551">
        <f>$G$5/12*(1+Assumptions!$E$32)^(LX12-1)</f>
        <v>0</v>
      </c>
      <c r="LY14" s="551">
        <f>$G$5/12*(1+Assumptions!$E$32)^(LY12-1)</f>
        <v>0</v>
      </c>
      <c r="LZ14" s="551">
        <f>$G$5/12*(1+Assumptions!$E$32)^(LZ12-1)</f>
        <v>0</v>
      </c>
      <c r="MA14" s="551">
        <f>$G$5/12*(1+Assumptions!$E$32)^(MA12-1)</f>
        <v>0</v>
      </c>
      <c r="MB14" s="551">
        <f>$G$5/12*(1+Assumptions!$E$32)^(MB12-1)</f>
        <v>0</v>
      </c>
      <c r="MC14" s="551">
        <f>$G$5/12*(1+Assumptions!$E$32)^(MC12-1)</f>
        <v>0</v>
      </c>
      <c r="MD14" s="551">
        <f>$G$5/12*(1+Assumptions!$E$32)^(MD12-1)</f>
        <v>0</v>
      </c>
      <c r="ME14" s="551">
        <f>$G$5/12*(1+Assumptions!$E$32)^(ME12-1)</f>
        <v>0</v>
      </c>
      <c r="MF14" s="551">
        <f>$G$5/12*(1+Assumptions!$E$32)^(MF12-1)</f>
        <v>0</v>
      </c>
      <c r="MG14" s="551">
        <f>$G$5/12*(1+Assumptions!$E$32)^(MG12-1)</f>
        <v>0</v>
      </c>
      <c r="MH14" s="551">
        <f>$G$5/12*(1+Assumptions!$E$32)^(MH12-1)</f>
        <v>0</v>
      </c>
      <c r="MI14" s="551">
        <f>$G$5/12*(1+Assumptions!$E$32)^(MI12-1)</f>
        <v>0</v>
      </c>
      <c r="MJ14" s="551">
        <f>$G$5/12*(1+Assumptions!$E$32)^(MJ12-1)</f>
        <v>0</v>
      </c>
      <c r="MK14" s="551">
        <f>$G$5/12*(1+Assumptions!$E$32)^(MK12-1)</f>
        <v>0</v>
      </c>
      <c r="ML14" s="551">
        <f>$G$5/12*(1+Assumptions!$E$32)^(ML12-1)</f>
        <v>0</v>
      </c>
      <c r="MM14" s="551">
        <f>$G$5/12*(1+Assumptions!$E$32)^(MM12-1)</f>
        <v>0</v>
      </c>
      <c r="MN14" s="551">
        <f>$G$5/12*(1+Assumptions!$E$32)^(MN12-1)</f>
        <v>0</v>
      </c>
      <c r="MO14" s="551">
        <f>$G$5/12*(1+Assumptions!$E$32)^(MO12-1)</f>
        <v>0</v>
      </c>
      <c r="MP14" s="551">
        <f>$G$5/12*(1+Assumptions!$E$32)^(MP12-1)</f>
        <v>0</v>
      </c>
      <c r="MQ14" s="551">
        <f>$G$5/12*(1+Assumptions!$E$32)^(MQ12-1)</f>
        <v>0</v>
      </c>
      <c r="MR14" s="551">
        <f>$G$5/12*(1+Assumptions!$E$32)^(MR12-1)</f>
        <v>0</v>
      </c>
      <c r="MS14" s="551">
        <f>$G$5/12*(1+Assumptions!$E$32)^(MS12-1)</f>
        <v>0</v>
      </c>
      <c r="MT14" s="551">
        <f>$G$5/12*(1+Assumptions!$E$32)^(MT12-1)</f>
        <v>0</v>
      </c>
      <c r="MU14" s="551">
        <f>$G$5/12*(1+Assumptions!$E$32)^(MU12-1)</f>
        <v>0</v>
      </c>
      <c r="MV14" s="551">
        <f>$G$5/12*(1+Assumptions!$E$32)^(MV12-1)</f>
        <v>0</v>
      </c>
      <c r="MW14" s="551">
        <f>$G$5/12*(1+Assumptions!$E$32)^(MW12-1)</f>
        <v>0</v>
      </c>
      <c r="MX14" s="551">
        <f>$G$5/12*(1+Assumptions!$E$32)^(MX12-1)</f>
        <v>0</v>
      </c>
      <c r="MY14" s="551">
        <f>$G$5/12*(1+Assumptions!$E$32)^(MY12-1)</f>
        <v>0</v>
      </c>
      <c r="MZ14" s="551">
        <f>$G$5/12*(1+Assumptions!$E$32)^(MZ12-1)</f>
        <v>0</v>
      </c>
      <c r="NA14" s="551">
        <f>$G$5/12*(1+Assumptions!$E$32)^(NA12-1)</f>
        <v>0</v>
      </c>
      <c r="NB14" s="551">
        <f>$G$5/12*(1+Assumptions!$E$32)^(NB12-1)</f>
        <v>0</v>
      </c>
      <c r="NC14" s="551">
        <f>$G$5/12*(1+Assumptions!$E$32)^(NC12-1)</f>
        <v>0</v>
      </c>
      <c r="ND14" s="551">
        <f>$G$5/12*(1+Assumptions!$E$32)^(ND12-1)</f>
        <v>0</v>
      </c>
      <c r="NE14" s="551">
        <f>$G$5/12*(1+Assumptions!$E$32)^(NE12-1)</f>
        <v>0</v>
      </c>
      <c r="NF14" s="551">
        <f>$G$5/12*(1+Assumptions!$E$32)^(NF12-1)</f>
        <v>0</v>
      </c>
      <c r="NG14" s="551">
        <f>$G$5/12*(1+Assumptions!$E$32)^(NG12-1)</f>
        <v>0</v>
      </c>
      <c r="NH14" s="551">
        <f>$G$5/12*(1+Assumptions!$E$32)^(NH12-1)</f>
        <v>0</v>
      </c>
      <c r="NI14" s="516">
        <f>$G$5/12*(1+Assumptions!$E$32)^(NI12-1)</f>
        <v>0</v>
      </c>
    </row>
    <row r="15" spans="1:373" x14ac:dyDescent="0.3">
      <c r="A15" s="467" t="s">
        <v>93</v>
      </c>
      <c r="B15" s="850">
        <v>0</v>
      </c>
      <c r="C15" s="851">
        <v>0</v>
      </c>
      <c r="D15" s="851">
        <v>0</v>
      </c>
      <c r="E15" s="851">
        <v>0</v>
      </c>
      <c r="F15" s="851">
        <v>0</v>
      </c>
      <c r="G15" s="851">
        <v>0</v>
      </c>
      <c r="H15" s="851">
        <v>0</v>
      </c>
      <c r="I15" s="851">
        <v>0</v>
      </c>
      <c r="J15" s="851">
        <v>0</v>
      </c>
      <c r="K15" s="851">
        <v>0</v>
      </c>
      <c r="L15" s="851">
        <v>0</v>
      </c>
      <c r="M15" s="851">
        <v>0</v>
      </c>
      <c r="N15" s="851">
        <v>0</v>
      </c>
      <c r="O15" s="851">
        <v>0</v>
      </c>
      <c r="P15" s="851">
        <v>0</v>
      </c>
      <c r="Q15" s="851">
        <v>0</v>
      </c>
      <c r="R15" s="851">
        <v>0</v>
      </c>
      <c r="S15" s="851">
        <v>0</v>
      </c>
      <c r="T15" s="851">
        <v>0</v>
      </c>
      <c r="U15" s="851">
        <v>0</v>
      </c>
      <c r="V15" s="851">
        <v>0</v>
      </c>
      <c r="W15" s="851">
        <v>0</v>
      </c>
      <c r="X15" s="851">
        <v>0</v>
      </c>
      <c r="Y15" s="851">
        <v>0</v>
      </c>
      <c r="Z15" s="851">
        <v>0</v>
      </c>
      <c r="AA15" s="851">
        <v>0</v>
      </c>
      <c r="AB15" s="851">
        <v>0</v>
      </c>
      <c r="AC15" s="851">
        <v>0</v>
      </c>
      <c r="AD15" s="851">
        <v>0</v>
      </c>
      <c r="AE15" s="851">
        <v>0</v>
      </c>
      <c r="AF15" s="851">
        <v>0</v>
      </c>
      <c r="AG15" s="851">
        <v>0</v>
      </c>
      <c r="AH15" s="851">
        <v>0</v>
      </c>
      <c r="AI15" s="851">
        <v>0</v>
      </c>
      <c r="AJ15" s="851">
        <v>0</v>
      </c>
      <c r="AK15" s="851">
        <v>0</v>
      </c>
      <c r="AL15" s="851">
        <v>0</v>
      </c>
      <c r="AM15" s="851">
        <v>0</v>
      </c>
      <c r="AN15" s="851">
        <v>0</v>
      </c>
      <c r="AO15" s="851">
        <v>0</v>
      </c>
      <c r="AP15" s="851">
        <v>0</v>
      </c>
      <c r="AQ15" s="851">
        <v>0</v>
      </c>
      <c r="AR15" s="851">
        <v>0</v>
      </c>
      <c r="AS15" s="851">
        <v>0</v>
      </c>
      <c r="AT15" s="851">
        <v>0</v>
      </c>
      <c r="AU15" s="851">
        <v>0</v>
      </c>
      <c r="AV15" s="851">
        <v>0</v>
      </c>
      <c r="AW15" s="851">
        <v>0</v>
      </c>
      <c r="AX15" s="851">
        <v>0</v>
      </c>
      <c r="AY15" s="851">
        <v>0</v>
      </c>
      <c r="AZ15" s="851">
        <v>0</v>
      </c>
      <c r="BA15" s="851">
        <v>0</v>
      </c>
      <c r="BB15" s="851">
        <v>0</v>
      </c>
      <c r="BC15" s="851">
        <v>0</v>
      </c>
      <c r="BD15" s="851">
        <v>0</v>
      </c>
      <c r="BE15" s="851">
        <v>0</v>
      </c>
      <c r="BF15" s="851">
        <v>0</v>
      </c>
      <c r="BG15" s="851">
        <v>0</v>
      </c>
      <c r="BH15" s="851">
        <v>0</v>
      </c>
      <c r="BI15" s="851">
        <v>0</v>
      </c>
      <c r="BJ15" s="851">
        <v>0</v>
      </c>
      <c r="BK15" s="851">
        <v>0</v>
      </c>
      <c r="BL15" s="851">
        <v>0</v>
      </c>
      <c r="BM15" s="851">
        <v>0</v>
      </c>
      <c r="BN15" s="851">
        <v>0</v>
      </c>
      <c r="BO15" s="851">
        <v>0</v>
      </c>
      <c r="BP15" s="851">
        <v>0</v>
      </c>
      <c r="BQ15" s="851">
        <v>0</v>
      </c>
      <c r="BR15" s="851">
        <v>0</v>
      </c>
      <c r="BS15" s="851">
        <v>0</v>
      </c>
      <c r="BT15" s="851">
        <v>0</v>
      </c>
      <c r="BU15" s="851">
        <v>0</v>
      </c>
      <c r="BV15" s="851">
        <v>0</v>
      </c>
      <c r="BW15" s="851">
        <v>0</v>
      </c>
      <c r="BX15" s="851">
        <v>0</v>
      </c>
      <c r="BY15" s="851">
        <v>0</v>
      </c>
      <c r="BZ15" s="851">
        <v>0</v>
      </c>
      <c r="CA15" s="851">
        <v>0</v>
      </c>
      <c r="CB15" s="851">
        <v>0</v>
      </c>
      <c r="CC15" s="851">
        <v>0</v>
      </c>
      <c r="CD15" s="851">
        <v>0</v>
      </c>
      <c r="CE15" s="851">
        <v>0</v>
      </c>
      <c r="CF15" s="851">
        <v>0</v>
      </c>
      <c r="CG15" s="851">
        <v>0</v>
      </c>
      <c r="CH15" s="851">
        <v>0</v>
      </c>
      <c r="CI15" s="851">
        <v>0</v>
      </c>
      <c r="CJ15" s="851">
        <v>0</v>
      </c>
      <c r="CK15" s="851">
        <v>0</v>
      </c>
      <c r="CL15" s="851">
        <v>0</v>
      </c>
      <c r="CM15" s="851">
        <v>0</v>
      </c>
      <c r="CN15" s="851">
        <v>0</v>
      </c>
      <c r="CO15" s="851">
        <v>0</v>
      </c>
      <c r="CP15" s="851">
        <v>0</v>
      </c>
      <c r="CQ15" s="851">
        <v>0</v>
      </c>
      <c r="CR15" s="851">
        <v>0</v>
      </c>
      <c r="CS15" s="851">
        <v>0</v>
      </c>
      <c r="CT15" s="851">
        <v>0</v>
      </c>
      <c r="CU15" s="851">
        <v>0</v>
      </c>
      <c r="CV15" s="851">
        <v>0</v>
      </c>
      <c r="CW15" s="851">
        <v>0</v>
      </c>
      <c r="CX15" s="851">
        <v>0</v>
      </c>
      <c r="CY15" s="851">
        <v>0</v>
      </c>
      <c r="CZ15" s="851">
        <v>0</v>
      </c>
      <c r="DA15" s="851">
        <v>0</v>
      </c>
      <c r="DB15" s="851">
        <v>0</v>
      </c>
      <c r="DC15" s="851">
        <v>0</v>
      </c>
      <c r="DD15" s="851">
        <v>0</v>
      </c>
      <c r="DE15" s="851">
        <v>0</v>
      </c>
      <c r="DF15" s="851">
        <v>0</v>
      </c>
      <c r="DG15" s="851">
        <v>0</v>
      </c>
      <c r="DH15" s="851">
        <v>0</v>
      </c>
      <c r="DI15" s="851">
        <v>0</v>
      </c>
      <c r="DJ15" s="851">
        <v>0</v>
      </c>
      <c r="DK15" s="851">
        <v>0</v>
      </c>
      <c r="DL15" s="851">
        <v>0</v>
      </c>
      <c r="DM15" s="851">
        <v>0</v>
      </c>
      <c r="DN15" s="851">
        <v>0</v>
      </c>
      <c r="DO15" s="851">
        <v>0</v>
      </c>
      <c r="DP15" s="851">
        <v>0</v>
      </c>
      <c r="DQ15" s="851">
        <v>0</v>
      </c>
      <c r="DR15" s="851">
        <v>0</v>
      </c>
      <c r="DS15" s="851">
        <v>0</v>
      </c>
      <c r="DT15" s="851">
        <v>0</v>
      </c>
      <c r="DU15" s="851">
        <v>0</v>
      </c>
      <c r="DV15" s="851">
        <v>0</v>
      </c>
      <c r="DW15" s="851">
        <v>0</v>
      </c>
      <c r="DX15" s="851">
        <v>0</v>
      </c>
      <c r="DY15" s="851">
        <v>0</v>
      </c>
      <c r="DZ15" s="851">
        <v>0</v>
      </c>
      <c r="EA15" s="851">
        <v>0</v>
      </c>
      <c r="EB15" s="851">
        <v>0</v>
      </c>
      <c r="EC15" s="851">
        <v>0</v>
      </c>
      <c r="ED15" s="851">
        <v>0</v>
      </c>
      <c r="EE15" s="851">
        <v>0</v>
      </c>
      <c r="EF15" s="851">
        <v>0</v>
      </c>
      <c r="EG15" s="851">
        <v>0</v>
      </c>
      <c r="EH15" s="851">
        <v>0</v>
      </c>
      <c r="EI15" s="851">
        <v>0</v>
      </c>
      <c r="EJ15" s="851">
        <v>0</v>
      </c>
      <c r="EK15" s="851">
        <v>0</v>
      </c>
      <c r="EL15" s="851">
        <v>0</v>
      </c>
      <c r="EM15" s="851">
        <v>0</v>
      </c>
      <c r="EN15" s="851">
        <v>0</v>
      </c>
      <c r="EO15" s="851">
        <v>0</v>
      </c>
      <c r="EP15" s="851">
        <v>0</v>
      </c>
      <c r="EQ15" s="851">
        <v>0</v>
      </c>
      <c r="ER15" s="851">
        <v>0</v>
      </c>
      <c r="ES15" s="851">
        <v>0</v>
      </c>
      <c r="ET15" s="851">
        <v>0</v>
      </c>
      <c r="EU15" s="851">
        <v>0</v>
      </c>
      <c r="EV15" s="851">
        <v>0</v>
      </c>
      <c r="EW15" s="851">
        <v>0</v>
      </c>
      <c r="EX15" s="851">
        <v>0</v>
      </c>
      <c r="EY15" s="851">
        <v>0</v>
      </c>
      <c r="EZ15" s="851">
        <v>0</v>
      </c>
      <c r="FA15" s="851">
        <v>0</v>
      </c>
      <c r="FB15" s="851">
        <v>0</v>
      </c>
      <c r="FC15" s="851">
        <v>0</v>
      </c>
      <c r="FD15" s="851">
        <v>0</v>
      </c>
      <c r="FE15" s="851">
        <v>0</v>
      </c>
      <c r="FF15" s="851">
        <v>0</v>
      </c>
      <c r="FG15" s="851">
        <v>0</v>
      </c>
      <c r="FH15" s="851">
        <v>0</v>
      </c>
      <c r="FI15" s="851">
        <v>0</v>
      </c>
      <c r="FJ15" s="851">
        <v>0</v>
      </c>
      <c r="FK15" s="851">
        <v>0</v>
      </c>
      <c r="FL15" s="851">
        <v>0</v>
      </c>
      <c r="FM15" s="851">
        <v>0</v>
      </c>
      <c r="FN15" s="851">
        <v>0</v>
      </c>
      <c r="FO15" s="851">
        <v>0</v>
      </c>
      <c r="FP15" s="851">
        <v>0</v>
      </c>
      <c r="FQ15" s="851">
        <v>0</v>
      </c>
      <c r="FR15" s="851">
        <v>0</v>
      </c>
      <c r="FS15" s="851">
        <v>0</v>
      </c>
      <c r="FT15" s="851">
        <v>0</v>
      </c>
      <c r="FU15" s="851">
        <v>0</v>
      </c>
      <c r="FV15" s="851">
        <v>0</v>
      </c>
      <c r="FW15" s="851">
        <v>0</v>
      </c>
      <c r="FX15" s="851">
        <v>0</v>
      </c>
      <c r="FY15" s="851">
        <v>0</v>
      </c>
      <c r="FZ15" s="851">
        <v>0</v>
      </c>
      <c r="GA15" s="851">
        <v>0</v>
      </c>
      <c r="GB15" s="851">
        <v>0</v>
      </c>
      <c r="GC15" s="851">
        <v>0</v>
      </c>
      <c r="GD15" s="851">
        <v>0</v>
      </c>
      <c r="GE15" s="851">
        <v>0</v>
      </c>
      <c r="GF15" s="851">
        <v>0</v>
      </c>
      <c r="GG15" s="851">
        <v>0</v>
      </c>
      <c r="GH15" s="851">
        <v>0</v>
      </c>
      <c r="GI15" s="851">
        <v>0</v>
      </c>
      <c r="GJ15" s="851">
        <v>0</v>
      </c>
      <c r="GK15" s="851">
        <v>0</v>
      </c>
      <c r="GL15" s="851">
        <v>0</v>
      </c>
      <c r="GM15" s="851">
        <v>0</v>
      </c>
      <c r="GN15" s="851">
        <v>0</v>
      </c>
      <c r="GO15" s="851">
        <v>0</v>
      </c>
      <c r="GP15" s="851">
        <v>0</v>
      </c>
      <c r="GQ15" s="851">
        <v>0</v>
      </c>
      <c r="GR15" s="851">
        <v>0</v>
      </c>
      <c r="GS15" s="851">
        <v>0</v>
      </c>
      <c r="GT15" s="851">
        <v>0</v>
      </c>
      <c r="GU15" s="851">
        <v>0</v>
      </c>
      <c r="GV15" s="851">
        <v>0</v>
      </c>
      <c r="GW15" s="851">
        <v>0</v>
      </c>
      <c r="GX15" s="851">
        <v>0</v>
      </c>
      <c r="GY15" s="851">
        <v>0</v>
      </c>
      <c r="GZ15" s="851">
        <v>0</v>
      </c>
      <c r="HA15" s="851">
        <v>0</v>
      </c>
      <c r="HB15" s="851">
        <v>0</v>
      </c>
      <c r="HC15" s="851">
        <v>0</v>
      </c>
      <c r="HD15" s="851">
        <v>0</v>
      </c>
      <c r="HE15" s="851">
        <v>0</v>
      </c>
      <c r="HF15" s="851">
        <v>0</v>
      </c>
      <c r="HG15" s="851">
        <v>0</v>
      </c>
      <c r="HH15" s="851">
        <v>0</v>
      </c>
      <c r="HI15" s="851">
        <v>0</v>
      </c>
      <c r="HJ15" s="851">
        <v>0</v>
      </c>
      <c r="HK15" s="851">
        <v>0</v>
      </c>
      <c r="HL15" s="851">
        <v>0</v>
      </c>
      <c r="HM15" s="851">
        <v>0</v>
      </c>
      <c r="HN15" s="851">
        <v>0</v>
      </c>
      <c r="HO15" s="851">
        <v>0</v>
      </c>
      <c r="HP15" s="851">
        <v>0</v>
      </c>
      <c r="HQ15" s="851">
        <v>0</v>
      </c>
      <c r="HR15" s="851">
        <v>0</v>
      </c>
      <c r="HS15" s="851">
        <v>0</v>
      </c>
      <c r="HT15" s="851">
        <v>0</v>
      </c>
      <c r="HU15" s="851">
        <v>0</v>
      </c>
      <c r="HV15" s="851">
        <v>0</v>
      </c>
      <c r="HW15" s="851">
        <v>0</v>
      </c>
      <c r="HX15" s="851">
        <v>0</v>
      </c>
      <c r="HY15" s="851">
        <v>0</v>
      </c>
      <c r="HZ15" s="851">
        <v>0</v>
      </c>
      <c r="IA15" s="851">
        <v>0</v>
      </c>
      <c r="IB15" s="851">
        <v>0</v>
      </c>
      <c r="IC15" s="851">
        <v>0</v>
      </c>
      <c r="ID15" s="851">
        <v>0</v>
      </c>
      <c r="IE15" s="851">
        <v>0</v>
      </c>
      <c r="IF15" s="851">
        <v>0</v>
      </c>
      <c r="IG15" s="851">
        <v>0</v>
      </c>
      <c r="IH15" s="851">
        <v>0</v>
      </c>
      <c r="II15" s="851">
        <v>0</v>
      </c>
      <c r="IJ15" s="851">
        <v>0</v>
      </c>
      <c r="IK15" s="851">
        <v>0</v>
      </c>
      <c r="IL15" s="851">
        <v>0</v>
      </c>
      <c r="IM15" s="851">
        <v>0</v>
      </c>
      <c r="IN15" s="851">
        <v>0</v>
      </c>
      <c r="IO15" s="851">
        <v>0</v>
      </c>
      <c r="IP15" s="851">
        <v>0</v>
      </c>
      <c r="IQ15" s="851">
        <v>0</v>
      </c>
      <c r="IR15" s="851">
        <v>0</v>
      </c>
      <c r="IS15" s="851">
        <v>0</v>
      </c>
      <c r="IT15" s="851">
        <v>0</v>
      </c>
      <c r="IU15" s="851">
        <v>0</v>
      </c>
      <c r="IV15" s="851">
        <v>0</v>
      </c>
      <c r="IW15" s="851">
        <v>0</v>
      </c>
      <c r="IX15" s="851">
        <v>0</v>
      </c>
      <c r="IY15" s="851">
        <v>0</v>
      </c>
      <c r="IZ15" s="851">
        <v>0</v>
      </c>
      <c r="JA15" s="851">
        <v>0</v>
      </c>
      <c r="JB15" s="851">
        <v>0</v>
      </c>
      <c r="JC15" s="851">
        <v>0</v>
      </c>
      <c r="JD15" s="851">
        <v>0</v>
      </c>
      <c r="JE15" s="851">
        <v>0</v>
      </c>
      <c r="JF15" s="851">
        <v>0</v>
      </c>
      <c r="JG15" s="851">
        <v>0</v>
      </c>
      <c r="JH15" s="851">
        <v>0</v>
      </c>
      <c r="JI15" s="851">
        <v>0</v>
      </c>
      <c r="JJ15" s="851">
        <v>0</v>
      </c>
      <c r="JK15" s="851">
        <v>0</v>
      </c>
      <c r="JL15" s="851">
        <v>0</v>
      </c>
      <c r="JM15" s="851">
        <v>0</v>
      </c>
      <c r="JN15" s="851">
        <v>0</v>
      </c>
      <c r="JO15" s="851">
        <v>0</v>
      </c>
      <c r="JP15" s="851">
        <v>0</v>
      </c>
      <c r="JQ15" s="851">
        <v>0</v>
      </c>
      <c r="JR15" s="851">
        <v>0</v>
      </c>
      <c r="JS15" s="851">
        <v>0</v>
      </c>
      <c r="JT15" s="851">
        <v>0</v>
      </c>
      <c r="JU15" s="851">
        <v>0</v>
      </c>
      <c r="JV15" s="851">
        <v>0</v>
      </c>
      <c r="JW15" s="851">
        <v>0</v>
      </c>
      <c r="JX15" s="851">
        <v>0</v>
      </c>
      <c r="JY15" s="851">
        <v>0</v>
      </c>
      <c r="JZ15" s="851">
        <v>0</v>
      </c>
      <c r="KA15" s="851">
        <v>0</v>
      </c>
      <c r="KB15" s="851">
        <v>0</v>
      </c>
      <c r="KC15" s="851">
        <v>0</v>
      </c>
      <c r="KD15" s="851">
        <v>0</v>
      </c>
      <c r="KE15" s="851">
        <v>0</v>
      </c>
      <c r="KF15" s="851">
        <v>0</v>
      </c>
      <c r="KG15" s="851">
        <v>0</v>
      </c>
      <c r="KH15" s="851">
        <v>0</v>
      </c>
      <c r="KI15" s="851">
        <v>0</v>
      </c>
      <c r="KJ15" s="851">
        <v>0</v>
      </c>
      <c r="KK15" s="851">
        <v>0</v>
      </c>
      <c r="KL15" s="851">
        <v>0</v>
      </c>
      <c r="KM15" s="851">
        <v>0</v>
      </c>
      <c r="KN15" s="851">
        <v>0</v>
      </c>
      <c r="KO15" s="851">
        <v>0</v>
      </c>
      <c r="KP15" s="851">
        <v>0</v>
      </c>
      <c r="KQ15" s="851">
        <v>0</v>
      </c>
      <c r="KR15" s="851">
        <v>0</v>
      </c>
      <c r="KS15" s="851">
        <v>0</v>
      </c>
      <c r="KT15" s="851">
        <v>0</v>
      </c>
      <c r="KU15" s="851">
        <v>0</v>
      </c>
      <c r="KV15" s="851">
        <v>0</v>
      </c>
      <c r="KW15" s="851">
        <v>0</v>
      </c>
      <c r="KX15" s="851">
        <v>0</v>
      </c>
      <c r="KY15" s="851">
        <v>0</v>
      </c>
      <c r="KZ15" s="851">
        <v>0</v>
      </c>
      <c r="LA15" s="851">
        <v>0</v>
      </c>
      <c r="LB15" s="851">
        <v>0</v>
      </c>
      <c r="LC15" s="851">
        <v>0</v>
      </c>
      <c r="LD15" s="851">
        <v>0</v>
      </c>
      <c r="LE15" s="851">
        <v>0</v>
      </c>
      <c r="LF15" s="851">
        <v>0</v>
      </c>
      <c r="LG15" s="851">
        <v>0</v>
      </c>
      <c r="LH15" s="851">
        <v>0</v>
      </c>
      <c r="LI15" s="851">
        <v>0</v>
      </c>
      <c r="LJ15" s="851">
        <v>0</v>
      </c>
      <c r="LK15" s="851">
        <v>0</v>
      </c>
      <c r="LL15" s="851">
        <v>0</v>
      </c>
      <c r="LM15" s="851">
        <v>0</v>
      </c>
      <c r="LN15" s="851">
        <v>0</v>
      </c>
      <c r="LO15" s="851">
        <v>0</v>
      </c>
      <c r="LP15" s="851">
        <v>0</v>
      </c>
      <c r="LQ15" s="851">
        <v>0</v>
      </c>
      <c r="LR15" s="851">
        <v>0</v>
      </c>
      <c r="LS15" s="851">
        <v>0</v>
      </c>
      <c r="LT15" s="851">
        <v>0</v>
      </c>
      <c r="LU15" s="851">
        <v>0</v>
      </c>
      <c r="LV15" s="851">
        <v>0</v>
      </c>
      <c r="LW15" s="851">
        <v>0</v>
      </c>
      <c r="LX15" s="851">
        <v>0</v>
      </c>
      <c r="LY15" s="851">
        <v>0</v>
      </c>
      <c r="LZ15" s="851">
        <v>0</v>
      </c>
      <c r="MA15" s="851">
        <v>0</v>
      </c>
      <c r="MB15" s="851">
        <v>0</v>
      </c>
      <c r="MC15" s="851">
        <v>0</v>
      </c>
      <c r="MD15" s="851">
        <v>0</v>
      </c>
      <c r="ME15" s="851">
        <v>0</v>
      </c>
      <c r="MF15" s="851">
        <v>0</v>
      </c>
      <c r="MG15" s="851">
        <v>0</v>
      </c>
      <c r="MH15" s="851">
        <v>0</v>
      </c>
      <c r="MI15" s="851">
        <v>0</v>
      </c>
      <c r="MJ15" s="851">
        <v>0</v>
      </c>
      <c r="MK15" s="851">
        <v>0</v>
      </c>
      <c r="ML15" s="851">
        <v>0</v>
      </c>
      <c r="MM15" s="851">
        <v>0</v>
      </c>
      <c r="MN15" s="851">
        <v>0</v>
      </c>
      <c r="MO15" s="851">
        <v>0</v>
      </c>
      <c r="MP15" s="851">
        <v>0</v>
      </c>
      <c r="MQ15" s="851">
        <v>0</v>
      </c>
      <c r="MR15" s="851">
        <v>0</v>
      </c>
      <c r="MS15" s="851">
        <v>0</v>
      </c>
      <c r="MT15" s="851">
        <v>0</v>
      </c>
      <c r="MU15" s="851">
        <v>0</v>
      </c>
      <c r="MV15" s="851">
        <v>0</v>
      </c>
      <c r="MW15" s="851">
        <v>0</v>
      </c>
      <c r="MX15" s="851">
        <v>0</v>
      </c>
      <c r="MY15" s="851">
        <v>0</v>
      </c>
      <c r="MZ15" s="851">
        <v>0</v>
      </c>
      <c r="NA15" s="851">
        <v>0</v>
      </c>
      <c r="NB15" s="851">
        <v>0</v>
      </c>
      <c r="NC15" s="851">
        <v>0</v>
      </c>
      <c r="ND15" s="851">
        <v>0</v>
      </c>
      <c r="NE15" s="851">
        <v>0</v>
      </c>
      <c r="NF15" s="851">
        <v>0</v>
      </c>
      <c r="NG15" s="851">
        <v>0</v>
      </c>
      <c r="NH15" s="851">
        <v>0</v>
      </c>
      <c r="NI15" s="852">
        <v>0</v>
      </c>
    </row>
    <row r="16" spans="1:373" x14ac:dyDescent="0.3">
      <c r="A16" s="467" t="s">
        <v>316</v>
      </c>
      <c r="B16" s="850">
        <v>0</v>
      </c>
      <c r="C16" s="851">
        <v>0</v>
      </c>
      <c r="D16" s="851">
        <v>0</v>
      </c>
      <c r="E16" s="851">
        <v>0</v>
      </c>
      <c r="F16" s="851">
        <v>0</v>
      </c>
      <c r="G16" s="851">
        <v>0</v>
      </c>
      <c r="H16" s="851">
        <v>0</v>
      </c>
      <c r="I16" s="851">
        <v>0</v>
      </c>
      <c r="J16" s="851">
        <v>0</v>
      </c>
      <c r="K16" s="851">
        <v>0</v>
      </c>
      <c r="L16" s="851">
        <v>0</v>
      </c>
      <c r="M16" s="851">
        <v>0</v>
      </c>
      <c r="N16" s="851">
        <v>0</v>
      </c>
      <c r="O16" s="851">
        <v>0</v>
      </c>
      <c r="P16" s="851">
        <v>0</v>
      </c>
      <c r="Q16" s="851">
        <v>0</v>
      </c>
      <c r="R16" s="851">
        <v>0</v>
      </c>
      <c r="S16" s="851">
        <v>0</v>
      </c>
      <c r="T16" s="851">
        <v>0</v>
      </c>
      <c r="U16" s="851">
        <v>0</v>
      </c>
      <c r="V16" s="851">
        <v>0</v>
      </c>
      <c r="W16" s="851">
        <v>0</v>
      </c>
      <c r="X16" s="851">
        <v>0</v>
      </c>
      <c r="Y16" s="851">
        <v>0</v>
      </c>
      <c r="Z16" s="851">
        <v>0</v>
      </c>
      <c r="AA16" s="851">
        <v>0</v>
      </c>
      <c r="AB16" s="851">
        <v>0</v>
      </c>
      <c r="AC16" s="851">
        <v>0</v>
      </c>
      <c r="AD16" s="851">
        <v>0</v>
      </c>
      <c r="AE16" s="851">
        <v>0</v>
      </c>
      <c r="AF16" s="851">
        <v>0</v>
      </c>
      <c r="AG16" s="851">
        <v>0</v>
      </c>
      <c r="AH16" s="851">
        <v>0</v>
      </c>
      <c r="AI16" s="851">
        <v>0</v>
      </c>
      <c r="AJ16" s="851">
        <v>0</v>
      </c>
      <c r="AK16" s="851">
        <v>0</v>
      </c>
      <c r="AL16" s="851">
        <v>0</v>
      </c>
      <c r="AM16" s="851">
        <v>0</v>
      </c>
      <c r="AN16" s="851">
        <v>0</v>
      </c>
      <c r="AO16" s="851">
        <v>0</v>
      </c>
      <c r="AP16" s="851">
        <v>0</v>
      </c>
      <c r="AQ16" s="851">
        <v>0</v>
      </c>
      <c r="AR16" s="851">
        <v>0</v>
      </c>
      <c r="AS16" s="851">
        <v>0</v>
      </c>
      <c r="AT16" s="851">
        <v>0</v>
      </c>
      <c r="AU16" s="851">
        <v>0</v>
      </c>
      <c r="AV16" s="851">
        <v>0</v>
      </c>
      <c r="AW16" s="851">
        <v>0</v>
      </c>
      <c r="AX16" s="851">
        <v>0</v>
      </c>
      <c r="AY16" s="851">
        <v>0</v>
      </c>
      <c r="AZ16" s="851">
        <v>0</v>
      </c>
      <c r="BA16" s="851">
        <v>0</v>
      </c>
      <c r="BB16" s="851">
        <v>0</v>
      </c>
      <c r="BC16" s="851">
        <v>0</v>
      </c>
      <c r="BD16" s="851">
        <v>0</v>
      </c>
      <c r="BE16" s="851">
        <v>0</v>
      </c>
      <c r="BF16" s="851">
        <v>0</v>
      </c>
      <c r="BG16" s="851">
        <v>0</v>
      </c>
      <c r="BH16" s="851">
        <v>0</v>
      </c>
      <c r="BI16" s="851">
        <v>0</v>
      </c>
      <c r="BJ16" s="851">
        <v>0</v>
      </c>
      <c r="BK16" s="851">
        <v>0</v>
      </c>
      <c r="BL16" s="851">
        <v>0</v>
      </c>
      <c r="BM16" s="851">
        <v>0</v>
      </c>
      <c r="BN16" s="851">
        <v>0</v>
      </c>
      <c r="BO16" s="851">
        <v>0</v>
      </c>
      <c r="BP16" s="851">
        <v>0</v>
      </c>
      <c r="BQ16" s="851">
        <v>0</v>
      </c>
      <c r="BR16" s="851">
        <v>0</v>
      </c>
      <c r="BS16" s="851">
        <v>0</v>
      </c>
      <c r="BT16" s="851">
        <v>0</v>
      </c>
      <c r="BU16" s="851">
        <v>0</v>
      </c>
      <c r="BV16" s="851">
        <v>0</v>
      </c>
      <c r="BW16" s="851">
        <v>0</v>
      </c>
      <c r="BX16" s="851">
        <v>0</v>
      </c>
      <c r="BY16" s="851">
        <v>0</v>
      </c>
      <c r="BZ16" s="851">
        <v>0</v>
      </c>
      <c r="CA16" s="851">
        <v>0</v>
      </c>
      <c r="CB16" s="851">
        <v>0</v>
      </c>
      <c r="CC16" s="851">
        <v>0</v>
      </c>
      <c r="CD16" s="851">
        <v>0</v>
      </c>
      <c r="CE16" s="851">
        <v>0</v>
      </c>
      <c r="CF16" s="851">
        <v>0</v>
      </c>
      <c r="CG16" s="851">
        <v>0</v>
      </c>
      <c r="CH16" s="851">
        <v>0</v>
      </c>
      <c r="CI16" s="851">
        <v>0</v>
      </c>
      <c r="CJ16" s="851">
        <v>0</v>
      </c>
      <c r="CK16" s="851">
        <v>0</v>
      </c>
      <c r="CL16" s="851">
        <v>0</v>
      </c>
      <c r="CM16" s="851">
        <v>0</v>
      </c>
      <c r="CN16" s="851">
        <v>0</v>
      </c>
      <c r="CO16" s="851">
        <v>0</v>
      </c>
      <c r="CP16" s="851">
        <v>0</v>
      </c>
      <c r="CQ16" s="851">
        <v>0</v>
      </c>
      <c r="CR16" s="851">
        <v>0</v>
      </c>
      <c r="CS16" s="851">
        <v>0</v>
      </c>
      <c r="CT16" s="851">
        <v>0</v>
      </c>
      <c r="CU16" s="851">
        <v>0</v>
      </c>
      <c r="CV16" s="851">
        <v>0</v>
      </c>
      <c r="CW16" s="851">
        <v>0</v>
      </c>
      <c r="CX16" s="851">
        <v>0</v>
      </c>
      <c r="CY16" s="851">
        <v>0</v>
      </c>
      <c r="CZ16" s="851">
        <v>0</v>
      </c>
      <c r="DA16" s="851">
        <v>0</v>
      </c>
      <c r="DB16" s="851">
        <v>0</v>
      </c>
      <c r="DC16" s="851">
        <v>0</v>
      </c>
      <c r="DD16" s="851">
        <v>0</v>
      </c>
      <c r="DE16" s="851">
        <v>0</v>
      </c>
      <c r="DF16" s="851">
        <v>0</v>
      </c>
      <c r="DG16" s="851">
        <v>0</v>
      </c>
      <c r="DH16" s="851">
        <v>0</v>
      </c>
      <c r="DI16" s="851">
        <v>0</v>
      </c>
      <c r="DJ16" s="851">
        <v>0</v>
      </c>
      <c r="DK16" s="851">
        <v>0</v>
      </c>
      <c r="DL16" s="851">
        <v>0</v>
      </c>
      <c r="DM16" s="851">
        <v>0</v>
      </c>
      <c r="DN16" s="851">
        <v>0</v>
      </c>
      <c r="DO16" s="851">
        <v>0</v>
      </c>
      <c r="DP16" s="851">
        <v>0</v>
      </c>
      <c r="DQ16" s="851">
        <v>0</v>
      </c>
      <c r="DR16" s="851">
        <v>0</v>
      </c>
      <c r="DS16" s="851">
        <v>0</v>
      </c>
      <c r="DT16" s="851">
        <v>0</v>
      </c>
      <c r="DU16" s="851">
        <v>0</v>
      </c>
      <c r="DV16" s="851">
        <v>0</v>
      </c>
      <c r="DW16" s="851">
        <v>0</v>
      </c>
      <c r="DX16" s="851">
        <v>0</v>
      </c>
      <c r="DY16" s="851">
        <v>0</v>
      </c>
      <c r="DZ16" s="851">
        <v>0</v>
      </c>
      <c r="EA16" s="851">
        <v>0</v>
      </c>
      <c r="EB16" s="851">
        <v>0</v>
      </c>
      <c r="EC16" s="851">
        <v>0</v>
      </c>
      <c r="ED16" s="851">
        <v>0</v>
      </c>
      <c r="EE16" s="851">
        <v>0</v>
      </c>
      <c r="EF16" s="851">
        <v>0</v>
      </c>
      <c r="EG16" s="851">
        <v>0</v>
      </c>
      <c r="EH16" s="851">
        <v>0</v>
      </c>
      <c r="EI16" s="851">
        <v>0</v>
      </c>
      <c r="EJ16" s="851">
        <v>0</v>
      </c>
      <c r="EK16" s="851">
        <v>0</v>
      </c>
      <c r="EL16" s="851">
        <v>0</v>
      </c>
      <c r="EM16" s="851">
        <v>0</v>
      </c>
      <c r="EN16" s="851">
        <v>0</v>
      </c>
      <c r="EO16" s="851">
        <v>0</v>
      </c>
      <c r="EP16" s="851">
        <v>0</v>
      </c>
      <c r="EQ16" s="851">
        <v>0</v>
      </c>
      <c r="ER16" s="851">
        <v>0</v>
      </c>
      <c r="ES16" s="851">
        <v>0</v>
      </c>
      <c r="ET16" s="851">
        <v>0</v>
      </c>
      <c r="EU16" s="851">
        <v>0</v>
      </c>
      <c r="EV16" s="851">
        <v>0</v>
      </c>
      <c r="EW16" s="851">
        <v>0</v>
      </c>
      <c r="EX16" s="851">
        <v>0</v>
      </c>
      <c r="EY16" s="851">
        <v>0</v>
      </c>
      <c r="EZ16" s="851">
        <v>0</v>
      </c>
      <c r="FA16" s="851">
        <v>0</v>
      </c>
      <c r="FB16" s="851">
        <v>0</v>
      </c>
      <c r="FC16" s="851">
        <v>0</v>
      </c>
      <c r="FD16" s="851">
        <v>0</v>
      </c>
      <c r="FE16" s="851">
        <v>0</v>
      </c>
      <c r="FF16" s="851">
        <v>0</v>
      </c>
      <c r="FG16" s="851">
        <v>0</v>
      </c>
      <c r="FH16" s="851">
        <v>0</v>
      </c>
      <c r="FI16" s="851">
        <v>0</v>
      </c>
      <c r="FJ16" s="851">
        <v>0</v>
      </c>
      <c r="FK16" s="851">
        <v>0</v>
      </c>
      <c r="FL16" s="851">
        <v>0</v>
      </c>
      <c r="FM16" s="851">
        <v>0</v>
      </c>
      <c r="FN16" s="851">
        <v>0</v>
      </c>
      <c r="FO16" s="851">
        <v>0</v>
      </c>
      <c r="FP16" s="851">
        <v>0</v>
      </c>
      <c r="FQ16" s="851">
        <v>0</v>
      </c>
      <c r="FR16" s="851">
        <v>0</v>
      </c>
      <c r="FS16" s="851">
        <v>0</v>
      </c>
      <c r="FT16" s="851">
        <v>0</v>
      </c>
      <c r="FU16" s="851">
        <v>0</v>
      </c>
      <c r="FV16" s="851">
        <v>0</v>
      </c>
      <c r="FW16" s="851">
        <v>0</v>
      </c>
      <c r="FX16" s="851">
        <v>0</v>
      </c>
      <c r="FY16" s="851">
        <v>0</v>
      </c>
      <c r="FZ16" s="851">
        <v>0</v>
      </c>
      <c r="GA16" s="851">
        <v>0</v>
      </c>
      <c r="GB16" s="851">
        <v>0</v>
      </c>
      <c r="GC16" s="851">
        <v>0</v>
      </c>
      <c r="GD16" s="851">
        <v>0</v>
      </c>
      <c r="GE16" s="851">
        <v>0</v>
      </c>
      <c r="GF16" s="851">
        <v>0</v>
      </c>
      <c r="GG16" s="851">
        <v>0</v>
      </c>
      <c r="GH16" s="851">
        <v>0</v>
      </c>
      <c r="GI16" s="851">
        <v>0</v>
      </c>
      <c r="GJ16" s="851">
        <v>0</v>
      </c>
      <c r="GK16" s="851">
        <v>0</v>
      </c>
      <c r="GL16" s="851">
        <v>0</v>
      </c>
      <c r="GM16" s="851">
        <v>0</v>
      </c>
      <c r="GN16" s="851">
        <v>0</v>
      </c>
      <c r="GO16" s="851">
        <v>0</v>
      </c>
      <c r="GP16" s="851">
        <v>0</v>
      </c>
      <c r="GQ16" s="851">
        <v>0</v>
      </c>
      <c r="GR16" s="851">
        <v>0</v>
      </c>
      <c r="GS16" s="851">
        <v>0</v>
      </c>
      <c r="GT16" s="851">
        <v>0</v>
      </c>
      <c r="GU16" s="851">
        <v>0</v>
      </c>
      <c r="GV16" s="851">
        <v>0</v>
      </c>
      <c r="GW16" s="851">
        <v>0</v>
      </c>
      <c r="GX16" s="851">
        <v>0</v>
      </c>
      <c r="GY16" s="851">
        <v>0</v>
      </c>
      <c r="GZ16" s="851">
        <v>0</v>
      </c>
      <c r="HA16" s="851">
        <v>0</v>
      </c>
      <c r="HB16" s="851">
        <v>0</v>
      </c>
      <c r="HC16" s="851">
        <v>0</v>
      </c>
      <c r="HD16" s="851">
        <v>0</v>
      </c>
      <c r="HE16" s="851">
        <v>0</v>
      </c>
      <c r="HF16" s="851">
        <v>0</v>
      </c>
      <c r="HG16" s="851">
        <v>0</v>
      </c>
      <c r="HH16" s="851">
        <v>0</v>
      </c>
      <c r="HI16" s="851">
        <v>0</v>
      </c>
      <c r="HJ16" s="851">
        <v>0</v>
      </c>
      <c r="HK16" s="851">
        <v>0</v>
      </c>
      <c r="HL16" s="851">
        <v>0</v>
      </c>
      <c r="HM16" s="851">
        <v>0</v>
      </c>
      <c r="HN16" s="851">
        <v>0</v>
      </c>
      <c r="HO16" s="851">
        <v>0</v>
      </c>
      <c r="HP16" s="851">
        <v>0</v>
      </c>
      <c r="HQ16" s="851">
        <v>0</v>
      </c>
      <c r="HR16" s="851">
        <v>0</v>
      </c>
      <c r="HS16" s="851">
        <v>0</v>
      </c>
      <c r="HT16" s="851">
        <v>0</v>
      </c>
      <c r="HU16" s="851">
        <v>0</v>
      </c>
      <c r="HV16" s="851">
        <v>0</v>
      </c>
      <c r="HW16" s="851">
        <v>0</v>
      </c>
      <c r="HX16" s="851">
        <v>0</v>
      </c>
      <c r="HY16" s="851">
        <v>0</v>
      </c>
      <c r="HZ16" s="851">
        <v>0</v>
      </c>
      <c r="IA16" s="851">
        <v>0</v>
      </c>
      <c r="IB16" s="851">
        <v>0</v>
      </c>
      <c r="IC16" s="851">
        <v>0</v>
      </c>
      <c r="ID16" s="851">
        <v>0</v>
      </c>
      <c r="IE16" s="851">
        <v>0</v>
      </c>
      <c r="IF16" s="851">
        <v>0</v>
      </c>
      <c r="IG16" s="851">
        <v>0</v>
      </c>
      <c r="IH16" s="851">
        <v>0</v>
      </c>
      <c r="II16" s="851">
        <v>0</v>
      </c>
      <c r="IJ16" s="851">
        <v>0</v>
      </c>
      <c r="IK16" s="851">
        <v>0</v>
      </c>
      <c r="IL16" s="851">
        <v>0</v>
      </c>
      <c r="IM16" s="851">
        <v>0</v>
      </c>
      <c r="IN16" s="851">
        <v>0</v>
      </c>
      <c r="IO16" s="851">
        <v>0</v>
      </c>
      <c r="IP16" s="851">
        <v>0</v>
      </c>
      <c r="IQ16" s="851">
        <v>0</v>
      </c>
      <c r="IR16" s="851">
        <v>0</v>
      </c>
      <c r="IS16" s="851">
        <v>0</v>
      </c>
      <c r="IT16" s="851">
        <v>0</v>
      </c>
      <c r="IU16" s="851">
        <v>0</v>
      </c>
      <c r="IV16" s="851">
        <v>0</v>
      </c>
      <c r="IW16" s="851">
        <v>0</v>
      </c>
      <c r="IX16" s="851">
        <v>0</v>
      </c>
      <c r="IY16" s="851">
        <v>0</v>
      </c>
      <c r="IZ16" s="851">
        <v>0</v>
      </c>
      <c r="JA16" s="851">
        <v>0</v>
      </c>
      <c r="JB16" s="851">
        <v>0</v>
      </c>
      <c r="JC16" s="851">
        <v>0</v>
      </c>
      <c r="JD16" s="851">
        <v>0</v>
      </c>
      <c r="JE16" s="851">
        <v>0</v>
      </c>
      <c r="JF16" s="851">
        <v>0</v>
      </c>
      <c r="JG16" s="851">
        <v>0</v>
      </c>
      <c r="JH16" s="851">
        <v>0</v>
      </c>
      <c r="JI16" s="851">
        <v>0</v>
      </c>
      <c r="JJ16" s="851">
        <v>0</v>
      </c>
      <c r="JK16" s="851">
        <v>0</v>
      </c>
      <c r="JL16" s="851">
        <v>0</v>
      </c>
      <c r="JM16" s="851">
        <v>0</v>
      </c>
      <c r="JN16" s="851">
        <v>0</v>
      </c>
      <c r="JO16" s="851">
        <v>0</v>
      </c>
      <c r="JP16" s="851">
        <v>0</v>
      </c>
      <c r="JQ16" s="851">
        <v>0</v>
      </c>
      <c r="JR16" s="851">
        <v>0</v>
      </c>
      <c r="JS16" s="851">
        <v>0</v>
      </c>
      <c r="JT16" s="851">
        <v>0</v>
      </c>
      <c r="JU16" s="851">
        <v>0</v>
      </c>
      <c r="JV16" s="851">
        <v>0</v>
      </c>
      <c r="JW16" s="851">
        <v>0</v>
      </c>
      <c r="JX16" s="851">
        <v>0</v>
      </c>
      <c r="JY16" s="851">
        <v>0</v>
      </c>
      <c r="JZ16" s="851">
        <v>0</v>
      </c>
      <c r="KA16" s="851">
        <v>0</v>
      </c>
      <c r="KB16" s="851">
        <v>0</v>
      </c>
      <c r="KC16" s="851">
        <v>0</v>
      </c>
      <c r="KD16" s="851">
        <v>0</v>
      </c>
      <c r="KE16" s="851">
        <v>0</v>
      </c>
      <c r="KF16" s="851">
        <v>0</v>
      </c>
      <c r="KG16" s="851">
        <v>0</v>
      </c>
      <c r="KH16" s="851">
        <v>0</v>
      </c>
      <c r="KI16" s="851">
        <v>0</v>
      </c>
      <c r="KJ16" s="851">
        <v>0</v>
      </c>
      <c r="KK16" s="851">
        <v>0</v>
      </c>
      <c r="KL16" s="851">
        <v>0</v>
      </c>
      <c r="KM16" s="851">
        <v>0</v>
      </c>
      <c r="KN16" s="851">
        <v>0</v>
      </c>
      <c r="KO16" s="851">
        <v>0</v>
      </c>
      <c r="KP16" s="851">
        <v>0</v>
      </c>
      <c r="KQ16" s="851">
        <v>0</v>
      </c>
      <c r="KR16" s="851">
        <v>0</v>
      </c>
      <c r="KS16" s="851">
        <v>0</v>
      </c>
      <c r="KT16" s="851">
        <v>0</v>
      </c>
      <c r="KU16" s="851">
        <v>0</v>
      </c>
      <c r="KV16" s="851">
        <v>0</v>
      </c>
      <c r="KW16" s="851">
        <v>0</v>
      </c>
      <c r="KX16" s="851">
        <v>0</v>
      </c>
      <c r="KY16" s="851">
        <v>0</v>
      </c>
      <c r="KZ16" s="851">
        <v>0</v>
      </c>
      <c r="LA16" s="851">
        <v>0</v>
      </c>
      <c r="LB16" s="851">
        <v>0</v>
      </c>
      <c r="LC16" s="851">
        <v>0</v>
      </c>
      <c r="LD16" s="851">
        <v>0</v>
      </c>
      <c r="LE16" s="851">
        <v>0</v>
      </c>
      <c r="LF16" s="851">
        <v>0</v>
      </c>
      <c r="LG16" s="851">
        <v>0</v>
      </c>
      <c r="LH16" s="851">
        <v>0</v>
      </c>
      <c r="LI16" s="851">
        <v>0</v>
      </c>
      <c r="LJ16" s="851">
        <v>0</v>
      </c>
      <c r="LK16" s="851">
        <v>0</v>
      </c>
      <c r="LL16" s="851">
        <v>0</v>
      </c>
      <c r="LM16" s="851">
        <v>0</v>
      </c>
      <c r="LN16" s="851">
        <v>0</v>
      </c>
      <c r="LO16" s="851">
        <v>0</v>
      </c>
      <c r="LP16" s="851">
        <v>0</v>
      </c>
      <c r="LQ16" s="851">
        <v>0</v>
      </c>
      <c r="LR16" s="851">
        <v>0</v>
      </c>
      <c r="LS16" s="851">
        <v>0</v>
      </c>
      <c r="LT16" s="851">
        <v>0</v>
      </c>
      <c r="LU16" s="851">
        <v>0</v>
      </c>
      <c r="LV16" s="851">
        <v>0</v>
      </c>
      <c r="LW16" s="851">
        <v>0</v>
      </c>
      <c r="LX16" s="851">
        <v>0</v>
      </c>
      <c r="LY16" s="851">
        <v>0</v>
      </c>
      <c r="LZ16" s="851">
        <v>0</v>
      </c>
      <c r="MA16" s="851">
        <v>0</v>
      </c>
      <c r="MB16" s="851">
        <v>0</v>
      </c>
      <c r="MC16" s="851">
        <v>0</v>
      </c>
      <c r="MD16" s="851">
        <v>0</v>
      </c>
      <c r="ME16" s="851">
        <v>0</v>
      </c>
      <c r="MF16" s="851">
        <v>0</v>
      </c>
      <c r="MG16" s="851">
        <v>0</v>
      </c>
      <c r="MH16" s="851">
        <v>0</v>
      </c>
      <c r="MI16" s="851">
        <v>0</v>
      </c>
      <c r="MJ16" s="851">
        <v>0</v>
      </c>
      <c r="MK16" s="851">
        <v>0</v>
      </c>
      <c r="ML16" s="851">
        <v>0</v>
      </c>
      <c r="MM16" s="851">
        <v>0</v>
      </c>
      <c r="MN16" s="851">
        <v>0</v>
      </c>
      <c r="MO16" s="851">
        <v>0</v>
      </c>
      <c r="MP16" s="851">
        <v>0</v>
      </c>
      <c r="MQ16" s="851">
        <v>0</v>
      </c>
      <c r="MR16" s="851">
        <v>0</v>
      </c>
      <c r="MS16" s="851">
        <v>0</v>
      </c>
      <c r="MT16" s="851">
        <v>0</v>
      </c>
      <c r="MU16" s="851">
        <v>0</v>
      </c>
      <c r="MV16" s="851">
        <v>0</v>
      </c>
      <c r="MW16" s="851">
        <v>0</v>
      </c>
      <c r="MX16" s="851">
        <v>0</v>
      </c>
      <c r="MY16" s="851">
        <v>0</v>
      </c>
      <c r="MZ16" s="851">
        <v>0</v>
      </c>
      <c r="NA16" s="851">
        <v>0</v>
      </c>
      <c r="NB16" s="851">
        <v>0</v>
      </c>
      <c r="NC16" s="851">
        <v>0</v>
      </c>
      <c r="ND16" s="851">
        <v>0</v>
      </c>
      <c r="NE16" s="851">
        <v>0</v>
      </c>
      <c r="NF16" s="851">
        <v>0</v>
      </c>
      <c r="NG16" s="851">
        <v>0</v>
      </c>
      <c r="NH16" s="851">
        <v>0</v>
      </c>
      <c r="NI16" s="852">
        <v>0</v>
      </c>
    </row>
    <row r="17" spans="1:373" x14ac:dyDescent="0.3">
      <c r="A17" s="467" t="s">
        <v>315</v>
      </c>
      <c r="B17" s="552">
        <f>G6/12</f>
        <v>5750.5750000000007</v>
      </c>
      <c r="C17" s="515">
        <f>B17*(1+Assumptions!$E$32)^(1/12)</f>
        <v>5763.5901593259723</v>
      </c>
      <c r="D17" s="515">
        <f>C17*(1+Assumptions!$E$32)^(1/12)</f>
        <v>5776.634775597081</v>
      </c>
      <c r="E17" s="515">
        <f>D17*(1+Assumptions!$E$32)^(1/12)</f>
        <v>5789.7089154826308</v>
      </c>
      <c r="F17" s="515">
        <f>E17*(1+Assumptions!$E$32)^(1/12)</f>
        <v>5802.8126458028173</v>
      </c>
      <c r="G17" s="515">
        <f>F17*(1+Assumptions!$E$32)^(1/12)</f>
        <v>5815.9460335290687</v>
      </c>
      <c r="H17" s="515">
        <f>G17*(1+Assumptions!$E$32)^(1/12)</f>
        <v>5829.1091457843886</v>
      </c>
      <c r="I17" s="515">
        <f>H17*(1+Assumptions!$E$32)^(1/12)</f>
        <v>5842.3020498436981</v>
      </c>
      <c r="J17" s="515">
        <f>I17*(1+Assumptions!$E$32)^(1/12)</f>
        <v>5855.5248131341814</v>
      </c>
      <c r="K17" s="515">
        <f>J17*(1+Assumptions!$E$32)^(1/12)</f>
        <v>5868.7775032356276</v>
      </c>
      <c r="L17" s="515">
        <f>K17*(1+Assumptions!$E$32)^(1/12)</f>
        <v>5882.0601878807793</v>
      </c>
      <c r="M17" s="515">
        <f>L17*(1+Assumptions!$E$32)^(1/12)</f>
        <v>5895.3729349556761</v>
      </c>
      <c r="N17" s="515">
        <f>M17*(1+Assumptions!$E$32)^(1/12)</f>
        <v>5908.7158125000033</v>
      </c>
      <c r="O17" s="515">
        <f>N17*(1+Assumptions!$E$32)^(1/12)</f>
        <v>5922.0888887074398</v>
      </c>
      <c r="P17" s="515">
        <f>O17*(1+Assumptions!$E$32)^(1/12)</f>
        <v>5935.492231926004</v>
      </c>
      <c r="Q17" s="515">
        <f>P17*(1+Assumptions!$E$32)^(1/12)</f>
        <v>5948.9259106584068</v>
      </c>
      <c r="R17" s="515">
        <f>Q17*(1+Assumptions!$E$32)^(1/12)</f>
        <v>5962.3899935623986</v>
      </c>
      <c r="S17" s="515">
        <f>R17*(1+Assumptions!$E$32)^(1/12)</f>
        <v>5975.8845494511224</v>
      </c>
      <c r="T17" s="515">
        <f>S17*(1+Assumptions!$E$32)^(1/12)</f>
        <v>5989.4096472934634</v>
      </c>
      <c r="U17" s="515">
        <f>T17*(1+Assumptions!$E$32)^(1/12)</f>
        <v>6002.965356214404</v>
      </c>
      <c r="V17" s="515">
        <f>U17*(1+Assumptions!$E$32)^(1/12)</f>
        <v>6016.5517454953751</v>
      </c>
      <c r="W17" s="515">
        <f>V17*(1+Assumptions!$E$32)^(1/12)</f>
        <v>6030.1688845746112</v>
      </c>
      <c r="X17" s="515">
        <f>W17*(1+Assumptions!$E$32)^(1/12)</f>
        <v>6043.8168430475043</v>
      </c>
      <c r="Y17" s="515">
        <f>X17*(1+Assumptions!$E$32)^(1/12)</f>
        <v>6057.4956906669613</v>
      </c>
      <c r="Z17" s="515">
        <f>Y17*(1+Assumptions!$E$32)^(1/12)</f>
        <v>6071.205497343758</v>
      </c>
      <c r="AA17" s="515">
        <f>Z17*(1+Assumptions!$E$32)^(1/12)</f>
        <v>6084.9463331468987</v>
      </c>
      <c r="AB17" s="515">
        <f>AA17*(1+Assumptions!$E$32)^(1/12)</f>
        <v>6098.7182683039737</v>
      </c>
      <c r="AC17" s="515">
        <f>AB17*(1+Assumptions!$E$32)^(1/12)</f>
        <v>6112.5213732015172</v>
      </c>
      <c r="AD17" s="515">
        <f>AC17*(1+Assumptions!$E$32)^(1/12)</f>
        <v>6126.3557183853691</v>
      </c>
      <c r="AE17" s="515">
        <f>AD17*(1+Assumptions!$E$32)^(1/12)</f>
        <v>6140.2213745610325</v>
      </c>
      <c r="AF17" s="515">
        <f>AE17*(1+Assumptions!$E$32)^(1/12)</f>
        <v>6154.1184125940381</v>
      </c>
      <c r="AG17" s="515">
        <f>AF17*(1+Assumptions!$E$32)^(1/12)</f>
        <v>6168.0469035103042</v>
      </c>
      <c r="AH17" s="515">
        <f>AG17*(1+Assumptions!$E$32)^(1/12)</f>
        <v>6182.0069184965023</v>
      </c>
      <c r="AI17" s="515">
        <f>AH17*(1+Assumptions!$E$32)^(1/12)</f>
        <v>6195.9985289004171</v>
      </c>
      <c r="AJ17" s="515">
        <f>AI17*(1+Assumptions!$E$32)^(1/12)</f>
        <v>6210.0218062313152</v>
      </c>
      <c r="AK17" s="515">
        <f>AJ17*(1+Assumptions!$E$32)^(1/12)</f>
        <v>6224.0768221603066</v>
      </c>
      <c r="AL17" s="515">
        <f>AK17*(1+Assumptions!$E$32)^(1/12)</f>
        <v>6238.1636485207155</v>
      </c>
      <c r="AM17" s="515">
        <f>AL17*(1+Assumptions!$E$32)^(1/12)</f>
        <v>6252.2823573084424</v>
      </c>
      <c r="AN17" s="515">
        <f>AM17*(1+Assumptions!$E$32)^(1/12)</f>
        <v>6266.433020682337</v>
      </c>
      <c r="AO17" s="515">
        <f>AN17*(1+Assumptions!$E$32)^(1/12)</f>
        <v>6280.6157109645628</v>
      </c>
      <c r="AP17" s="515">
        <f>AO17*(1+Assumptions!$E$32)^(1/12)</f>
        <v>6294.8305006409701</v>
      </c>
      <c r="AQ17" s="515">
        <f>AP17*(1+Assumptions!$E$32)^(1/12)</f>
        <v>6309.0774623614643</v>
      </c>
      <c r="AR17" s="515">
        <f>AQ17*(1+Assumptions!$E$32)^(1/12)</f>
        <v>6323.3566689403779</v>
      </c>
      <c r="AS17" s="515">
        <f>AR17*(1+Assumptions!$E$32)^(1/12)</f>
        <v>6337.6681933568416</v>
      </c>
      <c r="AT17" s="515">
        <f>AS17*(1+Assumptions!$E$32)^(1/12)</f>
        <v>6352.0121087551597</v>
      </c>
      <c r="AU17" s="515">
        <f>AT17*(1+Assumptions!$E$32)^(1/12)</f>
        <v>6366.3884884451827</v>
      </c>
      <c r="AV17" s="515">
        <f>AU17*(1+Assumptions!$E$32)^(1/12)</f>
        <v>6380.7974059026801</v>
      </c>
      <c r="AW17" s="515">
        <f>AV17*(1+Assumptions!$E$32)^(1/12)</f>
        <v>6395.238934769719</v>
      </c>
      <c r="AX17" s="515">
        <f>AW17*(1+Assumptions!$E$32)^(1/12)</f>
        <v>6409.7131488550385</v>
      </c>
      <c r="AY17" s="515">
        <f>AX17*(1+Assumptions!$E$32)^(1/12)</f>
        <v>6424.2201221344285</v>
      </c>
      <c r="AZ17" s="515">
        <f>AY17*(1+Assumptions!$E$32)^(1/12)</f>
        <v>6438.7599287511048</v>
      </c>
      <c r="BA17" s="515">
        <f>AZ17*(1+Assumptions!$E$32)^(1/12)</f>
        <v>6453.3326430160923</v>
      </c>
      <c r="BB17" s="515">
        <f>BA17*(1+Assumptions!$E$32)^(1/12)</f>
        <v>6467.9383394086008</v>
      </c>
      <c r="BC17" s="515">
        <f>BB17*(1+Assumptions!$E$32)^(1/12)</f>
        <v>6482.5770925764082</v>
      </c>
      <c r="BD17" s="515">
        <f>BC17*(1+Assumptions!$E$32)^(1/12)</f>
        <v>6497.2489773362413</v>
      </c>
      <c r="BE17" s="515">
        <f>BD17*(1+Assumptions!$E$32)^(1/12)</f>
        <v>6511.9540686741575</v>
      </c>
      <c r="BF17" s="515">
        <f>BE17*(1+Assumptions!$E$32)^(1/12)</f>
        <v>6526.6924417459295</v>
      </c>
      <c r="BG17" s="515">
        <f>BF17*(1+Assumptions!$E$32)^(1/12)</f>
        <v>6541.4641718774274</v>
      </c>
      <c r="BH17" s="515">
        <f>BG17*(1+Assumptions!$E$32)^(1/12)</f>
        <v>6556.2693345650059</v>
      </c>
      <c r="BI17" s="515">
        <f>BH17*(1+Assumptions!$E$32)^(1/12)</f>
        <v>6571.1080054758886</v>
      </c>
      <c r="BJ17" s="515">
        <f>BI17*(1+Assumptions!$E$32)^(1/12)</f>
        <v>6585.9802604485549</v>
      </c>
      <c r="BK17" s="515">
        <f>BJ17*(1+Assumptions!$E$32)^(1/12)</f>
        <v>6600.8861754931277</v>
      </c>
      <c r="BL17" s="515">
        <f>BK17*(1+Assumptions!$E$32)^(1/12)</f>
        <v>6615.8258267917627</v>
      </c>
      <c r="BM17" s="515">
        <f>BL17*(1+Assumptions!$E$32)^(1/12)</f>
        <v>6630.7992906990376</v>
      </c>
      <c r="BN17" s="515">
        <f>BM17*(1+Assumptions!$E$32)^(1/12)</f>
        <v>6645.8066437423404</v>
      </c>
      <c r="BO17" s="515">
        <f>BN17*(1+Assumptions!$E$32)^(1/12)</f>
        <v>6660.8479626222625</v>
      </c>
      <c r="BP17" s="515">
        <f>BO17*(1+Assumptions!$E$32)^(1/12)</f>
        <v>6675.9233242129912</v>
      </c>
      <c r="BQ17" s="515">
        <f>BP17*(1+Assumptions!$E$32)^(1/12)</f>
        <v>6691.0328055627006</v>
      </c>
      <c r="BR17" s="515">
        <f>BQ17*(1+Assumptions!$E$32)^(1/12)</f>
        <v>6706.1764838939462</v>
      </c>
      <c r="BS17" s="515">
        <f>BR17*(1+Assumptions!$E$32)^(1/12)</f>
        <v>6721.3544366040605</v>
      </c>
      <c r="BT17" s="515">
        <f>BS17*(1+Assumptions!$E$32)^(1/12)</f>
        <v>6736.5667412655475</v>
      </c>
      <c r="BU17" s="515">
        <f>BT17*(1+Assumptions!$E$32)^(1/12)</f>
        <v>6751.813475626479</v>
      </c>
      <c r="BV17" s="515">
        <f>BU17*(1+Assumptions!$E$32)^(1/12)</f>
        <v>6767.094717610893</v>
      </c>
      <c r="BW17" s="515">
        <f>BV17*(1+Assumptions!$E$32)^(1/12)</f>
        <v>6782.4105453191914</v>
      </c>
      <c r="BX17" s="515">
        <f>BW17*(1+Assumptions!$E$32)^(1/12)</f>
        <v>6797.7610370285392</v>
      </c>
      <c r="BY17" s="515">
        <f>BX17*(1+Assumptions!$E$32)^(1/12)</f>
        <v>6813.1462711932636</v>
      </c>
      <c r="BZ17" s="515">
        <f>BY17*(1+Assumptions!$E$32)^(1/12)</f>
        <v>6828.5663264452569</v>
      </c>
      <c r="CA17" s="515">
        <f>BZ17*(1+Assumptions!$E$32)^(1/12)</f>
        <v>6844.0212815943769</v>
      </c>
      <c r="CB17" s="515">
        <f>CA17*(1+Assumptions!$E$32)^(1/12)</f>
        <v>6859.5112156288506</v>
      </c>
      <c r="CC17" s="515">
        <f>CB17*(1+Assumptions!$E$32)^(1/12)</f>
        <v>6875.0362077156769</v>
      </c>
      <c r="CD17" s="515">
        <f>CC17*(1+Assumptions!$E$32)^(1/12)</f>
        <v>6890.5963372010319</v>
      </c>
      <c r="CE17" s="515">
        <f>CD17*(1+Assumptions!$E$32)^(1/12)</f>
        <v>6906.1916836106748</v>
      </c>
      <c r="CF17" s="515">
        <f>CE17*(1+Assumptions!$E$32)^(1/12)</f>
        <v>6921.8223266503528</v>
      </c>
      <c r="CG17" s="515">
        <f>CF17*(1+Assumptions!$E$32)^(1/12)</f>
        <v>6937.4883462062098</v>
      </c>
      <c r="CH17" s="515">
        <f>CG17*(1+Assumptions!$E$32)^(1/12)</f>
        <v>6953.1898223451954</v>
      </c>
      <c r="CI17" s="515">
        <f>CH17*(1+Assumptions!$E$32)^(1/12)</f>
        <v>6968.9268353154721</v>
      </c>
      <c r="CJ17" s="515">
        <f>CI17*(1+Assumptions!$E$32)^(1/12)</f>
        <v>6984.699465546827</v>
      </c>
      <c r="CK17" s="515">
        <f>CJ17*(1+Assumptions!$E$32)^(1/12)</f>
        <v>7000.5077936510816</v>
      </c>
      <c r="CL17" s="515">
        <f>CK17*(1+Assumptions!$E$32)^(1/12)</f>
        <v>7016.3519004225045</v>
      </c>
      <c r="CM17" s="515">
        <f>CL17*(1+Assumptions!$E$32)^(1/12)</f>
        <v>7032.2318668382259</v>
      </c>
      <c r="CN17" s="515">
        <f>CM17*(1+Assumptions!$E$32)^(1/12)</f>
        <v>7048.1477740586479</v>
      </c>
      <c r="CO17" s="515">
        <f>CN17*(1+Assumptions!$E$32)^(1/12)</f>
        <v>7064.0997034278616</v>
      </c>
      <c r="CP17" s="515">
        <f>CO17*(1+Assumptions!$E$32)^(1/12)</f>
        <v>7080.0877364740636</v>
      </c>
      <c r="CQ17" s="515">
        <f>CP17*(1+Assumptions!$E$32)^(1/12)</f>
        <v>7096.1119549099712</v>
      </c>
      <c r="CR17" s="515">
        <f>CQ17*(1+Assumptions!$E$32)^(1/12)</f>
        <v>7112.1724406332405</v>
      </c>
      <c r="CS17" s="515">
        <f>CR17*(1+Assumptions!$E$32)^(1/12)</f>
        <v>7128.2692757268842</v>
      </c>
      <c r="CT17" s="515">
        <f>CS17*(1+Assumptions!$E$32)^(1/12)</f>
        <v>7144.4025424596921</v>
      </c>
      <c r="CU17" s="515">
        <f>CT17*(1+Assumptions!$E$32)^(1/12)</f>
        <v>7160.5723232866512</v>
      </c>
      <c r="CV17" s="515">
        <f>CU17*(1+Assumptions!$E$32)^(1/12)</f>
        <v>7176.7787008493679</v>
      </c>
      <c r="CW17" s="515">
        <f>CV17*(1+Assumptions!$E$32)^(1/12)</f>
        <v>7193.0217579764894</v>
      </c>
      <c r="CX17" s="515">
        <f>CW17*(1+Assumptions!$E$32)^(1/12)</f>
        <v>7209.3015776841266</v>
      </c>
      <c r="CY17" s="515">
        <f>CX17*(1+Assumptions!$E$32)^(1/12)</f>
        <v>7225.61824317628</v>
      </c>
      <c r="CZ17" s="515">
        <f>CY17*(1+Assumptions!$E$32)^(1/12)</f>
        <v>7241.9718378452635</v>
      </c>
      <c r="DA17" s="515">
        <f>CZ17*(1+Assumptions!$E$32)^(1/12)</f>
        <v>7258.3624452721306</v>
      </c>
      <c r="DB17" s="515">
        <f>DA17*(1+Assumptions!$E$32)^(1/12)</f>
        <v>7274.7901492271039</v>
      </c>
      <c r="DC17" s="515">
        <f>DB17*(1+Assumptions!$E$32)^(1/12)</f>
        <v>7291.2550336699996</v>
      </c>
      <c r="DD17" s="515">
        <f>DC17*(1+Assumptions!$E$32)^(1/12)</f>
        <v>7307.757182750659</v>
      </c>
      <c r="DE17" s="515">
        <f>DD17*(1+Assumptions!$E$32)^(1/12)</f>
        <v>7324.2966808093779</v>
      </c>
      <c r="DF17" s="515">
        <f>DE17*(1+Assumptions!$E$32)^(1/12)</f>
        <v>7340.8736123773378</v>
      </c>
      <c r="DG17" s="515">
        <f>DF17*(1+Assumptions!$E$32)^(1/12)</f>
        <v>7357.488062177039</v>
      </c>
      <c r="DH17" s="515">
        <f>DG17*(1+Assumptions!$E$32)^(1/12)</f>
        <v>7374.140115122731</v>
      </c>
      <c r="DI17" s="515">
        <f>DH17*(1+Assumptions!$E$32)^(1/12)</f>
        <v>7390.8298563208482</v>
      </c>
      <c r="DJ17" s="515">
        <f>DI17*(1+Assumptions!$E$32)^(1/12)</f>
        <v>7407.5573710704457</v>
      </c>
      <c r="DK17" s="515">
        <f>DJ17*(1+Assumptions!$E$32)^(1/12)</f>
        <v>7424.3227448636335</v>
      </c>
      <c r="DL17" s="515">
        <f>DK17*(1+Assumptions!$E$32)^(1/12)</f>
        <v>7441.1260633860138</v>
      </c>
      <c r="DM17" s="515">
        <f>DL17*(1+Assumptions!$E$32)^(1/12)</f>
        <v>7457.9674125171205</v>
      </c>
      <c r="DN17" s="515">
        <f>DM17*(1+Assumptions!$E$32)^(1/12)</f>
        <v>7474.8468783308554</v>
      </c>
      <c r="DO17" s="515">
        <f>DN17*(1+Assumptions!$E$32)^(1/12)</f>
        <v>7491.7645470959305</v>
      </c>
      <c r="DP17" s="515">
        <f>DO17*(1+Assumptions!$E$32)^(1/12)</f>
        <v>7508.7205052763074</v>
      </c>
      <c r="DQ17" s="515">
        <f>DP17*(1+Assumptions!$E$32)^(1/12)</f>
        <v>7525.7148395316408</v>
      </c>
      <c r="DR17" s="515">
        <f>DQ17*(1+Assumptions!$E$32)^(1/12)</f>
        <v>7542.7476367177196</v>
      </c>
      <c r="DS17" s="515">
        <f>DR17*(1+Assumptions!$E$32)^(1/12)</f>
        <v>7559.8189838869121</v>
      </c>
      <c r="DT17" s="515">
        <f>DS17*(1+Assumptions!$E$32)^(1/12)</f>
        <v>7576.9289682886101</v>
      </c>
      <c r="DU17" s="515">
        <f>DT17*(1+Assumptions!$E$32)^(1/12)</f>
        <v>7594.0776773696762</v>
      </c>
      <c r="DV17" s="515">
        <f>DU17*(1+Assumptions!$E$32)^(1/12)</f>
        <v>7611.2651987748877</v>
      </c>
      <c r="DW17" s="515">
        <f>DV17*(1+Assumptions!$E$32)^(1/12)</f>
        <v>7628.4916203473877</v>
      </c>
      <c r="DX17" s="515">
        <f>DW17*(1+Assumptions!$E$32)^(1/12)</f>
        <v>7645.7570301291335</v>
      </c>
      <c r="DY17" s="515">
        <f>DX17*(1+Assumptions!$E$32)^(1/12)</f>
        <v>7663.0615163613456</v>
      </c>
      <c r="DZ17" s="515">
        <f>DY17*(1+Assumptions!$E$32)^(1/12)</f>
        <v>7680.4051674849579</v>
      </c>
      <c r="EA17" s="515">
        <f>DZ17*(1+Assumptions!$E$32)^(1/12)</f>
        <v>7697.788072141072</v>
      </c>
      <c r="EB17" s="515">
        <f>EA17*(1+Assumptions!$E$32)^(1/12)</f>
        <v>7715.2103191714095</v>
      </c>
      <c r="EC17" s="515">
        <f>EB17*(1+Assumptions!$E$32)^(1/12)</f>
        <v>7732.6719976187651</v>
      </c>
      <c r="ED17" s="515">
        <f>EC17*(1+Assumptions!$E$32)^(1/12)</f>
        <v>7750.1731967274609</v>
      </c>
      <c r="EE17" s="515">
        <f>ED17*(1+Assumptions!$E$32)^(1/12)</f>
        <v>7767.7140059438061</v>
      </c>
      <c r="EF17" s="515">
        <f>EE17*(1+Assumptions!$E$32)^(1/12)</f>
        <v>7785.2945149165507</v>
      </c>
      <c r="EG17" s="515">
        <f>EF17*(1+Assumptions!$E$32)^(1/12)</f>
        <v>7802.9148134973457</v>
      </c>
      <c r="EH17" s="515">
        <f>EG17*(1+Assumptions!$E$32)^(1/12)</f>
        <v>7820.5749917412004</v>
      </c>
      <c r="EI17" s="515">
        <f>EH17*(1+Assumptions!$E$32)^(1/12)</f>
        <v>7838.2751399069448</v>
      </c>
      <c r="EJ17" s="515">
        <f>EI17*(1+Assumptions!$E$32)^(1/12)</f>
        <v>7856.0153484576886</v>
      </c>
      <c r="EK17" s="515">
        <f>EJ17*(1+Assumptions!$E$32)^(1/12)</f>
        <v>7873.7957080612859</v>
      </c>
      <c r="EL17" s="515">
        <f>EK17*(1+Assumptions!$E$32)^(1/12)</f>
        <v>7891.6163095907978</v>
      </c>
      <c r="EM17" s="515">
        <f>EL17*(1+Assumptions!$E$32)^(1/12)</f>
        <v>7909.4772441249552</v>
      </c>
      <c r="EN17" s="515">
        <f>EM17*(1+Assumptions!$E$32)^(1/12)</f>
        <v>7927.3786029486273</v>
      </c>
      <c r="EO17" s="515">
        <f>EN17*(1+Assumptions!$E$32)^(1/12)</f>
        <v>7945.3204775532849</v>
      </c>
      <c r="EP17" s="515">
        <f>EO17*(1+Assumptions!$E$32)^(1/12)</f>
        <v>7963.3029596374699</v>
      </c>
      <c r="EQ17" s="515">
        <f>EP17*(1+Assumptions!$E$32)^(1/12)</f>
        <v>7981.3261411072654</v>
      </c>
      <c r="ER17" s="515">
        <f>EQ17*(1+Assumptions!$E$32)^(1/12)</f>
        <v>7999.3901140767612</v>
      </c>
      <c r="ES17" s="515">
        <f>ER17*(1+Assumptions!$E$32)^(1/12)</f>
        <v>8017.4949708685281</v>
      </c>
      <c r="ET17" s="515">
        <f>ES17*(1+Assumptions!$E$32)^(1/12)</f>
        <v>8035.6408040140886</v>
      </c>
      <c r="EU17" s="515">
        <f>ET17*(1+Assumptions!$E$32)^(1/12)</f>
        <v>8053.8277062543912</v>
      </c>
      <c r="EV17" s="515">
        <f>EU17*(1+Assumptions!$E$32)^(1/12)</f>
        <v>8072.0557705402807</v>
      </c>
      <c r="EW17" s="515">
        <f>EV17*(1+Assumptions!$E$32)^(1/12)</f>
        <v>8090.3250900329776</v>
      </c>
      <c r="EX17" s="515">
        <f>EW17*(1+Assumptions!$E$32)^(1/12)</f>
        <v>8108.6357581045513</v>
      </c>
      <c r="EY17" s="515">
        <f>EX17*(1+Assumptions!$E$32)^(1/12)</f>
        <v>8126.9878683383986</v>
      </c>
      <c r="EZ17" s="515">
        <f>EY17*(1+Assumptions!$E$32)^(1/12)</f>
        <v>8145.3815145297212</v>
      </c>
      <c r="FA17" s="515">
        <f>EZ17*(1+Assumptions!$E$32)^(1/12)</f>
        <v>8163.8167906860072</v>
      </c>
      <c r="FB17" s="515">
        <f>FA17*(1+Assumptions!$E$32)^(1/12)</f>
        <v>8182.2937910275077</v>
      </c>
      <c r="FC17" s="515">
        <f>FB17*(1+Assumptions!$E$32)^(1/12)</f>
        <v>8200.8126099877227</v>
      </c>
      <c r="FD17" s="515">
        <f>FC17*(1+Assumptions!$E$32)^(1/12)</f>
        <v>8219.3733422138794</v>
      </c>
      <c r="FE17" s="515">
        <f>FD17*(1+Assumptions!$E$32)^(1/12)</f>
        <v>8237.9760825674202</v>
      </c>
      <c r="FF17" s="515">
        <f>FE17*(1+Assumptions!$E$32)^(1/12)</f>
        <v>8256.620926124484</v>
      </c>
      <c r="FG17" s="515">
        <f>FF17*(1+Assumptions!$E$32)^(1/12)</f>
        <v>8275.3079681763938</v>
      </c>
      <c r="FH17" s="515">
        <f>FG17*(1+Assumptions!$E$32)^(1/12)</f>
        <v>8294.0373042301453</v>
      </c>
      <c r="FI17" s="515">
        <f>FH17*(1+Assumptions!$E$32)^(1/12)</f>
        <v>8312.8090300088916</v>
      </c>
      <c r="FJ17" s="515">
        <f>FI17*(1+Assumptions!$E$32)^(1/12)</f>
        <v>8331.6232414524329</v>
      </c>
      <c r="FK17" s="515">
        <f>FJ17*(1+Assumptions!$E$32)^(1/12)</f>
        <v>8350.4800347177115</v>
      </c>
      <c r="FL17" s="515">
        <f>FK17*(1+Assumptions!$E$32)^(1/12)</f>
        <v>8369.3795061792953</v>
      </c>
      <c r="FM17" s="515">
        <f>FL17*(1+Assumptions!$E$32)^(1/12)</f>
        <v>8388.321752429878</v>
      </c>
      <c r="FN17" s="515">
        <f>FM17*(1+Assumptions!$E$32)^(1/12)</f>
        <v>8407.3068702807705</v>
      </c>
      <c r="FO17" s="515">
        <f>FN17*(1+Assumptions!$E$32)^(1/12)</f>
        <v>8426.33495676239</v>
      </c>
      <c r="FP17" s="515">
        <f>FO17*(1+Assumptions!$E$32)^(1/12)</f>
        <v>8445.4061091247659</v>
      </c>
      <c r="FQ17" s="515">
        <f>FP17*(1+Assumptions!$E$32)^(1/12)</f>
        <v>8464.5204248380287</v>
      </c>
      <c r="FR17" s="515">
        <f>FQ17*(1+Assumptions!$E$32)^(1/12)</f>
        <v>8483.6780015929126</v>
      </c>
      <c r="FS17" s="515">
        <f>FR17*(1+Assumptions!$E$32)^(1/12)</f>
        <v>8502.8789373012514</v>
      </c>
      <c r="FT17" s="515">
        <f>FS17*(1+Assumptions!$E$32)^(1/12)</f>
        <v>8522.1233300964814</v>
      </c>
      <c r="FU17" s="515">
        <f>FT17*(1+Assumptions!$E$32)^(1/12)</f>
        <v>8541.4112783341425</v>
      </c>
      <c r="FV17" s="515">
        <f>FU17*(1+Assumptions!$E$32)^(1/12)</f>
        <v>8560.742880592381</v>
      </c>
      <c r="FW17" s="515">
        <f>FV17*(1+Assumptions!$E$32)^(1/12)</f>
        <v>8580.1182356724548</v>
      </c>
      <c r="FX17" s="515">
        <f>FW17*(1+Assumptions!$E$32)^(1/12)</f>
        <v>8599.5374425992322</v>
      </c>
      <c r="FY17" s="515">
        <f>FX17*(1+Assumptions!$E$32)^(1/12)</f>
        <v>8619.0006006217063</v>
      </c>
      <c r="FZ17" s="515">
        <f>FY17*(1+Assumptions!$E$32)^(1/12)</f>
        <v>8638.5078092134972</v>
      </c>
      <c r="GA17" s="515">
        <f>FZ17*(1+Assumptions!$E$32)^(1/12)</f>
        <v>8658.0591680733614</v>
      </c>
      <c r="GB17" s="515">
        <f>GA17*(1+Assumptions!$E$32)^(1/12)</f>
        <v>8677.6547771257028</v>
      </c>
      <c r="GC17" s="515">
        <f>GB17*(1+Assumptions!$E$32)^(1/12)</f>
        <v>8697.2947365210803</v>
      </c>
      <c r="GD17" s="515">
        <f>GC17*(1+Assumptions!$E$32)^(1/12)</f>
        <v>8716.9791466367224</v>
      </c>
      <c r="GE17" s="515">
        <f>GD17*(1+Assumptions!$E$32)^(1/12)</f>
        <v>8736.7081080770404</v>
      </c>
      <c r="GF17" s="515">
        <f>GE17*(1+Assumptions!$E$32)^(1/12)</f>
        <v>8756.4817216741394</v>
      </c>
      <c r="GG17" s="515">
        <f>GF17*(1+Assumptions!$E$32)^(1/12)</f>
        <v>8776.3000884883368</v>
      </c>
      <c r="GH17" s="515">
        <f>GG17*(1+Assumptions!$E$32)^(1/12)</f>
        <v>8796.1633098086768</v>
      </c>
      <c r="GI17" s="515">
        <f>GH17*(1+Assumptions!$E$32)^(1/12)</f>
        <v>8816.071487153451</v>
      </c>
      <c r="GJ17" s="515">
        <f>GI17*(1+Assumptions!$E$32)^(1/12)</f>
        <v>8836.0247222707148</v>
      </c>
      <c r="GK17" s="515">
        <f>GJ17*(1+Assumptions!$E$32)^(1/12)</f>
        <v>8856.0231171388077</v>
      </c>
      <c r="GL17" s="515">
        <f>GK17*(1+Assumptions!$E$32)^(1/12)</f>
        <v>8876.0667739668734</v>
      </c>
      <c r="GM17" s="515">
        <f>GL17*(1+Assumptions!$E$32)^(1/12)</f>
        <v>8896.1557951953837</v>
      </c>
      <c r="GN17" s="515">
        <f>GM17*(1+Assumptions!$E$32)^(1/12)</f>
        <v>8916.2902834966644</v>
      </c>
      <c r="GO17" s="515">
        <f>GN17*(1+Assumptions!$E$32)^(1/12)</f>
        <v>8936.4703417754154</v>
      </c>
      <c r="GP17" s="515">
        <f>GO17*(1+Assumptions!$E$32)^(1/12)</f>
        <v>8956.6960731692379</v>
      </c>
      <c r="GQ17" s="515">
        <f>GP17*(1+Assumptions!$E$32)^(1/12)</f>
        <v>8976.9675810491644</v>
      </c>
      <c r="GR17" s="515">
        <f>GQ17*(1+Assumptions!$E$32)^(1/12)</f>
        <v>8997.2849690201838</v>
      </c>
      <c r="GS17" s="515">
        <f>GR17*(1+Assumptions!$E$32)^(1/12)</f>
        <v>9017.6483409217708</v>
      </c>
      <c r="GT17" s="515">
        <f>GS17*(1+Assumptions!$E$32)^(1/12)</f>
        <v>9038.057800828421</v>
      </c>
      <c r="GU17" s="515">
        <f>GT17*(1+Assumptions!$E$32)^(1/12)</f>
        <v>9058.5134530501782</v>
      </c>
      <c r="GV17" s="515">
        <f>GU17*(1+Assumptions!$E$32)^(1/12)</f>
        <v>9079.0154021331673</v>
      </c>
      <c r="GW17" s="515">
        <f>GV17*(1+Assumptions!$E$32)^(1/12)</f>
        <v>9099.5637528601328</v>
      </c>
      <c r="GX17" s="515">
        <f>GW17*(1+Assumptions!$E$32)^(1/12)</f>
        <v>9120.15861025097</v>
      </c>
      <c r="GY17" s="515">
        <f>GX17*(1+Assumptions!$E$32)^(1/12)</f>
        <v>9140.8000795632652</v>
      </c>
      <c r="GZ17" s="515">
        <f>GY17*(1+Assumptions!$E$32)^(1/12)</f>
        <v>9161.4882662928303</v>
      </c>
      <c r="HA17" s="515">
        <f>GZ17*(1+Assumptions!$E$32)^(1/12)</f>
        <v>9182.2232761742471</v>
      </c>
      <c r="HB17" s="515">
        <f>HA17*(1+Assumptions!$E$32)^(1/12)</f>
        <v>9203.0052151813998</v>
      </c>
      <c r="HC17" s="515">
        <f>HB17*(1+Assumptions!$E$32)^(1/12)</f>
        <v>9223.8341895280246</v>
      </c>
      <c r="HD17" s="515">
        <f>HC17*(1+Assumptions!$E$32)^(1/12)</f>
        <v>9244.7103056682463</v>
      </c>
      <c r="HE17" s="515">
        <f>HD17*(1+Assumptions!$E$32)^(1/12)</f>
        <v>9265.6336702971275</v>
      </c>
      <c r="HF17" s="515">
        <f>HE17*(1+Assumptions!$E$32)^(1/12)</f>
        <v>9286.6043903512109</v>
      </c>
      <c r="HG17" s="515">
        <f>HF17*(1+Assumptions!$E$32)^(1/12)</f>
        <v>9307.6225730090664</v>
      </c>
      <c r="HH17" s="515">
        <f>HG17*(1+Assumptions!$E$32)^(1/12)</f>
        <v>9328.6883256918372</v>
      </c>
      <c r="HI17" s="515">
        <f>HH17*(1+Assumptions!$E$32)^(1/12)</f>
        <v>9349.8017560637945</v>
      </c>
      <c r="HJ17" s="515">
        <f>HI17*(1+Assumptions!$E$32)^(1/12)</f>
        <v>9370.9629720328794</v>
      </c>
      <c r="HK17" s="515">
        <f>HJ17*(1+Assumptions!$E$32)^(1/12)</f>
        <v>9392.1720817512632</v>
      </c>
      <c r="HL17" s="515">
        <f>HK17*(1+Assumptions!$E$32)^(1/12)</f>
        <v>9413.4291936158916</v>
      </c>
      <c r="HM17" s="515">
        <f>HL17*(1+Assumptions!$E$32)^(1/12)</f>
        <v>9434.7344162690461</v>
      </c>
      <c r="HN17" s="515">
        <f>HM17*(1+Assumptions!$E$32)^(1/12)</f>
        <v>9456.0878585988958</v>
      </c>
      <c r="HO17" s="515">
        <f>HN17*(1+Assumptions!$E$32)^(1/12)</f>
        <v>9477.4896297400519</v>
      </c>
      <c r="HP17" s="515">
        <f>HO17*(1+Assumptions!$E$32)^(1/12)</f>
        <v>9498.9398390741298</v>
      </c>
      <c r="HQ17" s="515">
        <f>HP17*(1+Assumptions!$E$32)^(1/12)</f>
        <v>9520.4385962303058</v>
      </c>
      <c r="HR17" s="515">
        <f>HQ17*(1+Assumptions!$E$32)^(1/12)</f>
        <v>9541.9860110858754</v>
      </c>
      <c r="HS17" s="515">
        <f>HR17*(1+Assumptions!$E$32)^(1/12)</f>
        <v>9563.5821937668206</v>
      </c>
      <c r="HT17" s="515">
        <f>HS17*(1+Assumptions!$E$32)^(1/12)</f>
        <v>9585.2272546483673</v>
      </c>
      <c r="HU17" s="515">
        <f>HT17*(1+Assumptions!$E$32)^(1/12)</f>
        <v>9606.9213043555519</v>
      </c>
      <c r="HV17" s="515">
        <f>HU17*(1+Assumptions!$E$32)^(1/12)</f>
        <v>9628.6644537637876</v>
      </c>
      <c r="HW17" s="515">
        <f>HV17*(1+Assumptions!$E$32)^(1/12)</f>
        <v>9650.4568139994262</v>
      </c>
      <c r="HX17" s="515">
        <f>HW17*(1+Assumptions!$E$32)^(1/12)</f>
        <v>9672.2984964403331</v>
      </c>
      <c r="HY17" s="515">
        <f>HX17*(1+Assumptions!$E$32)^(1/12)</f>
        <v>9694.1896127164491</v>
      </c>
      <c r="HZ17" s="515">
        <f>HY17*(1+Assumptions!$E$32)^(1/12)</f>
        <v>9716.1302747103691</v>
      </c>
      <c r="IA17" s="515">
        <f>HZ17*(1+Assumptions!$E$32)^(1/12)</f>
        <v>9738.1205945579077</v>
      </c>
      <c r="IB17" s="515">
        <f>IA17*(1+Assumptions!$E$32)^(1/12)</f>
        <v>9760.160684648672</v>
      </c>
      <c r="IC17" s="515">
        <f>IB17*(1+Assumptions!$E$32)^(1/12)</f>
        <v>9782.2506576266424</v>
      </c>
      <c r="ID17" s="515">
        <f>IC17*(1+Assumptions!$E$32)^(1/12)</f>
        <v>9804.3906263907411</v>
      </c>
      <c r="IE17" s="515">
        <f>ID17*(1+Assumptions!$E$32)^(1/12)</f>
        <v>9826.5807040954132</v>
      </c>
      <c r="IF17" s="515">
        <f>IE17*(1+Assumptions!$E$32)^(1/12)</f>
        <v>9848.8210041512029</v>
      </c>
      <c r="IG17" s="515">
        <f>IF17*(1+Assumptions!$E$32)^(1/12)</f>
        <v>9871.1116402253356</v>
      </c>
      <c r="IH17" s="515">
        <f>IG17*(1+Assumptions!$E$32)^(1/12)</f>
        <v>9893.452726242298</v>
      </c>
      <c r="II17" s="515">
        <f>IH17*(1+Assumptions!$E$32)^(1/12)</f>
        <v>9915.844376384417</v>
      </c>
      <c r="IJ17" s="515">
        <f>II17*(1+Assumptions!$E$32)^(1/12)</f>
        <v>9938.2867050924488</v>
      </c>
      <c r="IK17" s="515">
        <f>IJ17*(1+Assumptions!$E$32)^(1/12)</f>
        <v>9960.7798270661588</v>
      </c>
      <c r="IL17" s="515">
        <f>IK17*(1+Assumptions!$E$32)^(1/12)</f>
        <v>9983.3238572649116</v>
      </c>
      <c r="IM17" s="515">
        <f>IL17*(1+Assumptions!$E$32)^(1/12)</f>
        <v>10005.918910908256</v>
      </c>
      <c r="IN17" s="515">
        <f>IM17*(1+Assumptions!$E$32)^(1/12)</f>
        <v>10028.565103476518</v>
      </c>
      <c r="IO17" s="515">
        <f>IN17*(1+Assumptions!$E$32)^(1/12)</f>
        <v>10051.262550711383</v>
      </c>
      <c r="IP17" s="515">
        <f>IO17*(1+Assumptions!$E$32)^(1/12)</f>
        <v>10074.011368616493</v>
      </c>
      <c r="IQ17" s="515">
        <f>IP17*(1+Assumptions!$E$32)^(1/12)</f>
        <v>10096.811673458044</v>
      </c>
      <c r="IR17" s="515">
        <f>IQ17*(1+Assumptions!$E$32)^(1/12)</f>
        <v>10119.663581765368</v>
      </c>
      <c r="IS17" s="515">
        <f>IR17*(1+Assumptions!$E$32)^(1/12)</f>
        <v>10142.567210331539</v>
      </c>
      <c r="IT17" s="515">
        <f>IS17*(1+Assumptions!$E$32)^(1/12)</f>
        <v>10165.522676213968</v>
      </c>
      <c r="IU17" s="515">
        <f>IT17*(1+Assumptions!$E$32)^(1/12)</f>
        <v>10188.530096734996</v>
      </c>
      <c r="IV17" s="515">
        <f>IU17*(1+Assumptions!$E$32)^(1/12)</f>
        <v>10211.589589482497</v>
      </c>
      <c r="IW17" s="515">
        <f>IV17*(1+Assumptions!$E$32)^(1/12)</f>
        <v>10234.701272310484</v>
      </c>
      <c r="IX17" s="515">
        <f>IW17*(1+Assumptions!$E$32)^(1/12)</f>
        <v>10257.865263339701</v>
      </c>
      <c r="IY17" s="515">
        <f>IX17*(1+Assumptions!$E$32)^(1/12)</f>
        <v>10281.081680958239</v>
      </c>
      <c r="IZ17" s="515">
        <f>IY17*(1+Assumptions!$E$32)^(1/12)</f>
        <v>10304.350643822127</v>
      </c>
      <c r="JA17" s="515">
        <f>IZ17*(1+Assumptions!$E$32)^(1/12)</f>
        <v>10327.67227085595</v>
      </c>
      <c r="JB17" s="515">
        <f>JA17*(1+Assumptions!$E$32)^(1/12)</f>
        <v>10351.046681253452</v>
      </c>
      <c r="JC17" s="515">
        <f>JB17*(1+Assumptions!$E$32)^(1/12)</f>
        <v>10374.473994478145</v>
      </c>
      <c r="JD17" s="515">
        <f>JC17*(1+Assumptions!$E$32)^(1/12)</f>
        <v>10397.954330263921</v>
      </c>
      <c r="JE17" s="515">
        <f>JD17*(1+Assumptions!$E$32)^(1/12)</f>
        <v>10421.487808615662</v>
      </c>
      <c r="JF17" s="515">
        <f>JE17*(1+Assumptions!$E$32)^(1/12)</f>
        <v>10445.074549809857</v>
      </c>
      <c r="JG17" s="515">
        <f>JF17*(1+Assumptions!$E$32)^(1/12)</f>
        <v>10468.714674395213</v>
      </c>
      <c r="JH17" s="515">
        <f>JG17*(1+Assumptions!$E$32)^(1/12)</f>
        <v>10492.408303193271</v>
      </c>
      <c r="JI17" s="515">
        <f>JH17*(1+Assumptions!$E$32)^(1/12)</f>
        <v>10516.155557299027</v>
      </c>
      <c r="JJ17" s="515">
        <f>JI17*(1+Assumptions!$E$32)^(1/12)</f>
        <v>10539.956558081549</v>
      </c>
      <c r="JK17" s="515">
        <f>JJ17*(1+Assumptions!$E$32)^(1/12)</f>
        <v>10563.811427184595</v>
      </c>
      <c r="JL17" s="515">
        <f>JK17*(1+Assumptions!$E$32)^(1/12)</f>
        <v>10587.720286527241</v>
      </c>
      <c r="JM17" s="515">
        <f>JL17*(1+Assumptions!$E$32)^(1/12)</f>
        <v>10611.683258304494</v>
      </c>
      <c r="JN17" s="515">
        <f>JM17*(1+Assumptions!$E$32)^(1/12)</f>
        <v>10635.700464987927</v>
      </c>
      <c r="JO17" s="515">
        <f>JN17*(1+Assumptions!$E$32)^(1/12)</f>
        <v>10659.772029326299</v>
      </c>
      <c r="JP17" s="515">
        <f>JO17*(1+Assumptions!$E$32)^(1/12)</f>
        <v>10683.898074346183</v>
      </c>
      <c r="JQ17" s="515">
        <f>JP17*(1+Assumptions!$E$32)^(1/12)</f>
        <v>10708.078723352597</v>
      </c>
      <c r="JR17" s="515">
        <f>JQ17*(1+Assumptions!$E$32)^(1/12)</f>
        <v>10732.314099929632</v>
      </c>
      <c r="JS17" s="515">
        <f>JR17*(1+Assumptions!$E$32)^(1/12)</f>
        <v>10756.604327941084</v>
      </c>
      <c r="JT17" s="515">
        <f>JS17*(1+Assumptions!$E$32)^(1/12)</f>
        <v>10780.949531531089</v>
      </c>
      <c r="JU17" s="515">
        <f>JT17*(1+Assumptions!$E$32)^(1/12)</f>
        <v>10805.349835124754</v>
      </c>
      <c r="JV17" s="515">
        <f>JU17*(1+Assumptions!$E$32)^(1/12)</f>
        <v>10829.805363428795</v>
      </c>
      <c r="JW17" s="515">
        <f>JV17*(1+Assumptions!$E$32)^(1/12)</f>
        <v>10854.316241432176</v>
      </c>
      <c r="JX17" s="515">
        <f>JW17*(1+Assumptions!$E$32)^(1/12)</f>
        <v>10878.882594406743</v>
      </c>
      <c r="JY17" s="515">
        <f>JX17*(1+Assumptions!$E$32)^(1/12)</f>
        <v>10903.504547907871</v>
      </c>
      <c r="JZ17" s="515">
        <f>JY17*(1+Assumptions!$E$32)^(1/12)</f>
        <v>10928.182227775098</v>
      </c>
      <c r="KA17" s="515">
        <f>JZ17*(1+Assumptions!$E$32)^(1/12)</f>
        <v>10952.915760132775</v>
      </c>
      <c r="KB17" s="515">
        <f>KA17*(1+Assumptions!$E$32)^(1/12)</f>
        <v>10977.705271390707</v>
      </c>
      <c r="KC17" s="515">
        <f>KB17*(1+Assumptions!$E$32)^(1/12)</f>
        <v>11002.550888244798</v>
      </c>
      <c r="KD17" s="515">
        <f>KC17*(1+Assumptions!$E$32)^(1/12)</f>
        <v>11027.4527376777</v>
      </c>
      <c r="KE17" s="515">
        <f>KD17*(1+Assumptions!$E$32)^(1/12)</f>
        <v>11052.410946959468</v>
      </c>
      <c r="KF17" s="515">
        <f>KE17*(1+Assumptions!$E$32)^(1/12)</f>
        <v>11077.425643648197</v>
      </c>
      <c r="KG17" s="515">
        <f>KF17*(1+Assumptions!$E$32)^(1/12)</f>
        <v>11102.496955590688</v>
      </c>
      <c r="KH17" s="515">
        <f>KG17*(1+Assumptions!$E$32)^(1/12)</f>
        <v>11127.625010923091</v>
      </c>
      <c r="KI17" s="515">
        <f>KH17*(1+Assumptions!$E$32)^(1/12)</f>
        <v>11152.809938071565</v>
      </c>
      <c r="KJ17" s="515">
        <f>KI17*(1+Assumptions!$E$32)^(1/12)</f>
        <v>11178.051865752934</v>
      </c>
      <c r="KK17" s="515">
        <f>KJ17*(1+Assumptions!$E$32)^(1/12)</f>
        <v>11203.350922975342</v>
      </c>
      <c r="KL17" s="515">
        <f>KK17*(1+Assumptions!$E$32)^(1/12)</f>
        <v>11228.707239038918</v>
      </c>
      <c r="KM17" s="515">
        <f>KL17*(1+Assumptions!$E$32)^(1/12)</f>
        <v>11254.120943536431</v>
      </c>
      <c r="KN17" s="515">
        <f>KM17*(1+Assumptions!$E$32)^(1/12)</f>
        <v>11279.592166353956</v>
      </c>
      <c r="KO17" s="515">
        <f>KN17*(1+Assumptions!$E$32)^(1/12)</f>
        <v>11305.121037671533</v>
      </c>
      <c r="KP17" s="515">
        <f>KO17*(1+Assumptions!$E$32)^(1/12)</f>
        <v>11330.707687963843</v>
      </c>
      <c r="KQ17" s="515">
        <f>KP17*(1+Assumptions!$E$32)^(1/12)</f>
        <v>11356.35224800086</v>
      </c>
      <c r="KR17" s="515">
        <f>KQ17*(1+Assumptions!$E$32)^(1/12)</f>
        <v>11382.054848848529</v>
      </c>
      <c r="KS17" s="515">
        <f>KR17*(1+Assumptions!$E$32)^(1/12)</f>
        <v>11407.815621869438</v>
      </c>
      <c r="KT17" s="515">
        <f>KS17*(1+Assumptions!$E$32)^(1/12)</f>
        <v>11433.634698723483</v>
      </c>
      <c r="KU17" s="515">
        <f>KT17*(1+Assumptions!$E$32)^(1/12)</f>
        <v>11459.512211368539</v>
      </c>
      <c r="KV17" s="515">
        <f>KU17*(1+Assumptions!$E$32)^(1/12)</f>
        <v>11485.448292061146</v>
      </c>
      <c r="KW17" s="515">
        <f>KV17*(1+Assumptions!$E$32)^(1/12)</f>
        <v>11511.443073357172</v>
      </c>
      <c r="KX17" s="515">
        <f>KW17*(1+Assumptions!$E$32)^(1/12)</f>
        <v>11537.496688112496</v>
      </c>
      <c r="KY17" s="515">
        <f>KX17*(1+Assumptions!$E$32)^(1/12)</f>
        <v>11563.609269483692</v>
      </c>
      <c r="KZ17" s="515">
        <f>KY17*(1+Assumptions!$E$32)^(1/12)</f>
        <v>11589.780950928698</v>
      </c>
      <c r="LA17" s="515">
        <f>KZ17*(1+Assumptions!$E$32)^(1/12)</f>
        <v>11616.011866207509</v>
      </c>
      <c r="LB17" s="515">
        <f>LA17*(1+Assumptions!$E$32)^(1/12)</f>
        <v>11642.302149382856</v>
      </c>
      <c r="LC17" s="515">
        <f>LB17*(1+Assumptions!$E$32)^(1/12)</f>
        <v>11668.651934820891</v>
      </c>
      <c r="LD17" s="515">
        <f>LC17*(1+Assumptions!$E$32)^(1/12)</f>
        <v>11695.061357191873</v>
      </c>
      <c r="LE17" s="515">
        <f>LD17*(1+Assumptions!$E$32)^(1/12)</f>
        <v>11721.530551470858</v>
      </c>
      <c r="LF17" s="515">
        <f>LE17*(1+Assumptions!$E$32)^(1/12)</f>
        <v>11748.059652938387</v>
      </c>
      <c r="LG17" s="515">
        <f>LF17*(1+Assumptions!$E$32)^(1/12)</f>
        <v>11774.648797181184</v>
      </c>
      <c r="LH17" s="515">
        <f>LG17*(1+Assumptions!$E$32)^(1/12)</f>
        <v>11801.298120092837</v>
      </c>
      <c r="LI17" s="515">
        <f>LH17*(1+Assumptions!$E$32)^(1/12)</f>
        <v>11828.007757874502</v>
      </c>
      <c r="LJ17" s="515">
        <f>LI17*(1+Assumptions!$E$32)^(1/12)</f>
        <v>11854.777847035599</v>
      </c>
      <c r="LK17" s="515">
        <f>LJ17*(1+Assumptions!$E$32)^(1/12)</f>
        <v>11881.608524394502</v>
      </c>
      <c r="LL17" s="515">
        <f>LK17*(1+Assumptions!$E$32)^(1/12)</f>
        <v>11908.499927079245</v>
      </c>
      <c r="LM17" s="515">
        <f>LL17*(1+Assumptions!$E$32)^(1/12)</f>
        <v>11935.452192528224</v>
      </c>
      <c r="LN17" s="515">
        <f>LM17*(1+Assumptions!$E$32)^(1/12)</f>
        <v>11962.465458490893</v>
      </c>
      <c r="LO17" s="515">
        <f>LN17*(1+Assumptions!$E$32)^(1/12)</f>
        <v>11989.539863028473</v>
      </c>
      <c r="LP17" s="515">
        <f>LO17*(1+Assumptions!$E$32)^(1/12)</f>
        <v>12016.675544514655</v>
      </c>
      <c r="LQ17" s="515">
        <f>LP17*(1+Assumptions!$E$32)^(1/12)</f>
        <v>12043.872641636312</v>
      </c>
      <c r="LR17" s="515">
        <f>LQ17*(1+Assumptions!$E$32)^(1/12)</f>
        <v>12071.131293394199</v>
      </c>
      <c r="LS17" s="515">
        <f>LR17*(1+Assumptions!$E$32)^(1/12)</f>
        <v>12098.451639103672</v>
      </c>
      <c r="LT17" s="515">
        <f>LS17*(1+Assumptions!$E$32)^(1/12)</f>
        <v>12125.833818395395</v>
      </c>
      <c r="LU17" s="515">
        <f>LT17*(1+Assumptions!$E$32)^(1/12)</f>
        <v>12153.277971216055</v>
      </c>
      <c r="LV17" s="515">
        <f>LU17*(1+Assumptions!$E$32)^(1/12)</f>
        <v>12180.784237829082</v>
      </c>
      <c r="LW17" s="515">
        <f>LV17*(1+Assumptions!$E$32)^(1/12)</f>
        <v>12208.352758815356</v>
      </c>
      <c r="LX17" s="515">
        <f>LW17*(1+Assumptions!$E$32)^(1/12)</f>
        <v>12235.98367507393</v>
      </c>
      <c r="LY17" s="515">
        <f>LX17*(1+Assumptions!$E$32)^(1/12)</f>
        <v>12263.677127822757</v>
      </c>
      <c r="LZ17" s="515">
        <f>LY17*(1+Assumptions!$E$32)^(1/12)</f>
        <v>12291.4332585994</v>
      </c>
      <c r="MA17" s="515">
        <f>LZ17*(1+Assumptions!$E$32)^(1/12)</f>
        <v>12319.252209261764</v>
      </c>
      <c r="MB17" s="515">
        <f>MA17*(1+Assumptions!$E$32)^(1/12)</f>
        <v>12347.134121988816</v>
      </c>
      <c r="MC17" s="515">
        <f>MB17*(1+Assumptions!$E$32)^(1/12)</f>
        <v>12375.079139281319</v>
      </c>
      <c r="MD17" s="515">
        <f>MC17*(1+Assumptions!$E$32)^(1/12)</f>
        <v>12403.087403962549</v>
      </c>
      <c r="ME17" s="515">
        <f>MD17*(1+Assumptions!$E$32)^(1/12)</f>
        <v>12431.159059179032</v>
      </c>
      <c r="MF17" s="515">
        <f>ME17*(1+Assumptions!$E$32)^(1/12)</f>
        <v>12459.294248401278</v>
      </c>
      <c r="MG17" s="515">
        <f>MF17*(1+Assumptions!$E$32)^(1/12)</f>
        <v>12487.493115424508</v>
      </c>
      <c r="MH17" s="515">
        <f>MG17*(1+Assumptions!$E$32)^(1/12)</f>
        <v>12515.755804369392</v>
      </c>
      <c r="MI17" s="515">
        <f>MH17*(1+Assumptions!$E$32)^(1/12)</f>
        <v>12544.082459682786</v>
      </c>
      <c r="MJ17" s="515">
        <f>MI17*(1+Assumptions!$E$32)^(1/12)</f>
        <v>12572.473226138471</v>
      </c>
      <c r="MK17" s="515">
        <f>MJ17*(1+Assumptions!$E$32)^(1/12)</f>
        <v>12600.928248837889</v>
      </c>
      <c r="ML17" s="515">
        <f>MK17*(1+Assumptions!$E$32)^(1/12)</f>
        <v>12629.447673210889</v>
      </c>
      <c r="MM17" s="515">
        <f>ML17*(1+Assumptions!$E$32)^(1/12)</f>
        <v>12658.031645016468</v>
      </c>
      <c r="MN17" s="515">
        <f>MM17*(1+Assumptions!$E$32)^(1/12)</f>
        <v>12686.680310343516</v>
      </c>
      <c r="MO17" s="515">
        <f>MN17*(1+Assumptions!$E$32)^(1/12)</f>
        <v>12715.393815611562</v>
      </c>
      <c r="MP17" s="515">
        <f>MO17*(1+Assumptions!$E$32)^(1/12)</f>
        <v>12744.172307571525</v>
      </c>
      <c r="MQ17" s="515">
        <f>MP17*(1+Assumptions!$E$32)^(1/12)</f>
        <v>12773.015933306462</v>
      </c>
      <c r="MR17" s="515">
        <f>MQ17*(1+Assumptions!$E$32)^(1/12)</f>
        <v>12801.924840232319</v>
      </c>
      <c r="MS17" s="515">
        <f>MR17*(1+Assumptions!$E$32)^(1/12)</f>
        <v>12830.899176098688</v>
      </c>
      <c r="MT17" s="515">
        <f>MS17*(1+Assumptions!$E$32)^(1/12)</f>
        <v>12859.939088989557</v>
      </c>
      <c r="MU17" s="515">
        <f>MT17*(1+Assumptions!$E$32)^(1/12)</f>
        <v>12889.04472732407</v>
      </c>
      <c r="MV17" s="515">
        <f>MU17*(1+Assumptions!$E$32)^(1/12)</f>
        <v>12918.216239857287</v>
      </c>
      <c r="MW17" s="515">
        <f>MV17*(1+Assumptions!$E$32)^(1/12)</f>
        <v>12947.45377568094</v>
      </c>
      <c r="MX17" s="515">
        <f>MW17*(1+Assumptions!$E$32)^(1/12)</f>
        <v>12976.757484224199</v>
      </c>
      <c r="MY17" s="515">
        <f>MX17*(1+Assumptions!$E$32)^(1/12)</f>
        <v>13006.127515254431</v>
      </c>
      <c r="MZ17" s="515">
        <f>MY17*(1+Assumptions!$E$32)^(1/12)</f>
        <v>13035.564018877973</v>
      </c>
      <c r="NA17" s="515">
        <f>MZ17*(1+Assumptions!$E$32)^(1/12)</f>
        <v>13065.06714554089</v>
      </c>
      <c r="NB17" s="515">
        <f>NA17*(1+Assumptions!$E$32)^(1/12)</f>
        <v>13094.637046029751</v>
      </c>
      <c r="NC17" s="515">
        <f>NB17*(1+Assumptions!$E$32)^(1/12)</f>
        <v>13124.273871472398</v>
      </c>
      <c r="ND17" s="515">
        <f>NC17*(1+Assumptions!$E$32)^(1/12)</f>
        <v>13153.977773338716</v>
      </c>
      <c r="NE17" s="515">
        <f>ND17*(1+Assumptions!$E$32)^(1/12)</f>
        <v>13183.74890344141</v>
      </c>
      <c r="NF17" s="515">
        <f>NE17*(1+Assumptions!$E$32)^(1/12)</f>
        <v>13213.587413936777</v>
      </c>
      <c r="NG17" s="515">
        <f>NF17*(1+Assumptions!$E$32)^(1/12)</f>
        <v>13243.49345732549</v>
      </c>
      <c r="NH17" s="515">
        <f>NG17*(1+Assumptions!$E$32)^(1/12)</f>
        <v>13273.46718645337</v>
      </c>
      <c r="NI17" s="518">
        <f>NH17*(1+Assumptions!$E$32)^(1/12)</f>
        <v>13303.508754512173</v>
      </c>
    </row>
    <row r="18" spans="1:373" x14ac:dyDescent="0.3">
      <c r="A18" s="470" t="s">
        <v>317</v>
      </c>
      <c r="B18" s="553">
        <f>G8/12</f>
        <v>0</v>
      </c>
      <c r="C18" s="554">
        <f>B18*(1+Assumptions!$E$32)^(1/12)</f>
        <v>0</v>
      </c>
      <c r="D18" s="554">
        <f>C18*(1+Assumptions!$E$32)^(1/12)</f>
        <v>0</v>
      </c>
      <c r="E18" s="554">
        <f>D18*(1+Assumptions!$E$32)^(1/12)</f>
        <v>0</v>
      </c>
      <c r="F18" s="554">
        <f>E18*(1+Assumptions!$E$32)^(1/12)</f>
        <v>0</v>
      </c>
      <c r="G18" s="554">
        <f>F18*(1+Assumptions!$E$32)^(1/12)</f>
        <v>0</v>
      </c>
      <c r="H18" s="554">
        <f>G18*(1+Assumptions!$E$32)^(1/12)</f>
        <v>0</v>
      </c>
      <c r="I18" s="554">
        <f>H18*(1+Assumptions!$E$32)^(1/12)</f>
        <v>0</v>
      </c>
      <c r="J18" s="554">
        <f>I18*(1+Assumptions!$E$32)^(1/12)</f>
        <v>0</v>
      </c>
      <c r="K18" s="554">
        <f>J18*(1+Assumptions!$E$32)^(1/12)</f>
        <v>0</v>
      </c>
      <c r="L18" s="554">
        <f>K18*(1+Assumptions!$E$32)^(1/12)</f>
        <v>0</v>
      </c>
      <c r="M18" s="554">
        <f>L18*(1+Assumptions!$E$32)^(1/12)</f>
        <v>0</v>
      </c>
      <c r="N18" s="554">
        <f>M18*(1+Assumptions!$E$32)^(1/12)</f>
        <v>0</v>
      </c>
      <c r="O18" s="554">
        <f>N18*(1+Assumptions!$E$32)^(1/12)</f>
        <v>0</v>
      </c>
      <c r="P18" s="554">
        <f>O18*(1+Assumptions!$E$32)^(1/12)</f>
        <v>0</v>
      </c>
      <c r="Q18" s="554">
        <f>P18*(1+Assumptions!$E$32)^(1/12)</f>
        <v>0</v>
      </c>
      <c r="R18" s="554">
        <f>Q18*(1+Assumptions!$E$32)^(1/12)</f>
        <v>0</v>
      </c>
      <c r="S18" s="554">
        <f>R18*(1+Assumptions!$E$32)^(1/12)</f>
        <v>0</v>
      </c>
      <c r="T18" s="554">
        <f>S18*(1+Assumptions!$E$32)^(1/12)</f>
        <v>0</v>
      </c>
      <c r="U18" s="554">
        <f>T18*(1+Assumptions!$E$32)^(1/12)</f>
        <v>0</v>
      </c>
      <c r="V18" s="554">
        <f>U18*(1+Assumptions!$E$32)^(1/12)</f>
        <v>0</v>
      </c>
      <c r="W18" s="554">
        <f>V18*(1+Assumptions!$E$32)^(1/12)</f>
        <v>0</v>
      </c>
      <c r="X18" s="554">
        <f>W18*(1+Assumptions!$E$32)^(1/12)</f>
        <v>0</v>
      </c>
      <c r="Y18" s="554">
        <f>X18*(1+Assumptions!$E$32)^(1/12)</f>
        <v>0</v>
      </c>
      <c r="Z18" s="554">
        <f>Y18*(1+Assumptions!$E$32)^(1/12)</f>
        <v>0</v>
      </c>
      <c r="AA18" s="554">
        <f>Z18*(1+Assumptions!$E$32)^(1/12)</f>
        <v>0</v>
      </c>
      <c r="AB18" s="554">
        <f>AA18*(1+Assumptions!$E$32)^(1/12)</f>
        <v>0</v>
      </c>
      <c r="AC18" s="554">
        <f>AB18*(1+Assumptions!$E$32)^(1/12)</f>
        <v>0</v>
      </c>
      <c r="AD18" s="554">
        <f>AC18*(1+Assumptions!$E$32)^(1/12)</f>
        <v>0</v>
      </c>
      <c r="AE18" s="554">
        <f>AD18*(1+Assumptions!$E$32)^(1/12)</f>
        <v>0</v>
      </c>
      <c r="AF18" s="554">
        <f>AE18*(1+Assumptions!$E$32)^(1/12)</f>
        <v>0</v>
      </c>
      <c r="AG18" s="554">
        <f>AF18*(1+Assumptions!$E$32)^(1/12)</f>
        <v>0</v>
      </c>
      <c r="AH18" s="554">
        <f>AG18*(1+Assumptions!$E$32)^(1/12)</f>
        <v>0</v>
      </c>
      <c r="AI18" s="554">
        <f>AH18*(1+Assumptions!$E$32)^(1/12)</f>
        <v>0</v>
      </c>
      <c r="AJ18" s="554">
        <f>AI18*(1+Assumptions!$E$32)^(1/12)</f>
        <v>0</v>
      </c>
      <c r="AK18" s="554">
        <f>AJ18*(1+Assumptions!$E$32)^(1/12)</f>
        <v>0</v>
      </c>
      <c r="AL18" s="554">
        <f>AK18*(1+Assumptions!$E$32)^(1/12)</f>
        <v>0</v>
      </c>
      <c r="AM18" s="554">
        <f>AL18*(1+Assumptions!$E$32)^(1/12)</f>
        <v>0</v>
      </c>
      <c r="AN18" s="554">
        <f>AM18*(1+Assumptions!$E$32)^(1/12)</f>
        <v>0</v>
      </c>
      <c r="AO18" s="554">
        <f>AN18*(1+Assumptions!$E$32)^(1/12)</f>
        <v>0</v>
      </c>
      <c r="AP18" s="554">
        <f>AO18*(1+Assumptions!$E$32)^(1/12)</f>
        <v>0</v>
      </c>
      <c r="AQ18" s="554">
        <f>AP18*(1+Assumptions!$E$32)^(1/12)</f>
        <v>0</v>
      </c>
      <c r="AR18" s="554">
        <f>AQ18*(1+Assumptions!$E$32)^(1/12)</f>
        <v>0</v>
      </c>
      <c r="AS18" s="554">
        <f>AR18*(1+Assumptions!$E$32)^(1/12)</f>
        <v>0</v>
      </c>
      <c r="AT18" s="554">
        <f>AS18*(1+Assumptions!$E$32)^(1/12)</f>
        <v>0</v>
      </c>
      <c r="AU18" s="554">
        <f>AT18*(1+Assumptions!$E$32)^(1/12)</f>
        <v>0</v>
      </c>
      <c r="AV18" s="554">
        <f>AU18*(1+Assumptions!$E$32)^(1/12)</f>
        <v>0</v>
      </c>
      <c r="AW18" s="554">
        <f>AV18*(1+Assumptions!$E$32)^(1/12)</f>
        <v>0</v>
      </c>
      <c r="AX18" s="554">
        <f>AW18*(1+Assumptions!$E$32)^(1/12)</f>
        <v>0</v>
      </c>
      <c r="AY18" s="554">
        <f>AX18*(1+Assumptions!$E$32)^(1/12)</f>
        <v>0</v>
      </c>
      <c r="AZ18" s="554">
        <f>AY18*(1+Assumptions!$E$32)^(1/12)</f>
        <v>0</v>
      </c>
      <c r="BA18" s="554">
        <f>AZ18*(1+Assumptions!$E$32)^(1/12)</f>
        <v>0</v>
      </c>
      <c r="BB18" s="554">
        <f>BA18*(1+Assumptions!$E$32)^(1/12)</f>
        <v>0</v>
      </c>
      <c r="BC18" s="554">
        <f>BB18*(1+Assumptions!$E$32)^(1/12)</f>
        <v>0</v>
      </c>
      <c r="BD18" s="554">
        <f>BC18*(1+Assumptions!$E$32)^(1/12)</f>
        <v>0</v>
      </c>
      <c r="BE18" s="554">
        <f>BD18*(1+Assumptions!$E$32)^(1/12)</f>
        <v>0</v>
      </c>
      <c r="BF18" s="554">
        <f>BE18*(1+Assumptions!$E$32)^(1/12)</f>
        <v>0</v>
      </c>
      <c r="BG18" s="554">
        <f>BF18*(1+Assumptions!$E$32)^(1/12)</f>
        <v>0</v>
      </c>
      <c r="BH18" s="554">
        <f>BG18*(1+Assumptions!$E$32)^(1/12)</f>
        <v>0</v>
      </c>
      <c r="BI18" s="554">
        <f>BH18*(1+Assumptions!$E$32)^(1/12)</f>
        <v>0</v>
      </c>
      <c r="BJ18" s="554">
        <f>BI18*(1+Assumptions!$E$32)^(1/12)</f>
        <v>0</v>
      </c>
      <c r="BK18" s="554">
        <f>BJ18*(1+Assumptions!$E$32)^(1/12)</f>
        <v>0</v>
      </c>
      <c r="BL18" s="554">
        <f>BK18*(1+Assumptions!$E$32)^(1/12)</f>
        <v>0</v>
      </c>
      <c r="BM18" s="554">
        <f>BL18*(1+Assumptions!$E$32)^(1/12)</f>
        <v>0</v>
      </c>
      <c r="BN18" s="554">
        <f>BM18*(1+Assumptions!$E$32)^(1/12)</f>
        <v>0</v>
      </c>
      <c r="BO18" s="554">
        <f>BN18*(1+Assumptions!$E$32)^(1/12)</f>
        <v>0</v>
      </c>
      <c r="BP18" s="554">
        <f>BO18*(1+Assumptions!$E$32)^(1/12)</f>
        <v>0</v>
      </c>
      <c r="BQ18" s="554">
        <f>BP18*(1+Assumptions!$E$32)^(1/12)</f>
        <v>0</v>
      </c>
      <c r="BR18" s="554">
        <f>BQ18*(1+Assumptions!$E$32)^(1/12)</f>
        <v>0</v>
      </c>
      <c r="BS18" s="554">
        <f>BR18*(1+Assumptions!$E$32)^(1/12)</f>
        <v>0</v>
      </c>
      <c r="BT18" s="554">
        <f>BS18*(1+Assumptions!$E$32)^(1/12)</f>
        <v>0</v>
      </c>
      <c r="BU18" s="554">
        <f>BT18*(1+Assumptions!$E$32)^(1/12)</f>
        <v>0</v>
      </c>
      <c r="BV18" s="554">
        <f>BU18*(1+Assumptions!$E$32)^(1/12)</f>
        <v>0</v>
      </c>
      <c r="BW18" s="554">
        <f>BV18*(1+Assumptions!$E$32)^(1/12)</f>
        <v>0</v>
      </c>
      <c r="BX18" s="554">
        <f>BW18*(1+Assumptions!$E$32)^(1/12)</f>
        <v>0</v>
      </c>
      <c r="BY18" s="554">
        <f>BX18*(1+Assumptions!$E$32)^(1/12)</f>
        <v>0</v>
      </c>
      <c r="BZ18" s="554">
        <f>BY18*(1+Assumptions!$E$32)^(1/12)</f>
        <v>0</v>
      </c>
      <c r="CA18" s="554">
        <f>BZ18*(1+Assumptions!$E$32)^(1/12)</f>
        <v>0</v>
      </c>
      <c r="CB18" s="554">
        <f>CA18*(1+Assumptions!$E$32)^(1/12)</f>
        <v>0</v>
      </c>
      <c r="CC18" s="554">
        <f>CB18*(1+Assumptions!$E$32)^(1/12)</f>
        <v>0</v>
      </c>
      <c r="CD18" s="554">
        <f>CC18*(1+Assumptions!$E$32)^(1/12)</f>
        <v>0</v>
      </c>
      <c r="CE18" s="554">
        <f>CD18*(1+Assumptions!$E$32)^(1/12)</f>
        <v>0</v>
      </c>
      <c r="CF18" s="554">
        <f>CE18*(1+Assumptions!$E$32)^(1/12)</f>
        <v>0</v>
      </c>
      <c r="CG18" s="554">
        <f>CF18*(1+Assumptions!$E$32)^(1/12)</f>
        <v>0</v>
      </c>
      <c r="CH18" s="554">
        <f>CG18*(1+Assumptions!$E$32)^(1/12)</f>
        <v>0</v>
      </c>
      <c r="CI18" s="554">
        <f>CH18*(1+Assumptions!$E$32)^(1/12)</f>
        <v>0</v>
      </c>
      <c r="CJ18" s="554">
        <f>CI18*(1+Assumptions!$E$32)^(1/12)</f>
        <v>0</v>
      </c>
      <c r="CK18" s="554">
        <f>CJ18*(1+Assumptions!$E$32)^(1/12)</f>
        <v>0</v>
      </c>
      <c r="CL18" s="554">
        <f>CK18*(1+Assumptions!$E$32)^(1/12)</f>
        <v>0</v>
      </c>
      <c r="CM18" s="554">
        <f>CL18*(1+Assumptions!$E$32)^(1/12)</f>
        <v>0</v>
      </c>
      <c r="CN18" s="554">
        <f>CM18*(1+Assumptions!$E$32)^(1/12)</f>
        <v>0</v>
      </c>
      <c r="CO18" s="554">
        <f>CN18*(1+Assumptions!$E$32)^(1/12)</f>
        <v>0</v>
      </c>
      <c r="CP18" s="554">
        <f>CO18*(1+Assumptions!$E$32)^(1/12)</f>
        <v>0</v>
      </c>
      <c r="CQ18" s="554">
        <f>CP18*(1+Assumptions!$E$32)^(1/12)</f>
        <v>0</v>
      </c>
      <c r="CR18" s="554">
        <f>CQ18*(1+Assumptions!$E$32)^(1/12)</f>
        <v>0</v>
      </c>
      <c r="CS18" s="554">
        <f>CR18*(1+Assumptions!$E$32)^(1/12)</f>
        <v>0</v>
      </c>
      <c r="CT18" s="554">
        <f>CS18*(1+Assumptions!$E$32)^(1/12)</f>
        <v>0</v>
      </c>
      <c r="CU18" s="554">
        <f>CT18*(1+Assumptions!$E$32)^(1/12)</f>
        <v>0</v>
      </c>
      <c r="CV18" s="554">
        <f>CU18*(1+Assumptions!$E$32)^(1/12)</f>
        <v>0</v>
      </c>
      <c r="CW18" s="554">
        <f>CV18*(1+Assumptions!$E$32)^(1/12)</f>
        <v>0</v>
      </c>
      <c r="CX18" s="554">
        <f>CW18*(1+Assumptions!$E$32)^(1/12)</f>
        <v>0</v>
      </c>
      <c r="CY18" s="554">
        <f>CX18*(1+Assumptions!$E$32)^(1/12)</f>
        <v>0</v>
      </c>
      <c r="CZ18" s="554">
        <f>CY18*(1+Assumptions!$E$32)^(1/12)</f>
        <v>0</v>
      </c>
      <c r="DA18" s="554">
        <f>CZ18*(1+Assumptions!$E$32)^(1/12)</f>
        <v>0</v>
      </c>
      <c r="DB18" s="554">
        <f>DA18*(1+Assumptions!$E$32)^(1/12)</f>
        <v>0</v>
      </c>
      <c r="DC18" s="554">
        <f>DB18*(1+Assumptions!$E$32)^(1/12)</f>
        <v>0</v>
      </c>
      <c r="DD18" s="554">
        <f>DC18*(1+Assumptions!$E$32)^(1/12)</f>
        <v>0</v>
      </c>
      <c r="DE18" s="554">
        <f>DD18*(1+Assumptions!$E$32)^(1/12)</f>
        <v>0</v>
      </c>
      <c r="DF18" s="554">
        <f>DE18*(1+Assumptions!$E$32)^(1/12)</f>
        <v>0</v>
      </c>
      <c r="DG18" s="554">
        <f>DF18*(1+Assumptions!$E$32)^(1/12)</f>
        <v>0</v>
      </c>
      <c r="DH18" s="554">
        <f>DG18*(1+Assumptions!$E$32)^(1/12)</f>
        <v>0</v>
      </c>
      <c r="DI18" s="554">
        <f>DH18*(1+Assumptions!$E$32)^(1/12)</f>
        <v>0</v>
      </c>
      <c r="DJ18" s="554">
        <f>DI18*(1+Assumptions!$E$32)^(1/12)</f>
        <v>0</v>
      </c>
      <c r="DK18" s="554">
        <f>DJ18*(1+Assumptions!$E$32)^(1/12)</f>
        <v>0</v>
      </c>
      <c r="DL18" s="554">
        <f>DK18*(1+Assumptions!$E$32)^(1/12)</f>
        <v>0</v>
      </c>
      <c r="DM18" s="554">
        <f>DL18*(1+Assumptions!$E$32)^(1/12)</f>
        <v>0</v>
      </c>
      <c r="DN18" s="554">
        <f>DM18*(1+Assumptions!$E$32)^(1/12)</f>
        <v>0</v>
      </c>
      <c r="DO18" s="554">
        <f>DN18*(1+Assumptions!$E$32)^(1/12)</f>
        <v>0</v>
      </c>
      <c r="DP18" s="554">
        <f>DO18*(1+Assumptions!$E$32)^(1/12)</f>
        <v>0</v>
      </c>
      <c r="DQ18" s="554">
        <f>DP18*(1+Assumptions!$E$32)^(1/12)</f>
        <v>0</v>
      </c>
      <c r="DR18" s="554">
        <f>DQ18*(1+Assumptions!$E$32)^(1/12)</f>
        <v>0</v>
      </c>
      <c r="DS18" s="554">
        <f>DR18*(1+Assumptions!$E$32)^(1/12)</f>
        <v>0</v>
      </c>
      <c r="DT18" s="554">
        <f>DS18*(1+Assumptions!$E$32)^(1/12)</f>
        <v>0</v>
      </c>
      <c r="DU18" s="554">
        <f>DT18*(1+Assumptions!$E$32)^(1/12)</f>
        <v>0</v>
      </c>
      <c r="DV18" s="554">
        <f>DU18*(1+Assumptions!$E$32)^(1/12)</f>
        <v>0</v>
      </c>
      <c r="DW18" s="554">
        <f>DV18*(1+Assumptions!$E$32)^(1/12)</f>
        <v>0</v>
      </c>
      <c r="DX18" s="554">
        <f>DW18*(1+Assumptions!$E$32)^(1/12)</f>
        <v>0</v>
      </c>
      <c r="DY18" s="554">
        <f>DX18*(1+Assumptions!$E$32)^(1/12)</f>
        <v>0</v>
      </c>
      <c r="DZ18" s="554">
        <f>DY18*(1+Assumptions!$E$32)^(1/12)</f>
        <v>0</v>
      </c>
      <c r="EA18" s="554">
        <f>DZ18*(1+Assumptions!$E$32)^(1/12)</f>
        <v>0</v>
      </c>
      <c r="EB18" s="554">
        <f>EA18*(1+Assumptions!$E$32)^(1/12)</f>
        <v>0</v>
      </c>
      <c r="EC18" s="554">
        <f>EB18*(1+Assumptions!$E$32)^(1/12)</f>
        <v>0</v>
      </c>
      <c r="ED18" s="554">
        <f>EC18*(1+Assumptions!$E$32)^(1/12)</f>
        <v>0</v>
      </c>
      <c r="EE18" s="554">
        <f>ED18*(1+Assumptions!$E$32)^(1/12)</f>
        <v>0</v>
      </c>
      <c r="EF18" s="554">
        <f>EE18*(1+Assumptions!$E$32)^(1/12)</f>
        <v>0</v>
      </c>
      <c r="EG18" s="554">
        <f>EF18*(1+Assumptions!$E$32)^(1/12)</f>
        <v>0</v>
      </c>
      <c r="EH18" s="554">
        <f>EG18*(1+Assumptions!$E$32)^(1/12)</f>
        <v>0</v>
      </c>
      <c r="EI18" s="554">
        <f>EH18*(1+Assumptions!$E$32)^(1/12)</f>
        <v>0</v>
      </c>
      <c r="EJ18" s="554">
        <f>EI18*(1+Assumptions!$E$32)^(1/12)</f>
        <v>0</v>
      </c>
      <c r="EK18" s="554">
        <f>EJ18*(1+Assumptions!$E$32)^(1/12)</f>
        <v>0</v>
      </c>
      <c r="EL18" s="554">
        <f>EK18*(1+Assumptions!$E$32)^(1/12)</f>
        <v>0</v>
      </c>
      <c r="EM18" s="554">
        <f>EL18*(1+Assumptions!$E$32)^(1/12)</f>
        <v>0</v>
      </c>
      <c r="EN18" s="554">
        <f>EM18*(1+Assumptions!$E$32)^(1/12)</f>
        <v>0</v>
      </c>
      <c r="EO18" s="554">
        <f>EN18*(1+Assumptions!$E$32)^(1/12)</f>
        <v>0</v>
      </c>
      <c r="EP18" s="554">
        <f>EO18*(1+Assumptions!$E$32)^(1/12)</f>
        <v>0</v>
      </c>
      <c r="EQ18" s="554">
        <f>EP18*(1+Assumptions!$E$32)^(1/12)</f>
        <v>0</v>
      </c>
      <c r="ER18" s="554">
        <f>EQ18*(1+Assumptions!$E$32)^(1/12)</f>
        <v>0</v>
      </c>
      <c r="ES18" s="554">
        <f>ER18*(1+Assumptions!$E$32)^(1/12)</f>
        <v>0</v>
      </c>
      <c r="ET18" s="554">
        <f>ES18*(1+Assumptions!$E$32)^(1/12)</f>
        <v>0</v>
      </c>
      <c r="EU18" s="554">
        <f>ET18*(1+Assumptions!$E$32)^(1/12)</f>
        <v>0</v>
      </c>
      <c r="EV18" s="554">
        <f>EU18*(1+Assumptions!$E$32)^(1/12)</f>
        <v>0</v>
      </c>
      <c r="EW18" s="554">
        <f>EV18*(1+Assumptions!$E$32)^(1/12)</f>
        <v>0</v>
      </c>
      <c r="EX18" s="554">
        <f>EW18*(1+Assumptions!$E$32)^(1/12)</f>
        <v>0</v>
      </c>
      <c r="EY18" s="554">
        <f>EX18*(1+Assumptions!$E$32)^(1/12)</f>
        <v>0</v>
      </c>
      <c r="EZ18" s="554">
        <f>EY18*(1+Assumptions!$E$32)^(1/12)</f>
        <v>0</v>
      </c>
      <c r="FA18" s="554">
        <f>EZ18*(1+Assumptions!$E$32)^(1/12)</f>
        <v>0</v>
      </c>
      <c r="FB18" s="554">
        <f>FA18*(1+Assumptions!$E$32)^(1/12)</f>
        <v>0</v>
      </c>
      <c r="FC18" s="554">
        <f>FB18*(1+Assumptions!$E$32)^(1/12)</f>
        <v>0</v>
      </c>
      <c r="FD18" s="554">
        <f>FC18*(1+Assumptions!$E$32)^(1/12)</f>
        <v>0</v>
      </c>
      <c r="FE18" s="554">
        <f>FD18*(1+Assumptions!$E$32)^(1/12)</f>
        <v>0</v>
      </c>
      <c r="FF18" s="554">
        <f>FE18*(1+Assumptions!$E$32)^(1/12)</f>
        <v>0</v>
      </c>
      <c r="FG18" s="554">
        <f>FF18*(1+Assumptions!$E$32)^(1/12)</f>
        <v>0</v>
      </c>
      <c r="FH18" s="554">
        <f>FG18*(1+Assumptions!$E$32)^(1/12)</f>
        <v>0</v>
      </c>
      <c r="FI18" s="554">
        <f>FH18*(1+Assumptions!$E$32)^(1/12)</f>
        <v>0</v>
      </c>
      <c r="FJ18" s="554">
        <f>FI18*(1+Assumptions!$E$32)^(1/12)</f>
        <v>0</v>
      </c>
      <c r="FK18" s="554">
        <f>FJ18*(1+Assumptions!$E$32)^(1/12)</f>
        <v>0</v>
      </c>
      <c r="FL18" s="554">
        <f>FK18*(1+Assumptions!$E$32)^(1/12)</f>
        <v>0</v>
      </c>
      <c r="FM18" s="554">
        <f>FL18*(1+Assumptions!$E$32)^(1/12)</f>
        <v>0</v>
      </c>
      <c r="FN18" s="554">
        <f>FM18*(1+Assumptions!$E$32)^(1/12)</f>
        <v>0</v>
      </c>
      <c r="FO18" s="554">
        <f>FN18*(1+Assumptions!$E$32)^(1/12)</f>
        <v>0</v>
      </c>
      <c r="FP18" s="554">
        <f>FO18*(1+Assumptions!$E$32)^(1/12)</f>
        <v>0</v>
      </c>
      <c r="FQ18" s="554">
        <f>FP18*(1+Assumptions!$E$32)^(1/12)</f>
        <v>0</v>
      </c>
      <c r="FR18" s="554">
        <f>FQ18*(1+Assumptions!$E$32)^(1/12)</f>
        <v>0</v>
      </c>
      <c r="FS18" s="554">
        <f>FR18*(1+Assumptions!$E$32)^(1/12)</f>
        <v>0</v>
      </c>
      <c r="FT18" s="554">
        <f>FS18*(1+Assumptions!$E$32)^(1/12)</f>
        <v>0</v>
      </c>
      <c r="FU18" s="554">
        <f>FT18*(1+Assumptions!$E$32)^(1/12)</f>
        <v>0</v>
      </c>
      <c r="FV18" s="554">
        <f>FU18*(1+Assumptions!$E$32)^(1/12)</f>
        <v>0</v>
      </c>
      <c r="FW18" s="554">
        <f>FV18*(1+Assumptions!$E$32)^(1/12)</f>
        <v>0</v>
      </c>
      <c r="FX18" s="554">
        <f>FW18*(1+Assumptions!$E$32)^(1/12)</f>
        <v>0</v>
      </c>
      <c r="FY18" s="554">
        <f>FX18*(1+Assumptions!$E$32)^(1/12)</f>
        <v>0</v>
      </c>
      <c r="FZ18" s="554">
        <f>FY18*(1+Assumptions!$E$32)^(1/12)</f>
        <v>0</v>
      </c>
      <c r="GA18" s="554">
        <f>FZ18*(1+Assumptions!$E$32)^(1/12)</f>
        <v>0</v>
      </c>
      <c r="GB18" s="554">
        <f>GA18*(1+Assumptions!$E$32)^(1/12)</f>
        <v>0</v>
      </c>
      <c r="GC18" s="554">
        <f>GB18*(1+Assumptions!$E$32)^(1/12)</f>
        <v>0</v>
      </c>
      <c r="GD18" s="554">
        <f>GC18*(1+Assumptions!$E$32)^(1/12)</f>
        <v>0</v>
      </c>
      <c r="GE18" s="554">
        <f>GD18*(1+Assumptions!$E$32)^(1/12)</f>
        <v>0</v>
      </c>
      <c r="GF18" s="554">
        <f>GE18*(1+Assumptions!$E$32)^(1/12)</f>
        <v>0</v>
      </c>
      <c r="GG18" s="554">
        <f>GF18*(1+Assumptions!$E$32)^(1/12)</f>
        <v>0</v>
      </c>
      <c r="GH18" s="554">
        <f>GG18*(1+Assumptions!$E$32)^(1/12)</f>
        <v>0</v>
      </c>
      <c r="GI18" s="554">
        <f>GH18*(1+Assumptions!$E$32)^(1/12)</f>
        <v>0</v>
      </c>
      <c r="GJ18" s="554">
        <f>GI18*(1+Assumptions!$E$32)^(1/12)</f>
        <v>0</v>
      </c>
      <c r="GK18" s="554">
        <f>GJ18*(1+Assumptions!$E$32)^(1/12)</f>
        <v>0</v>
      </c>
      <c r="GL18" s="554">
        <f>GK18*(1+Assumptions!$E$32)^(1/12)</f>
        <v>0</v>
      </c>
      <c r="GM18" s="554">
        <f>GL18*(1+Assumptions!$E$32)^(1/12)</f>
        <v>0</v>
      </c>
      <c r="GN18" s="554">
        <f>GM18*(1+Assumptions!$E$32)^(1/12)</f>
        <v>0</v>
      </c>
      <c r="GO18" s="554">
        <f>GN18*(1+Assumptions!$E$32)^(1/12)</f>
        <v>0</v>
      </c>
      <c r="GP18" s="554">
        <f>GO18*(1+Assumptions!$E$32)^(1/12)</f>
        <v>0</v>
      </c>
      <c r="GQ18" s="554">
        <f>GP18*(1+Assumptions!$E$32)^(1/12)</f>
        <v>0</v>
      </c>
      <c r="GR18" s="554">
        <f>GQ18*(1+Assumptions!$E$32)^(1/12)</f>
        <v>0</v>
      </c>
      <c r="GS18" s="554">
        <f>GR18*(1+Assumptions!$E$32)^(1/12)</f>
        <v>0</v>
      </c>
      <c r="GT18" s="554">
        <f>GS18*(1+Assumptions!$E$32)^(1/12)</f>
        <v>0</v>
      </c>
      <c r="GU18" s="554">
        <f>GT18*(1+Assumptions!$E$32)^(1/12)</f>
        <v>0</v>
      </c>
      <c r="GV18" s="554">
        <f>GU18*(1+Assumptions!$E$32)^(1/12)</f>
        <v>0</v>
      </c>
      <c r="GW18" s="554">
        <f>GV18*(1+Assumptions!$E$32)^(1/12)</f>
        <v>0</v>
      </c>
      <c r="GX18" s="554">
        <f>GW18*(1+Assumptions!$E$32)^(1/12)</f>
        <v>0</v>
      </c>
      <c r="GY18" s="554">
        <f>GX18*(1+Assumptions!$E$32)^(1/12)</f>
        <v>0</v>
      </c>
      <c r="GZ18" s="554">
        <f>GY18*(1+Assumptions!$E$32)^(1/12)</f>
        <v>0</v>
      </c>
      <c r="HA18" s="554">
        <f>GZ18*(1+Assumptions!$E$32)^(1/12)</f>
        <v>0</v>
      </c>
      <c r="HB18" s="554">
        <f>HA18*(1+Assumptions!$E$32)^(1/12)</f>
        <v>0</v>
      </c>
      <c r="HC18" s="554">
        <f>HB18*(1+Assumptions!$E$32)^(1/12)</f>
        <v>0</v>
      </c>
      <c r="HD18" s="554">
        <f>HC18*(1+Assumptions!$E$32)^(1/12)</f>
        <v>0</v>
      </c>
      <c r="HE18" s="554">
        <f>HD18*(1+Assumptions!$E$32)^(1/12)</f>
        <v>0</v>
      </c>
      <c r="HF18" s="554">
        <f>HE18*(1+Assumptions!$E$32)^(1/12)</f>
        <v>0</v>
      </c>
      <c r="HG18" s="554">
        <f>HF18*(1+Assumptions!$E$32)^(1/12)</f>
        <v>0</v>
      </c>
      <c r="HH18" s="554">
        <f>HG18*(1+Assumptions!$E$32)^(1/12)</f>
        <v>0</v>
      </c>
      <c r="HI18" s="554">
        <f>HH18*(1+Assumptions!$E$32)^(1/12)</f>
        <v>0</v>
      </c>
      <c r="HJ18" s="554">
        <f>HI18*(1+Assumptions!$E$32)^(1/12)</f>
        <v>0</v>
      </c>
      <c r="HK18" s="554">
        <f>HJ18*(1+Assumptions!$E$32)^(1/12)</f>
        <v>0</v>
      </c>
      <c r="HL18" s="554">
        <f>HK18*(1+Assumptions!$E$32)^(1/12)</f>
        <v>0</v>
      </c>
      <c r="HM18" s="554">
        <f>HL18*(1+Assumptions!$E$32)^(1/12)</f>
        <v>0</v>
      </c>
      <c r="HN18" s="554">
        <f>HM18*(1+Assumptions!$E$32)^(1/12)</f>
        <v>0</v>
      </c>
      <c r="HO18" s="554">
        <f>HN18*(1+Assumptions!$E$32)^(1/12)</f>
        <v>0</v>
      </c>
      <c r="HP18" s="554">
        <f>HO18*(1+Assumptions!$E$32)^(1/12)</f>
        <v>0</v>
      </c>
      <c r="HQ18" s="554">
        <f>HP18*(1+Assumptions!$E$32)^(1/12)</f>
        <v>0</v>
      </c>
      <c r="HR18" s="554">
        <f>HQ18*(1+Assumptions!$E$32)^(1/12)</f>
        <v>0</v>
      </c>
      <c r="HS18" s="554">
        <f>HR18*(1+Assumptions!$E$32)^(1/12)</f>
        <v>0</v>
      </c>
      <c r="HT18" s="554">
        <f>HS18*(1+Assumptions!$E$32)^(1/12)</f>
        <v>0</v>
      </c>
      <c r="HU18" s="554">
        <f>HT18*(1+Assumptions!$E$32)^(1/12)</f>
        <v>0</v>
      </c>
      <c r="HV18" s="554">
        <f>HU18*(1+Assumptions!$E$32)^(1/12)</f>
        <v>0</v>
      </c>
      <c r="HW18" s="554">
        <f>HV18*(1+Assumptions!$E$32)^(1/12)</f>
        <v>0</v>
      </c>
      <c r="HX18" s="554">
        <f>HW18*(1+Assumptions!$E$32)^(1/12)</f>
        <v>0</v>
      </c>
      <c r="HY18" s="554">
        <f>HX18*(1+Assumptions!$E$32)^(1/12)</f>
        <v>0</v>
      </c>
      <c r="HZ18" s="554">
        <f>HY18*(1+Assumptions!$E$32)^(1/12)</f>
        <v>0</v>
      </c>
      <c r="IA18" s="554">
        <f>HZ18*(1+Assumptions!$E$32)^(1/12)</f>
        <v>0</v>
      </c>
      <c r="IB18" s="554">
        <f>IA18*(1+Assumptions!$E$32)^(1/12)</f>
        <v>0</v>
      </c>
      <c r="IC18" s="554">
        <f>IB18*(1+Assumptions!$E$32)^(1/12)</f>
        <v>0</v>
      </c>
      <c r="ID18" s="554">
        <f>IC18*(1+Assumptions!$E$32)^(1/12)</f>
        <v>0</v>
      </c>
      <c r="IE18" s="554">
        <f>ID18*(1+Assumptions!$E$32)^(1/12)</f>
        <v>0</v>
      </c>
      <c r="IF18" s="554">
        <f>IE18*(1+Assumptions!$E$32)^(1/12)</f>
        <v>0</v>
      </c>
      <c r="IG18" s="554">
        <f>IF18*(1+Assumptions!$E$32)^(1/12)</f>
        <v>0</v>
      </c>
      <c r="IH18" s="554">
        <f>IG18*(1+Assumptions!$E$32)^(1/12)</f>
        <v>0</v>
      </c>
      <c r="II18" s="554">
        <f>IH18*(1+Assumptions!$E$32)^(1/12)</f>
        <v>0</v>
      </c>
      <c r="IJ18" s="554">
        <f>II18*(1+Assumptions!$E$32)^(1/12)</f>
        <v>0</v>
      </c>
      <c r="IK18" s="554">
        <f>IJ18*(1+Assumptions!$E$32)^(1/12)</f>
        <v>0</v>
      </c>
      <c r="IL18" s="554">
        <f>IK18*(1+Assumptions!$E$32)^(1/12)</f>
        <v>0</v>
      </c>
      <c r="IM18" s="554">
        <f>IL18*(1+Assumptions!$E$32)^(1/12)</f>
        <v>0</v>
      </c>
      <c r="IN18" s="554">
        <f>IM18*(1+Assumptions!$E$32)^(1/12)</f>
        <v>0</v>
      </c>
      <c r="IO18" s="554">
        <f>IN18*(1+Assumptions!$E$32)^(1/12)</f>
        <v>0</v>
      </c>
      <c r="IP18" s="554">
        <f>IO18*(1+Assumptions!$E$32)^(1/12)</f>
        <v>0</v>
      </c>
      <c r="IQ18" s="554">
        <f>IP18*(1+Assumptions!$E$32)^(1/12)</f>
        <v>0</v>
      </c>
      <c r="IR18" s="554">
        <f>IQ18*(1+Assumptions!$E$32)^(1/12)</f>
        <v>0</v>
      </c>
      <c r="IS18" s="554">
        <f>IR18*(1+Assumptions!$E$32)^(1/12)</f>
        <v>0</v>
      </c>
      <c r="IT18" s="554">
        <f>IS18*(1+Assumptions!$E$32)^(1/12)</f>
        <v>0</v>
      </c>
      <c r="IU18" s="554">
        <f>IT18*(1+Assumptions!$E$32)^(1/12)</f>
        <v>0</v>
      </c>
      <c r="IV18" s="554">
        <f>IU18*(1+Assumptions!$E$32)^(1/12)</f>
        <v>0</v>
      </c>
      <c r="IW18" s="554">
        <f>IV18*(1+Assumptions!$E$32)^(1/12)</f>
        <v>0</v>
      </c>
      <c r="IX18" s="554">
        <f>IW18*(1+Assumptions!$E$32)^(1/12)</f>
        <v>0</v>
      </c>
      <c r="IY18" s="554">
        <f>IX18*(1+Assumptions!$E$32)^(1/12)</f>
        <v>0</v>
      </c>
      <c r="IZ18" s="554">
        <f>IY18*(1+Assumptions!$E$32)^(1/12)</f>
        <v>0</v>
      </c>
      <c r="JA18" s="554">
        <f>IZ18*(1+Assumptions!$E$32)^(1/12)</f>
        <v>0</v>
      </c>
      <c r="JB18" s="554">
        <f>JA18*(1+Assumptions!$E$32)^(1/12)</f>
        <v>0</v>
      </c>
      <c r="JC18" s="554">
        <f>JB18*(1+Assumptions!$E$32)^(1/12)</f>
        <v>0</v>
      </c>
      <c r="JD18" s="554">
        <f>JC18*(1+Assumptions!$E$32)^(1/12)</f>
        <v>0</v>
      </c>
      <c r="JE18" s="554">
        <f>JD18*(1+Assumptions!$E$32)^(1/12)</f>
        <v>0</v>
      </c>
      <c r="JF18" s="554">
        <f>JE18*(1+Assumptions!$E$32)^(1/12)</f>
        <v>0</v>
      </c>
      <c r="JG18" s="554">
        <f>JF18*(1+Assumptions!$E$32)^(1/12)</f>
        <v>0</v>
      </c>
      <c r="JH18" s="554">
        <f>JG18*(1+Assumptions!$E$32)^(1/12)</f>
        <v>0</v>
      </c>
      <c r="JI18" s="554">
        <f>JH18*(1+Assumptions!$E$32)^(1/12)</f>
        <v>0</v>
      </c>
      <c r="JJ18" s="554">
        <f>JI18*(1+Assumptions!$E$32)^(1/12)</f>
        <v>0</v>
      </c>
      <c r="JK18" s="554">
        <f>JJ18*(1+Assumptions!$E$32)^(1/12)</f>
        <v>0</v>
      </c>
      <c r="JL18" s="554">
        <f>JK18*(1+Assumptions!$E$32)^(1/12)</f>
        <v>0</v>
      </c>
      <c r="JM18" s="554">
        <f>JL18*(1+Assumptions!$E$32)^(1/12)</f>
        <v>0</v>
      </c>
      <c r="JN18" s="554">
        <f>JM18*(1+Assumptions!$E$32)^(1/12)</f>
        <v>0</v>
      </c>
      <c r="JO18" s="554">
        <f>JN18*(1+Assumptions!$E$32)^(1/12)</f>
        <v>0</v>
      </c>
      <c r="JP18" s="554">
        <f>JO18*(1+Assumptions!$E$32)^(1/12)</f>
        <v>0</v>
      </c>
      <c r="JQ18" s="554">
        <f>JP18*(1+Assumptions!$E$32)^(1/12)</f>
        <v>0</v>
      </c>
      <c r="JR18" s="554">
        <f>JQ18*(1+Assumptions!$E$32)^(1/12)</f>
        <v>0</v>
      </c>
      <c r="JS18" s="554">
        <f>JR18*(1+Assumptions!$E$32)^(1/12)</f>
        <v>0</v>
      </c>
      <c r="JT18" s="554">
        <f>JS18*(1+Assumptions!$E$32)^(1/12)</f>
        <v>0</v>
      </c>
      <c r="JU18" s="554">
        <f>JT18*(1+Assumptions!$E$32)^(1/12)</f>
        <v>0</v>
      </c>
      <c r="JV18" s="554">
        <f>JU18*(1+Assumptions!$E$32)^(1/12)</f>
        <v>0</v>
      </c>
      <c r="JW18" s="554">
        <f>JV18*(1+Assumptions!$E$32)^(1/12)</f>
        <v>0</v>
      </c>
      <c r="JX18" s="554">
        <f>JW18*(1+Assumptions!$E$32)^(1/12)</f>
        <v>0</v>
      </c>
      <c r="JY18" s="554">
        <f>JX18*(1+Assumptions!$E$32)^(1/12)</f>
        <v>0</v>
      </c>
      <c r="JZ18" s="554">
        <f>JY18*(1+Assumptions!$E$32)^(1/12)</f>
        <v>0</v>
      </c>
      <c r="KA18" s="554">
        <f>JZ18*(1+Assumptions!$E$32)^(1/12)</f>
        <v>0</v>
      </c>
      <c r="KB18" s="554">
        <f>KA18*(1+Assumptions!$E$32)^(1/12)</f>
        <v>0</v>
      </c>
      <c r="KC18" s="554">
        <f>KB18*(1+Assumptions!$E$32)^(1/12)</f>
        <v>0</v>
      </c>
      <c r="KD18" s="554">
        <f>KC18*(1+Assumptions!$E$32)^(1/12)</f>
        <v>0</v>
      </c>
      <c r="KE18" s="554">
        <f>KD18*(1+Assumptions!$E$32)^(1/12)</f>
        <v>0</v>
      </c>
      <c r="KF18" s="554">
        <f>KE18*(1+Assumptions!$E$32)^(1/12)</f>
        <v>0</v>
      </c>
      <c r="KG18" s="554">
        <f>KF18*(1+Assumptions!$E$32)^(1/12)</f>
        <v>0</v>
      </c>
      <c r="KH18" s="554">
        <f>KG18*(1+Assumptions!$E$32)^(1/12)</f>
        <v>0</v>
      </c>
      <c r="KI18" s="554">
        <f>KH18*(1+Assumptions!$E$32)^(1/12)</f>
        <v>0</v>
      </c>
      <c r="KJ18" s="554">
        <f>KI18*(1+Assumptions!$E$32)^(1/12)</f>
        <v>0</v>
      </c>
      <c r="KK18" s="554">
        <f>KJ18*(1+Assumptions!$E$32)^(1/12)</f>
        <v>0</v>
      </c>
      <c r="KL18" s="554">
        <f>KK18*(1+Assumptions!$E$32)^(1/12)</f>
        <v>0</v>
      </c>
      <c r="KM18" s="554">
        <f>KL18*(1+Assumptions!$E$32)^(1/12)</f>
        <v>0</v>
      </c>
      <c r="KN18" s="554">
        <f>KM18*(1+Assumptions!$E$32)^(1/12)</f>
        <v>0</v>
      </c>
      <c r="KO18" s="554">
        <f>KN18*(1+Assumptions!$E$32)^(1/12)</f>
        <v>0</v>
      </c>
      <c r="KP18" s="554">
        <f>KO18*(1+Assumptions!$E$32)^(1/12)</f>
        <v>0</v>
      </c>
      <c r="KQ18" s="554">
        <f>KP18*(1+Assumptions!$E$32)^(1/12)</f>
        <v>0</v>
      </c>
      <c r="KR18" s="554">
        <f>KQ18*(1+Assumptions!$E$32)^(1/12)</f>
        <v>0</v>
      </c>
      <c r="KS18" s="554">
        <f>KR18*(1+Assumptions!$E$32)^(1/12)</f>
        <v>0</v>
      </c>
      <c r="KT18" s="554">
        <f>KS18*(1+Assumptions!$E$32)^(1/12)</f>
        <v>0</v>
      </c>
      <c r="KU18" s="554">
        <f>KT18*(1+Assumptions!$E$32)^(1/12)</f>
        <v>0</v>
      </c>
      <c r="KV18" s="554">
        <f>KU18*(1+Assumptions!$E$32)^(1/12)</f>
        <v>0</v>
      </c>
      <c r="KW18" s="554">
        <f>KV18*(1+Assumptions!$E$32)^(1/12)</f>
        <v>0</v>
      </c>
      <c r="KX18" s="554">
        <f>KW18*(1+Assumptions!$E$32)^(1/12)</f>
        <v>0</v>
      </c>
      <c r="KY18" s="554">
        <f>KX18*(1+Assumptions!$E$32)^(1/12)</f>
        <v>0</v>
      </c>
      <c r="KZ18" s="554">
        <f>KY18*(1+Assumptions!$E$32)^(1/12)</f>
        <v>0</v>
      </c>
      <c r="LA18" s="554">
        <f>KZ18*(1+Assumptions!$E$32)^(1/12)</f>
        <v>0</v>
      </c>
      <c r="LB18" s="554">
        <f>LA18*(1+Assumptions!$E$32)^(1/12)</f>
        <v>0</v>
      </c>
      <c r="LC18" s="554">
        <f>LB18*(1+Assumptions!$E$32)^(1/12)</f>
        <v>0</v>
      </c>
      <c r="LD18" s="554">
        <f>LC18*(1+Assumptions!$E$32)^(1/12)</f>
        <v>0</v>
      </c>
      <c r="LE18" s="554">
        <f>LD18*(1+Assumptions!$E$32)^(1/12)</f>
        <v>0</v>
      </c>
      <c r="LF18" s="554">
        <f>LE18*(1+Assumptions!$E$32)^(1/12)</f>
        <v>0</v>
      </c>
      <c r="LG18" s="554">
        <f>LF18*(1+Assumptions!$E$32)^(1/12)</f>
        <v>0</v>
      </c>
      <c r="LH18" s="554">
        <f>LG18*(1+Assumptions!$E$32)^(1/12)</f>
        <v>0</v>
      </c>
      <c r="LI18" s="554">
        <f>LH18*(1+Assumptions!$E$32)^(1/12)</f>
        <v>0</v>
      </c>
      <c r="LJ18" s="554">
        <f>LI18*(1+Assumptions!$E$32)^(1/12)</f>
        <v>0</v>
      </c>
      <c r="LK18" s="554">
        <f>LJ18*(1+Assumptions!$E$32)^(1/12)</f>
        <v>0</v>
      </c>
      <c r="LL18" s="554">
        <f>LK18*(1+Assumptions!$E$32)^(1/12)</f>
        <v>0</v>
      </c>
      <c r="LM18" s="554">
        <f>LL18*(1+Assumptions!$E$32)^(1/12)</f>
        <v>0</v>
      </c>
      <c r="LN18" s="554">
        <f>LM18*(1+Assumptions!$E$32)^(1/12)</f>
        <v>0</v>
      </c>
      <c r="LO18" s="554">
        <f>LN18*(1+Assumptions!$E$32)^(1/12)</f>
        <v>0</v>
      </c>
      <c r="LP18" s="554">
        <f>LO18*(1+Assumptions!$E$32)^(1/12)</f>
        <v>0</v>
      </c>
      <c r="LQ18" s="554">
        <f>LP18*(1+Assumptions!$E$32)^(1/12)</f>
        <v>0</v>
      </c>
      <c r="LR18" s="554">
        <f>LQ18*(1+Assumptions!$E$32)^(1/12)</f>
        <v>0</v>
      </c>
      <c r="LS18" s="554">
        <f>LR18*(1+Assumptions!$E$32)^(1/12)</f>
        <v>0</v>
      </c>
      <c r="LT18" s="554">
        <f>LS18*(1+Assumptions!$E$32)^(1/12)</f>
        <v>0</v>
      </c>
      <c r="LU18" s="554">
        <f>LT18*(1+Assumptions!$E$32)^(1/12)</f>
        <v>0</v>
      </c>
      <c r="LV18" s="554">
        <f>LU18*(1+Assumptions!$E$32)^(1/12)</f>
        <v>0</v>
      </c>
      <c r="LW18" s="554">
        <f>LV18*(1+Assumptions!$E$32)^(1/12)</f>
        <v>0</v>
      </c>
      <c r="LX18" s="554">
        <f>LW18*(1+Assumptions!$E$32)^(1/12)</f>
        <v>0</v>
      </c>
      <c r="LY18" s="554">
        <f>LX18*(1+Assumptions!$E$32)^(1/12)</f>
        <v>0</v>
      </c>
      <c r="LZ18" s="554">
        <f>LY18*(1+Assumptions!$E$32)^(1/12)</f>
        <v>0</v>
      </c>
      <c r="MA18" s="554">
        <f>LZ18*(1+Assumptions!$E$32)^(1/12)</f>
        <v>0</v>
      </c>
      <c r="MB18" s="554">
        <f>MA18*(1+Assumptions!$E$32)^(1/12)</f>
        <v>0</v>
      </c>
      <c r="MC18" s="554">
        <f>MB18*(1+Assumptions!$E$32)^(1/12)</f>
        <v>0</v>
      </c>
      <c r="MD18" s="554">
        <f>MC18*(1+Assumptions!$E$32)^(1/12)</f>
        <v>0</v>
      </c>
      <c r="ME18" s="554">
        <f>MD18*(1+Assumptions!$E$32)^(1/12)</f>
        <v>0</v>
      </c>
      <c r="MF18" s="554">
        <f>ME18*(1+Assumptions!$E$32)^(1/12)</f>
        <v>0</v>
      </c>
      <c r="MG18" s="554">
        <f>MF18*(1+Assumptions!$E$32)^(1/12)</f>
        <v>0</v>
      </c>
      <c r="MH18" s="554">
        <f>MG18*(1+Assumptions!$E$32)^(1/12)</f>
        <v>0</v>
      </c>
      <c r="MI18" s="554">
        <f>MH18*(1+Assumptions!$E$32)^(1/12)</f>
        <v>0</v>
      </c>
      <c r="MJ18" s="554">
        <f>MI18*(1+Assumptions!$E$32)^(1/12)</f>
        <v>0</v>
      </c>
      <c r="MK18" s="554">
        <f>MJ18*(1+Assumptions!$E$32)^(1/12)</f>
        <v>0</v>
      </c>
      <c r="ML18" s="554">
        <f>MK18*(1+Assumptions!$E$32)^(1/12)</f>
        <v>0</v>
      </c>
      <c r="MM18" s="554">
        <f>ML18*(1+Assumptions!$E$32)^(1/12)</f>
        <v>0</v>
      </c>
      <c r="MN18" s="554">
        <f>MM18*(1+Assumptions!$E$32)^(1/12)</f>
        <v>0</v>
      </c>
      <c r="MO18" s="554">
        <f>MN18*(1+Assumptions!$E$32)^(1/12)</f>
        <v>0</v>
      </c>
      <c r="MP18" s="554">
        <f>MO18*(1+Assumptions!$E$32)^(1/12)</f>
        <v>0</v>
      </c>
      <c r="MQ18" s="554">
        <f>MP18*(1+Assumptions!$E$32)^(1/12)</f>
        <v>0</v>
      </c>
      <c r="MR18" s="554">
        <f>MQ18*(1+Assumptions!$E$32)^(1/12)</f>
        <v>0</v>
      </c>
      <c r="MS18" s="554">
        <f>MR18*(1+Assumptions!$E$32)^(1/12)</f>
        <v>0</v>
      </c>
      <c r="MT18" s="554">
        <f>MS18*(1+Assumptions!$E$32)^(1/12)</f>
        <v>0</v>
      </c>
      <c r="MU18" s="554">
        <f>MT18*(1+Assumptions!$E$32)^(1/12)</f>
        <v>0</v>
      </c>
      <c r="MV18" s="554">
        <f>MU18*(1+Assumptions!$E$32)^(1/12)</f>
        <v>0</v>
      </c>
      <c r="MW18" s="554">
        <f>MV18*(1+Assumptions!$E$32)^(1/12)</f>
        <v>0</v>
      </c>
      <c r="MX18" s="554">
        <f>MW18*(1+Assumptions!$E$32)^(1/12)</f>
        <v>0</v>
      </c>
      <c r="MY18" s="554">
        <f>MX18*(1+Assumptions!$E$32)^(1/12)</f>
        <v>0</v>
      </c>
      <c r="MZ18" s="554">
        <f>MY18*(1+Assumptions!$E$32)^(1/12)</f>
        <v>0</v>
      </c>
      <c r="NA18" s="554">
        <f>MZ18*(1+Assumptions!$E$32)^(1/12)</f>
        <v>0</v>
      </c>
      <c r="NB18" s="554">
        <f>NA18*(1+Assumptions!$E$32)^(1/12)</f>
        <v>0</v>
      </c>
      <c r="NC18" s="554">
        <f>NB18*(1+Assumptions!$E$32)^(1/12)</f>
        <v>0</v>
      </c>
      <c r="ND18" s="554">
        <f>NC18*(1+Assumptions!$E$32)^(1/12)</f>
        <v>0</v>
      </c>
      <c r="NE18" s="554">
        <f>ND18*(1+Assumptions!$E$32)^(1/12)</f>
        <v>0</v>
      </c>
      <c r="NF18" s="554">
        <f>NE18*(1+Assumptions!$E$32)^(1/12)</f>
        <v>0</v>
      </c>
      <c r="NG18" s="554">
        <f>NF18*(1+Assumptions!$E$32)^(1/12)</f>
        <v>0</v>
      </c>
      <c r="NH18" s="554">
        <f>NG18*(1+Assumptions!$E$32)^(1/12)</f>
        <v>0</v>
      </c>
      <c r="NI18" s="555">
        <f>NH18*(1+Assumptions!$E$32)^(1/12)</f>
        <v>0</v>
      </c>
    </row>
    <row r="20" spans="1:373" x14ac:dyDescent="0.3">
      <c r="A20" s="391" t="s">
        <v>93</v>
      </c>
      <c r="B20" s="551">
        <f>IFERROR(IF(B12&gt;Assumptions!$L$8+1,0,HLOOKUP(B12,Assumptions!$B$40:$L$45,6,0)/12*Assumptions!$E$35),0)</f>
        <v>0</v>
      </c>
      <c r="C20" s="551">
        <f>IFERROR(IF(C12&gt;Assumptions!$L$8+1,0,HLOOKUP(C12,Assumptions!$B$40:$L$45,6,0)/12*Assumptions!$E$35),0)</f>
        <v>0</v>
      </c>
      <c r="D20" s="551">
        <f>IFERROR(IF(D12&gt;Assumptions!$L$8+1,0,HLOOKUP(D12,Assumptions!$B$40:$L$45,6,0)/12*Assumptions!$E$35),0)</f>
        <v>0</v>
      </c>
      <c r="E20" s="551">
        <f>IFERROR(IF(E12&gt;Assumptions!$L$8+1,0,HLOOKUP(E12,Assumptions!$B$40:$L$45,6,0)/12*Assumptions!$E$35),0)</f>
        <v>0</v>
      </c>
      <c r="F20" s="551">
        <f>IFERROR(IF(F12&gt;Assumptions!$L$8+1,0,HLOOKUP(F12,Assumptions!$B$40:$L$45,6,0)/12*Assumptions!$E$35),0)</f>
        <v>0</v>
      </c>
      <c r="G20" s="551">
        <f>IFERROR(IF(G12&gt;Assumptions!$L$8+1,0,HLOOKUP(G12,Assumptions!$B$40:$L$45,6,0)/12*Assumptions!$E$35),0)</f>
        <v>0</v>
      </c>
      <c r="H20" s="551">
        <f>IFERROR(IF(H12&gt;Assumptions!$L$8+1,0,HLOOKUP(H12,Assumptions!$B$40:$L$45,6,0)/12*Assumptions!$E$35),0)</f>
        <v>0</v>
      </c>
      <c r="I20" s="551">
        <f>IFERROR(IF(I12&gt;Assumptions!$L$8+1,0,HLOOKUP(I12,Assumptions!$B$40:$L$45,6,0)/12*Assumptions!$E$35),0)</f>
        <v>0</v>
      </c>
      <c r="J20" s="551">
        <f>IFERROR(IF(J12&gt;Assumptions!$L$8+1,0,HLOOKUP(J12,Assumptions!$B$40:$L$45,6,0)/12*Assumptions!$E$35),0)</f>
        <v>0</v>
      </c>
      <c r="K20" s="551">
        <f>IFERROR(IF(K12&gt;Assumptions!$L$8+1,0,HLOOKUP(K12,Assumptions!$B$40:$L$45,6,0)/12*Assumptions!$E$35),0)</f>
        <v>0</v>
      </c>
      <c r="L20" s="551">
        <f>IFERROR(IF(L12&gt;Assumptions!$L$8+1,0,HLOOKUP(L12,Assumptions!$B$40:$L$45,6,0)/12*Assumptions!$E$35),0)</f>
        <v>0</v>
      </c>
      <c r="M20" s="551">
        <f>IFERROR(IF(M12&gt;Assumptions!$L$8+1,0,HLOOKUP(M12,Assumptions!$B$40:$L$45,6,0)/12*Assumptions!$E$35),0)</f>
        <v>0</v>
      </c>
      <c r="N20" s="551">
        <f>IFERROR(IF(N12&gt;Assumptions!$L$8+1,0,HLOOKUP(N12,Assumptions!$B$40:$L$45,6,0)/12*Assumptions!$E$35),0)</f>
        <v>0</v>
      </c>
      <c r="O20" s="551">
        <f>IFERROR(IF(O12&gt;Assumptions!$L$8+1,0,HLOOKUP(O12,Assumptions!$B$40:$L$45,6,0)/12*Assumptions!$E$35),0)</f>
        <v>0</v>
      </c>
      <c r="P20" s="551">
        <f>IFERROR(IF(P12&gt;Assumptions!$L$8+1,0,HLOOKUP(P12,Assumptions!$B$40:$L$45,6,0)/12*Assumptions!$E$35),0)</f>
        <v>0</v>
      </c>
      <c r="Q20" s="551">
        <f>IFERROR(IF(Q12&gt;Assumptions!$L$8+1,0,HLOOKUP(Q12,Assumptions!$B$40:$L$45,6,0)/12*Assumptions!$E$35),0)</f>
        <v>0</v>
      </c>
      <c r="R20" s="551">
        <f>IFERROR(IF(R12&gt;Assumptions!$L$8+1,0,HLOOKUP(R12,Assumptions!$B$40:$L$45,6,0)/12*Assumptions!$E$35),0)</f>
        <v>0</v>
      </c>
      <c r="S20" s="551">
        <f>IFERROR(IF(S12&gt;Assumptions!$L$8+1,0,HLOOKUP(S12,Assumptions!$B$40:$L$45,6,0)/12*Assumptions!$E$35),0)</f>
        <v>0</v>
      </c>
      <c r="T20" s="551">
        <f>IFERROR(IF(T12&gt;Assumptions!$L$8+1,0,HLOOKUP(T12,Assumptions!$B$40:$L$45,6,0)/12*Assumptions!$E$35),0)</f>
        <v>0</v>
      </c>
      <c r="U20" s="551">
        <f>IFERROR(IF(U12&gt;Assumptions!$L$8+1,0,HLOOKUP(U12,Assumptions!$B$40:$L$45,6,0)/12*Assumptions!$E$35),0)</f>
        <v>0</v>
      </c>
      <c r="V20" s="551">
        <f>IFERROR(IF(V12&gt;Assumptions!$L$8+1,0,HLOOKUP(V12,Assumptions!$B$40:$L$45,6,0)/12*Assumptions!$E$35),0)</f>
        <v>0</v>
      </c>
      <c r="W20" s="551">
        <f>IFERROR(IF(W12&gt;Assumptions!$L$8+1,0,HLOOKUP(W12,Assumptions!$B$40:$L$45,6,0)/12*Assumptions!$E$35),0)</f>
        <v>0</v>
      </c>
      <c r="X20" s="551">
        <f>IFERROR(IF(X12&gt;Assumptions!$L$8+1,0,HLOOKUP(X12,Assumptions!$B$40:$L$45,6,0)/12*Assumptions!$E$35),0)</f>
        <v>0</v>
      </c>
      <c r="Y20" s="551">
        <f>IFERROR(IF(Y12&gt;Assumptions!$L$8+1,0,HLOOKUP(Y12,Assumptions!$B$40:$L$45,6,0)/12*Assumptions!$E$35),0)</f>
        <v>0</v>
      </c>
      <c r="Z20" s="551">
        <f>IFERROR(IF(Z12&gt;Assumptions!$L$8+1,0,HLOOKUP(Z12,Assumptions!$B$40:$L$45,6,0)/12*Assumptions!$E$35),0)</f>
        <v>0</v>
      </c>
      <c r="AA20" s="551">
        <f>IFERROR(IF(AA12&gt;Assumptions!$L$8+1,0,HLOOKUP(AA12,Assumptions!$B$40:$L$45,6,0)/12*Assumptions!$E$35),0)</f>
        <v>0</v>
      </c>
      <c r="AB20" s="551">
        <f>IFERROR(IF(AB12&gt;Assumptions!$L$8+1,0,HLOOKUP(AB12,Assumptions!$B$40:$L$45,6,0)/12*Assumptions!$E$35),0)</f>
        <v>0</v>
      </c>
      <c r="AC20" s="551">
        <f>IFERROR(IF(AC12&gt;Assumptions!$L$8+1,0,HLOOKUP(AC12,Assumptions!$B$40:$L$45,6,0)/12*Assumptions!$E$35),0)</f>
        <v>0</v>
      </c>
      <c r="AD20" s="551">
        <f>IFERROR(IF(AD12&gt;Assumptions!$L$8+1,0,HLOOKUP(AD12,Assumptions!$B$40:$L$45,6,0)/12*Assumptions!$E$35),0)</f>
        <v>0</v>
      </c>
      <c r="AE20" s="551">
        <f>IFERROR(IF(AE12&gt;Assumptions!$L$8+1,0,HLOOKUP(AE12,Assumptions!$B$40:$L$45,6,0)/12*Assumptions!$E$35),0)</f>
        <v>0</v>
      </c>
      <c r="AF20" s="551">
        <f>IFERROR(IF(AF12&gt;Assumptions!$L$8+1,0,HLOOKUP(AF12,Assumptions!$B$40:$L$45,6,0)/12*Assumptions!$E$35),0)</f>
        <v>0</v>
      </c>
      <c r="AG20" s="551">
        <f>IFERROR(IF(AG12&gt;Assumptions!$L$8+1,0,HLOOKUP(AG12,Assumptions!$B$40:$L$45,6,0)/12*Assumptions!$E$35),0)</f>
        <v>0</v>
      </c>
      <c r="AH20" s="551">
        <f>IFERROR(IF(AH12&gt;Assumptions!$L$8+1,0,HLOOKUP(AH12,Assumptions!$B$40:$L$45,6,0)/12*Assumptions!$E$35),0)</f>
        <v>0</v>
      </c>
      <c r="AI20" s="551">
        <f>IFERROR(IF(AI12&gt;Assumptions!$L$8+1,0,HLOOKUP(AI12,Assumptions!$B$40:$L$45,6,0)/12*Assumptions!$E$35),0)</f>
        <v>0</v>
      </c>
      <c r="AJ20" s="551">
        <f>IFERROR(IF(AJ12&gt;Assumptions!$L$8+1,0,HLOOKUP(AJ12,Assumptions!$B$40:$L$45,6,0)/12*Assumptions!$E$35),0)</f>
        <v>0</v>
      </c>
      <c r="AK20" s="551">
        <f>IFERROR(IF(AK12&gt;Assumptions!$L$8+1,0,HLOOKUP(AK12,Assumptions!$B$40:$L$45,6,0)/12*Assumptions!$E$35),0)</f>
        <v>0</v>
      </c>
      <c r="AL20" s="551">
        <f>IFERROR(IF(AL12&gt;Assumptions!$L$8+1,0,HLOOKUP(AL12,Assumptions!$B$40:$L$45,6,0)/12*Assumptions!$E$35),0)</f>
        <v>0</v>
      </c>
      <c r="AM20" s="551">
        <f>IFERROR(IF(AM12&gt;Assumptions!$L$8+1,0,HLOOKUP(AM12,Assumptions!$B$40:$L$45,6,0)/12*Assumptions!$E$35),0)</f>
        <v>0</v>
      </c>
      <c r="AN20" s="551">
        <f>IFERROR(IF(AN12&gt;Assumptions!$L$8+1,0,HLOOKUP(AN12,Assumptions!$B$40:$L$45,6,0)/12*Assumptions!$E$35),0)</f>
        <v>0</v>
      </c>
      <c r="AO20" s="551">
        <f>IFERROR(IF(AO12&gt;Assumptions!$L$8+1,0,HLOOKUP(AO12,Assumptions!$B$40:$L$45,6,0)/12*Assumptions!$E$35),0)</f>
        <v>0</v>
      </c>
      <c r="AP20" s="551">
        <f>IFERROR(IF(AP12&gt;Assumptions!$L$8+1,0,HLOOKUP(AP12,Assumptions!$B$40:$L$45,6,0)/12*Assumptions!$E$35),0)</f>
        <v>0</v>
      </c>
      <c r="AQ20" s="551">
        <f>IFERROR(IF(AQ12&gt;Assumptions!$L$8+1,0,HLOOKUP(AQ12,Assumptions!$B$40:$L$45,6,0)/12*Assumptions!$E$35),0)</f>
        <v>0</v>
      </c>
      <c r="AR20" s="551">
        <f>IFERROR(IF(AR12&gt;Assumptions!$L$8+1,0,HLOOKUP(AR12,Assumptions!$B$40:$L$45,6,0)/12*Assumptions!$E$35),0)</f>
        <v>0</v>
      </c>
      <c r="AS20" s="551">
        <f>IFERROR(IF(AS12&gt;Assumptions!$L$8+1,0,HLOOKUP(AS12,Assumptions!$B$40:$L$45,6,0)/12*Assumptions!$E$35),0)</f>
        <v>0</v>
      </c>
      <c r="AT20" s="551">
        <f>IFERROR(IF(AT12&gt;Assumptions!$L$8+1,0,HLOOKUP(AT12,Assumptions!$B$40:$L$45,6,0)/12*Assumptions!$E$35),0)</f>
        <v>0</v>
      </c>
      <c r="AU20" s="551">
        <f>IFERROR(IF(AU12&gt;Assumptions!$L$8+1,0,HLOOKUP(AU12,Assumptions!$B$40:$L$45,6,0)/12*Assumptions!$E$35),0)</f>
        <v>0</v>
      </c>
      <c r="AV20" s="551">
        <f>IFERROR(IF(AV12&gt;Assumptions!$L$8+1,0,HLOOKUP(AV12,Assumptions!$B$40:$L$45,6,0)/12*Assumptions!$E$35),0)</f>
        <v>0</v>
      </c>
      <c r="AW20" s="551">
        <f>IFERROR(IF(AW12&gt;Assumptions!$L$8+1,0,HLOOKUP(AW12,Assumptions!$B$40:$L$45,6,0)/12*Assumptions!$E$35),0)</f>
        <v>0</v>
      </c>
      <c r="AX20" s="551">
        <f>IFERROR(IF(AX12&gt;Assumptions!$L$8+1,0,HLOOKUP(AX12,Assumptions!$B$40:$L$45,6,0)/12*Assumptions!$E$35),0)</f>
        <v>0</v>
      </c>
      <c r="AY20" s="551">
        <f>IFERROR(IF(AY12&gt;Assumptions!$L$8+1,0,HLOOKUP(AY12,Assumptions!$B$40:$L$45,6,0)/12*Assumptions!$E$35),0)</f>
        <v>0</v>
      </c>
      <c r="AZ20" s="551">
        <f>IFERROR(IF(AZ12&gt;Assumptions!$L$8+1,0,HLOOKUP(AZ12,Assumptions!$B$40:$L$45,6,0)/12*Assumptions!$E$35),0)</f>
        <v>0</v>
      </c>
      <c r="BA20" s="551">
        <f>IFERROR(IF(BA12&gt;Assumptions!$L$8+1,0,HLOOKUP(BA12,Assumptions!$B$40:$L$45,6,0)/12*Assumptions!$E$35),0)</f>
        <v>0</v>
      </c>
      <c r="BB20" s="551">
        <f>IFERROR(IF(BB12&gt;Assumptions!$L$8+1,0,HLOOKUP(BB12,Assumptions!$B$40:$L$45,6,0)/12*Assumptions!$E$35),0)</f>
        <v>0</v>
      </c>
      <c r="BC20" s="551">
        <f>IFERROR(IF(BC12&gt;Assumptions!$L$8+1,0,HLOOKUP(BC12,Assumptions!$B$40:$L$45,6,0)/12*Assumptions!$E$35),0)</f>
        <v>0</v>
      </c>
      <c r="BD20" s="551">
        <f>IFERROR(IF(BD12&gt;Assumptions!$L$8+1,0,HLOOKUP(BD12,Assumptions!$B$40:$L$45,6,0)/12*Assumptions!$E$35),0)</f>
        <v>0</v>
      </c>
      <c r="BE20" s="551">
        <f>IFERROR(IF(BE12&gt;Assumptions!$L$8+1,0,HLOOKUP(BE12,Assumptions!$B$40:$L$45,6,0)/12*Assumptions!$E$35),0)</f>
        <v>0</v>
      </c>
      <c r="BF20" s="551">
        <f>IFERROR(IF(BF12&gt;Assumptions!$L$8+1,0,HLOOKUP(BF12,Assumptions!$B$40:$L$45,6,0)/12*Assumptions!$E$35),0)</f>
        <v>0</v>
      </c>
      <c r="BG20" s="551">
        <f>IFERROR(IF(BG12&gt;Assumptions!$L$8+1,0,HLOOKUP(BG12,Assumptions!$B$40:$L$45,6,0)/12*Assumptions!$E$35),0)</f>
        <v>0</v>
      </c>
      <c r="BH20" s="551">
        <f>IFERROR(IF(BH12&gt;Assumptions!$L$8+1,0,HLOOKUP(BH12,Assumptions!$B$40:$L$45,6,0)/12*Assumptions!$E$35),0)</f>
        <v>0</v>
      </c>
      <c r="BI20" s="551">
        <f>IFERROR(IF(BI12&gt;Assumptions!$L$8+1,0,HLOOKUP(BI12,Assumptions!$B$40:$L$45,6,0)/12*Assumptions!$E$35),0)</f>
        <v>0</v>
      </c>
      <c r="BJ20" s="551">
        <f>IFERROR(IF(BJ12&gt;Assumptions!$L$8+1,0,HLOOKUP(BJ12,Assumptions!$B$40:$L$45,6,0)/12*Assumptions!$E$35),0)</f>
        <v>0</v>
      </c>
      <c r="BK20" s="551">
        <f>IFERROR(IF(BK12&gt;Assumptions!$L$8+1,0,HLOOKUP(BK12,Assumptions!$B$40:$L$45,6,0)/12*Assumptions!$E$35),0)</f>
        <v>0</v>
      </c>
      <c r="BL20" s="551">
        <f>IFERROR(IF(BL12&gt;Assumptions!$L$8+1,0,HLOOKUP(BL12,Assumptions!$B$40:$L$45,6,0)/12*Assumptions!$E$35),0)</f>
        <v>0</v>
      </c>
      <c r="BM20" s="551">
        <f>IFERROR(IF(BM12&gt;Assumptions!$L$8+1,0,HLOOKUP(BM12,Assumptions!$B$40:$L$45,6,0)/12*Assumptions!$E$35),0)</f>
        <v>0</v>
      </c>
      <c r="BN20" s="551">
        <f>IFERROR(IF(BN12&gt;Assumptions!$L$8+1,0,HLOOKUP(BN12,Assumptions!$B$40:$L$45,6,0)/12*Assumptions!$E$35),0)</f>
        <v>0</v>
      </c>
      <c r="BO20" s="551">
        <f>IFERROR(IF(BO12&gt;Assumptions!$L$8+1,0,HLOOKUP(BO12,Assumptions!$B$40:$L$45,6,0)/12*Assumptions!$E$35),0)</f>
        <v>0</v>
      </c>
      <c r="BP20" s="551">
        <f>IFERROR(IF(BP12&gt;Assumptions!$L$8+1,0,HLOOKUP(BP12,Assumptions!$B$40:$L$45,6,0)/12*Assumptions!$E$35),0)</f>
        <v>0</v>
      </c>
      <c r="BQ20" s="551">
        <f>IFERROR(IF(BQ12&gt;Assumptions!$L$8+1,0,HLOOKUP(BQ12,Assumptions!$B$40:$L$45,6,0)/12*Assumptions!$E$35),0)</f>
        <v>0</v>
      </c>
      <c r="BR20" s="551">
        <f>IFERROR(IF(BR12&gt;Assumptions!$L$8+1,0,HLOOKUP(BR12,Assumptions!$B$40:$L$45,6,0)/12*Assumptions!$E$35),0)</f>
        <v>0</v>
      </c>
      <c r="BS20" s="551">
        <f>IFERROR(IF(BS12&gt;Assumptions!$L$8+1,0,HLOOKUP(BS12,Assumptions!$B$40:$L$45,6,0)/12*Assumptions!$E$35),0)</f>
        <v>0</v>
      </c>
      <c r="BT20" s="551">
        <f>IFERROR(IF(BT12&gt;Assumptions!$L$8+1,0,HLOOKUP(BT12,Assumptions!$B$40:$L$45,6,0)/12*Assumptions!$E$35),0)</f>
        <v>0</v>
      </c>
      <c r="BU20" s="551">
        <f>IFERROR(IF(BU12&gt;Assumptions!$L$8+1,0,HLOOKUP(BU12,Assumptions!$B$40:$L$45,6,0)/12*Assumptions!$E$35),0)</f>
        <v>0</v>
      </c>
      <c r="BV20" s="551">
        <f>IFERROR(IF(BV12&gt;Assumptions!$L$8+1,0,HLOOKUP(BV12,Assumptions!$B$40:$L$45,6,0)/12*Assumptions!$E$35),0)</f>
        <v>0</v>
      </c>
      <c r="BW20" s="551">
        <f>IFERROR(IF(BW12&gt;Assumptions!$L$8+1,0,HLOOKUP(BW12,Assumptions!$B$40:$L$45,6,0)/12*Assumptions!$E$35),0)</f>
        <v>0</v>
      </c>
      <c r="BX20" s="551">
        <f>IFERROR(IF(BX12&gt;Assumptions!$L$8+1,0,HLOOKUP(BX12,Assumptions!$B$40:$L$45,6,0)/12*Assumptions!$E$35),0)</f>
        <v>0</v>
      </c>
      <c r="BY20" s="551">
        <f>IFERROR(IF(BY12&gt;Assumptions!$L$8+1,0,HLOOKUP(BY12,Assumptions!$B$40:$L$45,6,0)/12*Assumptions!$E$35),0)</f>
        <v>0</v>
      </c>
      <c r="BZ20" s="551">
        <f>IFERROR(IF(BZ12&gt;Assumptions!$L$8+1,0,HLOOKUP(BZ12,Assumptions!$B$40:$L$45,6,0)/12*Assumptions!$E$35),0)</f>
        <v>0</v>
      </c>
      <c r="CA20" s="551">
        <f>IFERROR(IF(CA12&gt;Assumptions!$L$8+1,0,HLOOKUP(CA12,Assumptions!$B$40:$L$45,6,0)/12*Assumptions!$E$35),0)</f>
        <v>0</v>
      </c>
      <c r="CB20" s="551">
        <f>IFERROR(IF(CB12&gt;Assumptions!$L$8+1,0,HLOOKUP(CB12,Assumptions!$B$40:$L$45,6,0)/12*Assumptions!$E$35),0)</f>
        <v>0</v>
      </c>
      <c r="CC20" s="551">
        <f>IFERROR(IF(CC12&gt;Assumptions!$L$8+1,0,HLOOKUP(CC12,Assumptions!$B$40:$L$45,6,0)/12*Assumptions!$E$35),0)</f>
        <v>0</v>
      </c>
      <c r="CD20" s="551">
        <f>IFERROR(IF(CD12&gt;Assumptions!$L$8+1,0,HLOOKUP(CD12,Assumptions!$B$40:$L$45,6,0)/12*Assumptions!$E$35),0)</f>
        <v>0</v>
      </c>
      <c r="CE20" s="551">
        <f>IFERROR(IF(CE12&gt;Assumptions!$L$8+1,0,HLOOKUP(CE12,Assumptions!$B$40:$L$45,6,0)/12*Assumptions!$E$35),0)</f>
        <v>0</v>
      </c>
      <c r="CF20" s="551">
        <f>IFERROR(IF(CF12&gt;Assumptions!$L$8+1,0,HLOOKUP(CF12,Assumptions!$B$40:$L$45,6,0)/12*Assumptions!$E$35),0)</f>
        <v>0</v>
      </c>
      <c r="CG20" s="551">
        <f>IFERROR(IF(CG12&gt;Assumptions!$L$8+1,0,HLOOKUP(CG12,Assumptions!$B$40:$L$45,6,0)/12*Assumptions!$E$35),0)</f>
        <v>0</v>
      </c>
      <c r="CH20" s="551">
        <f>IFERROR(IF(CH12&gt;Assumptions!$L$8+1,0,HLOOKUP(CH12,Assumptions!$B$40:$L$45,6,0)/12*Assumptions!$E$35),0)</f>
        <v>0</v>
      </c>
      <c r="CI20" s="551">
        <f>IFERROR(IF(CI12&gt;Assumptions!$L$8+1,0,HLOOKUP(CI12,Assumptions!$B$40:$L$45,6,0)/12*Assumptions!$E$35),0)</f>
        <v>0</v>
      </c>
      <c r="CJ20" s="551">
        <f>IFERROR(IF(CJ12&gt;Assumptions!$L$8+1,0,HLOOKUP(CJ12,Assumptions!$B$40:$L$45,6,0)/12*Assumptions!$E$35),0)</f>
        <v>0</v>
      </c>
      <c r="CK20" s="551">
        <f>IFERROR(IF(CK12&gt;Assumptions!$L$8+1,0,HLOOKUP(CK12,Assumptions!$B$40:$L$45,6,0)/12*Assumptions!$E$35),0)</f>
        <v>0</v>
      </c>
      <c r="CL20" s="551">
        <f>IFERROR(IF(CL12&gt;Assumptions!$L$8+1,0,HLOOKUP(CL12,Assumptions!$B$40:$L$45,6,0)/12*Assumptions!$E$35),0)</f>
        <v>0</v>
      </c>
      <c r="CM20" s="551">
        <f>IFERROR(IF(CM12&gt;Assumptions!$L$8+1,0,HLOOKUP(CM12,Assumptions!$B$40:$L$45,6,0)/12*Assumptions!$E$35),0)</f>
        <v>0</v>
      </c>
      <c r="CN20" s="551">
        <f>IFERROR(IF(CN12&gt;Assumptions!$L$8+1,0,HLOOKUP(CN12,Assumptions!$B$40:$L$45,6,0)/12*Assumptions!$E$35),0)</f>
        <v>0</v>
      </c>
      <c r="CO20" s="551">
        <f>IFERROR(IF(CO12&gt;Assumptions!$L$8+1,0,HLOOKUP(CO12,Assumptions!$B$40:$L$45,6,0)/12*Assumptions!$E$35),0)</f>
        <v>0</v>
      </c>
      <c r="CP20" s="551">
        <f>IFERROR(IF(CP12&gt;Assumptions!$L$8+1,0,HLOOKUP(CP12,Assumptions!$B$40:$L$45,6,0)/12*Assumptions!$E$35),0)</f>
        <v>0</v>
      </c>
      <c r="CQ20" s="551">
        <f>IFERROR(IF(CQ12&gt;Assumptions!$L$8+1,0,HLOOKUP(CQ12,Assumptions!$B$40:$L$45,6,0)/12*Assumptions!$E$35),0)</f>
        <v>0</v>
      </c>
      <c r="CR20" s="551">
        <f>IFERROR(IF(CR12&gt;Assumptions!$L$8+1,0,HLOOKUP(CR12,Assumptions!$B$40:$L$45,6,0)/12*Assumptions!$E$35),0)</f>
        <v>0</v>
      </c>
      <c r="CS20" s="551">
        <f>IFERROR(IF(CS12&gt;Assumptions!$L$8+1,0,HLOOKUP(CS12,Assumptions!$B$40:$L$45,6,0)/12*Assumptions!$E$35),0)</f>
        <v>0</v>
      </c>
      <c r="CT20" s="551">
        <f>IFERROR(IF(CT12&gt;Assumptions!$L$8+1,0,HLOOKUP(CT12,Assumptions!$B$40:$L$45,6,0)/12*Assumptions!$E$35),0)</f>
        <v>0</v>
      </c>
      <c r="CU20" s="551">
        <f>IFERROR(IF(CU12&gt;Assumptions!$L$8+1,0,HLOOKUP(CU12,Assumptions!$B$40:$L$45,6,0)/12*Assumptions!$E$35),0)</f>
        <v>0</v>
      </c>
      <c r="CV20" s="551">
        <f>IFERROR(IF(CV12&gt;Assumptions!$L$8+1,0,HLOOKUP(CV12,Assumptions!$B$40:$L$45,6,0)/12*Assumptions!$E$35),0)</f>
        <v>0</v>
      </c>
      <c r="CW20" s="551">
        <f>IFERROR(IF(CW12&gt;Assumptions!$L$8+1,0,HLOOKUP(CW12,Assumptions!$B$40:$L$45,6,0)/12*Assumptions!$E$35),0)</f>
        <v>0</v>
      </c>
      <c r="CX20" s="551">
        <f>IFERROR(IF(CX12&gt;Assumptions!$L$8+1,0,HLOOKUP(CX12,Assumptions!$B$40:$L$45,6,0)/12*Assumptions!$E$35),0)</f>
        <v>0</v>
      </c>
      <c r="CY20" s="551">
        <f>IFERROR(IF(CY12&gt;Assumptions!$L$8+1,0,HLOOKUP(CY12,Assumptions!$B$40:$L$45,6,0)/12*Assumptions!$E$35),0)</f>
        <v>0</v>
      </c>
      <c r="CZ20" s="551">
        <f>IFERROR(IF(CZ12&gt;Assumptions!$L$8+1,0,HLOOKUP(CZ12,Assumptions!$B$40:$L$45,6,0)/12*Assumptions!$E$35),0)</f>
        <v>0</v>
      </c>
      <c r="DA20" s="551">
        <f>IFERROR(IF(DA12&gt;Assumptions!$L$8+1,0,HLOOKUP(DA12,Assumptions!$B$40:$L$45,6,0)/12*Assumptions!$E$35),0)</f>
        <v>0</v>
      </c>
      <c r="DB20" s="551">
        <f>IFERROR(IF(DB12&gt;Assumptions!$L$8+1,0,HLOOKUP(DB12,Assumptions!$B$40:$L$45,6,0)/12*Assumptions!$E$35),0)</f>
        <v>0</v>
      </c>
      <c r="DC20" s="551">
        <f>IFERROR(IF(DC12&gt;Assumptions!$L$8+1,0,HLOOKUP(DC12,Assumptions!$B$40:$L$45,6,0)/12*Assumptions!$E$35),0)</f>
        <v>0</v>
      </c>
      <c r="DD20" s="551">
        <f>IFERROR(IF(DD12&gt;Assumptions!$L$8+1,0,HLOOKUP(DD12,Assumptions!$B$40:$L$45,6,0)/12*Assumptions!$E$35),0)</f>
        <v>0</v>
      </c>
      <c r="DE20" s="551">
        <f>IFERROR(IF(DE12&gt;Assumptions!$L$8+1,0,HLOOKUP(DE12,Assumptions!$B$40:$L$45,6,0)/12*Assumptions!$E$35),0)</f>
        <v>0</v>
      </c>
      <c r="DF20" s="551">
        <f>IFERROR(IF(DF12&gt;Assumptions!$L$8+1,0,HLOOKUP(DF12,Assumptions!$B$40:$L$45,6,0)/12*Assumptions!$E$35),0)</f>
        <v>0</v>
      </c>
      <c r="DG20" s="551">
        <f>IFERROR(IF(DG12&gt;Assumptions!$L$8+1,0,HLOOKUP(DG12,Assumptions!$B$40:$L$45,6,0)/12*Assumptions!$E$35),0)</f>
        <v>0</v>
      </c>
      <c r="DH20" s="551">
        <f>IFERROR(IF(DH12&gt;Assumptions!$L$8+1,0,HLOOKUP(DH12,Assumptions!$B$40:$L$45,6,0)/12*Assumptions!$E$35),0)</f>
        <v>0</v>
      </c>
      <c r="DI20" s="551">
        <f>IFERROR(IF(DI12&gt;Assumptions!$L$8+1,0,HLOOKUP(DI12,Assumptions!$B$40:$L$45,6,0)/12*Assumptions!$E$35),0)</f>
        <v>0</v>
      </c>
      <c r="DJ20" s="551">
        <f>IFERROR(IF(DJ12&gt;Assumptions!$L$8+1,0,HLOOKUP(DJ12,Assumptions!$B$40:$L$45,6,0)/12*Assumptions!$E$35),0)</f>
        <v>0</v>
      </c>
      <c r="DK20" s="551">
        <f>IFERROR(IF(DK12&gt;Assumptions!$L$8+1,0,HLOOKUP(DK12,Assumptions!$B$40:$L$45,6,0)/12*Assumptions!$E$35),0)</f>
        <v>0</v>
      </c>
      <c r="DL20" s="551">
        <f>IFERROR(IF(DL12&gt;Assumptions!$L$8+1,0,HLOOKUP(DL12,Assumptions!$B$40:$L$45,6,0)/12*Assumptions!$E$35),0)</f>
        <v>0</v>
      </c>
      <c r="DM20" s="551">
        <f>IFERROR(IF(DM12&gt;Assumptions!$L$8+1,0,HLOOKUP(DM12,Assumptions!$B$40:$L$45,6,0)/12*Assumptions!$E$35),0)</f>
        <v>0</v>
      </c>
      <c r="DN20" s="551">
        <f>IFERROR(IF(DN12&gt;Assumptions!$L$8+1,0,HLOOKUP(DN12,Assumptions!$B$40:$L$45,6,0)/12*Assumptions!$E$35),0)</f>
        <v>0</v>
      </c>
      <c r="DO20" s="551">
        <f>IFERROR(IF(DO12&gt;Assumptions!$L$8+1,0,HLOOKUP(DO12,Assumptions!$B$40:$L$45,6,0)/12*Assumptions!$E$35),0)</f>
        <v>0</v>
      </c>
      <c r="DP20" s="551">
        <f>IFERROR(IF(DP12&gt;Assumptions!$L$8+1,0,HLOOKUP(DP12,Assumptions!$B$40:$L$45,6,0)/12*Assumptions!$E$35),0)</f>
        <v>0</v>
      </c>
      <c r="DQ20" s="551">
        <f>IFERROR(IF(DQ12&gt;Assumptions!$L$8+1,0,HLOOKUP(DQ12,Assumptions!$B$40:$L$45,6,0)/12*Assumptions!$E$35),0)</f>
        <v>0</v>
      </c>
      <c r="DR20" s="551">
        <f>IFERROR(IF(DR12&gt;Assumptions!$L$8+1,0,HLOOKUP(DR12,Assumptions!$B$40:$L$45,6,0)/12*Assumptions!$E$35),0)</f>
        <v>0</v>
      </c>
      <c r="DS20" s="551">
        <f>IFERROR(IF(DS12&gt;Assumptions!$L$8+1,0,HLOOKUP(DS12,Assumptions!$B$40:$L$45,6,0)/12*Assumptions!$E$35),0)</f>
        <v>0</v>
      </c>
      <c r="DT20" s="551">
        <f>IFERROR(IF(DT12&gt;Assumptions!$L$8+1,0,HLOOKUP(DT12,Assumptions!$B$40:$L$45,6,0)/12*Assumptions!$E$35),0)</f>
        <v>0</v>
      </c>
      <c r="DU20" s="551">
        <f>IFERROR(IF(DU12&gt;Assumptions!$L$8+1,0,HLOOKUP(DU12,Assumptions!$B$40:$L$45,6,0)/12*Assumptions!$E$35),0)</f>
        <v>0</v>
      </c>
      <c r="DV20" s="551">
        <f>IFERROR(IF(DV12&gt;Assumptions!$L$8+1,0,HLOOKUP(DV12,Assumptions!$B$40:$L$45,6,0)/12*Assumptions!$E$35),0)</f>
        <v>0</v>
      </c>
      <c r="DW20" s="551">
        <f>IFERROR(IF(DW12&gt;Assumptions!$L$8+1,0,HLOOKUP(DW12,Assumptions!$B$40:$L$45,6,0)/12*Assumptions!$E$35),0)</f>
        <v>0</v>
      </c>
      <c r="DX20" s="551">
        <f>IFERROR(IF(DX12&gt;Assumptions!$L$8+1,0,HLOOKUP(DX12,Assumptions!$B$40:$L$45,6,0)/12*Assumptions!$E$35),0)</f>
        <v>0</v>
      </c>
      <c r="DY20" s="551">
        <f>IFERROR(IF(DY12&gt;Assumptions!$L$8+1,0,HLOOKUP(DY12,Assumptions!$B$40:$L$45,6,0)/12*Assumptions!$E$35),0)</f>
        <v>0</v>
      </c>
      <c r="DZ20" s="551">
        <f>IFERROR(IF(DZ12&gt;Assumptions!$L$8+1,0,HLOOKUP(DZ12,Assumptions!$B$40:$L$45,6,0)/12*Assumptions!$E$35),0)</f>
        <v>0</v>
      </c>
      <c r="EA20" s="551">
        <f>IFERROR(IF(EA12&gt;Assumptions!$L$8+1,0,HLOOKUP(EA12,Assumptions!$B$40:$L$45,6,0)/12*Assumptions!$E$35),0)</f>
        <v>0</v>
      </c>
      <c r="EB20" s="551">
        <f>IFERROR(IF(EB12&gt;Assumptions!$L$8+1,0,HLOOKUP(EB12,Assumptions!$B$40:$L$45,6,0)/12*Assumptions!$E$35),0)</f>
        <v>0</v>
      </c>
      <c r="EC20" s="551">
        <f>IFERROR(IF(EC12&gt;Assumptions!$L$8+1,0,HLOOKUP(EC12,Assumptions!$B$40:$L$45,6,0)/12*Assumptions!$E$35),0)</f>
        <v>0</v>
      </c>
      <c r="ED20" s="551">
        <f>IFERROR(IF(ED12&gt;Assumptions!$L$8+1,0,HLOOKUP(ED12,Assumptions!$B$40:$L$45,6,0)/12*Assumptions!$E$35),0)</f>
        <v>0</v>
      </c>
      <c r="EE20" s="551">
        <f>IFERROR(IF(EE12&gt;Assumptions!$L$8+1,0,HLOOKUP(EE12,Assumptions!$B$40:$L$45,6,0)/12*Assumptions!$E$35),0)</f>
        <v>0</v>
      </c>
      <c r="EF20" s="551">
        <f>IFERROR(IF(EF12&gt;Assumptions!$L$8+1,0,HLOOKUP(EF12,Assumptions!$B$40:$L$45,6,0)/12*Assumptions!$E$35),0)</f>
        <v>0</v>
      </c>
      <c r="EG20" s="551">
        <f>IFERROR(IF(EG12&gt;Assumptions!$L$8+1,0,HLOOKUP(EG12,Assumptions!$B$40:$L$45,6,0)/12*Assumptions!$E$35),0)</f>
        <v>0</v>
      </c>
      <c r="EH20" s="551">
        <f>IFERROR(IF(EH12&gt;Assumptions!$L$8+1,0,HLOOKUP(EH12,Assumptions!$B$40:$L$45,6,0)/12*Assumptions!$E$35),0)</f>
        <v>0</v>
      </c>
      <c r="EI20" s="551">
        <f>IFERROR(IF(EI12&gt;Assumptions!$L$8+1,0,HLOOKUP(EI12,Assumptions!$B$40:$L$45,6,0)/12*Assumptions!$E$35),0)</f>
        <v>0</v>
      </c>
      <c r="EJ20" s="551">
        <f>IFERROR(IF(EJ12&gt;Assumptions!$L$8+1,0,HLOOKUP(EJ12,Assumptions!$B$40:$L$45,6,0)/12*Assumptions!$E$35),0)</f>
        <v>0</v>
      </c>
      <c r="EK20" s="551">
        <f>IFERROR(IF(EK12&gt;Assumptions!$L$8+1,0,HLOOKUP(EK12,Assumptions!$B$40:$L$45,6,0)/12*Assumptions!$E$35),0)</f>
        <v>0</v>
      </c>
      <c r="EL20" s="551">
        <f>IFERROR(IF(EL12&gt;Assumptions!$L$8+1,0,HLOOKUP(EL12,Assumptions!$B$40:$L$45,6,0)/12*Assumptions!$E$35),0)</f>
        <v>0</v>
      </c>
      <c r="EM20" s="551">
        <f>IFERROR(IF(EM12&gt;Assumptions!$L$8+1,0,HLOOKUP(EM12,Assumptions!$B$40:$L$45,6,0)/12*Assumptions!$E$35),0)</f>
        <v>0</v>
      </c>
      <c r="EN20" s="551">
        <f>IFERROR(IF(EN12&gt;Assumptions!$L$8+1,0,HLOOKUP(EN12,Assumptions!$B$40:$L$45,6,0)/12*Assumptions!$E$35),0)</f>
        <v>0</v>
      </c>
      <c r="EO20" s="551">
        <f>IFERROR(IF(EO12&gt;Assumptions!$L$8+1,0,HLOOKUP(EO12,Assumptions!$B$40:$L$45,6,0)/12*Assumptions!$E$35),0)</f>
        <v>0</v>
      </c>
      <c r="EP20" s="551">
        <f>IFERROR(IF(EP12&gt;Assumptions!$L$8+1,0,HLOOKUP(EP12,Assumptions!$B$40:$L$45,6,0)/12*Assumptions!$E$35),0)</f>
        <v>0</v>
      </c>
      <c r="EQ20" s="551">
        <f>IFERROR(IF(EQ12&gt;Assumptions!$L$8+1,0,HLOOKUP(EQ12,Assumptions!$B$40:$L$45,6,0)/12*Assumptions!$E$35),0)</f>
        <v>0</v>
      </c>
      <c r="ER20" s="551">
        <f>IFERROR(IF(ER12&gt;Assumptions!$L$8+1,0,HLOOKUP(ER12,Assumptions!$B$40:$L$45,6,0)/12*Assumptions!$E$35),0)</f>
        <v>0</v>
      </c>
      <c r="ES20" s="551">
        <f>IFERROR(IF(ES12&gt;Assumptions!$L$8+1,0,HLOOKUP(ES12,Assumptions!$B$40:$L$45,6,0)/12*Assumptions!$E$35),0)</f>
        <v>0</v>
      </c>
      <c r="ET20" s="551">
        <f>IFERROR(IF(ET12&gt;Assumptions!$L$8+1,0,HLOOKUP(ET12,Assumptions!$B$40:$L$45,6,0)/12*Assumptions!$E$35),0)</f>
        <v>0</v>
      </c>
      <c r="EU20" s="551">
        <f>IFERROR(IF(EU12&gt;Assumptions!$L$8+1,0,HLOOKUP(EU12,Assumptions!$B$40:$L$45,6,0)/12*Assumptions!$E$35),0)</f>
        <v>0</v>
      </c>
      <c r="EV20" s="551">
        <f>IFERROR(IF(EV12&gt;Assumptions!$L$8+1,0,HLOOKUP(EV12,Assumptions!$B$40:$L$45,6,0)/12*Assumptions!$E$35),0)</f>
        <v>0</v>
      </c>
      <c r="EW20" s="551">
        <f>IFERROR(IF(EW12&gt;Assumptions!$L$8+1,0,HLOOKUP(EW12,Assumptions!$B$40:$L$45,6,0)/12*Assumptions!$E$35),0)</f>
        <v>0</v>
      </c>
      <c r="EX20" s="551">
        <f>IFERROR(IF(EX12&gt;Assumptions!$L$8+1,0,HLOOKUP(EX12,Assumptions!$B$40:$L$45,6,0)/12*Assumptions!$E$35),0)</f>
        <v>0</v>
      </c>
      <c r="EY20" s="551">
        <f>IFERROR(IF(EY12&gt;Assumptions!$L$8+1,0,HLOOKUP(EY12,Assumptions!$B$40:$L$45,6,0)/12*Assumptions!$E$35),0)</f>
        <v>0</v>
      </c>
      <c r="EZ20" s="551">
        <f>IFERROR(IF(EZ12&gt;Assumptions!$L$8+1,0,HLOOKUP(EZ12,Assumptions!$B$40:$L$45,6,0)/12*Assumptions!$E$35),0)</f>
        <v>0</v>
      </c>
      <c r="FA20" s="551">
        <f>IFERROR(IF(FA12&gt;Assumptions!$L$8+1,0,HLOOKUP(FA12,Assumptions!$B$40:$L$45,6,0)/12*Assumptions!$E$35),0)</f>
        <v>0</v>
      </c>
      <c r="FB20" s="551">
        <f>IFERROR(IF(FB12&gt;Assumptions!$L$8+1,0,HLOOKUP(FB12,Assumptions!$B$40:$L$45,6,0)/12*Assumptions!$E$35),0)</f>
        <v>0</v>
      </c>
      <c r="FC20" s="551">
        <f>IFERROR(IF(FC12&gt;Assumptions!$L$8+1,0,HLOOKUP(FC12,Assumptions!$B$40:$L$45,6,0)/12*Assumptions!$E$35),0)</f>
        <v>0</v>
      </c>
      <c r="FD20" s="551">
        <f>IFERROR(IF(FD12&gt;Assumptions!$L$8+1,0,HLOOKUP(FD12,Assumptions!$B$40:$L$45,6,0)/12*Assumptions!$E$35),0)</f>
        <v>0</v>
      </c>
      <c r="FE20" s="551">
        <f>IFERROR(IF(FE12&gt;Assumptions!$L$8+1,0,HLOOKUP(FE12,Assumptions!$B$40:$L$45,6,0)/12*Assumptions!$E$35),0)</f>
        <v>0</v>
      </c>
      <c r="FF20" s="551">
        <f>IFERROR(IF(FF12&gt;Assumptions!$L$8+1,0,HLOOKUP(FF12,Assumptions!$B$40:$L$45,6,0)/12*Assumptions!$E$35),0)</f>
        <v>0</v>
      </c>
      <c r="FG20" s="551">
        <f>IFERROR(IF(FG12&gt;Assumptions!$L$8+1,0,HLOOKUP(FG12,Assumptions!$B$40:$L$45,6,0)/12*Assumptions!$E$35),0)</f>
        <v>0</v>
      </c>
      <c r="FH20" s="551">
        <f>IFERROR(IF(FH12&gt;Assumptions!$L$8+1,0,HLOOKUP(FH12,Assumptions!$B$40:$L$45,6,0)/12*Assumptions!$E$35),0)</f>
        <v>0</v>
      </c>
      <c r="FI20" s="551">
        <f>IFERROR(IF(FI12&gt;Assumptions!$L$8+1,0,HLOOKUP(FI12,Assumptions!$B$40:$L$45,6,0)/12*Assumptions!$E$35),0)</f>
        <v>0</v>
      </c>
      <c r="FJ20" s="551">
        <f>IFERROR(IF(FJ12&gt;Assumptions!$L$8+1,0,HLOOKUP(FJ12,Assumptions!$B$40:$L$45,6,0)/12*Assumptions!$E$35),0)</f>
        <v>0</v>
      </c>
      <c r="FK20" s="551">
        <f>IFERROR(IF(FK12&gt;Assumptions!$L$8+1,0,HLOOKUP(FK12,Assumptions!$B$40:$L$45,6,0)/12*Assumptions!$E$35),0)</f>
        <v>0</v>
      </c>
      <c r="FL20" s="551">
        <f>IFERROR(IF(FL12&gt;Assumptions!$L$8+1,0,HLOOKUP(FL12,Assumptions!$B$40:$L$45,6,0)/12*Assumptions!$E$35),0)</f>
        <v>0</v>
      </c>
      <c r="FM20" s="551">
        <f>IFERROR(IF(FM12&gt;Assumptions!$L$8+1,0,HLOOKUP(FM12,Assumptions!$B$40:$L$45,6,0)/12*Assumptions!$E$35),0)</f>
        <v>0</v>
      </c>
      <c r="FN20" s="551">
        <f>IFERROR(IF(FN12&gt;Assumptions!$L$8+1,0,HLOOKUP(FN12,Assumptions!$B$40:$L$45,6,0)/12*Assumptions!$E$35),0)</f>
        <v>0</v>
      </c>
      <c r="FO20" s="551">
        <f>IFERROR(IF(FO12&gt;Assumptions!$L$8+1,0,HLOOKUP(FO12,Assumptions!$B$40:$L$45,6,0)/12*Assumptions!$E$35),0)</f>
        <v>0</v>
      </c>
      <c r="FP20" s="551">
        <f>IFERROR(IF(FP12&gt;Assumptions!$L$8+1,0,HLOOKUP(FP12,Assumptions!$B$40:$L$45,6,0)/12*Assumptions!$E$35),0)</f>
        <v>0</v>
      </c>
      <c r="FQ20" s="551">
        <f>IFERROR(IF(FQ12&gt;Assumptions!$L$8+1,0,HLOOKUP(FQ12,Assumptions!$B$40:$L$45,6,0)/12*Assumptions!$E$35),0)</f>
        <v>0</v>
      </c>
      <c r="FR20" s="551">
        <f>IFERROR(IF(FR12&gt;Assumptions!$L$8+1,0,HLOOKUP(FR12,Assumptions!$B$40:$L$45,6,0)/12*Assumptions!$E$35),0)</f>
        <v>0</v>
      </c>
      <c r="FS20" s="551">
        <f>IFERROR(IF(FS12&gt;Assumptions!$L$8+1,0,HLOOKUP(FS12,Assumptions!$B$40:$L$45,6,0)/12*Assumptions!$E$35),0)</f>
        <v>0</v>
      </c>
      <c r="FT20" s="551">
        <f>IFERROR(IF(FT12&gt;Assumptions!$L$8+1,0,HLOOKUP(FT12,Assumptions!$B$40:$L$45,6,0)/12*Assumptions!$E$35),0)</f>
        <v>0</v>
      </c>
      <c r="FU20" s="551">
        <f>IFERROR(IF(FU12&gt;Assumptions!$L$8+1,0,HLOOKUP(FU12,Assumptions!$B$40:$L$45,6,0)/12*Assumptions!$E$35),0)</f>
        <v>0</v>
      </c>
      <c r="FV20" s="551">
        <f>IFERROR(IF(FV12&gt;Assumptions!$L$8+1,0,HLOOKUP(FV12,Assumptions!$B$40:$L$45,6,0)/12*Assumptions!$E$35),0)</f>
        <v>0</v>
      </c>
      <c r="FW20" s="551">
        <f>IFERROR(IF(FW12&gt;Assumptions!$L$8+1,0,HLOOKUP(FW12,Assumptions!$B$40:$L$45,6,0)/12*Assumptions!$E$35),0)</f>
        <v>0</v>
      </c>
      <c r="FX20" s="551">
        <f>IFERROR(IF(FX12&gt;Assumptions!$L$8+1,0,HLOOKUP(FX12,Assumptions!$B$40:$L$45,6,0)/12*Assumptions!$E$35),0)</f>
        <v>0</v>
      </c>
      <c r="FY20" s="551">
        <f>IFERROR(IF(FY12&gt;Assumptions!$L$8+1,0,HLOOKUP(FY12,Assumptions!$B$40:$L$45,6,0)/12*Assumptions!$E$35),0)</f>
        <v>0</v>
      </c>
      <c r="FZ20" s="551">
        <f>IFERROR(IF(FZ12&gt;Assumptions!$L$8+1,0,HLOOKUP(FZ12,Assumptions!$B$40:$L$45,6,0)/12*Assumptions!$E$35),0)</f>
        <v>0</v>
      </c>
      <c r="GA20" s="551">
        <f>IFERROR(IF(GA12&gt;Assumptions!$L$8+1,0,HLOOKUP(GA12,Assumptions!$B$40:$L$45,6,0)/12*Assumptions!$E$35),0)</f>
        <v>0</v>
      </c>
      <c r="GB20" s="551">
        <f>IFERROR(IF(GB12&gt;Assumptions!$L$8+1,0,HLOOKUP(GB12,Assumptions!$B$40:$L$45,6,0)/12*Assumptions!$E$35),0)</f>
        <v>0</v>
      </c>
      <c r="GC20" s="551">
        <f>IFERROR(IF(GC12&gt;Assumptions!$L$8+1,0,HLOOKUP(GC12,Assumptions!$B$40:$L$45,6,0)/12*Assumptions!$E$35),0)</f>
        <v>0</v>
      </c>
      <c r="GD20" s="551">
        <f>IFERROR(IF(GD12&gt;Assumptions!$L$8+1,0,HLOOKUP(GD12,Assumptions!$B$40:$L$45,6,0)/12*Assumptions!$E$35),0)</f>
        <v>0</v>
      </c>
      <c r="GE20" s="551">
        <f>IFERROR(IF(GE12&gt;Assumptions!$L$8+1,0,HLOOKUP(GE12,Assumptions!$B$40:$L$45,6,0)/12*Assumptions!$E$35),0)</f>
        <v>0</v>
      </c>
      <c r="GF20" s="551">
        <f>IFERROR(IF(GF12&gt;Assumptions!$L$8+1,0,HLOOKUP(GF12,Assumptions!$B$40:$L$45,6,0)/12*Assumptions!$E$35),0)</f>
        <v>0</v>
      </c>
      <c r="GG20" s="551">
        <f>IFERROR(IF(GG12&gt;Assumptions!$L$8+1,0,HLOOKUP(GG12,Assumptions!$B$40:$L$45,6,0)/12*Assumptions!$E$35),0)</f>
        <v>0</v>
      </c>
      <c r="GH20" s="551">
        <f>IFERROR(IF(GH12&gt;Assumptions!$L$8+1,0,HLOOKUP(GH12,Assumptions!$B$40:$L$45,6,0)/12*Assumptions!$E$35),0)</f>
        <v>0</v>
      </c>
      <c r="GI20" s="551">
        <f>IFERROR(IF(GI12&gt;Assumptions!$L$8+1,0,HLOOKUP(GI12,Assumptions!$B$40:$L$45,6,0)/12*Assumptions!$E$35),0)</f>
        <v>0</v>
      </c>
      <c r="GJ20" s="551">
        <f>IFERROR(IF(GJ12&gt;Assumptions!$L$8+1,0,HLOOKUP(GJ12,Assumptions!$B$40:$L$45,6,0)/12*Assumptions!$E$35),0)</f>
        <v>0</v>
      </c>
      <c r="GK20" s="551">
        <f>IFERROR(IF(GK12&gt;Assumptions!$L$8+1,0,HLOOKUP(GK12,Assumptions!$B$40:$L$45,6,0)/12*Assumptions!$E$35),0)</f>
        <v>0</v>
      </c>
      <c r="GL20" s="551">
        <f>IFERROR(IF(GL12&gt;Assumptions!$L$8+1,0,HLOOKUP(GL12,Assumptions!$B$40:$L$45,6,0)/12*Assumptions!$E$35),0)</f>
        <v>0</v>
      </c>
      <c r="GM20" s="551">
        <f>IFERROR(IF(GM12&gt;Assumptions!$L$8+1,0,HLOOKUP(GM12,Assumptions!$B$40:$L$45,6,0)/12*Assumptions!$E$35),0)</f>
        <v>0</v>
      </c>
      <c r="GN20" s="551">
        <f>IFERROR(IF(GN12&gt;Assumptions!$L$8+1,0,HLOOKUP(GN12,Assumptions!$B$40:$L$45,6,0)/12*Assumptions!$E$35),0)</f>
        <v>0</v>
      </c>
      <c r="GO20" s="551">
        <f>IFERROR(IF(GO12&gt;Assumptions!$L$8+1,0,HLOOKUP(GO12,Assumptions!$B$40:$L$45,6,0)/12*Assumptions!$E$35),0)</f>
        <v>0</v>
      </c>
      <c r="GP20" s="551">
        <f>IFERROR(IF(GP12&gt;Assumptions!$L$8+1,0,HLOOKUP(GP12,Assumptions!$B$40:$L$45,6,0)/12*Assumptions!$E$35),0)</f>
        <v>0</v>
      </c>
      <c r="GQ20" s="551">
        <f>IFERROR(IF(GQ12&gt;Assumptions!$L$8+1,0,HLOOKUP(GQ12,Assumptions!$B$40:$L$45,6,0)/12*Assumptions!$E$35),0)</f>
        <v>0</v>
      </c>
      <c r="GR20" s="551">
        <f>IFERROR(IF(GR12&gt;Assumptions!$L$8+1,0,HLOOKUP(GR12,Assumptions!$B$40:$L$45,6,0)/12*Assumptions!$E$35),0)</f>
        <v>0</v>
      </c>
      <c r="GS20" s="551">
        <f>IFERROR(IF(GS12&gt;Assumptions!$L$8+1,0,HLOOKUP(GS12,Assumptions!$B$40:$L$45,6,0)/12*Assumptions!$E$35),0)</f>
        <v>0</v>
      </c>
      <c r="GT20" s="551">
        <f>IFERROR(IF(GT12&gt;Assumptions!$L$8+1,0,HLOOKUP(GT12,Assumptions!$B$40:$L$45,6,0)/12*Assumptions!$E$35),0)</f>
        <v>0</v>
      </c>
      <c r="GU20" s="551">
        <f>IFERROR(IF(GU12&gt;Assumptions!$L$8+1,0,HLOOKUP(GU12,Assumptions!$B$40:$L$45,6,0)/12*Assumptions!$E$35),0)</f>
        <v>0</v>
      </c>
      <c r="GV20" s="551">
        <f>IFERROR(IF(GV12&gt;Assumptions!$L$8+1,0,HLOOKUP(GV12,Assumptions!$B$40:$L$45,6,0)/12*Assumptions!$E$35),0)</f>
        <v>0</v>
      </c>
      <c r="GW20" s="551">
        <f>IFERROR(IF(GW12&gt;Assumptions!$L$8+1,0,HLOOKUP(GW12,Assumptions!$B$40:$L$45,6,0)/12*Assumptions!$E$35),0)</f>
        <v>0</v>
      </c>
      <c r="GX20" s="551">
        <f>IFERROR(IF(GX12&gt;Assumptions!$L$8+1,0,HLOOKUP(GX12,Assumptions!$B$40:$L$45,6,0)/12*Assumptions!$E$35),0)</f>
        <v>0</v>
      </c>
      <c r="GY20" s="551">
        <f>IFERROR(IF(GY12&gt;Assumptions!$L$8+1,0,HLOOKUP(GY12,Assumptions!$B$40:$L$45,6,0)/12*Assumptions!$E$35),0)</f>
        <v>0</v>
      </c>
      <c r="GZ20" s="551">
        <f>IFERROR(IF(GZ12&gt;Assumptions!$L$8+1,0,HLOOKUP(GZ12,Assumptions!$B$40:$L$45,6,0)/12*Assumptions!$E$35),0)</f>
        <v>0</v>
      </c>
      <c r="HA20" s="551">
        <f>IFERROR(IF(HA12&gt;Assumptions!$L$8+1,0,HLOOKUP(HA12,Assumptions!$B$40:$L$45,6,0)/12*Assumptions!$E$35),0)</f>
        <v>0</v>
      </c>
      <c r="HB20" s="551">
        <f>IFERROR(IF(HB12&gt;Assumptions!$L$8+1,0,HLOOKUP(HB12,Assumptions!$B$40:$L$45,6,0)/12*Assumptions!$E$35),0)</f>
        <v>0</v>
      </c>
      <c r="HC20" s="551">
        <f>IFERROR(IF(HC12&gt;Assumptions!$L$8+1,0,HLOOKUP(HC12,Assumptions!$B$40:$L$45,6,0)/12*Assumptions!$E$35),0)</f>
        <v>0</v>
      </c>
      <c r="HD20" s="551">
        <f>IFERROR(IF(HD12&gt;Assumptions!$L$8+1,0,HLOOKUP(HD12,Assumptions!$B$40:$L$45,6,0)/12*Assumptions!$E$35),0)</f>
        <v>0</v>
      </c>
      <c r="HE20" s="551">
        <f>IFERROR(IF(HE12&gt;Assumptions!$L$8+1,0,HLOOKUP(HE12,Assumptions!$B$40:$L$45,6,0)/12*Assumptions!$E$35),0)</f>
        <v>0</v>
      </c>
      <c r="HF20" s="551">
        <f>IFERROR(IF(HF12&gt;Assumptions!$L$8+1,0,HLOOKUP(HF12,Assumptions!$B$40:$L$45,6,0)/12*Assumptions!$E$35),0)</f>
        <v>0</v>
      </c>
      <c r="HG20" s="551">
        <f>IFERROR(IF(HG12&gt;Assumptions!$L$8+1,0,HLOOKUP(HG12,Assumptions!$B$40:$L$45,6,0)/12*Assumptions!$E$35),0)</f>
        <v>0</v>
      </c>
      <c r="HH20" s="551">
        <f>IFERROR(IF(HH12&gt;Assumptions!$L$8+1,0,HLOOKUP(HH12,Assumptions!$B$40:$L$45,6,0)/12*Assumptions!$E$35),0)</f>
        <v>0</v>
      </c>
      <c r="HI20" s="551">
        <f>IFERROR(IF(HI12&gt;Assumptions!$L$8+1,0,HLOOKUP(HI12,Assumptions!$B$40:$L$45,6,0)/12*Assumptions!$E$35),0)</f>
        <v>0</v>
      </c>
      <c r="HJ20" s="551">
        <f>IFERROR(IF(HJ12&gt;Assumptions!$L$8+1,0,HLOOKUP(HJ12,Assumptions!$B$40:$L$45,6,0)/12*Assumptions!$E$35),0)</f>
        <v>0</v>
      </c>
      <c r="HK20" s="551">
        <f>IFERROR(IF(HK12&gt;Assumptions!$L$8+1,0,HLOOKUP(HK12,Assumptions!$B$40:$L$45,6,0)/12*Assumptions!$E$35),0)</f>
        <v>0</v>
      </c>
      <c r="HL20" s="551">
        <f>IFERROR(IF(HL12&gt;Assumptions!$L$8+1,0,HLOOKUP(HL12,Assumptions!$B$40:$L$45,6,0)/12*Assumptions!$E$35),0)</f>
        <v>0</v>
      </c>
      <c r="HM20" s="551">
        <f>IFERROR(IF(HM12&gt;Assumptions!$L$8+1,0,HLOOKUP(HM12,Assumptions!$B$40:$L$45,6,0)/12*Assumptions!$E$35),0)</f>
        <v>0</v>
      </c>
      <c r="HN20" s="551">
        <f>IFERROR(IF(HN12&gt;Assumptions!$L$8+1,0,HLOOKUP(HN12,Assumptions!$B$40:$L$45,6,0)/12*Assumptions!$E$35),0)</f>
        <v>0</v>
      </c>
      <c r="HO20" s="551">
        <f>IFERROR(IF(HO12&gt;Assumptions!$L$8+1,0,HLOOKUP(HO12,Assumptions!$B$40:$L$45,6,0)/12*Assumptions!$E$35),0)</f>
        <v>0</v>
      </c>
      <c r="HP20" s="551">
        <f>IFERROR(IF(HP12&gt;Assumptions!$L$8+1,0,HLOOKUP(HP12,Assumptions!$B$40:$L$45,6,0)/12*Assumptions!$E$35),0)</f>
        <v>0</v>
      </c>
      <c r="HQ20" s="551">
        <f>IFERROR(IF(HQ12&gt;Assumptions!$L$8+1,0,HLOOKUP(HQ12,Assumptions!$B$40:$L$45,6,0)/12*Assumptions!$E$35),0)</f>
        <v>0</v>
      </c>
      <c r="HR20" s="551">
        <f>IFERROR(IF(HR12&gt;Assumptions!$L$8+1,0,HLOOKUP(HR12,Assumptions!$B$40:$L$45,6,0)/12*Assumptions!$E$35),0)</f>
        <v>0</v>
      </c>
      <c r="HS20" s="551">
        <f>IFERROR(IF(HS12&gt;Assumptions!$L$8+1,0,HLOOKUP(HS12,Assumptions!$B$40:$L$45,6,0)/12*Assumptions!$E$35),0)</f>
        <v>0</v>
      </c>
      <c r="HT20" s="551">
        <f>IFERROR(IF(HT12&gt;Assumptions!$L$8+1,0,HLOOKUP(HT12,Assumptions!$B$40:$L$45,6,0)/12*Assumptions!$E$35),0)</f>
        <v>0</v>
      </c>
      <c r="HU20" s="551">
        <f>IFERROR(IF(HU12&gt;Assumptions!$L$8+1,0,HLOOKUP(HU12,Assumptions!$B$40:$L$45,6,0)/12*Assumptions!$E$35),0)</f>
        <v>0</v>
      </c>
      <c r="HV20" s="551">
        <f>IFERROR(IF(HV12&gt;Assumptions!$L$8+1,0,HLOOKUP(HV12,Assumptions!$B$40:$L$45,6,0)/12*Assumptions!$E$35),0)</f>
        <v>0</v>
      </c>
      <c r="HW20" s="551">
        <f>IFERROR(IF(HW12&gt;Assumptions!$L$8+1,0,HLOOKUP(HW12,Assumptions!$B$40:$L$45,6,0)/12*Assumptions!$E$35),0)</f>
        <v>0</v>
      </c>
      <c r="HX20" s="551">
        <f>IFERROR(IF(HX12&gt;Assumptions!$L$8+1,0,HLOOKUP(HX12,Assumptions!$B$40:$L$45,6,0)/12*Assumptions!$E$35),0)</f>
        <v>0</v>
      </c>
      <c r="HY20" s="551">
        <f>IFERROR(IF(HY12&gt;Assumptions!$L$8+1,0,HLOOKUP(HY12,Assumptions!$B$40:$L$45,6,0)/12*Assumptions!$E$35),0)</f>
        <v>0</v>
      </c>
      <c r="HZ20" s="551">
        <f>IFERROR(IF(HZ12&gt;Assumptions!$L$8+1,0,HLOOKUP(HZ12,Assumptions!$B$40:$L$45,6,0)/12*Assumptions!$E$35),0)</f>
        <v>0</v>
      </c>
      <c r="IA20" s="551">
        <f>IFERROR(IF(IA12&gt;Assumptions!$L$8+1,0,HLOOKUP(IA12,Assumptions!$B$40:$L$45,6,0)/12*Assumptions!$E$35),0)</f>
        <v>0</v>
      </c>
      <c r="IB20" s="551">
        <f>IFERROR(IF(IB12&gt;Assumptions!$L$8+1,0,HLOOKUP(IB12,Assumptions!$B$40:$L$45,6,0)/12*Assumptions!$E$35),0)</f>
        <v>0</v>
      </c>
      <c r="IC20" s="551">
        <f>IFERROR(IF(IC12&gt;Assumptions!$L$8+1,0,HLOOKUP(IC12,Assumptions!$B$40:$L$45,6,0)/12*Assumptions!$E$35),0)</f>
        <v>0</v>
      </c>
      <c r="ID20" s="551">
        <f>IFERROR(IF(ID12&gt;Assumptions!$L$8+1,0,HLOOKUP(ID12,Assumptions!$B$40:$L$45,6,0)/12*Assumptions!$E$35),0)</f>
        <v>0</v>
      </c>
      <c r="IE20" s="551">
        <f>IFERROR(IF(IE12&gt;Assumptions!$L$8+1,0,HLOOKUP(IE12,Assumptions!$B$40:$L$45,6,0)/12*Assumptions!$E$35),0)</f>
        <v>0</v>
      </c>
      <c r="IF20" s="551">
        <f>IFERROR(IF(IF12&gt;Assumptions!$L$8+1,0,HLOOKUP(IF12,Assumptions!$B$40:$L$45,6,0)/12*Assumptions!$E$35),0)</f>
        <v>0</v>
      </c>
      <c r="IG20" s="551">
        <f>IFERROR(IF(IG12&gt;Assumptions!$L$8+1,0,HLOOKUP(IG12,Assumptions!$B$40:$L$45,6,0)/12*Assumptions!$E$35),0)</f>
        <v>0</v>
      </c>
      <c r="IH20" s="551">
        <f>IFERROR(IF(IH12&gt;Assumptions!$L$8+1,0,HLOOKUP(IH12,Assumptions!$B$40:$L$45,6,0)/12*Assumptions!$E$35),0)</f>
        <v>0</v>
      </c>
      <c r="II20" s="551">
        <f>IFERROR(IF(II12&gt;Assumptions!$L$8+1,0,HLOOKUP(II12,Assumptions!$B$40:$L$45,6,0)/12*Assumptions!$E$35),0)</f>
        <v>0</v>
      </c>
      <c r="IJ20" s="551">
        <f>IFERROR(IF(IJ12&gt;Assumptions!$L$8+1,0,HLOOKUP(IJ12,Assumptions!$B$40:$L$45,6,0)/12*Assumptions!$E$35),0)</f>
        <v>0</v>
      </c>
      <c r="IK20" s="551">
        <f>IFERROR(IF(IK12&gt;Assumptions!$L$8+1,0,HLOOKUP(IK12,Assumptions!$B$40:$L$45,6,0)/12*Assumptions!$E$35),0)</f>
        <v>0</v>
      </c>
      <c r="IL20" s="551">
        <f>IFERROR(IF(IL12&gt;Assumptions!$L$8+1,0,HLOOKUP(IL12,Assumptions!$B$40:$L$45,6,0)/12*Assumptions!$E$35),0)</f>
        <v>0</v>
      </c>
      <c r="IM20" s="551">
        <f>IFERROR(IF(IM12&gt;Assumptions!$L$8+1,0,HLOOKUP(IM12,Assumptions!$B$40:$L$45,6,0)/12*Assumptions!$E$35),0)</f>
        <v>0</v>
      </c>
      <c r="IN20" s="551">
        <f>IFERROR(IF(IN12&gt;Assumptions!$L$8+1,0,HLOOKUP(IN12,Assumptions!$B$40:$L$45,6,0)/12*Assumptions!$E$35),0)</f>
        <v>0</v>
      </c>
      <c r="IO20" s="551">
        <f>IFERROR(IF(IO12&gt;Assumptions!$L$8+1,0,HLOOKUP(IO12,Assumptions!$B$40:$L$45,6,0)/12*Assumptions!$E$35),0)</f>
        <v>0</v>
      </c>
      <c r="IP20" s="551">
        <f>IFERROR(IF(IP12&gt;Assumptions!$L$8+1,0,HLOOKUP(IP12,Assumptions!$B$40:$L$45,6,0)/12*Assumptions!$E$35),0)</f>
        <v>0</v>
      </c>
      <c r="IQ20" s="551">
        <f>IFERROR(IF(IQ12&gt;Assumptions!$L$8+1,0,HLOOKUP(IQ12,Assumptions!$B$40:$L$45,6,0)/12*Assumptions!$E$35),0)</f>
        <v>0</v>
      </c>
      <c r="IR20" s="551">
        <f>IFERROR(IF(IR12&gt;Assumptions!$L$8+1,0,HLOOKUP(IR12,Assumptions!$B$40:$L$45,6,0)/12*Assumptions!$E$35),0)</f>
        <v>0</v>
      </c>
      <c r="IS20" s="551">
        <f>IFERROR(IF(IS12&gt;Assumptions!$L$8+1,0,HLOOKUP(IS12,Assumptions!$B$40:$L$45,6,0)/12*Assumptions!$E$35),0)</f>
        <v>0</v>
      </c>
      <c r="IT20" s="551">
        <f>IFERROR(IF(IT12&gt;Assumptions!$L$8+1,0,HLOOKUP(IT12,Assumptions!$B$40:$L$45,6,0)/12*Assumptions!$E$35),0)</f>
        <v>0</v>
      </c>
      <c r="IU20" s="551">
        <f>IFERROR(IF(IU12&gt;Assumptions!$L$8+1,0,HLOOKUP(IU12,Assumptions!$B$40:$L$45,6,0)/12*Assumptions!$E$35),0)</f>
        <v>0</v>
      </c>
      <c r="IV20" s="551">
        <f>IFERROR(IF(IV12&gt;Assumptions!$L$8+1,0,HLOOKUP(IV12,Assumptions!$B$40:$L$45,6,0)/12*Assumptions!$E$35),0)</f>
        <v>0</v>
      </c>
      <c r="IW20" s="551">
        <f>IFERROR(IF(IW12&gt;Assumptions!$L$8+1,0,HLOOKUP(IW12,Assumptions!$B$40:$L$45,6,0)/12*Assumptions!$E$35),0)</f>
        <v>0</v>
      </c>
      <c r="IX20" s="551">
        <f>IFERROR(IF(IX12&gt;Assumptions!$L$8+1,0,HLOOKUP(IX12,Assumptions!$B$40:$L$45,6,0)/12*Assumptions!$E$35),0)</f>
        <v>0</v>
      </c>
      <c r="IY20" s="551">
        <f>IFERROR(IF(IY12&gt;Assumptions!$L$8+1,0,HLOOKUP(IY12,Assumptions!$B$40:$L$45,6,0)/12*Assumptions!$E$35),0)</f>
        <v>0</v>
      </c>
      <c r="IZ20" s="551">
        <f>IFERROR(IF(IZ12&gt;Assumptions!$L$8+1,0,HLOOKUP(IZ12,Assumptions!$B$40:$L$45,6,0)/12*Assumptions!$E$35),0)</f>
        <v>0</v>
      </c>
      <c r="JA20" s="551">
        <f>IFERROR(IF(JA12&gt;Assumptions!$L$8+1,0,HLOOKUP(JA12,Assumptions!$B$40:$L$45,6,0)/12*Assumptions!$E$35),0)</f>
        <v>0</v>
      </c>
      <c r="JB20" s="551">
        <f>IFERROR(IF(JB12&gt;Assumptions!$L$8+1,0,HLOOKUP(JB12,Assumptions!$B$40:$L$45,6,0)/12*Assumptions!$E$35),0)</f>
        <v>0</v>
      </c>
      <c r="JC20" s="551">
        <f>IFERROR(IF(JC12&gt;Assumptions!$L$8+1,0,HLOOKUP(JC12,Assumptions!$B$40:$L$45,6,0)/12*Assumptions!$E$35),0)</f>
        <v>0</v>
      </c>
      <c r="JD20" s="551">
        <f>IFERROR(IF(JD12&gt;Assumptions!$L$8+1,0,HLOOKUP(JD12,Assumptions!$B$40:$L$45,6,0)/12*Assumptions!$E$35),0)</f>
        <v>0</v>
      </c>
      <c r="JE20" s="551">
        <f>IFERROR(IF(JE12&gt;Assumptions!$L$8+1,0,HLOOKUP(JE12,Assumptions!$B$40:$L$45,6,0)/12*Assumptions!$E$35),0)</f>
        <v>0</v>
      </c>
      <c r="JF20" s="551">
        <f>IFERROR(IF(JF12&gt;Assumptions!$L$8+1,0,HLOOKUP(JF12,Assumptions!$B$40:$L$45,6,0)/12*Assumptions!$E$35),0)</f>
        <v>0</v>
      </c>
      <c r="JG20" s="551">
        <f>IFERROR(IF(JG12&gt;Assumptions!$L$8+1,0,HLOOKUP(JG12,Assumptions!$B$40:$L$45,6,0)/12*Assumptions!$E$35),0)</f>
        <v>0</v>
      </c>
      <c r="JH20" s="551">
        <f>IFERROR(IF(JH12&gt;Assumptions!$L$8+1,0,HLOOKUP(JH12,Assumptions!$B$40:$L$45,6,0)/12*Assumptions!$E$35),0)</f>
        <v>0</v>
      </c>
      <c r="JI20" s="551">
        <f>IFERROR(IF(JI12&gt;Assumptions!$L$8+1,0,HLOOKUP(JI12,Assumptions!$B$40:$L$45,6,0)/12*Assumptions!$E$35),0)</f>
        <v>0</v>
      </c>
      <c r="JJ20" s="551">
        <f>IFERROR(IF(JJ12&gt;Assumptions!$L$8+1,0,HLOOKUP(JJ12,Assumptions!$B$40:$L$45,6,0)/12*Assumptions!$E$35),0)</f>
        <v>0</v>
      </c>
      <c r="JK20" s="551">
        <f>IFERROR(IF(JK12&gt;Assumptions!$L$8+1,0,HLOOKUP(JK12,Assumptions!$B$40:$L$45,6,0)/12*Assumptions!$E$35),0)</f>
        <v>0</v>
      </c>
      <c r="JL20" s="551">
        <f>IFERROR(IF(JL12&gt;Assumptions!$L$8+1,0,HLOOKUP(JL12,Assumptions!$B$40:$L$45,6,0)/12*Assumptions!$E$35),0)</f>
        <v>0</v>
      </c>
      <c r="JM20" s="551">
        <f>IFERROR(IF(JM12&gt;Assumptions!$L$8+1,0,HLOOKUP(JM12,Assumptions!$B$40:$L$45,6,0)/12*Assumptions!$E$35),0)</f>
        <v>0</v>
      </c>
      <c r="JN20" s="551">
        <f>IFERROR(IF(JN12&gt;Assumptions!$L$8+1,0,HLOOKUP(JN12,Assumptions!$B$40:$L$45,6,0)/12*Assumptions!$E$35),0)</f>
        <v>0</v>
      </c>
      <c r="JO20" s="551">
        <f>IFERROR(IF(JO12&gt;Assumptions!$L$8+1,0,HLOOKUP(JO12,Assumptions!$B$40:$L$45,6,0)/12*Assumptions!$E$35),0)</f>
        <v>0</v>
      </c>
      <c r="JP20" s="551">
        <f>IFERROR(IF(JP12&gt;Assumptions!$L$8+1,0,HLOOKUP(JP12,Assumptions!$B$40:$L$45,6,0)/12*Assumptions!$E$35),0)</f>
        <v>0</v>
      </c>
      <c r="JQ20" s="551">
        <f>IFERROR(IF(JQ12&gt;Assumptions!$L$8+1,0,HLOOKUP(JQ12,Assumptions!$B$40:$L$45,6,0)/12*Assumptions!$E$35),0)</f>
        <v>0</v>
      </c>
      <c r="JR20" s="551">
        <f>IFERROR(IF(JR12&gt;Assumptions!$L$8+1,0,HLOOKUP(JR12,Assumptions!$B$40:$L$45,6,0)/12*Assumptions!$E$35),0)</f>
        <v>0</v>
      </c>
      <c r="JS20" s="551">
        <f>IFERROR(IF(JS12&gt;Assumptions!$L$8+1,0,HLOOKUP(JS12,Assumptions!$B$40:$L$45,6,0)/12*Assumptions!$E$35),0)</f>
        <v>0</v>
      </c>
      <c r="JT20" s="551">
        <f>IFERROR(IF(JT12&gt;Assumptions!$L$8+1,0,HLOOKUP(JT12,Assumptions!$B$40:$L$45,6,0)/12*Assumptions!$E$35),0)</f>
        <v>0</v>
      </c>
      <c r="JU20" s="551">
        <f>IFERROR(IF(JU12&gt;Assumptions!$L$8+1,0,HLOOKUP(JU12,Assumptions!$B$40:$L$45,6,0)/12*Assumptions!$E$35),0)</f>
        <v>0</v>
      </c>
      <c r="JV20" s="551">
        <f>IFERROR(IF(JV12&gt;Assumptions!$L$8+1,0,HLOOKUP(JV12,Assumptions!$B$40:$L$45,6,0)/12*Assumptions!$E$35),0)</f>
        <v>0</v>
      </c>
      <c r="JW20" s="551">
        <f>IFERROR(IF(JW12&gt;Assumptions!$L$8+1,0,HLOOKUP(JW12,Assumptions!$B$40:$L$45,6,0)/12*Assumptions!$E$35),0)</f>
        <v>0</v>
      </c>
      <c r="JX20" s="551">
        <f>IFERROR(IF(JX12&gt;Assumptions!$L$8+1,0,HLOOKUP(JX12,Assumptions!$B$40:$L$45,6,0)/12*Assumptions!$E$35),0)</f>
        <v>0</v>
      </c>
      <c r="JY20" s="551">
        <f>IFERROR(IF(JY12&gt;Assumptions!$L$8+1,0,HLOOKUP(JY12,Assumptions!$B$40:$L$45,6,0)/12*Assumptions!$E$35),0)</f>
        <v>0</v>
      </c>
      <c r="JZ20" s="551">
        <f>IFERROR(IF(JZ12&gt;Assumptions!$L$8+1,0,HLOOKUP(JZ12,Assumptions!$B$40:$L$45,6,0)/12*Assumptions!$E$35),0)</f>
        <v>0</v>
      </c>
      <c r="KA20" s="551">
        <f>IFERROR(IF(KA12&gt;Assumptions!$L$8+1,0,HLOOKUP(KA12,Assumptions!$B$40:$L$45,6,0)/12*Assumptions!$E$35),0)</f>
        <v>0</v>
      </c>
      <c r="KB20" s="551">
        <f>IFERROR(IF(KB12&gt;Assumptions!$L$8+1,0,HLOOKUP(KB12,Assumptions!$B$40:$L$45,6,0)/12*Assumptions!$E$35),0)</f>
        <v>0</v>
      </c>
      <c r="KC20" s="551">
        <f>IFERROR(IF(KC12&gt;Assumptions!$L$8+1,0,HLOOKUP(KC12,Assumptions!$B$40:$L$45,6,0)/12*Assumptions!$E$35),0)</f>
        <v>0</v>
      </c>
      <c r="KD20" s="551">
        <f>IFERROR(IF(KD12&gt;Assumptions!$L$8+1,0,HLOOKUP(KD12,Assumptions!$B$40:$L$45,6,0)/12*Assumptions!$E$35),0)</f>
        <v>0</v>
      </c>
      <c r="KE20" s="551">
        <f>IFERROR(IF(KE12&gt;Assumptions!$L$8+1,0,HLOOKUP(KE12,Assumptions!$B$40:$L$45,6,0)/12*Assumptions!$E$35),0)</f>
        <v>0</v>
      </c>
      <c r="KF20" s="551">
        <f>IFERROR(IF(KF12&gt;Assumptions!$L$8+1,0,HLOOKUP(KF12,Assumptions!$B$40:$L$45,6,0)/12*Assumptions!$E$35),0)</f>
        <v>0</v>
      </c>
      <c r="KG20" s="551">
        <f>IFERROR(IF(KG12&gt;Assumptions!$L$8+1,0,HLOOKUP(KG12,Assumptions!$B$40:$L$45,6,0)/12*Assumptions!$E$35),0)</f>
        <v>0</v>
      </c>
      <c r="KH20" s="551">
        <f>IFERROR(IF(KH12&gt;Assumptions!$L$8+1,0,HLOOKUP(KH12,Assumptions!$B$40:$L$45,6,0)/12*Assumptions!$E$35),0)</f>
        <v>0</v>
      </c>
      <c r="KI20" s="551">
        <f>IFERROR(IF(KI12&gt;Assumptions!$L$8+1,0,HLOOKUP(KI12,Assumptions!$B$40:$L$45,6,0)/12*Assumptions!$E$35),0)</f>
        <v>0</v>
      </c>
      <c r="KJ20" s="551">
        <f>IFERROR(IF(KJ12&gt;Assumptions!$L$8+1,0,HLOOKUP(KJ12,Assumptions!$B$40:$L$45,6,0)/12*Assumptions!$E$35),0)</f>
        <v>0</v>
      </c>
      <c r="KK20" s="551">
        <f>IFERROR(IF(KK12&gt;Assumptions!$L$8+1,0,HLOOKUP(KK12,Assumptions!$B$40:$L$45,6,0)/12*Assumptions!$E$35),0)</f>
        <v>0</v>
      </c>
      <c r="KL20" s="551">
        <f>IFERROR(IF(KL12&gt;Assumptions!$L$8+1,0,HLOOKUP(KL12,Assumptions!$B$40:$L$45,6,0)/12*Assumptions!$E$35),0)</f>
        <v>0</v>
      </c>
      <c r="KM20" s="551">
        <f>IFERROR(IF(KM12&gt;Assumptions!$L$8+1,0,HLOOKUP(KM12,Assumptions!$B$40:$L$45,6,0)/12*Assumptions!$E$35),0)</f>
        <v>0</v>
      </c>
      <c r="KN20" s="551">
        <f>IFERROR(IF(KN12&gt;Assumptions!$L$8+1,0,HLOOKUP(KN12,Assumptions!$B$40:$L$45,6,0)/12*Assumptions!$E$35),0)</f>
        <v>0</v>
      </c>
      <c r="KO20" s="551">
        <f>IFERROR(IF(KO12&gt;Assumptions!$L$8+1,0,HLOOKUP(KO12,Assumptions!$B$40:$L$45,6,0)/12*Assumptions!$E$35),0)</f>
        <v>0</v>
      </c>
      <c r="KP20" s="551">
        <f>IFERROR(IF(KP12&gt;Assumptions!$L$8+1,0,HLOOKUP(KP12,Assumptions!$B$40:$L$45,6,0)/12*Assumptions!$E$35),0)</f>
        <v>0</v>
      </c>
      <c r="KQ20" s="551">
        <f>IFERROR(IF(KQ12&gt;Assumptions!$L$8+1,0,HLOOKUP(KQ12,Assumptions!$B$40:$L$45,6,0)/12*Assumptions!$E$35),0)</f>
        <v>0</v>
      </c>
      <c r="KR20" s="551">
        <f>IFERROR(IF(KR12&gt;Assumptions!$L$8+1,0,HLOOKUP(KR12,Assumptions!$B$40:$L$45,6,0)/12*Assumptions!$E$35),0)</f>
        <v>0</v>
      </c>
      <c r="KS20" s="551">
        <f>IFERROR(IF(KS12&gt;Assumptions!$L$8+1,0,HLOOKUP(KS12,Assumptions!$B$40:$L$45,6,0)/12*Assumptions!$E$35),0)</f>
        <v>0</v>
      </c>
      <c r="KT20" s="551">
        <f>IFERROR(IF(KT12&gt;Assumptions!$L$8+1,0,HLOOKUP(KT12,Assumptions!$B$40:$L$45,6,0)/12*Assumptions!$E$35),0)</f>
        <v>0</v>
      </c>
      <c r="KU20" s="551">
        <f>IFERROR(IF(KU12&gt;Assumptions!$L$8+1,0,HLOOKUP(KU12,Assumptions!$B$40:$L$45,6,0)/12*Assumptions!$E$35),0)</f>
        <v>0</v>
      </c>
      <c r="KV20" s="551">
        <f>IFERROR(IF(KV12&gt;Assumptions!$L$8+1,0,HLOOKUP(KV12,Assumptions!$B$40:$L$45,6,0)/12*Assumptions!$E$35),0)</f>
        <v>0</v>
      </c>
      <c r="KW20" s="551">
        <f>IFERROR(IF(KW12&gt;Assumptions!$L$8+1,0,HLOOKUP(KW12,Assumptions!$B$40:$L$45,6,0)/12*Assumptions!$E$35),0)</f>
        <v>0</v>
      </c>
      <c r="KX20" s="551">
        <f>IFERROR(IF(KX12&gt;Assumptions!$L$8+1,0,HLOOKUP(KX12,Assumptions!$B$40:$L$45,6,0)/12*Assumptions!$E$35),0)</f>
        <v>0</v>
      </c>
      <c r="KY20" s="551">
        <f>IFERROR(IF(KY12&gt;Assumptions!$L$8+1,0,HLOOKUP(KY12,Assumptions!$B$40:$L$45,6,0)/12*Assumptions!$E$35),0)</f>
        <v>0</v>
      </c>
      <c r="KZ20" s="551">
        <f>IFERROR(IF(KZ12&gt;Assumptions!$L$8+1,0,HLOOKUP(KZ12,Assumptions!$B$40:$L$45,6,0)/12*Assumptions!$E$35),0)</f>
        <v>0</v>
      </c>
      <c r="LA20" s="551">
        <f>IFERROR(IF(LA12&gt;Assumptions!$L$8+1,0,HLOOKUP(LA12,Assumptions!$B$40:$L$45,6,0)/12*Assumptions!$E$35),0)</f>
        <v>0</v>
      </c>
      <c r="LB20" s="551">
        <f>IFERROR(IF(LB12&gt;Assumptions!$L$8+1,0,HLOOKUP(LB12,Assumptions!$B$40:$L$45,6,0)/12*Assumptions!$E$35),0)</f>
        <v>0</v>
      </c>
      <c r="LC20" s="551">
        <f>IFERROR(IF(LC12&gt;Assumptions!$L$8+1,0,HLOOKUP(LC12,Assumptions!$B$40:$L$45,6,0)/12*Assumptions!$E$35),0)</f>
        <v>0</v>
      </c>
      <c r="LD20" s="551">
        <f>IFERROR(IF(LD12&gt;Assumptions!$L$8+1,0,HLOOKUP(LD12,Assumptions!$B$40:$L$45,6,0)/12*Assumptions!$E$35),0)</f>
        <v>0</v>
      </c>
      <c r="LE20" s="551">
        <f>IFERROR(IF(LE12&gt;Assumptions!$L$8+1,0,HLOOKUP(LE12,Assumptions!$B$40:$L$45,6,0)/12*Assumptions!$E$35),0)</f>
        <v>0</v>
      </c>
      <c r="LF20" s="551">
        <f>IFERROR(IF(LF12&gt;Assumptions!$L$8+1,0,HLOOKUP(LF12,Assumptions!$B$40:$L$45,6,0)/12*Assumptions!$E$35),0)</f>
        <v>0</v>
      </c>
      <c r="LG20" s="551">
        <f>IFERROR(IF(LG12&gt;Assumptions!$L$8+1,0,HLOOKUP(LG12,Assumptions!$B$40:$L$45,6,0)/12*Assumptions!$E$35),0)</f>
        <v>0</v>
      </c>
      <c r="LH20" s="551">
        <f>IFERROR(IF(LH12&gt;Assumptions!$L$8+1,0,HLOOKUP(LH12,Assumptions!$B$40:$L$45,6,0)/12*Assumptions!$E$35),0)</f>
        <v>0</v>
      </c>
      <c r="LI20" s="551">
        <f>IFERROR(IF(LI12&gt;Assumptions!$L$8+1,0,HLOOKUP(LI12,Assumptions!$B$40:$L$45,6,0)/12*Assumptions!$E$35),0)</f>
        <v>0</v>
      </c>
      <c r="LJ20" s="551">
        <f>IFERROR(IF(LJ12&gt;Assumptions!$L$8+1,0,HLOOKUP(LJ12,Assumptions!$B$40:$L$45,6,0)/12*Assumptions!$E$35),0)</f>
        <v>0</v>
      </c>
      <c r="LK20" s="551">
        <f>IFERROR(IF(LK12&gt;Assumptions!$L$8+1,0,HLOOKUP(LK12,Assumptions!$B$40:$L$45,6,0)/12*Assumptions!$E$35),0)</f>
        <v>0</v>
      </c>
      <c r="LL20" s="551">
        <f>IFERROR(IF(LL12&gt;Assumptions!$L$8+1,0,HLOOKUP(LL12,Assumptions!$B$40:$L$45,6,0)/12*Assumptions!$E$35),0)</f>
        <v>0</v>
      </c>
      <c r="LM20" s="551">
        <f>IFERROR(IF(LM12&gt;Assumptions!$L$8+1,0,HLOOKUP(LM12,Assumptions!$B$40:$L$45,6,0)/12*Assumptions!$E$35),0)</f>
        <v>0</v>
      </c>
      <c r="LN20" s="551">
        <f>IFERROR(IF(LN12&gt;Assumptions!$L$8+1,0,HLOOKUP(LN12,Assumptions!$B$40:$L$45,6,0)/12*Assumptions!$E$35),0)</f>
        <v>0</v>
      </c>
      <c r="LO20" s="551">
        <f>IFERROR(IF(LO12&gt;Assumptions!$L$8+1,0,HLOOKUP(LO12,Assumptions!$B$40:$L$45,6,0)/12*Assumptions!$E$35),0)</f>
        <v>0</v>
      </c>
      <c r="LP20" s="551">
        <f>IFERROR(IF(LP12&gt;Assumptions!$L$8+1,0,HLOOKUP(LP12,Assumptions!$B$40:$L$45,6,0)/12*Assumptions!$E$35),0)</f>
        <v>0</v>
      </c>
      <c r="LQ20" s="551">
        <f>IFERROR(IF(LQ12&gt;Assumptions!$L$8+1,0,HLOOKUP(LQ12,Assumptions!$B$40:$L$45,6,0)/12*Assumptions!$E$35),0)</f>
        <v>0</v>
      </c>
      <c r="LR20" s="551">
        <f>IFERROR(IF(LR12&gt;Assumptions!$L$8+1,0,HLOOKUP(LR12,Assumptions!$B$40:$L$45,6,0)/12*Assumptions!$E$35),0)</f>
        <v>0</v>
      </c>
      <c r="LS20" s="551">
        <f>IFERROR(IF(LS12&gt;Assumptions!$L$8+1,0,HLOOKUP(LS12,Assumptions!$B$40:$L$45,6,0)/12*Assumptions!$E$35),0)</f>
        <v>0</v>
      </c>
      <c r="LT20" s="551">
        <f>IFERROR(IF(LT12&gt;Assumptions!$L$8+1,0,HLOOKUP(LT12,Assumptions!$B$40:$L$45,6,0)/12*Assumptions!$E$35),0)</f>
        <v>0</v>
      </c>
      <c r="LU20" s="551">
        <f>IFERROR(IF(LU12&gt;Assumptions!$L$8+1,0,HLOOKUP(LU12,Assumptions!$B$40:$L$45,6,0)/12*Assumptions!$E$35),0)</f>
        <v>0</v>
      </c>
      <c r="LV20" s="551">
        <f>IFERROR(IF(LV12&gt;Assumptions!$L$8+1,0,HLOOKUP(LV12,Assumptions!$B$40:$L$45,6,0)/12*Assumptions!$E$35),0)</f>
        <v>0</v>
      </c>
      <c r="LW20" s="551">
        <f>IFERROR(IF(LW12&gt;Assumptions!$L$8+1,0,HLOOKUP(LW12,Assumptions!$B$40:$L$45,6,0)/12*Assumptions!$E$35),0)</f>
        <v>0</v>
      </c>
      <c r="LX20" s="551">
        <f>IFERROR(IF(LX12&gt;Assumptions!$L$8+1,0,HLOOKUP(LX12,Assumptions!$B$40:$L$45,6,0)/12*Assumptions!$E$35),0)</f>
        <v>0</v>
      </c>
      <c r="LY20" s="551">
        <f>IFERROR(IF(LY12&gt;Assumptions!$L$8+1,0,HLOOKUP(LY12,Assumptions!$B$40:$L$45,6,0)/12*Assumptions!$E$35),0)</f>
        <v>0</v>
      </c>
      <c r="LZ20" s="551">
        <f>IFERROR(IF(LZ12&gt;Assumptions!$L$8+1,0,HLOOKUP(LZ12,Assumptions!$B$40:$L$45,6,0)/12*Assumptions!$E$35),0)</f>
        <v>0</v>
      </c>
      <c r="MA20" s="551">
        <f>IFERROR(IF(MA12&gt;Assumptions!$L$8+1,0,HLOOKUP(MA12,Assumptions!$B$40:$L$45,6,0)/12*Assumptions!$E$35),0)</f>
        <v>0</v>
      </c>
      <c r="MB20" s="551">
        <f>IFERROR(IF(MB12&gt;Assumptions!$L$8+1,0,HLOOKUP(MB12,Assumptions!$B$40:$L$45,6,0)/12*Assumptions!$E$35),0)</f>
        <v>0</v>
      </c>
      <c r="MC20" s="551">
        <f>IFERROR(IF(MC12&gt;Assumptions!$L$8+1,0,HLOOKUP(MC12,Assumptions!$B$40:$L$45,6,0)/12*Assumptions!$E$35),0)</f>
        <v>0</v>
      </c>
      <c r="MD20" s="551">
        <f>IFERROR(IF(MD12&gt;Assumptions!$L$8+1,0,HLOOKUP(MD12,Assumptions!$B$40:$L$45,6,0)/12*Assumptions!$E$35),0)</f>
        <v>0</v>
      </c>
      <c r="ME20" s="551">
        <f>IFERROR(IF(ME12&gt;Assumptions!$L$8+1,0,HLOOKUP(ME12,Assumptions!$B$40:$L$45,6,0)/12*Assumptions!$E$35),0)</f>
        <v>0</v>
      </c>
      <c r="MF20" s="551">
        <f>IFERROR(IF(MF12&gt;Assumptions!$L$8+1,0,HLOOKUP(MF12,Assumptions!$B$40:$L$45,6,0)/12*Assumptions!$E$35),0)</f>
        <v>0</v>
      </c>
      <c r="MG20" s="551">
        <f>IFERROR(IF(MG12&gt;Assumptions!$L$8+1,0,HLOOKUP(MG12,Assumptions!$B$40:$L$45,6,0)/12*Assumptions!$E$35),0)</f>
        <v>0</v>
      </c>
      <c r="MH20" s="551">
        <f>IFERROR(IF(MH12&gt;Assumptions!$L$8+1,0,HLOOKUP(MH12,Assumptions!$B$40:$L$45,6,0)/12*Assumptions!$E$35),0)</f>
        <v>0</v>
      </c>
      <c r="MI20" s="551">
        <f>IFERROR(IF(MI12&gt;Assumptions!$L$8+1,0,HLOOKUP(MI12,Assumptions!$B$40:$L$45,6,0)/12*Assumptions!$E$35),0)</f>
        <v>0</v>
      </c>
      <c r="MJ20" s="551">
        <f>IFERROR(IF(MJ12&gt;Assumptions!$L$8+1,0,HLOOKUP(MJ12,Assumptions!$B$40:$L$45,6,0)/12*Assumptions!$E$35),0)</f>
        <v>0</v>
      </c>
      <c r="MK20" s="551">
        <f>IFERROR(IF(MK12&gt;Assumptions!$L$8+1,0,HLOOKUP(MK12,Assumptions!$B$40:$L$45,6,0)/12*Assumptions!$E$35),0)</f>
        <v>0</v>
      </c>
      <c r="ML20" s="551">
        <f>IFERROR(IF(ML12&gt;Assumptions!$L$8+1,0,HLOOKUP(ML12,Assumptions!$B$40:$L$45,6,0)/12*Assumptions!$E$35),0)</f>
        <v>0</v>
      </c>
      <c r="MM20" s="551">
        <f>IFERROR(IF(MM12&gt;Assumptions!$L$8+1,0,HLOOKUP(MM12,Assumptions!$B$40:$L$45,6,0)/12*Assumptions!$E$35),0)</f>
        <v>0</v>
      </c>
      <c r="MN20" s="551">
        <f>IFERROR(IF(MN12&gt;Assumptions!$L$8+1,0,HLOOKUP(MN12,Assumptions!$B$40:$L$45,6,0)/12*Assumptions!$E$35),0)</f>
        <v>0</v>
      </c>
      <c r="MO20" s="551">
        <f>IFERROR(IF(MO12&gt;Assumptions!$L$8+1,0,HLOOKUP(MO12,Assumptions!$B$40:$L$45,6,0)/12*Assumptions!$E$35),0)</f>
        <v>0</v>
      </c>
      <c r="MP20" s="551">
        <f>IFERROR(IF(MP12&gt;Assumptions!$L$8+1,0,HLOOKUP(MP12,Assumptions!$B$40:$L$45,6,0)/12*Assumptions!$E$35),0)</f>
        <v>0</v>
      </c>
      <c r="MQ20" s="551">
        <f>IFERROR(IF(MQ12&gt;Assumptions!$L$8+1,0,HLOOKUP(MQ12,Assumptions!$B$40:$L$45,6,0)/12*Assumptions!$E$35),0)</f>
        <v>0</v>
      </c>
      <c r="MR20" s="551">
        <f>IFERROR(IF(MR12&gt;Assumptions!$L$8+1,0,HLOOKUP(MR12,Assumptions!$B$40:$L$45,6,0)/12*Assumptions!$E$35),0)</f>
        <v>0</v>
      </c>
      <c r="MS20" s="551">
        <f>IFERROR(IF(MS12&gt;Assumptions!$L$8+1,0,HLOOKUP(MS12,Assumptions!$B$40:$L$45,6,0)/12*Assumptions!$E$35),0)</f>
        <v>0</v>
      </c>
      <c r="MT20" s="551">
        <f>IFERROR(IF(MT12&gt;Assumptions!$L$8+1,0,HLOOKUP(MT12,Assumptions!$B$40:$L$45,6,0)/12*Assumptions!$E$35),0)</f>
        <v>0</v>
      </c>
      <c r="MU20" s="551">
        <f>IFERROR(IF(MU12&gt;Assumptions!$L$8+1,0,HLOOKUP(MU12,Assumptions!$B$40:$L$45,6,0)/12*Assumptions!$E$35),0)</f>
        <v>0</v>
      </c>
      <c r="MV20" s="551">
        <f>IFERROR(IF(MV12&gt;Assumptions!$L$8+1,0,HLOOKUP(MV12,Assumptions!$B$40:$L$45,6,0)/12*Assumptions!$E$35),0)</f>
        <v>0</v>
      </c>
      <c r="MW20" s="551">
        <f>IFERROR(IF(MW12&gt;Assumptions!$L$8+1,0,HLOOKUP(MW12,Assumptions!$B$40:$L$45,6,0)/12*Assumptions!$E$35),0)</f>
        <v>0</v>
      </c>
      <c r="MX20" s="551">
        <f>IFERROR(IF(MX12&gt;Assumptions!$L$8+1,0,HLOOKUP(MX12,Assumptions!$B$40:$L$45,6,0)/12*Assumptions!$E$35),0)</f>
        <v>0</v>
      </c>
      <c r="MY20" s="551">
        <f>IFERROR(IF(MY12&gt;Assumptions!$L$8+1,0,HLOOKUP(MY12,Assumptions!$B$40:$L$45,6,0)/12*Assumptions!$E$35),0)</f>
        <v>0</v>
      </c>
      <c r="MZ20" s="551">
        <f>IFERROR(IF(MZ12&gt;Assumptions!$L$8+1,0,HLOOKUP(MZ12,Assumptions!$B$40:$L$45,6,0)/12*Assumptions!$E$35),0)</f>
        <v>0</v>
      </c>
      <c r="NA20" s="551">
        <f>IFERROR(IF(NA12&gt;Assumptions!$L$8+1,0,HLOOKUP(NA12,Assumptions!$B$40:$L$45,6,0)/12*Assumptions!$E$35),0)</f>
        <v>0</v>
      </c>
      <c r="NB20" s="551">
        <f>IFERROR(IF(NB12&gt;Assumptions!$L$8+1,0,HLOOKUP(NB12,Assumptions!$B$40:$L$45,6,0)/12*Assumptions!$E$35),0)</f>
        <v>0</v>
      </c>
      <c r="NC20" s="551">
        <f>IFERROR(IF(NC12&gt;Assumptions!$L$8+1,0,HLOOKUP(NC12,Assumptions!$B$40:$L$45,6,0)/12*Assumptions!$E$35),0)</f>
        <v>0</v>
      </c>
      <c r="ND20" s="551">
        <f>IFERROR(IF(ND12&gt;Assumptions!$L$8+1,0,HLOOKUP(ND12,Assumptions!$B$40:$L$45,6,0)/12*Assumptions!$E$35),0)</f>
        <v>0</v>
      </c>
      <c r="NE20" s="551">
        <f>IFERROR(IF(NE12&gt;Assumptions!$L$8+1,0,HLOOKUP(NE12,Assumptions!$B$40:$L$45,6,0)/12*Assumptions!$E$35),0)</f>
        <v>0</v>
      </c>
      <c r="NF20" s="551">
        <f>IFERROR(IF(NF12&gt;Assumptions!$L$8+1,0,HLOOKUP(NF12,Assumptions!$B$40:$L$45,6,0)/12*Assumptions!$E$35),0)</f>
        <v>0</v>
      </c>
      <c r="NG20" s="551">
        <f>IFERROR(IF(NG12&gt;Assumptions!$L$8+1,0,HLOOKUP(NG12,Assumptions!$B$40:$L$45,6,0)/12*Assumptions!$E$35),0)</f>
        <v>0</v>
      </c>
      <c r="NH20" s="551">
        <f>IFERROR(IF(NH12&gt;Assumptions!$L$8+1,0,HLOOKUP(NH12,Assumptions!$B$40:$L$45,6,0)/12*Assumptions!$E$35),0)</f>
        <v>0</v>
      </c>
      <c r="NI20" s="516">
        <f>IFERROR(IF(NI12&gt;Assumptions!$L$8+1,0,HLOOKUP(NI12,Assumptions!$B$40:$L$45,6,0)/12*Assumptions!$E$35),0)</f>
        <v>0</v>
      </c>
    </row>
    <row r="21" spans="1:373" x14ac:dyDescent="0.3">
      <c r="A21" s="416" t="s">
        <v>316</v>
      </c>
      <c r="B21" s="554">
        <f>MGMT_FEE*CF!S18</f>
        <v>0</v>
      </c>
      <c r="C21" s="554">
        <f>MGMT_FEE*CF!T18</f>
        <v>0</v>
      </c>
      <c r="D21" s="554">
        <f>MGMT_FEE*CF!U18</f>
        <v>0</v>
      </c>
      <c r="E21" s="554">
        <f>MGMT_FEE*CF!V18</f>
        <v>0</v>
      </c>
      <c r="F21" s="554">
        <f>MGMT_FEE*CF!W18</f>
        <v>0</v>
      </c>
      <c r="G21" s="554">
        <f>MGMT_FEE*CF!X18</f>
        <v>0</v>
      </c>
      <c r="H21" s="554">
        <f>MGMT_FEE*CF!Y18</f>
        <v>0</v>
      </c>
      <c r="I21" s="554">
        <f>MGMT_FEE*CF!Z18</f>
        <v>0</v>
      </c>
      <c r="J21" s="554">
        <f>MGMT_FEE*CF!AA18</f>
        <v>0</v>
      </c>
      <c r="K21" s="554">
        <f>MGMT_FEE*CF!AB18</f>
        <v>0</v>
      </c>
      <c r="L21" s="554">
        <f>MGMT_FEE*CF!AC18</f>
        <v>0</v>
      </c>
      <c r="M21" s="554">
        <f>MGMT_FEE*CF!AD18</f>
        <v>0</v>
      </c>
      <c r="N21" s="554">
        <f>MGMT_FEE*CF!AE18</f>
        <v>0</v>
      </c>
      <c r="O21" s="554">
        <f>MGMT_FEE*CF!AF18</f>
        <v>0</v>
      </c>
      <c r="P21" s="554">
        <f>MGMT_FEE*CF!AG18</f>
        <v>0</v>
      </c>
      <c r="Q21" s="554">
        <f>MGMT_FEE*CF!AH18</f>
        <v>0</v>
      </c>
      <c r="R21" s="554">
        <f>MGMT_FEE*CF!AI18</f>
        <v>0</v>
      </c>
      <c r="S21" s="554">
        <f>MGMT_FEE*CF!AJ18</f>
        <v>0</v>
      </c>
      <c r="T21" s="554">
        <f>MGMT_FEE*CF!AK18</f>
        <v>0</v>
      </c>
      <c r="U21" s="554">
        <f>MGMT_FEE*CF!AL18</f>
        <v>0</v>
      </c>
      <c r="V21" s="554">
        <f>MGMT_FEE*CF!AM18</f>
        <v>0</v>
      </c>
      <c r="W21" s="554">
        <f>MGMT_FEE*CF!AN18</f>
        <v>0</v>
      </c>
      <c r="X21" s="554">
        <f>MGMT_FEE*CF!AO18</f>
        <v>0</v>
      </c>
      <c r="Y21" s="554">
        <f>MGMT_FEE*CF!AP18</f>
        <v>0</v>
      </c>
      <c r="Z21" s="554">
        <f>MGMT_FEE*CF!AQ18</f>
        <v>0</v>
      </c>
      <c r="AA21" s="554">
        <f>MGMT_FEE*CF!AR18</f>
        <v>0</v>
      </c>
      <c r="AB21" s="554">
        <f>MGMT_FEE*CF!AS18</f>
        <v>0</v>
      </c>
      <c r="AC21" s="554">
        <f>MGMT_FEE*CF!AT18</f>
        <v>0</v>
      </c>
      <c r="AD21" s="554">
        <f>MGMT_FEE*CF!AU18</f>
        <v>0</v>
      </c>
      <c r="AE21" s="554">
        <f>MGMT_FEE*CF!AV18</f>
        <v>0</v>
      </c>
      <c r="AF21" s="554">
        <f>MGMT_FEE*CF!AW18</f>
        <v>0</v>
      </c>
      <c r="AG21" s="554">
        <f>MGMT_FEE*CF!AX18</f>
        <v>0</v>
      </c>
      <c r="AH21" s="554">
        <f>MGMT_FEE*CF!AY18</f>
        <v>0</v>
      </c>
      <c r="AI21" s="554">
        <f>MGMT_FEE*CF!AZ18</f>
        <v>0</v>
      </c>
      <c r="AJ21" s="554">
        <f>MGMT_FEE*CF!BA18</f>
        <v>0</v>
      </c>
      <c r="AK21" s="554">
        <f>MGMT_FEE*CF!BB18</f>
        <v>0</v>
      </c>
      <c r="AL21" s="554">
        <f>MGMT_FEE*CF!BC18</f>
        <v>0</v>
      </c>
      <c r="AM21" s="554">
        <f>MGMT_FEE*CF!BD18</f>
        <v>0</v>
      </c>
      <c r="AN21" s="554">
        <f>MGMT_FEE*CF!BE18</f>
        <v>0</v>
      </c>
      <c r="AO21" s="554">
        <f>MGMT_FEE*CF!BF18</f>
        <v>0</v>
      </c>
      <c r="AP21" s="554">
        <f>MGMT_FEE*CF!BG18</f>
        <v>0</v>
      </c>
      <c r="AQ21" s="554">
        <f>MGMT_FEE*CF!BH18</f>
        <v>0</v>
      </c>
      <c r="AR21" s="554">
        <f>MGMT_FEE*CF!BI18</f>
        <v>0</v>
      </c>
      <c r="AS21" s="554">
        <f>MGMT_FEE*CF!BJ18</f>
        <v>0</v>
      </c>
      <c r="AT21" s="554">
        <f>MGMT_FEE*CF!BK18</f>
        <v>0</v>
      </c>
      <c r="AU21" s="554">
        <f>MGMT_FEE*CF!BL18</f>
        <v>0</v>
      </c>
      <c r="AV21" s="554">
        <f>MGMT_FEE*CF!BM18</f>
        <v>0</v>
      </c>
      <c r="AW21" s="554">
        <f>MGMT_FEE*CF!BN18</f>
        <v>0</v>
      </c>
      <c r="AX21" s="554">
        <f>MGMT_FEE*CF!BO18</f>
        <v>0</v>
      </c>
      <c r="AY21" s="554">
        <f>MGMT_FEE*CF!BP18</f>
        <v>0</v>
      </c>
      <c r="AZ21" s="554">
        <f>MGMT_FEE*CF!BQ18</f>
        <v>0</v>
      </c>
      <c r="BA21" s="554">
        <f>MGMT_FEE*CF!BR18</f>
        <v>0</v>
      </c>
      <c r="BB21" s="554">
        <f>MGMT_FEE*CF!BS18</f>
        <v>0</v>
      </c>
      <c r="BC21" s="554">
        <f>MGMT_FEE*CF!BT18</f>
        <v>0</v>
      </c>
      <c r="BD21" s="554">
        <f>MGMT_FEE*CF!BU18</f>
        <v>0</v>
      </c>
      <c r="BE21" s="554">
        <f>MGMT_FEE*CF!BV18</f>
        <v>0</v>
      </c>
      <c r="BF21" s="554">
        <f>MGMT_FEE*CF!BW18</f>
        <v>0</v>
      </c>
      <c r="BG21" s="554">
        <f>MGMT_FEE*CF!BX18</f>
        <v>0</v>
      </c>
      <c r="BH21" s="554">
        <f>MGMT_FEE*CF!BY18</f>
        <v>0</v>
      </c>
      <c r="BI21" s="554">
        <f>MGMT_FEE*CF!BZ18</f>
        <v>0</v>
      </c>
      <c r="BJ21" s="554">
        <f>MGMT_FEE*CF!CA18</f>
        <v>0</v>
      </c>
      <c r="BK21" s="554">
        <f>MGMT_FEE*CF!CB18</f>
        <v>0</v>
      </c>
      <c r="BL21" s="554">
        <f>MGMT_FEE*CF!CC18</f>
        <v>0</v>
      </c>
      <c r="BM21" s="554">
        <f>MGMT_FEE*CF!CD18</f>
        <v>0</v>
      </c>
      <c r="BN21" s="554">
        <f>MGMT_FEE*CF!CE18</f>
        <v>0</v>
      </c>
      <c r="BO21" s="554">
        <f>MGMT_FEE*CF!CF18</f>
        <v>0</v>
      </c>
      <c r="BP21" s="554">
        <f>MGMT_FEE*CF!CG18</f>
        <v>0</v>
      </c>
      <c r="BQ21" s="554">
        <f>MGMT_FEE*CF!CH18</f>
        <v>0</v>
      </c>
      <c r="BR21" s="554">
        <f>MGMT_FEE*CF!CI18</f>
        <v>0</v>
      </c>
      <c r="BS21" s="554">
        <f>MGMT_FEE*CF!CJ18</f>
        <v>0</v>
      </c>
      <c r="BT21" s="554">
        <f>MGMT_FEE*CF!CK18</f>
        <v>0</v>
      </c>
      <c r="BU21" s="554">
        <f>MGMT_FEE*CF!CL18</f>
        <v>0</v>
      </c>
      <c r="BV21" s="554">
        <f>MGMT_FEE*CF!CM18</f>
        <v>0</v>
      </c>
      <c r="BW21" s="554">
        <f>MGMT_FEE*CF!CN18</f>
        <v>0</v>
      </c>
      <c r="BX21" s="554">
        <f>MGMT_FEE*CF!CO18</f>
        <v>0</v>
      </c>
      <c r="BY21" s="554">
        <f>MGMT_FEE*CF!CP18</f>
        <v>0</v>
      </c>
      <c r="BZ21" s="554">
        <f>MGMT_FEE*CF!CQ18</f>
        <v>0</v>
      </c>
      <c r="CA21" s="554">
        <f>MGMT_FEE*CF!CR18</f>
        <v>0</v>
      </c>
      <c r="CB21" s="554">
        <f>MGMT_FEE*CF!CS18</f>
        <v>0</v>
      </c>
      <c r="CC21" s="554">
        <f>MGMT_FEE*CF!CT18</f>
        <v>0</v>
      </c>
      <c r="CD21" s="554">
        <f>MGMT_FEE*CF!CU18</f>
        <v>0</v>
      </c>
      <c r="CE21" s="554">
        <f>MGMT_FEE*CF!CV18</f>
        <v>0</v>
      </c>
      <c r="CF21" s="554">
        <f>MGMT_FEE*CF!CW18</f>
        <v>0</v>
      </c>
      <c r="CG21" s="554">
        <f>MGMT_FEE*CF!CX18</f>
        <v>0</v>
      </c>
      <c r="CH21" s="554">
        <f>MGMT_FEE*CF!CY18</f>
        <v>0</v>
      </c>
      <c r="CI21" s="554">
        <f>MGMT_FEE*CF!CZ18</f>
        <v>0</v>
      </c>
      <c r="CJ21" s="554">
        <f>MGMT_FEE*CF!DA18</f>
        <v>0</v>
      </c>
      <c r="CK21" s="554">
        <f>MGMT_FEE*CF!DB18</f>
        <v>0</v>
      </c>
      <c r="CL21" s="554">
        <f>MGMT_FEE*CF!DC18</f>
        <v>0</v>
      </c>
      <c r="CM21" s="554">
        <f>MGMT_FEE*CF!DD18</f>
        <v>0</v>
      </c>
      <c r="CN21" s="554">
        <f>MGMT_FEE*CF!DE18</f>
        <v>0</v>
      </c>
      <c r="CO21" s="554">
        <f>MGMT_FEE*CF!DF18</f>
        <v>0</v>
      </c>
      <c r="CP21" s="554">
        <f>MGMT_FEE*CF!DG18</f>
        <v>0</v>
      </c>
      <c r="CQ21" s="554">
        <f>MGMT_FEE*CF!DH18</f>
        <v>0</v>
      </c>
      <c r="CR21" s="554">
        <f>MGMT_FEE*CF!DI18</f>
        <v>0</v>
      </c>
      <c r="CS21" s="554">
        <f>MGMT_FEE*CF!DJ18</f>
        <v>0</v>
      </c>
      <c r="CT21" s="554">
        <f>MGMT_FEE*CF!DK18</f>
        <v>0</v>
      </c>
      <c r="CU21" s="554">
        <f>MGMT_FEE*CF!DL18</f>
        <v>0</v>
      </c>
      <c r="CV21" s="554">
        <f>MGMT_FEE*CF!DM18</f>
        <v>0</v>
      </c>
      <c r="CW21" s="554">
        <f>MGMT_FEE*CF!DN18</f>
        <v>0</v>
      </c>
      <c r="CX21" s="554">
        <f>MGMT_FEE*CF!DO18</f>
        <v>0</v>
      </c>
      <c r="CY21" s="554">
        <f>MGMT_FEE*CF!DP18</f>
        <v>0</v>
      </c>
      <c r="CZ21" s="554">
        <f>MGMT_FEE*CF!DQ18</f>
        <v>0</v>
      </c>
      <c r="DA21" s="554">
        <f>MGMT_FEE*CF!DR18</f>
        <v>0</v>
      </c>
      <c r="DB21" s="554">
        <f>MGMT_FEE*CF!DS18</f>
        <v>0</v>
      </c>
      <c r="DC21" s="554">
        <f>MGMT_FEE*CF!DT18</f>
        <v>0</v>
      </c>
      <c r="DD21" s="554">
        <f>MGMT_FEE*CF!DU18</f>
        <v>0</v>
      </c>
      <c r="DE21" s="554">
        <f>MGMT_FEE*CF!DV18</f>
        <v>0</v>
      </c>
      <c r="DF21" s="554">
        <f>MGMT_FEE*CF!DW18</f>
        <v>0</v>
      </c>
      <c r="DG21" s="554">
        <f>MGMT_FEE*CF!DX18</f>
        <v>0</v>
      </c>
      <c r="DH21" s="554">
        <f>MGMT_FEE*CF!DY18</f>
        <v>0</v>
      </c>
      <c r="DI21" s="554">
        <f>MGMT_FEE*CF!DZ18</f>
        <v>0</v>
      </c>
      <c r="DJ21" s="554">
        <f>MGMT_FEE*CF!EA18</f>
        <v>0</v>
      </c>
      <c r="DK21" s="554">
        <f>MGMT_FEE*CF!EB18</f>
        <v>0</v>
      </c>
      <c r="DL21" s="554">
        <f>MGMT_FEE*CF!EC18</f>
        <v>0</v>
      </c>
      <c r="DM21" s="554">
        <f>MGMT_FEE*CF!ED18</f>
        <v>0</v>
      </c>
      <c r="DN21" s="554">
        <f>MGMT_FEE*CF!EE18</f>
        <v>0</v>
      </c>
      <c r="DO21" s="554">
        <f>MGMT_FEE*CF!EF18</f>
        <v>0</v>
      </c>
      <c r="DP21" s="554">
        <f>MGMT_FEE*CF!EG18</f>
        <v>0</v>
      </c>
      <c r="DQ21" s="554">
        <f>MGMT_FEE*CF!EH18</f>
        <v>0</v>
      </c>
      <c r="DR21" s="554">
        <f>MGMT_FEE*CF!EI18</f>
        <v>0</v>
      </c>
      <c r="DS21" s="554">
        <f>MGMT_FEE*CF!EJ18</f>
        <v>0</v>
      </c>
      <c r="DT21" s="554">
        <f>MGMT_FEE*CF!EK18</f>
        <v>0</v>
      </c>
      <c r="DU21" s="554">
        <f>MGMT_FEE*CF!EL18</f>
        <v>0</v>
      </c>
      <c r="DV21" s="554">
        <f>MGMT_FEE*CF!EM18</f>
        <v>0</v>
      </c>
      <c r="DW21" s="554">
        <f>MGMT_FEE*CF!EN18</f>
        <v>0</v>
      </c>
      <c r="DX21" s="554">
        <f>MGMT_FEE*CF!EO18</f>
        <v>0</v>
      </c>
      <c r="DY21" s="554">
        <f>MGMT_FEE*CF!EP18</f>
        <v>0</v>
      </c>
      <c r="DZ21" s="554">
        <f>MGMT_FEE*CF!EQ18</f>
        <v>0</v>
      </c>
      <c r="EA21" s="554">
        <f>MGMT_FEE*CF!ER18</f>
        <v>0</v>
      </c>
      <c r="EB21" s="554">
        <f>MGMT_FEE*CF!ES18</f>
        <v>0</v>
      </c>
      <c r="EC21" s="554">
        <f>MGMT_FEE*CF!ET18</f>
        <v>0</v>
      </c>
      <c r="ED21" s="554">
        <f>MGMT_FEE*CF!EU18</f>
        <v>0</v>
      </c>
      <c r="EE21" s="554">
        <f>MGMT_FEE*CF!EV18</f>
        <v>0</v>
      </c>
      <c r="EF21" s="554">
        <f>MGMT_FEE*CF!EW18</f>
        <v>0</v>
      </c>
      <c r="EG21" s="554">
        <f>MGMT_FEE*CF!EX18</f>
        <v>0</v>
      </c>
      <c r="EH21" s="554">
        <f>MGMT_FEE*CF!EY18</f>
        <v>0</v>
      </c>
      <c r="EI21" s="554">
        <f>MGMT_FEE*CF!EZ18</f>
        <v>0</v>
      </c>
      <c r="EJ21" s="554">
        <f>MGMT_FEE*CF!FA18</f>
        <v>0</v>
      </c>
      <c r="EK21" s="554">
        <f>MGMT_FEE*CF!FB18</f>
        <v>0</v>
      </c>
      <c r="EL21" s="554">
        <f>MGMT_FEE*CF!FC18</f>
        <v>0</v>
      </c>
      <c r="EM21" s="554">
        <f>MGMT_FEE*CF!FD18</f>
        <v>0</v>
      </c>
      <c r="EN21" s="554">
        <f>MGMT_FEE*CF!FE18</f>
        <v>0</v>
      </c>
      <c r="EO21" s="554">
        <f>MGMT_FEE*CF!FF18</f>
        <v>0</v>
      </c>
      <c r="EP21" s="554">
        <f>MGMT_FEE*CF!FG18</f>
        <v>0</v>
      </c>
      <c r="EQ21" s="554">
        <f>MGMT_FEE*CF!FH18</f>
        <v>0</v>
      </c>
      <c r="ER21" s="554">
        <f>MGMT_FEE*CF!FI18</f>
        <v>0</v>
      </c>
      <c r="ES21" s="554">
        <f>MGMT_FEE*CF!FJ18</f>
        <v>0</v>
      </c>
      <c r="ET21" s="554">
        <f>MGMT_FEE*CF!FK18</f>
        <v>0</v>
      </c>
      <c r="EU21" s="554">
        <f>MGMT_FEE*CF!FL18</f>
        <v>0</v>
      </c>
      <c r="EV21" s="554">
        <f>MGMT_FEE*CF!FM18</f>
        <v>0</v>
      </c>
      <c r="EW21" s="554">
        <f>MGMT_FEE*CF!FN18</f>
        <v>0</v>
      </c>
      <c r="EX21" s="554">
        <f>MGMT_FEE*CF!FO18</f>
        <v>0</v>
      </c>
      <c r="EY21" s="554">
        <f>MGMT_FEE*CF!FP18</f>
        <v>0</v>
      </c>
      <c r="EZ21" s="554">
        <f>MGMT_FEE*CF!FQ18</f>
        <v>0</v>
      </c>
      <c r="FA21" s="554">
        <f>MGMT_FEE*CF!FR18</f>
        <v>0</v>
      </c>
      <c r="FB21" s="554">
        <f>MGMT_FEE*CF!FS18</f>
        <v>0</v>
      </c>
      <c r="FC21" s="554">
        <f>MGMT_FEE*CF!FT18</f>
        <v>0</v>
      </c>
      <c r="FD21" s="554">
        <f>MGMT_FEE*CF!FU18</f>
        <v>0</v>
      </c>
      <c r="FE21" s="554">
        <f>MGMT_FEE*CF!FV18</f>
        <v>0</v>
      </c>
      <c r="FF21" s="554">
        <f>MGMT_FEE*CF!FW18</f>
        <v>0</v>
      </c>
      <c r="FG21" s="554">
        <f>MGMT_FEE*CF!FX18</f>
        <v>0</v>
      </c>
      <c r="FH21" s="554">
        <f>MGMT_FEE*CF!FY18</f>
        <v>0</v>
      </c>
      <c r="FI21" s="554">
        <f>MGMT_FEE*CF!FZ18</f>
        <v>0</v>
      </c>
      <c r="FJ21" s="554">
        <f>MGMT_FEE*CF!GA18</f>
        <v>0</v>
      </c>
      <c r="FK21" s="554">
        <f>MGMT_FEE*CF!GB18</f>
        <v>0</v>
      </c>
      <c r="FL21" s="554">
        <f>MGMT_FEE*CF!GC18</f>
        <v>0</v>
      </c>
      <c r="FM21" s="554">
        <f>MGMT_FEE*CF!GD18</f>
        <v>0</v>
      </c>
      <c r="FN21" s="554">
        <f>MGMT_FEE*CF!GE18</f>
        <v>0</v>
      </c>
      <c r="FO21" s="554">
        <f>MGMT_FEE*CF!GF18</f>
        <v>0</v>
      </c>
      <c r="FP21" s="554">
        <f>MGMT_FEE*CF!GG18</f>
        <v>0</v>
      </c>
      <c r="FQ21" s="554">
        <f>MGMT_FEE*CF!GH18</f>
        <v>0</v>
      </c>
      <c r="FR21" s="554">
        <f>MGMT_FEE*CF!GI18</f>
        <v>0</v>
      </c>
      <c r="FS21" s="554">
        <f>MGMT_FEE*CF!GJ18</f>
        <v>0</v>
      </c>
      <c r="FT21" s="554">
        <f>MGMT_FEE*CF!GK18</f>
        <v>0</v>
      </c>
      <c r="FU21" s="554">
        <f>MGMT_FEE*CF!GL18</f>
        <v>0</v>
      </c>
      <c r="FV21" s="554">
        <f>MGMT_FEE*CF!GM18</f>
        <v>0</v>
      </c>
      <c r="FW21" s="554">
        <f>MGMT_FEE*CF!GN18</f>
        <v>0</v>
      </c>
      <c r="FX21" s="554">
        <f>MGMT_FEE*CF!GO18</f>
        <v>0</v>
      </c>
      <c r="FY21" s="554">
        <f>MGMT_FEE*CF!GP18</f>
        <v>0</v>
      </c>
      <c r="FZ21" s="554">
        <f>MGMT_FEE*CF!GQ18</f>
        <v>0</v>
      </c>
      <c r="GA21" s="554">
        <f>MGMT_FEE*CF!GR18</f>
        <v>0</v>
      </c>
      <c r="GB21" s="554">
        <f>MGMT_FEE*CF!GS18</f>
        <v>0</v>
      </c>
      <c r="GC21" s="554">
        <f>MGMT_FEE*CF!GT18</f>
        <v>0</v>
      </c>
      <c r="GD21" s="554">
        <f>MGMT_FEE*CF!GU18</f>
        <v>0</v>
      </c>
      <c r="GE21" s="554">
        <f>MGMT_FEE*CF!GV18</f>
        <v>0</v>
      </c>
      <c r="GF21" s="554">
        <f>MGMT_FEE*CF!GW18</f>
        <v>0</v>
      </c>
      <c r="GG21" s="554">
        <f>MGMT_FEE*CF!GX18</f>
        <v>0</v>
      </c>
      <c r="GH21" s="554">
        <f>MGMT_FEE*CF!GY18</f>
        <v>0</v>
      </c>
      <c r="GI21" s="554">
        <f>MGMT_FEE*CF!GZ18</f>
        <v>0</v>
      </c>
      <c r="GJ21" s="554">
        <f>MGMT_FEE*CF!HA18</f>
        <v>0</v>
      </c>
      <c r="GK21" s="554">
        <f>MGMT_FEE*CF!HB18</f>
        <v>0</v>
      </c>
      <c r="GL21" s="554">
        <f>MGMT_FEE*CF!HC18</f>
        <v>0</v>
      </c>
      <c r="GM21" s="554">
        <f>MGMT_FEE*CF!HD18</f>
        <v>0</v>
      </c>
      <c r="GN21" s="554">
        <f>MGMT_FEE*CF!HE18</f>
        <v>0</v>
      </c>
      <c r="GO21" s="554">
        <f>MGMT_FEE*CF!HF18</f>
        <v>0</v>
      </c>
      <c r="GP21" s="554">
        <f>MGMT_FEE*CF!HG18</f>
        <v>0</v>
      </c>
      <c r="GQ21" s="554">
        <f>MGMT_FEE*CF!HH18</f>
        <v>0</v>
      </c>
      <c r="GR21" s="554">
        <f>MGMT_FEE*CF!HI18</f>
        <v>0</v>
      </c>
      <c r="GS21" s="554">
        <f>MGMT_FEE*CF!HJ18</f>
        <v>0</v>
      </c>
      <c r="GT21" s="554">
        <f>MGMT_FEE*CF!HK18</f>
        <v>0</v>
      </c>
      <c r="GU21" s="554">
        <f>MGMT_FEE*CF!HL18</f>
        <v>0</v>
      </c>
      <c r="GV21" s="554">
        <f>MGMT_FEE*CF!HM18</f>
        <v>0</v>
      </c>
      <c r="GW21" s="554">
        <f>MGMT_FEE*CF!HN18</f>
        <v>0</v>
      </c>
      <c r="GX21" s="554">
        <f>MGMT_FEE*CF!HO18</f>
        <v>0</v>
      </c>
      <c r="GY21" s="554">
        <f>MGMT_FEE*CF!HP18</f>
        <v>0</v>
      </c>
      <c r="GZ21" s="554">
        <f>MGMT_FEE*CF!HQ18</f>
        <v>0</v>
      </c>
      <c r="HA21" s="554">
        <f>MGMT_FEE*CF!HR18</f>
        <v>0</v>
      </c>
      <c r="HB21" s="554">
        <f>MGMT_FEE*CF!HS18</f>
        <v>0</v>
      </c>
      <c r="HC21" s="554">
        <f>MGMT_FEE*CF!HT18</f>
        <v>0</v>
      </c>
      <c r="HD21" s="554">
        <f>MGMT_FEE*CF!HU18</f>
        <v>0</v>
      </c>
      <c r="HE21" s="554">
        <f>MGMT_FEE*CF!HV18</f>
        <v>0</v>
      </c>
      <c r="HF21" s="554">
        <f>MGMT_FEE*CF!HW18</f>
        <v>0</v>
      </c>
      <c r="HG21" s="554">
        <f>MGMT_FEE*CF!HX18</f>
        <v>0</v>
      </c>
      <c r="HH21" s="554">
        <f>MGMT_FEE*CF!HY18</f>
        <v>0</v>
      </c>
      <c r="HI21" s="554">
        <f>MGMT_FEE*CF!HZ18</f>
        <v>0</v>
      </c>
      <c r="HJ21" s="554">
        <f>MGMT_FEE*CF!IA18</f>
        <v>0</v>
      </c>
      <c r="HK21" s="554">
        <f>MGMT_FEE*CF!IB18</f>
        <v>0</v>
      </c>
      <c r="HL21" s="554">
        <f>MGMT_FEE*CF!IC18</f>
        <v>0</v>
      </c>
      <c r="HM21" s="554">
        <f>MGMT_FEE*CF!ID18</f>
        <v>0</v>
      </c>
      <c r="HN21" s="554">
        <f>MGMT_FEE*CF!IE18</f>
        <v>0</v>
      </c>
      <c r="HO21" s="554">
        <f>MGMT_FEE*CF!IF18</f>
        <v>0</v>
      </c>
      <c r="HP21" s="554">
        <f>MGMT_FEE*CF!IG18</f>
        <v>0</v>
      </c>
      <c r="HQ21" s="554">
        <f>MGMT_FEE*CF!IH18</f>
        <v>0</v>
      </c>
      <c r="HR21" s="554">
        <f>MGMT_FEE*CF!II18</f>
        <v>0</v>
      </c>
      <c r="HS21" s="554">
        <f>MGMT_FEE*CF!IJ18</f>
        <v>0</v>
      </c>
      <c r="HT21" s="554">
        <f>MGMT_FEE*CF!IK18</f>
        <v>0</v>
      </c>
      <c r="HU21" s="554">
        <f>MGMT_FEE*CF!IL18</f>
        <v>0</v>
      </c>
      <c r="HV21" s="554">
        <f>MGMT_FEE*CF!IM18</f>
        <v>0</v>
      </c>
      <c r="HW21" s="554">
        <f>MGMT_FEE*CF!IN18</f>
        <v>0</v>
      </c>
      <c r="HX21" s="554">
        <f>MGMT_FEE*CF!IO18</f>
        <v>0</v>
      </c>
      <c r="HY21" s="554">
        <f>MGMT_FEE*CF!IP18</f>
        <v>0</v>
      </c>
      <c r="HZ21" s="554">
        <f>MGMT_FEE*CF!IQ18</f>
        <v>0</v>
      </c>
      <c r="IA21" s="554">
        <f>MGMT_FEE*CF!IR18</f>
        <v>0</v>
      </c>
      <c r="IB21" s="554">
        <f>MGMT_FEE*CF!IS18</f>
        <v>0</v>
      </c>
      <c r="IC21" s="554">
        <f>MGMT_FEE*CF!IT18</f>
        <v>0</v>
      </c>
      <c r="ID21" s="554">
        <f>MGMT_FEE*CF!IU18</f>
        <v>0</v>
      </c>
      <c r="IE21" s="554">
        <f>MGMT_FEE*CF!IV18</f>
        <v>0</v>
      </c>
      <c r="IF21" s="554">
        <f>MGMT_FEE*CF!IW18</f>
        <v>0</v>
      </c>
      <c r="IG21" s="554">
        <f>MGMT_FEE*CF!IX18</f>
        <v>0</v>
      </c>
      <c r="IH21" s="554">
        <f>MGMT_FEE*CF!IY18</f>
        <v>0</v>
      </c>
      <c r="II21" s="554">
        <f>MGMT_FEE*CF!IZ18</f>
        <v>0</v>
      </c>
      <c r="IJ21" s="554">
        <f>MGMT_FEE*CF!JA18</f>
        <v>0</v>
      </c>
      <c r="IK21" s="554">
        <f>MGMT_FEE*CF!JB18</f>
        <v>0</v>
      </c>
      <c r="IL21" s="554">
        <f>MGMT_FEE*CF!JC18</f>
        <v>0</v>
      </c>
      <c r="IM21" s="554">
        <f>MGMT_FEE*CF!JD18</f>
        <v>0</v>
      </c>
      <c r="IN21" s="554">
        <f>MGMT_FEE*CF!JE18</f>
        <v>0</v>
      </c>
      <c r="IO21" s="554">
        <f>MGMT_FEE*CF!JF18</f>
        <v>0</v>
      </c>
      <c r="IP21" s="554">
        <f>MGMT_FEE*CF!JG18</f>
        <v>0</v>
      </c>
      <c r="IQ21" s="554">
        <f>MGMT_FEE*CF!JH18</f>
        <v>0</v>
      </c>
      <c r="IR21" s="554">
        <f>MGMT_FEE*CF!JI18</f>
        <v>0</v>
      </c>
      <c r="IS21" s="554">
        <f>MGMT_FEE*CF!JJ18</f>
        <v>0</v>
      </c>
      <c r="IT21" s="554">
        <f>MGMT_FEE*CF!JK18</f>
        <v>0</v>
      </c>
      <c r="IU21" s="554">
        <f>MGMT_FEE*CF!JL18</f>
        <v>0</v>
      </c>
      <c r="IV21" s="554">
        <f>MGMT_FEE*CF!JM18</f>
        <v>0</v>
      </c>
      <c r="IW21" s="554">
        <f>MGMT_FEE*CF!JN18</f>
        <v>0</v>
      </c>
      <c r="IX21" s="554">
        <f>MGMT_FEE*CF!JO18</f>
        <v>0</v>
      </c>
      <c r="IY21" s="554">
        <f>MGMT_FEE*CF!JP18</f>
        <v>0</v>
      </c>
      <c r="IZ21" s="554">
        <f>MGMT_FEE*CF!JQ18</f>
        <v>0</v>
      </c>
      <c r="JA21" s="554">
        <f>MGMT_FEE*CF!JR18</f>
        <v>0</v>
      </c>
      <c r="JB21" s="554">
        <f>MGMT_FEE*CF!JS18</f>
        <v>0</v>
      </c>
      <c r="JC21" s="554">
        <f>MGMT_FEE*CF!JT18</f>
        <v>0</v>
      </c>
      <c r="JD21" s="554">
        <f>MGMT_FEE*CF!JU18</f>
        <v>0</v>
      </c>
      <c r="JE21" s="554">
        <f>MGMT_FEE*CF!JV18</f>
        <v>0</v>
      </c>
      <c r="JF21" s="554">
        <f>MGMT_FEE*CF!JW18</f>
        <v>0</v>
      </c>
      <c r="JG21" s="554">
        <f>MGMT_FEE*CF!JX18</f>
        <v>0</v>
      </c>
      <c r="JH21" s="554">
        <f>MGMT_FEE*CF!JY18</f>
        <v>0</v>
      </c>
      <c r="JI21" s="554">
        <f>MGMT_FEE*CF!JZ18</f>
        <v>0</v>
      </c>
      <c r="JJ21" s="554">
        <f>MGMT_FEE*CF!KA18</f>
        <v>0</v>
      </c>
      <c r="JK21" s="554">
        <f>MGMT_FEE*CF!KB18</f>
        <v>0</v>
      </c>
      <c r="JL21" s="554">
        <f>MGMT_FEE*CF!KC18</f>
        <v>0</v>
      </c>
      <c r="JM21" s="554">
        <f>MGMT_FEE*CF!KD18</f>
        <v>0</v>
      </c>
      <c r="JN21" s="554">
        <f>MGMT_FEE*CF!KE18</f>
        <v>0</v>
      </c>
      <c r="JO21" s="554">
        <f>MGMT_FEE*CF!KF18</f>
        <v>0</v>
      </c>
      <c r="JP21" s="554">
        <f>MGMT_FEE*CF!KG18</f>
        <v>0</v>
      </c>
      <c r="JQ21" s="554">
        <f>MGMT_FEE*CF!KH18</f>
        <v>0</v>
      </c>
      <c r="JR21" s="554">
        <f>MGMT_FEE*CF!KI18</f>
        <v>0</v>
      </c>
      <c r="JS21" s="554">
        <f>MGMT_FEE*CF!KJ18</f>
        <v>0</v>
      </c>
      <c r="JT21" s="554">
        <f>MGMT_FEE*CF!KK18</f>
        <v>0</v>
      </c>
      <c r="JU21" s="554">
        <f>MGMT_FEE*CF!KL18</f>
        <v>0</v>
      </c>
      <c r="JV21" s="554">
        <f>MGMT_FEE*CF!KM18</f>
        <v>0</v>
      </c>
      <c r="JW21" s="554">
        <f>MGMT_FEE*CF!KN18</f>
        <v>0</v>
      </c>
      <c r="JX21" s="554">
        <f>MGMT_FEE*CF!KO18</f>
        <v>0</v>
      </c>
      <c r="JY21" s="554">
        <f>MGMT_FEE*CF!KP18</f>
        <v>0</v>
      </c>
      <c r="JZ21" s="554">
        <f>MGMT_FEE*CF!KQ18</f>
        <v>0</v>
      </c>
      <c r="KA21" s="554">
        <f>MGMT_FEE*CF!KR18</f>
        <v>0</v>
      </c>
      <c r="KB21" s="554">
        <f>MGMT_FEE*CF!KS18</f>
        <v>0</v>
      </c>
      <c r="KC21" s="554">
        <f>MGMT_FEE*CF!KT18</f>
        <v>0</v>
      </c>
      <c r="KD21" s="554">
        <f>MGMT_FEE*CF!KU18</f>
        <v>0</v>
      </c>
      <c r="KE21" s="554">
        <f>MGMT_FEE*CF!KV18</f>
        <v>0</v>
      </c>
      <c r="KF21" s="554">
        <f>MGMT_FEE*CF!KW18</f>
        <v>0</v>
      </c>
      <c r="KG21" s="554">
        <f>MGMT_FEE*CF!KX18</f>
        <v>0</v>
      </c>
      <c r="KH21" s="554">
        <f>MGMT_FEE*CF!KY18</f>
        <v>0</v>
      </c>
      <c r="KI21" s="554">
        <f>MGMT_FEE*CF!KZ18</f>
        <v>0</v>
      </c>
      <c r="KJ21" s="554">
        <f>MGMT_FEE*CF!LA18</f>
        <v>0</v>
      </c>
      <c r="KK21" s="554">
        <f>MGMT_FEE*CF!LB18</f>
        <v>0</v>
      </c>
      <c r="KL21" s="554">
        <f>MGMT_FEE*CF!LC18</f>
        <v>0</v>
      </c>
      <c r="KM21" s="554">
        <f>MGMT_FEE*CF!LD18</f>
        <v>0</v>
      </c>
      <c r="KN21" s="554">
        <f>MGMT_FEE*CF!LE18</f>
        <v>0</v>
      </c>
      <c r="KO21" s="554">
        <f>MGMT_FEE*CF!LF18</f>
        <v>0</v>
      </c>
      <c r="KP21" s="554">
        <f>MGMT_FEE*CF!LG18</f>
        <v>0</v>
      </c>
      <c r="KQ21" s="554">
        <f>MGMT_FEE*CF!LH18</f>
        <v>0</v>
      </c>
      <c r="KR21" s="554">
        <f>MGMT_FEE*CF!LI18</f>
        <v>0</v>
      </c>
      <c r="KS21" s="554">
        <f>MGMT_FEE*CF!LJ18</f>
        <v>0</v>
      </c>
      <c r="KT21" s="554">
        <f>MGMT_FEE*CF!LK18</f>
        <v>0</v>
      </c>
      <c r="KU21" s="554">
        <f>MGMT_FEE*CF!LL18</f>
        <v>0</v>
      </c>
      <c r="KV21" s="554">
        <f>MGMT_FEE*CF!LM18</f>
        <v>0</v>
      </c>
      <c r="KW21" s="554">
        <f>MGMT_FEE*CF!LN18</f>
        <v>0</v>
      </c>
      <c r="KX21" s="554">
        <f>MGMT_FEE*CF!LO18</f>
        <v>0</v>
      </c>
      <c r="KY21" s="554">
        <f>MGMT_FEE*CF!LP18</f>
        <v>0</v>
      </c>
      <c r="KZ21" s="554">
        <f>MGMT_FEE*CF!LQ18</f>
        <v>0</v>
      </c>
      <c r="LA21" s="554">
        <f>MGMT_FEE*CF!LR18</f>
        <v>0</v>
      </c>
      <c r="LB21" s="554">
        <f>MGMT_FEE*CF!LS18</f>
        <v>0</v>
      </c>
      <c r="LC21" s="554">
        <f>MGMT_FEE*CF!LT18</f>
        <v>0</v>
      </c>
      <c r="LD21" s="554">
        <f>MGMT_FEE*CF!LU18</f>
        <v>0</v>
      </c>
      <c r="LE21" s="554">
        <f>MGMT_FEE*CF!LV18</f>
        <v>0</v>
      </c>
      <c r="LF21" s="554">
        <f>MGMT_FEE*CF!LW18</f>
        <v>0</v>
      </c>
      <c r="LG21" s="554">
        <f>MGMT_FEE*CF!LX18</f>
        <v>0</v>
      </c>
      <c r="LH21" s="554">
        <f>MGMT_FEE*CF!LY18</f>
        <v>0</v>
      </c>
      <c r="LI21" s="554">
        <f>MGMT_FEE*CF!LZ18</f>
        <v>0</v>
      </c>
      <c r="LJ21" s="554">
        <f>MGMT_FEE*CF!MA18</f>
        <v>0</v>
      </c>
      <c r="LK21" s="554">
        <f>MGMT_FEE*CF!MB18</f>
        <v>0</v>
      </c>
      <c r="LL21" s="554">
        <f>MGMT_FEE*CF!MC18</f>
        <v>0</v>
      </c>
      <c r="LM21" s="554">
        <f>MGMT_FEE*CF!MD18</f>
        <v>0</v>
      </c>
      <c r="LN21" s="554">
        <f>MGMT_FEE*CF!ME18</f>
        <v>0</v>
      </c>
      <c r="LO21" s="554">
        <f>MGMT_FEE*CF!MF18</f>
        <v>0</v>
      </c>
      <c r="LP21" s="554">
        <f>MGMT_FEE*CF!MG18</f>
        <v>0</v>
      </c>
      <c r="LQ21" s="554">
        <f>MGMT_FEE*CF!MH18</f>
        <v>0</v>
      </c>
      <c r="LR21" s="554">
        <f>MGMT_FEE*CF!MI18</f>
        <v>0</v>
      </c>
      <c r="LS21" s="554">
        <f>MGMT_FEE*CF!MJ18</f>
        <v>0</v>
      </c>
      <c r="LT21" s="554">
        <f>MGMT_FEE*CF!MK18</f>
        <v>0</v>
      </c>
      <c r="LU21" s="554">
        <f>MGMT_FEE*CF!ML18</f>
        <v>0</v>
      </c>
      <c r="LV21" s="554">
        <f>MGMT_FEE*CF!MM18</f>
        <v>0</v>
      </c>
      <c r="LW21" s="554">
        <f>MGMT_FEE*CF!MN18</f>
        <v>0</v>
      </c>
      <c r="LX21" s="554">
        <f>MGMT_FEE*CF!MO18</f>
        <v>0</v>
      </c>
      <c r="LY21" s="554">
        <f>MGMT_FEE*CF!MP18</f>
        <v>0</v>
      </c>
      <c r="LZ21" s="554">
        <f>MGMT_FEE*CF!MQ18</f>
        <v>0</v>
      </c>
      <c r="MA21" s="554">
        <f>MGMT_FEE*CF!MR18</f>
        <v>0</v>
      </c>
      <c r="MB21" s="554">
        <f>MGMT_FEE*CF!MS18</f>
        <v>0</v>
      </c>
      <c r="MC21" s="554">
        <f>MGMT_FEE*CF!MT18</f>
        <v>0</v>
      </c>
      <c r="MD21" s="554">
        <f>MGMT_FEE*CF!MU18</f>
        <v>0</v>
      </c>
      <c r="ME21" s="554">
        <f>MGMT_FEE*CF!MV18</f>
        <v>0</v>
      </c>
      <c r="MF21" s="554">
        <f>MGMT_FEE*CF!MW18</f>
        <v>0</v>
      </c>
      <c r="MG21" s="554">
        <f>MGMT_FEE*CF!MX18</f>
        <v>0</v>
      </c>
      <c r="MH21" s="554">
        <f>MGMT_FEE*CF!MY18</f>
        <v>0</v>
      </c>
      <c r="MI21" s="554">
        <f>MGMT_FEE*CF!MZ18</f>
        <v>0</v>
      </c>
      <c r="MJ21" s="554">
        <f>MGMT_FEE*CF!NA18</f>
        <v>0</v>
      </c>
      <c r="MK21" s="554">
        <f>MGMT_FEE*CF!NB18</f>
        <v>0</v>
      </c>
      <c r="ML21" s="554">
        <f>MGMT_FEE*CF!NC18</f>
        <v>0</v>
      </c>
      <c r="MM21" s="554">
        <f>MGMT_FEE*CF!ND18</f>
        <v>0</v>
      </c>
      <c r="MN21" s="554">
        <f>MGMT_FEE*CF!NE18</f>
        <v>0</v>
      </c>
      <c r="MO21" s="554">
        <f>MGMT_FEE*CF!NF18</f>
        <v>0</v>
      </c>
      <c r="MP21" s="554">
        <f>MGMT_FEE*CF!NG18</f>
        <v>0</v>
      </c>
      <c r="MQ21" s="554">
        <f>MGMT_FEE*CF!NH18</f>
        <v>0</v>
      </c>
      <c r="MR21" s="554">
        <f>MGMT_FEE*CF!NI18</f>
        <v>0</v>
      </c>
      <c r="MS21" s="554">
        <f>MGMT_FEE*CF!NJ18</f>
        <v>0</v>
      </c>
      <c r="MT21" s="554">
        <f>MGMT_FEE*CF!NK18</f>
        <v>0</v>
      </c>
      <c r="MU21" s="554">
        <f>MGMT_FEE*CF!NL18</f>
        <v>0</v>
      </c>
      <c r="MV21" s="554">
        <f>MGMT_FEE*CF!NM18</f>
        <v>0</v>
      </c>
      <c r="MW21" s="554">
        <f>MGMT_FEE*CF!NN18</f>
        <v>0</v>
      </c>
      <c r="MX21" s="554">
        <f>MGMT_FEE*CF!NO18</f>
        <v>0</v>
      </c>
      <c r="MY21" s="554">
        <f>MGMT_FEE*CF!NP18</f>
        <v>0</v>
      </c>
      <c r="MZ21" s="554">
        <f>MGMT_FEE*CF!NQ18</f>
        <v>0</v>
      </c>
      <c r="NA21" s="554">
        <f>MGMT_FEE*CF!NR18</f>
        <v>0</v>
      </c>
      <c r="NB21" s="554">
        <f>MGMT_FEE*CF!NS18</f>
        <v>0</v>
      </c>
      <c r="NC21" s="554">
        <f>MGMT_FEE*CF!NT18</f>
        <v>0</v>
      </c>
      <c r="ND21" s="554">
        <f>MGMT_FEE*CF!NU18</f>
        <v>0</v>
      </c>
      <c r="NE21" s="554">
        <f>MGMT_FEE*CF!NV18</f>
        <v>0</v>
      </c>
      <c r="NF21" s="554">
        <f>MGMT_FEE*CF!NW18</f>
        <v>0</v>
      </c>
      <c r="NG21" s="554">
        <f>MGMT_FEE*CF!NX18</f>
        <v>0</v>
      </c>
      <c r="NH21" s="554">
        <f>MGMT_FEE*CF!NY18</f>
        <v>0</v>
      </c>
      <c r="NI21" s="555">
        <f>MGMT_FEE*CF!NZ18</f>
        <v>0</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C4B4D-DEB0-4E28-AE32-18202ADF12C0}">
  <sheetPr>
    <tabColor theme="7"/>
  </sheetPr>
  <dimension ref="S1"/>
  <sheetViews>
    <sheetView topLeftCell="XFD1" zoomScale="90" zoomScaleNormal="90" workbookViewId="0"/>
  </sheetViews>
  <sheetFormatPr defaultColWidth="0" defaultRowHeight="14.4" x14ac:dyDescent="0.3"/>
  <cols>
    <col min="1" max="18" width="8.6640625" hidden="1" customWidth="1"/>
    <col min="19" max="19" width="0" hidden="1" customWidth="1"/>
    <col min="20" max="16384" width="8.6640625" hidden="1"/>
  </cols>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100EA"/>
  </sheetPr>
  <dimension ref="A1:AC138"/>
  <sheetViews>
    <sheetView showGridLines="0" zoomScale="90" zoomScaleNormal="90" workbookViewId="0">
      <pane xSplit="2" ySplit="3" topLeftCell="C24" activePane="bottomRight" state="frozen"/>
      <selection pane="topRight"/>
      <selection pane="bottomLeft"/>
      <selection pane="bottomRight"/>
    </sheetView>
  </sheetViews>
  <sheetFormatPr defaultRowHeight="14.4" outlineLevelCol="1" x14ac:dyDescent="0.3"/>
  <cols>
    <col min="1" max="1" width="3.33203125" customWidth="1"/>
    <col min="2" max="2" width="31.33203125" bestFit="1" customWidth="1"/>
    <col min="3" max="3" width="14.33203125" bestFit="1" customWidth="1"/>
    <col min="4" max="4" width="18.44140625" customWidth="1"/>
    <col min="5" max="5" width="14.44140625" bestFit="1" customWidth="1"/>
    <col min="6" max="6" width="14.6640625" customWidth="1"/>
    <col min="7" max="7" width="24.33203125" bestFit="1" customWidth="1"/>
    <col min="8" max="8" width="14.6640625" bestFit="1" customWidth="1"/>
    <col min="9" max="9" width="16.6640625" bestFit="1" customWidth="1"/>
    <col min="10" max="10" width="15.33203125" customWidth="1"/>
    <col min="11" max="11" width="16.33203125" customWidth="1"/>
    <col min="12" max="12" width="17.33203125" bestFit="1" customWidth="1"/>
    <col min="13" max="13" width="11.6640625" bestFit="1" customWidth="1"/>
    <col min="14" max="15" width="11.44140625" bestFit="1" customWidth="1"/>
    <col min="16" max="16" width="13.33203125" bestFit="1" customWidth="1"/>
    <col min="17" max="17" width="12.33203125" bestFit="1" customWidth="1"/>
    <col min="18" max="26" width="8.6640625" hidden="1" customWidth="1" outlineLevel="1"/>
    <col min="27" max="27" width="9.33203125" bestFit="1" customWidth="1" collapsed="1"/>
  </cols>
  <sheetData>
    <row r="1" spans="1:29" s="94" customFormat="1" ht="16.95" customHeight="1" thickBot="1" x14ac:dyDescent="0.35">
      <c r="A1" s="94" t="s">
        <v>27</v>
      </c>
      <c r="B1" s="727" t="str">
        <f>'Combined CF'!B1</f>
        <v>Levered Return Metrics</v>
      </c>
      <c r="C1" s="730" t="str">
        <f>'Combined CF'!C1</f>
        <v>IRR</v>
      </c>
      <c r="D1" s="731">
        <f>'Combined CF'!D1</f>
        <v>0.14881177544593813</v>
      </c>
      <c r="E1" s="732" t="str">
        <f>'Combined CF'!E1</f>
        <v>Equity Multiple</v>
      </c>
      <c r="F1" s="733">
        <f>'Combined CF'!F1</f>
        <v>1.9267240340667999</v>
      </c>
      <c r="G1" s="728" t="str">
        <f>'Combined CF'!G1</f>
        <v>Unlevered Return Metrics</v>
      </c>
      <c r="H1" s="730" t="str">
        <f>'Combined CF'!H1</f>
        <v>IRR</v>
      </c>
      <c r="I1" s="731">
        <f>'Combined CF'!I1</f>
        <v>9.3561556935310375E-2</v>
      </c>
      <c r="J1" s="732" t="str">
        <f>'Combined CF'!J1</f>
        <v>Equity Multiple</v>
      </c>
      <c r="K1" s="733">
        <f>'Combined CF'!K1</f>
        <v>1.5042331190759153</v>
      </c>
    </row>
    <row r="2" spans="1:29" ht="16.95" customHeight="1" x14ac:dyDescent="0.3">
      <c r="C2" s="770"/>
      <c r="D2" s="770"/>
      <c r="E2" s="770"/>
      <c r="F2" s="770"/>
      <c r="G2" s="771"/>
      <c r="H2" s="771"/>
      <c r="I2" s="771"/>
      <c r="J2" s="771"/>
      <c r="K2" s="771"/>
      <c r="L2" s="771"/>
      <c r="M2" s="771"/>
      <c r="N2" s="771"/>
      <c r="O2" s="771"/>
      <c r="P2" s="771"/>
      <c r="Q2" s="771"/>
      <c r="R2" s="771"/>
      <c r="S2" s="771"/>
      <c r="T2" s="771"/>
      <c r="U2" s="771"/>
      <c r="V2" s="771"/>
      <c r="W2" s="771"/>
      <c r="X2" s="771"/>
      <c r="Y2" s="771"/>
      <c r="Z2" s="771"/>
      <c r="AA2" s="771"/>
      <c r="AB2" s="94"/>
      <c r="AC2" s="94"/>
    </row>
    <row r="3" spans="1:29" ht="16.95" customHeight="1" x14ac:dyDescent="0.3">
      <c r="B3" s="111" t="s">
        <v>351</v>
      </c>
      <c r="C3" s="75"/>
      <c r="D3" s="685">
        <f>Rent!D4</f>
        <v>46112</v>
      </c>
      <c r="E3" s="75" t="s">
        <v>352</v>
      </c>
      <c r="F3" s="75" t="s">
        <v>353</v>
      </c>
      <c r="G3" s="112">
        <v>1</v>
      </c>
      <c r="H3" s="112">
        <f>IF(G3&lt;Assumptions!$L$8+1,G3+1,"")</f>
        <v>2</v>
      </c>
      <c r="I3" s="112">
        <f>IF(H3&lt;Assumptions!$L$8+1,H3+1,"")</f>
        <v>3</v>
      </c>
      <c r="J3" s="112">
        <f>IF(I3&lt;Assumptions!$L$8+1,I3+1,"")</f>
        <v>4</v>
      </c>
      <c r="K3" s="112">
        <f>IF(J3&lt;Assumptions!$L$8+1,J3+1,"")</f>
        <v>5</v>
      </c>
      <c r="L3" s="112">
        <f>IF(K3&lt;Assumptions!$L$8+1,K3+1,"")</f>
        <v>6</v>
      </c>
      <c r="M3" s="112" t="str">
        <f>IF(L3&lt;Assumptions!$L$8+1,L3+1,"")</f>
        <v/>
      </c>
      <c r="N3" s="112" t="str">
        <f>IF(M3&lt;Assumptions!$L$8+1,M3+1,"")</f>
        <v/>
      </c>
      <c r="O3" s="112" t="str">
        <f>IF(N3&lt;Assumptions!$L$8+1,N3+1,"")</f>
        <v/>
      </c>
      <c r="P3" s="112" t="str">
        <f>IF(O3&lt;Assumptions!$L$8+1,O3+1,"")</f>
        <v/>
      </c>
      <c r="Q3" s="112" t="str">
        <f>IF(P3&lt;Assumptions!$L$8+1,P3+1,"")</f>
        <v/>
      </c>
      <c r="R3" s="112" t="str">
        <f>IF(Q3&lt;Assumptions!$L$8+1,Q3+1,"")</f>
        <v/>
      </c>
      <c r="S3" s="112" t="str">
        <f>IF(R3&lt;Assumptions!$L$8+1,R3+1,"")</f>
        <v/>
      </c>
      <c r="T3" s="112" t="str">
        <f>IF(S3&lt;Assumptions!$L$8+1,S3+1,"")</f>
        <v/>
      </c>
      <c r="U3" s="112" t="str">
        <f>IF(T3&lt;Assumptions!$L$8+1,T3+1,"")</f>
        <v/>
      </c>
      <c r="V3" s="112" t="str">
        <f>IF(U3&lt;Assumptions!$L$8+1,U3+1,"")</f>
        <v/>
      </c>
      <c r="W3" s="112" t="str">
        <f>IF(V3&lt;Assumptions!$L$8+1,V3+1,"")</f>
        <v/>
      </c>
      <c r="X3" s="112" t="str">
        <f>IF(W3&lt;Assumptions!$L$8+1,W3+1,"")</f>
        <v/>
      </c>
      <c r="Y3" s="112" t="str">
        <f>IF(X3&lt;Assumptions!$L$8+1,X3+1,"")</f>
        <v/>
      </c>
      <c r="Z3" s="112" t="str">
        <f>IF(Y3&lt;Assumptions!$L$8+1,Y3+1,"")</f>
        <v/>
      </c>
      <c r="AA3" s="113" t="str">
        <f>IF(Z3&lt;Assumptions!$L$8+1,Z3+1,"")</f>
        <v/>
      </c>
      <c r="AB3" s="94"/>
      <c r="AC3" s="94"/>
    </row>
    <row r="4" spans="1:29" ht="16.95" customHeight="1" x14ac:dyDescent="0.3">
      <c r="B4" s="159" t="s">
        <v>354</v>
      </c>
      <c r="D4" s="686">
        <f>Rent!H70/Rent!H68</f>
        <v>0.14112302380331382</v>
      </c>
      <c r="E4" s="157">
        <f>-'CFS-Main Page'!E19/'CFS-Main Page'!E18</f>
        <v>0.13330058773431375</v>
      </c>
      <c r="F4" s="157">
        <f>-'CFS-Main Page'!F19/'CFS-Main Page'!F18</f>
        <v>0.10596659088492003</v>
      </c>
      <c r="G4" s="741">
        <f>-'CFS-Main Page'!G19/'CFS-Main Page'!G18</f>
        <v>0.33554227396157676</v>
      </c>
      <c r="H4" s="687">
        <v>0.08</v>
      </c>
      <c r="I4" s="687">
        <v>0.05</v>
      </c>
      <c r="J4" s="687">
        <v>0.01</v>
      </c>
      <c r="K4" s="687">
        <f t="shared" ref="K4:Z4" si="0">J4</f>
        <v>0.01</v>
      </c>
      <c r="L4" s="687">
        <f t="shared" si="0"/>
        <v>0.01</v>
      </c>
      <c r="M4" s="687">
        <f t="shared" si="0"/>
        <v>0.01</v>
      </c>
      <c r="N4" s="687">
        <f t="shared" si="0"/>
        <v>0.01</v>
      </c>
      <c r="O4" s="687">
        <f t="shared" si="0"/>
        <v>0.01</v>
      </c>
      <c r="P4" s="687">
        <f t="shared" si="0"/>
        <v>0.01</v>
      </c>
      <c r="Q4" s="687">
        <f t="shared" si="0"/>
        <v>0.01</v>
      </c>
      <c r="R4" s="734">
        <f t="shared" si="0"/>
        <v>0.01</v>
      </c>
      <c r="S4" s="734">
        <f t="shared" si="0"/>
        <v>0.01</v>
      </c>
      <c r="T4" s="734">
        <f t="shared" si="0"/>
        <v>0.01</v>
      </c>
      <c r="U4" s="734">
        <f t="shared" si="0"/>
        <v>0.01</v>
      </c>
      <c r="V4" s="734">
        <f t="shared" si="0"/>
        <v>0.01</v>
      </c>
      <c r="W4" s="734">
        <f t="shared" si="0"/>
        <v>0.01</v>
      </c>
      <c r="X4" s="734">
        <f t="shared" si="0"/>
        <v>0.01</v>
      </c>
      <c r="Y4" s="734">
        <f t="shared" si="0"/>
        <v>0.01</v>
      </c>
      <c r="Z4" s="734">
        <f t="shared" si="0"/>
        <v>0.01</v>
      </c>
      <c r="AA4" s="688"/>
      <c r="AB4" s="94"/>
      <c r="AC4" s="94"/>
    </row>
    <row r="5" spans="1:29" ht="16.95" customHeight="1" x14ac:dyDescent="0.3">
      <c r="B5" s="159" t="s">
        <v>355</v>
      </c>
      <c r="D5" s="689">
        <f>1-Rent!H67</f>
        <v>0.12202380952380953</v>
      </c>
      <c r="E5" s="157">
        <f>-'CFS-Main Page'!E21/'CFS-Main Page'!$F$20</f>
        <v>0.13383924475615708</v>
      </c>
      <c r="F5" s="157">
        <f>-'CFS-Main Page'!F21/'CFS-Main Page'!$F$20</f>
        <v>0.1311818740586185</v>
      </c>
      <c r="G5" s="687">
        <v>0.1</v>
      </c>
      <c r="H5" s="687">
        <v>7.4999999999999997E-2</v>
      </c>
      <c r="I5" s="687">
        <v>0.05</v>
      </c>
      <c r="J5" s="687">
        <f t="shared" ref="I5:J8" si="1">I5</f>
        <v>0.05</v>
      </c>
      <c r="K5" s="687">
        <f t="shared" ref="K5:Z5" si="2">J5</f>
        <v>0.05</v>
      </c>
      <c r="L5" s="687">
        <f t="shared" si="2"/>
        <v>0.05</v>
      </c>
      <c r="M5" s="687">
        <f t="shared" si="2"/>
        <v>0.05</v>
      </c>
      <c r="N5" s="687">
        <f t="shared" si="2"/>
        <v>0.05</v>
      </c>
      <c r="O5" s="687">
        <f t="shared" si="2"/>
        <v>0.05</v>
      </c>
      <c r="P5" s="687">
        <f t="shared" si="2"/>
        <v>0.05</v>
      </c>
      <c r="Q5" s="687">
        <f t="shared" si="2"/>
        <v>0.05</v>
      </c>
      <c r="R5" s="734">
        <f t="shared" si="2"/>
        <v>0.05</v>
      </c>
      <c r="S5" s="734">
        <f t="shared" si="2"/>
        <v>0.05</v>
      </c>
      <c r="T5" s="734">
        <f t="shared" si="2"/>
        <v>0.05</v>
      </c>
      <c r="U5" s="734">
        <f t="shared" si="2"/>
        <v>0.05</v>
      </c>
      <c r="V5" s="734">
        <f t="shared" si="2"/>
        <v>0.05</v>
      </c>
      <c r="W5" s="734">
        <f t="shared" si="2"/>
        <v>0.05</v>
      </c>
      <c r="X5" s="734">
        <f t="shared" si="2"/>
        <v>0.05</v>
      </c>
      <c r="Y5" s="734">
        <f t="shared" si="2"/>
        <v>0.05</v>
      </c>
      <c r="Z5" s="734">
        <f t="shared" si="2"/>
        <v>0.05</v>
      </c>
      <c r="AA5" s="688"/>
      <c r="AB5" s="94"/>
      <c r="AC5" s="94"/>
    </row>
    <row r="6" spans="1:29" ht="16.95" customHeight="1" x14ac:dyDescent="0.3">
      <c r="B6" s="159" t="s">
        <v>356</v>
      </c>
      <c r="D6" s="690"/>
      <c r="E6" s="157">
        <f>-'CFS-Main Page'!E22/'CFS-Main Page'!$F$20</f>
        <v>8.9035038319557558E-2</v>
      </c>
      <c r="F6" s="157">
        <f>-'CFS-Main Page'!F22/'CFS-Main Page'!$F$20</f>
        <v>8.9417258540603228E-2</v>
      </c>
      <c r="G6" s="687">
        <v>0.08</v>
      </c>
      <c r="H6" s="687">
        <f>G6</f>
        <v>0.08</v>
      </c>
      <c r="I6" s="687">
        <f t="shared" si="1"/>
        <v>0.08</v>
      </c>
      <c r="J6" s="687">
        <f t="shared" si="1"/>
        <v>0.08</v>
      </c>
      <c r="K6" s="687">
        <f t="shared" ref="K6:Z6" si="3">J6</f>
        <v>0.08</v>
      </c>
      <c r="L6" s="687">
        <f t="shared" si="3"/>
        <v>0.08</v>
      </c>
      <c r="M6" s="687">
        <f t="shared" si="3"/>
        <v>0.08</v>
      </c>
      <c r="N6" s="687">
        <f t="shared" si="3"/>
        <v>0.08</v>
      </c>
      <c r="O6" s="687">
        <f t="shared" si="3"/>
        <v>0.08</v>
      </c>
      <c r="P6" s="687">
        <f t="shared" si="3"/>
        <v>0.08</v>
      </c>
      <c r="Q6" s="687">
        <f t="shared" si="3"/>
        <v>0.08</v>
      </c>
      <c r="R6" s="734">
        <f t="shared" si="3"/>
        <v>0.08</v>
      </c>
      <c r="S6" s="734">
        <f t="shared" si="3"/>
        <v>0.08</v>
      </c>
      <c r="T6" s="734">
        <f t="shared" si="3"/>
        <v>0.08</v>
      </c>
      <c r="U6" s="734">
        <f t="shared" si="3"/>
        <v>0.08</v>
      </c>
      <c r="V6" s="734">
        <f t="shared" si="3"/>
        <v>0.08</v>
      </c>
      <c r="W6" s="734">
        <f t="shared" si="3"/>
        <v>0.08</v>
      </c>
      <c r="X6" s="734">
        <f t="shared" si="3"/>
        <v>0.08</v>
      </c>
      <c r="Y6" s="734">
        <f t="shared" si="3"/>
        <v>0.08</v>
      </c>
      <c r="Z6" s="734">
        <f t="shared" si="3"/>
        <v>0.08</v>
      </c>
      <c r="AA6" s="688"/>
    </row>
    <row r="7" spans="1:29" ht="16.95" customHeight="1" x14ac:dyDescent="0.3">
      <c r="B7" s="159" t="s">
        <v>357</v>
      </c>
      <c r="D7" s="690"/>
      <c r="E7" s="157">
        <f>-'CFS-Main Page'!E23/'CFS-Main Page'!$F$20</f>
        <v>6.9577111001145067E-2</v>
      </c>
      <c r="F7" s="157">
        <f>-'CFS-Main Page'!F23/'CFS-Main Page'!$F$20</f>
        <v>3.402528104713836E-2</v>
      </c>
      <c r="G7" s="687">
        <v>0.04</v>
      </c>
      <c r="H7" s="687">
        <f>G7</f>
        <v>0.04</v>
      </c>
      <c r="I7" s="687">
        <f t="shared" si="1"/>
        <v>0.04</v>
      </c>
      <c r="J7" s="687">
        <f t="shared" si="1"/>
        <v>0.04</v>
      </c>
      <c r="K7" s="687">
        <f t="shared" ref="K7:Z7" si="4">J7</f>
        <v>0.04</v>
      </c>
      <c r="L7" s="687">
        <f t="shared" si="4"/>
        <v>0.04</v>
      </c>
      <c r="M7" s="687">
        <f t="shared" si="4"/>
        <v>0.04</v>
      </c>
      <c r="N7" s="687">
        <f t="shared" si="4"/>
        <v>0.04</v>
      </c>
      <c r="O7" s="687">
        <f t="shared" si="4"/>
        <v>0.04</v>
      </c>
      <c r="P7" s="687">
        <f t="shared" si="4"/>
        <v>0.04</v>
      </c>
      <c r="Q7" s="687">
        <f t="shared" si="4"/>
        <v>0.04</v>
      </c>
      <c r="R7" s="734">
        <f t="shared" si="4"/>
        <v>0.04</v>
      </c>
      <c r="S7" s="734">
        <f t="shared" si="4"/>
        <v>0.04</v>
      </c>
      <c r="T7" s="734">
        <f t="shared" si="4"/>
        <v>0.04</v>
      </c>
      <c r="U7" s="734">
        <f t="shared" si="4"/>
        <v>0.04</v>
      </c>
      <c r="V7" s="734">
        <f t="shared" si="4"/>
        <v>0.04</v>
      </c>
      <c r="W7" s="734">
        <f t="shared" si="4"/>
        <v>0.04</v>
      </c>
      <c r="X7" s="734">
        <f t="shared" si="4"/>
        <v>0.04</v>
      </c>
      <c r="Y7" s="734">
        <f t="shared" si="4"/>
        <v>0.04</v>
      </c>
      <c r="Z7" s="734">
        <f t="shared" si="4"/>
        <v>0.04</v>
      </c>
      <c r="AA7" s="688"/>
    </row>
    <row r="8" spans="1:29" ht="16.95" customHeight="1" x14ac:dyDescent="0.3">
      <c r="B8" s="161" t="s">
        <v>358</v>
      </c>
      <c r="C8" s="162"/>
      <c r="D8" s="691"/>
      <c r="E8" s="164">
        <f>-'CFS-Main Page'!E24/'CFS-Main Page'!$F$20</f>
        <v>2.8732377985760033E-3</v>
      </c>
      <c r="F8" s="164">
        <f>-'CFS-Main Page'!F24/'CFS-Main Page'!$F$20</f>
        <v>3.0742138535771891E-3</v>
      </c>
      <c r="G8" s="381">
        <f>F8</f>
        <v>3.0742138535771891E-3</v>
      </c>
      <c r="H8" s="381">
        <f>G8</f>
        <v>3.0742138535771891E-3</v>
      </c>
      <c r="I8" s="381">
        <f t="shared" si="1"/>
        <v>3.0742138535771891E-3</v>
      </c>
      <c r="J8" s="381">
        <f t="shared" si="1"/>
        <v>3.0742138535771891E-3</v>
      </c>
      <c r="K8" s="381">
        <f t="shared" ref="K8:Z8" si="5">J8</f>
        <v>3.0742138535771891E-3</v>
      </c>
      <c r="L8" s="381">
        <f t="shared" si="5"/>
        <v>3.0742138535771891E-3</v>
      </c>
      <c r="M8" s="381">
        <f t="shared" si="5"/>
        <v>3.0742138535771891E-3</v>
      </c>
      <c r="N8" s="381">
        <f t="shared" si="5"/>
        <v>3.0742138535771891E-3</v>
      </c>
      <c r="O8" s="381">
        <f t="shared" si="5"/>
        <v>3.0742138535771891E-3</v>
      </c>
      <c r="P8" s="381">
        <f t="shared" si="5"/>
        <v>3.0742138535771891E-3</v>
      </c>
      <c r="Q8" s="381">
        <f t="shared" si="5"/>
        <v>3.0742138535771891E-3</v>
      </c>
      <c r="R8" s="103">
        <f t="shared" si="5"/>
        <v>3.0742138535771891E-3</v>
      </c>
      <c r="S8" s="103">
        <f t="shared" si="5"/>
        <v>3.0742138535771891E-3</v>
      </c>
      <c r="T8" s="103">
        <f t="shared" si="5"/>
        <v>3.0742138535771891E-3</v>
      </c>
      <c r="U8" s="103">
        <f t="shared" si="5"/>
        <v>3.0742138535771891E-3</v>
      </c>
      <c r="V8" s="103">
        <f t="shared" si="5"/>
        <v>3.0742138535771891E-3</v>
      </c>
      <c r="W8" s="103">
        <f t="shared" si="5"/>
        <v>3.0742138535771891E-3</v>
      </c>
      <c r="X8" s="103">
        <f t="shared" si="5"/>
        <v>3.0742138535771891E-3</v>
      </c>
      <c r="Y8" s="103">
        <f t="shared" si="5"/>
        <v>3.0742138535771891E-3</v>
      </c>
      <c r="Z8" s="103">
        <f t="shared" si="5"/>
        <v>3.0742138535771891E-3</v>
      </c>
      <c r="AA8" s="692"/>
    </row>
    <row r="9" spans="1:29" ht="16.95" customHeight="1" x14ac:dyDescent="0.3">
      <c r="C9" s="75"/>
      <c r="D9" s="75"/>
      <c r="E9" s="75"/>
      <c r="F9" s="75"/>
      <c r="G9" s="112"/>
      <c r="H9" s="112"/>
      <c r="I9" s="112"/>
      <c r="J9" s="112"/>
      <c r="K9" s="112"/>
      <c r="L9" s="112"/>
      <c r="M9" s="112"/>
      <c r="N9" s="112"/>
      <c r="O9" s="112"/>
      <c r="P9" s="112"/>
      <c r="Q9" s="112"/>
      <c r="R9" s="112"/>
      <c r="S9" s="112"/>
      <c r="T9" s="112"/>
      <c r="U9" s="112"/>
      <c r="V9" s="112"/>
      <c r="W9" s="112"/>
      <c r="X9" s="112"/>
      <c r="Y9" s="112"/>
      <c r="Z9" s="112"/>
      <c r="AA9" s="112"/>
    </row>
    <row r="10" spans="1:29" x14ac:dyDescent="0.3">
      <c r="B10" s="109" t="s">
        <v>359</v>
      </c>
      <c r="C10" s="110"/>
      <c r="D10" s="110"/>
      <c r="E10" s="110"/>
      <c r="F10" s="255">
        <f>F20/Units/12</f>
        <v>1682.5254203869047</v>
      </c>
      <c r="G10" s="255">
        <f>G20/Units/12</f>
        <v>1616.2914410357087</v>
      </c>
      <c r="H10" s="255">
        <f>IF('CFS-Main Page'!H$3="","",H20/Units/12)</f>
        <v>2305.0341797619044</v>
      </c>
      <c r="I10" s="255">
        <f>IF('CFS-Main Page'!I$3="","",I20/Units/12)</f>
        <v>2451.6042879315473</v>
      </c>
      <c r="J10" s="255">
        <f>IF('CFS-Main Page'!J$3="","",J20/Units/12)</f>
        <v>2631.4746235829462</v>
      </c>
      <c r="K10" s="255">
        <f>IF('CFS-Main Page'!K$3="","",K20/Units/12)</f>
        <v>2710.4188622904344</v>
      </c>
      <c r="L10" s="255">
        <f>IF('CFS-Main Page'!L$3="","",L20/Units/12)</f>
        <v>2791.7314281591475</v>
      </c>
      <c r="M10" s="255" t="str">
        <f>IF('CFS-Main Page'!M$3="","",M20/Units/12)</f>
        <v/>
      </c>
      <c r="N10" s="255" t="str">
        <f>IF('CFS-Main Page'!N$3="","",N20/Units/12)</f>
        <v/>
      </c>
      <c r="O10" s="255" t="str">
        <f>IF('CFS-Main Page'!O$3="","",O20/Units/12)</f>
        <v/>
      </c>
      <c r="P10" s="255" t="str">
        <f>IF('CFS-Main Page'!P$3="","",P20/Units/12)</f>
        <v/>
      </c>
      <c r="Q10" s="255" t="str">
        <f>IF('CFS-Main Page'!Q$3="","",Q20/Units/12)</f>
        <v/>
      </c>
      <c r="R10" s="255" t="str">
        <f>IF('CFS-Main Page'!R$3="","",R20/Units/12)</f>
        <v/>
      </c>
      <c r="S10" s="255" t="str">
        <f>IF('CFS-Main Page'!S$3="","",S20/Units/12)</f>
        <v/>
      </c>
      <c r="T10" s="255" t="str">
        <f>IF('CFS-Main Page'!T$3="","",T20/Units/12)</f>
        <v/>
      </c>
      <c r="U10" s="255" t="str">
        <f>IF('CFS-Main Page'!U$3="","",U20/Units/12)</f>
        <v/>
      </c>
      <c r="V10" s="255" t="str">
        <f>IF('CFS-Main Page'!V$3="","",V20/Units/12)</f>
        <v/>
      </c>
      <c r="W10" s="255" t="str">
        <f>IF('CFS-Main Page'!W$3="","",W20/Units/12)</f>
        <v/>
      </c>
      <c r="X10" s="255" t="str">
        <f>IF('CFS-Main Page'!X$3="","",X20/Units/12)</f>
        <v/>
      </c>
      <c r="Y10" s="255" t="str">
        <f>IF('CFS-Main Page'!Y$3="","",Y20/Units/12)</f>
        <v/>
      </c>
      <c r="Z10" s="255" t="str">
        <f>IF('CFS-Main Page'!Z$3="","",Z20/Units/12)</f>
        <v/>
      </c>
      <c r="AA10" s="256" t="str">
        <f>IF('CFS-Main Page'!AA$3="","",AA20/Units/12)</f>
        <v/>
      </c>
    </row>
    <row r="11" spans="1:29" x14ac:dyDescent="0.3">
      <c r="B11" s="159" t="s">
        <v>360</v>
      </c>
      <c r="D11" s="160"/>
      <c r="E11" s="253"/>
      <c r="F11" s="253"/>
      <c r="G11" s="188">
        <f>IF('CFS-Main Page'!G$3="","",G20/F20-1)</f>
        <v>-3.9365811980401122E-2</v>
      </c>
      <c r="H11" s="188">
        <f>IF('CFS-Main Page'!H$3="","",H20/G20-1)</f>
        <v>0.4261253393044353</v>
      </c>
      <c r="I11" s="188">
        <f>IF('CFS-Main Page'!I$3="","",I20/H20-1)</f>
        <v>6.3586956521739069E-2</v>
      </c>
      <c r="J11" s="188">
        <f>IF('CFS-Main Page'!J$3="","",J20/I20-1)</f>
        <v>7.3368421052631749E-2</v>
      </c>
      <c r="K11" s="188">
        <f>IF('CFS-Main Page'!K$3="","",K20/J20-1)</f>
        <v>3.0000000000000027E-2</v>
      </c>
      <c r="L11" s="188">
        <f>IF('CFS-Main Page'!L$3="","",L20/K20-1)</f>
        <v>3.0000000000000027E-2</v>
      </c>
      <c r="M11" s="188" t="str">
        <f>IF('CFS-Main Page'!M$3="","",M20/L20-1)</f>
        <v/>
      </c>
      <c r="N11" s="188" t="str">
        <f>IF('CFS-Main Page'!N$3="","",N20/M20-1)</f>
        <v/>
      </c>
      <c r="O11" s="188" t="str">
        <f>IF('CFS-Main Page'!O$3="","",O20/N20-1)</f>
        <v/>
      </c>
      <c r="P11" s="188" t="str">
        <f>IF('CFS-Main Page'!P$3="","",P20/O20-1)</f>
        <v/>
      </c>
      <c r="Q11" s="188" t="str">
        <f>IF('CFS-Main Page'!Q$3="","",Q20/P20-1)</f>
        <v/>
      </c>
      <c r="R11" s="188" t="str">
        <f>IF('CFS-Main Page'!R$3="","",R20/Q20-1)</f>
        <v/>
      </c>
      <c r="S11" s="188" t="str">
        <f>IF('CFS-Main Page'!S$3="","",S20/R20-1)</f>
        <v/>
      </c>
      <c r="T11" s="188" t="str">
        <f>IF('CFS-Main Page'!T$3="","",T20/S20-1)</f>
        <v/>
      </c>
      <c r="U11" s="188" t="str">
        <f>IF('CFS-Main Page'!U$3="","",U20/T20-1)</f>
        <v/>
      </c>
      <c r="V11" s="188" t="str">
        <f>IF('CFS-Main Page'!V$3="","",V20/U20-1)</f>
        <v/>
      </c>
      <c r="W11" s="188" t="str">
        <f>IF('CFS-Main Page'!W$3="","",W20/V20-1)</f>
        <v/>
      </c>
      <c r="X11" s="188" t="str">
        <f>IF('CFS-Main Page'!X$3="","",X20/W20-1)</f>
        <v/>
      </c>
      <c r="Y11" s="188" t="str">
        <f>IF('CFS-Main Page'!Y$3="","",Y20/X20-1)</f>
        <v/>
      </c>
      <c r="Z11" s="188" t="str">
        <f>IF('CFS-Main Page'!Z$3="","",Z20/Y20-1)</f>
        <v/>
      </c>
      <c r="AA11" s="188" t="str">
        <f>IF('CFS-Main Page'!AA$3="","",AA20/Z20-1)</f>
        <v/>
      </c>
    </row>
    <row r="12" spans="1:29" x14ac:dyDescent="0.3">
      <c r="B12" s="159" t="s">
        <v>361</v>
      </c>
      <c r="D12" s="160"/>
      <c r="E12" s="157">
        <f>IF('CFS-Main Page'!E$3="","",E25/E20)</f>
        <v>0.69543385806470437</v>
      </c>
      <c r="F12" s="157">
        <f>IF('CFS-Main Page'!F$3="","",F25/F20)</f>
        <v>0.74230137250006278</v>
      </c>
      <c r="G12" s="188">
        <f>IF('CFS-Main Page'!G$3="","",G25/G20)</f>
        <v>0.75672632057848543</v>
      </c>
      <c r="H12" s="188">
        <f>IF('CFS-Main Page'!H$3="","",H25/H20)</f>
        <v>0.79844752527685747</v>
      </c>
      <c r="I12" s="188">
        <f>IF('CFS-Main Page'!I$3="","",I25/I20)</f>
        <v>0.82482052298852815</v>
      </c>
      <c r="J12" s="188">
        <f>IF('CFS-Main Page'!J$3="","",J25/J20)</f>
        <v>0.82652174574238246</v>
      </c>
      <c r="K12" s="188">
        <f>IF('CFS-Main Page'!K$3="","",K25/K20)</f>
        <v>0.82652174574238257</v>
      </c>
      <c r="L12" s="188">
        <f>IF('CFS-Main Page'!L$3="","",L25/L20)</f>
        <v>0.82652174574238235</v>
      </c>
      <c r="M12" s="188" t="str">
        <f>IF('CFS-Main Page'!M$3="","",M25/M20)</f>
        <v/>
      </c>
      <c r="N12" s="188" t="str">
        <f>IF('CFS-Main Page'!N$3="","",N25/N20)</f>
        <v/>
      </c>
      <c r="O12" s="188" t="str">
        <f>IF('CFS-Main Page'!O$3="","",O25/O20)</f>
        <v/>
      </c>
      <c r="P12" s="188" t="str">
        <f>IF('CFS-Main Page'!P$3="","",P25/P20)</f>
        <v/>
      </c>
      <c r="Q12" s="188" t="str">
        <f>IF('CFS-Main Page'!Q$3="","",Q25/Q20)</f>
        <v/>
      </c>
      <c r="R12" s="188" t="str">
        <f>IF('CFS-Main Page'!R$3="","",R25/R20)</f>
        <v/>
      </c>
      <c r="S12" s="188" t="str">
        <f>IF('CFS-Main Page'!S$3="","",S25/S20)</f>
        <v/>
      </c>
      <c r="T12" s="188" t="str">
        <f>IF('CFS-Main Page'!T$3="","",T25/T20)</f>
        <v/>
      </c>
      <c r="U12" s="188" t="str">
        <f>IF('CFS-Main Page'!U$3="","",U25/U20)</f>
        <v/>
      </c>
      <c r="V12" s="188" t="str">
        <f>IF('CFS-Main Page'!V$3="","",V25/V20)</f>
        <v/>
      </c>
      <c r="W12" s="188" t="str">
        <f>IF('CFS-Main Page'!W$3="","",W25/W20)</f>
        <v/>
      </c>
      <c r="X12" s="188" t="str">
        <f>IF('CFS-Main Page'!X$3="","",X25/X20)</f>
        <v/>
      </c>
      <c r="Y12" s="188" t="str">
        <f>IF('CFS-Main Page'!Y$3="","",Y25/Y20)</f>
        <v/>
      </c>
      <c r="Z12" s="188" t="str">
        <f>IF('CFS-Main Page'!Z$3="","",Z25/Z20)</f>
        <v/>
      </c>
      <c r="AA12" s="188" t="str">
        <f>IF('CFS-Main Page'!AA$3="","",AA25/AA20)</f>
        <v/>
      </c>
    </row>
    <row r="13" spans="1:29" x14ac:dyDescent="0.3">
      <c r="B13" s="161" t="s">
        <v>362</v>
      </c>
      <c r="C13" s="162"/>
      <c r="D13" s="163"/>
      <c r="E13" s="163"/>
      <c r="F13" s="163"/>
      <c r="G13" s="254">
        <f>IF('CFS-Main Page'!G$3="","",G25/F25-1)</f>
        <v>-2.0698059504247301E-2</v>
      </c>
      <c r="H13" s="254">
        <f>IF('CFS-Main Page'!H$3="","",H25/G25-1)</f>
        <v>0.50475306188869884</v>
      </c>
      <c r="I13" s="254">
        <f>IF('CFS-Main Page'!I$3="","",I25/H25-1)</f>
        <v>9.8717601282375611E-2</v>
      </c>
      <c r="J13" s="254">
        <f>IF('CFS-Main Page'!J$3="","",J25/I25-1)</f>
        <v>7.5582283014440366E-2</v>
      </c>
      <c r="K13" s="254">
        <f>IF('CFS-Main Page'!K$3="","",K25/J25-1)</f>
        <v>3.0000000000000027E-2</v>
      </c>
      <c r="L13" s="254">
        <f>IF('CFS-Main Page'!L$3="","",L25/K25-1)</f>
        <v>2.9999999999999805E-2</v>
      </c>
      <c r="M13" s="254" t="str">
        <f>IF('CFS-Main Page'!M$3="","",M25/L25-1)</f>
        <v/>
      </c>
      <c r="N13" s="254" t="str">
        <f>IF('CFS-Main Page'!N$3="","",N25/M25-1)</f>
        <v/>
      </c>
      <c r="O13" s="254" t="str">
        <f>IF('CFS-Main Page'!O$3="","",O25/N25-1)</f>
        <v/>
      </c>
      <c r="P13" s="254" t="str">
        <f>IF('CFS-Main Page'!P$3="","",P25/O25-1)</f>
        <v/>
      </c>
      <c r="Q13" s="254" t="str">
        <f>IF('CFS-Main Page'!Q$3="","",Q25/P25-1)</f>
        <v/>
      </c>
      <c r="R13" s="254" t="str">
        <f>IF('CFS-Main Page'!R$3="","",R25/Q25-1)</f>
        <v/>
      </c>
      <c r="S13" s="254" t="str">
        <f>IF('CFS-Main Page'!S$3="","",S25/R25-1)</f>
        <v/>
      </c>
      <c r="T13" s="254" t="str">
        <f>IF('CFS-Main Page'!T$3="","",T25/S25-1)</f>
        <v/>
      </c>
      <c r="U13" s="254" t="str">
        <f>IF('CFS-Main Page'!U$3="","",U25/T25-1)</f>
        <v/>
      </c>
      <c r="V13" s="254" t="str">
        <f>IF('CFS-Main Page'!V$3="","",V25/U25-1)</f>
        <v/>
      </c>
      <c r="W13" s="254" t="str">
        <f>IF('CFS-Main Page'!W$3="","",W25/V25-1)</f>
        <v/>
      </c>
      <c r="X13" s="254" t="str">
        <f>IF('CFS-Main Page'!X$3="","",X25/W25-1)</f>
        <v/>
      </c>
      <c r="Y13" s="254" t="str">
        <f>IF('CFS-Main Page'!Y$3="","",Y25/X25-1)</f>
        <v/>
      </c>
      <c r="Z13" s="254" t="str">
        <f>IF('CFS-Main Page'!Z$3="","",Z25/Y25-1)</f>
        <v/>
      </c>
      <c r="AA13" s="254" t="str">
        <f>IF('CFS-Main Page'!AA$3="","",AA25/Z25-1)</f>
        <v/>
      </c>
    </row>
    <row r="14" spans="1:29" x14ac:dyDescent="0.3">
      <c r="H14" s="262"/>
    </row>
    <row r="15" spans="1:29" x14ac:dyDescent="0.3">
      <c r="B15" s="114" t="s">
        <v>363</v>
      </c>
      <c r="C15" s="75" t="s">
        <v>364</v>
      </c>
      <c r="D15" s="75" t="s">
        <v>365</v>
      </c>
      <c r="E15" s="75" t="str">
        <f>'CFS-Main Page'!E3</f>
        <v>T3</v>
      </c>
      <c r="F15" s="75" t="s">
        <v>353</v>
      </c>
      <c r="G15" s="112">
        <v>1</v>
      </c>
      <c r="H15" s="112">
        <f>IF(G15&lt;Assumptions!$L$8+1,G15+1,"")</f>
        <v>2</v>
      </c>
      <c r="I15" s="112">
        <f>IF(H15&lt;Assumptions!$L$8+1,H15+1,"")</f>
        <v>3</v>
      </c>
      <c r="J15" s="112">
        <f>IF(I15&lt;Assumptions!$L$8+1,I15+1,"")</f>
        <v>4</v>
      </c>
      <c r="K15" s="112">
        <f>IF(J15&lt;Assumptions!$L$8+1,J15+1,"")</f>
        <v>5</v>
      </c>
      <c r="L15" s="112">
        <f>IF(K15&lt;Assumptions!$L$8+1,K15+1,"")</f>
        <v>6</v>
      </c>
      <c r="M15" s="112" t="str">
        <f>IF(L15&lt;Assumptions!$L$8+1,L15+1,"")</f>
        <v/>
      </c>
      <c r="N15" s="112" t="str">
        <f>IF(M15&lt;Assumptions!$L$8+1,M15+1,"")</f>
        <v/>
      </c>
      <c r="O15" s="112" t="str">
        <f>IF(N15&lt;Assumptions!$L$8+1,N15+1,"")</f>
        <v/>
      </c>
      <c r="P15" s="112" t="str">
        <f>IF(O15&lt;Assumptions!$L$8+1,O15+1,"")</f>
        <v/>
      </c>
      <c r="Q15" s="112" t="str">
        <f>IF(P15&lt;Assumptions!$L$8+1,P15+1,"")</f>
        <v/>
      </c>
      <c r="R15" s="112" t="str">
        <f>IF(Q15&lt;Assumptions!$L$8+1,Q15+1,"")</f>
        <v/>
      </c>
      <c r="S15" s="112" t="str">
        <f>IF(R15&lt;Assumptions!$L$8+1,R15+1,"")</f>
        <v/>
      </c>
      <c r="T15" s="112" t="str">
        <f>IF(S15&lt;Assumptions!$L$8+1,S15+1,"")</f>
        <v/>
      </c>
      <c r="U15" s="112" t="str">
        <f>IF(T15&lt;Assumptions!$L$8+1,T15+1,"")</f>
        <v/>
      </c>
      <c r="V15" s="112" t="str">
        <f>IF(U15&lt;Assumptions!$L$8+1,U15+1,"")</f>
        <v/>
      </c>
      <c r="W15" s="112" t="str">
        <f>IF(V15&lt;Assumptions!$L$8+1,V15+1,"")</f>
        <v/>
      </c>
      <c r="X15" s="112" t="str">
        <f>IF(W15&lt;Assumptions!$L$8+1,W15+1,"")</f>
        <v/>
      </c>
      <c r="Y15" s="112" t="str">
        <f>IF(X15&lt;Assumptions!$L$8+1,X15+1,"")</f>
        <v/>
      </c>
      <c r="Z15" s="112" t="str">
        <f>IF(Y15&lt;Assumptions!$L$8+1,Y15+1,"")</f>
        <v/>
      </c>
      <c r="AA15" s="115" t="str">
        <f>IF(Z15&lt;Assumptions!$L$8+1,Z15+1,"")</f>
        <v/>
      </c>
    </row>
    <row r="16" spans="1:29" x14ac:dyDescent="0.3">
      <c r="B16" s="108" t="s">
        <v>366</v>
      </c>
      <c r="C16" s="166">
        <f t="shared" ref="C16:C30" si="6">F16/Units</f>
        <v>22583.389880952382</v>
      </c>
      <c r="D16" s="166">
        <f t="shared" ref="D16:D25" si="7">G16/Units</f>
        <v>29189.964285714286</v>
      </c>
      <c r="E16" s="166">
        <f>'Historical Analysis'!X10</f>
        <v>15179648</v>
      </c>
      <c r="F16" s="166">
        <f>'Historical Analysis'!W10</f>
        <v>15176038</v>
      </c>
      <c r="G16" s="172" cm="1">
        <f t="array" ref="G16">(SUMPRODUCT(Rent!$K$9:$K$66*(Rent!$L$9:$L$66=Rent!$K$6),Rent!$D$9:$D$66)+SUMPRODUCT(Rent!$J$9:$J$66*(Rent!$L$9:$L$66=Rent!$J$6),Rent!$D$9:$D$66))*12</f>
        <v>19615656</v>
      </c>
      <c r="H16" s="167">
        <f>IF(H$15&gt;Assumptions!$L$8+1,"",G$16*(1+Assumptions!$D$30))</f>
        <v>20204125.68</v>
      </c>
      <c r="I16" s="167">
        <f>IF(I$15&gt;Assumptions!$L$8+1,"",H$16*(1+Assumptions!$D$30))</f>
        <v>20810249.450399999</v>
      </c>
      <c r="J16" s="167">
        <f>IF(J$15&gt;Assumptions!$L$8+1,"",I$16*(1+Assumptions!$D$30))</f>
        <v>21434556.933911998</v>
      </c>
      <c r="K16" s="167">
        <f>IF(K$15&gt;Assumptions!$L$8+1,"",J$16*(1+Assumptions!$D$30))</f>
        <v>22077593.641929358</v>
      </c>
      <c r="L16" s="167">
        <f>IF(L$15&gt;Assumptions!$L$8+1,"",K$16*(1+Assumptions!$D$30))</f>
        <v>22739921.451187238</v>
      </c>
      <c r="M16" s="167" t="str">
        <f>IF(M$15&gt;Assumptions!$L$8+1,"",L$16*(1+Assumptions!$D$30))</f>
        <v/>
      </c>
      <c r="N16" s="167" t="str">
        <f>IF(N$15&gt;Assumptions!$L$8+1,"",M$16*(1+Assumptions!$D$30))</f>
        <v/>
      </c>
      <c r="O16" s="167" t="str">
        <f>IF(O$15&gt;Assumptions!$L$8+1,"",N$16*(1+Assumptions!$D$30))</f>
        <v/>
      </c>
      <c r="P16" s="167" t="str">
        <f>IF(P$15&gt;Assumptions!$L$8+1,"",O$16*(1+Assumptions!$D$30))</f>
        <v/>
      </c>
      <c r="Q16" s="167" t="str">
        <f>IF(Q$15&gt;Assumptions!$L$8+1,"",P$16*(1+Assumptions!$D$30))</f>
        <v/>
      </c>
      <c r="R16" s="167" t="str">
        <f>IF(R$15&gt;Assumptions!$L$8+1,"",Q$16*(1+Assumptions!$D$30))</f>
        <v/>
      </c>
      <c r="S16" s="167" t="str">
        <f>IF(S$15&gt;Assumptions!$L$8+1,"",R$16*(1+Assumptions!$D$30))</f>
        <v/>
      </c>
      <c r="T16" s="167" t="str">
        <f>IF(T$15&gt;Assumptions!$L$8+1,"",S$16*(1+Assumptions!$D$30))</f>
        <v/>
      </c>
      <c r="U16" s="167" t="str">
        <f>IF(U$15&gt;Assumptions!$L$8+1,"",T$16*(1+Assumptions!$D$30))</f>
        <v/>
      </c>
      <c r="V16" s="167" t="str">
        <f>IF(V$15&gt;Assumptions!$L$8+1,"",U$16*(1+Assumptions!$D$30))</f>
        <v/>
      </c>
      <c r="W16" s="167" t="str">
        <f>IF(W$15&gt;Assumptions!$L$8+1,"",V$16*(1+Assumptions!$D$30))</f>
        <v/>
      </c>
      <c r="X16" s="167" t="str">
        <f>IF(X$15&gt;Assumptions!$L$8+1,"",W$16*(1+Assumptions!$D$30))</f>
        <v/>
      </c>
      <c r="Y16" s="167" t="str">
        <f>IF(Y$15&gt;Assumptions!$L$8+1,"",X$16*(1+Assumptions!$D$30))</f>
        <v/>
      </c>
      <c r="Z16" s="167" t="str">
        <f>IF(Z$15&gt;Assumptions!$L$8+1,"",Y$16*(1+Assumptions!$D$30))</f>
        <v/>
      </c>
      <c r="AA16" s="168" t="str">
        <f>IF(AA$15&gt;Assumptions!$L$8+1,"",Z$16*(1+Assumptions!$D$30))</f>
        <v/>
      </c>
    </row>
    <row r="17" spans="2:27" x14ac:dyDescent="0.3">
      <c r="B17" s="108" t="s">
        <v>367</v>
      </c>
      <c r="C17" s="169">
        <f t="shared" si="6"/>
        <v>0</v>
      </c>
      <c r="D17" s="169">
        <f t="shared" si="7"/>
        <v>0</v>
      </c>
      <c r="E17" s="169">
        <f>'Historical Analysis'!X11</f>
        <v>0</v>
      </c>
      <c r="F17" s="169">
        <f>'Historical Analysis'!W11</f>
        <v>0</v>
      </c>
      <c r="G17" s="380">
        <f>Rent!I135*12</f>
        <v>0</v>
      </c>
      <c r="H17" s="380">
        <f>IF(H15&lt;=Assumptions!$L$8+1,G17*(1+Assumptions!$D$30),"")</f>
        <v>0</v>
      </c>
      <c r="I17" s="167">
        <f>IF(I15&lt;=Assumptions!$L$8+1,H17*(1+Assumptions!$D$30),"")</f>
        <v>0</v>
      </c>
      <c r="J17" s="167">
        <f>IF(J15&lt;=Assumptions!$L$8+1,I17*(1+Assumptions!$D$30),"")</f>
        <v>0</v>
      </c>
      <c r="K17" s="167">
        <f>IF(K15&lt;=Assumptions!$L$8+1,J17*(1+Assumptions!$D$30),"")</f>
        <v>0</v>
      </c>
      <c r="L17" s="167">
        <f>IF(L15&lt;=Assumptions!$L$8+1,K17*(1+Assumptions!$D$30),"")</f>
        <v>0</v>
      </c>
      <c r="M17" s="167" t="str">
        <f>IF(M15&lt;=Assumptions!$L$8+1,L17*(1+Assumptions!$D$30),"")</f>
        <v/>
      </c>
      <c r="N17" s="167" t="str">
        <f>IF(N15&lt;=Assumptions!$L$8+1,M17*(1+Assumptions!$D$30),"")</f>
        <v/>
      </c>
      <c r="O17" s="167" t="str">
        <f>IF(O15&lt;=Assumptions!$L$8+1,N17*(1+Assumptions!$D$30),"")</f>
        <v/>
      </c>
      <c r="P17" s="167" t="str">
        <f>IF(P15&lt;=Assumptions!$L$8+1,O17*(1+Assumptions!$D$30),"")</f>
        <v/>
      </c>
      <c r="Q17" s="167" t="str">
        <f>IF(Q15&lt;=Assumptions!$L$8+1,P17*(1+Assumptions!$D$30),"")</f>
        <v/>
      </c>
      <c r="R17" s="167" t="str">
        <f>IF(R15&lt;=Assumptions!$L$8+1,Q17*(1+Assumptions!$D$30),"")</f>
        <v/>
      </c>
      <c r="S17" s="167" t="str">
        <f>IF(S15&lt;=Assumptions!$L$8+1,R17*(1+Assumptions!$D$30),"")</f>
        <v/>
      </c>
      <c r="T17" s="167" t="str">
        <f>IF(T15&lt;=Assumptions!$L$8+1,S17*(1+Assumptions!$D$30),"")</f>
        <v/>
      </c>
      <c r="U17" s="167" t="str">
        <f>IF(U15&lt;=Assumptions!$L$8+1,T17*(1+Assumptions!$D$30),"")</f>
        <v/>
      </c>
      <c r="V17" s="167" t="str">
        <f>IF(V15&lt;=Assumptions!$L$8+1,U17*(1+Assumptions!$D$30),"")</f>
        <v/>
      </c>
      <c r="W17" s="167" t="str">
        <f>IF(W15&lt;=Assumptions!$L$8+1,V17*(1+Assumptions!$D$30),"")</f>
        <v/>
      </c>
      <c r="X17" s="167" t="str">
        <f>IF(X15&lt;=Assumptions!$L$8+1,W17*(1+Assumptions!$D$30),"")</f>
        <v/>
      </c>
      <c r="Y17" s="167" t="str">
        <f>IF(Y15&lt;=Assumptions!$L$8+1,X17*(1+Assumptions!$D$30),"")</f>
        <v/>
      </c>
      <c r="Z17" s="167" t="str">
        <f>IF(Z15&lt;=Assumptions!$L$8+1,Y17*(1+Assumptions!$D$30),"")</f>
        <v/>
      </c>
      <c r="AA17" s="168" t="str">
        <f>IF(AA15&lt;=Assumptions!$L$8+1,Z17*(1+Assumptions!$D$30),"")</f>
        <v/>
      </c>
    </row>
    <row r="18" spans="2:27" x14ac:dyDescent="0.3">
      <c r="B18" s="81" t="s">
        <v>368</v>
      </c>
      <c r="C18" s="118">
        <f t="shared" si="6"/>
        <v>22583.389880952382</v>
      </c>
      <c r="D18" s="118">
        <f t="shared" si="7"/>
        <v>29189.964285714286</v>
      </c>
      <c r="E18" s="118">
        <f>E16+E17</f>
        <v>15179648</v>
      </c>
      <c r="F18" s="118">
        <f>F16+F17</f>
        <v>15176038</v>
      </c>
      <c r="G18" s="124">
        <f>IF(G$15&lt;=Assumptions!$L$8+1,G16+G17,"")</f>
        <v>19615656</v>
      </c>
      <c r="H18" s="119">
        <f>IF(H$15&lt;=Assumptions!$L$8+1,H16+H17,"")</f>
        <v>20204125.68</v>
      </c>
      <c r="I18" s="119">
        <f>IF(I$15&lt;=Assumptions!$L$8+1,I16+I17,"")</f>
        <v>20810249.450399999</v>
      </c>
      <c r="J18" s="119">
        <f>IF(J$15&lt;=Assumptions!$L$8+1,J16+J17,"")</f>
        <v>21434556.933911998</v>
      </c>
      <c r="K18" s="119">
        <f>IF(K$15&lt;=Assumptions!$L$8+1,K16+K17,"")</f>
        <v>22077593.641929358</v>
      </c>
      <c r="L18" s="119">
        <f>IF(L$15&lt;=Assumptions!$L$8+1,L16+L17,"")</f>
        <v>22739921.451187238</v>
      </c>
      <c r="M18" s="119" t="str">
        <f>IF(M$15&lt;=Assumptions!$L$8+1,M16+M17,"")</f>
        <v/>
      </c>
      <c r="N18" s="119" t="str">
        <f>IF(N$15&lt;=Assumptions!$L$8+1,N16+N17,"")</f>
        <v/>
      </c>
      <c r="O18" s="119" t="str">
        <f>IF(O$15&lt;=Assumptions!$L$8+1,O16+O17,"")</f>
        <v/>
      </c>
      <c r="P18" s="119" t="str">
        <f>IF(P$15&lt;=Assumptions!$L$8+1,P16+P17,"")</f>
        <v/>
      </c>
      <c r="Q18" s="119" t="str">
        <f>IF(Q$15&lt;=Assumptions!$L$8+1,Q16+Q17,"")</f>
        <v/>
      </c>
      <c r="R18" s="119" t="str">
        <f>IF(R$15&lt;=Assumptions!$L$8+1,R16+R17,"")</f>
        <v/>
      </c>
      <c r="S18" s="119" t="str">
        <f>IF(S$15&lt;=Assumptions!$L$8+1,S16+S17,"")</f>
        <v/>
      </c>
      <c r="T18" s="119" t="str">
        <f>IF(T$15&lt;=Assumptions!$L$8+1,T16+T17,"")</f>
        <v/>
      </c>
      <c r="U18" s="119" t="str">
        <f>IF(U$15&lt;=Assumptions!$L$8+1,U16+U17,"")</f>
        <v/>
      </c>
      <c r="V18" s="119" t="str">
        <f>IF(V$15&lt;=Assumptions!$L$8+1,V16+V17,"")</f>
        <v/>
      </c>
      <c r="W18" s="119" t="str">
        <f>IF(W$15&lt;=Assumptions!$L$8+1,W16+W17,"")</f>
        <v/>
      </c>
      <c r="X18" s="119" t="str">
        <f>IF(X$15&lt;=Assumptions!$L$8+1,X16+X17,"")</f>
        <v/>
      </c>
      <c r="Y18" s="119" t="str">
        <f>IF(Y$15&lt;=Assumptions!$L$8+1,Y16+Y17,"")</f>
        <v/>
      </c>
      <c r="Z18" s="119" t="str">
        <f>IF(Z$15&lt;=Assumptions!$L$8+1,Z16+Z17,"")</f>
        <v/>
      </c>
      <c r="AA18" s="120" t="str">
        <f>IF(AA$15&lt;=Assumptions!$L$8+1,AA16+AA17,"")</f>
        <v/>
      </c>
    </row>
    <row r="19" spans="2:27" x14ac:dyDescent="0.3">
      <c r="B19" s="108" t="s">
        <v>354</v>
      </c>
      <c r="C19" s="166">
        <f t="shared" si="6"/>
        <v>-2393.0848363095238</v>
      </c>
      <c r="D19" s="166">
        <f t="shared" si="7"/>
        <v>-9794.4669932857832</v>
      </c>
      <c r="E19" s="166">
        <f>'Historical Analysis'!X13</f>
        <v>-2023456</v>
      </c>
      <c r="F19" s="166">
        <f>'Historical Analysis'!W13</f>
        <v>-1608153.01</v>
      </c>
      <c r="G19" s="172">
        <f>IF(G$15&lt;=Assumptions!$L$8+1,G20-G18,"")</f>
        <v>-6581881.8194880467</v>
      </c>
      <c r="H19" s="167">
        <f>IF(H$15&lt;=Assumptions!$L$8+1,-'CFS-Main Page'!H4*H18,"")</f>
        <v>-1616330.0544</v>
      </c>
      <c r="I19" s="167">
        <f>IF(I$15&lt;=Assumptions!$L$8+1,-'CFS-Main Page'!I4*I18,"")</f>
        <v>-1040512.47252</v>
      </c>
      <c r="J19" s="167">
        <f>IF(J$15&lt;=Assumptions!$L$8+1,-'CFS-Main Page'!J4*J18,"")</f>
        <v>-214345.56933911997</v>
      </c>
      <c r="K19" s="167">
        <f>IF(K$15&lt;=Assumptions!$L$8+1,-'CFS-Main Page'!K4*K18,"")</f>
        <v>-220775.93641929358</v>
      </c>
      <c r="L19" s="167">
        <f>IF(L$15&lt;=Assumptions!$L$8+1,-'CFS-Main Page'!L4*L18,"")</f>
        <v>-227399.21451187239</v>
      </c>
      <c r="M19" s="167" t="str">
        <f>IF(M$15&lt;=Assumptions!$L$8+1,-'CFS-Main Page'!M4*M18,"")</f>
        <v/>
      </c>
      <c r="N19" s="167" t="str">
        <f>IF(N$15&lt;=Assumptions!$L$8+1,-'CFS-Main Page'!N4*N18,"")</f>
        <v/>
      </c>
      <c r="O19" s="167" t="str">
        <f>IF(O$15&lt;=Assumptions!$L$8+1,-'CFS-Main Page'!O4*O18,"")</f>
        <v/>
      </c>
      <c r="P19" s="167" t="str">
        <f>IF(P$15&lt;=Assumptions!$L$8+1,-'CFS-Main Page'!P4*P18,"")</f>
        <v/>
      </c>
      <c r="Q19" s="167" t="str">
        <f>IF(Q$15&lt;=Assumptions!$L$8+1,-'CFS-Main Page'!Q4*Q18,"")</f>
        <v/>
      </c>
      <c r="R19" s="167" t="str">
        <f>IF(R$15&lt;=Assumptions!$L$8+1,-'CFS-Main Page'!R4*R18,"")</f>
        <v/>
      </c>
      <c r="S19" s="167" t="str">
        <f>IF(S$15&lt;=Assumptions!$L$8+1,-'CFS-Main Page'!S4*S18,"")</f>
        <v/>
      </c>
      <c r="T19" s="167" t="str">
        <f>IF(T$15&lt;=Assumptions!$L$8+1,-'CFS-Main Page'!T4*T18,"")</f>
        <v/>
      </c>
      <c r="U19" s="167" t="str">
        <f>IF(U$15&lt;=Assumptions!$L$8+1,-'CFS-Main Page'!U4*U18,"")</f>
        <v/>
      </c>
      <c r="V19" s="167" t="str">
        <f>IF(V$15&lt;=Assumptions!$L$8+1,-'CFS-Main Page'!V4*V18,"")</f>
        <v/>
      </c>
      <c r="W19" s="167" t="str">
        <f>IF(W$15&lt;=Assumptions!$L$8+1,-'CFS-Main Page'!W4*W18,"")</f>
        <v/>
      </c>
      <c r="X19" s="167" t="str">
        <f>IF(X$15&lt;=Assumptions!$L$8+1,-'CFS-Main Page'!X4*X18,"")</f>
        <v/>
      </c>
      <c r="Y19" s="167" t="str">
        <f>IF(Y$15&lt;=Assumptions!$L$8+1,-'CFS-Main Page'!Y4*Y18,"")</f>
        <v/>
      </c>
      <c r="Z19" s="167" t="str">
        <f>IF(Z$15&lt;=Assumptions!$L$8+1,-'CFS-Main Page'!Z4*Z18,"")</f>
        <v/>
      </c>
      <c r="AA19" s="168" t="str">
        <f>IF(AA$15&lt;=Assumptions!$L$8+1,-'CFS-Main Page'!AA4*AA18,"")</f>
        <v/>
      </c>
    </row>
    <row r="20" spans="2:27" x14ac:dyDescent="0.3">
      <c r="B20" s="83" t="s">
        <v>369</v>
      </c>
      <c r="C20" s="98">
        <f t="shared" si="6"/>
        <v>20190.305044642857</v>
      </c>
      <c r="D20" s="98">
        <f t="shared" si="7"/>
        <v>19395.497292428503</v>
      </c>
      <c r="E20" s="98">
        <f>E18+E19</f>
        <v>13156192</v>
      </c>
      <c r="F20" s="98">
        <f>F18+F19</f>
        <v>13567884.99</v>
      </c>
      <c r="G20" s="252">
        <f>IF(G$15&lt;=Assumptions!$L$8+1,Rent!N67*12,"")</f>
        <v>13033774.180511953</v>
      </c>
      <c r="H20" s="4">
        <f>IF(H$15&lt;=Assumptions!$L$8+1,H18+H19,"")</f>
        <v>18587795.625599999</v>
      </c>
      <c r="I20" s="4">
        <f>IF(I$15&lt;=Assumptions!$L$8+1,I18+I19,"")</f>
        <v>19769736.977879997</v>
      </c>
      <c r="J20" s="4">
        <f>IF(J$15&lt;=Assumptions!$L$8+1,J18+J19,"")</f>
        <v>21220211.364572879</v>
      </c>
      <c r="K20" s="4">
        <f>IF(K$15&lt;=Assumptions!$L$8+1,K18+K19,"")</f>
        <v>21856817.705510065</v>
      </c>
      <c r="L20" s="4">
        <f>IF(L$15&lt;=Assumptions!$L$8+1,L18+L19,"")</f>
        <v>22512522.236675367</v>
      </c>
      <c r="M20" s="4" t="str">
        <f>IF(M$15&lt;=Assumptions!$L$8+1,M18+M19,"")</f>
        <v/>
      </c>
      <c r="N20" s="4" t="str">
        <f>IF(N$15&lt;=Assumptions!$L$8+1,N18+N19,"")</f>
        <v/>
      </c>
      <c r="O20" s="4" t="str">
        <f>IF(O$15&lt;=Assumptions!$L$8+1,O18+O19,"")</f>
        <v/>
      </c>
      <c r="P20" s="4" t="str">
        <f>IF(P$15&lt;=Assumptions!$L$8+1,P18+P19,"")</f>
        <v/>
      </c>
      <c r="Q20" s="4" t="str">
        <f>IF(Q$15&lt;=Assumptions!$L$8+1,Q18+Q19,"")</f>
        <v/>
      </c>
      <c r="R20" s="4" t="str">
        <f>IF(R$15&lt;=Assumptions!$L$8+1,R18+R19,"")</f>
        <v/>
      </c>
      <c r="S20" s="4" t="str">
        <f>IF(S$15&lt;=Assumptions!$L$8+1,S18+S19,"")</f>
        <v/>
      </c>
      <c r="T20" s="4" t="str">
        <f>IF(T$15&lt;=Assumptions!$L$8+1,T18+T19,"")</f>
        <v/>
      </c>
      <c r="U20" s="4" t="str">
        <f>IF(U$15&lt;=Assumptions!$L$8+1,U18+U19,"")</f>
        <v/>
      </c>
      <c r="V20" s="4" t="str">
        <f>IF(V$15&lt;=Assumptions!$L$8+1,V18+V19,"")</f>
        <v/>
      </c>
      <c r="W20" s="4" t="str">
        <f>IF(W$15&lt;=Assumptions!$L$8+1,W18+W19,"")</f>
        <v/>
      </c>
      <c r="X20" s="4" t="str">
        <f>IF(X$15&lt;=Assumptions!$L$8+1,X18+X19,"")</f>
        <v/>
      </c>
      <c r="Y20" s="4" t="str">
        <f>IF(Y$15&lt;=Assumptions!$L$8+1,Y18+Y19,"")</f>
        <v/>
      </c>
      <c r="Z20" s="4" t="str">
        <f>IF(Z$15&lt;=Assumptions!$L$8+1,Z18+Z19,"")</f>
        <v/>
      </c>
      <c r="AA20" s="101" t="str">
        <f>IF(AA$15&lt;=Assumptions!$L$8+1,AA18+AA19,"")</f>
        <v/>
      </c>
    </row>
    <row r="21" spans="2:27" x14ac:dyDescent="0.3">
      <c r="B21" s="108" t="s">
        <v>355</v>
      </c>
      <c r="C21" s="166">
        <f t="shared" si="6"/>
        <v>-2648.6020535714292</v>
      </c>
      <c r="D21" s="166">
        <f t="shared" si="7"/>
        <v>-1939.5497292428502</v>
      </c>
      <c r="E21" s="166">
        <f>'Historical Analysis'!X15</f>
        <v>-1815915.48</v>
      </c>
      <c r="F21" s="166">
        <f>'Historical Analysis'!W15</f>
        <v>-1779860.5800000003</v>
      </c>
      <c r="G21" s="172">
        <f>IF(G$15&lt;=Assumptions!$L$8+1,-G$20*'CFS-Main Page'!G5,"")</f>
        <v>-1303377.4180511953</v>
      </c>
      <c r="H21" s="167">
        <f>IF(H$15&lt;=Assumptions!$L$8+1,-H$20*'CFS-Main Page'!H5,"")</f>
        <v>-1394084.6719199999</v>
      </c>
      <c r="I21" s="167">
        <f>IF(I$15&lt;=Assumptions!$L$8+1,-I$20*'CFS-Main Page'!I5,"")</f>
        <v>-988486.84889399994</v>
      </c>
      <c r="J21" s="167">
        <f>IF(J$15&lt;=Assumptions!$L$8+1,-J$20*'CFS-Main Page'!J5,"")</f>
        <v>-1061010.5682286441</v>
      </c>
      <c r="K21" s="167">
        <f>IF(K$15&lt;=Assumptions!$L$8+1,-K$20*'CFS-Main Page'!K5,"")</f>
        <v>-1092840.8852755034</v>
      </c>
      <c r="L21" s="167">
        <f>IF(L$15&lt;=Assumptions!$L$8+1,-L$20*'CFS-Main Page'!L5,"")</f>
        <v>-1125626.1118337684</v>
      </c>
      <c r="M21" s="167" t="str">
        <f>IF(M$15&lt;=Assumptions!$L$8+1,-M$20*'CFS-Main Page'!M5,"")</f>
        <v/>
      </c>
      <c r="N21" s="167" t="str">
        <f>IF(N$15&lt;=Assumptions!$L$8+1,-N$20*'CFS-Main Page'!N5,"")</f>
        <v/>
      </c>
      <c r="O21" s="167" t="str">
        <f>IF(O$15&lt;=Assumptions!$L$8+1,-O$20*'CFS-Main Page'!O5,"")</f>
        <v/>
      </c>
      <c r="P21" s="167" t="str">
        <f>IF(P$15&lt;=Assumptions!$L$8+1,-P$20*'CFS-Main Page'!P5,"")</f>
        <v/>
      </c>
      <c r="Q21" s="167" t="str">
        <f>IF(Q$15&lt;=Assumptions!$L$8+1,-Q$20*'CFS-Main Page'!Q5,"")</f>
        <v/>
      </c>
      <c r="R21" s="167" t="str">
        <f>IF(R$15&lt;=Assumptions!$L$8+1,-R$20*'CFS-Main Page'!R5,"")</f>
        <v/>
      </c>
      <c r="S21" s="167" t="str">
        <f>IF(S$15&lt;=Assumptions!$L$8+1,-S$20*'CFS-Main Page'!S5,"")</f>
        <v/>
      </c>
      <c r="T21" s="167" t="str">
        <f>IF(T$15&lt;=Assumptions!$L$8+1,-T$20*'CFS-Main Page'!T5,"")</f>
        <v/>
      </c>
      <c r="U21" s="167" t="str">
        <f>IF(U$15&lt;=Assumptions!$L$8+1,-U$20*'CFS-Main Page'!U5,"")</f>
        <v/>
      </c>
      <c r="V21" s="167" t="str">
        <f>IF(V$15&lt;=Assumptions!$L$8+1,-V$20*'CFS-Main Page'!V5,"")</f>
        <v/>
      </c>
      <c r="W21" s="167" t="str">
        <f>IF(W$15&lt;=Assumptions!$L$8+1,-W$20*'CFS-Main Page'!W5,"")</f>
        <v/>
      </c>
      <c r="X21" s="167" t="str">
        <f>IF(X$15&lt;=Assumptions!$L$8+1,-X$20*'CFS-Main Page'!X5,"")</f>
        <v/>
      </c>
      <c r="Y21" s="167" t="str">
        <f>IF(Y$15&lt;=Assumptions!$L$8+1,-Y$20*'CFS-Main Page'!Y5,"")</f>
        <v/>
      </c>
      <c r="Z21" s="167" t="str">
        <f>IF(Z$15&lt;=Assumptions!$L$8+1,-Z$20*'CFS-Main Page'!Z5,"")</f>
        <v/>
      </c>
      <c r="AA21" s="168" t="str">
        <f>IF(AA$15&lt;=Assumptions!$L$8+1,-AA$20*'CFS-Main Page'!AA5,"")</f>
        <v/>
      </c>
    </row>
    <row r="22" spans="2:27" x14ac:dyDescent="0.3">
      <c r="B22" s="108" t="s">
        <v>356</v>
      </c>
      <c r="C22" s="166">
        <f t="shared" si="6"/>
        <v>-1805.361726190476</v>
      </c>
      <c r="D22" s="166">
        <f t="shared" si="7"/>
        <v>-1551.6397833942804</v>
      </c>
      <c r="E22" s="166">
        <f>'Historical Analysis'!X16</f>
        <v>-1208017.1599999999</v>
      </c>
      <c r="F22" s="166">
        <f>'Historical Analysis'!W16</f>
        <v>-1213203.0799999998</v>
      </c>
      <c r="G22" s="166">
        <f>IF(G$15&lt;=Assumptions!$L$8+1,-G$20*'CFS-Main Page'!G6,"")</f>
        <v>-1042701.9344409563</v>
      </c>
      <c r="H22" s="170">
        <f>IF(H$15&lt;=Assumptions!$L$8+1,-H$20*'CFS-Main Page'!H6,"")</f>
        <v>-1487023.650048</v>
      </c>
      <c r="I22" s="170">
        <f>IF(I$15&lt;=Assumptions!$L$8+1,-I$20*'CFS-Main Page'!I6,"")</f>
        <v>-1581578.9582303998</v>
      </c>
      <c r="J22" s="170">
        <f>IF(J$15&lt;=Assumptions!$L$8+1,-J$20*'CFS-Main Page'!J6,"")</f>
        <v>-1697616.9091658304</v>
      </c>
      <c r="K22" s="170">
        <f>IF(K$15&lt;=Assumptions!$L$8+1,-K$20*'CFS-Main Page'!K6,"")</f>
        <v>-1748545.4164408052</v>
      </c>
      <c r="L22" s="170">
        <f>IF(L$15&lt;=Assumptions!$L$8+1,-L$20*'CFS-Main Page'!L6,"")</f>
        <v>-1801001.7789340294</v>
      </c>
      <c r="M22" s="170" t="str">
        <f>IF(M$15&lt;=Assumptions!$L$8+1,-M$20*'CFS-Main Page'!M6,"")</f>
        <v/>
      </c>
      <c r="N22" s="170" t="str">
        <f>IF(N$15&lt;=Assumptions!$L$8+1,-N$20*'CFS-Main Page'!N6,"")</f>
        <v/>
      </c>
      <c r="O22" s="170" t="str">
        <f>IF(O$15&lt;=Assumptions!$L$8+1,-O$20*'CFS-Main Page'!O6,"")</f>
        <v/>
      </c>
      <c r="P22" s="170" t="str">
        <f>IF(P$15&lt;=Assumptions!$L$8+1,-P$20*'CFS-Main Page'!P6,"")</f>
        <v/>
      </c>
      <c r="Q22" s="170" t="str">
        <f>IF(Q$15&lt;=Assumptions!$L$8+1,-Q$20*'CFS-Main Page'!Q6,"")</f>
        <v/>
      </c>
      <c r="R22" s="170" t="str">
        <f>IF(R$15&lt;=Assumptions!$L$8+1,-R$20*'CFS-Main Page'!R6,"")</f>
        <v/>
      </c>
      <c r="S22" s="170" t="str">
        <f>IF(S$15&lt;=Assumptions!$L$8+1,-S$20*'CFS-Main Page'!S6,"")</f>
        <v/>
      </c>
      <c r="T22" s="170" t="str">
        <f>IF(T$15&lt;=Assumptions!$L$8+1,-T$20*'CFS-Main Page'!T6,"")</f>
        <v/>
      </c>
      <c r="U22" s="170" t="str">
        <f>IF(U$15&lt;=Assumptions!$L$8+1,-U$20*'CFS-Main Page'!U6,"")</f>
        <v/>
      </c>
      <c r="V22" s="170" t="str">
        <f>IF(V$15&lt;=Assumptions!$L$8+1,-V$20*'CFS-Main Page'!V6,"")</f>
        <v/>
      </c>
      <c r="W22" s="170" t="str">
        <f>IF(W$15&lt;=Assumptions!$L$8+1,-W$20*'CFS-Main Page'!W6,"")</f>
        <v/>
      </c>
      <c r="X22" s="170" t="str">
        <f>IF(X$15&lt;=Assumptions!$L$8+1,-X$20*'CFS-Main Page'!X6,"")</f>
        <v/>
      </c>
      <c r="Y22" s="170" t="str">
        <f>IF(Y$15&lt;=Assumptions!$L$8+1,-Y$20*'CFS-Main Page'!Y6,"")</f>
        <v/>
      </c>
      <c r="Z22" s="170" t="str">
        <f>IF(Z$15&lt;=Assumptions!$L$8+1,-Z$20*'CFS-Main Page'!Z6,"")</f>
        <v/>
      </c>
      <c r="AA22" s="171" t="str">
        <f>IF(AA$15&lt;=Assumptions!$L$8+1,-AA$20*'CFS-Main Page'!AA6,"")</f>
        <v/>
      </c>
    </row>
    <row r="23" spans="2:27" x14ac:dyDescent="0.3">
      <c r="B23" s="108" t="s">
        <v>370</v>
      </c>
      <c r="C23" s="166">
        <f t="shared" si="6"/>
        <v>-686.98080357142862</v>
      </c>
      <c r="D23" s="166">
        <f t="shared" si="7"/>
        <v>-1167.5985714285714</v>
      </c>
      <c r="E23" s="166">
        <f>'Historical Analysis'!X17</f>
        <v>-944014.24000000011</v>
      </c>
      <c r="F23" s="166">
        <f>'Historical Analysis'!W17</f>
        <v>-461651.10000000003</v>
      </c>
      <c r="G23" s="166">
        <f>IF(G$15&lt;=Assumptions!$L$8+1,-G$18*'CFS-Main Page'!G7,"")</f>
        <v>-784626.24</v>
      </c>
      <c r="H23" s="170">
        <f>IF(H$15&lt;=Assumptions!$L$8+1,-H$18*'CFS-Main Page'!H7,"")</f>
        <v>-808165.02720000001</v>
      </c>
      <c r="I23" s="170">
        <f>IF(I$15&lt;=Assumptions!$L$8+1,-I$18*'CFS-Main Page'!I7,"")</f>
        <v>-832409.97801600001</v>
      </c>
      <c r="J23" s="170">
        <f>IF(J$15&lt;=Assumptions!$L$8+1,-J$18*'CFS-Main Page'!J7,"")</f>
        <v>-857382.2773564799</v>
      </c>
      <c r="K23" s="170">
        <f>IF(K$15&lt;=Assumptions!$L$8+1,-K$18*'CFS-Main Page'!K7,"")</f>
        <v>-883103.7456771743</v>
      </c>
      <c r="L23" s="170">
        <f>IF(L$15&lt;=Assumptions!$L$8+1,-L$18*'CFS-Main Page'!L7,"")</f>
        <v>-909596.85804748954</v>
      </c>
      <c r="M23" s="170" t="str">
        <f>IF(M$15&lt;=Assumptions!$L$8+1,-M$18*'CFS-Main Page'!M7,"")</f>
        <v/>
      </c>
      <c r="N23" s="170" t="str">
        <f>IF(N$15&lt;=Assumptions!$L$8+1,-N$18*'CFS-Main Page'!N7,"")</f>
        <v/>
      </c>
      <c r="O23" s="170" t="str">
        <f>IF(O$15&lt;=Assumptions!$L$8+1,-O$18*'CFS-Main Page'!O7,"")</f>
        <v/>
      </c>
      <c r="P23" s="170" t="str">
        <f>IF(P$15&lt;=Assumptions!$L$8+1,-P$18*'CFS-Main Page'!P7,"")</f>
        <v/>
      </c>
      <c r="Q23" s="170" t="str">
        <f>IF(Q$15&lt;=Assumptions!$L$8+1,-Q$18*'CFS-Main Page'!Q7,"")</f>
        <v/>
      </c>
      <c r="R23" s="170" t="str">
        <f>IF(R$15&lt;=Assumptions!$L$8+1,-R$18*'CFS-Main Page'!R7,"")</f>
        <v/>
      </c>
      <c r="S23" s="170" t="str">
        <f>IF(S$15&lt;=Assumptions!$L$8+1,-S$18*'CFS-Main Page'!S7,"")</f>
        <v/>
      </c>
      <c r="T23" s="170" t="str">
        <f>IF(T$15&lt;=Assumptions!$L$8+1,-T$18*'CFS-Main Page'!T7,"")</f>
        <v/>
      </c>
      <c r="U23" s="170" t="str">
        <f>IF(U$15&lt;=Assumptions!$L$8+1,-U$18*'CFS-Main Page'!U7,"")</f>
        <v/>
      </c>
      <c r="V23" s="170" t="str">
        <f>IF(V$15&lt;=Assumptions!$L$8+1,-V$18*'CFS-Main Page'!V7,"")</f>
        <v/>
      </c>
      <c r="W23" s="170" t="str">
        <f>IF(W$15&lt;=Assumptions!$L$8+1,-W$18*'CFS-Main Page'!W7,"")</f>
        <v/>
      </c>
      <c r="X23" s="170" t="str">
        <f>IF(X$15&lt;=Assumptions!$L$8+1,-X$18*'CFS-Main Page'!X7,"")</f>
        <v/>
      </c>
      <c r="Y23" s="170" t="str">
        <f>IF(Y$15&lt;=Assumptions!$L$8+1,-Y$18*'CFS-Main Page'!Y7,"")</f>
        <v/>
      </c>
      <c r="Z23" s="170" t="str">
        <f>IF(Z$15&lt;=Assumptions!$L$8+1,-Z$18*'CFS-Main Page'!Z7,"")</f>
        <v/>
      </c>
      <c r="AA23" s="171" t="str">
        <f>IF(AA$15&lt;=Assumptions!$L$8+1,-AA$18*'CFS-Main Page'!AA7,"")</f>
        <v/>
      </c>
    </row>
    <row r="24" spans="2:27" x14ac:dyDescent="0.3">
      <c r="B24" s="108" t="s">
        <v>358</v>
      </c>
      <c r="C24" s="166">
        <f t="shared" si="6"/>
        <v>-62.069315476190482</v>
      </c>
      <c r="D24" s="166">
        <f t="shared" si="7"/>
        <v>-59.625906473402559</v>
      </c>
      <c r="E24" s="166">
        <f>'Historical Analysis'!X18</f>
        <v>-38983.760000000002</v>
      </c>
      <c r="F24" s="166">
        <f>'Historical Analysis'!W18</f>
        <v>-41710.58</v>
      </c>
      <c r="G24" s="166">
        <f>IF(G$15&lt;=Assumptions!$L$8+1,-G$20*'CFS-Main Page'!G8,"")</f>
        <v>-40068.609150126518</v>
      </c>
      <c r="H24" s="170">
        <f>IF(H$15&lt;=Assumptions!$L$8+1,-H$20*'CFS-Main Page'!H8,"")</f>
        <v>-57142.858819680994</v>
      </c>
      <c r="I24" s="170">
        <f>IF(I$15&lt;=Assumptions!$L$8+1,-I$20*'CFS-Main Page'!I8,"")</f>
        <v>-60776.399298975921</v>
      </c>
      <c r="J24" s="170">
        <f>IF(J$15&lt;=Assumptions!$L$8+1,-J$20*'CFS-Main Page'!J8,"")</f>
        <v>-65235.467752806049</v>
      </c>
      <c r="K24" s="170">
        <f>IF(K$15&lt;=Assumptions!$L$8+1,-K$20*'CFS-Main Page'!K8,"")</f>
        <v>-67192.531785390238</v>
      </c>
      <c r="L24" s="170">
        <f>IF(L$15&lt;=Assumptions!$L$8+1,-L$20*'CFS-Main Page'!L8,"")</f>
        <v>-69208.307738951946</v>
      </c>
      <c r="M24" s="170" t="str">
        <f>IF(M$15&lt;=Assumptions!$L$8+1,-M$20*'CFS-Main Page'!M8,"")</f>
        <v/>
      </c>
      <c r="N24" s="170" t="str">
        <f>IF(N$15&lt;=Assumptions!$L$8+1,-N$20*'CFS-Main Page'!N8,"")</f>
        <v/>
      </c>
      <c r="O24" s="170" t="str">
        <f>IF(O$15&lt;=Assumptions!$L$8+1,-O$20*'CFS-Main Page'!O8,"")</f>
        <v/>
      </c>
      <c r="P24" s="170" t="str">
        <f>IF(P$15&lt;=Assumptions!$L$8+1,-P$20*'CFS-Main Page'!P8,"")</f>
        <v/>
      </c>
      <c r="Q24" s="170" t="str">
        <f>IF(Q$15&lt;=Assumptions!$L$8+1,-Q$20*'CFS-Main Page'!Q8,"")</f>
        <v/>
      </c>
      <c r="R24" s="170" t="str">
        <f>IF(R$15&lt;=Assumptions!$L$8+1,-R$20*'CFS-Main Page'!R8,"")</f>
        <v/>
      </c>
      <c r="S24" s="170" t="str">
        <f>IF(S$15&lt;=Assumptions!$L$8+1,-S$20*'CFS-Main Page'!S8,"")</f>
        <v/>
      </c>
      <c r="T24" s="170" t="str">
        <f>IF(T$15&lt;=Assumptions!$L$8+1,-T$20*'CFS-Main Page'!T8,"")</f>
        <v/>
      </c>
      <c r="U24" s="170" t="str">
        <f>IF(U$15&lt;=Assumptions!$L$8+1,-U$20*'CFS-Main Page'!U8,"")</f>
        <v/>
      </c>
      <c r="V24" s="170" t="str">
        <f>IF(V$15&lt;=Assumptions!$L$8+1,-V$20*'CFS-Main Page'!V8,"")</f>
        <v/>
      </c>
      <c r="W24" s="170" t="str">
        <f>IF(W$15&lt;=Assumptions!$L$8+1,-W$20*'CFS-Main Page'!W8,"")</f>
        <v/>
      </c>
      <c r="X24" s="170" t="str">
        <f>IF(X$15&lt;=Assumptions!$L$8+1,-X$20*'CFS-Main Page'!X8,"")</f>
        <v/>
      </c>
      <c r="Y24" s="170" t="str">
        <f>IF(Y$15&lt;=Assumptions!$L$8+1,X24*(1+Assumptions!$D$30),"")</f>
        <v/>
      </c>
      <c r="Z24" s="170" t="str">
        <f>IF(Z$15&lt;=Assumptions!$L$8+1,Y24*(1+Assumptions!$D$30),"")</f>
        <v/>
      </c>
      <c r="AA24" s="171" t="str">
        <f>IF(AA$15&lt;=Assumptions!$L$8+1,Z24*(1+Assumptions!$D$30),"")</f>
        <v/>
      </c>
    </row>
    <row r="25" spans="2:27" x14ac:dyDescent="0.3">
      <c r="B25" s="83" t="s">
        <v>371</v>
      </c>
      <c r="C25" s="98">
        <f t="shared" si="6"/>
        <v>14987.291145833335</v>
      </c>
      <c r="D25" s="98">
        <f t="shared" si="7"/>
        <v>14677.083301889397</v>
      </c>
      <c r="E25" s="98">
        <f>E20+SUM(E21:E24)</f>
        <v>9149261.3599999994</v>
      </c>
      <c r="F25" s="98">
        <f>F20+SUM(F21:F24)</f>
        <v>10071459.65</v>
      </c>
      <c r="G25" s="252">
        <f>IF(G$15&lt;=Assumptions!$L$8+1,SUM(G20:G24),"")</f>
        <v>9862999.9788696747</v>
      </c>
      <c r="H25" s="4">
        <f>IF(H$15&lt;=Assumptions!$L$8+1,SUM(H20:H24),"")</f>
        <v>14841379.417612316</v>
      </c>
      <c r="I25" s="4">
        <f>IF(I$15&lt;=Assumptions!$L$8+1,SUM(I20:I24),"")</f>
        <v>16306484.793440623</v>
      </c>
      <c r="J25" s="4">
        <f>IF(J$15&lt;=Assumptions!$L$8+1,SUM(J20:J24),"")</f>
        <v>17538966.14206912</v>
      </c>
      <c r="K25" s="4">
        <f>IF(K$15&lt;=Assumptions!$L$8+1,SUM(K20:K24),"")</f>
        <v>18065135.126331195</v>
      </c>
      <c r="L25" s="4">
        <f>IF(L$15&lt;=Assumptions!$L$8+1,SUM(L20:L24),"")</f>
        <v>18607089.180121128</v>
      </c>
      <c r="M25" s="4" t="str">
        <f>IF(M$15&lt;=Assumptions!$L$8+1,SUM(M20:M24),"")</f>
        <v/>
      </c>
      <c r="N25" s="4" t="str">
        <f>IF(N$15&lt;=Assumptions!$L$8+1,SUM(N20:N24),"")</f>
        <v/>
      </c>
      <c r="O25" s="4" t="str">
        <f>IF(O$15&lt;=Assumptions!$L$8+1,SUM(O20:O24),"")</f>
        <v/>
      </c>
      <c r="P25" s="4" t="str">
        <f>IF(P$15&lt;=Assumptions!$L$8+1,SUM(P20:P24),"")</f>
        <v/>
      </c>
      <c r="Q25" s="4" t="str">
        <f>IF(Q$15&lt;=Assumptions!$L$8+1,SUM(Q20:Q24),"")</f>
        <v/>
      </c>
      <c r="R25" s="4" t="str">
        <f>IF(R$15&lt;=Assumptions!$L$8+1,SUM(R20:R24),"")</f>
        <v/>
      </c>
      <c r="S25" s="4" t="str">
        <f>IF(S$15&lt;=Assumptions!$L$8+1,SUM(S20:S24),"")</f>
        <v/>
      </c>
      <c r="T25" s="4" t="str">
        <f>IF(T$15&lt;=Assumptions!$L$8+1,SUM(T20:T24),"")</f>
        <v/>
      </c>
      <c r="U25" s="4" t="str">
        <f>IF(U$15&lt;=Assumptions!$L$8+1,SUM(U20:U24),"")</f>
        <v/>
      </c>
      <c r="V25" s="4" t="str">
        <f>IF(V$15&lt;=Assumptions!$L$8+1,SUM(V20:V24),"")</f>
        <v/>
      </c>
      <c r="W25" s="4" t="str">
        <f>IF(W$15&lt;=Assumptions!$L$8+1,SUM(W20:W24),"")</f>
        <v/>
      </c>
      <c r="X25" s="4" t="str">
        <f>IF(X$15&lt;=Assumptions!$L$8+1,SUM(X20:X24),"")</f>
        <v/>
      </c>
      <c r="Y25" s="4" t="str">
        <f>IF(Y$15&lt;=Assumptions!$L$8+1,SUM(Y20:Y24),"")</f>
        <v/>
      </c>
      <c r="Z25" s="4" t="str">
        <f>IF(Z$15&lt;=Assumptions!$L$8+1,SUM(Z20:Z24),"")</f>
        <v/>
      </c>
      <c r="AA25" s="101" t="str">
        <f>IF(AA$15&lt;=Assumptions!$L$8+1,SUM(AA20:AA24),"")</f>
        <v/>
      </c>
    </row>
    <row r="26" spans="2:27" x14ac:dyDescent="0.3">
      <c r="B26" s="108" t="s">
        <v>372</v>
      </c>
      <c r="C26" s="172">
        <f t="shared" si="6"/>
        <v>265.5213392857143</v>
      </c>
      <c r="D26" s="142">
        <v>270</v>
      </c>
      <c r="E26" s="172">
        <f>'Historical Analysis'!X20</f>
        <v>180619.32</v>
      </c>
      <c r="F26" s="172">
        <f>'Historical Analysis'!W20</f>
        <v>178430.34</v>
      </c>
      <c r="G26" s="172">
        <f>IF(G$32="","",D26*Units)</f>
        <v>181440</v>
      </c>
      <c r="H26" s="167">
        <f>IF(H$32="","",G26*(1+Assumptions!$D$32))</f>
        <v>186429.6</v>
      </c>
      <c r="I26" s="167">
        <f>IF(I$32="","",H26*(1+Assumptions!$D$32))</f>
        <v>191556.41400000002</v>
      </c>
      <c r="J26" s="167">
        <f>IF(J$32="","",I26*(1+Assumptions!$D$32))</f>
        <v>196824.21538500005</v>
      </c>
      <c r="K26" s="167">
        <f>IF(K$32="","",J26*(1+Assumptions!$D$32))</f>
        <v>202236.88130808756</v>
      </c>
      <c r="L26" s="167">
        <f>IF(L$32="","",K26*(1+Assumptions!$D$32))</f>
        <v>207798.39554405998</v>
      </c>
      <c r="M26" s="167" t="str">
        <f>IF(M$32="","",L26*(1+Assumptions!$D$32))</f>
        <v/>
      </c>
      <c r="N26" s="167" t="str">
        <f>IF(N$32="","",M26*(1+Assumptions!$D$32))</f>
        <v/>
      </c>
      <c r="O26" s="167" t="str">
        <f>IF(O$32="","",N26*(1+Assumptions!$D$32))</f>
        <v/>
      </c>
      <c r="P26" s="167" t="str">
        <f>IF(P$32="","",O26*(1+Assumptions!$D$32))</f>
        <v/>
      </c>
      <c r="Q26" s="167" t="str">
        <f>IF(Q$32="","",P26*(1+Assumptions!$D$32))</f>
        <v/>
      </c>
      <c r="R26" s="167" t="str">
        <f>IF(R$32="","",Q26*(1+Assumptions!$D$32))</f>
        <v/>
      </c>
      <c r="S26" s="167" t="str">
        <f>IF(S$32="","",R26*(1+Assumptions!$D$32))</f>
        <v/>
      </c>
      <c r="T26" s="167" t="str">
        <f>IF(T$32="","",S26*(1+Assumptions!$D$32))</f>
        <v/>
      </c>
      <c r="U26" s="167" t="str">
        <f>IF(U$32="","",T26*(1+Assumptions!$D$32))</f>
        <v/>
      </c>
      <c r="V26" s="167" t="str">
        <f>IF(V$32="","",U26*(1+Assumptions!$D$32))</f>
        <v/>
      </c>
      <c r="W26" s="167" t="str">
        <f>IF(W$32="","",V26*(1+Assumptions!$D$32))</f>
        <v/>
      </c>
      <c r="X26" s="167" t="str">
        <f>IF(X$32="","",W26*(1+Assumptions!$D$32))</f>
        <v/>
      </c>
      <c r="Y26" s="167" t="str">
        <f>IF(Y$32="","",X26*(1+Assumptions!$D$32))</f>
        <v/>
      </c>
      <c r="Z26" s="167" t="str">
        <f>IF(Z$32="","",Y26*(1+Assumptions!$D$32))</f>
        <v/>
      </c>
      <c r="AA26" s="168" t="str">
        <f>IF(AA$32="","",Z26*(1+Assumptions!$D$32))</f>
        <v/>
      </c>
    </row>
    <row r="27" spans="2:27" hidden="1" x14ac:dyDescent="0.3">
      <c r="B27" s="108" t="s">
        <v>373</v>
      </c>
      <c r="C27" s="106">
        <f t="shared" si="6"/>
        <v>337.08930059523811</v>
      </c>
      <c r="D27" s="106">
        <f t="shared" ref="D27" si="8">H27/Units</f>
        <v>346.35925636160721</v>
      </c>
      <c r="E27" s="172">
        <f>'Historical Analysis'!X21</f>
        <v>208712.96000000002</v>
      </c>
      <c r="F27" s="172">
        <f>'Historical Analysis'!W21</f>
        <v>226524.01</v>
      </c>
      <c r="G27" s="172">
        <f>C27*Units</f>
        <v>226524.01</v>
      </c>
      <c r="H27" s="167">
        <f>IF(H$15="","",(G27*(1+Assumptions!$D$32)))</f>
        <v>232753.42027500004</v>
      </c>
      <c r="I27" s="167">
        <f>IF(I$15="","",(H27+(H27-G27)))</f>
        <v>238982.83055000007</v>
      </c>
      <c r="J27" s="167">
        <f t="shared" ref="J27:AA27" si="9">IF(J$15="","",(I27+(I27-H27)))</f>
        <v>245212.2408250001</v>
      </c>
      <c r="K27" s="167">
        <f t="shared" si="9"/>
        <v>251441.65110000013</v>
      </c>
      <c r="L27" s="167">
        <f t="shared" si="9"/>
        <v>257671.06137500016</v>
      </c>
      <c r="M27" s="167" t="str">
        <f t="shared" si="9"/>
        <v/>
      </c>
      <c r="N27" s="167" t="str">
        <f t="shared" si="9"/>
        <v/>
      </c>
      <c r="O27" s="167" t="str">
        <f t="shared" si="9"/>
        <v/>
      </c>
      <c r="P27" s="167" t="str">
        <f t="shared" si="9"/>
        <v/>
      </c>
      <c r="Q27" s="167" t="str">
        <f t="shared" si="9"/>
        <v/>
      </c>
      <c r="R27" s="167" t="str">
        <f t="shared" si="9"/>
        <v/>
      </c>
      <c r="S27" s="167" t="str">
        <f t="shared" si="9"/>
        <v/>
      </c>
      <c r="T27" s="167" t="str">
        <f t="shared" si="9"/>
        <v/>
      </c>
      <c r="U27" s="167" t="str">
        <f t="shared" si="9"/>
        <v/>
      </c>
      <c r="V27" s="167" t="str">
        <f t="shared" si="9"/>
        <v/>
      </c>
      <c r="W27" s="167" t="str">
        <f t="shared" si="9"/>
        <v/>
      </c>
      <c r="X27" s="167" t="str">
        <f t="shared" si="9"/>
        <v/>
      </c>
      <c r="Y27" s="167" t="str">
        <f t="shared" si="9"/>
        <v/>
      </c>
      <c r="Z27" s="167" t="str">
        <f t="shared" si="9"/>
        <v/>
      </c>
      <c r="AA27" s="168" t="str">
        <f t="shared" si="9"/>
        <v/>
      </c>
    </row>
    <row r="28" spans="2:27" x14ac:dyDescent="0.3">
      <c r="B28" s="108" t="s">
        <v>374</v>
      </c>
      <c r="C28" s="166">
        <f t="shared" si="6"/>
        <v>818.11474702380963</v>
      </c>
      <c r="D28" s="290">
        <v>820</v>
      </c>
      <c r="E28" s="166">
        <f>'Historical Analysis'!X22</f>
        <v>432639.28</v>
      </c>
      <c r="F28" s="166">
        <f>'Historical Analysis'!W22</f>
        <v>549773.1100000001</v>
      </c>
      <c r="G28" s="166">
        <f t="shared" ref="G28" si="10">IF(G$32="","",D28*Units)</f>
        <v>551040</v>
      </c>
      <c r="H28" s="170">
        <f>IF(H$32="","",G28*(1+Assumptions!$D$32))</f>
        <v>566193.60000000009</v>
      </c>
      <c r="I28" s="167">
        <f>IF(I$32="","",H28*(1+Assumptions!$D$32))</f>
        <v>581763.92400000012</v>
      </c>
      <c r="J28" s="170">
        <f>IF(J$32="","",I28*(1+Assumptions!$D$32))</f>
        <v>597762.43191000016</v>
      </c>
      <c r="K28" s="170">
        <f>IF(K$32="","",J28*(1+Assumptions!$D$32))</f>
        <v>614200.89878752525</v>
      </c>
      <c r="L28" s="170">
        <f>IF(L$32="","",K28*(1+Assumptions!$D$32))</f>
        <v>631091.42350418225</v>
      </c>
      <c r="M28" s="170" t="str">
        <f>IF(M$32="","",L28*(1+Assumptions!$D$32))</f>
        <v/>
      </c>
      <c r="N28" s="170" t="str">
        <f>IF(N$32="","",M28*(1+Assumptions!$D$32))</f>
        <v/>
      </c>
      <c r="O28" s="170" t="str">
        <f>IF(O$32="","",N28*(1+Assumptions!$D$32))</f>
        <v/>
      </c>
      <c r="P28" s="170" t="str">
        <f>IF(P$32="","",O28*(1+Assumptions!$D$32))</f>
        <v/>
      </c>
      <c r="Q28" s="170" t="str">
        <f>IF(Q$32="","",P28*(1+Assumptions!$D$32))</f>
        <v/>
      </c>
      <c r="R28" s="170" t="str">
        <f>IF(R$32="","",Q28*(1+Assumptions!$D$32))</f>
        <v/>
      </c>
      <c r="S28" s="170" t="str">
        <f>IF(S$32="","",R28*(1+Assumptions!$D$32))</f>
        <v/>
      </c>
      <c r="T28" s="170" t="str">
        <f>IF(T$32="","",S28*(1+Assumptions!$D$32))</f>
        <v/>
      </c>
      <c r="U28" s="170" t="str">
        <f>IF(U$32="","",T28*(1+Assumptions!$D$32))</f>
        <v/>
      </c>
      <c r="V28" s="170" t="str">
        <f>IF(V$32="","",U28*(1+Assumptions!$D$32))</f>
        <v/>
      </c>
      <c r="W28" s="170" t="str">
        <f>IF(W$32="","",V28*(1+Assumptions!$D$32))</f>
        <v/>
      </c>
      <c r="X28" s="170" t="str">
        <f>IF(X$32="","",W28*(1+Assumptions!$D$32))</f>
        <v/>
      </c>
      <c r="Y28" s="170" t="str">
        <f>IF(Y$32="","",X28*(1+Assumptions!$D$32))</f>
        <v/>
      </c>
      <c r="Z28" s="170" t="str">
        <f>IF(Z$32="","",Y28*(1+Assumptions!$D$32))</f>
        <v/>
      </c>
      <c r="AA28" s="171" t="str">
        <f>IF(AA$32="","",Z28*(1+Assumptions!$D$32))</f>
        <v/>
      </c>
    </row>
    <row r="29" spans="2:27" x14ac:dyDescent="0.3">
      <c r="B29" s="83" t="s">
        <v>371</v>
      </c>
      <c r="C29" s="98">
        <f t="shared" ref="C29" si="11">F29/Units</f>
        <v>1420.725386904762</v>
      </c>
      <c r="D29" s="98">
        <f>G29/Units</f>
        <v>1427.089300595238</v>
      </c>
      <c r="E29" s="98">
        <f>SUM(E26:E28)</f>
        <v>821971.56</v>
      </c>
      <c r="F29" s="98">
        <f>SUM(F26:F28)</f>
        <v>954727.46000000008</v>
      </c>
      <c r="G29" s="252">
        <f>IF(G$15&lt;=Assumptions!$L$8+1,SUM(G26:G28),"")</f>
        <v>959004.01</v>
      </c>
      <c r="H29" s="4">
        <f>IF(H$15&lt;=Assumptions!$L$8+1,SUM(H26:H28),"")</f>
        <v>985376.62027500011</v>
      </c>
      <c r="I29" s="4">
        <f>IF(I$15&lt;=Assumptions!$L$8+1,SUM(I26:I28),"")</f>
        <v>1012303.1685500002</v>
      </c>
      <c r="J29" s="4">
        <f>IF(J$15&lt;=Assumptions!$L$8+1,SUM(J26:J28),"")</f>
        <v>1039798.8881200003</v>
      </c>
      <c r="K29" s="4">
        <f>IF(K$15&lt;=Assumptions!$L$8+1,SUM(K26:K28),"")</f>
        <v>1067879.431195613</v>
      </c>
      <c r="L29" s="4">
        <f>IF(L$15&lt;=Assumptions!$L$8+1,SUM(L26:L28),"")</f>
        <v>1096560.8804232425</v>
      </c>
      <c r="M29" s="4" t="str">
        <f>IF(M$15&lt;=Assumptions!$L$8+1,SUM(M26:M28),"")</f>
        <v/>
      </c>
      <c r="N29" s="4" t="str">
        <f>IF(N$15&lt;=Assumptions!$L$8+1,SUM(N26:N28),"")</f>
        <v/>
      </c>
      <c r="O29" s="4" t="str">
        <f>IF(O$15&lt;=Assumptions!$L$8+1,SUM(O26:O28),"")</f>
        <v/>
      </c>
      <c r="P29" s="4" t="str">
        <f>IF(P$15&lt;=Assumptions!$L$8+1,SUM(P26:P28),"")</f>
        <v/>
      </c>
      <c r="Q29" s="4" t="str">
        <f>IF(Q$15&lt;=Assumptions!$L$8+1,SUM(Q26:Q28),"")</f>
        <v/>
      </c>
      <c r="R29" s="4" t="str">
        <f>IF(R$15&lt;=Assumptions!$L$8+1,SUM(R26:R28),"")</f>
        <v/>
      </c>
      <c r="S29" s="4" t="str">
        <f>IF(S$15&lt;=Assumptions!$L$8+1,SUM(S26:S28),"")</f>
        <v/>
      </c>
      <c r="T29" s="4" t="str">
        <f>IF(T$15&lt;=Assumptions!$L$8+1,SUM(T26:T28),"")</f>
        <v/>
      </c>
      <c r="U29" s="4" t="str">
        <f>IF(U$15&lt;=Assumptions!$L$8+1,SUM(U26:U28),"")</f>
        <v/>
      </c>
      <c r="V29" s="4" t="str">
        <f>IF(V$15&lt;=Assumptions!$L$8+1,SUM(V26:V28),"")</f>
        <v/>
      </c>
      <c r="W29" s="4" t="str">
        <f>IF(W$15&lt;=Assumptions!$L$8+1,SUM(W26:W28),"")</f>
        <v/>
      </c>
      <c r="X29" s="4" t="str">
        <f>IF(X$15&lt;=Assumptions!$L$8+1,SUM(X26:X28),"")</f>
        <v/>
      </c>
      <c r="Y29" s="4" t="str">
        <f>IF(Y$15&lt;=Assumptions!$L$8+1,SUM(Y26:Y28),"")</f>
        <v/>
      </c>
      <c r="Z29" s="4" t="str">
        <f>IF(Z$15&lt;=Assumptions!$L$8+1,SUM(Z26:Z28),"")</f>
        <v/>
      </c>
      <c r="AA29" s="101" t="str">
        <f>IF(AA$15&lt;=Assumptions!$L$8+1,SUM(AA26:AA28),"")</f>
        <v/>
      </c>
    </row>
    <row r="30" spans="2:27" ht="15" thickBot="1" x14ac:dyDescent="0.35">
      <c r="B30" s="92" t="s">
        <v>375</v>
      </c>
      <c r="C30" s="99">
        <f t="shared" si="6"/>
        <v>16408.016532738093</v>
      </c>
      <c r="D30" s="99">
        <f>G30/Units</f>
        <v>16104.172602484634</v>
      </c>
      <c r="E30" s="99">
        <f>SUM(E25:E28)</f>
        <v>9971232.9199999999</v>
      </c>
      <c r="F30" s="99">
        <f>SUM(F25:F28)</f>
        <v>11026187.109999999</v>
      </c>
      <c r="G30" s="100">
        <f>IF(G$15="","",SUM(G25:G28))</f>
        <v>10822003.988869675</v>
      </c>
      <c r="H30" s="91">
        <f t="shared" ref="H30:AA30" si="12">IF(H$15="","",SUM(H25:H28))</f>
        <v>15826756.037887316</v>
      </c>
      <c r="I30" s="91">
        <f>IF(I$15="","",SUM(I25:I28))</f>
        <v>17318787.961990625</v>
      </c>
      <c r="J30" s="91">
        <f>IF(J$15="","",SUM(J25:J28))</f>
        <v>18578765.030189123</v>
      </c>
      <c r="K30" s="91">
        <f>IF(K$15="","",SUM(K25:K28))</f>
        <v>19133014.557526805</v>
      </c>
      <c r="L30" s="91">
        <f>IF(L$15="","",SUM(L25:L28))</f>
        <v>19703650.060544368</v>
      </c>
      <c r="M30" s="91" t="str">
        <f t="shared" si="12"/>
        <v/>
      </c>
      <c r="N30" s="91" t="str">
        <f t="shared" si="12"/>
        <v/>
      </c>
      <c r="O30" s="91" t="str">
        <f t="shared" si="12"/>
        <v/>
      </c>
      <c r="P30" s="91" t="str">
        <f t="shared" si="12"/>
        <v/>
      </c>
      <c r="Q30" s="91" t="str">
        <f t="shared" si="12"/>
        <v/>
      </c>
      <c r="R30" s="91" t="str">
        <f t="shared" si="12"/>
        <v/>
      </c>
      <c r="S30" s="91" t="str">
        <f t="shared" si="12"/>
        <v/>
      </c>
      <c r="T30" s="91" t="str">
        <f t="shared" si="12"/>
        <v/>
      </c>
      <c r="U30" s="91" t="str">
        <f t="shared" si="12"/>
        <v/>
      </c>
      <c r="V30" s="91" t="str">
        <f t="shared" si="12"/>
        <v/>
      </c>
      <c r="W30" s="91" t="str">
        <f t="shared" si="12"/>
        <v/>
      </c>
      <c r="X30" s="91" t="str">
        <f t="shared" si="12"/>
        <v/>
      </c>
      <c r="Y30" s="91" t="str">
        <f t="shared" si="12"/>
        <v/>
      </c>
      <c r="Z30" s="91" t="str">
        <f t="shared" si="12"/>
        <v/>
      </c>
      <c r="AA30" s="102" t="str">
        <f t="shared" si="12"/>
        <v/>
      </c>
    </row>
    <row r="31" spans="2:27" ht="15.6" thickTop="1" thickBot="1" x14ac:dyDescent="0.35">
      <c r="B31" s="107"/>
      <c r="P31" s="263" t="str">
        <f>IF(P15&lt;=Assumptions!$L$8+1,P30-O30,"")</f>
        <v/>
      </c>
      <c r="Q31" s="263" t="str">
        <f>IF(Q15&lt;=Assumptions!$L$8+1,Q30-P30,"")</f>
        <v/>
      </c>
      <c r="R31" s="263" t="str">
        <f>IF(R15&lt;=Assumptions!$L$8+1,R30-Q30,"")</f>
        <v/>
      </c>
      <c r="S31" s="263" t="str">
        <f>IF(S15&lt;=Assumptions!$L$8+1,S30-R30,"")</f>
        <v/>
      </c>
      <c r="T31" s="263" t="str">
        <f>IF(T15&lt;=Assumptions!$L$8+1,T30-S30,"")</f>
        <v/>
      </c>
      <c r="U31" s="263" t="str">
        <f>IF(U15&lt;=Assumptions!$L$8+1,U30-T30,"")</f>
        <v/>
      </c>
      <c r="V31" s="263" t="str">
        <f>IF(V15&lt;=Assumptions!$L$8+1,V30-U30,"")</f>
        <v/>
      </c>
      <c r="W31" s="263" t="str">
        <f>IF(W15&lt;=Assumptions!$L$8+1,W30-V30,"")</f>
        <v/>
      </c>
      <c r="X31" s="263" t="str">
        <f>IF(X15&lt;=Assumptions!$L$8+1,X30-W30,"")</f>
        <v/>
      </c>
      <c r="Y31" s="263" t="str">
        <f>IF(Y15&lt;=Assumptions!$L$8+1,Y30-X30,"")</f>
        <v/>
      </c>
      <c r="Z31" s="263" t="str">
        <f>IF(Z15&lt;=Assumptions!$L$8+1,Z30-Y30,"")</f>
        <v/>
      </c>
      <c r="AA31" s="263" t="str">
        <f>IF(AA15&lt;=Assumptions!$L$8+1,AA30-Z30,"")</f>
        <v/>
      </c>
    </row>
    <row r="32" spans="2:27" ht="15" thickBot="1" x14ac:dyDescent="0.35">
      <c r="B32" s="121" t="s">
        <v>271</v>
      </c>
      <c r="C32" s="104" t="s">
        <v>364</v>
      </c>
      <c r="D32" s="104" t="s">
        <v>365</v>
      </c>
      <c r="E32" s="104" t="str">
        <f>E15</f>
        <v>T3</v>
      </c>
      <c r="F32" s="104" t="s">
        <v>353</v>
      </c>
      <c r="G32" s="122">
        <v>1</v>
      </c>
      <c r="H32" s="122">
        <f>IF(G32&lt;Assumptions!$L$8+1,G32+1,"")</f>
        <v>2</v>
      </c>
      <c r="I32" s="122">
        <f>IF(H32&lt;Assumptions!$L$8+1,H32+1,"")</f>
        <v>3</v>
      </c>
      <c r="J32" s="122">
        <f>IF(I32&lt;Assumptions!$L$8+1,I32+1,"")</f>
        <v>4</v>
      </c>
      <c r="K32" s="122">
        <f>IF(J32&lt;Assumptions!$L$8+1,J32+1,"")</f>
        <v>5</v>
      </c>
      <c r="L32" s="122">
        <f>IF(K32&lt;Assumptions!$L$8+1,K32+1,"")</f>
        <v>6</v>
      </c>
      <c r="M32" s="122" t="str">
        <f>IF(L32&lt;Assumptions!$L$8+1,L32+1,"")</f>
        <v/>
      </c>
      <c r="N32" s="122" t="str">
        <f>IF(M32&lt;Assumptions!$L$8+1,M32+1,"")</f>
        <v/>
      </c>
      <c r="O32" s="122" t="str">
        <f>IF(N32&lt;Assumptions!$L$8+1,N32+1,"")</f>
        <v/>
      </c>
      <c r="P32" s="122" t="str">
        <f>IF(O32&lt;Assumptions!$L$8+1,O32+1,"")</f>
        <v/>
      </c>
      <c r="Q32" s="122" t="str">
        <f>IF(P32&lt;Assumptions!$L$8+1,P32+1,"")</f>
        <v/>
      </c>
      <c r="R32" s="122" t="str">
        <f>IF(Q32&lt;Assumptions!$L$8+1,Q32+1,"")</f>
        <v/>
      </c>
      <c r="S32" s="122" t="str">
        <f>IF(R32&lt;Assumptions!$L$8+1,R32+1,"")</f>
        <v/>
      </c>
      <c r="T32" s="122" t="str">
        <f>IF(S32&lt;Assumptions!$L$8+1,S32+1,"")</f>
        <v/>
      </c>
      <c r="U32" s="122" t="str">
        <f>IF(T32&lt;Assumptions!$L$8+1,T32+1,"")</f>
        <v/>
      </c>
      <c r="V32" s="122" t="str">
        <f>IF(U32&lt;Assumptions!$L$8+1,U32+1,"")</f>
        <v/>
      </c>
      <c r="W32" s="122" t="str">
        <f>IF(V32&lt;Assumptions!$L$8+1,V32+1,"")</f>
        <v/>
      </c>
      <c r="X32" s="122" t="str">
        <f>IF(W32&lt;Assumptions!$L$8+1,W32+1,"")</f>
        <v/>
      </c>
      <c r="Y32" s="122" t="str">
        <f>IF(X32&lt;Assumptions!$L$8+1,X32+1,"")</f>
        <v/>
      </c>
      <c r="Z32" s="122" t="str">
        <f>IF(Y32&lt;Assumptions!$L$8+1,Y32+1,"")</f>
        <v/>
      </c>
      <c r="AA32" s="123" t="str">
        <f>IF(Z32&lt;Assumptions!$L$8+1,Z32+1,"")</f>
        <v/>
      </c>
    </row>
    <row r="33" spans="2:27" x14ac:dyDescent="0.3">
      <c r="B33" s="108" t="s">
        <v>376</v>
      </c>
      <c r="C33" s="172">
        <f t="shared" ref="C33:D45" si="13">F33/Units</f>
        <v>1192.1976339285713</v>
      </c>
      <c r="D33" s="142">
        <v>1300</v>
      </c>
      <c r="E33" s="172">
        <f>'Historical Analysis'!X26</f>
        <v>858177.15999999992</v>
      </c>
      <c r="F33" s="172">
        <f>'Historical Analysis'!W26</f>
        <v>801156.80999999994</v>
      </c>
      <c r="G33" s="167">
        <f t="shared" ref="G33:G38" si="14">IF(G$32="","",D33*Units)</f>
        <v>873600</v>
      </c>
      <c r="H33" s="167">
        <f>IF(H$32="","",G33*(1+Assumptions!$D$32))</f>
        <v>897624.00000000012</v>
      </c>
      <c r="I33" s="167">
        <f>IF(I$32="","",H33*(1+Assumptions!$D$32))</f>
        <v>922308.66000000015</v>
      </c>
      <c r="J33" s="167">
        <f>IF(J$32="","",I33*(1+Assumptions!$D$32))</f>
        <v>947672.14815000026</v>
      </c>
      <c r="K33" s="167">
        <f>IF(K$32="","",J33*(1+Assumptions!$D$32))</f>
        <v>973733.13222412532</v>
      </c>
      <c r="L33" s="167">
        <f>IF(L$32="","",K33*(1+Assumptions!$D$32))</f>
        <v>1000510.7933602888</v>
      </c>
      <c r="M33" s="167" t="str">
        <f>IF(M$32="","",L33*(1+Assumptions!$D$32))</f>
        <v/>
      </c>
      <c r="N33" s="167" t="str">
        <f>IF(N$32="","",M33*(1+Assumptions!$D$32))</f>
        <v/>
      </c>
      <c r="O33" s="167" t="str">
        <f>IF(O$32="","",N33*(1+Assumptions!$D$32))</f>
        <v/>
      </c>
      <c r="P33" s="167" t="str">
        <f>IF(P$32="","",O33*(1+Assumptions!$D$32))</f>
        <v/>
      </c>
      <c r="Q33" s="167" t="str">
        <f>IF(Q$32="","",P33*(1+Assumptions!$D$32))</f>
        <v/>
      </c>
      <c r="R33" s="167" t="str">
        <f>IF(R$32="","",Q33*(1+Assumptions!$D$32))</f>
        <v/>
      </c>
      <c r="S33" s="167" t="str">
        <f>IF(S$32="","",R33*(1+Assumptions!$D$32))</f>
        <v/>
      </c>
      <c r="T33" s="167" t="str">
        <f>IF(T$32="","",S33*(1+Assumptions!$D$32))</f>
        <v/>
      </c>
      <c r="U33" s="167" t="str">
        <f>IF(U$32="","",T33*(1+Assumptions!$D$32))</f>
        <v/>
      </c>
      <c r="V33" s="167" t="str">
        <f>IF(V$32="","",U33*(1+Assumptions!$D$32))</f>
        <v/>
      </c>
      <c r="W33" s="167" t="str">
        <f>IF(W$32="","",V33*(1+Assumptions!$D$32))</f>
        <v/>
      </c>
      <c r="X33" s="167" t="str">
        <f>IF(X$32="","",W33*(1+Assumptions!$D$32))</f>
        <v/>
      </c>
      <c r="Y33" s="167" t="str">
        <f>IF(Y$32="","",X33*(1+Assumptions!$D$32))</f>
        <v/>
      </c>
      <c r="Z33" s="167" t="str">
        <f>IF(Z$32="","",Y33*(1+Assumptions!$D$32))</f>
        <v/>
      </c>
      <c r="AA33" s="168" t="str">
        <f>IF(AA$32="","",Z33*(1+Assumptions!$D$32))</f>
        <v/>
      </c>
    </row>
    <row r="34" spans="2:27" x14ac:dyDescent="0.3">
      <c r="B34" s="108" t="s">
        <v>377</v>
      </c>
      <c r="C34" s="172">
        <f t="shared" si="13"/>
        <v>418.31357142857138</v>
      </c>
      <c r="D34" s="142">
        <v>420</v>
      </c>
      <c r="E34" s="172">
        <f>'Historical Analysis'!X27</f>
        <v>270146.08</v>
      </c>
      <c r="F34" s="172">
        <f>'Historical Analysis'!W27</f>
        <v>281106.71999999997</v>
      </c>
      <c r="G34" s="167">
        <f t="shared" si="14"/>
        <v>282240</v>
      </c>
      <c r="H34" s="167">
        <f>IF(H$32="","",G34*(1+Assumptions!$D$32))</f>
        <v>290001.60000000003</v>
      </c>
      <c r="I34" s="167">
        <f>IF(I$32="","",H34*(1+Assumptions!$D$32))</f>
        <v>297976.64400000009</v>
      </c>
      <c r="J34" s="167">
        <f>IF(J$32="","",I34*(1+Assumptions!$D$32))</f>
        <v>306171.0017100001</v>
      </c>
      <c r="K34" s="167">
        <f>IF(K$32="","",J34*(1+Assumptions!$D$32))</f>
        <v>314590.70425702515</v>
      </c>
      <c r="L34" s="167">
        <f>IF(L$32="","",K34*(1+Assumptions!$D$32))</f>
        <v>323241.94862409338</v>
      </c>
      <c r="M34" s="167" t="str">
        <f>IF(M$32="","",L34*(1+Assumptions!$D$32))</f>
        <v/>
      </c>
      <c r="N34" s="167" t="str">
        <f>IF(N$32="","",M34*(1+Assumptions!$D$32))</f>
        <v/>
      </c>
      <c r="O34" s="167" t="str">
        <f>IF(O$32="","",N34*(1+Assumptions!$D$32))</f>
        <v/>
      </c>
      <c r="P34" s="167" t="str">
        <f>IF(P$32="","",O34*(1+Assumptions!$D$32))</f>
        <v/>
      </c>
      <c r="Q34" s="167" t="str">
        <f>IF(Q$32="","",P34*(1+Assumptions!$D$32))</f>
        <v/>
      </c>
      <c r="R34" s="167" t="str">
        <f>IF(R$32="","",Q34*(1+Assumptions!$D$32))</f>
        <v/>
      </c>
      <c r="S34" s="167" t="str">
        <f>IF(S$32="","",R34*(1+Assumptions!$D$32))</f>
        <v/>
      </c>
      <c r="T34" s="167" t="str">
        <f>IF(T$32="","",S34*(1+Assumptions!$D$32))</f>
        <v/>
      </c>
      <c r="U34" s="167" t="str">
        <f>IF(U$32="","",T34*(1+Assumptions!$D$32))</f>
        <v/>
      </c>
      <c r="V34" s="167" t="str">
        <f>IF(V$32="","",U34*(1+Assumptions!$D$32))</f>
        <v/>
      </c>
      <c r="W34" s="167" t="str">
        <f>IF(W$32="","",V34*(1+Assumptions!$D$32))</f>
        <v/>
      </c>
      <c r="X34" s="167" t="str">
        <f>IF(X$32="","",W34*(1+Assumptions!$D$32))</f>
        <v/>
      </c>
      <c r="Y34" s="167" t="str">
        <f>IF(Y$32="","",X34*(1+Assumptions!$D$32))</f>
        <v/>
      </c>
      <c r="Z34" s="167" t="str">
        <f>IF(Z$32="","",Y34*(1+Assumptions!$D$32))</f>
        <v/>
      </c>
      <c r="AA34" s="168" t="str">
        <f>IF(AA$32="","",Z34*(1+Assumptions!$D$32))</f>
        <v/>
      </c>
    </row>
    <row r="35" spans="2:27" x14ac:dyDescent="0.3">
      <c r="B35" s="108" t="s">
        <v>378</v>
      </c>
      <c r="C35" s="172">
        <f t="shared" si="13"/>
        <v>534.35098214285699</v>
      </c>
      <c r="D35" s="142">
        <v>550</v>
      </c>
      <c r="E35" s="172">
        <f>'Historical Analysis'!X28</f>
        <v>324777.08000000007</v>
      </c>
      <c r="F35" s="172">
        <f>'Historical Analysis'!W28</f>
        <v>359083.85999999993</v>
      </c>
      <c r="G35" s="167">
        <f t="shared" si="14"/>
        <v>369600</v>
      </c>
      <c r="H35" s="167">
        <f>IF(H$32="","",G35*(1+Assumptions!$D$32))</f>
        <v>379764.00000000006</v>
      </c>
      <c r="I35" s="167">
        <f>IF(I$32="","",H35*(1+Assumptions!$D$32))</f>
        <v>390207.51000000007</v>
      </c>
      <c r="J35" s="167">
        <f>IF(J$32="","",I35*(1+Assumptions!$D$32))</f>
        <v>400938.21652500011</v>
      </c>
      <c r="K35" s="167">
        <f>IF(K$32="","",J35*(1+Assumptions!$D$32))</f>
        <v>411964.01747943764</v>
      </c>
      <c r="L35" s="167">
        <f>IF(L$32="","",K35*(1+Assumptions!$D$32))</f>
        <v>423293.02796012221</v>
      </c>
      <c r="M35" s="167" t="str">
        <f>IF(M$32="","",L35*(1+Assumptions!$D$32))</f>
        <v/>
      </c>
      <c r="N35" s="167" t="str">
        <f>IF(N$32="","",M35*(1+Assumptions!$D$32))</f>
        <v/>
      </c>
      <c r="O35" s="167" t="str">
        <f>IF(O$32="","",N35*(1+Assumptions!$D$32))</f>
        <v/>
      </c>
      <c r="P35" s="167" t="str">
        <f>IF(P$32="","",O35*(1+Assumptions!$D$32))</f>
        <v/>
      </c>
      <c r="Q35" s="167" t="str">
        <f>IF(Q$32="","",P35*(1+Assumptions!$D$32))</f>
        <v/>
      </c>
      <c r="R35" s="167" t="str">
        <f>IF(R$32="","",Q35*(1+Assumptions!$D$32))</f>
        <v/>
      </c>
      <c r="S35" s="167" t="str">
        <f>IF(S$32="","",R35*(1+Assumptions!$D$32))</f>
        <v/>
      </c>
      <c r="T35" s="167" t="str">
        <f>IF(T$32="","",S35*(1+Assumptions!$D$32))</f>
        <v/>
      </c>
      <c r="U35" s="167" t="str">
        <f>IF(U$32="","",T35*(1+Assumptions!$D$32))</f>
        <v/>
      </c>
      <c r="V35" s="167" t="str">
        <f>IF(V$32="","",U35*(1+Assumptions!$D$32))</f>
        <v/>
      </c>
      <c r="W35" s="167" t="str">
        <f>IF(W$32="","",V35*(1+Assumptions!$D$32))</f>
        <v/>
      </c>
      <c r="X35" s="167" t="str">
        <f>IF(X$32="","",W35*(1+Assumptions!$D$32))</f>
        <v/>
      </c>
      <c r="Y35" s="167" t="str">
        <f>IF(Y$32="","",X35*(1+Assumptions!$D$32))</f>
        <v/>
      </c>
      <c r="Z35" s="167" t="str">
        <f>IF(Z$32="","",Y35*(1+Assumptions!$D$32))</f>
        <v/>
      </c>
      <c r="AA35" s="168" t="str">
        <f>IF(AA$32="","",Z35*(1+Assumptions!$D$32))</f>
        <v/>
      </c>
    </row>
    <row r="36" spans="2:27" x14ac:dyDescent="0.3">
      <c r="B36" s="153" t="s">
        <v>379</v>
      </c>
      <c r="C36" s="174">
        <f t="shared" si="13"/>
        <v>378.76837797619049</v>
      </c>
      <c r="D36" s="288">
        <v>380</v>
      </c>
      <c r="E36" s="174">
        <f>'Historical Analysis'!X29</f>
        <v>187282.12</v>
      </c>
      <c r="F36" s="174">
        <f>'Historical Analysis'!W29</f>
        <v>254532.35</v>
      </c>
      <c r="G36" s="175">
        <f t="shared" si="14"/>
        <v>255360</v>
      </c>
      <c r="H36" s="175">
        <f>IF(H$32="","",G36*(1+Assumptions!$D$32))</f>
        <v>262382.40000000002</v>
      </c>
      <c r="I36" s="175">
        <f>IF(I$32="","",H36*(1+Assumptions!$D$32))</f>
        <v>269597.91600000003</v>
      </c>
      <c r="J36" s="175">
        <f>IF(J$32="","",I36*(1+Assumptions!$D$32))</f>
        <v>277011.85869000002</v>
      </c>
      <c r="K36" s="175">
        <f>IF(K$32="","",J36*(1+Assumptions!$D$32))</f>
        <v>284629.68480397505</v>
      </c>
      <c r="L36" s="175">
        <f>IF(L$32="","",K36*(1+Assumptions!$D$32))</f>
        <v>292457.00113608438</v>
      </c>
      <c r="M36" s="175" t="str">
        <f>IF(M$32="","",L36*(1+Assumptions!$D$32))</f>
        <v/>
      </c>
      <c r="N36" s="175" t="str">
        <f>IF(N$32="","",M36*(1+Assumptions!$D$32))</f>
        <v/>
      </c>
      <c r="O36" s="175" t="str">
        <f>IF(O$32="","",N36*(1+Assumptions!$D$32))</f>
        <v/>
      </c>
      <c r="P36" s="175" t="str">
        <f>IF(P$32="","",O36*(1+Assumptions!$D$32))</f>
        <v/>
      </c>
      <c r="Q36" s="175" t="str">
        <f>IF(Q$32="","",P36*(1+Assumptions!$D$32))</f>
        <v/>
      </c>
      <c r="R36" s="175" t="str">
        <f>IF(R$32="","",Q36*(1+Assumptions!$D$32))</f>
        <v/>
      </c>
      <c r="S36" s="175" t="str">
        <f>IF(S$32="","",R36*(1+Assumptions!$D$32))</f>
        <v/>
      </c>
      <c r="T36" s="175" t="str">
        <f>IF(T$32="","",S36*(1+Assumptions!$D$32))</f>
        <v/>
      </c>
      <c r="U36" s="175" t="str">
        <f>IF(U$32="","",T36*(1+Assumptions!$D$32))</f>
        <v/>
      </c>
      <c r="V36" s="175" t="str">
        <f>IF(V$32="","",U36*(1+Assumptions!$D$32))</f>
        <v/>
      </c>
      <c r="W36" s="175" t="str">
        <f>IF(W$32="","",V36*(1+Assumptions!$D$32))</f>
        <v/>
      </c>
      <c r="X36" s="175" t="str">
        <f>IF(X$32="","",W36*(1+Assumptions!$D$32))</f>
        <v/>
      </c>
      <c r="Y36" s="175" t="str">
        <f>IF(Y$32="","",X36*(1+Assumptions!$D$32))</f>
        <v/>
      </c>
      <c r="Z36" s="175" t="str">
        <f>IF(Z$32="","",Y36*(1+Assumptions!$D$32))</f>
        <v/>
      </c>
      <c r="AA36" s="176" t="str">
        <f>IF(AA$32="","",Z36*(1+Assumptions!$D$32))</f>
        <v/>
      </c>
    </row>
    <row r="37" spans="2:27" x14ac:dyDescent="0.3">
      <c r="B37" s="108" t="s">
        <v>380</v>
      </c>
      <c r="C37" s="172">
        <f t="shared" si="13"/>
        <v>299.20729166666666</v>
      </c>
      <c r="D37" s="142">
        <v>300</v>
      </c>
      <c r="E37" s="172">
        <f>'Historical Analysis'!X30</f>
        <v>178059.16</v>
      </c>
      <c r="F37" s="172">
        <f>'Historical Analysis'!W30</f>
        <v>201067.3</v>
      </c>
      <c r="G37" s="167">
        <f t="shared" si="14"/>
        <v>201600</v>
      </c>
      <c r="H37" s="167">
        <f>IF(H$32="","",G37*(1+Assumptions!$D$32))</f>
        <v>207144.00000000003</v>
      </c>
      <c r="I37" s="167">
        <f>IF(I$32="","",H37*(1+Assumptions!$D$32))</f>
        <v>212840.46000000005</v>
      </c>
      <c r="J37" s="167">
        <f>IF(J$32="","",I37*(1+Assumptions!$D$32))</f>
        <v>218693.57265000007</v>
      </c>
      <c r="K37" s="167">
        <f>IF(K$32="","",J37*(1+Assumptions!$D$32))</f>
        <v>224707.6458978751</v>
      </c>
      <c r="L37" s="167">
        <f>IF(L$32="","",K37*(1+Assumptions!$D$32))</f>
        <v>230887.10616006667</v>
      </c>
      <c r="M37" s="167" t="str">
        <f>IF(M$32="","",L37*(1+Assumptions!$D$32))</f>
        <v/>
      </c>
      <c r="N37" s="167" t="str">
        <f>IF(N$32="","",M37*(1+Assumptions!$D$32))</f>
        <v/>
      </c>
      <c r="O37" s="167" t="str">
        <f>IF(O$32="","",N37*(1+Assumptions!$D$32))</f>
        <v/>
      </c>
      <c r="P37" s="167" t="str">
        <f>IF(P$32="","",O37*(1+Assumptions!$D$32))</f>
        <v/>
      </c>
      <c r="Q37" s="167" t="str">
        <f>IF(Q$32="","",P37*(1+Assumptions!$D$32))</f>
        <v/>
      </c>
      <c r="R37" s="167" t="str">
        <f>IF(R$32="","",Q37*(1+Assumptions!$D$32))</f>
        <v/>
      </c>
      <c r="S37" s="167" t="str">
        <f>IF(S$32="","",R37*(1+Assumptions!$D$32))</f>
        <v/>
      </c>
      <c r="T37" s="167" t="str">
        <f>IF(T$32="","",S37*(1+Assumptions!$D$32))</f>
        <v/>
      </c>
      <c r="U37" s="167" t="str">
        <f>IF(U$32="","",T37*(1+Assumptions!$D$32))</f>
        <v/>
      </c>
      <c r="V37" s="167" t="str">
        <f>IF(V$32="","",U37*(1+Assumptions!$D$32))</f>
        <v/>
      </c>
      <c r="W37" s="167" t="str">
        <f>IF(W$32="","",V37*(1+Assumptions!$D$32))</f>
        <v/>
      </c>
      <c r="X37" s="167" t="str">
        <f>IF(X$32="","",W37*(1+Assumptions!$D$32))</f>
        <v/>
      </c>
      <c r="Y37" s="167" t="str">
        <f>IF(Y$32="","",X37*(1+Assumptions!$D$32))</f>
        <v/>
      </c>
      <c r="Z37" s="167" t="str">
        <f>IF(Z$32="","",Y37*(1+Assumptions!$D$32))</f>
        <v/>
      </c>
      <c r="AA37" s="168" t="str">
        <f>IF(AA$32="","",Z37*(1+Assumptions!$D$32))</f>
        <v/>
      </c>
    </row>
    <row r="38" spans="2:27" x14ac:dyDescent="0.3">
      <c r="B38" s="155" t="s">
        <v>381</v>
      </c>
      <c r="C38" s="177">
        <f t="shared" si="13"/>
        <v>399.30830357142855</v>
      </c>
      <c r="D38" s="289">
        <v>400</v>
      </c>
      <c r="E38" s="177">
        <f>'Historical Analysis'!X31</f>
        <v>271478.19999999995</v>
      </c>
      <c r="F38" s="177">
        <f>'Historical Analysis'!W31</f>
        <v>268335.18</v>
      </c>
      <c r="G38" s="178">
        <f t="shared" si="14"/>
        <v>268800</v>
      </c>
      <c r="H38" s="178">
        <f>IF(H$32="","",G38*(1+Assumptions!$D$32))</f>
        <v>276192</v>
      </c>
      <c r="I38" s="178">
        <f>IF(I$32="","",H38*(1+Assumptions!$D$32))</f>
        <v>283787.28000000003</v>
      </c>
      <c r="J38" s="178">
        <f>IF(J$32="","",I38*(1+Assumptions!$D$32))</f>
        <v>291591.43020000006</v>
      </c>
      <c r="K38" s="178">
        <f>IF(K$32="","",J38*(1+Assumptions!$D$32))</f>
        <v>299610.1945305001</v>
      </c>
      <c r="L38" s="178">
        <f>IF(L$32="","",K38*(1+Assumptions!$D$32))</f>
        <v>307849.47488008888</v>
      </c>
      <c r="M38" s="178" t="str">
        <f>IF(M$32="","",L38*(1+Assumptions!$D$32))</f>
        <v/>
      </c>
      <c r="N38" s="178" t="str">
        <f>IF(N$32="","",M38*(1+Assumptions!$D$32))</f>
        <v/>
      </c>
      <c r="O38" s="178" t="str">
        <f>IF(O$32="","",N38*(1+Assumptions!$D$32))</f>
        <v/>
      </c>
      <c r="P38" s="178" t="str">
        <f>IF(P$32="","",O38*(1+Assumptions!$D$32))</f>
        <v/>
      </c>
      <c r="Q38" s="178" t="str">
        <f>IF(Q$32="","",P38*(1+Assumptions!$D$32))</f>
        <v/>
      </c>
      <c r="R38" s="178" t="str">
        <f>IF(R$32="","",Q38*(1+Assumptions!$D$32))</f>
        <v/>
      </c>
      <c r="S38" s="178" t="str">
        <f>IF(S$32="","",R38*(1+Assumptions!$D$32))</f>
        <v/>
      </c>
      <c r="T38" s="178" t="str">
        <f>IF(T$32="","",S38*(1+Assumptions!$D$32))</f>
        <v/>
      </c>
      <c r="U38" s="178" t="str">
        <f>IF(U$32="","",T38*(1+Assumptions!$D$32))</f>
        <v/>
      </c>
      <c r="V38" s="178" t="str">
        <f>IF(V$32="","",U38*(1+Assumptions!$D$32))</f>
        <v/>
      </c>
      <c r="W38" s="178" t="str">
        <f>IF(W$32="","",V38*(1+Assumptions!$D$32))</f>
        <v/>
      </c>
      <c r="X38" s="178" t="str">
        <f>IF(X$32="","",W38*(1+Assumptions!$D$32))</f>
        <v/>
      </c>
      <c r="Y38" s="178" t="str">
        <f>IF(Y$32="","",X38*(1+Assumptions!$D$32))</f>
        <v/>
      </c>
      <c r="Z38" s="178" t="str">
        <f>IF(Z$32="","",Y38*(1+Assumptions!$D$32))</f>
        <v/>
      </c>
      <c r="AA38" s="179" t="str">
        <f>IF(AA$32="","",Z38*(1+Assumptions!$D$32))</f>
        <v/>
      </c>
    </row>
    <row r="39" spans="2:27" x14ac:dyDescent="0.3">
      <c r="B39" s="108" t="s">
        <v>382</v>
      </c>
      <c r="C39" s="172">
        <f t="shared" si="13"/>
        <v>2069.8881994047615</v>
      </c>
      <c r="D39" s="172">
        <f t="shared" si="13"/>
        <v>2059.6801011904759</v>
      </c>
      <c r="E39" s="172">
        <f>'Historical Analysis'!X34</f>
        <v>1384104.96</v>
      </c>
      <c r="F39" s="172">
        <f>'Historical Analysis'!W34</f>
        <v>1390964.8699999999</v>
      </c>
      <c r="G39" s="167">
        <f>IF(G$32="","",HLOOKUP(G$32,Assumptions!$B$40:$L$46,6,FALSE)*Assumptions!$D$35)</f>
        <v>1384105.0279999997</v>
      </c>
      <c r="H39" s="167">
        <f>IF(H$32="","",HLOOKUP(H$32,Assumptions!$B$40:$L$46,6,FALSE)*Assumptions!$D$35)</f>
        <v>1397946.0782799998</v>
      </c>
      <c r="I39" s="167">
        <f>IF(I$32="","",HLOOKUP(I$32,Assumptions!$B$40:$L$46,6,FALSE)*Assumptions!$D$35)</f>
        <v>1411925.5390627999</v>
      </c>
      <c r="J39" s="167">
        <f>IF(J$32="","",HLOOKUP(J$32,Assumptions!$B$40:$L$46,6,FALSE)*Assumptions!$D$35)</f>
        <v>1426044.7944534277</v>
      </c>
      <c r="K39" s="167">
        <f>IF(K$32="","",HLOOKUP(K$32,Assumptions!$B$40:$L$46,6,FALSE)*Assumptions!$D$35)</f>
        <v>1575915.6872402397</v>
      </c>
      <c r="L39" s="167">
        <f>IF(L$32="","",HLOOKUP(L$32,Assumptions!$B$40:$L$46,6,FALSE)*Assumptions!$D$35)</f>
        <v>1591674.8441126419</v>
      </c>
      <c r="M39" s="167" t="str">
        <f>IF(M$32="","",HLOOKUP(M$32,Assumptions!$B$40:$L$46,6,FALSE)*Assumptions!$D$35)</f>
        <v/>
      </c>
      <c r="N39" s="167" t="str">
        <f>IF(N$32="","",HLOOKUP(N$32,Assumptions!$B$40:$L$46,6,FALSE)*Assumptions!$D$35)</f>
        <v/>
      </c>
      <c r="O39" s="167" t="str">
        <f>IF(O$32="","",HLOOKUP(O$32,Assumptions!$B$40:$L$46,6,FALSE)*Assumptions!$D$35)</f>
        <v/>
      </c>
      <c r="P39" s="167" t="str">
        <f>IF(P$32="","",HLOOKUP(P$32,Assumptions!$B$40:$L$46,6,FALSE)*Assumptions!$D$35)</f>
        <v/>
      </c>
      <c r="Q39" s="167" t="str">
        <f>IF(Q$32="","",HLOOKUP(Q$32,Assumptions!$B$40:$L$46,6,FALSE)*Assumptions!$D$35)</f>
        <v/>
      </c>
      <c r="R39" s="167" t="str">
        <f>IF(R$32="","",HLOOKUP(R$32,Assumptions!$B$40:$L$46,6,FALSE)*Assumptions!$D$35)</f>
        <v/>
      </c>
      <c r="S39" s="167" t="str">
        <f>IF(S$32="","",HLOOKUP(S$32,Assumptions!$B$40:$L$46,6,FALSE)*Assumptions!$D$35)</f>
        <v/>
      </c>
      <c r="T39" s="167" t="str">
        <f>IF(T$32="","",HLOOKUP(T$32,Assumptions!$B$40:$L$46,6,FALSE)*Assumptions!$D$35)</f>
        <v/>
      </c>
      <c r="U39" s="167" t="str">
        <f>IF(U$32="","",HLOOKUP(U$32,Assumptions!$B$40:$L$46,6,FALSE)*Assumptions!$D$35)</f>
        <v/>
      </c>
      <c r="V39" s="167" t="str">
        <f>IF(V$32="","",HLOOKUP(V$32,Assumptions!$B$40:$L$46,6,FALSE)*Assumptions!$D$35)</f>
        <v/>
      </c>
      <c r="W39" s="167" t="str">
        <f>IF(W$32="","",HLOOKUP(W$32,Assumptions!$B$40:$L$46,6,FALSE)*Assumptions!$D$35)</f>
        <v/>
      </c>
      <c r="X39" s="167" t="str">
        <f>IF(X$32="","",HLOOKUP(X$32,Assumptions!$B$40:$L$46,6,FALSE)*Assumptions!$D$35)</f>
        <v/>
      </c>
      <c r="Y39" s="167" t="str">
        <f>IF(Y$32="","",HLOOKUP(Y$32,Assumptions!$B$40:$L$46,6,FALSE)*Assumptions!$D$35)</f>
        <v/>
      </c>
      <c r="Z39" s="167" t="str">
        <f>IF(Z$32="","",HLOOKUP(Z$32,Assumptions!$B$40:$L$46,6,FALSE)*Assumptions!$D$35)</f>
        <v/>
      </c>
      <c r="AA39" s="168" t="str">
        <f>IF(AA$32="","",HLOOKUP(AA$32,Assumptions!$B$40:$L$46,6,FALSE)*Assumptions!$D$35)</f>
        <v/>
      </c>
    </row>
    <row r="40" spans="2:27" x14ac:dyDescent="0.3">
      <c r="B40" s="155" t="s">
        <v>383</v>
      </c>
      <c r="C40" s="177">
        <f t="shared" si="13"/>
        <v>302.62251488095234</v>
      </c>
      <c r="D40" s="177">
        <f t="shared" si="13"/>
        <v>442.86474656832746</v>
      </c>
      <c r="E40" s="177">
        <f>'Historical Analysis'!X36</f>
        <v>195348.12</v>
      </c>
      <c r="F40" s="177">
        <f>'Historical Analysis'!W36</f>
        <v>203362.33</v>
      </c>
      <c r="G40" s="178">
        <f>IF(G$32="","",G30*Assumptions!$D$33)</f>
        <v>297605.10969391605</v>
      </c>
      <c r="H40" s="178">
        <f>IF(H$32="","",H30*Assumptions!$D$33)</f>
        <v>435235.79104190122</v>
      </c>
      <c r="I40" s="178">
        <f>IF(I$32="","",I30*Assumptions!$D$33)</f>
        <v>476266.6689547422</v>
      </c>
      <c r="J40" s="178">
        <f>IF(J$32="","",J30*Assumptions!$D$33)</f>
        <v>510916.03833020088</v>
      </c>
      <c r="K40" s="178">
        <f>IF(K$32="","",K30*Assumptions!$D$33)</f>
        <v>526157.90033198718</v>
      </c>
      <c r="L40" s="178">
        <f>IF(L$32="","",L30*Assumptions!$D$33)</f>
        <v>541850.37666497007</v>
      </c>
      <c r="M40" s="178" t="str">
        <f>IF(M$32="","",M30*Assumptions!$D$33)</f>
        <v/>
      </c>
      <c r="N40" s="178" t="str">
        <f>IF(N$32="","",N30*Assumptions!$D$33)</f>
        <v/>
      </c>
      <c r="O40" s="178" t="str">
        <f>IF(O$32="","",O30*Assumptions!$D$33)</f>
        <v/>
      </c>
      <c r="P40" s="178" t="str">
        <f>IF(P$32="","",P30*Assumptions!$D$33)</f>
        <v/>
      </c>
      <c r="Q40" s="178" t="str">
        <f>IF(Q$32="","",Q30*Assumptions!$D$33)</f>
        <v/>
      </c>
      <c r="R40" s="178" t="str">
        <f>IF(R$32="","",R30*Assumptions!$D$33)</f>
        <v/>
      </c>
      <c r="S40" s="178" t="str">
        <f>IF(S$32="","",S30*Assumptions!$D$33)</f>
        <v/>
      </c>
      <c r="T40" s="178" t="str">
        <f>IF(T$32="","",T30*Assumptions!$D$33)</f>
        <v/>
      </c>
      <c r="U40" s="178" t="str">
        <f>IF(U$32="","",U30*Assumptions!$D$33)</f>
        <v/>
      </c>
      <c r="V40" s="178" t="str">
        <f>IF(V$32="","",V30*Assumptions!$D$33)</f>
        <v/>
      </c>
      <c r="W40" s="178" t="str">
        <f>IF(W$32="","",W30*Assumptions!$D$33)</f>
        <v/>
      </c>
      <c r="X40" s="178" t="str">
        <f>IF(X$32="","",X30*Assumptions!$D$33)</f>
        <v/>
      </c>
      <c r="Y40" s="178" t="str">
        <f>IF(Y$32="","",Y30*Assumptions!$D$33)</f>
        <v/>
      </c>
      <c r="Z40" s="178" t="str">
        <f>IF(Z$32="","",Z30*Assumptions!$D$33)</f>
        <v/>
      </c>
      <c r="AA40" s="179" t="str">
        <f>IF(AA$32="","",AA30*Assumptions!$D$33)</f>
        <v/>
      </c>
    </row>
    <row r="41" spans="2:27" x14ac:dyDescent="0.3">
      <c r="B41" s="108" t="s">
        <v>384</v>
      </c>
      <c r="C41" s="172">
        <f>F41/Units</f>
        <v>443.95724702380949</v>
      </c>
      <c r="D41" s="142">
        <v>450</v>
      </c>
      <c r="E41" s="172">
        <f>'Historical Analysis'!X32</f>
        <v>285342.96000000002</v>
      </c>
      <c r="F41" s="172">
        <f>'Historical Analysis'!W32</f>
        <v>298339.26999999996</v>
      </c>
      <c r="G41" s="167">
        <f>IF(G$32="","",D41*Units)</f>
        <v>302400</v>
      </c>
      <c r="H41" s="167">
        <f>IF(H$32="","",G41*(1+Assumptions!$D$32))</f>
        <v>310716</v>
      </c>
      <c r="I41" s="167">
        <f>IF(I$32="","",H41*(1+Assumptions!$D$32))</f>
        <v>319260.69</v>
      </c>
      <c r="J41" s="167">
        <f>IF(J$32="","",I41*(1+Assumptions!$D$32))</f>
        <v>328040.35897500004</v>
      </c>
      <c r="K41" s="167">
        <f>IF(K$32="","",J41*(1+Assumptions!$D$32))</f>
        <v>337061.46884681255</v>
      </c>
      <c r="L41" s="167">
        <f>IF(L$32="","",K41*(1+Assumptions!$D$32))</f>
        <v>346330.65924009995</v>
      </c>
      <c r="M41" s="167" t="str">
        <f>IF(M$32="","",L41*(1+Assumptions!$D$32))</f>
        <v/>
      </c>
      <c r="N41" s="167" t="str">
        <f>IF(N$32="","",M41*(1+Assumptions!$D$32))</f>
        <v/>
      </c>
      <c r="O41" s="167" t="str">
        <f>IF(O$32="","",N41*(1+Assumptions!$D$32))</f>
        <v/>
      </c>
      <c r="P41" s="167" t="str">
        <f>IF(P$32="","",O41*(1+Assumptions!$D$32))</f>
        <v/>
      </c>
      <c r="Q41" s="167" t="str">
        <f>IF(Q$32="","",P41*(1+Assumptions!$D$32))</f>
        <v/>
      </c>
      <c r="R41" s="167" t="str">
        <f>IF(R$32="","",Q41*(1+Assumptions!$D$32))</f>
        <v/>
      </c>
      <c r="S41" s="167" t="str">
        <f>IF(S$32="","",R41*(1+Assumptions!$D$32))</f>
        <v/>
      </c>
      <c r="T41" s="167" t="str">
        <f>IF(T$32="","",S41*(1+Assumptions!$D$32))</f>
        <v/>
      </c>
      <c r="U41" s="167" t="str">
        <f>IF(U$32="","",T41*(1+Assumptions!$D$32))</f>
        <v/>
      </c>
      <c r="V41" s="167" t="str">
        <f>IF(V$32="","",U41*(1+Assumptions!$D$32))</f>
        <v/>
      </c>
      <c r="W41" s="167" t="str">
        <f>IF(W$32="","",V41*(1+Assumptions!$D$32))</f>
        <v/>
      </c>
      <c r="X41" s="167" t="str">
        <f>IF(X$32="","",W41*(1+Assumptions!$D$32))</f>
        <v/>
      </c>
      <c r="Y41" s="167" t="str">
        <f>IF(Y$32="","",X41*(1+Assumptions!$D$32))</f>
        <v/>
      </c>
      <c r="Z41" s="167" t="str">
        <f>IF(Z$32="","",Y41*(1+Assumptions!$D$32))</f>
        <v/>
      </c>
      <c r="AA41" s="168" t="str">
        <f>IF(AA$32="","",Z41*(1+Assumptions!$D$32))</f>
        <v/>
      </c>
    </row>
    <row r="42" spans="2:27" x14ac:dyDescent="0.3">
      <c r="B42" s="108" t="s">
        <v>385</v>
      </c>
      <c r="C42" s="172">
        <f>F42/Units</f>
        <v>1668.1487053571427</v>
      </c>
      <c r="D42" s="142">
        <v>1700</v>
      </c>
      <c r="E42" s="172">
        <f>'Historical Analysis'!X33</f>
        <v>1064472.96</v>
      </c>
      <c r="F42" s="172">
        <f>'Historical Analysis'!W33</f>
        <v>1120995.93</v>
      </c>
      <c r="G42" s="167">
        <f>IF(G$32="","",D42*Units)</f>
        <v>1142400</v>
      </c>
      <c r="H42" s="167">
        <f>IF(H$32="","",G42*(1+Assumptions!$D$32))</f>
        <v>1173816</v>
      </c>
      <c r="I42" s="167">
        <f>IF(I$32="","",H42*(1+Assumptions!$D$32))</f>
        <v>1206095.9400000002</v>
      </c>
      <c r="J42" s="167">
        <f>IF(J$32="","",I42*(1+Assumptions!$D$32))</f>
        <v>1239263.5783500003</v>
      </c>
      <c r="K42" s="167">
        <f>IF(K$32="","",J42*(1+Assumptions!$D$32))</f>
        <v>1273343.3267546254</v>
      </c>
      <c r="L42" s="167">
        <f>IF(L$32="","",K42*(1+Assumptions!$D$32))</f>
        <v>1308360.2682403778</v>
      </c>
      <c r="M42" s="167" t="str">
        <f>IF(M$32="","",L42*(1+Assumptions!$D$32))</f>
        <v/>
      </c>
      <c r="N42" s="167" t="str">
        <f>IF(N$32="","",M42*(1+Assumptions!$D$32))</f>
        <v/>
      </c>
      <c r="O42" s="167" t="str">
        <f>IF(O$32="","",N42*(1+Assumptions!$D$32))</f>
        <v/>
      </c>
      <c r="P42" s="167" t="str">
        <f>IF(P$32="","",O42*(1+Assumptions!$D$32))</f>
        <v/>
      </c>
      <c r="Q42" s="167" t="str">
        <f>IF(Q$32="","",P42*(1+Assumptions!$D$32))</f>
        <v/>
      </c>
      <c r="R42" s="167" t="str">
        <f>IF(R$32="","",Q42*(1+Assumptions!$D$32))</f>
        <v/>
      </c>
      <c r="S42" s="167" t="str">
        <f>IF(S$32="","",R42*(1+Assumptions!$D$32))</f>
        <v/>
      </c>
      <c r="T42" s="167" t="str">
        <f>IF(T$32="","",S42*(1+Assumptions!$D$32))</f>
        <v/>
      </c>
      <c r="U42" s="167" t="str">
        <f>IF(U$32="","",T42*(1+Assumptions!$D$32))</f>
        <v/>
      </c>
      <c r="V42" s="167" t="str">
        <f>IF(V$32="","",U42*(1+Assumptions!$D$32))</f>
        <v/>
      </c>
      <c r="W42" s="167" t="str">
        <f>IF(W$32="","",V42*(1+Assumptions!$D$32))</f>
        <v/>
      </c>
      <c r="X42" s="167" t="str">
        <f>IF(X$32="","",W42*(1+Assumptions!$D$32))</f>
        <v/>
      </c>
      <c r="Y42" s="167" t="str">
        <f>IF(Y$32="","",X42*(1+Assumptions!$D$32))</f>
        <v/>
      </c>
      <c r="Z42" s="167" t="str">
        <f>IF(Z$32="","",Y42*(1+Assumptions!$D$32))</f>
        <v/>
      </c>
      <c r="AA42" s="168" t="str">
        <f>IF(AA$32="","",Z42*(1+Assumptions!$D$32))</f>
        <v/>
      </c>
    </row>
    <row r="43" spans="2:27" x14ac:dyDescent="0.3">
      <c r="B43" s="108" t="s">
        <v>314</v>
      </c>
      <c r="C43" s="172">
        <f>F43/Units</f>
        <v>377.33562499999999</v>
      </c>
      <c r="D43" s="142">
        <v>600</v>
      </c>
      <c r="E43" s="172">
        <f>'Historical Analysis'!X35</f>
        <v>274847.12000000005</v>
      </c>
      <c r="F43" s="172">
        <f>'Historical Analysis'!W35</f>
        <v>253569.54</v>
      </c>
      <c r="G43" s="167">
        <f>IF(G$32="","",D43*Units)</f>
        <v>403200</v>
      </c>
      <c r="H43" s="167">
        <f>IF(H$32="","",G43*(1+Assumptions!$D$32))</f>
        <v>414288.00000000006</v>
      </c>
      <c r="I43" s="167">
        <f>IF(I$32="","",H43*(1+Assumptions!$D$32))</f>
        <v>425680.9200000001</v>
      </c>
      <c r="J43" s="167">
        <f>IF(J$32="","",I43*(1+Assumptions!$D$32))</f>
        <v>437387.14530000015</v>
      </c>
      <c r="K43" s="167">
        <f>IF(K$32="","",J43*(1+Assumptions!$D$32))</f>
        <v>449415.29179575021</v>
      </c>
      <c r="L43" s="167">
        <f>IF(L$32="","",K43*(1+Assumptions!$D$32))</f>
        <v>461774.21232013335</v>
      </c>
      <c r="M43" s="167" t="str">
        <f>IF(M$32="","",L43*(1+Assumptions!$D$32))</f>
        <v/>
      </c>
      <c r="N43" s="167" t="str">
        <f>IF(N$32="","",M43*(1+Assumptions!$D$32))</f>
        <v/>
      </c>
      <c r="O43" s="167" t="str">
        <f>IF(O$32="","",N43*(1+Assumptions!$D$32))</f>
        <v/>
      </c>
      <c r="P43" s="167" t="str">
        <f>IF(P$32="","",O43*(1+Assumptions!$D$32))</f>
        <v/>
      </c>
      <c r="Q43" s="167" t="str">
        <f>IF(Q$32="","",P43*(1+Assumptions!$D$32))</f>
        <v/>
      </c>
      <c r="R43" s="167" t="str">
        <f>IF(R$32="","",Q43*(1+Assumptions!$D$32))</f>
        <v/>
      </c>
      <c r="S43" s="167" t="str">
        <f>IF(S$32="","",R43*(1+Assumptions!$D$32))</f>
        <v/>
      </c>
      <c r="T43" s="167" t="str">
        <f>IF(T$32="","",S43*(1+Assumptions!$D$32))</f>
        <v/>
      </c>
      <c r="U43" s="167" t="str">
        <f>IF(U$32="","",T43*(1+Assumptions!$D$32))</f>
        <v/>
      </c>
      <c r="V43" s="167" t="str">
        <f>IF(V$32="","",U43*(1+Assumptions!$D$32))</f>
        <v/>
      </c>
      <c r="W43" s="167" t="str">
        <f>IF(W$32="","",V43*(1+Assumptions!$D$32))</f>
        <v/>
      </c>
      <c r="X43" s="167" t="str">
        <f>IF(X$32="","",W43*(1+Assumptions!$D$32))</f>
        <v/>
      </c>
      <c r="Y43" s="167" t="str">
        <f>IF(Y$32="","",X43*(1+Assumptions!$D$32))</f>
        <v/>
      </c>
      <c r="Z43" s="167" t="str">
        <f>IF(Z$32="","",Y43*(1+Assumptions!$D$32))</f>
        <v/>
      </c>
      <c r="AA43" s="168" t="str">
        <f>IF(AA$32="","",Z43*(1+Assumptions!$D$32))</f>
        <v/>
      </c>
    </row>
    <row r="44" spans="2:27" x14ac:dyDescent="0.3">
      <c r="B44" s="108" t="s">
        <v>386</v>
      </c>
      <c r="C44" s="172">
        <f t="shared" si="13"/>
        <v>476.45316964285701</v>
      </c>
      <c r="D44" s="142">
        <v>480</v>
      </c>
      <c r="E44" s="172">
        <f>'Historical Analysis'!X37</f>
        <v>302952.88</v>
      </c>
      <c r="F44" s="172">
        <f>'Historical Analysis'!W37</f>
        <v>320176.52999999991</v>
      </c>
      <c r="G44" s="167">
        <f>IF(G$32="","",D44*Units)</f>
        <v>322560</v>
      </c>
      <c r="H44" s="167">
        <f>IF(H$32="","",G44*(1+Assumptions!$D$32))</f>
        <v>331430.40000000002</v>
      </c>
      <c r="I44" s="167">
        <f>IF(I$32="","",H44*(1+Assumptions!$D$32))</f>
        <v>340544.73600000003</v>
      </c>
      <c r="J44" s="167">
        <f>IF(J$32="","",I44*(1+Assumptions!$D$32))</f>
        <v>349909.71624000004</v>
      </c>
      <c r="K44" s="167">
        <f>IF(K$32="","",J44*(1+Assumptions!$D$32))</f>
        <v>359532.23343660007</v>
      </c>
      <c r="L44" s="167">
        <f>IF(L$32="","",K44*(1+Assumptions!$D$32))</f>
        <v>369419.36985610658</v>
      </c>
      <c r="M44" s="167" t="str">
        <f>IF(M$32="","",L44*(1+Assumptions!$D$32))</f>
        <v/>
      </c>
      <c r="N44" s="167" t="str">
        <f>IF(N$32="","",M44*(1+Assumptions!$D$32))</f>
        <v/>
      </c>
      <c r="O44" s="167" t="str">
        <f>IF(O$32="","",N44*(1+Assumptions!$D$32))</f>
        <v/>
      </c>
      <c r="P44" s="167" t="str">
        <f>IF(P$32="","",O44*(1+Assumptions!$D$32))</f>
        <v/>
      </c>
      <c r="Q44" s="167" t="str">
        <f>IF(Q$32="","",P44*(1+Assumptions!$D$32))</f>
        <v/>
      </c>
      <c r="R44" s="167" t="str">
        <f>IF(R$32="","",Q44*(1+Assumptions!$D$32))</f>
        <v/>
      </c>
      <c r="S44" s="167" t="str">
        <f>IF(S$32="","",R44*(1+Assumptions!$D$32))</f>
        <v/>
      </c>
      <c r="T44" s="167" t="str">
        <f>IF(T$32="","",S44*(1+Assumptions!$D$32))</f>
        <v/>
      </c>
      <c r="U44" s="167" t="str">
        <f>IF(U$32="","",T44*(1+Assumptions!$D$32))</f>
        <v/>
      </c>
      <c r="V44" s="167" t="str">
        <f>IF(V$32="","",U44*(1+Assumptions!$D$32))</f>
        <v/>
      </c>
      <c r="W44" s="167" t="str">
        <f>IF(W$32="","",V44*(1+Assumptions!$D$32))</f>
        <v/>
      </c>
      <c r="X44" s="167" t="str">
        <f>IF(X$32="","",W44*(1+Assumptions!$D$32))</f>
        <v/>
      </c>
      <c r="Y44" s="167" t="str">
        <f>IF(Y$32="","",X44*(1+Assumptions!$D$32))</f>
        <v/>
      </c>
      <c r="Z44" s="167" t="str">
        <f>IF(Z$32="","",Y44*(1+Assumptions!$D$32))</f>
        <v/>
      </c>
      <c r="AA44" s="168" t="str">
        <f>IF(AA$32="","",Z44*(1+Assumptions!$D$32))</f>
        <v/>
      </c>
    </row>
    <row r="45" spans="2:27" x14ac:dyDescent="0.3">
      <c r="B45" s="108" t="s">
        <v>387</v>
      </c>
      <c r="C45" s="172">
        <f t="shared" si="13"/>
        <v>15.412544642857142</v>
      </c>
      <c r="D45" s="142">
        <v>15</v>
      </c>
      <c r="E45" s="172">
        <f>'Historical Analysis'!X38</f>
        <v>10479</v>
      </c>
      <c r="F45" s="172">
        <f>'Historical Analysis'!W38</f>
        <v>10357.23</v>
      </c>
      <c r="G45" s="167">
        <f>IF(G$32="","",D45*Units)</f>
        <v>10080</v>
      </c>
      <c r="H45" s="167">
        <f>IF(H$32="","",G45*(1+Assumptions!$D$32))</f>
        <v>10357.200000000001</v>
      </c>
      <c r="I45" s="167">
        <f>IF(I$32="","",H45*(1+Assumptions!$D$32))</f>
        <v>10642.023000000001</v>
      </c>
      <c r="J45" s="167">
        <f>IF(J$32="","",I45*(1+Assumptions!$D$32))</f>
        <v>10934.678632500001</v>
      </c>
      <c r="K45" s="167">
        <f>IF(K$32="","",J45*(1+Assumptions!$D$32))</f>
        <v>11235.382294893752</v>
      </c>
      <c r="L45" s="167">
        <f>IF(L$32="","",K45*(1+Assumptions!$D$32))</f>
        <v>11544.355308003331</v>
      </c>
      <c r="M45" s="167" t="str">
        <f>IF(M$32="","",L45*(1+Assumptions!$D$32))</f>
        <v/>
      </c>
      <c r="N45" s="167" t="str">
        <f>IF(N$32="","",M45*(1+Assumptions!$D$32))</f>
        <v/>
      </c>
      <c r="O45" s="167" t="str">
        <f>IF(O$32="","",N45*(1+Assumptions!$D$32))</f>
        <v/>
      </c>
      <c r="P45" s="167" t="str">
        <f>IF(P$32="","",O45*(1+Assumptions!$D$32))</f>
        <v/>
      </c>
      <c r="Q45" s="167" t="str">
        <f>IF(Q$32="","",P45*(1+Assumptions!$D$32))</f>
        <v/>
      </c>
      <c r="R45" s="167" t="str">
        <f>IF(R$32="","",Q45*(1+Assumptions!$D$32))</f>
        <v/>
      </c>
      <c r="S45" s="167" t="str">
        <f>IF(S$32="","",R45*(1+Assumptions!$D$32))</f>
        <v/>
      </c>
      <c r="T45" s="167" t="str">
        <f>IF(T$32="","",S45*(1+Assumptions!$D$32))</f>
        <v/>
      </c>
      <c r="U45" s="167" t="str">
        <f>IF(U$32="","",T45*(1+Assumptions!$D$32))</f>
        <v/>
      </c>
      <c r="V45" s="167" t="str">
        <f>IF(V$32="","",U45*(1+Assumptions!$D$32))</f>
        <v/>
      </c>
      <c r="W45" s="167" t="str">
        <f>IF(W$32="","",V45*(1+Assumptions!$D$32))</f>
        <v/>
      </c>
      <c r="X45" s="167" t="str">
        <f>IF(X$32="","",W45*(1+Assumptions!$D$32))</f>
        <v/>
      </c>
      <c r="Y45" s="167" t="str">
        <f>IF(Y$32="","",X45*(1+Assumptions!$D$32))</f>
        <v/>
      </c>
      <c r="Z45" s="167" t="str">
        <f>IF(Z$32="","",Y45*(1+Assumptions!$D$32))</f>
        <v/>
      </c>
      <c r="AA45" s="168" t="str">
        <f>IF(AA$32="","",Z45*(1+Assumptions!$D$32))</f>
        <v/>
      </c>
    </row>
    <row r="46" spans="2:27" ht="15" thickBot="1" x14ac:dyDescent="0.35">
      <c r="B46" s="92" t="s">
        <v>108</v>
      </c>
      <c r="C46" s="100">
        <f>SUM(C33:C45)</f>
        <v>8575.9641666666666</v>
      </c>
      <c r="D46" s="91">
        <f>SUM(D33:D45)</f>
        <v>9097.5448477588034</v>
      </c>
      <c r="E46" s="100">
        <f>SUM(E33:E45)</f>
        <v>5607467.7999999998</v>
      </c>
      <c r="F46" s="100">
        <f>SUM(F33:F45)</f>
        <v>5763047.9200000009</v>
      </c>
      <c r="G46" s="91">
        <f t="shared" ref="G46:AA46" si="15">IF(G$32="","",SUM(G33:G45))</f>
        <v>6113550.1376939155</v>
      </c>
      <c r="H46" s="91">
        <f t="shared" si="15"/>
        <v>6386897.4693219019</v>
      </c>
      <c r="I46" s="91">
        <f>IF(I$32="","",SUM(I33:I45))</f>
        <v>6567134.987017544</v>
      </c>
      <c r="J46" s="91">
        <f>IF(J$32="","",SUM(J33:J45))</f>
        <v>6744574.5382061284</v>
      </c>
      <c r="K46" s="91">
        <f>IF(K$32="","",SUM(K33:K45))</f>
        <v>7041896.6698938487</v>
      </c>
      <c r="L46" s="91">
        <f>IF(L$32="","",SUM(L33:L45))</f>
        <v>7209193.437863078</v>
      </c>
      <c r="M46" s="91" t="str">
        <f t="shared" si="15"/>
        <v/>
      </c>
      <c r="N46" s="91" t="str">
        <f t="shared" si="15"/>
        <v/>
      </c>
      <c r="O46" s="91" t="str">
        <f t="shared" si="15"/>
        <v/>
      </c>
      <c r="P46" s="91" t="str">
        <f t="shared" si="15"/>
        <v/>
      </c>
      <c r="Q46" s="91" t="str">
        <f t="shared" si="15"/>
        <v/>
      </c>
      <c r="R46" s="91" t="str">
        <f t="shared" si="15"/>
        <v/>
      </c>
      <c r="S46" s="91" t="str">
        <f t="shared" si="15"/>
        <v/>
      </c>
      <c r="T46" s="91" t="str">
        <f t="shared" si="15"/>
        <v/>
      </c>
      <c r="U46" s="91" t="str">
        <f t="shared" si="15"/>
        <v/>
      </c>
      <c r="V46" s="91" t="str">
        <f t="shared" si="15"/>
        <v/>
      </c>
      <c r="W46" s="91" t="str">
        <f t="shared" si="15"/>
        <v/>
      </c>
      <c r="X46" s="91" t="str">
        <f t="shared" si="15"/>
        <v/>
      </c>
      <c r="Y46" s="91" t="str">
        <f t="shared" si="15"/>
        <v/>
      </c>
      <c r="Z46" s="91" t="str">
        <f t="shared" si="15"/>
        <v/>
      </c>
      <c r="AA46" s="102" t="str">
        <f t="shared" si="15"/>
        <v/>
      </c>
    </row>
    <row r="47" spans="2:27" ht="15" thickTop="1" x14ac:dyDescent="0.3">
      <c r="B47" s="287" t="s">
        <v>388</v>
      </c>
      <c r="C47" s="125"/>
      <c r="D47" s="125"/>
      <c r="E47" s="125"/>
      <c r="F47" s="125"/>
      <c r="G47" s="285">
        <f>IF(G$32="","",G46/G30)</f>
        <v>0.56491848866269523</v>
      </c>
      <c r="H47" s="285">
        <f t="shared" ref="H47:AA47" si="16">IF(H$32="","",H46/H30)</f>
        <v>0.40355063627899812</v>
      </c>
      <c r="I47" s="285">
        <f t="shared" si="16"/>
        <v>0.37919137305857498</v>
      </c>
      <c r="J47" s="285">
        <f t="shared" si="16"/>
        <v>0.36302598839302247</v>
      </c>
      <c r="K47" s="285">
        <f t="shared" si="16"/>
        <v>0.36804951194288471</v>
      </c>
      <c r="L47" s="285">
        <f t="shared" si="16"/>
        <v>0.3658811141951383</v>
      </c>
      <c r="M47" s="285" t="str">
        <f t="shared" si="16"/>
        <v/>
      </c>
      <c r="N47" s="285" t="str">
        <f t="shared" si="16"/>
        <v/>
      </c>
      <c r="O47" s="285" t="str">
        <f t="shared" si="16"/>
        <v/>
      </c>
      <c r="P47" s="285" t="str">
        <f t="shared" si="16"/>
        <v/>
      </c>
      <c r="Q47" s="285" t="str">
        <f t="shared" si="16"/>
        <v/>
      </c>
      <c r="R47" s="285" t="str">
        <f t="shared" si="16"/>
        <v/>
      </c>
      <c r="S47" s="285" t="str">
        <f t="shared" si="16"/>
        <v/>
      </c>
      <c r="T47" s="285" t="str">
        <f t="shared" si="16"/>
        <v/>
      </c>
      <c r="U47" s="285" t="str">
        <f t="shared" si="16"/>
        <v/>
      </c>
      <c r="V47" s="285" t="str">
        <f t="shared" si="16"/>
        <v/>
      </c>
      <c r="W47" s="285" t="str">
        <f t="shared" si="16"/>
        <v/>
      </c>
      <c r="X47" s="285" t="str">
        <f t="shared" si="16"/>
        <v/>
      </c>
      <c r="Y47" s="285" t="str">
        <f t="shared" si="16"/>
        <v/>
      </c>
      <c r="Z47" s="285" t="str">
        <f t="shared" si="16"/>
        <v/>
      </c>
      <c r="AA47" s="286" t="str">
        <f t="shared" si="16"/>
        <v/>
      </c>
    </row>
    <row r="48" spans="2:27" x14ac:dyDescent="0.3">
      <c r="B48" s="107"/>
      <c r="C48" s="259"/>
      <c r="D48" s="259"/>
      <c r="G48" s="264"/>
      <c r="H48" s="264"/>
      <c r="AA48" s="173"/>
    </row>
    <row r="49" spans="2:27" ht="15" thickBot="1" x14ac:dyDescent="0.35">
      <c r="B49" s="92" t="s">
        <v>389</v>
      </c>
      <c r="C49" s="260"/>
      <c r="D49" s="91"/>
      <c r="E49" s="91">
        <f>E30-E46</f>
        <v>4363765.12</v>
      </c>
      <c r="F49" s="91">
        <f>F30-F46</f>
        <v>5263139.1899999985</v>
      </c>
      <c r="G49" s="91">
        <f t="shared" ref="G49:T49" si="17">IF(G$32="","",G30-G46)</f>
        <v>4708453.851175759</v>
      </c>
      <c r="H49" s="261">
        <f t="shared" si="17"/>
        <v>9439858.5685654134</v>
      </c>
      <c r="I49" s="91">
        <f>IF(I$32="","",I30-I46)</f>
        <v>10751652.974973081</v>
      </c>
      <c r="J49" s="91">
        <f>IF(J$32="","",J30-J46)</f>
        <v>11834190.491982995</v>
      </c>
      <c r="K49" s="91">
        <f>IF(K$32="","",K30-K46)</f>
        <v>12091117.887632955</v>
      </c>
      <c r="L49" s="91">
        <f>IF(L$32="","",L30-L46)</f>
        <v>12494456.62268129</v>
      </c>
      <c r="M49" s="91" t="str">
        <f t="shared" si="17"/>
        <v/>
      </c>
      <c r="N49" s="91" t="str">
        <f t="shared" si="17"/>
        <v/>
      </c>
      <c r="O49" s="91" t="str">
        <f t="shared" si="17"/>
        <v/>
      </c>
      <c r="P49" s="91" t="str">
        <f t="shared" si="17"/>
        <v/>
      </c>
      <c r="Q49" s="91" t="str">
        <f t="shared" si="17"/>
        <v/>
      </c>
      <c r="R49" s="91" t="str">
        <f t="shared" si="17"/>
        <v/>
      </c>
      <c r="S49" s="91" t="str">
        <f t="shared" si="17"/>
        <v/>
      </c>
      <c r="T49" s="91" t="str">
        <f t="shared" si="17"/>
        <v/>
      </c>
      <c r="U49" s="91" t="str">
        <f t="shared" ref="U49:AA49" si="18">IF(U$32="","",U30+U46)</f>
        <v/>
      </c>
      <c r="V49" s="91" t="str">
        <f t="shared" si="18"/>
        <v/>
      </c>
      <c r="W49" s="91" t="str">
        <f t="shared" si="18"/>
        <v/>
      </c>
      <c r="X49" s="91" t="str">
        <f t="shared" si="18"/>
        <v/>
      </c>
      <c r="Y49" s="91" t="str">
        <f t="shared" si="18"/>
        <v/>
      </c>
      <c r="Z49" s="91" t="str">
        <f t="shared" si="18"/>
        <v/>
      </c>
      <c r="AA49" s="102" t="str">
        <f t="shared" si="18"/>
        <v/>
      </c>
    </row>
    <row r="50" spans="2:27" ht="15.6" thickTop="1" thickBot="1" x14ac:dyDescent="0.35">
      <c r="B50" s="766" t="s">
        <v>390</v>
      </c>
      <c r="C50" s="767"/>
      <c r="D50" s="767"/>
      <c r="E50" s="767"/>
      <c r="F50" s="767"/>
      <c r="G50" s="768">
        <f t="shared" ref="G50:AA50" si="19">IF(G$32="","",G49/F49-1)</f>
        <v>-0.10539058892421949</v>
      </c>
      <c r="H50" s="768">
        <f t="shared" si="19"/>
        <v>1.0048743954893311</v>
      </c>
      <c r="I50" s="768">
        <f>IF(I$32="","",I49/H49-1)</f>
        <v>0.13896335383412661</v>
      </c>
      <c r="J50" s="768">
        <f>IF(J$32="","",J49/I49-1)</f>
        <v>0.10068568242760123</v>
      </c>
      <c r="K50" s="768">
        <f>IF(K$32="","",K49/J49-1)</f>
        <v>2.1710601652391359E-2</v>
      </c>
      <c r="L50" s="768">
        <f>IF(L$32="","",L49/K49-1)</f>
        <v>3.3358266687721017E-2</v>
      </c>
      <c r="M50" s="768" t="str">
        <f>IF(M$32="","",M49/L49-1)</f>
        <v/>
      </c>
      <c r="N50" s="768" t="str">
        <f t="shared" si="19"/>
        <v/>
      </c>
      <c r="O50" s="768" t="str">
        <f t="shared" si="19"/>
        <v/>
      </c>
      <c r="P50" s="768" t="str">
        <f t="shared" si="19"/>
        <v/>
      </c>
      <c r="Q50" s="768" t="str">
        <f t="shared" si="19"/>
        <v/>
      </c>
      <c r="R50" s="768" t="str">
        <f t="shared" si="19"/>
        <v/>
      </c>
      <c r="S50" s="768" t="str">
        <f t="shared" si="19"/>
        <v/>
      </c>
      <c r="T50" s="768" t="str">
        <f t="shared" si="19"/>
        <v/>
      </c>
      <c r="U50" s="768" t="str">
        <f t="shared" si="19"/>
        <v/>
      </c>
      <c r="V50" s="768" t="str">
        <f t="shared" si="19"/>
        <v/>
      </c>
      <c r="W50" s="768" t="str">
        <f t="shared" si="19"/>
        <v/>
      </c>
      <c r="X50" s="768" t="str">
        <f t="shared" si="19"/>
        <v/>
      </c>
      <c r="Y50" s="768" t="str">
        <f t="shared" si="19"/>
        <v/>
      </c>
      <c r="Z50" s="768" t="str">
        <f t="shared" si="19"/>
        <v/>
      </c>
      <c r="AA50" s="769" t="str">
        <f t="shared" si="19"/>
        <v/>
      </c>
    </row>
    <row r="138" spans="2:2" x14ac:dyDescent="0.3">
      <c r="B138" s="292" t="s">
        <v>391</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8D358-9887-4CFC-810A-BEA2121882F4}">
  <sheetPr>
    <tabColor rgb="FF2100EA"/>
  </sheetPr>
  <dimension ref="A1:P1139"/>
  <sheetViews>
    <sheetView showGridLines="0" zoomScale="90" zoomScaleNormal="90" workbookViewId="0">
      <pane xSplit="3" ySplit="3" topLeftCell="D4" activePane="bottomRight" state="frozen"/>
      <selection pane="topRight"/>
      <selection pane="bottomLeft"/>
      <selection pane="bottomRight"/>
    </sheetView>
  </sheetViews>
  <sheetFormatPr defaultRowHeight="14.4" x14ac:dyDescent="0.3"/>
  <cols>
    <col min="1" max="1" width="1.44140625" customWidth="1"/>
    <col min="2" max="2" width="11.33203125" bestFit="1" customWidth="1"/>
    <col min="3" max="3" width="24.6640625" customWidth="1"/>
    <col min="4" max="4" width="18.33203125" bestFit="1" customWidth="1"/>
    <col min="5" max="5" width="16.88671875" bestFit="1" customWidth="1"/>
    <col min="6" max="6" width="18.33203125" customWidth="1"/>
    <col min="7" max="7" width="24.33203125" bestFit="1" customWidth="1"/>
    <col min="8" max="8" width="16" customWidth="1"/>
    <col min="9" max="9" width="18.6640625" customWidth="1"/>
    <col min="10" max="12" width="23.6640625" customWidth="1"/>
    <col min="13" max="13" width="20.6640625" customWidth="1"/>
    <col min="14" max="14" width="19.33203125" customWidth="1"/>
    <col min="15" max="15" width="10.44140625" bestFit="1" customWidth="1"/>
    <col min="16" max="16" width="10" bestFit="1" customWidth="1"/>
    <col min="17" max="17" width="18.6640625" customWidth="1"/>
    <col min="18" max="18" width="12.6640625" customWidth="1"/>
    <col min="19" max="19" width="9.44140625" customWidth="1"/>
    <col min="21" max="22" width="10.6640625" bestFit="1" customWidth="1"/>
    <col min="23" max="23" width="19.6640625" bestFit="1" customWidth="1"/>
    <col min="25" max="25" width="12.6640625" bestFit="1" customWidth="1"/>
  </cols>
  <sheetData>
    <row r="1" spans="1:16" ht="15" thickBot="1" x14ac:dyDescent="0.35">
      <c r="C1" s="727" t="str">
        <f>'Combined CF'!B1</f>
        <v>Levered Return Metrics</v>
      </c>
      <c r="D1" s="730" t="str">
        <f>'Combined CF'!C1</f>
        <v>IRR</v>
      </c>
      <c r="E1" s="731">
        <f>'Combined CF'!D1</f>
        <v>0.14881177544593813</v>
      </c>
      <c r="F1" s="732" t="str">
        <f>'Combined CF'!E1</f>
        <v>Equity Multiple</v>
      </c>
      <c r="G1" s="733">
        <f>'Combined CF'!F1</f>
        <v>1.9267240340667999</v>
      </c>
      <c r="H1" s="728" t="str">
        <f>'Combined CF'!G1</f>
        <v>Unlevered Return Metrics</v>
      </c>
      <c r="I1" s="730" t="str">
        <f>'Combined CF'!H1</f>
        <v>IRR</v>
      </c>
      <c r="J1" s="731">
        <f>'Combined CF'!I1</f>
        <v>9.3561556935310375E-2</v>
      </c>
      <c r="K1" s="732" t="str">
        <f>'Combined CF'!J1</f>
        <v>Equity Multiple</v>
      </c>
      <c r="L1" s="733">
        <f>'Combined CF'!K1</f>
        <v>1.5042331190759153</v>
      </c>
    </row>
    <row r="2" spans="1:16" s="94" customFormat="1" ht="5.25" customHeight="1" x14ac:dyDescent="0.3">
      <c r="B2" s="127"/>
      <c r="C2" s="127"/>
      <c r="D2" s="127"/>
      <c r="E2" s="127"/>
      <c r="F2" s="127"/>
      <c r="G2" s="127"/>
      <c r="H2" s="127"/>
      <c r="I2" s="127"/>
      <c r="J2" s="127"/>
      <c r="K2" s="127"/>
      <c r="L2" s="127"/>
      <c r="M2" s="127"/>
      <c r="N2" s="127"/>
      <c r="O2" s="127"/>
      <c r="P2" s="128"/>
    </row>
    <row r="3" spans="1:16" s="94" customFormat="1" ht="15" thickBot="1" x14ac:dyDescent="0.35">
      <c r="B3" s="131"/>
      <c r="C3" s="131" t="s">
        <v>392</v>
      </c>
      <c r="D3" s="116"/>
      <c r="E3" s="116"/>
      <c r="F3" s="131"/>
      <c r="G3" s="131"/>
      <c r="H3" s="131"/>
      <c r="I3" s="131"/>
      <c r="J3" s="131"/>
      <c r="K3" s="131"/>
      <c r="L3" s="131"/>
      <c r="M3" s="131"/>
      <c r="N3" s="131"/>
      <c r="O3" s="131"/>
      <c r="P3" s="132"/>
    </row>
    <row r="4" spans="1:16" ht="15" thickBot="1" x14ac:dyDescent="0.35">
      <c r="C4" s="77" t="s">
        <v>393</v>
      </c>
      <c r="D4" s="735">
        <v>46112</v>
      </c>
      <c r="E4" s="736" t="s">
        <v>394</v>
      </c>
      <c r="F4" s="792" t="s">
        <v>395</v>
      </c>
      <c r="G4" s="737" t="s">
        <v>396</v>
      </c>
      <c r="H4" s="738" cm="1">
        <f t="array" ref="H4">-SUMPRODUCT(-($A$9:$A$36=G4),$E$9:$E$36,$J$9:$J$36)/SUMIF($A$9:$A$36,"="&amp;G4,$E$9:$E$36)</f>
        <v>1418.9671361502349</v>
      </c>
      <c r="I4" s="737" t="s">
        <v>397</v>
      </c>
      <c r="J4" s="738" cm="1">
        <f t="array" ref="J4">-SUMPRODUCT(-($A$9:$A$66=I4),$E$9:$E$66,$J$9:$J$66)/SUMIF($A$9:$A$66,"="&amp;I4,$E$9:$E$66)</f>
        <v>1705.0499303110564</v>
      </c>
      <c r="K4" s="737" t="s">
        <v>398</v>
      </c>
      <c r="L4" s="738" cm="1">
        <f t="array" ref="L4">-SUMPRODUCT(-($A$9:$A$66=K4),$E$9:$E$66,$J$9:$J$66)/SUMIF($A$9:$A$66,"="&amp;K4,$E$9:$E$66)</f>
        <v>2459.1105858585852</v>
      </c>
      <c r="M4" s="737" t="s">
        <v>399</v>
      </c>
      <c r="N4" s="738" cm="1">
        <f t="array" ref="N4">-SUMPRODUCT(-($A$9:$A$66=M4),$E$9:$E$66,$J$9:$J$66)/SUMIF($A$9:$A$66,"="&amp;M4,$E$9:$E$66)</f>
        <v>3038.5769230769229</v>
      </c>
    </row>
    <row r="5" spans="1:16" ht="15" thickBot="1" x14ac:dyDescent="0.35">
      <c r="C5" s="739" t="s">
        <v>400</v>
      </c>
      <c r="D5" s="740"/>
      <c r="E5" s="740"/>
      <c r="F5" s="792" t="s">
        <v>401</v>
      </c>
      <c r="G5" s="737" t="s">
        <v>396</v>
      </c>
      <c r="H5" s="738" cm="1">
        <f t="array" ref="H5">-SUMPRODUCT(-($A$38:$A$66=G5),$E$38:$E$66,$J$38:$J$66)/SUMIF($A$38:$A$66,"="&amp;G5,$E$38:$E$66)</f>
        <v>1545.498366013072</v>
      </c>
      <c r="I5" s="737" t="s">
        <v>397</v>
      </c>
      <c r="J5" s="738" cm="1">
        <f t="array" ref="J5">-SUMPRODUCT(-($A$38:$A$66=I5),$E$38:$E$66,$J$38:$J$66)/SUMIF($A$38:$A$66,"="&amp;I5,$E$38:$E$66)</f>
        <v>1768.6907397298264</v>
      </c>
      <c r="K5" s="737" t="s">
        <v>398</v>
      </c>
      <c r="L5" s="738" cm="1">
        <f t="array" ref="L5">-SUMPRODUCT(-($A$38:$A$66=K5),$E$38:$E$66,$J$38:$J$66)/SUMIF($A$38:$A$66,"="&amp;K5,$E$38:$E$66)</f>
        <v>2532.8788693385463</v>
      </c>
      <c r="M5" s="737" t="s">
        <v>399</v>
      </c>
      <c r="N5" s="738" cm="1">
        <f t="array" ref="N5">-SUMPRODUCT(-($A$38:$A$66=M5),$E$38:$E$66,$J$38:$J$66)/SUMIF($A$38:$A$66,"="&amp;M5,$E$38:$E$66)</f>
        <v>3105.3076923076924</v>
      </c>
    </row>
    <row r="6" spans="1:16" x14ac:dyDescent="0.3">
      <c r="C6" s="7" t="s">
        <v>402</v>
      </c>
      <c r="D6" s="5" t="s">
        <v>403</v>
      </c>
      <c r="E6" s="5" t="s">
        <v>404</v>
      </c>
      <c r="F6" s="5" t="s">
        <v>405</v>
      </c>
      <c r="G6" s="5" t="s">
        <v>406</v>
      </c>
      <c r="H6" s="5" t="s">
        <v>407</v>
      </c>
      <c r="I6" s="5" t="s">
        <v>408</v>
      </c>
      <c r="J6" s="8" t="s">
        <v>409</v>
      </c>
      <c r="K6" s="8" t="s">
        <v>410</v>
      </c>
      <c r="L6" s="79" t="s">
        <v>411</v>
      </c>
      <c r="M6" s="78" t="s">
        <v>412</v>
      </c>
      <c r="N6" s="79" t="s">
        <v>413</v>
      </c>
      <c r="O6" s="80" t="s">
        <v>414</v>
      </c>
    </row>
    <row r="7" spans="1:16" x14ac:dyDescent="0.3">
      <c r="C7" s="795"/>
      <c r="D7" s="796"/>
      <c r="E7" s="796"/>
      <c r="F7" s="796"/>
      <c r="G7" s="796"/>
      <c r="H7" s="796"/>
      <c r="I7" s="796"/>
      <c r="J7" s="797"/>
      <c r="K7" s="796"/>
      <c r="L7" s="796"/>
      <c r="M7" s="795"/>
      <c r="N7" s="796"/>
      <c r="O7" s="797"/>
    </row>
    <row r="8" spans="1:16" x14ac:dyDescent="0.3">
      <c r="C8" s="792" t="s">
        <v>395</v>
      </c>
      <c r="D8" s="793"/>
      <c r="E8" s="793"/>
      <c r="F8" s="793"/>
      <c r="G8" s="793"/>
      <c r="H8" s="793"/>
      <c r="I8" s="793"/>
      <c r="J8" s="794"/>
      <c r="K8" s="793"/>
      <c r="L8" s="793"/>
      <c r="M8" s="792"/>
      <c r="N8" s="793"/>
      <c r="O8" s="794"/>
    </row>
    <row r="9" spans="1:16" x14ac:dyDescent="0.3">
      <c r="A9" s="94" t="s">
        <v>396</v>
      </c>
      <c r="B9" s="379" t="s">
        <v>415</v>
      </c>
      <c r="C9" s="144" t="s">
        <v>416</v>
      </c>
      <c r="D9" s="88">
        <f t="shared" ref="D9:D36" si="0">IF(C9="","",COUNTIF($D$140:$D$1075,"="&amp;C9))</f>
        <v>20</v>
      </c>
      <c r="E9" s="88">
        <f t="shared" ref="E9:E36" si="1">IF(C9="","",COUNTIF($I$140:$I$1075,"="&amp;C9))</f>
        <v>19</v>
      </c>
      <c r="F9" s="180">
        <f t="shared" ref="F9:F66" si="2">IFERROR(D9-E9,0)</f>
        <v>1</v>
      </c>
      <c r="G9" s="181">
        <f t="shared" ref="G9:G36" si="3">IFERROR(D9/$D$67,0)</f>
        <v>2.976190476190476E-2</v>
      </c>
      <c r="H9" s="181">
        <f t="shared" ref="H9:H66" si="4">IFERROR(E9/D9,0)</f>
        <v>0.95</v>
      </c>
      <c r="I9" s="88">
        <f t="shared" ref="I9:I36" si="5">IFERROR(SUMIF($D$140:$D$1075,"="&amp;C9,$E$140:$E$1075)/D9,0)</f>
        <v>546</v>
      </c>
      <c r="J9" s="825">
        <f t="shared" ref="J9:J36" si="6">IFERROR(SUMIF($D$140:$D$1075,"="&amp;C9,$G$140:$G$1075)/D9,0)</f>
        <v>1355.5</v>
      </c>
      <c r="K9" s="826">
        <v>1968</v>
      </c>
      <c r="L9" s="299" t="s">
        <v>410</v>
      </c>
      <c r="M9" s="827">
        <f t="shared" ref="M9:M36" si="7">IFERROR(SUMIF($D$140:$D$1075,"="&amp;C9,$H$140:$H$1075)/E9,0)</f>
        <v>1223.421052631579</v>
      </c>
      <c r="N9" s="828">
        <f t="shared" ref="N9:N66" si="8">IFERROR((M9*E9)+(F9*J9),0)</f>
        <v>24600.5</v>
      </c>
      <c r="O9" s="829">
        <f t="shared" ref="O9:O66" si="9">IFERROR(N9/D9,0)</f>
        <v>1230.0250000000001</v>
      </c>
    </row>
    <row r="10" spans="1:16" x14ac:dyDescent="0.3">
      <c r="A10" s="94" t="s">
        <v>396</v>
      </c>
      <c r="B10" s="379" t="s">
        <v>417</v>
      </c>
      <c r="C10" s="144" t="s">
        <v>418</v>
      </c>
      <c r="D10" s="88">
        <f t="shared" si="0"/>
        <v>3</v>
      </c>
      <c r="E10" s="88">
        <f t="shared" si="1"/>
        <v>2</v>
      </c>
      <c r="F10" s="180">
        <f t="shared" si="2"/>
        <v>1</v>
      </c>
      <c r="G10" s="181">
        <f t="shared" si="3"/>
        <v>4.464285714285714E-3</v>
      </c>
      <c r="H10" s="181">
        <f t="shared" si="4"/>
        <v>0.66666666666666663</v>
      </c>
      <c r="I10" s="88">
        <f t="shared" si="5"/>
        <v>585</v>
      </c>
      <c r="J10" s="825">
        <f t="shared" si="6"/>
        <v>1384.3333333333333</v>
      </c>
      <c r="K10" s="826">
        <v>1968</v>
      </c>
      <c r="L10" s="299" t="s">
        <v>410</v>
      </c>
      <c r="M10" s="827">
        <f t="shared" si="7"/>
        <v>1051.5</v>
      </c>
      <c r="N10" s="828">
        <f t="shared" si="8"/>
        <v>3487.333333333333</v>
      </c>
      <c r="O10" s="829">
        <f t="shared" si="9"/>
        <v>1162.4444444444443</v>
      </c>
    </row>
    <row r="11" spans="1:16" x14ac:dyDescent="0.3">
      <c r="A11" s="94" t="s">
        <v>396</v>
      </c>
      <c r="B11" s="379" t="s">
        <v>419</v>
      </c>
      <c r="C11" s="144" t="s">
        <v>420</v>
      </c>
      <c r="D11" s="88">
        <f t="shared" si="0"/>
        <v>17</v>
      </c>
      <c r="E11" s="88">
        <f t="shared" si="1"/>
        <v>17</v>
      </c>
      <c r="F11" s="180">
        <f t="shared" si="2"/>
        <v>0</v>
      </c>
      <c r="G11" s="181">
        <f t="shared" si="3"/>
        <v>2.5297619047619048E-2</v>
      </c>
      <c r="H11" s="181">
        <f t="shared" si="4"/>
        <v>1</v>
      </c>
      <c r="I11" s="88">
        <f t="shared" si="5"/>
        <v>587</v>
      </c>
      <c r="J11" s="825">
        <f t="shared" si="6"/>
        <v>1376.2941176470588</v>
      </c>
      <c r="K11" s="826">
        <v>1968</v>
      </c>
      <c r="L11" s="299" t="s">
        <v>410</v>
      </c>
      <c r="M11" s="827">
        <f t="shared" si="7"/>
        <v>1232.2352941176471</v>
      </c>
      <c r="N11" s="828">
        <f t="shared" si="8"/>
        <v>20948</v>
      </c>
      <c r="O11" s="829">
        <f t="shared" si="9"/>
        <v>1232.2352941176471</v>
      </c>
    </row>
    <row r="12" spans="1:16" x14ac:dyDescent="0.3">
      <c r="A12" s="94" t="s">
        <v>396</v>
      </c>
      <c r="B12" s="379" t="s">
        <v>421</v>
      </c>
      <c r="C12" s="144" t="s">
        <v>422</v>
      </c>
      <c r="D12" s="88">
        <f t="shared" si="0"/>
        <v>20</v>
      </c>
      <c r="E12" s="88">
        <f t="shared" si="1"/>
        <v>18</v>
      </c>
      <c r="F12" s="180">
        <f t="shared" si="2"/>
        <v>2</v>
      </c>
      <c r="G12" s="181">
        <f t="shared" si="3"/>
        <v>2.976190476190476E-2</v>
      </c>
      <c r="H12" s="181">
        <f t="shared" si="4"/>
        <v>0.9</v>
      </c>
      <c r="I12" s="88">
        <f t="shared" si="5"/>
        <v>618</v>
      </c>
      <c r="J12" s="825">
        <f t="shared" si="6"/>
        <v>1433</v>
      </c>
      <c r="K12" s="826">
        <v>1968</v>
      </c>
      <c r="L12" s="299" t="s">
        <v>410</v>
      </c>
      <c r="M12" s="827">
        <f t="shared" si="7"/>
        <v>1225.0555555555557</v>
      </c>
      <c r="N12" s="828">
        <f t="shared" si="8"/>
        <v>24917</v>
      </c>
      <c r="O12" s="829">
        <f t="shared" si="9"/>
        <v>1245.8499999999999</v>
      </c>
    </row>
    <row r="13" spans="1:16" x14ac:dyDescent="0.3">
      <c r="A13" s="94" t="s">
        <v>396</v>
      </c>
      <c r="B13" s="379" t="s">
        <v>423</v>
      </c>
      <c r="C13" s="144" t="s">
        <v>424</v>
      </c>
      <c r="D13" s="88">
        <f t="shared" si="0"/>
        <v>20</v>
      </c>
      <c r="E13" s="88">
        <f t="shared" si="1"/>
        <v>15</v>
      </c>
      <c r="F13" s="180">
        <f t="shared" si="2"/>
        <v>5</v>
      </c>
      <c r="G13" s="181">
        <f t="shared" si="3"/>
        <v>2.976190476190476E-2</v>
      </c>
      <c r="H13" s="181">
        <f t="shared" si="4"/>
        <v>0.75</v>
      </c>
      <c r="I13" s="88">
        <f t="shared" si="5"/>
        <v>664</v>
      </c>
      <c r="J13" s="825">
        <f t="shared" si="6"/>
        <v>1535.5</v>
      </c>
      <c r="K13" s="826">
        <v>1968</v>
      </c>
      <c r="L13" s="299" t="s">
        <v>410</v>
      </c>
      <c r="M13" s="827">
        <f t="shared" si="7"/>
        <v>1237.8</v>
      </c>
      <c r="N13" s="828">
        <f t="shared" si="8"/>
        <v>26244.5</v>
      </c>
      <c r="O13" s="829">
        <f t="shared" si="9"/>
        <v>1312.2249999999999</v>
      </c>
    </row>
    <row r="14" spans="1:16" x14ac:dyDescent="0.3">
      <c r="A14" s="94" t="s">
        <v>397</v>
      </c>
      <c r="B14" s="379" t="s">
        <v>425</v>
      </c>
      <c r="C14" s="144" t="s">
        <v>426</v>
      </c>
      <c r="D14" s="88">
        <f t="shared" si="0"/>
        <v>20</v>
      </c>
      <c r="E14" s="88">
        <f t="shared" si="1"/>
        <v>16</v>
      </c>
      <c r="F14" s="180">
        <f t="shared" si="2"/>
        <v>4</v>
      </c>
      <c r="G14" s="181">
        <f t="shared" si="3"/>
        <v>2.976190476190476E-2</v>
      </c>
      <c r="H14" s="181">
        <f t="shared" si="4"/>
        <v>0.8</v>
      </c>
      <c r="I14" s="88">
        <f t="shared" si="5"/>
        <v>593</v>
      </c>
      <c r="J14" s="825">
        <f t="shared" si="6"/>
        <v>1430.5</v>
      </c>
      <c r="K14" s="826">
        <v>1968</v>
      </c>
      <c r="L14" s="299" t="s">
        <v>410</v>
      </c>
      <c r="M14" s="827">
        <f t="shared" si="7"/>
        <v>1349.3125</v>
      </c>
      <c r="N14" s="828">
        <f t="shared" si="8"/>
        <v>27311</v>
      </c>
      <c r="O14" s="829">
        <f t="shared" si="9"/>
        <v>1365.55</v>
      </c>
    </row>
    <row r="15" spans="1:16" x14ac:dyDescent="0.3">
      <c r="A15" s="94" t="s">
        <v>397</v>
      </c>
      <c r="B15" s="379" t="s">
        <v>427</v>
      </c>
      <c r="C15" s="144" t="s">
        <v>428</v>
      </c>
      <c r="D15" s="88">
        <f t="shared" si="0"/>
        <v>19</v>
      </c>
      <c r="E15" s="88">
        <f t="shared" si="1"/>
        <v>12</v>
      </c>
      <c r="F15" s="180">
        <f t="shared" si="2"/>
        <v>7</v>
      </c>
      <c r="G15" s="181">
        <f t="shared" si="3"/>
        <v>2.8273809523809524E-2</v>
      </c>
      <c r="H15" s="181">
        <f t="shared" si="4"/>
        <v>0.63157894736842102</v>
      </c>
      <c r="I15" s="88">
        <f t="shared" si="5"/>
        <v>657</v>
      </c>
      <c r="J15" s="825">
        <f t="shared" si="6"/>
        <v>1479.7368421052631</v>
      </c>
      <c r="K15" s="826">
        <v>1968</v>
      </c>
      <c r="L15" s="299" t="s">
        <v>410</v>
      </c>
      <c r="M15" s="827">
        <f t="shared" si="7"/>
        <v>1412.8333333333333</v>
      </c>
      <c r="N15" s="828">
        <f t="shared" si="8"/>
        <v>27312.15789473684</v>
      </c>
      <c r="O15" s="829">
        <f t="shared" si="9"/>
        <v>1437.4819944598337</v>
      </c>
    </row>
    <row r="16" spans="1:16" x14ac:dyDescent="0.3">
      <c r="A16" s="94" t="s">
        <v>397</v>
      </c>
      <c r="B16" s="379" t="s">
        <v>429</v>
      </c>
      <c r="C16" s="144" t="s">
        <v>430</v>
      </c>
      <c r="D16" s="88">
        <f t="shared" si="0"/>
        <v>39</v>
      </c>
      <c r="E16" s="88">
        <f t="shared" si="1"/>
        <v>35</v>
      </c>
      <c r="F16" s="180">
        <f t="shared" si="2"/>
        <v>4</v>
      </c>
      <c r="G16" s="181">
        <f t="shared" si="3"/>
        <v>5.8035714285714288E-2</v>
      </c>
      <c r="H16" s="181">
        <f t="shared" si="4"/>
        <v>0.89743589743589747</v>
      </c>
      <c r="I16" s="88">
        <f t="shared" si="5"/>
        <v>678</v>
      </c>
      <c r="J16" s="825">
        <f t="shared" si="6"/>
        <v>1611.3076923076924</v>
      </c>
      <c r="K16" s="826">
        <v>1968</v>
      </c>
      <c r="L16" s="299" t="s">
        <v>410</v>
      </c>
      <c r="M16" s="827">
        <f t="shared" si="7"/>
        <v>1357.3714285714286</v>
      </c>
      <c r="N16" s="828">
        <f t="shared" si="8"/>
        <v>53953.230769230766</v>
      </c>
      <c r="O16" s="829">
        <f t="shared" si="9"/>
        <v>1383.4161735700197</v>
      </c>
    </row>
    <row r="17" spans="1:15" x14ac:dyDescent="0.3">
      <c r="A17" s="94" t="s">
        <v>397</v>
      </c>
      <c r="B17" s="379" t="s">
        <v>431</v>
      </c>
      <c r="C17" s="144" t="s">
        <v>432</v>
      </c>
      <c r="D17" s="88">
        <f t="shared" si="0"/>
        <v>17</v>
      </c>
      <c r="E17" s="88">
        <f t="shared" si="1"/>
        <v>15</v>
      </c>
      <c r="F17" s="180">
        <f t="shared" si="2"/>
        <v>2</v>
      </c>
      <c r="G17" s="181">
        <f t="shared" si="3"/>
        <v>2.5297619047619048E-2</v>
      </c>
      <c r="H17" s="181">
        <f t="shared" si="4"/>
        <v>0.88235294117647056</v>
      </c>
      <c r="I17" s="88">
        <f t="shared" si="5"/>
        <v>694</v>
      </c>
      <c r="J17" s="825">
        <f t="shared" si="6"/>
        <v>1597.3529411764705</v>
      </c>
      <c r="K17" s="826">
        <v>1968</v>
      </c>
      <c r="L17" s="299" t="s">
        <v>410</v>
      </c>
      <c r="M17" s="827">
        <f t="shared" si="7"/>
        <v>1425.9333333333334</v>
      </c>
      <c r="N17" s="828">
        <f t="shared" si="8"/>
        <v>24583.705882352941</v>
      </c>
      <c r="O17" s="829">
        <f t="shared" si="9"/>
        <v>1446.1003460207612</v>
      </c>
    </row>
    <row r="18" spans="1:15" x14ac:dyDescent="0.3">
      <c r="A18" s="94" t="s">
        <v>397</v>
      </c>
      <c r="B18" s="379" t="s">
        <v>433</v>
      </c>
      <c r="C18" s="144" t="s">
        <v>434</v>
      </c>
      <c r="D18" s="88">
        <f t="shared" si="0"/>
        <v>3</v>
      </c>
      <c r="E18" s="88">
        <f t="shared" si="1"/>
        <v>3</v>
      </c>
      <c r="F18" s="180">
        <f t="shared" si="2"/>
        <v>0</v>
      </c>
      <c r="G18" s="181">
        <f t="shared" si="3"/>
        <v>4.464285714285714E-3</v>
      </c>
      <c r="H18" s="181">
        <f t="shared" si="4"/>
        <v>1</v>
      </c>
      <c r="I18" s="88">
        <f t="shared" si="5"/>
        <v>694</v>
      </c>
      <c r="J18" s="825">
        <f t="shared" si="6"/>
        <v>1568.3333333333333</v>
      </c>
      <c r="K18" s="826">
        <v>1968</v>
      </c>
      <c r="L18" s="299" t="s">
        <v>410</v>
      </c>
      <c r="M18" s="827">
        <f t="shared" si="7"/>
        <v>1316</v>
      </c>
      <c r="N18" s="828">
        <f t="shared" si="8"/>
        <v>3948</v>
      </c>
      <c r="O18" s="829">
        <f t="shared" si="9"/>
        <v>1316</v>
      </c>
    </row>
    <row r="19" spans="1:15" x14ac:dyDescent="0.3">
      <c r="A19" s="94" t="s">
        <v>397</v>
      </c>
      <c r="B19" s="379" t="s">
        <v>435</v>
      </c>
      <c r="C19" s="144" t="s">
        <v>436</v>
      </c>
      <c r="D19" s="88">
        <f t="shared" si="0"/>
        <v>20</v>
      </c>
      <c r="E19" s="88">
        <f t="shared" si="1"/>
        <v>17</v>
      </c>
      <c r="F19" s="180">
        <f t="shared" si="2"/>
        <v>3</v>
      </c>
      <c r="G19" s="181">
        <f t="shared" si="3"/>
        <v>2.976190476190476E-2</v>
      </c>
      <c r="H19" s="181">
        <f t="shared" si="4"/>
        <v>0.85</v>
      </c>
      <c r="I19" s="88">
        <f t="shared" si="5"/>
        <v>725</v>
      </c>
      <c r="J19" s="825">
        <f t="shared" si="6"/>
        <v>1644</v>
      </c>
      <c r="K19" s="826">
        <v>1968</v>
      </c>
      <c r="L19" s="299" t="s">
        <v>410</v>
      </c>
      <c r="M19" s="827">
        <f t="shared" si="7"/>
        <v>1438.0588235294117</v>
      </c>
      <c r="N19" s="828">
        <f t="shared" si="8"/>
        <v>29379</v>
      </c>
      <c r="O19" s="829">
        <f t="shared" si="9"/>
        <v>1468.95</v>
      </c>
    </row>
    <row r="20" spans="1:15" x14ac:dyDescent="0.3">
      <c r="A20" s="94" t="s">
        <v>397</v>
      </c>
      <c r="B20" s="379" t="s">
        <v>437</v>
      </c>
      <c r="C20" s="144" t="s">
        <v>438</v>
      </c>
      <c r="D20" s="88">
        <f t="shared" si="0"/>
        <v>1</v>
      </c>
      <c r="E20" s="88">
        <f t="shared" si="1"/>
        <v>1</v>
      </c>
      <c r="F20" s="180">
        <f t="shared" si="2"/>
        <v>0</v>
      </c>
      <c r="G20" s="181">
        <f t="shared" si="3"/>
        <v>1.488095238095238E-3</v>
      </c>
      <c r="H20" s="181">
        <f t="shared" si="4"/>
        <v>1</v>
      </c>
      <c r="I20" s="88">
        <f t="shared" si="5"/>
        <v>754</v>
      </c>
      <c r="J20" s="825">
        <f t="shared" si="6"/>
        <v>2200</v>
      </c>
      <c r="K20" s="826">
        <v>1968</v>
      </c>
      <c r="L20" s="299" t="s">
        <v>410</v>
      </c>
      <c r="M20" s="827">
        <f t="shared" si="7"/>
        <v>1575</v>
      </c>
      <c r="N20" s="828">
        <f t="shared" si="8"/>
        <v>1575</v>
      </c>
      <c r="O20" s="829">
        <f t="shared" si="9"/>
        <v>1575</v>
      </c>
    </row>
    <row r="21" spans="1:15" x14ac:dyDescent="0.3">
      <c r="A21" s="94" t="s">
        <v>397</v>
      </c>
      <c r="B21" s="379" t="s">
        <v>439</v>
      </c>
      <c r="C21" s="144" t="s">
        <v>440</v>
      </c>
      <c r="D21" s="88">
        <f t="shared" si="0"/>
        <v>20</v>
      </c>
      <c r="E21" s="88">
        <f t="shared" si="1"/>
        <v>18</v>
      </c>
      <c r="F21" s="180">
        <f t="shared" si="2"/>
        <v>2</v>
      </c>
      <c r="G21" s="181">
        <f t="shared" si="3"/>
        <v>2.976190476190476E-2</v>
      </c>
      <c r="H21" s="181">
        <f t="shared" si="4"/>
        <v>0.9</v>
      </c>
      <c r="I21" s="88">
        <f t="shared" si="5"/>
        <v>763</v>
      </c>
      <c r="J21" s="825">
        <f t="shared" si="6"/>
        <v>1645.5</v>
      </c>
      <c r="K21" s="826">
        <v>2669</v>
      </c>
      <c r="L21" s="299" t="s">
        <v>410</v>
      </c>
      <c r="M21" s="827">
        <f t="shared" si="7"/>
        <v>1472.7222222222222</v>
      </c>
      <c r="N21" s="828">
        <f t="shared" si="8"/>
        <v>29800</v>
      </c>
      <c r="O21" s="829">
        <f t="shared" si="9"/>
        <v>1490</v>
      </c>
    </row>
    <row r="22" spans="1:15" x14ac:dyDescent="0.3">
      <c r="A22" s="94" t="s">
        <v>397</v>
      </c>
      <c r="B22" s="379" t="s">
        <v>441</v>
      </c>
      <c r="C22" s="144" t="s">
        <v>442</v>
      </c>
      <c r="D22" s="88">
        <f t="shared" si="0"/>
        <v>1</v>
      </c>
      <c r="E22" s="88">
        <f t="shared" si="1"/>
        <v>1</v>
      </c>
      <c r="F22" s="180">
        <f t="shared" si="2"/>
        <v>0</v>
      </c>
      <c r="G22" s="181">
        <f t="shared" si="3"/>
        <v>1.488095238095238E-3</v>
      </c>
      <c r="H22" s="181">
        <f t="shared" si="4"/>
        <v>1</v>
      </c>
      <c r="I22" s="88">
        <f t="shared" si="5"/>
        <v>770</v>
      </c>
      <c r="J22" s="825">
        <f t="shared" si="6"/>
        <v>2101</v>
      </c>
      <c r="K22" s="826">
        <v>2669</v>
      </c>
      <c r="L22" s="299" t="s">
        <v>410</v>
      </c>
      <c r="M22" s="827">
        <f t="shared" si="7"/>
        <v>1821</v>
      </c>
      <c r="N22" s="828">
        <f t="shared" si="8"/>
        <v>1821</v>
      </c>
      <c r="O22" s="829">
        <f t="shared" si="9"/>
        <v>1821</v>
      </c>
    </row>
    <row r="23" spans="1:15" x14ac:dyDescent="0.3">
      <c r="A23" s="94" t="s">
        <v>397</v>
      </c>
      <c r="B23" s="379" t="s">
        <v>443</v>
      </c>
      <c r="C23" s="144" t="s">
        <v>444</v>
      </c>
      <c r="D23" s="88">
        <f t="shared" si="0"/>
        <v>20</v>
      </c>
      <c r="E23" s="88">
        <f t="shared" si="1"/>
        <v>19</v>
      </c>
      <c r="F23" s="180">
        <f t="shared" si="2"/>
        <v>1</v>
      </c>
      <c r="G23" s="181">
        <f t="shared" si="3"/>
        <v>2.976190476190476E-2</v>
      </c>
      <c r="H23" s="181">
        <f t="shared" si="4"/>
        <v>0.95</v>
      </c>
      <c r="I23" s="88">
        <f t="shared" si="5"/>
        <v>785</v>
      </c>
      <c r="J23" s="825">
        <f t="shared" si="6"/>
        <v>1671.5</v>
      </c>
      <c r="K23" s="826">
        <v>2669</v>
      </c>
      <c r="L23" s="299" t="s">
        <v>410</v>
      </c>
      <c r="M23" s="827">
        <f t="shared" si="7"/>
        <v>1532.1578947368421</v>
      </c>
      <c r="N23" s="828">
        <f t="shared" si="8"/>
        <v>30782.5</v>
      </c>
      <c r="O23" s="829">
        <f t="shared" si="9"/>
        <v>1539.125</v>
      </c>
    </row>
    <row r="24" spans="1:15" x14ac:dyDescent="0.3">
      <c r="A24" s="94" t="s">
        <v>397</v>
      </c>
      <c r="B24" s="379" t="s">
        <v>445</v>
      </c>
      <c r="C24" s="144" t="s">
        <v>446</v>
      </c>
      <c r="D24" s="88">
        <f t="shared" si="0"/>
        <v>3</v>
      </c>
      <c r="E24" s="88">
        <f t="shared" si="1"/>
        <v>3</v>
      </c>
      <c r="F24" s="180">
        <f t="shared" si="2"/>
        <v>0</v>
      </c>
      <c r="G24" s="181">
        <f t="shared" si="3"/>
        <v>4.464285714285714E-3</v>
      </c>
      <c r="H24" s="181">
        <f t="shared" si="4"/>
        <v>1</v>
      </c>
      <c r="I24" s="88">
        <f t="shared" si="5"/>
        <v>898</v>
      </c>
      <c r="J24" s="825">
        <f t="shared" si="6"/>
        <v>2600</v>
      </c>
      <c r="K24" s="826">
        <v>3578</v>
      </c>
      <c r="L24" s="299" t="s">
        <v>410</v>
      </c>
      <c r="M24" s="827">
        <f t="shared" si="7"/>
        <v>2018.3333333333333</v>
      </c>
      <c r="N24" s="828">
        <f t="shared" si="8"/>
        <v>6055</v>
      </c>
      <c r="O24" s="829">
        <f t="shared" si="9"/>
        <v>2018.3333333333333</v>
      </c>
    </row>
    <row r="25" spans="1:15" x14ac:dyDescent="0.3">
      <c r="A25" s="94" t="s">
        <v>397</v>
      </c>
      <c r="B25" s="379" t="s">
        <v>447</v>
      </c>
      <c r="C25" s="144" t="s">
        <v>448</v>
      </c>
      <c r="D25" s="88">
        <f t="shared" si="0"/>
        <v>3</v>
      </c>
      <c r="E25" s="88">
        <f t="shared" si="1"/>
        <v>2</v>
      </c>
      <c r="F25" s="180">
        <f t="shared" ref="F25:F65" si="10">IFERROR(D25-E25,0)</f>
        <v>1</v>
      </c>
      <c r="G25" s="181">
        <f t="shared" si="3"/>
        <v>4.464285714285714E-3</v>
      </c>
      <c r="H25" s="181">
        <f t="shared" ref="H25:H65" si="11">IFERROR(E25/D25,0)</f>
        <v>0.66666666666666663</v>
      </c>
      <c r="I25" s="88">
        <f t="shared" si="5"/>
        <v>947</v>
      </c>
      <c r="J25" s="825">
        <f t="shared" si="6"/>
        <v>2592</v>
      </c>
      <c r="K25" s="826">
        <v>3578</v>
      </c>
      <c r="L25" s="299" t="s">
        <v>410</v>
      </c>
      <c r="M25" s="827">
        <f t="shared" si="7"/>
        <v>1806.5</v>
      </c>
      <c r="N25" s="828">
        <f t="shared" ref="N25:N65" si="12">IFERROR((M25*E25)+(F25*J25),0)</f>
        <v>6205</v>
      </c>
      <c r="O25" s="829">
        <f t="shared" ref="O25:O65" si="13">IFERROR(N25/D25,0)</f>
        <v>2068.3333333333335</v>
      </c>
    </row>
    <row r="26" spans="1:15" x14ac:dyDescent="0.3">
      <c r="A26" s="94" t="s">
        <v>398</v>
      </c>
      <c r="B26" s="379" t="s">
        <v>449</v>
      </c>
      <c r="C26" s="144" t="s">
        <v>450</v>
      </c>
      <c r="D26" s="88">
        <f t="shared" si="0"/>
        <v>33</v>
      </c>
      <c r="E26" s="88">
        <f t="shared" si="1"/>
        <v>31</v>
      </c>
      <c r="F26" s="180">
        <f t="shared" si="10"/>
        <v>2</v>
      </c>
      <c r="G26" s="181">
        <f t="shared" si="3"/>
        <v>4.9107142857142856E-2</v>
      </c>
      <c r="H26" s="181">
        <f t="shared" si="11"/>
        <v>0.93939393939393945</v>
      </c>
      <c r="I26" s="88">
        <f t="shared" si="5"/>
        <v>1029</v>
      </c>
      <c r="J26" s="825">
        <f t="shared" si="6"/>
        <v>2417.6666666666665</v>
      </c>
      <c r="K26" s="826">
        <v>3578</v>
      </c>
      <c r="L26" s="299" t="s">
        <v>410</v>
      </c>
      <c r="M26" s="827">
        <f t="shared" si="7"/>
        <v>1936.3870967741937</v>
      </c>
      <c r="N26" s="828">
        <f t="shared" si="12"/>
        <v>64863.333333333336</v>
      </c>
      <c r="O26" s="829">
        <f t="shared" si="13"/>
        <v>1965.5555555555557</v>
      </c>
    </row>
    <row r="27" spans="1:15" x14ac:dyDescent="0.3">
      <c r="A27" s="94" t="s">
        <v>398</v>
      </c>
      <c r="B27" s="379" t="s">
        <v>451</v>
      </c>
      <c r="C27" s="144" t="s">
        <v>452</v>
      </c>
      <c r="D27" s="88">
        <f t="shared" si="0"/>
        <v>3</v>
      </c>
      <c r="E27" s="88">
        <f t="shared" si="1"/>
        <v>2</v>
      </c>
      <c r="F27" s="180">
        <f t="shared" si="10"/>
        <v>1</v>
      </c>
      <c r="G27" s="181">
        <f t="shared" si="3"/>
        <v>4.464285714285714E-3</v>
      </c>
      <c r="H27" s="181">
        <f t="shared" si="11"/>
        <v>0.66666666666666663</v>
      </c>
      <c r="I27" s="88">
        <f t="shared" si="5"/>
        <v>1029</v>
      </c>
      <c r="J27" s="825">
        <f t="shared" si="6"/>
        <v>2331.3333333333335</v>
      </c>
      <c r="K27" s="826">
        <v>3578</v>
      </c>
      <c r="L27" s="299" t="s">
        <v>410</v>
      </c>
      <c r="M27" s="827">
        <f t="shared" si="7"/>
        <v>1988.5</v>
      </c>
      <c r="N27" s="828">
        <f t="shared" si="12"/>
        <v>6308.3333333333339</v>
      </c>
      <c r="O27" s="829">
        <f t="shared" si="13"/>
        <v>2102.7777777777778</v>
      </c>
    </row>
    <row r="28" spans="1:15" x14ac:dyDescent="0.3">
      <c r="A28" s="94" t="s">
        <v>398</v>
      </c>
      <c r="B28" s="379" t="s">
        <v>453</v>
      </c>
      <c r="C28" s="144" t="s">
        <v>454</v>
      </c>
      <c r="D28" s="88">
        <f t="shared" si="0"/>
        <v>36</v>
      </c>
      <c r="E28" s="88">
        <f t="shared" si="1"/>
        <v>30</v>
      </c>
      <c r="F28" s="180">
        <f t="shared" si="10"/>
        <v>6</v>
      </c>
      <c r="G28" s="181">
        <f t="shared" si="3"/>
        <v>5.3571428571428568E-2</v>
      </c>
      <c r="H28" s="181">
        <f t="shared" si="11"/>
        <v>0.83333333333333337</v>
      </c>
      <c r="I28" s="88">
        <f t="shared" si="5"/>
        <v>1078</v>
      </c>
      <c r="J28" s="825">
        <f t="shared" si="6"/>
        <v>2358</v>
      </c>
      <c r="K28" s="826">
        <v>3578</v>
      </c>
      <c r="L28" s="299" t="s">
        <v>410</v>
      </c>
      <c r="M28" s="827">
        <f t="shared" si="7"/>
        <v>1936.8333333333333</v>
      </c>
      <c r="N28" s="828">
        <f t="shared" si="12"/>
        <v>72253</v>
      </c>
      <c r="O28" s="829">
        <f t="shared" si="13"/>
        <v>2007.0277777777778</v>
      </c>
    </row>
    <row r="29" spans="1:15" x14ac:dyDescent="0.3">
      <c r="A29" s="94" t="s">
        <v>399</v>
      </c>
      <c r="B29" s="379" t="s">
        <v>455</v>
      </c>
      <c r="C29" s="144" t="s">
        <v>456</v>
      </c>
      <c r="D29" s="88">
        <f t="shared" si="0"/>
        <v>2</v>
      </c>
      <c r="E29" s="88">
        <f t="shared" si="1"/>
        <v>2</v>
      </c>
      <c r="F29" s="180">
        <f t="shared" si="10"/>
        <v>0</v>
      </c>
      <c r="G29" s="181">
        <f t="shared" si="3"/>
        <v>2.976190476190476E-3</v>
      </c>
      <c r="H29" s="181">
        <f t="shared" si="11"/>
        <v>1</v>
      </c>
      <c r="I29" s="88">
        <f t="shared" si="5"/>
        <v>1189</v>
      </c>
      <c r="J29" s="825">
        <f t="shared" si="6"/>
        <v>2560</v>
      </c>
      <c r="K29" s="826">
        <v>3578</v>
      </c>
      <c r="L29" s="299" t="s">
        <v>410</v>
      </c>
      <c r="M29" s="827">
        <f t="shared" si="7"/>
        <v>2023</v>
      </c>
      <c r="N29" s="828">
        <f t="shared" si="12"/>
        <v>4046</v>
      </c>
      <c r="O29" s="829">
        <f t="shared" si="13"/>
        <v>2023</v>
      </c>
    </row>
    <row r="30" spans="1:15" x14ac:dyDescent="0.3">
      <c r="A30" s="94" t="s">
        <v>399</v>
      </c>
      <c r="B30" s="379" t="s">
        <v>457</v>
      </c>
      <c r="C30" s="144" t="s">
        <v>458</v>
      </c>
      <c r="D30" s="88">
        <f t="shared" si="0"/>
        <v>1</v>
      </c>
      <c r="E30" s="88">
        <f t="shared" si="1"/>
        <v>1</v>
      </c>
      <c r="F30" s="180">
        <f t="shared" si="10"/>
        <v>0</v>
      </c>
      <c r="G30" s="181">
        <f t="shared" si="3"/>
        <v>1.488095238095238E-3</v>
      </c>
      <c r="H30" s="181">
        <f t="shared" si="11"/>
        <v>1</v>
      </c>
      <c r="I30" s="88">
        <f t="shared" si="5"/>
        <v>1347</v>
      </c>
      <c r="J30" s="825">
        <f t="shared" si="6"/>
        <v>2924</v>
      </c>
      <c r="K30" s="826">
        <v>3578</v>
      </c>
      <c r="L30" s="299" t="s">
        <v>410</v>
      </c>
      <c r="M30" s="827">
        <f t="shared" si="7"/>
        <v>2127</v>
      </c>
      <c r="N30" s="828">
        <f t="shared" si="12"/>
        <v>2127</v>
      </c>
      <c r="O30" s="829">
        <f t="shared" si="13"/>
        <v>2127</v>
      </c>
    </row>
    <row r="31" spans="1:15" x14ac:dyDescent="0.3">
      <c r="A31" s="94" t="s">
        <v>399</v>
      </c>
      <c r="B31" s="379" t="s">
        <v>457</v>
      </c>
      <c r="C31" s="144" t="s">
        <v>459</v>
      </c>
      <c r="D31" s="88">
        <f t="shared" si="0"/>
        <v>1</v>
      </c>
      <c r="E31" s="88">
        <f t="shared" si="1"/>
        <v>1</v>
      </c>
      <c r="F31" s="180">
        <f t="shared" si="10"/>
        <v>0</v>
      </c>
      <c r="G31" s="181">
        <f t="shared" si="3"/>
        <v>1.488095238095238E-3</v>
      </c>
      <c r="H31" s="181">
        <f t="shared" si="11"/>
        <v>1</v>
      </c>
      <c r="I31" s="88">
        <f t="shared" si="5"/>
        <v>1347</v>
      </c>
      <c r="J31" s="825">
        <f t="shared" si="6"/>
        <v>2923</v>
      </c>
      <c r="K31" s="826">
        <v>3578</v>
      </c>
      <c r="L31" s="299" t="s">
        <v>410</v>
      </c>
      <c r="M31" s="827">
        <f t="shared" si="7"/>
        <v>1971</v>
      </c>
      <c r="N31" s="828">
        <f t="shared" si="12"/>
        <v>1971</v>
      </c>
      <c r="O31" s="829">
        <f t="shared" si="13"/>
        <v>1971</v>
      </c>
    </row>
    <row r="32" spans="1:15" x14ac:dyDescent="0.3">
      <c r="A32" s="94" t="s">
        <v>399</v>
      </c>
      <c r="B32" s="379" t="s">
        <v>460</v>
      </c>
      <c r="C32" s="144" t="s">
        <v>461</v>
      </c>
      <c r="D32" s="88">
        <f t="shared" si="0"/>
        <v>4</v>
      </c>
      <c r="E32" s="88">
        <f t="shared" si="1"/>
        <v>2</v>
      </c>
      <c r="F32" s="180">
        <f t="shared" si="10"/>
        <v>2</v>
      </c>
      <c r="G32" s="181">
        <f t="shared" si="3"/>
        <v>5.9523809523809521E-3</v>
      </c>
      <c r="H32" s="181">
        <f t="shared" si="11"/>
        <v>0.5</v>
      </c>
      <c r="I32" s="88">
        <f t="shared" si="5"/>
        <v>1382</v>
      </c>
      <c r="J32" s="825">
        <f t="shared" si="6"/>
        <v>2970</v>
      </c>
      <c r="K32" s="826">
        <v>1633</v>
      </c>
      <c r="L32" s="299" t="s">
        <v>410</v>
      </c>
      <c r="M32" s="827">
        <f t="shared" si="7"/>
        <v>2050.5</v>
      </c>
      <c r="N32" s="828">
        <f t="shared" si="12"/>
        <v>10041</v>
      </c>
      <c r="O32" s="829">
        <f t="shared" si="13"/>
        <v>2510.25</v>
      </c>
    </row>
    <row r="33" spans="1:15" x14ac:dyDescent="0.3">
      <c r="A33" s="94" t="s">
        <v>399</v>
      </c>
      <c r="B33" s="379" t="s">
        <v>462</v>
      </c>
      <c r="C33" s="144" t="s">
        <v>463</v>
      </c>
      <c r="D33" s="88">
        <f t="shared" si="0"/>
        <v>2</v>
      </c>
      <c r="E33" s="88">
        <f t="shared" si="1"/>
        <v>2</v>
      </c>
      <c r="F33" s="180">
        <f t="shared" si="10"/>
        <v>0</v>
      </c>
      <c r="G33" s="181">
        <f t="shared" si="3"/>
        <v>2.976190476190476E-3</v>
      </c>
      <c r="H33" s="181">
        <f t="shared" si="11"/>
        <v>1</v>
      </c>
      <c r="I33" s="88">
        <f t="shared" si="5"/>
        <v>1421</v>
      </c>
      <c r="J33" s="825">
        <f t="shared" si="6"/>
        <v>3010</v>
      </c>
      <c r="K33" s="826">
        <v>1633</v>
      </c>
      <c r="L33" s="299" t="s">
        <v>410</v>
      </c>
      <c r="M33" s="827">
        <f t="shared" si="7"/>
        <v>2085</v>
      </c>
      <c r="N33" s="828">
        <f t="shared" si="12"/>
        <v>4170</v>
      </c>
      <c r="O33" s="829">
        <f t="shared" si="13"/>
        <v>2085</v>
      </c>
    </row>
    <row r="34" spans="1:15" x14ac:dyDescent="0.3">
      <c r="A34" s="94" t="s">
        <v>399</v>
      </c>
      <c r="B34" s="379" t="s">
        <v>464</v>
      </c>
      <c r="C34" s="144" t="s">
        <v>465</v>
      </c>
      <c r="D34" s="88">
        <f t="shared" si="0"/>
        <v>4</v>
      </c>
      <c r="E34" s="88">
        <f t="shared" si="1"/>
        <v>3</v>
      </c>
      <c r="F34" s="180">
        <f t="shared" si="10"/>
        <v>1</v>
      </c>
      <c r="G34" s="181">
        <f t="shared" si="3"/>
        <v>5.9523809523809521E-3</v>
      </c>
      <c r="H34" s="181">
        <f t="shared" si="11"/>
        <v>0.75</v>
      </c>
      <c r="I34" s="88">
        <f t="shared" si="5"/>
        <v>1449</v>
      </c>
      <c r="J34" s="825">
        <f t="shared" si="6"/>
        <v>3205</v>
      </c>
      <c r="K34" s="826">
        <v>1633</v>
      </c>
      <c r="L34" s="299" t="s">
        <v>410</v>
      </c>
      <c r="M34" s="827">
        <f t="shared" si="7"/>
        <v>2245</v>
      </c>
      <c r="N34" s="828">
        <f t="shared" si="12"/>
        <v>9940</v>
      </c>
      <c r="O34" s="829">
        <f t="shared" si="13"/>
        <v>2485</v>
      </c>
    </row>
    <row r="35" spans="1:15" x14ac:dyDescent="0.3">
      <c r="A35" s="94" t="s">
        <v>399</v>
      </c>
      <c r="B35" s="379" t="s">
        <v>466</v>
      </c>
      <c r="C35" s="144" t="s">
        <v>467</v>
      </c>
      <c r="D35" s="88">
        <f t="shared" si="0"/>
        <v>2</v>
      </c>
      <c r="E35" s="88">
        <f t="shared" si="1"/>
        <v>1</v>
      </c>
      <c r="F35" s="180">
        <f t="shared" si="10"/>
        <v>1</v>
      </c>
      <c r="G35" s="181">
        <f t="shared" si="3"/>
        <v>2.976190476190476E-3</v>
      </c>
      <c r="H35" s="181">
        <f t="shared" si="11"/>
        <v>0.5</v>
      </c>
      <c r="I35" s="88">
        <f t="shared" si="5"/>
        <v>1480</v>
      </c>
      <c r="J35" s="825">
        <f t="shared" si="6"/>
        <v>3082</v>
      </c>
      <c r="K35" s="826">
        <v>1633</v>
      </c>
      <c r="L35" s="299" t="s">
        <v>410</v>
      </c>
      <c r="M35" s="827">
        <f t="shared" si="7"/>
        <v>2343</v>
      </c>
      <c r="N35" s="828">
        <f t="shared" si="12"/>
        <v>5425</v>
      </c>
      <c r="O35" s="829">
        <f t="shared" si="13"/>
        <v>2712.5</v>
      </c>
    </row>
    <row r="36" spans="1:15" x14ac:dyDescent="0.3">
      <c r="A36" s="94" t="s">
        <v>399</v>
      </c>
      <c r="B36" s="379" t="s">
        <v>468</v>
      </c>
      <c r="C36" s="144" t="s">
        <v>469</v>
      </c>
      <c r="D36" s="88">
        <f t="shared" si="0"/>
        <v>2</v>
      </c>
      <c r="E36" s="88">
        <f t="shared" si="1"/>
        <v>1</v>
      </c>
      <c r="F36" s="180">
        <f t="shared" si="10"/>
        <v>1</v>
      </c>
      <c r="G36" s="181">
        <f t="shared" si="3"/>
        <v>2.976190476190476E-3</v>
      </c>
      <c r="H36" s="181">
        <f t="shared" si="11"/>
        <v>0.5</v>
      </c>
      <c r="I36" s="88">
        <f t="shared" si="5"/>
        <v>1510</v>
      </c>
      <c r="J36" s="825">
        <f t="shared" si="6"/>
        <v>3010</v>
      </c>
      <c r="K36" s="826">
        <v>1633</v>
      </c>
      <c r="L36" s="299" t="s">
        <v>410</v>
      </c>
      <c r="M36" s="827">
        <f t="shared" si="7"/>
        <v>2357</v>
      </c>
      <c r="N36" s="828">
        <f t="shared" si="12"/>
        <v>5367</v>
      </c>
      <c r="O36" s="829">
        <f t="shared" si="13"/>
        <v>2683.5</v>
      </c>
    </row>
    <row r="37" spans="1:15" x14ac:dyDescent="0.3">
      <c r="A37" s="94"/>
      <c r="B37" s="379"/>
      <c r="C37" s="792" t="s">
        <v>401</v>
      </c>
      <c r="D37" s="793"/>
      <c r="E37" s="793"/>
      <c r="F37" s="793"/>
      <c r="G37" s="793"/>
      <c r="H37" s="793"/>
      <c r="I37" s="793"/>
      <c r="J37" s="794"/>
      <c r="K37" s="793"/>
      <c r="L37" s="793"/>
      <c r="M37" s="792"/>
      <c r="N37" s="793"/>
      <c r="O37" s="794"/>
    </row>
    <row r="38" spans="1:15" x14ac:dyDescent="0.3">
      <c r="A38" s="94" t="s">
        <v>396</v>
      </c>
      <c r="B38" s="379" t="s">
        <v>415</v>
      </c>
      <c r="C38" s="144" t="s">
        <v>470</v>
      </c>
      <c r="D38" s="88">
        <f t="shared" ref="D38:D66" si="14">IF(C38="","",COUNTIF($D$140:$D$1075,"="&amp;C38))</f>
        <v>20</v>
      </c>
      <c r="E38" s="88">
        <f t="shared" ref="E38:E66" si="15">IF(C38="","",COUNTIF($I$140:$I$1075,"="&amp;C38))</f>
        <v>20</v>
      </c>
      <c r="F38" s="180">
        <f t="shared" si="10"/>
        <v>0</v>
      </c>
      <c r="G38" s="181">
        <f t="shared" ref="G38:G66" si="16">IFERROR(D38/$D$67,0)</f>
        <v>2.976190476190476E-2</v>
      </c>
      <c r="H38" s="181">
        <f t="shared" si="11"/>
        <v>1</v>
      </c>
      <c r="I38" s="88">
        <f t="shared" ref="I38:I66" si="17">IFERROR(SUMIF($D$140:$D$1075,"="&amp;C38,$E$140:$E$1075)/D38,0)</f>
        <v>546</v>
      </c>
      <c r="J38" s="825">
        <f t="shared" ref="J38:J66" si="18">IFERROR(SUMIF($D$140:$D$1075,"="&amp;C38,$G$140:$G$1075)/D38,0)</f>
        <v>1378.25</v>
      </c>
      <c r="K38" s="826">
        <v>1968</v>
      </c>
      <c r="L38" s="299" t="s">
        <v>410</v>
      </c>
      <c r="M38" s="827">
        <f t="shared" ref="M38:M66" si="19">IFERROR(SUMIF($D$140:$D$1075,"="&amp;C38,$H$140:$H$1075)/E38,0)</f>
        <v>1245.9000000000001</v>
      </c>
      <c r="N38" s="828">
        <f t="shared" si="12"/>
        <v>24918</v>
      </c>
      <c r="O38" s="829">
        <f t="shared" si="13"/>
        <v>1245.9000000000001</v>
      </c>
    </row>
    <row r="39" spans="1:15" x14ac:dyDescent="0.3">
      <c r="A39" s="94" t="s">
        <v>396</v>
      </c>
      <c r="B39" s="379" t="s">
        <v>417</v>
      </c>
      <c r="C39" s="144" t="s">
        <v>471</v>
      </c>
      <c r="D39" s="88">
        <f t="shared" si="14"/>
        <v>3</v>
      </c>
      <c r="E39" s="88">
        <f t="shared" si="15"/>
        <v>3</v>
      </c>
      <c r="F39" s="180">
        <f t="shared" si="10"/>
        <v>0</v>
      </c>
      <c r="G39" s="181">
        <f t="shared" si="16"/>
        <v>4.464285714285714E-3</v>
      </c>
      <c r="H39" s="181">
        <f t="shared" si="11"/>
        <v>1</v>
      </c>
      <c r="I39" s="88">
        <f t="shared" si="17"/>
        <v>585</v>
      </c>
      <c r="J39" s="825">
        <f t="shared" si="18"/>
        <v>1532.3333333333333</v>
      </c>
      <c r="K39" s="826">
        <v>1968</v>
      </c>
      <c r="L39" s="299" t="s">
        <v>410</v>
      </c>
      <c r="M39" s="827">
        <f t="shared" si="19"/>
        <v>1181</v>
      </c>
      <c r="N39" s="828">
        <f t="shared" si="12"/>
        <v>3543</v>
      </c>
      <c r="O39" s="829">
        <f t="shared" si="13"/>
        <v>1181</v>
      </c>
    </row>
    <row r="40" spans="1:15" x14ac:dyDescent="0.3">
      <c r="A40" s="94" t="s">
        <v>396</v>
      </c>
      <c r="B40" s="379" t="s">
        <v>419</v>
      </c>
      <c r="C40" s="144" t="s">
        <v>472</v>
      </c>
      <c r="D40" s="88">
        <f t="shared" si="14"/>
        <v>17</v>
      </c>
      <c r="E40" s="88">
        <f t="shared" si="15"/>
        <v>16</v>
      </c>
      <c r="F40" s="180">
        <f t="shared" si="10"/>
        <v>1</v>
      </c>
      <c r="G40" s="181">
        <f t="shared" si="16"/>
        <v>2.5297619047619048E-2</v>
      </c>
      <c r="H40" s="181">
        <f t="shared" si="11"/>
        <v>0.94117647058823528</v>
      </c>
      <c r="I40" s="88">
        <f t="shared" si="17"/>
        <v>587</v>
      </c>
      <c r="J40" s="825">
        <f t="shared" si="18"/>
        <v>1599.1176470588234</v>
      </c>
      <c r="K40" s="826">
        <v>1968</v>
      </c>
      <c r="L40" s="299" t="s">
        <v>410</v>
      </c>
      <c r="M40" s="827">
        <f t="shared" si="19"/>
        <v>1327.6875</v>
      </c>
      <c r="N40" s="828">
        <f t="shared" si="12"/>
        <v>22842.117647058825</v>
      </c>
      <c r="O40" s="829">
        <f t="shared" si="13"/>
        <v>1343.6539792387543</v>
      </c>
    </row>
    <row r="41" spans="1:15" x14ac:dyDescent="0.3">
      <c r="A41" s="94" t="s">
        <v>396</v>
      </c>
      <c r="B41" s="379" t="s">
        <v>421</v>
      </c>
      <c r="C41" s="144" t="s">
        <v>473</v>
      </c>
      <c r="D41" s="88">
        <f t="shared" si="14"/>
        <v>20</v>
      </c>
      <c r="E41" s="88">
        <f t="shared" si="15"/>
        <v>17</v>
      </c>
      <c r="F41" s="180">
        <f t="shared" si="10"/>
        <v>3</v>
      </c>
      <c r="G41" s="181">
        <f t="shared" si="16"/>
        <v>2.976190476190476E-2</v>
      </c>
      <c r="H41" s="181">
        <f t="shared" si="11"/>
        <v>0.85</v>
      </c>
      <c r="I41" s="88">
        <f t="shared" si="17"/>
        <v>618</v>
      </c>
      <c r="J41" s="825">
        <f t="shared" si="18"/>
        <v>1660</v>
      </c>
      <c r="K41" s="826">
        <v>1968</v>
      </c>
      <c r="L41" s="299" t="s">
        <v>410</v>
      </c>
      <c r="M41" s="827">
        <f t="shared" si="19"/>
        <v>1315.4117647058824</v>
      </c>
      <c r="N41" s="828">
        <f t="shared" si="12"/>
        <v>27342</v>
      </c>
      <c r="O41" s="829">
        <f t="shared" si="13"/>
        <v>1367.1</v>
      </c>
    </row>
    <row r="42" spans="1:15" x14ac:dyDescent="0.3">
      <c r="A42" s="94" t="s">
        <v>396</v>
      </c>
      <c r="B42" s="379" t="s">
        <v>423</v>
      </c>
      <c r="C42" s="144" t="s">
        <v>474</v>
      </c>
      <c r="D42" s="88">
        <f t="shared" si="14"/>
        <v>20</v>
      </c>
      <c r="E42" s="88">
        <f t="shared" si="15"/>
        <v>16</v>
      </c>
      <c r="F42" s="180">
        <f t="shared" si="10"/>
        <v>4</v>
      </c>
      <c r="G42" s="181">
        <f t="shared" si="16"/>
        <v>2.976190476190476E-2</v>
      </c>
      <c r="H42" s="181">
        <f t="shared" si="11"/>
        <v>0.8</v>
      </c>
      <c r="I42" s="88">
        <f t="shared" si="17"/>
        <v>664</v>
      </c>
      <c r="J42" s="825">
        <f t="shared" si="18"/>
        <v>1581.75</v>
      </c>
      <c r="K42" s="826">
        <v>1968</v>
      </c>
      <c r="L42" s="299" t="s">
        <v>410</v>
      </c>
      <c r="M42" s="827">
        <f t="shared" si="19"/>
        <v>1259</v>
      </c>
      <c r="N42" s="828">
        <f t="shared" si="12"/>
        <v>26471</v>
      </c>
      <c r="O42" s="829">
        <f t="shared" si="13"/>
        <v>1323.55</v>
      </c>
    </row>
    <row r="43" spans="1:15" x14ac:dyDescent="0.3">
      <c r="A43" s="94" t="s">
        <v>397</v>
      </c>
      <c r="B43" s="379" t="s">
        <v>425</v>
      </c>
      <c r="C43" s="144" t="s">
        <v>475</v>
      </c>
      <c r="D43" s="88">
        <f t="shared" si="14"/>
        <v>20</v>
      </c>
      <c r="E43" s="88">
        <f t="shared" si="15"/>
        <v>20</v>
      </c>
      <c r="F43" s="180">
        <f t="shared" si="10"/>
        <v>0</v>
      </c>
      <c r="G43" s="181">
        <f t="shared" si="16"/>
        <v>2.976190476190476E-2</v>
      </c>
      <c r="H43" s="181">
        <f t="shared" si="11"/>
        <v>1</v>
      </c>
      <c r="I43" s="88">
        <f t="shared" si="17"/>
        <v>593</v>
      </c>
      <c r="J43" s="825">
        <f t="shared" si="18"/>
        <v>1478.25</v>
      </c>
      <c r="K43" s="826">
        <v>1968</v>
      </c>
      <c r="L43" s="299" t="s">
        <v>410</v>
      </c>
      <c r="M43" s="827">
        <f t="shared" si="19"/>
        <v>1325.7</v>
      </c>
      <c r="N43" s="828">
        <f t="shared" si="12"/>
        <v>26514</v>
      </c>
      <c r="O43" s="829">
        <f t="shared" si="13"/>
        <v>1325.7</v>
      </c>
    </row>
    <row r="44" spans="1:15" x14ac:dyDescent="0.3">
      <c r="A44" s="94" t="s">
        <v>397</v>
      </c>
      <c r="B44" s="379" t="s">
        <v>427</v>
      </c>
      <c r="C44" s="144" t="s">
        <v>476</v>
      </c>
      <c r="D44" s="88">
        <f t="shared" si="14"/>
        <v>19</v>
      </c>
      <c r="E44" s="88">
        <f t="shared" si="15"/>
        <v>14</v>
      </c>
      <c r="F44" s="180">
        <f t="shared" si="10"/>
        <v>5</v>
      </c>
      <c r="G44" s="181">
        <f t="shared" si="16"/>
        <v>2.8273809523809524E-2</v>
      </c>
      <c r="H44" s="181">
        <f t="shared" si="11"/>
        <v>0.73684210526315785</v>
      </c>
      <c r="I44" s="88">
        <f t="shared" si="17"/>
        <v>657</v>
      </c>
      <c r="J44" s="825">
        <f t="shared" si="18"/>
        <v>1551.3157894736842</v>
      </c>
      <c r="K44" s="826">
        <v>1968</v>
      </c>
      <c r="L44" s="299" t="s">
        <v>410</v>
      </c>
      <c r="M44" s="827">
        <f t="shared" si="19"/>
        <v>1391.8571428571429</v>
      </c>
      <c r="N44" s="828">
        <f t="shared" si="12"/>
        <v>27242.57894736842</v>
      </c>
      <c r="O44" s="829">
        <f t="shared" si="13"/>
        <v>1433.819944598338</v>
      </c>
    </row>
    <row r="45" spans="1:15" x14ac:dyDescent="0.3">
      <c r="A45" s="94" t="s">
        <v>397</v>
      </c>
      <c r="B45" s="379" t="s">
        <v>429</v>
      </c>
      <c r="C45" s="144" t="s">
        <v>477</v>
      </c>
      <c r="D45" s="88">
        <f t="shared" si="14"/>
        <v>39</v>
      </c>
      <c r="E45" s="88">
        <f t="shared" si="15"/>
        <v>36</v>
      </c>
      <c r="F45" s="180">
        <f t="shared" si="10"/>
        <v>3</v>
      </c>
      <c r="G45" s="181">
        <f t="shared" si="16"/>
        <v>5.8035714285714288E-2</v>
      </c>
      <c r="H45" s="181">
        <f t="shared" si="11"/>
        <v>0.92307692307692313</v>
      </c>
      <c r="I45" s="88">
        <f t="shared" si="17"/>
        <v>678</v>
      </c>
      <c r="J45" s="825">
        <f t="shared" si="18"/>
        <v>1779.2820512820513</v>
      </c>
      <c r="K45" s="826">
        <v>1968</v>
      </c>
      <c r="L45" s="299" t="s">
        <v>410</v>
      </c>
      <c r="M45" s="827">
        <f t="shared" si="19"/>
        <v>1499.8055555555557</v>
      </c>
      <c r="N45" s="828">
        <f t="shared" si="12"/>
        <v>59330.846153846156</v>
      </c>
      <c r="O45" s="829">
        <f t="shared" si="13"/>
        <v>1521.3037475345168</v>
      </c>
    </row>
    <row r="46" spans="1:15" x14ac:dyDescent="0.3">
      <c r="A46" s="94" t="s">
        <v>397</v>
      </c>
      <c r="B46" s="379" t="s">
        <v>431</v>
      </c>
      <c r="C46" s="144" t="s">
        <v>478</v>
      </c>
      <c r="D46" s="88">
        <f t="shared" si="14"/>
        <v>17</v>
      </c>
      <c r="E46" s="88">
        <f t="shared" si="15"/>
        <v>16</v>
      </c>
      <c r="F46" s="180">
        <f t="shared" si="10"/>
        <v>1</v>
      </c>
      <c r="G46" s="181">
        <f t="shared" si="16"/>
        <v>2.5297619047619048E-2</v>
      </c>
      <c r="H46" s="181">
        <f t="shared" si="11"/>
        <v>0.94117647058823528</v>
      </c>
      <c r="I46" s="88">
        <f t="shared" si="17"/>
        <v>694</v>
      </c>
      <c r="J46" s="825">
        <f t="shared" si="18"/>
        <v>1804.1176470588234</v>
      </c>
      <c r="K46" s="826">
        <v>1968</v>
      </c>
      <c r="L46" s="299" t="s">
        <v>410</v>
      </c>
      <c r="M46" s="827">
        <f t="shared" si="19"/>
        <v>1718.4375</v>
      </c>
      <c r="N46" s="828">
        <f t="shared" si="12"/>
        <v>29299.117647058825</v>
      </c>
      <c r="O46" s="829">
        <f t="shared" si="13"/>
        <v>1723.4775086505192</v>
      </c>
    </row>
    <row r="47" spans="1:15" x14ac:dyDescent="0.3">
      <c r="A47" s="94" t="s">
        <v>397</v>
      </c>
      <c r="B47" s="379" t="s">
        <v>433</v>
      </c>
      <c r="C47" s="144" t="s">
        <v>479</v>
      </c>
      <c r="D47" s="88">
        <f t="shared" si="14"/>
        <v>3</v>
      </c>
      <c r="E47" s="88">
        <f t="shared" si="15"/>
        <v>2</v>
      </c>
      <c r="F47" s="180">
        <f t="shared" si="10"/>
        <v>1</v>
      </c>
      <c r="G47" s="181">
        <f t="shared" si="16"/>
        <v>4.464285714285714E-3</v>
      </c>
      <c r="H47" s="181">
        <f t="shared" si="11"/>
        <v>0.66666666666666663</v>
      </c>
      <c r="I47" s="88">
        <f t="shared" si="17"/>
        <v>694</v>
      </c>
      <c r="J47" s="825">
        <f t="shared" si="18"/>
        <v>1736.3333333333333</v>
      </c>
      <c r="K47" s="826">
        <v>1968</v>
      </c>
      <c r="L47" s="299" t="s">
        <v>410</v>
      </c>
      <c r="M47" s="827">
        <f t="shared" si="19"/>
        <v>1482.5</v>
      </c>
      <c r="N47" s="828">
        <f t="shared" si="12"/>
        <v>4701.333333333333</v>
      </c>
      <c r="O47" s="829">
        <f t="shared" si="13"/>
        <v>1567.1111111111111</v>
      </c>
    </row>
    <row r="48" spans="1:15" x14ac:dyDescent="0.3">
      <c r="A48" s="94" t="s">
        <v>397</v>
      </c>
      <c r="B48" s="379" t="s">
        <v>435</v>
      </c>
      <c r="C48" s="144" t="s">
        <v>480</v>
      </c>
      <c r="D48" s="88">
        <f t="shared" si="14"/>
        <v>20</v>
      </c>
      <c r="E48" s="88">
        <f t="shared" si="15"/>
        <v>19</v>
      </c>
      <c r="F48" s="180">
        <f t="shared" si="10"/>
        <v>1</v>
      </c>
      <c r="G48" s="181">
        <f t="shared" si="16"/>
        <v>2.976190476190476E-2</v>
      </c>
      <c r="H48" s="181">
        <f t="shared" si="11"/>
        <v>0.95</v>
      </c>
      <c r="I48" s="88">
        <f t="shared" si="17"/>
        <v>725</v>
      </c>
      <c r="J48" s="825">
        <f t="shared" si="18"/>
        <v>1844</v>
      </c>
      <c r="K48" s="826">
        <v>1968</v>
      </c>
      <c r="L48" s="299" t="s">
        <v>410</v>
      </c>
      <c r="M48" s="827">
        <f t="shared" si="19"/>
        <v>1628.4736842105262</v>
      </c>
      <c r="N48" s="828">
        <f t="shared" si="12"/>
        <v>32785</v>
      </c>
      <c r="O48" s="829">
        <f t="shared" si="13"/>
        <v>1639.25</v>
      </c>
    </row>
    <row r="49" spans="1:15" x14ac:dyDescent="0.3">
      <c r="A49" s="94" t="s">
        <v>397</v>
      </c>
      <c r="B49" s="379" t="s">
        <v>437</v>
      </c>
      <c r="C49" s="144" t="s">
        <v>481</v>
      </c>
      <c r="D49" s="88">
        <f t="shared" si="14"/>
        <v>1</v>
      </c>
      <c r="E49" s="88">
        <f t="shared" si="15"/>
        <v>1</v>
      </c>
      <c r="F49" s="180">
        <f t="shared" si="10"/>
        <v>0</v>
      </c>
      <c r="G49" s="181">
        <f t="shared" si="16"/>
        <v>1.488095238095238E-3</v>
      </c>
      <c r="H49" s="181">
        <f t="shared" si="11"/>
        <v>1</v>
      </c>
      <c r="I49" s="88">
        <f t="shared" si="17"/>
        <v>754</v>
      </c>
      <c r="J49" s="825">
        <f t="shared" si="18"/>
        <v>2250</v>
      </c>
      <c r="K49" s="826">
        <v>1968</v>
      </c>
      <c r="L49" s="299" t="s">
        <v>410</v>
      </c>
      <c r="M49" s="827">
        <f t="shared" si="19"/>
        <v>1632</v>
      </c>
      <c r="N49" s="828">
        <f t="shared" si="12"/>
        <v>1632</v>
      </c>
      <c r="O49" s="829">
        <f t="shared" si="13"/>
        <v>1632</v>
      </c>
    </row>
    <row r="50" spans="1:15" x14ac:dyDescent="0.3">
      <c r="A50" s="94" t="s">
        <v>397</v>
      </c>
      <c r="B50" s="379" t="s">
        <v>439</v>
      </c>
      <c r="C50" s="144" t="s">
        <v>482</v>
      </c>
      <c r="D50" s="88">
        <f t="shared" si="14"/>
        <v>20</v>
      </c>
      <c r="E50" s="88">
        <f t="shared" si="15"/>
        <v>19</v>
      </c>
      <c r="F50" s="180">
        <f t="shared" si="10"/>
        <v>1</v>
      </c>
      <c r="G50" s="181">
        <f t="shared" si="16"/>
        <v>2.976190476190476E-2</v>
      </c>
      <c r="H50" s="181">
        <f t="shared" si="11"/>
        <v>0.95</v>
      </c>
      <c r="I50" s="88">
        <f t="shared" si="17"/>
        <v>763</v>
      </c>
      <c r="J50" s="825">
        <f t="shared" si="18"/>
        <v>1715.75</v>
      </c>
      <c r="K50" s="826">
        <v>2669</v>
      </c>
      <c r="L50" s="299" t="s">
        <v>410</v>
      </c>
      <c r="M50" s="827">
        <f t="shared" si="19"/>
        <v>1472.0526315789473</v>
      </c>
      <c r="N50" s="828">
        <f t="shared" si="12"/>
        <v>29684.75</v>
      </c>
      <c r="O50" s="829">
        <f t="shared" si="13"/>
        <v>1484.2375</v>
      </c>
    </row>
    <row r="51" spans="1:15" x14ac:dyDescent="0.3">
      <c r="A51" s="94" t="s">
        <v>397</v>
      </c>
      <c r="B51" s="379" t="s">
        <v>441</v>
      </c>
      <c r="C51" s="144" t="s">
        <v>483</v>
      </c>
      <c r="D51" s="88">
        <f t="shared" si="14"/>
        <v>1</v>
      </c>
      <c r="E51" s="88">
        <f t="shared" si="15"/>
        <v>1</v>
      </c>
      <c r="F51" s="180">
        <f t="shared" si="10"/>
        <v>0</v>
      </c>
      <c r="G51" s="181">
        <f t="shared" si="16"/>
        <v>1.488095238095238E-3</v>
      </c>
      <c r="H51" s="181">
        <f t="shared" si="11"/>
        <v>1</v>
      </c>
      <c r="I51" s="88">
        <f t="shared" si="17"/>
        <v>770</v>
      </c>
      <c r="J51" s="825">
        <f t="shared" si="18"/>
        <v>2400</v>
      </c>
      <c r="K51" s="826">
        <v>2669</v>
      </c>
      <c r="L51" s="299" t="s">
        <v>410</v>
      </c>
      <c r="M51" s="827">
        <f t="shared" si="19"/>
        <v>1896</v>
      </c>
      <c r="N51" s="828">
        <f t="shared" si="12"/>
        <v>1896</v>
      </c>
      <c r="O51" s="829">
        <f t="shared" si="13"/>
        <v>1896</v>
      </c>
    </row>
    <row r="52" spans="1:15" x14ac:dyDescent="0.3">
      <c r="A52" s="94" t="s">
        <v>397</v>
      </c>
      <c r="B52" s="379" t="s">
        <v>443</v>
      </c>
      <c r="C52" s="144" t="s">
        <v>484</v>
      </c>
      <c r="D52" s="88">
        <f t="shared" si="14"/>
        <v>20</v>
      </c>
      <c r="E52" s="88">
        <f t="shared" si="15"/>
        <v>20</v>
      </c>
      <c r="F52" s="180">
        <f t="shared" si="10"/>
        <v>0</v>
      </c>
      <c r="G52" s="181">
        <f t="shared" si="16"/>
        <v>2.976190476190476E-2</v>
      </c>
      <c r="H52" s="181">
        <f t="shared" si="11"/>
        <v>1</v>
      </c>
      <c r="I52" s="88">
        <f t="shared" si="17"/>
        <v>785</v>
      </c>
      <c r="J52" s="825">
        <f t="shared" si="18"/>
        <v>1775.75</v>
      </c>
      <c r="K52" s="826">
        <v>2669</v>
      </c>
      <c r="L52" s="299" t="s">
        <v>410</v>
      </c>
      <c r="M52" s="827">
        <f t="shared" si="19"/>
        <v>1472.55</v>
      </c>
      <c r="N52" s="828">
        <f t="shared" si="12"/>
        <v>29451</v>
      </c>
      <c r="O52" s="829">
        <f t="shared" si="13"/>
        <v>1472.55</v>
      </c>
    </row>
    <row r="53" spans="1:15" x14ac:dyDescent="0.3">
      <c r="A53" s="94" t="s">
        <v>397</v>
      </c>
      <c r="B53" s="379" t="s">
        <v>445</v>
      </c>
      <c r="C53" s="144" t="s">
        <v>485</v>
      </c>
      <c r="D53" s="88">
        <f t="shared" si="14"/>
        <v>3</v>
      </c>
      <c r="E53" s="88">
        <f t="shared" si="15"/>
        <v>3</v>
      </c>
      <c r="F53" s="180">
        <f t="shared" si="10"/>
        <v>0</v>
      </c>
      <c r="G53" s="181">
        <f t="shared" si="16"/>
        <v>4.464285714285714E-3</v>
      </c>
      <c r="H53" s="181">
        <f t="shared" si="11"/>
        <v>1</v>
      </c>
      <c r="I53" s="88">
        <f t="shared" si="17"/>
        <v>898</v>
      </c>
      <c r="J53" s="825">
        <f t="shared" si="18"/>
        <v>2982</v>
      </c>
      <c r="K53" s="826">
        <v>3578</v>
      </c>
      <c r="L53" s="299" t="s">
        <v>410</v>
      </c>
      <c r="M53" s="827">
        <f t="shared" si="19"/>
        <v>2188.3333333333335</v>
      </c>
      <c r="N53" s="828">
        <f t="shared" si="12"/>
        <v>6565</v>
      </c>
      <c r="O53" s="829">
        <f t="shared" si="13"/>
        <v>2188.3333333333335</v>
      </c>
    </row>
    <row r="54" spans="1:15" x14ac:dyDescent="0.3">
      <c r="A54" s="94" t="s">
        <v>397</v>
      </c>
      <c r="B54" s="379" t="s">
        <v>447</v>
      </c>
      <c r="C54" s="144" t="s">
        <v>486</v>
      </c>
      <c r="D54" s="88">
        <f t="shared" si="14"/>
        <v>3</v>
      </c>
      <c r="E54" s="88">
        <f t="shared" si="15"/>
        <v>3</v>
      </c>
      <c r="F54" s="180">
        <f t="shared" si="10"/>
        <v>0</v>
      </c>
      <c r="G54" s="181">
        <f t="shared" si="16"/>
        <v>4.464285714285714E-3</v>
      </c>
      <c r="H54" s="181">
        <f t="shared" si="11"/>
        <v>1</v>
      </c>
      <c r="I54" s="88">
        <f t="shared" si="17"/>
        <v>947</v>
      </c>
      <c r="J54" s="825">
        <f t="shared" si="18"/>
        <v>2652</v>
      </c>
      <c r="K54" s="826">
        <v>3578</v>
      </c>
      <c r="L54" s="299" t="s">
        <v>410</v>
      </c>
      <c r="M54" s="827">
        <f t="shared" si="19"/>
        <v>2095.6666666666665</v>
      </c>
      <c r="N54" s="828">
        <f t="shared" si="12"/>
        <v>6287</v>
      </c>
      <c r="O54" s="829">
        <f t="shared" si="13"/>
        <v>2095.6666666666665</v>
      </c>
    </row>
    <row r="55" spans="1:15" x14ac:dyDescent="0.3">
      <c r="A55" s="94" t="s">
        <v>398</v>
      </c>
      <c r="B55" s="379" t="s">
        <v>449</v>
      </c>
      <c r="C55" s="144" t="s">
        <v>487</v>
      </c>
      <c r="D55" s="88">
        <f t="shared" si="14"/>
        <v>33</v>
      </c>
      <c r="E55" s="88">
        <f t="shared" si="15"/>
        <v>31</v>
      </c>
      <c r="F55" s="180">
        <f t="shared" si="10"/>
        <v>2</v>
      </c>
      <c r="G55" s="181">
        <f t="shared" si="16"/>
        <v>4.9107142857142856E-2</v>
      </c>
      <c r="H55" s="181">
        <f t="shared" si="11"/>
        <v>0.93939393939393945</v>
      </c>
      <c r="I55" s="88">
        <f t="shared" si="17"/>
        <v>1029</v>
      </c>
      <c r="J55" s="825">
        <f t="shared" si="18"/>
        <v>2644.7272727272725</v>
      </c>
      <c r="K55" s="826">
        <v>3578</v>
      </c>
      <c r="L55" s="299" t="s">
        <v>410</v>
      </c>
      <c r="M55" s="827">
        <f t="shared" si="19"/>
        <v>2117.6451612903224</v>
      </c>
      <c r="N55" s="828">
        <f t="shared" si="12"/>
        <v>70936.454545454544</v>
      </c>
      <c r="O55" s="829">
        <f t="shared" si="13"/>
        <v>2149.5895316804408</v>
      </c>
    </row>
    <row r="56" spans="1:15" x14ac:dyDescent="0.3">
      <c r="A56" s="94" t="s">
        <v>398</v>
      </c>
      <c r="B56" s="379" t="s">
        <v>451</v>
      </c>
      <c r="C56" s="144" t="s">
        <v>488</v>
      </c>
      <c r="D56" s="88">
        <f t="shared" si="14"/>
        <v>3</v>
      </c>
      <c r="E56" s="88">
        <f t="shared" si="15"/>
        <v>2</v>
      </c>
      <c r="F56" s="180">
        <f t="shared" si="10"/>
        <v>1</v>
      </c>
      <c r="G56" s="181">
        <f t="shared" si="16"/>
        <v>4.464285714285714E-3</v>
      </c>
      <c r="H56" s="181">
        <f t="shared" si="11"/>
        <v>0.66666666666666663</v>
      </c>
      <c r="I56" s="88">
        <f t="shared" si="17"/>
        <v>1029</v>
      </c>
      <c r="J56" s="825">
        <f t="shared" si="18"/>
        <v>2488.3333333333335</v>
      </c>
      <c r="K56" s="826">
        <v>3578</v>
      </c>
      <c r="L56" s="299" t="s">
        <v>410</v>
      </c>
      <c r="M56" s="827">
        <f t="shared" si="19"/>
        <v>1667</v>
      </c>
      <c r="N56" s="828">
        <f t="shared" si="12"/>
        <v>5822.3333333333339</v>
      </c>
      <c r="O56" s="829">
        <f t="shared" si="13"/>
        <v>1940.7777777777781</v>
      </c>
    </row>
    <row r="57" spans="1:15" x14ac:dyDescent="0.3">
      <c r="A57" s="94" t="s">
        <v>398</v>
      </c>
      <c r="B57" s="379" t="s">
        <v>453</v>
      </c>
      <c r="C57" s="144" t="s">
        <v>489</v>
      </c>
      <c r="D57" s="88">
        <f t="shared" si="14"/>
        <v>36</v>
      </c>
      <c r="E57" s="88">
        <f t="shared" si="15"/>
        <v>29</v>
      </c>
      <c r="F57" s="180">
        <f t="shared" si="10"/>
        <v>7</v>
      </c>
      <c r="G57" s="181">
        <f t="shared" si="16"/>
        <v>5.3571428571428568E-2</v>
      </c>
      <c r="H57" s="181">
        <f t="shared" si="11"/>
        <v>0.80555555555555558</v>
      </c>
      <c r="I57" s="88">
        <f t="shared" si="17"/>
        <v>1078</v>
      </c>
      <c r="J57" s="825">
        <f t="shared" si="18"/>
        <v>2416.3888888888887</v>
      </c>
      <c r="K57" s="826">
        <v>3578</v>
      </c>
      <c r="L57" s="299" t="s">
        <v>410</v>
      </c>
      <c r="M57" s="827">
        <f t="shared" si="19"/>
        <v>2020.9655172413793</v>
      </c>
      <c r="N57" s="828">
        <f t="shared" si="12"/>
        <v>75522.722222222219</v>
      </c>
      <c r="O57" s="829">
        <f t="shared" si="13"/>
        <v>2097.8533950617284</v>
      </c>
    </row>
    <row r="58" spans="1:15" x14ac:dyDescent="0.3">
      <c r="A58" s="94" t="s">
        <v>399</v>
      </c>
      <c r="B58" s="379" t="s">
        <v>455</v>
      </c>
      <c r="C58" s="144" t="s">
        <v>490</v>
      </c>
      <c r="D58" s="88">
        <f t="shared" si="14"/>
        <v>2</v>
      </c>
      <c r="E58" s="88">
        <f t="shared" si="15"/>
        <v>2</v>
      </c>
      <c r="F58" s="180">
        <f t="shared" si="10"/>
        <v>0</v>
      </c>
      <c r="G58" s="181">
        <f t="shared" si="16"/>
        <v>2.976190476190476E-3</v>
      </c>
      <c r="H58" s="181">
        <f t="shared" si="11"/>
        <v>1</v>
      </c>
      <c r="I58" s="88">
        <f t="shared" si="17"/>
        <v>1189</v>
      </c>
      <c r="J58" s="825">
        <f t="shared" si="18"/>
        <v>2686</v>
      </c>
      <c r="K58" s="826">
        <v>3578</v>
      </c>
      <c r="L58" s="299" t="s">
        <v>410</v>
      </c>
      <c r="M58" s="827">
        <f t="shared" si="19"/>
        <v>1925</v>
      </c>
      <c r="N58" s="828">
        <f t="shared" si="12"/>
        <v>3850</v>
      </c>
      <c r="O58" s="829">
        <f t="shared" si="13"/>
        <v>1925</v>
      </c>
    </row>
    <row r="59" spans="1:15" x14ac:dyDescent="0.3">
      <c r="A59" s="94" t="s">
        <v>399</v>
      </c>
      <c r="B59" s="379" t="s">
        <v>457</v>
      </c>
      <c r="C59" s="144" t="s">
        <v>491</v>
      </c>
      <c r="D59" s="88">
        <f t="shared" si="14"/>
        <v>1</v>
      </c>
      <c r="E59" s="88">
        <f t="shared" si="15"/>
        <v>1</v>
      </c>
      <c r="F59" s="180">
        <f t="shared" si="10"/>
        <v>0</v>
      </c>
      <c r="G59" s="181">
        <f t="shared" si="16"/>
        <v>1.488095238095238E-3</v>
      </c>
      <c r="H59" s="181">
        <f t="shared" si="11"/>
        <v>1</v>
      </c>
      <c r="I59" s="88">
        <f t="shared" si="17"/>
        <v>1347</v>
      </c>
      <c r="J59" s="825">
        <f t="shared" si="18"/>
        <v>3049</v>
      </c>
      <c r="K59" s="826">
        <v>3578</v>
      </c>
      <c r="L59" s="299" t="s">
        <v>410</v>
      </c>
      <c r="M59" s="827">
        <f t="shared" si="19"/>
        <v>2082</v>
      </c>
      <c r="N59" s="828">
        <f t="shared" si="12"/>
        <v>2082</v>
      </c>
      <c r="O59" s="829">
        <f t="shared" si="13"/>
        <v>2082</v>
      </c>
    </row>
    <row r="60" spans="1:15" x14ac:dyDescent="0.3">
      <c r="A60" s="94" t="s">
        <v>399</v>
      </c>
      <c r="B60" s="379" t="s">
        <v>457</v>
      </c>
      <c r="C60" s="144" t="s">
        <v>492</v>
      </c>
      <c r="D60" s="88">
        <f t="shared" si="14"/>
        <v>1</v>
      </c>
      <c r="E60" s="88">
        <f t="shared" si="15"/>
        <v>0</v>
      </c>
      <c r="F60" s="180">
        <f t="shared" si="10"/>
        <v>1</v>
      </c>
      <c r="G60" s="181">
        <f t="shared" si="16"/>
        <v>1.488095238095238E-3</v>
      </c>
      <c r="H60" s="181">
        <f t="shared" si="11"/>
        <v>0</v>
      </c>
      <c r="I60" s="88">
        <f t="shared" si="17"/>
        <v>1347</v>
      </c>
      <c r="J60" s="825">
        <f t="shared" si="18"/>
        <v>3060</v>
      </c>
      <c r="K60" s="826">
        <v>3578</v>
      </c>
      <c r="L60" s="299" t="s">
        <v>410</v>
      </c>
      <c r="M60" s="827">
        <f t="shared" si="19"/>
        <v>0</v>
      </c>
      <c r="N60" s="828">
        <f t="shared" si="12"/>
        <v>3060</v>
      </c>
      <c r="O60" s="829">
        <f t="shared" si="13"/>
        <v>3060</v>
      </c>
    </row>
    <row r="61" spans="1:15" x14ac:dyDescent="0.3">
      <c r="A61" s="94" t="s">
        <v>399</v>
      </c>
      <c r="B61" s="379" t="s">
        <v>460</v>
      </c>
      <c r="C61" s="144" t="s">
        <v>493</v>
      </c>
      <c r="D61" s="88">
        <f t="shared" si="14"/>
        <v>4</v>
      </c>
      <c r="E61" s="88">
        <f t="shared" si="15"/>
        <v>2</v>
      </c>
      <c r="F61" s="180">
        <f t="shared" si="10"/>
        <v>2</v>
      </c>
      <c r="G61" s="181">
        <f t="shared" si="16"/>
        <v>5.9523809523809521E-3</v>
      </c>
      <c r="H61" s="181">
        <f t="shared" si="11"/>
        <v>0.5</v>
      </c>
      <c r="I61" s="88">
        <f t="shared" si="17"/>
        <v>1382</v>
      </c>
      <c r="J61" s="825">
        <f t="shared" si="18"/>
        <v>3095</v>
      </c>
      <c r="K61" s="826">
        <v>1633</v>
      </c>
      <c r="L61" s="299" t="s">
        <v>410</v>
      </c>
      <c r="M61" s="827">
        <f t="shared" si="19"/>
        <v>1975.5</v>
      </c>
      <c r="N61" s="828">
        <f t="shared" si="12"/>
        <v>10141</v>
      </c>
      <c r="O61" s="829">
        <f t="shared" si="13"/>
        <v>2535.25</v>
      </c>
    </row>
    <row r="62" spans="1:15" x14ac:dyDescent="0.3">
      <c r="A62" s="94" t="s">
        <v>399</v>
      </c>
      <c r="B62" s="379" t="s">
        <v>462</v>
      </c>
      <c r="C62" s="144" t="s">
        <v>494</v>
      </c>
      <c r="D62" s="88">
        <f t="shared" si="14"/>
        <v>2</v>
      </c>
      <c r="E62" s="88">
        <f t="shared" si="15"/>
        <v>2</v>
      </c>
      <c r="F62" s="180">
        <f t="shared" si="10"/>
        <v>0</v>
      </c>
      <c r="G62" s="181">
        <f t="shared" si="16"/>
        <v>2.976190476190476E-3</v>
      </c>
      <c r="H62" s="181">
        <f t="shared" si="11"/>
        <v>1</v>
      </c>
      <c r="I62" s="88">
        <f t="shared" si="17"/>
        <v>1421</v>
      </c>
      <c r="J62" s="825">
        <f t="shared" si="18"/>
        <v>3139</v>
      </c>
      <c r="K62" s="826">
        <v>1633</v>
      </c>
      <c r="L62" s="299" t="s">
        <v>410</v>
      </c>
      <c r="M62" s="827">
        <f t="shared" si="19"/>
        <v>2255</v>
      </c>
      <c r="N62" s="828">
        <f t="shared" si="12"/>
        <v>4510</v>
      </c>
      <c r="O62" s="829">
        <f t="shared" si="13"/>
        <v>2255</v>
      </c>
    </row>
    <row r="63" spans="1:15" x14ac:dyDescent="0.3">
      <c r="A63" s="94" t="s">
        <v>399</v>
      </c>
      <c r="B63" s="379" t="s">
        <v>464</v>
      </c>
      <c r="C63" s="144" t="s">
        <v>495</v>
      </c>
      <c r="D63" s="88">
        <f t="shared" si="14"/>
        <v>4</v>
      </c>
      <c r="E63" s="88">
        <f t="shared" si="15"/>
        <v>4</v>
      </c>
      <c r="F63" s="180">
        <f t="shared" si="10"/>
        <v>0</v>
      </c>
      <c r="G63" s="181">
        <f t="shared" si="16"/>
        <v>5.9523809523809521E-3</v>
      </c>
      <c r="H63" s="181">
        <f t="shared" si="11"/>
        <v>1</v>
      </c>
      <c r="I63" s="88">
        <f t="shared" si="17"/>
        <v>1449</v>
      </c>
      <c r="J63" s="825">
        <f t="shared" si="18"/>
        <v>3330</v>
      </c>
      <c r="K63" s="826">
        <v>1633</v>
      </c>
      <c r="L63" s="299" t="s">
        <v>410</v>
      </c>
      <c r="M63" s="827">
        <f t="shared" si="19"/>
        <v>2232.75</v>
      </c>
      <c r="N63" s="828">
        <f t="shared" si="12"/>
        <v>8931</v>
      </c>
      <c r="O63" s="829">
        <f t="shared" si="13"/>
        <v>2232.75</v>
      </c>
    </row>
    <row r="64" spans="1:15" x14ac:dyDescent="0.3">
      <c r="A64" s="94" t="s">
        <v>399</v>
      </c>
      <c r="B64" s="379" t="s">
        <v>466</v>
      </c>
      <c r="C64" s="144" t="s">
        <v>496</v>
      </c>
      <c r="D64" s="88">
        <f t="shared" si="14"/>
        <v>2</v>
      </c>
      <c r="E64" s="88">
        <f t="shared" si="15"/>
        <v>0</v>
      </c>
      <c r="F64" s="180">
        <f t="shared" si="10"/>
        <v>2</v>
      </c>
      <c r="G64" s="181">
        <f t="shared" si="16"/>
        <v>2.976190476190476E-3</v>
      </c>
      <c r="H64" s="181">
        <f t="shared" si="11"/>
        <v>0</v>
      </c>
      <c r="I64" s="88">
        <f t="shared" si="17"/>
        <v>1480</v>
      </c>
      <c r="J64" s="825">
        <f t="shared" si="18"/>
        <v>3210</v>
      </c>
      <c r="K64" s="826">
        <v>1633</v>
      </c>
      <c r="L64" s="299" t="s">
        <v>410</v>
      </c>
      <c r="M64" s="827">
        <f t="shared" si="19"/>
        <v>0</v>
      </c>
      <c r="N64" s="828">
        <f t="shared" si="12"/>
        <v>6420</v>
      </c>
      <c r="O64" s="829">
        <f t="shared" si="13"/>
        <v>3210</v>
      </c>
    </row>
    <row r="65" spans="1:15" x14ac:dyDescent="0.3">
      <c r="A65" s="94" t="s">
        <v>399</v>
      </c>
      <c r="B65" s="379" t="s">
        <v>468</v>
      </c>
      <c r="C65" s="144" t="s">
        <v>497</v>
      </c>
      <c r="D65" s="88">
        <f t="shared" si="14"/>
        <v>2</v>
      </c>
      <c r="E65" s="88">
        <f t="shared" si="15"/>
        <v>2</v>
      </c>
      <c r="F65" s="180">
        <f t="shared" si="10"/>
        <v>0</v>
      </c>
      <c r="G65" s="181">
        <f t="shared" si="16"/>
        <v>2.976190476190476E-3</v>
      </c>
      <c r="H65" s="181">
        <f t="shared" si="11"/>
        <v>1</v>
      </c>
      <c r="I65" s="88">
        <f t="shared" si="17"/>
        <v>1510</v>
      </c>
      <c r="J65" s="825">
        <f t="shared" si="18"/>
        <v>3080</v>
      </c>
      <c r="K65" s="826">
        <v>1633</v>
      </c>
      <c r="L65" s="299" t="s">
        <v>410</v>
      </c>
      <c r="M65" s="827">
        <f t="shared" si="19"/>
        <v>2466.5</v>
      </c>
      <c r="N65" s="828">
        <f t="shared" si="12"/>
        <v>4933</v>
      </c>
      <c r="O65" s="829">
        <f t="shared" si="13"/>
        <v>2466.5</v>
      </c>
    </row>
    <row r="66" spans="1:15" ht="15" thickBot="1" x14ac:dyDescent="0.35">
      <c r="B66" s="143"/>
      <c r="C66" s="144"/>
      <c r="D66" s="88" t="str">
        <f t="shared" si="14"/>
        <v/>
      </c>
      <c r="E66" s="88" t="str">
        <f t="shared" si="15"/>
        <v/>
      </c>
      <c r="F66" s="180">
        <f t="shared" si="2"/>
        <v>0</v>
      </c>
      <c r="G66" s="181">
        <f t="shared" si="16"/>
        <v>0</v>
      </c>
      <c r="H66" s="181">
        <f t="shared" si="4"/>
        <v>0</v>
      </c>
      <c r="I66" s="88">
        <f t="shared" si="17"/>
        <v>0</v>
      </c>
      <c r="J66" s="89">
        <f t="shared" si="18"/>
        <v>0</v>
      </c>
      <c r="K66" s="299">
        <v>0</v>
      </c>
      <c r="L66" s="299"/>
      <c r="M66" s="827">
        <f t="shared" si="19"/>
        <v>0</v>
      </c>
      <c r="N66" s="828">
        <f t="shared" si="8"/>
        <v>0</v>
      </c>
      <c r="O66" s="829">
        <f t="shared" si="9"/>
        <v>0</v>
      </c>
    </row>
    <row r="67" spans="1:15" ht="15" thickBot="1" x14ac:dyDescent="0.35">
      <c r="C67" s="191" t="s">
        <v>173</v>
      </c>
      <c r="D67" s="151">
        <f>SUM(D9:D66)</f>
        <v>672</v>
      </c>
      <c r="E67" s="151">
        <f>SUM(E9:E66)</f>
        <v>590</v>
      </c>
      <c r="F67" s="151">
        <f>SUM(F9:F66)</f>
        <v>82</v>
      </c>
      <c r="G67" s="192">
        <f>SUM(G9:G66)</f>
        <v>0.99999999999999978</v>
      </c>
      <c r="H67" s="192">
        <f>E67/Units</f>
        <v>0.87797619047619047</v>
      </c>
      <c r="I67" s="193">
        <f>SUMPRODUCT($D$9:$D$66,I9:I66)</f>
        <v>533096</v>
      </c>
      <c r="J67" s="832">
        <f>SUMPRODUCT($D$9:$D$66,J9:J66)</f>
        <v>1264614</v>
      </c>
      <c r="K67" s="831">
        <f>SUMPRODUCT($D$9:$D$66,K9:K66)</f>
        <v>1634638</v>
      </c>
      <c r="L67" s="193"/>
      <c r="M67" s="830">
        <f>SUMPRODUCT(E9:E66,M9:M66)</f>
        <v>924643</v>
      </c>
      <c r="N67" s="831">
        <f>SUM(N9:N66)</f>
        <v>1086147.8483759961</v>
      </c>
      <c r="O67" s="832"/>
    </row>
    <row r="68" spans="1:15" x14ac:dyDescent="0.3">
      <c r="G68" s="194" t="s">
        <v>498</v>
      </c>
      <c r="H68" s="195">
        <f>J67*12</f>
        <v>15175368</v>
      </c>
      <c r="I68" s="196" t="s">
        <v>499</v>
      </c>
      <c r="J68" s="833">
        <f>SUMPRODUCT(D9:D66,J9:J66)/D67</f>
        <v>1881.8660714285713</v>
      </c>
      <c r="K68" s="833">
        <f>SUMPRODUCT(D9:D66,K9:K66)/D67</f>
        <v>2432.4970238095239</v>
      </c>
      <c r="L68" s="195"/>
      <c r="M68" s="197">
        <f>SUMPRODUCT(E9:E66,M9:M66)/E67</f>
        <v>1567.1915254237288</v>
      </c>
    </row>
    <row r="69" spans="1:15" x14ac:dyDescent="0.3">
      <c r="G69" s="198" t="s">
        <v>413</v>
      </c>
      <c r="H69" s="182">
        <f>N67*12</f>
        <v>13033774.180511953</v>
      </c>
      <c r="I69" s="199" t="s">
        <v>500</v>
      </c>
      <c r="J69" s="96">
        <f>J68/J70</f>
        <v>2.3722068820625175</v>
      </c>
      <c r="K69" s="96">
        <f>K68/K70</f>
        <v>3.0663107582874378</v>
      </c>
      <c r="L69" s="96"/>
      <c r="M69" s="97">
        <f>M68/(SUMPRODUCT(E9:E66,I9:I66)/E67)</f>
        <v>1.9964180148590849</v>
      </c>
    </row>
    <row r="70" spans="1:15" ht="15" thickBot="1" x14ac:dyDescent="0.35">
      <c r="F70" s="165"/>
      <c r="G70" s="200" t="s">
        <v>501</v>
      </c>
      <c r="H70" s="201">
        <f>H68-H69</f>
        <v>2141593.8194880467</v>
      </c>
      <c r="I70" s="202" t="s">
        <v>502</v>
      </c>
      <c r="J70" s="203">
        <f>SUMPRODUCT(D9:D66,I9:I66)/D67</f>
        <v>793.29761904761904</v>
      </c>
      <c r="K70" s="203">
        <f>SUMPRODUCT(D9:D66,I9:I66)/D67</f>
        <v>793.29761904761904</v>
      </c>
      <c r="L70" s="203"/>
      <c r="M70" s="204">
        <f>SUMPRODUCT(E9:E66,I9:I66)/E67</f>
        <v>785.00169491525423</v>
      </c>
    </row>
    <row r="73" spans="1:15" ht="15" thickBot="1" x14ac:dyDescent="0.35">
      <c r="C73" s="6" t="s">
        <v>503</v>
      </c>
      <c r="D73" s="190"/>
      <c r="E73" s="190"/>
      <c r="F73" s="190"/>
      <c r="G73" s="190"/>
      <c r="H73" s="190"/>
      <c r="I73" s="190"/>
    </row>
    <row r="74" spans="1:15" x14ac:dyDescent="0.3">
      <c r="C74" s="7" t="s">
        <v>402</v>
      </c>
      <c r="D74" s="5" t="s">
        <v>403</v>
      </c>
      <c r="E74" s="5"/>
      <c r="F74" s="5"/>
      <c r="G74" s="5" t="s">
        <v>504</v>
      </c>
      <c r="H74" s="5" t="s">
        <v>51</v>
      </c>
      <c r="I74" s="8" t="s">
        <v>505</v>
      </c>
    </row>
    <row r="75" spans="1:15" x14ac:dyDescent="0.3">
      <c r="C75" s="792" t="s">
        <v>395</v>
      </c>
      <c r="D75" s="792"/>
      <c r="E75" s="792"/>
      <c r="F75" s="792"/>
      <c r="G75" s="792"/>
      <c r="H75" s="792"/>
      <c r="I75" s="792"/>
    </row>
    <row r="76" spans="1:15" x14ac:dyDescent="0.3">
      <c r="C76" s="145" t="str">
        <f>C9</f>
        <v>490ae10a</v>
      </c>
      <c r="D76" s="146">
        <f>D9</f>
        <v>20</v>
      </c>
      <c r="E76" s="3"/>
      <c r="F76" s="3"/>
      <c r="G76" s="147">
        <v>0</v>
      </c>
      <c r="H76" s="146">
        <f>IFERROR(G76*D76,0)</f>
        <v>0</v>
      </c>
      <c r="I76" s="143">
        <v>0</v>
      </c>
    </row>
    <row r="77" spans="1:15" x14ac:dyDescent="0.3">
      <c r="C77" s="145" t="str">
        <f t="shared" ref="C77" si="20">C10</f>
        <v>490ae10b</v>
      </c>
      <c r="D77" s="146">
        <f t="shared" ref="D77:D91" si="21">D10</f>
        <v>3</v>
      </c>
      <c r="E77" s="3"/>
      <c r="F77" s="3"/>
      <c r="G77" s="147">
        <v>0</v>
      </c>
      <c r="H77" s="146">
        <f t="shared" ref="H77:H134" si="22">IFERROR(G77*D77,0)</f>
        <v>0</v>
      </c>
      <c r="I77" s="143">
        <v>0</v>
      </c>
    </row>
    <row r="78" spans="1:15" x14ac:dyDescent="0.3">
      <c r="C78" s="145" t="str">
        <f t="shared" ref="C78" si="23">C11</f>
        <v>490ae10c</v>
      </c>
      <c r="D78" s="146">
        <f t="shared" si="21"/>
        <v>17</v>
      </c>
      <c r="E78" s="3"/>
      <c r="F78" s="3"/>
      <c r="G78" s="147">
        <v>0</v>
      </c>
      <c r="H78" s="146">
        <f t="shared" si="22"/>
        <v>0</v>
      </c>
      <c r="I78" s="143">
        <v>0</v>
      </c>
    </row>
    <row r="79" spans="1:15" x14ac:dyDescent="0.3">
      <c r="C79" s="145" t="str">
        <f t="shared" ref="C79" si="24">C12</f>
        <v>490ae10d</v>
      </c>
      <c r="D79" s="146">
        <f t="shared" si="21"/>
        <v>20</v>
      </c>
      <c r="E79" s="3"/>
      <c r="F79" s="3"/>
      <c r="G79" s="147">
        <v>0</v>
      </c>
      <c r="H79" s="146">
        <f t="shared" si="22"/>
        <v>0</v>
      </c>
      <c r="I79" s="143">
        <v>0</v>
      </c>
    </row>
    <row r="80" spans="1:15" x14ac:dyDescent="0.3">
      <c r="C80" s="145" t="str">
        <f t="shared" ref="C80" si="25">C13</f>
        <v>490ae10e</v>
      </c>
      <c r="D80" s="146">
        <f t="shared" si="21"/>
        <v>20</v>
      </c>
      <c r="E80" s="3"/>
      <c r="F80" s="3"/>
      <c r="G80" s="147">
        <v>0</v>
      </c>
      <c r="H80" s="146">
        <f t="shared" si="22"/>
        <v>0</v>
      </c>
      <c r="I80" s="143">
        <v>0</v>
      </c>
    </row>
    <row r="81" spans="3:9" x14ac:dyDescent="0.3">
      <c r="C81" s="145" t="str">
        <f t="shared" ref="C81" si="26">C14</f>
        <v>490aa10a</v>
      </c>
      <c r="D81" s="146">
        <f t="shared" si="21"/>
        <v>20</v>
      </c>
      <c r="E81" s="3"/>
      <c r="F81" s="3"/>
      <c r="G81" s="147">
        <v>0</v>
      </c>
      <c r="H81" s="146">
        <f t="shared" si="22"/>
        <v>0</v>
      </c>
      <c r="I81" s="143">
        <v>0</v>
      </c>
    </row>
    <row r="82" spans="3:9" x14ac:dyDescent="0.3">
      <c r="C82" s="145" t="str">
        <f t="shared" ref="C82" si="27">C15</f>
        <v>490aa10b</v>
      </c>
      <c r="D82" s="146">
        <f t="shared" si="21"/>
        <v>19</v>
      </c>
      <c r="E82" s="3"/>
      <c r="F82" s="3"/>
      <c r="G82" s="147">
        <v>0</v>
      </c>
      <c r="H82" s="146">
        <f t="shared" si="22"/>
        <v>0</v>
      </c>
      <c r="I82" s="143">
        <v>0</v>
      </c>
    </row>
    <row r="83" spans="3:9" x14ac:dyDescent="0.3">
      <c r="C83" s="145" t="str">
        <f t="shared" ref="C83" si="28">C16</f>
        <v>490aa10c</v>
      </c>
      <c r="D83" s="146">
        <f t="shared" si="21"/>
        <v>39</v>
      </c>
      <c r="E83" s="3"/>
      <c r="F83" s="3"/>
      <c r="G83" s="147">
        <v>0</v>
      </c>
      <c r="H83" s="146">
        <f t="shared" si="22"/>
        <v>0</v>
      </c>
      <c r="I83" s="143">
        <v>0</v>
      </c>
    </row>
    <row r="84" spans="3:9" x14ac:dyDescent="0.3">
      <c r="C84" s="145" t="str">
        <f t="shared" ref="C84" si="29">C17</f>
        <v>490aa10d</v>
      </c>
      <c r="D84" s="146">
        <f t="shared" si="21"/>
        <v>17</v>
      </c>
      <c r="E84" s="3"/>
      <c r="F84" s="3"/>
      <c r="G84" s="147">
        <v>0</v>
      </c>
      <c r="H84" s="146">
        <f t="shared" si="22"/>
        <v>0</v>
      </c>
      <c r="I84" s="143">
        <v>0</v>
      </c>
    </row>
    <row r="85" spans="3:9" x14ac:dyDescent="0.3">
      <c r="C85" s="145" t="str">
        <f t="shared" ref="C85" si="30">C18</f>
        <v>490aa10e</v>
      </c>
      <c r="D85" s="146">
        <f t="shared" si="21"/>
        <v>3</v>
      </c>
      <c r="E85" s="3"/>
      <c r="F85" s="3"/>
      <c r="G85" s="147">
        <v>0</v>
      </c>
      <c r="H85" s="146">
        <f t="shared" si="22"/>
        <v>0</v>
      </c>
      <c r="I85" s="143">
        <v>0</v>
      </c>
    </row>
    <row r="86" spans="3:9" x14ac:dyDescent="0.3">
      <c r="C86" s="145" t="str">
        <f t="shared" ref="C86" si="31">C19</f>
        <v>490aa10f</v>
      </c>
      <c r="D86" s="146">
        <f t="shared" si="21"/>
        <v>20</v>
      </c>
      <c r="E86" s="3"/>
      <c r="F86" s="3"/>
      <c r="G86" s="147">
        <v>0</v>
      </c>
      <c r="H86" s="146">
        <f t="shared" si="22"/>
        <v>0</v>
      </c>
      <c r="I86" s="143">
        <v>0</v>
      </c>
    </row>
    <row r="87" spans="3:9" x14ac:dyDescent="0.3">
      <c r="C87" s="145" t="str">
        <f t="shared" ref="C87" si="32">C20</f>
        <v>490aa10g</v>
      </c>
      <c r="D87" s="146">
        <f t="shared" si="21"/>
        <v>1</v>
      </c>
      <c r="E87" s="3"/>
      <c r="F87" s="3"/>
      <c r="G87" s="147">
        <v>0</v>
      </c>
      <c r="H87" s="146">
        <f t="shared" si="22"/>
        <v>0</v>
      </c>
      <c r="I87" s="143">
        <v>0</v>
      </c>
    </row>
    <row r="88" spans="3:9" x14ac:dyDescent="0.3">
      <c r="C88" s="145" t="str">
        <f t="shared" ref="C88" si="33">C21</f>
        <v>490aa10h</v>
      </c>
      <c r="D88" s="146">
        <f t="shared" si="21"/>
        <v>20</v>
      </c>
      <c r="E88" s="3"/>
      <c r="F88" s="3"/>
      <c r="G88" s="147">
        <v>0</v>
      </c>
      <c r="H88" s="146">
        <f t="shared" si="22"/>
        <v>0</v>
      </c>
      <c r="I88" s="143">
        <v>0</v>
      </c>
    </row>
    <row r="89" spans="3:9" x14ac:dyDescent="0.3">
      <c r="C89" s="145" t="str">
        <f t="shared" ref="C89" si="34">C22</f>
        <v>490aa10i</v>
      </c>
      <c r="D89" s="146">
        <f t="shared" si="21"/>
        <v>1</v>
      </c>
      <c r="E89" s="3"/>
      <c r="F89" s="3"/>
      <c r="G89" s="147">
        <v>0</v>
      </c>
      <c r="H89" s="146">
        <f t="shared" si="22"/>
        <v>0</v>
      </c>
      <c r="I89" s="143">
        <v>0</v>
      </c>
    </row>
    <row r="90" spans="3:9" x14ac:dyDescent="0.3">
      <c r="C90" s="145" t="str">
        <f t="shared" ref="C90" si="35">C23</f>
        <v>490aa10j</v>
      </c>
      <c r="D90" s="146">
        <f t="shared" si="21"/>
        <v>20</v>
      </c>
      <c r="E90" s="3"/>
      <c r="F90" s="3"/>
      <c r="G90" s="147">
        <v>0</v>
      </c>
      <c r="H90" s="146">
        <f t="shared" si="22"/>
        <v>0</v>
      </c>
      <c r="I90" s="143">
        <v>0</v>
      </c>
    </row>
    <row r="91" spans="3:9" x14ac:dyDescent="0.3">
      <c r="C91" s="145" t="str">
        <f t="shared" ref="C91" si="36">C24</f>
        <v>490aa10k</v>
      </c>
      <c r="D91" s="146">
        <f t="shared" si="21"/>
        <v>3</v>
      </c>
      <c r="E91" s="3"/>
      <c r="F91" s="3"/>
      <c r="G91" s="147">
        <v>0</v>
      </c>
      <c r="H91" s="146">
        <f t="shared" si="22"/>
        <v>0</v>
      </c>
      <c r="I91" s="143">
        <v>0</v>
      </c>
    </row>
    <row r="92" spans="3:9" x14ac:dyDescent="0.3">
      <c r="C92" s="145" t="str">
        <f t="shared" ref="C92:D92" si="37">C25</f>
        <v>490aa10l</v>
      </c>
      <c r="D92" s="146">
        <f t="shared" si="37"/>
        <v>3</v>
      </c>
      <c r="E92" s="3"/>
      <c r="F92" s="3"/>
      <c r="G92" s="147">
        <v>0</v>
      </c>
      <c r="H92" s="146">
        <f t="shared" ref="H92:H133" si="38">IFERROR(G92*D92,0)</f>
        <v>0</v>
      </c>
      <c r="I92" s="143">
        <v>0</v>
      </c>
    </row>
    <row r="93" spans="3:9" x14ac:dyDescent="0.3">
      <c r="C93" s="145" t="str">
        <f t="shared" ref="C93:D93" si="39">C26</f>
        <v>490ab20a</v>
      </c>
      <c r="D93" s="146">
        <f t="shared" si="39"/>
        <v>33</v>
      </c>
      <c r="E93" s="3"/>
      <c r="F93" s="3"/>
      <c r="G93" s="147">
        <v>0</v>
      </c>
      <c r="H93" s="146">
        <f t="shared" si="38"/>
        <v>0</v>
      </c>
      <c r="I93" s="143">
        <v>0</v>
      </c>
    </row>
    <row r="94" spans="3:9" x14ac:dyDescent="0.3">
      <c r="C94" s="145" t="str">
        <f t="shared" ref="C94:D94" si="40">C27</f>
        <v>490ab20b</v>
      </c>
      <c r="D94" s="146">
        <f t="shared" si="40"/>
        <v>3</v>
      </c>
      <c r="E94" s="3"/>
      <c r="F94" s="3"/>
      <c r="G94" s="147">
        <v>0</v>
      </c>
      <c r="H94" s="146">
        <f t="shared" si="38"/>
        <v>0</v>
      </c>
      <c r="I94" s="143">
        <v>0</v>
      </c>
    </row>
    <row r="95" spans="3:9" x14ac:dyDescent="0.3">
      <c r="C95" s="145" t="str">
        <f t="shared" ref="C95:D95" si="41">C28</f>
        <v>490ab20c</v>
      </c>
      <c r="D95" s="146">
        <f t="shared" si="41"/>
        <v>36</v>
      </c>
      <c r="E95" s="3"/>
      <c r="F95" s="3"/>
      <c r="G95" s="147">
        <v>0</v>
      </c>
      <c r="H95" s="146">
        <f t="shared" si="38"/>
        <v>0</v>
      </c>
      <c r="I95" s="143">
        <v>0</v>
      </c>
    </row>
    <row r="96" spans="3:9" x14ac:dyDescent="0.3">
      <c r="C96" s="145" t="str">
        <f t="shared" ref="C96:D96" si="42">C29</f>
        <v>490ac30a</v>
      </c>
      <c r="D96" s="146">
        <f t="shared" si="42"/>
        <v>2</v>
      </c>
      <c r="E96" s="3"/>
      <c r="F96" s="3"/>
      <c r="G96" s="147">
        <v>0</v>
      </c>
      <c r="H96" s="146">
        <f t="shared" si="38"/>
        <v>0</v>
      </c>
      <c r="I96" s="143">
        <v>0</v>
      </c>
    </row>
    <row r="97" spans="3:9" x14ac:dyDescent="0.3">
      <c r="C97" s="145" t="str">
        <f t="shared" ref="C97:D97" si="43">C30</f>
        <v>490ac30b</v>
      </c>
      <c r="D97" s="146">
        <f t="shared" si="43"/>
        <v>1</v>
      </c>
      <c r="E97" s="3"/>
      <c r="F97" s="3"/>
      <c r="G97" s="147">
        <v>0</v>
      </c>
      <c r="H97" s="146">
        <f t="shared" si="38"/>
        <v>0</v>
      </c>
      <c r="I97" s="143">
        <v>0</v>
      </c>
    </row>
    <row r="98" spans="3:9" x14ac:dyDescent="0.3">
      <c r="C98" s="145" t="str">
        <f t="shared" ref="C98:D98" si="44">C31</f>
        <v>490ac30c</v>
      </c>
      <c r="D98" s="146">
        <f t="shared" si="44"/>
        <v>1</v>
      </c>
      <c r="E98" s="3"/>
      <c r="F98" s="3"/>
      <c r="G98" s="147">
        <v>0</v>
      </c>
      <c r="H98" s="146">
        <f t="shared" si="38"/>
        <v>0</v>
      </c>
      <c r="I98" s="143">
        <v>0</v>
      </c>
    </row>
    <row r="99" spans="3:9" x14ac:dyDescent="0.3">
      <c r="C99" s="145" t="str">
        <f t="shared" ref="C99:D99" si="45">C32</f>
        <v>490ac30d</v>
      </c>
      <c r="D99" s="146">
        <f t="shared" si="45"/>
        <v>4</v>
      </c>
      <c r="E99" s="3"/>
      <c r="F99" s="3"/>
      <c r="G99" s="147">
        <v>0</v>
      </c>
      <c r="H99" s="146">
        <f t="shared" si="38"/>
        <v>0</v>
      </c>
      <c r="I99" s="143">
        <v>0</v>
      </c>
    </row>
    <row r="100" spans="3:9" x14ac:dyDescent="0.3">
      <c r="C100" s="145" t="str">
        <f t="shared" ref="C100:D100" si="46">C33</f>
        <v>490ac30e</v>
      </c>
      <c r="D100" s="146">
        <f t="shared" si="46"/>
        <v>2</v>
      </c>
      <c r="E100" s="3"/>
      <c r="F100" s="3"/>
      <c r="G100" s="147">
        <v>0</v>
      </c>
      <c r="H100" s="146">
        <f t="shared" si="38"/>
        <v>0</v>
      </c>
      <c r="I100" s="143">
        <v>0</v>
      </c>
    </row>
    <row r="101" spans="3:9" x14ac:dyDescent="0.3">
      <c r="C101" s="145" t="str">
        <f t="shared" ref="C101:D101" si="47">C34</f>
        <v>490ac30f</v>
      </c>
      <c r="D101" s="146">
        <f t="shared" si="47"/>
        <v>4</v>
      </c>
      <c r="E101" s="3"/>
      <c r="F101" s="3"/>
      <c r="G101" s="147">
        <v>0</v>
      </c>
      <c r="H101" s="146">
        <f t="shared" si="38"/>
        <v>0</v>
      </c>
      <c r="I101" s="143">
        <v>0</v>
      </c>
    </row>
    <row r="102" spans="3:9" x14ac:dyDescent="0.3">
      <c r="C102" s="145" t="str">
        <f t="shared" ref="C102:D102" si="48">C35</f>
        <v>490ac30g</v>
      </c>
      <c r="D102" s="146">
        <f t="shared" si="48"/>
        <v>2</v>
      </c>
      <c r="E102" s="3"/>
      <c r="F102" s="3"/>
      <c r="G102" s="147">
        <v>0</v>
      </c>
      <c r="H102" s="146">
        <f t="shared" si="38"/>
        <v>0</v>
      </c>
      <c r="I102" s="143">
        <v>0</v>
      </c>
    </row>
    <row r="103" spans="3:9" x14ac:dyDescent="0.3">
      <c r="C103" s="145" t="str">
        <f t="shared" ref="C103:D103" si="49">C36</f>
        <v>490ac30h</v>
      </c>
      <c r="D103" s="146">
        <f t="shared" si="49"/>
        <v>2</v>
      </c>
      <c r="E103" s="3"/>
      <c r="F103" s="3"/>
      <c r="G103" s="147">
        <v>0</v>
      </c>
      <c r="H103" s="146">
        <f t="shared" si="38"/>
        <v>0</v>
      </c>
      <c r="I103" s="143">
        <v>0</v>
      </c>
    </row>
    <row r="104" spans="3:9" x14ac:dyDescent="0.3">
      <c r="C104" s="792" t="s">
        <v>401</v>
      </c>
      <c r="D104" s="792"/>
      <c r="E104" s="792"/>
      <c r="F104" s="792"/>
      <c r="G104" s="792"/>
      <c r="H104" s="792"/>
      <c r="I104" s="792"/>
    </row>
    <row r="105" spans="3:9" x14ac:dyDescent="0.3">
      <c r="C105" s="145" t="str">
        <f t="shared" ref="C105:D105" si="50">C38</f>
        <v>490be10a</v>
      </c>
      <c r="D105" s="146">
        <f t="shared" si="50"/>
        <v>20</v>
      </c>
      <c r="E105" s="3"/>
      <c r="F105" s="3"/>
      <c r="G105" s="147">
        <v>0</v>
      </c>
      <c r="H105" s="146">
        <f t="shared" si="38"/>
        <v>0</v>
      </c>
      <c r="I105" s="143">
        <v>0</v>
      </c>
    </row>
    <row r="106" spans="3:9" x14ac:dyDescent="0.3">
      <c r="C106" s="145" t="str">
        <f t="shared" ref="C106:D106" si="51">C39</f>
        <v>490be10b</v>
      </c>
      <c r="D106" s="146">
        <f t="shared" si="51"/>
        <v>3</v>
      </c>
      <c r="E106" s="3"/>
      <c r="F106" s="3"/>
      <c r="G106" s="147">
        <v>0</v>
      </c>
      <c r="H106" s="146">
        <f t="shared" si="38"/>
        <v>0</v>
      </c>
      <c r="I106" s="143">
        <v>0</v>
      </c>
    </row>
    <row r="107" spans="3:9" x14ac:dyDescent="0.3">
      <c r="C107" s="145" t="str">
        <f t="shared" ref="C107:D107" si="52">C40</f>
        <v>490be10c</v>
      </c>
      <c r="D107" s="146">
        <f t="shared" si="52"/>
        <v>17</v>
      </c>
      <c r="E107" s="3"/>
      <c r="F107" s="3"/>
      <c r="G107" s="147">
        <v>0</v>
      </c>
      <c r="H107" s="146">
        <f t="shared" si="38"/>
        <v>0</v>
      </c>
      <c r="I107" s="143">
        <v>0</v>
      </c>
    </row>
    <row r="108" spans="3:9" x14ac:dyDescent="0.3">
      <c r="C108" s="145" t="str">
        <f t="shared" ref="C108:D108" si="53">C41</f>
        <v>490be10d</v>
      </c>
      <c r="D108" s="146">
        <f t="shared" si="53"/>
        <v>20</v>
      </c>
      <c r="E108" s="3"/>
      <c r="F108" s="3"/>
      <c r="G108" s="147">
        <v>0</v>
      </c>
      <c r="H108" s="146">
        <f t="shared" si="38"/>
        <v>0</v>
      </c>
      <c r="I108" s="143">
        <v>0</v>
      </c>
    </row>
    <row r="109" spans="3:9" x14ac:dyDescent="0.3">
      <c r="C109" s="145" t="str">
        <f t="shared" ref="C109:D109" si="54">C42</f>
        <v>490be10e</v>
      </c>
      <c r="D109" s="146">
        <f t="shared" si="54"/>
        <v>20</v>
      </c>
      <c r="E109" s="3"/>
      <c r="F109" s="3"/>
      <c r="G109" s="147">
        <v>0</v>
      </c>
      <c r="H109" s="146">
        <f t="shared" si="38"/>
        <v>0</v>
      </c>
      <c r="I109" s="143">
        <v>0</v>
      </c>
    </row>
    <row r="110" spans="3:9" x14ac:dyDescent="0.3">
      <c r="C110" s="145" t="str">
        <f t="shared" ref="C110:D110" si="55">C43</f>
        <v>490ba10a</v>
      </c>
      <c r="D110" s="146">
        <f t="shared" si="55"/>
        <v>20</v>
      </c>
      <c r="E110" s="3"/>
      <c r="F110" s="3"/>
      <c r="G110" s="147">
        <v>0</v>
      </c>
      <c r="H110" s="146">
        <f t="shared" si="38"/>
        <v>0</v>
      </c>
      <c r="I110" s="143">
        <v>0</v>
      </c>
    </row>
    <row r="111" spans="3:9" x14ac:dyDescent="0.3">
      <c r="C111" s="145" t="str">
        <f t="shared" ref="C111:D111" si="56">C44</f>
        <v>490ba10b</v>
      </c>
      <c r="D111" s="146">
        <f t="shared" si="56"/>
        <v>19</v>
      </c>
      <c r="E111" s="3"/>
      <c r="F111" s="3"/>
      <c r="G111" s="147">
        <v>0</v>
      </c>
      <c r="H111" s="146">
        <f t="shared" si="38"/>
        <v>0</v>
      </c>
      <c r="I111" s="143">
        <v>0</v>
      </c>
    </row>
    <row r="112" spans="3:9" x14ac:dyDescent="0.3">
      <c r="C112" s="145" t="str">
        <f t="shared" ref="C112:D112" si="57">C45</f>
        <v>490ba10c</v>
      </c>
      <c r="D112" s="146">
        <f t="shared" si="57"/>
        <v>39</v>
      </c>
      <c r="E112" s="3"/>
      <c r="F112" s="3"/>
      <c r="G112" s="147">
        <v>0</v>
      </c>
      <c r="H112" s="146">
        <f t="shared" si="38"/>
        <v>0</v>
      </c>
      <c r="I112" s="143">
        <v>0</v>
      </c>
    </row>
    <row r="113" spans="3:9" x14ac:dyDescent="0.3">
      <c r="C113" s="145" t="str">
        <f t="shared" ref="C113:D113" si="58">C46</f>
        <v>490ba10d</v>
      </c>
      <c r="D113" s="146">
        <f t="shared" si="58"/>
        <v>17</v>
      </c>
      <c r="E113" s="3"/>
      <c r="F113" s="3"/>
      <c r="G113" s="147">
        <v>0</v>
      </c>
      <c r="H113" s="146">
        <f t="shared" si="38"/>
        <v>0</v>
      </c>
      <c r="I113" s="143">
        <v>0</v>
      </c>
    </row>
    <row r="114" spans="3:9" x14ac:dyDescent="0.3">
      <c r="C114" s="145" t="str">
        <f t="shared" ref="C114:D114" si="59">C47</f>
        <v>490ba10e</v>
      </c>
      <c r="D114" s="146">
        <f t="shared" si="59"/>
        <v>3</v>
      </c>
      <c r="E114" s="3"/>
      <c r="F114" s="3"/>
      <c r="G114" s="147">
        <v>0</v>
      </c>
      <c r="H114" s="146">
        <f t="shared" si="38"/>
        <v>0</v>
      </c>
      <c r="I114" s="143">
        <v>0</v>
      </c>
    </row>
    <row r="115" spans="3:9" x14ac:dyDescent="0.3">
      <c r="C115" s="145" t="str">
        <f t="shared" ref="C115:D115" si="60">C48</f>
        <v>490ba10f</v>
      </c>
      <c r="D115" s="146">
        <f t="shared" si="60"/>
        <v>20</v>
      </c>
      <c r="E115" s="3"/>
      <c r="F115" s="3"/>
      <c r="G115" s="147">
        <v>0</v>
      </c>
      <c r="H115" s="146">
        <f t="shared" si="38"/>
        <v>0</v>
      </c>
      <c r="I115" s="143">
        <v>0</v>
      </c>
    </row>
    <row r="116" spans="3:9" x14ac:dyDescent="0.3">
      <c r="C116" s="145" t="str">
        <f t="shared" ref="C116:D116" si="61">C49</f>
        <v>490ba10g</v>
      </c>
      <c r="D116" s="146">
        <f t="shared" si="61"/>
        <v>1</v>
      </c>
      <c r="E116" s="3"/>
      <c r="F116" s="3"/>
      <c r="G116" s="147">
        <v>0</v>
      </c>
      <c r="H116" s="146">
        <f t="shared" si="38"/>
        <v>0</v>
      </c>
      <c r="I116" s="143">
        <v>0</v>
      </c>
    </row>
    <row r="117" spans="3:9" x14ac:dyDescent="0.3">
      <c r="C117" s="145" t="str">
        <f t="shared" ref="C117:D117" si="62">C50</f>
        <v>490ba10h</v>
      </c>
      <c r="D117" s="146">
        <f t="shared" si="62"/>
        <v>20</v>
      </c>
      <c r="E117" s="3"/>
      <c r="F117" s="3"/>
      <c r="G117" s="147">
        <v>0</v>
      </c>
      <c r="H117" s="146">
        <f t="shared" si="38"/>
        <v>0</v>
      </c>
      <c r="I117" s="143">
        <v>0</v>
      </c>
    </row>
    <row r="118" spans="3:9" x14ac:dyDescent="0.3">
      <c r="C118" s="145" t="str">
        <f t="shared" ref="C118:D118" si="63">C51</f>
        <v>490ba10i</v>
      </c>
      <c r="D118" s="146">
        <f t="shared" si="63"/>
        <v>1</v>
      </c>
      <c r="E118" s="3"/>
      <c r="F118" s="3"/>
      <c r="G118" s="147">
        <v>0</v>
      </c>
      <c r="H118" s="146">
        <f t="shared" si="38"/>
        <v>0</v>
      </c>
      <c r="I118" s="143">
        <v>0</v>
      </c>
    </row>
    <row r="119" spans="3:9" x14ac:dyDescent="0.3">
      <c r="C119" s="145" t="str">
        <f t="shared" ref="C119:D119" si="64">C52</f>
        <v>490ba10j</v>
      </c>
      <c r="D119" s="146">
        <f t="shared" si="64"/>
        <v>20</v>
      </c>
      <c r="E119" s="3"/>
      <c r="F119" s="3"/>
      <c r="G119" s="147">
        <v>0</v>
      </c>
      <c r="H119" s="146">
        <f t="shared" si="38"/>
        <v>0</v>
      </c>
      <c r="I119" s="143">
        <v>0</v>
      </c>
    </row>
    <row r="120" spans="3:9" x14ac:dyDescent="0.3">
      <c r="C120" s="145" t="str">
        <f t="shared" ref="C120:D120" si="65">C53</f>
        <v>490ba10k</v>
      </c>
      <c r="D120" s="146">
        <f t="shared" si="65"/>
        <v>3</v>
      </c>
      <c r="E120" s="3"/>
      <c r="F120" s="3"/>
      <c r="G120" s="147">
        <v>0</v>
      </c>
      <c r="H120" s="146">
        <f t="shared" si="38"/>
        <v>0</v>
      </c>
      <c r="I120" s="143">
        <v>0</v>
      </c>
    </row>
    <row r="121" spans="3:9" x14ac:dyDescent="0.3">
      <c r="C121" s="145" t="str">
        <f t="shared" ref="C121:D121" si="66">C54</f>
        <v>490ba10l</v>
      </c>
      <c r="D121" s="146">
        <f t="shared" si="66"/>
        <v>3</v>
      </c>
      <c r="E121" s="3"/>
      <c r="F121" s="3"/>
      <c r="G121" s="147">
        <v>0</v>
      </c>
      <c r="H121" s="146">
        <f t="shared" si="38"/>
        <v>0</v>
      </c>
      <c r="I121" s="143">
        <v>0</v>
      </c>
    </row>
    <row r="122" spans="3:9" x14ac:dyDescent="0.3">
      <c r="C122" s="145" t="str">
        <f t="shared" ref="C122:D122" si="67">C55</f>
        <v>490bb20a</v>
      </c>
      <c r="D122" s="146">
        <f t="shared" si="67"/>
        <v>33</v>
      </c>
      <c r="E122" s="3"/>
      <c r="F122" s="3"/>
      <c r="G122" s="147">
        <v>0</v>
      </c>
      <c r="H122" s="146">
        <f t="shared" si="38"/>
        <v>0</v>
      </c>
      <c r="I122" s="143">
        <v>0</v>
      </c>
    </row>
    <row r="123" spans="3:9" x14ac:dyDescent="0.3">
      <c r="C123" s="145" t="str">
        <f t="shared" ref="C123:D123" si="68">C56</f>
        <v>490bb20b</v>
      </c>
      <c r="D123" s="146">
        <f t="shared" si="68"/>
        <v>3</v>
      </c>
      <c r="E123" s="3"/>
      <c r="F123" s="3"/>
      <c r="G123" s="147">
        <v>0</v>
      </c>
      <c r="H123" s="146">
        <f t="shared" si="38"/>
        <v>0</v>
      </c>
      <c r="I123" s="143">
        <v>0</v>
      </c>
    </row>
    <row r="124" spans="3:9" x14ac:dyDescent="0.3">
      <c r="C124" s="145" t="str">
        <f t="shared" ref="C124:D124" si="69">C57</f>
        <v>490bb20c</v>
      </c>
      <c r="D124" s="146">
        <f t="shared" si="69"/>
        <v>36</v>
      </c>
      <c r="E124" s="3"/>
      <c r="F124" s="3"/>
      <c r="G124" s="147">
        <v>0</v>
      </c>
      <c r="H124" s="146">
        <f t="shared" si="38"/>
        <v>0</v>
      </c>
      <c r="I124" s="143">
        <v>0</v>
      </c>
    </row>
    <row r="125" spans="3:9" x14ac:dyDescent="0.3">
      <c r="C125" s="145" t="str">
        <f t="shared" ref="C125:D125" si="70">C58</f>
        <v>490bc30a</v>
      </c>
      <c r="D125" s="146">
        <f t="shared" si="70"/>
        <v>2</v>
      </c>
      <c r="E125" s="3"/>
      <c r="F125" s="3"/>
      <c r="G125" s="147">
        <v>0</v>
      </c>
      <c r="H125" s="146">
        <f t="shared" si="38"/>
        <v>0</v>
      </c>
      <c r="I125" s="143">
        <v>0</v>
      </c>
    </row>
    <row r="126" spans="3:9" x14ac:dyDescent="0.3">
      <c r="C126" s="145" t="str">
        <f t="shared" ref="C126:D126" si="71">C59</f>
        <v>490bc30b</v>
      </c>
      <c r="D126" s="146">
        <f t="shared" si="71"/>
        <v>1</v>
      </c>
      <c r="E126" s="3"/>
      <c r="F126" s="3"/>
      <c r="G126" s="147">
        <v>0</v>
      </c>
      <c r="H126" s="146">
        <f t="shared" si="38"/>
        <v>0</v>
      </c>
      <c r="I126" s="143">
        <v>0</v>
      </c>
    </row>
    <row r="127" spans="3:9" x14ac:dyDescent="0.3">
      <c r="C127" s="145" t="str">
        <f t="shared" ref="C127:D127" si="72">C60</f>
        <v>490bc30c</v>
      </c>
      <c r="D127" s="146">
        <f t="shared" si="72"/>
        <v>1</v>
      </c>
      <c r="E127" s="3"/>
      <c r="F127" s="3"/>
      <c r="G127" s="147">
        <v>0</v>
      </c>
      <c r="H127" s="146">
        <f t="shared" si="38"/>
        <v>0</v>
      </c>
      <c r="I127" s="143">
        <v>0</v>
      </c>
    </row>
    <row r="128" spans="3:9" x14ac:dyDescent="0.3">
      <c r="C128" s="145" t="str">
        <f t="shared" ref="C128:D128" si="73">C61</f>
        <v>490bc30d</v>
      </c>
      <c r="D128" s="146">
        <f t="shared" si="73"/>
        <v>4</v>
      </c>
      <c r="E128" s="3"/>
      <c r="F128" s="3"/>
      <c r="G128" s="147">
        <v>0</v>
      </c>
      <c r="H128" s="146">
        <f t="shared" si="38"/>
        <v>0</v>
      </c>
      <c r="I128" s="143">
        <v>0</v>
      </c>
    </row>
    <row r="129" spans="2:9" x14ac:dyDescent="0.3">
      <c r="C129" s="145" t="str">
        <f t="shared" ref="C129:D129" si="74">C62</f>
        <v>490bc30e</v>
      </c>
      <c r="D129" s="146">
        <f t="shared" si="74"/>
        <v>2</v>
      </c>
      <c r="E129" s="3"/>
      <c r="F129" s="3"/>
      <c r="G129" s="147">
        <v>0</v>
      </c>
      <c r="H129" s="146">
        <f t="shared" si="38"/>
        <v>0</v>
      </c>
      <c r="I129" s="143">
        <v>0</v>
      </c>
    </row>
    <row r="130" spans="2:9" x14ac:dyDescent="0.3">
      <c r="C130" s="145" t="str">
        <f t="shared" ref="C130:D130" si="75">C63</f>
        <v>490bc30f</v>
      </c>
      <c r="D130" s="146">
        <f t="shared" si="75"/>
        <v>4</v>
      </c>
      <c r="E130" s="3"/>
      <c r="F130" s="3"/>
      <c r="G130" s="147">
        <v>0</v>
      </c>
      <c r="H130" s="146">
        <f t="shared" si="38"/>
        <v>0</v>
      </c>
      <c r="I130" s="143">
        <v>0</v>
      </c>
    </row>
    <row r="131" spans="2:9" x14ac:dyDescent="0.3">
      <c r="C131" s="145" t="str">
        <f t="shared" ref="C131:D131" si="76">C64</f>
        <v>490bc30g</v>
      </c>
      <c r="D131" s="146">
        <f t="shared" si="76"/>
        <v>2</v>
      </c>
      <c r="E131" s="3"/>
      <c r="F131" s="3"/>
      <c r="G131" s="147">
        <v>0</v>
      </c>
      <c r="H131" s="146">
        <f t="shared" si="38"/>
        <v>0</v>
      </c>
      <c r="I131" s="143">
        <v>0</v>
      </c>
    </row>
    <row r="132" spans="2:9" x14ac:dyDescent="0.3">
      <c r="C132" s="145" t="str">
        <f t="shared" ref="C132:D132" si="77">C65</f>
        <v>490bc30h</v>
      </c>
      <c r="D132" s="146">
        <f t="shared" si="77"/>
        <v>2</v>
      </c>
      <c r="E132" s="3"/>
      <c r="F132" s="3"/>
      <c r="G132" s="147">
        <v>0</v>
      </c>
      <c r="H132" s="146">
        <f t="shared" si="38"/>
        <v>0</v>
      </c>
      <c r="I132" s="143">
        <v>0</v>
      </c>
    </row>
    <row r="133" spans="2:9" x14ac:dyDescent="0.3">
      <c r="C133" s="145"/>
      <c r="D133" s="146" t="str">
        <f t="shared" ref="D133" si="78">D66</f>
        <v/>
      </c>
      <c r="E133" s="3"/>
      <c r="F133" s="3"/>
      <c r="G133" s="147">
        <v>0</v>
      </c>
      <c r="H133" s="146">
        <f t="shared" si="38"/>
        <v>0</v>
      </c>
      <c r="I133" s="143">
        <v>0</v>
      </c>
    </row>
    <row r="134" spans="2:9" ht="15" thickBot="1" x14ac:dyDescent="0.35">
      <c r="C134" s="145"/>
      <c r="D134" s="146" t="str">
        <f>D66</f>
        <v/>
      </c>
      <c r="E134" s="3"/>
      <c r="F134" s="3"/>
      <c r="G134" s="147">
        <v>0</v>
      </c>
      <c r="H134" s="146">
        <f t="shared" si="22"/>
        <v>0</v>
      </c>
      <c r="I134" s="143">
        <v>0</v>
      </c>
    </row>
    <row r="135" spans="2:9" ht="15" thickBot="1" x14ac:dyDescent="0.35">
      <c r="C135" s="191" t="s">
        <v>173</v>
      </c>
      <c r="D135" s="151">
        <f>SUM(D76:D134)</f>
        <v>672</v>
      </c>
      <c r="E135" s="151"/>
      <c r="F135" s="151"/>
      <c r="G135" s="193">
        <f>SUMPRODUCT(D76:D134,G76:G134)/D135</f>
        <v>0</v>
      </c>
      <c r="H135" s="151">
        <f>SUM(H76:H134)</f>
        <v>0</v>
      </c>
      <c r="I135" s="152">
        <f>SUMPRODUCT(D76:D134,I76:I134)</f>
        <v>0</v>
      </c>
    </row>
    <row r="138" spans="2:9" x14ac:dyDescent="0.3">
      <c r="F138" s="85"/>
    </row>
    <row r="139" spans="2:9" x14ac:dyDescent="0.3">
      <c r="B139" s="790" t="s">
        <v>506</v>
      </c>
      <c r="C139" s="86" t="s">
        <v>507</v>
      </c>
      <c r="D139" s="87" t="s">
        <v>508</v>
      </c>
      <c r="E139" s="87" t="s">
        <v>509</v>
      </c>
      <c r="F139" s="87" t="s">
        <v>281</v>
      </c>
      <c r="G139" s="87" t="s">
        <v>510</v>
      </c>
      <c r="H139" s="87" t="s">
        <v>511</v>
      </c>
      <c r="I139" s="87" t="s">
        <v>512</v>
      </c>
    </row>
    <row r="140" spans="2:9" x14ac:dyDescent="0.3">
      <c r="B140" s="791" t="s">
        <v>426</v>
      </c>
      <c r="C140" s="148" t="s">
        <v>513</v>
      </c>
      <c r="D140" s="148" t="s">
        <v>469</v>
      </c>
      <c r="E140" s="148">
        <v>1510</v>
      </c>
      <c r="F140" s="148" t="s">
        <v>514</v>
      </c>
      <c r="G140" s="148">
        <v>3015</v>
      </c>
      <c r="H140" s="148">
        <v>0</v>
      </c>
      <c r="I140" s="189" t="str">
        <f t="shared" ref="I140:I203" si="79">IF(H140=0,"",D140)</f>
        <v/>
      </c>
    </row>
    <row r="141" spans="2:9" ht="14.7" customHeight="1" x14ac:dyDescent="0.3">
      <c r="B141" s="791" t="s">
        <v>428</v>
      </c>
      <c r="C141" s="148" t="s">
        <v>515</v>
      </c>
      <c r="D141" s="148" t="s">
        <v>469</v>
      </c>
      <c r="E141" s="148">
        <v>1510</v>
      </c>
      <c r="F141" s="148" t="s">
        <v>516</v>
      </c>
      <c r="G141" s="148">
        <v>3005</v>
      </c>
      <c r="H141" s="148">
        <v>2357</v>
      </c>
      <c r="I141" s="189" t="str">
        <f t="shared" si="79"/>
        <v>490ac30h</v>
      </c>
    </row>
    <row r="142" spans="2:9" x14ac:dyDescent="0.3">
      <c r="B142" s="791" t="s">
        <v>430</v>
      </c>
      <c r="C142" s="148" t="s">
        <v>517</v>
      </c>
      <c r="D142" s="148" t="s">
        <v>467</v>
      </c>
      <c r="E142" s="148">
        <v>1480</v>
      </c>
      <c r="F142" s="148" t="s">
        <v>514</v>
      </c>
      <c r="G142" s="148">
        <v>3082</v>
      </c>
      <c r="H142" s="148">
        <v>0</v>
      </c>
      <c r="I142" s="189" t="str">
        <f t="shared" si="79"/>
        <v/>
      </c>
    </row>
    <row r="143" spans="2:9" x14ac:dyDescent="0.3">
      <c r="B143" s="791" t="s">
        <v>432</v>
      </c>
      <c r="C143" s="148" t="s">
        <v>518</v>
      </c>
      <c r="D143" s="148" t="s">
        <v>496</v>
      </c>
      <c r="E143" s="148">
        <v>1480</v>
      </c>
      <c r="F143" s="148" t="s">
        <v>514</v>
      </c>
      <c r="G143" s="148">
        <v>3205</v>
      </c>
      <c r="H143" s="148">
        <v>0</v>
      </c>
      <c r="I143" s="189" t="str">
        <f t="shared" si="79"/>
        <v/>
      </c>
    </row>
    <row r="144" spans="2:9" x14ac:dyDescent="0.3">
      <c r="B144" s="791" t="s">
        <v>434</v>
      </c>
      <c r="C144" s="148" t="s">
        <v>519</v>
      </c>
      <c r="D144" s="148" t="s">
        <v>458</v>
      </c>
      <c r="E144" s="148">
        <v>1347</v>
      </c>
      <c r="F144" s="148" t="s">
        <v>520</v>
      </c>
      <c r="G144" s="148">
        <v>2924</v>
      </c>
      <c r="H144" s="148">
        <v>2127</v>
      </c>
      <c r="I144" s="189" t="str">
        <f t="shared" si="79"/>
        <v>490ac30b</v>
      </c>
    </row>
    <row r="145" spans="2:9" x14ac:dyDescent="0.3">
      <c r="B145" s="791" t="s">
        <v>436</v>
      </c>
      <c r="C145" s="148" t="s">
        <v>521</v>
      </c>
      <c r="D145" s="148" t="s">
        <v>456</v>
      </c>
      <c r="E145" s="148">
        <v>1189</v>
      </c>
      <c r="F145" s="148" t="s">
        <v>522</v>
      </c>
      <c r="G145" s="148">
        <v>2555</v>
      </c>
      <c r="H145" s="148">
        <v>1936</v>
      </c>
      <c r="I145" s="189" t="str">
        <f t="shared" si="79"/>
        <v>490ac30a</v>
      </c>
    </row>
    <row r="146" spans="2:9" x14ac:dyDescent="0.3">
      <c r="B146" s="791" t="s">
        <v>438</v>
      </c>
      <c r="C146" s="148" t="s">
        <v>523</v>
      </c>
      <c r="D146" s="148" t="s">
        <v>461</v>
      </c>
      <c r="E146" s="148">
        <v>1382</v>
      </c>
      <c r="F146" s="148" t="s">
        <v>524</v>
      </c>
      <c r="G146" s="148">
        <v>2965</v>
      </c>
      <c r="H146" s="148">
        <v>2075</v>
      </c>
      <c r="I146" s="189" t="str">
        <f t="shared" si="79"/>
        <v>490ac30d</v>
      </c>
    </row>
    <row r="147" spans="2:9" x14ac:dyDescent="0.3">
      <c r="B147" s="791" t="s">
        <v>440</v>
      </c>
      <c r="C147" s="148" t="s">
        <v>525</v>
      </c>
      <c r="D147" s="148" t="s">
        <v>463</v>
      </c>
      <c r="E147" s="148">
        <v>1421</v>
      </c>
      <c r="F147" s="148" t="s">
        <v>526</v>
      </c>
      <c r="G147" s="148">
        <v>3005</v>
      </c>
      <c r="H147" s="148">
        <v>2051</v>
      </c>
      <c r="I147" s="189" t="str">
        <f t="shared" si="79"/>
        <v>490ac30e</v>
      </c>
    </row>
    <row r="148" spans="2:9" x14ac:dyDescent="0.3">
      <c r="B148" s="791" t="s">
        <v>442</v>
      </c>
      <c r="C148" s="148" t="s">
        <v>527</v>
      </c>
      <c r="D148" s="148" t="s">
        <v>465</v>
      </c>
      <c r="E148" s="148">
        <v>1449</v>
      </c>
      <c r="F148" s="148" t="s">
        <v>528</v>
      </c>
      <c r="G148" s="148">
        <v>3200</v>
      </c>
      <c r="H148" s="148">
        <v>2277</v>
      </c>
      <c r="I148" s="189" t="str">
        <f t="shared" si="79"/>
        <v>490ac30f</v>
      </c>
    </row>
    <row r="149" spans="2:9" x14ac:dyDescent="0.3">
      <c r="B149" s="791" t="s">
        <v>444</v>
      </c>
      <c r="C149" s="148" t="s">
        <v>529</v>
      </c>
      <c r="D149" s="148" t="s">
        <v>465</v>
      </c>
      <c r="E149" s="148">
        <v>1449</v>
      </c>
      <c r="F149" s="148" t="s">
        <v>530</v>
      </c>
      <c r="G149" s="148">
        <v>3210</v>
      </c>
      <c r="H149" s="148">
        <v>2306</v>
      </c>
      <c r="I149" s="189" t="str">
        <f t="shared" si="79"/>
        <v>490ac30f</v>
      </c>
    </row>
    <row r="150" spans="2:9" x14ac:dyDescent="0.3">
      <c r="B150" s="791" t="s">
        <v>446</v>
      </c>
      <c r="C150" s="148" t="s">
        <v>531</v>
      </c>
      <c r="D150" s="148" t="s">
        <v>496</v>
      </c>
      <c r="E150" s="148">
        <v>1480</v>
      </c>
      <c r="F150" s="148" t="s">
        <v>514</v>
      </c>
      <c r="G150" s="148">
        <v>3215</v>
      </c>
      <c r="H150" s="148">
        <v>0</v>
      </c>
      <c r="I150" s="189" t="str">
        <f t="shared" si="79"/>
        <v/>
      </c>
    </row>
    <row r="151" spans="2:9" x14ac:dyDescent="0.3">
      <c r="B151" s="791" t="s">
        <v>448</v>
      </c>
      <c r="C151" s="148" t="s">
        <v>532</v>
      </c>
      <c r="D151" s="148" t="s">
        <v>465</v>
      </c>
      <c r="E151" s="148">
        <v>1449</v>
      </c>
      <c r="F151" s="148" t="s">
        <v>514</v>
      </c>
      <c r="G151" s="148">
        <v>3200</v>
      </c>
      <c r="H151" s="148">
        <v>0</v>
      </c>
      <c r="I151" s="189" t="str">
        <f t="shared" si="79"/>
        <v/>
      </c>
    </row>
    <row r="152" spans="2:9" x14ac:dyDescent="0.3">
      <c r="B152" s="791" t="s">
        <v>450</v>
      </c>
      <c r="C152" s="148" t="s">
        <v>533</v>
      </c>
      <c r="D152" s="148" t="s">
        <v>467</v>
      </c>
      <c r="E152" s="148">
        <v>1480</v>
      </c>
      <c r="F152" s="148" t="s">
        <v>534</v>
      </c>
      <c r="G152" s="148">
        <v>3082</v>
      </c>
      <c r="H152" s="148">
        <v>2343</v>
      </c>
      <c r="I152" s="189" t="str">
        <f t="shared" si="79"/>
        <v>490ac30g</v>
      </c>
    </row>
    <row r="153" spans="2:9" x14ac:dyDescent="0.3">
      <c r="B153" s="791" t="s">
        <v>452</v>
      </c>
      <c r="C153" s="148" t="s">
        <v>535</v>
      </c>
      <c r="D153" s="148" t="s">
        <v>459</v>
      </c>
      <c r="E153" s="148">
        <v>1347</v>
      </c>
      <c r="F153" s="148" t="s">
        <v>536</v>
      </c>
      <c r="G153" s="148">
        <v>2923</v>
      </c>
      <c r="H153" s="148">
        <v>1971</v>
      </c>
      <c r="I153" s="189" t="str">
        <f t="shared" si="79"/>
        <v>490ac30c</v>
      </c>
    </row>
    <row r="154" spans="2:9" x14ac:dyDescent="0.3">
      <c r="B154" s="791" t="s">
        <v>454</v>
      </c>
      <c r="C154" s="148" t="s">
        <v>537</v>
      </c>
      <c r="D154" s="148" t="s">
        <v>456</v>
      </c>
      <c r="E154" s="148">
        <v>1189</v>
      </c>
      <c r="F154" s="148" t="s">
        <v>538</v>
      </c>
      <c r="G154" s="148">
        <v>2565</v>
      </c>
      <c r="H154" s="148">
        <v>2110</v>
      </c>
      <c r="I154" s="189" t="str">
        <f t="shared" si="79"/>
        <v>490ac30a</v>
      </c>
    </row>
    <row r="155" spans="2:9" x14ac:dyDescent="0.3">
      <c r="B155" s="791" t="s">
        <v>456</v>
      </c>
      <c r="C155" s="148" t="s">
        <v>539</v>
      </c>
      <c r="D155" s="148" t="s">
        <v>461</v>
      </c>
      <c r="E155" s="148">
        <v>1382</v>
      </c>
      <c r="F155" s="148" t="s">
        <v>540</v>
      </c>
      <c r="G155" s="148">
        <v>2975</v>
      </c>
      <c r="H155" s="148">
        <v>2026</v>
      </c>
      <c r="I155" s="189" t="str">
        <f t="shared" si="79"/>
        <v>490ac30d</v>
      </c>
    </row>
    <row r="156" spans="2:9" x14ac:dyDescent="0.3">
      <c r="B156" s="791" t="s">
        <v>458</v>
      </c>
      <c r="C156" s="148" t="s">
        <v>541</v>
      </c>
      <c r="D156" s="148" t="s">
        <v>463</v>
      </c>
      <c r="E156" s="148">
        <v>1421</v>
      </c>
      <c r="F156" s="148" t="s">
        <v>542</v>
      </c>
      <c r="G156" s="148">
        <v>3015</v>
      </c>
      <c r="H156" s="148">
        <v>2119</v>
      </c>
      <c r="I156" s="189" t="str">
        <f t="shared" si="79"/>
        <v>490ac30e</v>
      </c>
    </row>
    <row r="157" spans="2:9" x14ac:dyDescent="0.3">
      <c r="B157" s="791" t="s">
        <v>459</v>
      </c>
      <c r="C157" s="148" t="s">
        <v>543</v>
      </c>
      <c r="D157" s="148" t="s">
        <v>465</v>
      </c>
      <c r="E157" s="148">
        <v>1449</v>
      </c>
      <c r="F157" s="148" t="s">
        <v>544</v>
      </c>
      <c r="G157" s="148">
        <v>3210</v>
      </c>
      <c r="H157" s="148">
        <v>2152</v>
      </c>
      <c r="I157" s="189" t="str">
        <f t="shared" si="79"/>
        <v>490ac30f</v>
      </c>
    </row>
    <row r="158" spans="2:9" x14ac:dyDescent="0.3">
      <c r="B158" s="791" t="s">
        <v>461</v>
      </c>
      <c r="C158" s="148" t="s">
        <v>545</v>
      </c>
      <c r="D158" s="148" t="s">
        <v>461</v>
      </c>
      <c r="E158" s="148">
        <v>1382</v>
      </c>
      <c r="F158" s="148" t="s">
        <v>514</v>
      </c>
      <c r="G158" s="148">
        <v>2965</v>
      </c>
      <c r="H158" s="148">
        <v>0</v>
      </c>
      <c r="I158" s="189" t="str">
        <f t="shared" si="79"/>
        <v/>
      </c>
    </row>
    <row r="159" spans="2:9" x14ac:dyDescent="0.3">
      <c r="B159" s="791" t="s">
        <v>463</v>
      </c>
      <c r="C159" s="148" t="s">
        <v>546</v>
      </c>
      <c r="D159" s="148" t="s">
        <v>454</v>
      </c>
      <c r="E159" s="148">
        <v>1078</v>
      </c>
      <c r="F159" s="148" t="s">
        <v>547</v>
      </c>
      <c r="G159" s="148">
        <v>2268</v>
      </c>
      <c r="H159" s="148">
        <v>1623</v>
      </c>
      <c r="I159" s="189" t="str">
        <f t="shared" si="79"/>
        <v>490ab20c</v>
      </c>
    </row>
    <row r="160" spans="2:9" x14ac:dyDescent="0.3">
      <c r="B160" s="791" t="s">
        <v>465</v>
      </c>
      <c r="C160" s="148" t="s">
        <v>548</v>
      </c>
      <c r="D160" s="148" t="s">
        <v>430</v>
      </c>
      <c r="E160" s="148">
        <v>678</v>
      </c>
      <c r="F160" s="148" t="s">
        <v>549</v>
      </c>
      <c r="G160" s="148">
        <v>1504</v>
      </c>
      <c r="H160" s="148">
        <v>1236</v>
      </c>
      <c r="I160" s="189" t="str">
        <f t="shared" si="79"/>
        <v>490aa10c</v>
      </c>
    </row>
    <row r="161" spans="2:9" x14ac:dyDescent="0.3">
      <c r="B161" s="791" t="s">
        <v>467</v>
      </c>
      <c r="C161" s="148" t="s">
        <v>550</v>
      </c>
      <c r="D161" s="148" t="s">
        <v>461</v>
      </c>
      <c r="E161" s="148">
        <v>1382</v>
      </c>
      <c r="F161" s="148" t="s">
        <v>514</v>
      </c>
      <c r="G161" s="148">
        <v>2975</v>
      </c>
      <c r="H161" s="148">
        <v>0</v>
      </c>
      <c r="I161" s="189" t="str">
        <f t="shared" si="79"/>
        <v/>
      </c>
    </row>
    <row r="162" spans="2:9" x14ac:dyDescent="0.3">
      <c r="B162" s="791" t="s">
        <v>469</v>
      </c>
      <c r="C162" s="148" t="s">
        <v>551</v>
      </c>
      <c r="D162" s="148" t="s">
        <v>436</v>
      </c>
      <c r="E162" s="148">
        <v>725</v>
      </c>
      <c r="F162" s="148" t="s">
        <v>552</v>
      </c>
      <c r="G162" s="148">
        <v>1534</v>
      </c>
      <c r="H162" s="148">
        <v>1450</v>
      </c>
      <c r="I162" s="189" t="str">
        <f t="shared" si="79"/>
        <v>490aa10f</v>
      </c>
    </row>
    <row r="163" spans="2:9" x14ac:dyDescent="0.3">
      <c r="B163" s="791" t="s">
        <v>416</v>
      </c>
      <c r="C163" s="148" t="s">
        <v>553</v>
      </c>
      <c r="D163" s="148" t="s">
        <v>424</v>
      </c>
      <c r="E163" s="148">
        <v>664</v>
      </c>
      <c r="F163" s="148" t="s">
        <v>554</v>
      </c>
      <c r="G163" s="148">
        <v>1481</v>
      </c>
      <c r="H163" s="148">
        <v>1091</v>
      </c>
      <c r="I163" s="189" t="str">
        <f t="shared" si="79"/>
        <v>490ae10e</v>
      </c>
    </row>
    <row r="164" spans="2:9" x14ac:dyDescent="0.3">
      <c r="B164" s="791" t="s">
        <v>418</v>
      </c>
      <c r="C164" s="148" t="s">
        <v>555</v>
      </c>
      <c r="D164" s="148" t="s">
        <v>493</v>
      </c>
      <c r="E164" s="148">
        <v>1382</v>
      </c>
      <c r="F164" s="148" t="s">
        <v>514</v>
      </c>
      <c r="G164" s="148">
        <v>3100</v>
      </c>
      <c r="H164" s="148">
        <v>0</v>
      </c>
      <c r="I164" s="189" t="str">
        <f t="shared" si="79"/>
        <v/>
      </c>
    </row>
    <row r="165" spans="2:9" x14ac:dyDescent="0.3">
      <c r="B165" s="791" t="s">
        <v>420</v>
      </c>
      <c r="C165" s="148" t="s">
        <v>556</v>
      </c>
      <c r="D165" s="148" t="s">
        <v>440</v>
      </c>
      <c r="E165" s="148">
        <v>763</v>
      </c>
      <c r="F165" s="148" t="s">
        <v>557</v>
      </c>
      <c r="G165" s="148">
        <v>1546</v>
      </c>
      <c r="H165" s="148">
        <v>1283</v>
      </c>
      <c r="I165" s="189" t="str">
        <f t="shared" si="79"/>
        <v>490aa10h</v>
      </c>
    </row>
    <row r="166" spans="2:9" x14ac:dyDescent="0.3">
      <c r="B166" s="791" t="s">
        <v>422</v>
      </c>
      <c r="C166" s="148" t="s">
        <v>558</v>
      </c>
      <c r="D166" s="148" t="s">
        <v>434</v>
      </c>
      <c r="E166" s="148">
        <v>694</v>
      </c>
      <c r="F166" s="148" t="s">
        <v>559</v>
      </c>
      <c r="G166" s="148">
        <v>1500</v>
      </c>
      <c r="H166" s="148">
        <v>1250</v>
      </c>
      <c r="I166" s="189" t="str">
        <f t="shared" si="79"/>
        <v>490aa10e</v>
      </c>
    </row>
    <row r="167" spans="2:9" x14ac:dyDescent="0.3">
      <c r="B167" s="791" t="s">
        <v>424</v>
      </c>
      <c r="C167" s="148" t="s">
        <v>560</v>
      </c>
      <c r="D167" s="148" t="s">
        <v>426</v>
      </c>
      <c r="E167" s="148">
        <v>593</v>
      </c>
      <c r="F167" s="148" t="s">
        <v>561</v>
      </c>
      <c r="G167" s="148">
        <v>1331</v>
      </c>
      <c r="H167" s="148">
        <v>1034</v>
      </c>
      <c r="I167" s="189" t="str">
        <f t="shared" si="79"/>
        <v>490aa10a</v>
      </c>
    </row>
    <row r="168" spans="2:9" x14ac:dyDescent="0.3">
      <c r="B168" s="791" t="s">
        <v>475</v>
      </c>
      <c r="C168" s="148" t="s">
        <v>562</v>
      </c>
      <c r="D168" s="148" t="s">
        <v>422</v>
      </c>
      <c r="E168" s="148">
        <v>618</v>
      </c>
      <c r="F168" s="148" t="s">
        <v>563</v>
      </c>
      <c r="G168" s="148">
        <v>1323</v>
      </c>
      <c r="H168" s="148">
        <v>1147</v>
      </c>
      <c r="I168" s="189" t="str">
        <f t="shared" si="79"/>
        <v>490ae10d</v>
      </c>
    </row>
    <row r="169" spans="2:9" x14ac:dyDescent="0.3">
      <c r="B169" s="791" t="s">
        <v>476</v>
      </c>
      <c r="C169" s="148" t="s">
        <v>564</v>
      </c>
      <c r="D169" s="148" t="s">
        <v>416</v>
      </c>
      <c r="E169" s="148">
        <v>546</v>
      </c>
      <c r="F169" s="148" t="s">
        <v>565</v>
      </c>
      <c r="G169" s="148">
        <v>1256</v>
      </c>
      <c r="H169" s="148">
        <v>1043</v>
      </c>
      <c r="I169" s="189" t="str">
        <f t="shared" si="79"/>
        <v>490ae10a</v>
      </c>
    </row>
    <row r="170" spans="2:9" x14ac:dyDescent="0.3">
      <c r="B170" s="791" t="s">
        <v>477</v>
      </c>
      <c r="C170" s="148" t="s">
        <v>566</v>
      </c>
      <c r="D170" s="148" t="s">
        <v>430</v>
      </c>
      <c r="E170" s="148">
        <v>678</v>
      </c>
      <c r="F170" s="148" t="s">
        <v>567</v>
      </c>
      <c r="G170" s="148">
        <v>1504</v>
      </c>
      <c r="H170" s="148">
        <v>1370</v>
      </c>
      <c r="I170" s="189" t="str">
        <f t="shared" si="79"/>
        <v>490aa10c</v>
      </c>
    </row>
    <row r="171" spans="2:9" x14ac:dyDescent="0.3">
      <c r="B171" s="791" t="s">
        <v>478</v>
      </c>
      <c r="C171" s="148" t="s">
        <v>568</v>
      </c>
      <c r="D171" s="148" t="s">
        <v>493</v>
      </c>
      <c r="E171" s="148">
        <v>1382</v>
      </c>
      <c r="F171" s="148" t="s">
        <v>514</v>
      </c>
      <c r="G171" s="148">
        <v>3100</v>
      </c>
      <c r="H171" s="148">
        <v>0</v>
      </c>
      <c r="I171" s="189" t="str">
        <f t="shared" si="79"/>
        <v/>
      </c>
    </row>
    <row r="172" spans="2:9" x14ac:dyDescent="0.3">
      <c r="B172" s="791" t="s">
        <v>479</v>
      </c>
      <c r="C172" s="148" t="s">
        <v>569</v>
      </c>
      <c r="D172" s="148" t="s">
        <v>450</v>
      </c>
      <c r="E172" s="148">
        <v>1029</v>
      </c>
      <c r="F172" s="148" t="s">
        <v>570</v>
      </c>
      <c r="G172" s="148">
        <v>2316</v>
      </c>
      <c r="H172" s="148">
        <v>1799</v>
      </c>
      <c r="I172" s="189" t="str">
        <f t="shared" si="79"/>
        <v>490ab20a</v>
      </c>
    </row>
    <row r="173" spans="2:9" x14ac:dyDescent="0.3">
      <c r="B173" s="791" t="s">
        <v>480</v>
      </c>
      <c r="C173" s="148" t="s">
        <v>571</v>
      </c>
      <c r="D173" s="148" t="s">
        <v>454</v>
      </c>
      <c r="E173" s="148">
        <v>1078</v>
      </c>
      <c r="F173" s="148" t="s">
        <v>572</v>
      </c>
      <c r="G173" s="148">
        <v>2268</v>
      </c>
      <c r="H173" s="148">
        <v>1845</v>
      </c>
      <c r="I173" s="189" t="str">
        <f t="shared" si="79"/>
        <v>490ab20c</v>
      </c>
    </row>
    <row r="174" spans="2:9" x14ac:dyDescent="0.3">
      <c r="B174" s="791" t="s">
        <v>481</v>
      </c>
      <c r="C174" s="148" t="s">
        <v>573</v>
      </c>
      <c r="D174" s="148" t="s">
        <v>450</v>
      </c>
      <c r="E174" s="148">
        <v>1029</v>
      </c>
      <c r="F174" s="148" t="s">
        <v>574</v>
      </c>
      <c r="G174" s="148">
        <v>2326</v>
      </c>
      <c r="H174" s="148">
        <v>1656</v>
      </c>
      <c r="I174" s="189" t="str">
        <f t="shared" si="79"/>
        <v>490ab20a</v>
      </c>
    </row>
    <row r="175" spans="2:9" x14ac:dyDescent="0.3">
      <c r="B175" s="791" t="s">
        <v>482</v>
      </c>
      <c r="C175" s="148" t="s">
        <v>575</v>
      </c>
      <c r="D175" s="148" t="s">
        <v>454</v>
      </c>
      <c r="E175" s="148">
        <v>1078</v>
      </c>
      <c r="F175" s="148" t="s">
        <v>576</v>
      </c>
      <c r="G175" s="148">
        <v>2278</v>
      </c>
      <c r="H175" s="148">
        <v>1663</v>
      </c>
      <c r="I175" s="189" t="str">
        <f t="shared" si="79"/>
        <v>490ab20c</v>
      </c>
    </row>
    <row r="176" spans="2:9" x14ac:dyDescent="0.3">
      <c r="B176" s="791" t="s">
        <v>483</v>
      </c>
      <c r="C176" s="148" t="s">
        <v>577</v>
      </c>
      <c r="D176" s="148" t="s">
        <v>430</v>
      </c>
      <c r="E176" s="148">
        <v>678</v>
      </c>
      <c r="F176" s="148" t="s">
        <v>578</v>
      </c>
      <c r="G176" s="148">
        <v>1514</v>
      </c>
      <c r="H176" s="148">
        <v>1223</v>
      </c>
      <c r="I176" s="189" t="str">
        <f t="shared" si="79"/>
        <v>490aa10c</v>
      </c>
    </row>
    <row r="177" spans="2:9" x14ac:dyDescent="0.3">
      <c r="B177" s="791" t="s">
        <v>484</v>
      </c>
      <c r="C177" s="148" t="s">
        <v>579</v>
      </c>
      <c r="D177" s="148" t="s">
        <v>444</v>
      </c>
      <c r="E177" s="148">
        <v>785</v>
      </c>
      <c r="F177" s="148" t="s">
        <v>580</v>
      </c>
      <c r="G177" s="148">
        <v>1582</v>
      </c>
      <c r="H177" s="148">
        <v>1438</v>
      </c>
      <c r="I177" s="189" t="str">
        <f t="shared" si="79"/>
        <v>490aa10j</v>
      </c>
    </row>
    <row r="178" spans="2:9" x14ac:dyDescent="0.3">
      <c r="B178" s="791" t="s">
        <v>485</v>
      </c>
      <c r="C178" s="148" t="s">
        <v>581</v>
      </c>
      <c r="D178" s="148" t="s">
        <v>436</v>
      </c>
      <c r="E178" s="148">
        <v>725</v>
      </c>
      <c r="F178" s="148" t="s">
        <v>582</v>
      </c>
      <c r="G178" s="148">
        <v>1544</v>
      </c>
      <c r="H178" s="148">
        <v>1579</v>
      </c>
      <c r="I178" s="189" t="str">
        <f t="shared" si="79"/>
        <v>490aa10f</v>
      </c>
    </row>
    <row r="179" spans="2:9" x14ac:dyDescent="0.3">
      <c r="B179" s="791" t="s">
        <v>486</v>
      </c>
      <c r="C179" s="148" t="s">
        <v>583</v>
      </c>
      <c r="D179" s="148" t="s">
        <v>424</v>
      </c>
      <c r="E179" s="148">
        <v>664</v>
      </c>
      <c r="F179" s="148" t="s">
        <v>584</v>
      </c>
      <c r="G179" s="148">
        <v>1441</v>
      </c>
      <c r="H179" s="148">
        <v>1023</v>
      </c>
      <c r="I179" s="189" t="str">
        <f t="shared" si="79"/>
        <v>490ae10e</v>
      </c>
    </row>
    <row r="180" spans="2:9" x14ac:dyDescent="0.3">
      <c r="B180" s="791" t="s">
        <v>487</v>
      </c>
      <c r="C180" s="148" t="s">
        <v>585</v>
      </c>
      <c r="D180" s="148" t="s">
        <v>420</v>
      </c>
      <c r="E180" s="148">
        <v>587</v>
      </c>
      <c r="F180" s="148" t="s">
        <v>586</v>
      </c>
      <c r="G180" s="148">
        <v>1266</v>
      </c>
      <c r="H180" s="148">
        <v>1243</v>
      </c>
      <c r="I180" s="189" t="str">
        <f t="shared" si="79"/>
        <v>490ae10c</v>
      </c>
    </row>
    <row r="181" spans="2:9" x14ac:dyDescent="0.3">
      <c r="B181" s="791" t="s">
        <v>488</v>
      </c>
      <c r="C181" s="148" t="s">
        <v>587</v>
      </c>
      <c r="D181" s="148" t="s">
        <v>440</v>
      </c>
      <c r="E181" s="148">
        <v>763</v>
      </c>
      <c r="F181" s="148" t="s">
        <v>588</v>
      </c>
      <c r="G181" s="148">
        <v>1556</v>
      </c>
      <c r="H181" s="148">
        <v>1261</v>
      </c>
      <c r="I181" s="189" t="str">
        <f t="shared" si="79"/>
        <v>490aa10h</v>
      </c>
    </row>
    <row r="182" spans="2:9" x14ac:dyDescent="0.3">
      <c r="B182" s="791" t="s">
        <v>489</v>
      </c>
      <c r="C182" s="148" t="s">
        <v>589</v>
      </c>
      <c r="D182" s="148" t="s">
        <v>432</v>
      </c>
      <c r="E182" s="148">
        <v>694</v>
      </c>
      <c r="F182" s="148" t="s">
        <v>590</v>
      </c>
      <c r="G182" s="148">
        <v>1490</v>
      </c>
      <c r="H182" s="148">
        <v>1142</v>
      </c>
      <c r="I182" s="189" t="str">
        <f t="shared" si="79"/>
        <v>490aa10d</v>
      </c>
    </row>
    <row r="183" spans="2:9" x14ac:dyDescent="0.3">
      <c r="B183" s="791" t="s">
        <v>490</v>
      </c>
      <c r="C183" s="148" t="s">
        <v>591</v>
      </c>
      <c r="D183" s="148" t="s">
        <v>426</v>
      </c>
      <c r="E183" s="148">
        <v>593</v>
      </c>
      <c r="F183" s="148" t="s">
        <v>592</v>
      </c>
      <c r="G183" s="148">
        <v>1341</v>
      </c>
      <c r="H183" s="148">
        <v>1285</v>
      </c>
      <c r="I183" s="189" t="str">
        <f t="shared" si="79"/>
        <v>490aa10a</v>
      </c>
    </row>
    <row r="184" spans="2:9" x14ac:dyDescent="0.3">
      <c r="B184" s="791" t="s">
        <v>491</v>
      </c>
      <c r="C184" s="148" t="s">
        <v>593</v>
      </c>
      <c r="D184" s="148" t="s">
        <v>422</v>
      </c>
      <c r="E184" s="148">
        <v>618</v>
      </c>
      <c r="F184" s="148" t="s">
        <v>594</v>
      </c>
      <c r="G184" s="148">
        <v>1333</v>
      </c>
      <c r="H184" s="148">
        <v>1112</v>
      </c>
      <c r="I184" s="189" t="str">
        <f t="shared" si="79"/>
        <v>490ae10d</v>
      </c>
    </row>
    <row r="185" spans="2:9" x14ac:dyDescent="0.3">
      <c r="B185" s="791" t="s">
        <v>492</v>
      </c>
      <c r="C185" s="148" t="s">
        <v>595</v>
      </c>
      <c r="D185" s="148" t="s">
        <v>416</v>
      </c>
      <c r="E185" s="148">
        <v>546</v>
      </c>
      <c r="F185" s="148" t="s">
        <v>596</v>
      </c>
      <c r="G185" s="148">
        <v>1266</v>
      </c>
      <c r="H185" s="148">
        <v>1230</v>
      </c>
      <c r="I185" s="189" t="str">
        <f t="shared" si="79"/>
        <v>490ae10a</v>
      </c>
    </row>
    <row r="186" spans="2:9" x14ac:dyDescent="0.3">
      <c r="B186" s="791" t="s">
        <v>493</v>
      </c>
      <c r="C186" s="148" t="s">
        <v>597</v>
      </c>
      <c r="D186" s="148" t="s">
        <v>430</v>
      </c>
      <c r="E186" s="148">
        <v>678</v>
      </c>
      <c r="F186" s="148" t="s">
        <v>598</v>
      </c>
      <c r="G186" s="148">
        <v>1514</v>
      </c>
      <c r="H186" s="148">
        <v>1445</v>
      </c>
      <c r="I186" s="189" t="str">
        <f t="shared" si="79"/>
        <v>490aa10c</v>
      </c>
    </row>
    <row r="187" spans="2:9" x14ac:dyDescent="0.3">
      <c r="B187" s="791" t="s">
        <v>494</v>
      </c>
      <c r="C187" s="148" t="s">
        <v>599</v>
      </c>
      <c r="D187" s="148" t="s">
        <v>428</v>
      </c>
      <c r="E187" s="148">
        <v>657</v>
      </c>
      <c r="F187" s="148" t="s">
        <v>600</v>
      </c>
      <c r="G187" s="148">
        <v>1395</v>
      </c>
      <c r="H187" s="148">
        <v>1136</v>
      </c>
      <c r="I187" s="189" t="str">
        <f t="shared" si="79"/>
        <v>490aa10b</v>
      </c>
    </row>
    <row r="188" spans="2:9" x14ac:dyDescent="0.3">
      <c r="B188" s="791" t="s">
        <v>495</v>
      </c>
      <c r="C188" s="148" t="s">
        <v>601</v>
      </c>
      <c r="D188" s="148" t="s">
        <v>450</v>
      </c>
      <c r="E188" s="148">
        <v>1029</v>
      </c>
      <c r="F188" s="148" t="s">
        <v>602</v>
      </c>
      <c r="G188" s="148">
        <v>2326</v>
      </c>
      <c r="H188" s="148">
        <v>1752</v>
      </c>
      <c r="I188" s="189" t="str">
        <f t="shared" si="79"/>
        <v>490ab20a</v>
      </c>
    </row>
    <row r="189" spans="2:9" x14ac:dyDescent="0.3">
      <c r="B189" s="791" t="s">
        <v>496</v>
      </c>
      <c r="C189" s="148" t="s">
        <v>603</v>
      </c>
      <c r="D189" s="148" t="s">
        <v>454</v>
      </c>
      <c r="E189" s="148">
        <v>1078</v>
      </c>
      <c r="F189" s="148" t="s">
        <v>604</v>
      </c>
      <c r="G189" s="148">
        <v>2278</v>
      </c>
      <c r="H189" s="148">
        <v>1868</v>
      </c>
      <c r="I189" s="189" t="str">
        <f t="shared" si="79"/>
        <v>490ab20c</v>
      </c>
    </row>
    <row r="190" spans="2:9" x14ac:dyDescent="0.3">
      <c r="B190" s="791" t="s">
        <v>497</v>
      </c>
      <c r="C190" s="148" t="s">
        <v>605</v>
      </c>
      <c r="D190" s="148" t="s">
        <v>450</v>
      </c>
      <c r="E190" s="148">
        <v>1029</v>
      </c>
      <c r="F190" s="148" t="s">
        <v>606</v>
      </c>
      <c r="G190" s="148">
        <v>2336</v>
      </c>
      <c r="H190" s="148">
        <v>1996</v>
      </c>
      <c r="I190" s="189" t="str">
        <f t="shared" si="79"/>
        <v>490ab20a</v>
      </c>
    </row>
    <row r="191" spans="2:9" x14ac:dyDescent="0.3">
      <c r="B191" s="791" t="s">
        <v>470</v>
      </c>
      <c r="C191" s="148" t="s">
        <v>607</v>
      </c>
      <c r="D191" s="148" t="s">
        <v>454</v>
      </c>
      <c r="E191" s="148">
        <v>1078</v>
      </c>
      <c r="F191" s="148" t="s">
        <v>608</v>
      </c>
      <c r="G191" s="148">
        <v>2303</v>
      </c>
      <c r="H191" s="148">
        <v>1997</v>
      </c>
      <c r="I191" s="189" t="str">
        <f t="shared" si="79"/>
        <v>490ab20c</v>
      </c>
    </row>
    <row r="192" spans="2:9" x14ac:dyDescent="0.3">
      <c r="B192" s="791" t="s">
        <v>471</v>
      </c>
      <c r="C192" s="148" t="s">
        <v>609</v>
      </c>
      <c r="D192" s="148" t="s">
        <v>430</v>
      </c>
      <c r="E192" s="148">
        <v>678</v>
      </c>
      <c r="F192" s="148" t="s">
        <v>610</v>
      </c>
      <c r="G192" s="148">
        <v>1524</v>
      </c>
      <c r="H192" s="148">
        <v>1104</v>
      </c>
      <c r="I192" s="189" t="str">
        <f t="shared" si="79"/>
        <v>490aa10c</v>
      </c>
    </row>
    <row r="193" spans="2:9" x14ac:dyDescent="0.3">
      <c r="B193" s="791" t="s">
        <v>472</v>
      </c>
      <c r="C193" s="148" t="s">
        <v>611</v>
      </c>
      <c r="D193" s="148" t="s">
        <v>444</v>
      </c>
      <c r="E193" s="148">
        <v>785</v>
      </c>
      <c r="F193" s="148" t="s">
        <v>612</v>
      </c>
      <c r="G193" s="148">
        <v>1607</v>
      </c>
      <c r="H193" s="148">
        <v>1453</v>
      </c>
      <c r="I193" s="189" t="str">
        <f t="shared" si="79"/>
        <v>490aa10j</v>
      </c>
    </row>
    <row r="194" spans="2:9" x14ac:dyDescent="0.3">
      <c r="B194" s="791" t="s">
        <v>473</v>
      </c>
      <c r="C194" s="148" t="s">
        <v>613</v>
      </c>
      <c r="D194" s="148" t="s">
        <v>436</v>
      </c>
      <c r="E194" s="148">
        <v>725</v>
      </c>
      <c r="F194" s="148" t="s">
        <v>614</v>
      </c>
      <c r="G194" s="148">
        <v>1554</v>
      </c>
      <c r="H194" s="148">
        <v>1560</v>
      </c>
      <c r="I194" s="189" t="str">
        <f t="shared" si="79"/>
        <v>490aa10f</v>
      </c>
    </row>
    <row r="195" spans="2:9" x14ac:dyDescent="0.3">
      <c r="B195" s="791" t="s">
        <v>474</v>
      </c>
      <c r="C195" s="148" t="s">
        <v>615</v>
      </c>
      <c r="D195" s="148" t="s">
        <v>424</v>
      </c>
      <c r="E195" s="148">
        <v>664</v>
      </c>
      <c r="F195" s="148" t="s">
        <v>616</v>
      </c>
      <c r="G195" s="148">
        <v>1466</v>
      </c>
      <c r="H195" s="148">
        <v>1329</v>
      </c>
      <c r="I195" s="189" t="str">
        <f t="shared" si="79"/>
        <v>490ae10e</v>
      </c>
    </row>
    <row r="196" spans="2:9" x14ac:dyDescent="0.3">
      <c r="B196" s="791" t="s">
        <v>617</v>
      </c>
      <c r="C196" s="148" t="s">
        <v>618</v>
      </c>
      <c r="D196" s="148" t="s">
        <v>420</v>
      </c>
      <c r="E196" s="148">
        <v>587</v>
      </c>
      <c r="F196" s="148" t="s">
        <v>619</v>
      </c>
      <c r="G196" s="148">
        <v>1276</v>
      </c>
      <c r="H196" s="148">
        <v>1495</v>
      </c>
      <c r="I196" s="189" t="str">
        <f t="shared" si="79"/>
        <v>490ae10c</v>
      </c>
    </row>
    <row r="197" spans="2:9" x14ac:dyDescent="0.3">
      <c r="B197" s="791" t="s">
        <v>620</v>
      </c>
      <c r="C197" s="148" t="s">
        <v>621</v>
      </c>
      <c r="D197" s="148" t="s">
        <v>440</v>
      </c>
      <c r="E197" s="148">
        <v>763</v>
      </c>
      <c r="F197" s="148" t="s">
        <v>622</v>
      </c>
      <c r="G197" s="148">
        <v>1581</v>
      </c>
      <c r="H197" s="148">
        <v>1372</v>
      </c>
      <c r="I197" s="189" t="str">
        <f t="shared" si="79"/>
        <v>490aa10h</v>
      </c>
    </row>
    <row r="198" spans="2:9" x14ac:dyDescent="0.3">
      <c r="C198" s="148" t="s">
        <v>623</v>
      </c>
      <c r="D198" s="148" t="s">
        <v>432</v>
      </c>
      <c r="E198" s="148">
        <v>694</v>
      </c>
      <c r="F198" s="148" t="s">
        <v>624</v>
      </c>
      <c r="G198" s="148">
        <v>1500</v>
      </c>
      <c r="H198" s="148">
        <v>1147</v>
      </c>
      <c r="I198" s="189" t="str">
        <f t="shared" si="79"/>
        <v>490aa10d</v>
      </c>
    </row>
    <row r="199" spans="2:9" x14ac:dyDescent="0.3">
      <c r="C199" s="148" t="s">
        <v>625</v>
      </c>
      <c r="D199" s="148" t="s">
        <v>426</v>
      </c>
      <c r="E199" s="148">
        <v>593</v>
      </c>
      <c r="F199" s="148" t="s">
        <v>626</v>
      </c>
      <c r="G199" s="148">
        <v>1366</v>
      </c>
      <c r="H199" s="148">
        <v>991</v>
      </c>
      <c r="I199" s="189" t="str">
        <f t="shared" si="79"/>
        <v>490aa10a</v>
      </c>
    </row>
    <row r="200" spans="2:9" x14ac:dyDescent="0.3">
      <c r="C200" s="148" t="s">
        <v>627</v>
      </c>
      <c r="D200" s="148" t="s">
        <v>422</v>
      </c>
      <c r="E200" s="148">
        <v>618</v>
      </c>
      <c r="F200" s="148" t="s">
        <v>628</v>
      </c>
      <c r="G200" s="148">
        <v>1343</v>
      </c>
      <c r="H200" s="148">
        <v>1036</v>
      </c>
      <c r="I200" s="189" t="str">
        <f t="shared" si="79"/>
        <v>490ae10d</v>
      </c>
    </row>
    <row r="201" spans="2:9" x14ac:dyDescent="0.3">
      <c r="C201" s="148" t="s">
        <v>629</v>
      </c>
      <c r="D201" s="148" t="s">
        <v>416</v>
      </c>
      <c r="E201" s="148">
        <v>546</v>
      </c>
      <c r="F201" s="148" t="s">
        <v>630</v>
      </c>
      <c r="G201" s="148">
        <v>1291</v>
      </c>
      <c r="H201" s="148">
        <v>1261</v>
      </c>
      <c r="I201" s="189" t="str">
        <f t="shared" si="79"/>
        <v>490ae10a</v>
      </c>
    </row>
    <row r="202" spans="2:9" x14ac:dyDescent="0.3">
      <c r="C202" s="148" t="s">
        <v>631</v>
      </c>
      <c r="D202" s="148" t="s">
        <v>430</v>
      </c>
      <c r="E202" s="148">
        <v>678</v>
      </c>
      <c r="F202" s="148" t="s">
        <v>632</v>
      </c>
      <c r="G202" s="148">
        <v>1524</v>
      </c>
      <c r="H202" s="148">
        <v>1467</v>
      </c>
      <c r="I202" s="189" t="str">
        <f t="shared" si="79"/>
        <v>490aa10c</v>
      </c>
    </row>
    <row r="203" spans="2:9" x14ac:dyDescent="0.3">
      <c r="C203" s="148" t="s">
        <v>633</v>
      </c>
      <c r="D203" s="148" t="s">
        <v>428</v>
      </c>
      <c r="E203" s="148">
        <v>657</v>
      </c>
      <c r="F203" s="148" t="s">
        <v>634</v>
      </c>
      <c r="G203" s="148">
        <v>1420</v>
      </c>
      <c r="H203" s="148">
        <v>1273</v>
      </c>
      <c r="I203" s="189" t="str">
        <f t="shared" si="79"/>
        <v>490aa10b</v>
      </c>
    </row>
    <row r="204" spans="2:9" x14ac:dyDescent="0.3">
      <c r="C204" s="148" t="s">
        <v>635</v>
      </c>
      <c r="D204" s="148" t="s">
        <v>450</v>
      </c>
      <c r="E204" s="148">
        <v>1029</v>
      </c>
      <c r="F204" s="148" t="s">
        <v>636</v>
      </c>
      <c r="G204" s="148">
        <v>2336</v>
      </c>
      <c r="H204" s="148">
        <v>1983</v>
      </c>
      <c r="I204" s="189" t="str">
        <f t="shared" ref="I204:I267" si="80">IF(H204=0,"",D204)</f>
        <v>490ab20a</v>
      </c>
    </row>
    <row r="205" spans="2:9" x14ac:dyDescent="0.3">
      <c r="C205" s="148" t="s">
        <v>637</v>
      </c>
      <c r="D205" s="148" t="s">
        <v>454</v>
      </c>
      <c r="E205" s="148">
        <v>1078</v>
      </c>
      <c r="F205" s="148" t="s">
        <v>638</v>
      </c>
      <c r="G205" s="148">
        <v>2303</v>
      </c>
      <c r="H205" s="148">
        <v>1953</v>
      </c>
      <c r="I205" s="189" t="str">
        <f t="shared" si="80"/>
        <v>490ab20c</v>
      </c>
    </row>
    <row r="206" spans="2:9" x14ac:dyDescent="0.3">
      <c r="C206" s="148" t="s">
        <v>639</v>
      </c>
      <c r="D206" s="148" t="s">
        <v>450</v>
      </c>
      <c r="E206" s="148">
        <v>1029</v>
      </c>
      <c r="F206" s="148" t="s">
        <v>640</v>
      </c>
      <c r="G206" s="148">
        <v>2346</v>
      </c>
      <c r="H206" s="148">
        <v>1610</v>
      </c>
      <c r="I206" s="189" t="str">
        <f t="shared" si="80"/>
        <v>490ab20a</v>
      </c>
    </row>
    <row r="207" spans="2:9" x14ac:dyDescent="0.3">
      <c r="C207" s="148" t="s">
        <v>641</v>
      </c>
      <c r="D207" s="148" t="s">
        <v>492</v>
      </c>
      <c r="E207" s="148">
        <v>1347</v>
      </c>
      <c r="F207" s="148" t="s">
        <v>514</v>
      </c>
      <c r="G207" s="148">
        <v>3060</v>
      </c>
      <c r="H207" s="148">
        <v>0</v>
      </c>
      <c r="I207" s="189" t="str">
        <f t="shared" si="80"/>
        <v/>
      </c>
    </row>
    <row r="208" spans="2:9" x14ac:dyDescent="0.3">
      <c r="C208" s="148" t="s">
        <v>642</v>
      </c>
      <c r="D208" s="148" t="s">
        <v>430</v>
      </c>
      <c r="E208" s="148">
        <v>678</v>
      </c>
      <c r="F208" s="148" t="s">
        <v>643</v>
      </c>
      <c r="G208" s="148">
        <v>1534</v>
      </c>
      <c r="H208" s="148">
        <v>1198</v>
      </c>
      <c r="I208" s="189" t="str">
        <f t="shared" si="80"/>
        <v>490aa10c</v>
      </c>
    </row>
    <row r="209" spans="3:9" x14ac:dyDescent="0.3">
      <c r="C209" s="148" t="s">
        <v>644</v>
      </c>
      <c r="D209" s="148" t="s">
        <v>444</v>
      </c>
      <c r="E209" s="148">
        <v>785</v>
      </c>
      <c r="F209" s="148" t="s">
        <v>645</v>
      </c>
      <c r="G209" s="148">
        <v>1617</v>
      </c>
      <c r="H209" s="148">
        <v>1645</v>
      </c>
      <c r="I209" s="189" t="str">
        <f t="shared" si="80"/>
        <v>490aa10j</v>
      </c>
    </row>
    <row r="210" spans="3:9" x14ac:dyDescent="0.3">
      <c r="C210" s="148" t="s">
        <v>646</v>
      </c>
      <c r="D210" s="148" t="s">
        <v>454</v>
      </c>
      <c r="E210" s="148">
        <v>1078</v>
      </c>
      <c r="F210" s="148" t="s">
        <v>514</v>
      </c>
      <c r="G210" s="148">
        <v>2313</v>
      </c>
      <c r="H210" s="148">
        <v>0</v>
      </c>
      <c r="I210" s="189" t="str">
        <f t="shared" si="80"/>
        <v/>
      </c>
    </row>
    <row r="211" spans="3:9" x14ac:dyDescent="0.3">
      <c r="C211" s="148" t="s">
        <v>647</v>
      </c>
      <c r="D211" s="148" t="s">
        <v>424</v>
      </c>
      <c r="E211" s="148">
        <v>664</v>
      </c>
      <c r="F211" s="148" t="s">
        <v>648</v>
      </c>
      <c r="G211" s="148">
        <v>1476</v>
      </c>
      <c r="H211" s="148">
        <v>1383</v>
      </c>
      <c r="I211" s="189" t="str">
        <f t="shared" si="80"/>
        <v>490ae10e</v>
      </c>
    </row>
    <row r="212" spans="3:9" x14ac:dyDescent="0.3">
      <c r="C212" s="148" t="s">
        <v>649</v>
      </c>
      <c r="D212" s="148" t="s">
        <v>420</v>
      </c>
      <c r="E212" s="148">
        <v>587</v>
      </c>
      <c r="F212" s="148" t="s">
        <v>650</v>
      </c>
      <c r="G212" s="148">
        <v>1286</v>
      </c>
      <c r="H212" s="148">
        <v>1090</v>
      </c>
      <c r="I212" s="189" t="str">
        <f t="shared" si="80"/>
        <v>490ae10c</v>
      </c>
    </row>
    <row r="213" spans="3:9" x14ac:dyDescent="0.3">
      <c r="C213" s="148" t="s">
        <v>651</v>
      </c>
      <c r="D213" s="148" t="s">
        <v>440</v>
      </c>
      <c r="E213" s="148">
        <v>763</v>
      </c>
      <c r="F213" s="148" t="s">
        <v>652</v>
      </c>
      <c r="G213" s="148">
        <v>1591</v>
      </c>
      <c r="H213" s="148">
        <v>1542</v>
      </c>
      <c r="I213" s="189" t="str">
        <f t="shared" si="80"/>
        <v>490aa10h</v>
      </c>
    </row>
    <row r="214" spans="3:9" x14ac:dyDescent="0.3">
      <c r="C214" s="148" t="s">
        <v>653</v>
      </c>
      <c r="D214" s="148" t="s">
        <v>432</v>
      </c>
      <c r="E214" s="148">
        <v>694</v>
      </c>
      <c r="F214" s="148" t="s">
        <v>654</v>
      </c>
      <c r="G214" s="148">
        <v>1510</v>
      </c>
      <c r="H214" s="148">
        <v>1169</v>
      </c>
      <c r="I214" s="189" t="str">
        <f t="shared" si="80"/>
        <v>490aa10d</v>
      </c>
    </row>
    <row r="215" spans="3:9" x14ac:dyDescent="0.3">
      <c r="C215" s="148" t="s">
        <v>655</v>
      </c>
      <c r="D215" s="148" t="s">
        <v>426</v>
      </c>
      <c r="E215" s="148">
        <v>593</v>
      </c>
      <c r="F215" s="148" t="s">
        <v>656</v>
      </c>
      <c r="G215" s="148">
        <v>1376</v>
      </c>
      <c r="H215" s="148">
        <v>1446</v>
      </c>
      <c r="I215" s="189" t="str">
        <f t="shared" si="80"/>
        <v>490aa10a</v>
      </c>
    </row>
    <row r="216" spans="3:9" x14ac:dyDescent="0.3">
      <c r="C216" s="148" t="s">
        <v>657</v>
      </c>
      <c r="D216" s="148" t="s">
        <v>422</v>
      </c>
      <c r="E216" s="148">
        <v>618</v>
      </c>
      <c r="F216" s="148" t="s">
        <v>658</v>
      </c>
      <c r="G216" s="148">
        <v>1353</v>
      </c>
      <c r="H216" s="148">
        <v>1158</v>
      </c>
      <c r="I216" s="189" t="str">
        <f t="shared" si="80"/>
        <v>490ae10d</v>
      </c>
    </row>
    <row r="217" spans="3:9" x14ac:dyDescent="0.3">
      <c r="C217" s="148" t="s">
        <v>659</v>
      </c>
      <c r="D217" s="148" t="s">
        <v>416</v>
      </c>
      <c r="E217" s="148">
        <v>546</v>
      </c>
      <c r="F217" s="148" t="s">
        <v>660</v>
      </c>
      <c r="G217" s="148">
        <v>1301</v>
      </c>
      <c r="H217" s="148">
        <v>1342</v>
      </c>
      <c r="I217" s="189" t="str">
        <f t="shared" si="80"/>
        <v>490ae10a</v>
      </c>
    </row>
    <row r="218" spans="3:9" x14ac:dyDescent="0.3">
      <c r="C218" s="148" t="s">
        <v>661</v>
      </c>
      <c r="D218" s="148" t="s">
        <v>430</v>
      </c>
      <c r="E218" s="148">
        <v>678</v>
      </c>
      <c r="F218" s="148" t="s">
        <v>662</v>
      </c>
      <c r="G218" s="148">
        <v>1534</v>
      </c>
      <c r="H218" s="148">
        <v>1291</v>
      </c>
      <c r="I218" s="189" t="str">
        <f t="shared" si="80"/>
        <v>490aa10c</v>
      </c>
    </row>
    <row r="219" spans="3:9" x14ac:dyDescent="0.3">
      <c r="C219" s="148" t="s">
        <v>663</v>
      </c>
      <c r="D219" s="148" t="s">
        <v>428</v>
      </c>
      <c r="E219" s="148">
        <v>657</v>
      </c>
      <c r="F219" s="148" t="s">
        <v>664</v>
      </c>
      <c r="G219" s="148">
        <v>1430</v>
      </c>
      <c r="H219" s="148">
        <v>1135</v>
      </c>
      <c r="I219" s="189" t="str">
        <f t="shared" si="80"/>
        <v>490aa10b</v>
      </c>
    </row>
    <row r="220" spans="3:9" x14ac:dyDescent="0.3">
      <c r="C220" s="148" t="s">
        <v>665</v>
      </c>
      <c r="D220" s="148" t="s">
        <v>450</v>
      </c>
      <c r="E220" s="148">
        <v>1029</v>
      </c>
      <c r="F220" s="148" t="s">
        <v>666</v>
      </c>
      <c r="G220" s="148">
        <v>2346</v>
      </c>
      <c r="H220" s="148">
        <v>2066</v>
      </c>
      <c r="I220" s="189" t="str">
        <f t="shared" si="80"/>
        <v>490ab20a</v>
      </c>
    </row>
    <row r="221" spans="3:9" x14ac:dyDescent="0.3">
      <c r="C221" s="148" t="s">
        <v>667</v>
      </c>
      <c r="D221" s="148" t="s">
        <v>454</v>
      </c>
      <c r="E221" s="148">
        <v>1078</v>
      </c>
      <c r="F221" s="148" t="s">
        <v>668</v>
      </c>
      <c r="G221" s="148">
        <v>2313</v>
      </c>
      <c r="H221" s="148">
        <v>1799</v>
      </c>
      <c r="I221" s="189" t="str">
        <f t="shared" si="80"/>
        <v>490ab20c</v>
      </c>
    </row>
    <row r="222" spans="3:9" x14ac:dyDescent="0.3">
      <c r="C222" s="148" t="s">
        <v>669</v>
      </c>
      <c r="D222" s="148" t="s">
        <v>450</v>
      </c>
      <c r="E222" s="148">
        <v>1029</v>
      </c>
      <c r="F222" s="148" t="s">
        <v>670</v>
      </c>
      <c r="G222" s="148">
        <v>2356</v>
      </c>
      <c r="H222" s="148">
        <v>1701</v>
      </c>
      <c r="I222" s="189" t="str">
        <f t="shared" si="80"/>
        <v>490ab20a</v>
      </c>
    </row>
    <row r="223" spans="3:9" x14ac:dyDescent="0.3">
      <c r="C223" s="148" t="s">
        <v>671</v>
      </c>
      <c r="D223" s="148" t="s">
        <v>454</v>
      </c>
      <c r="E223" s="148">
        <v>1078</v>
      </c>
      <c r="F223" s="148" t="s">
        <v>672</v>
      </c>
      <c r="G223" s="148">
        <v>2323</v>
      </c>
      <c r="H223" s="148">
        <v>1741</v>
      </c>
      <c r="I223" s="189" t="str">
        <f t="shared" si="80"/>
        <v>490ab20c</v>
      </c>
    </row>
    <row r="224" spans="3:9" x14ac:dyDescent="0.3">
      <c r="C224" s="148" t="s">
        <v>673</v>
      </c>
      <c r="D224" s="148" t="s">
        <v>430</v>
      </c>
      <c r="E224" s="148">
        <v>678</v>
      </c>
      <c r="F224" s="148" t="s">
        <v>674</v>
      </c>
      <c r="G224" s="148">
        <v>1544</v>
      </c>
      <c r="H224" s="148">
        <v>1628</v>
      </c>
      <c r="I224" s="189" t="str">
        <f t="shared" si="80"/>
        <v>490aa10c</v>
      </c>
    </row>
    <row r="225" spans="3:9" x14ac:dyDescent="0.3">
      <c r="C225" s="148" t="s">
        <v>675</v>
      </c>
      <c r="D225" s="148" t="s">
        <v>444</v>
      </c>
      <c r="E225" s="148">
        <v>785</v>
      </c>
      <c r="F225" s="148" t="s">
        <v>676</v>
      </c>
      <c r="G225" s="148">
        <v>1627</v>
      </c>
      <c r="H225" s="148">
        <v>1455</v>
      </c>
      <c r="I225" s="189" t="str">
        <f t="shared" si="80"/>
        <v>490aa10j</v>
      </c>
    </row>
    <row r="226" spans="3:9" x14ac:dyDescent="0.3">
      <c r="C226" s="148" t="s">
        <v>677</v>
      </c>
      <c r="D226" s="148" t="s">
        <v>436</v>
      </c>
      <c r="E226" s="148">
        <v>725</v>
      </c>
      <c r="F226" s="148" t="s">
        <v>678</v>
      </c>
      <c r="G226" s="148">
        <v>1574</v>
      </c>
      <c r="H226" s="148">
        <v>1392</v>
      </c>
      <c r="I226" s="189" t="str">
        <f t="shared" si="80"/>
        <v>490aa10f</v>
      </c>
    </row>
    <row r="227" spans="3:9" x14ac:dyDescent="0.3">
      <c r="C227" s="148" t="s">
        <v>679</v>
      </c>
      <c r="D227" s="148" t="s">
        <v>424</v>
      </c>
      <c r="E227" s="148">
        <v>664</v>
      </c>
      <c r="F227" s="148" t="s">
        <v>680</v>
      </c>
      <c r="G227" s="148">
        <v>1486</v>
      </c>
      <c r="H227" s="148">
        <v>1262</v>
      </c>
      <c r="I227" s="189" t="str">
        <f t="shared" si="80"/>
        <v>490ae10e</v>
      </c>
    </row>
    <row r="228" spans="3:9" x14ac:dyDescent="0.3">
      <c r="C228" s="148" t="s">
        <v>681</v>
      </c>
      <c r="D228" s="148" t="s">
        <v>420</v>
      </c>
      <c r="E228" s="148">
        <v>587</v>
      </c>
      <c r="F228" s="148" t="s">
        <v>682</v>
      </c>
      <c r="G228" s="148">
        <v>1296</v>
      </c>
      <c r="H228" s="148">
        <v>1565</v>
      </c>
      <c r="I228" s="189" t="str">
        <f t="shared" si="80"/>
        <v>490ae10c</v>
      </c>
    </row>
    <row r="229" spans="3:9" x14ac:dyDescent="0.3">
      <c r="C229" s="148" t="s">
        <v>683</v>
      </c>
      <c r="D229" s="148" t="s">
        <v>440</v>
      </c>
      <c r="E229" s="148">
        <v>763</v>
      </c>
      <c r="F229" s="148" t="s">
        <v>684</v>
      </c>
      <c r="G229" s="148">
        <v>1601</v>
      </c>
      <c r="H229" s="148">
        <v>1296</v>
      </c>
      <c r="I229" s="189" t="str">
        <f t="shared" si="80"/>
        <v>490aa10h</v>
      </c>
    </row>
    <row r="230" spans="3:9" x14ac:dyDescent="0.3">
      <c r="C230" s="148" t="s">
        <v>685</v>
      </c>
      <c r="D230" s="148" t="s">
        <v>432</v>
      </c>
      <c r="E230" s="148">
        <v>694</v>
      </c>
      <c r="F230" s="148" t="s">
        <v>686</v>
      </c>
      <c r="G230" s="148">
        <v>1520</v>
      </c>
      <c r="H230" s="148">
        <v>1258</v>
      </c>
      <c r="I230" s="189" t="str">
        <f t="shared" si="80"/>
        <v>490aa10d</v>
      </c>
    </row>
    <row r="231" spans="3:9" x14ac:dyDescent="0.3">
      <c r="C231" s="148" t="s">
        <v>687</v>
      </c>
      <c r="D231" s="148" t="s">
        <v>426</v>
      </c>
      <c r="E231" s="148">
        <v>593</v>
      </c>
      <c r="F231" s="148" t="s">
        <v>688</v>
      </c>
      <c r="G231" s="148">
        <v>1386</v>
      </c>
      <c r="H231" s="148">
        <v>1087</v>
      </c>
      <c r="I231" s="189" t="str">
        <f t="shared" si="80"/>
        <v>490aa10a</v>
      </c>
    </row>
    <row r="232" spans="3:9" x14ac:dyDescent="0.3">
      <c r="C232" s="148" t="s">
        <v>689</v>
      </c>
      <c r="D232" s="148" t="s">
        <v>422</v>
      </c>
      <c r="E232" s="148">
        <v>618</v>
      </c>
      <c r="F232" s="148" t="s">
        <v>690</v>
      </c>
      <c r="G232" s="148">
        <v>1363</v>
      </c>
      <c r="H232" s="148">
        <v>1380</v>
      </c>
      <c r="I232" s="189" t="str">
        <f t="shared" si="80"/>
        <v>490ae10d</v>
      </c>
    </row>
    <row r="233" spans="3:9" x14ac:dyDescent="0.3">
      <c r="C233" s="148" t="s">
        <v>691</v>
      </c>
      <c r="D233" s="148" t="s">
        <v>416</v>
      </c>
      <c r="E233" s="148">
        <v>546</v>
      </c>
      <c r="F233" s="148" t="s">
        <v>692</v>
      </c>
      <c r="G233" s="148">
        <v>1311</v>
      </c>
      <c r="H233" s="148">
        <v>1264</v>
      </c>
      <c r="I233" s="189" t="str">
        <f t="shared" si="80"/>
        <v>490ae10a</v>
      </c>
    </row>
    <row r="234" spans="3:9" x14ac:dyDescent="0.3">
      <c r="C234" s="148" t="s">
        <v>693</v>
      </c>
      <c r="D234" s="148" t="s">
        <v>454</v>
      </c>
      <c r="E234" s="148">
        <v>1078</v>
      </c>
      <c r="F234" s="148" t="s">
        <v>514</v>
      </c>
      <c r="G234" s="148">
        <v>2333</v>
      </c>
      <c r="H234" s="148">
        <v>0</v>
      </c>
      <c r="I234" s="189" t="str">
        <f t="shared" si="80"/>
        <v/>
      </c>
    </row>
    <row r="235" spans="3:9" x14ac:dyDescent="0.3">
      <c r="C235" s="148" t="s">
        <v>694</v>
      </c>
      <c r="D235" s="148" t="s">
        <v>428</v>
      </c>
      <c r="E235" s="148">
        <v>657</v>
      </c>
      <c r="F235" s="148" t="s">
        <v>695</v>
      </c>
      <c r="G235" s="148">
        <v>1440</v>
      </c>
      <c r="H235" s="148">
        <v>1572</v>
      </c>
      <c r="I235" s="189" t="str">
        <f t="shared" si="80"/>
        <v>490aa10b</v>
      </c>
    </row>
    <row r="236" spans="3:9" x14ac:dyDescent="0.3">
      <c r="C236" s="148" t="s">
        <v>696</v>
      </c>
      <c r="D236" s="148" t="s">
        <v>450</v>
      </c>
      <c r="E236" s="148">
        <v>1029</v>
      </c>
      <c r="F236" s="148" t="s">
        <v>697</v>
      </c>
      <c r="G236" s="148">
        <v>2356</v>
      </c>
      <c r="H236" s="148">
        <v>1412</v>
      </c>
      <c r="I236" s="189" t="str">
        <f t="shared" si="80"/>
        <v>490ab20a</v>
      </c>
    </row>
    <row r="237" spans="3:9" x14ac:dyDescent="0.3">
      <c r="C237" s="148" t="s">
        <v>698</v>
      </c>
      <c r="D237" s="148" t="s">
        <v>454</v>
      </c>
      <c r="E237" s="148">
        <v>1078</v>
      </c>
      <c r="F237" s="148" t="s">
        <v>699</v>
      </c>
      <c r="G237" s="148">
        <v>2323</v>
      </c>
      <c r="H237" s="148">
        <v>1887</v>
      </c>
      <c r="I237" s="189" t="str">
        <f t="shared" si="80"/>
        <v>490ab20c</v>
      </c>
    </row>
    <row r="238" spans="3:9" x14ac:dyDescent="0.3">
      <c r="C238" s="148" t="s">
        <v>700</v>
      </c>
      <c r="D238" s="148" t="s">
        <v>450</v>
      </c>
      <c r="E238" s="148">
        <v>1029</v>
      </c>
      <c r="F238" s="148" t="s">
        <v>701</v>
      </c>
      <c r="G238" s="148">
        <v>2366</v>
      </c>
      <c r="H238" s="148">
        <v>2050</v>
      </c>
      <c r="I238" s="189" t="str">
        <f t="shared" si="80"/>
        <v>490ab20a</v>
      </c>
    </row>
    <row r="239" spans="3:9" x14ac:dyDescent="0.3">
      <c r="C239" s="148" t="s">
        <v>702</v>
      </c>
      <c r="D239" s="148" t="s">
        <v>454</v>
      </c>
      <c r="E239" s="148">
        <v>1078</v>
      </c>
      <c r="F239" s="148" t="s">
        <v>514</v>
      </c>
      <c r="G239" s="148">
        <v>2333</v>
      </c>
      <c r="H239" s="148">
        <v>0</v>
      </c>
      <c r="I239" s="189" t="str">
        <f t="shared" si="80"/>
        <v/>
      </c>
    </row>
    <row r="240" spans="3:9" x14ac:dyDescent="0.3">
      <c r="C240" s="148" t="s">
        <v>703</v>
      </c>
      <c r="D240" s="148" t="s">
        <v>430</v>
      </c>
      <c r="E240" s="148">
        <v>678</v>
      </c>
      <c r="F240" s="148" t="s">
        <v>704</v>
      </c>
      <c r="G240" s="148">
        <v>1554</v>
      </c>
      <c r="H240" s="148">
        <v>1450</v>
      </c>
      <c r="I240" s="189" t="str">
        <f t="shared" si="80"/>
        <v>490aa10c</v>
      </c>
    </row>
    <row r="241" spans="3:9" x14ac:dyDescent="0.3">
      <c r="C241" s="148" t="s">
        <v>705</v>
      </c>
      <c r="D241" s="148" t="s">
        <v>444</v>
      </c>
      <c r="E241" s="148">
        <v>785</v>
      </c>
      <c r="F241" s="148" t="s">
        <v>706</v>
      </c>
      <c r="G241" s="148">
        <v>1637</v>
      </c>
      <c r="H241" s="148">
        <v>1537</v>
      </c>
      <c r="I241" s="189" t="str">
        <f t="shared" si="80"/>
        <v>490aa10j</v>
      </c>
    </row>
    <row r="242" spans="3:9" x14ac:dyDescent="0.3">
      <c r="C242" s="148" t="s">
        <v>707</v>
      </c>
      <c r="D242" s="148" t="s">
        <v>436</v>
      </c>
      <c r="E242" s="148">
        <v>725</v>
      </c>
      <c r="F242" s="148" t="s">
        <v>708</v>
      </c>
      <c r="G242" s="148">
        <v>1584</v>
      </c>
      <c r="H242" s="148">
        <v>1548</v>
      </c>
      <c r="I242" s="189" t="str">
        <f t="shared" si="80"/>
        <v>490aa10f</v>
      </c>
    </row>
    <row r="243" spans="3:9" x14ac:dyDescent="0.3">
      <c r="C243" s="148" t="s">
        <v>709</v>
      </c>
      <c r="D243" s="148" t="s">
        <v>424</v>
      </c>
      <c r="E243" s="148">
        <v>664</v>
      </c>
      <c r="F243" s="148" t="s">
        <v>710</v>
      </c>
      <c r="G243" s="148">
        <v>1546</v>
      </c>
      <c r="H243" s="148">
        <v>1323</v>
      </c>
      <c r="I243" s="189" t="str">
        <f t="shared" si="80"/>
        <v>490ae10e</v>
      </c>
    </row>
    <row r="244" spans="3:9" x14ac:dyDescent="0.3">
      <c r="C244" s="148" t="s">
        <v>711</v>
      </c>
      <c r="D244" s="148" t="s">
        <v>420</v>
      </c>
      <c r="E244" s="148">
        <v>587</v>
      </c>
      <c r="F244" s="148" t="s">
        <v>712</v>
      </c>
      <c r="G244" s="148">
        <v>1306</v>
      </c>
      <c r="H244" s="148">
        <v>1035</v>
      </c>
      <c r="I244" s="189" t="str">
        <f t="shared" si="80"/>
        <v>490ae10c</v>
      </c>
    </row>
    <row r="245" spans="3:9" x14ac:dyDescent="0.3">
      <c r="C245" s="148" t="s">
        <v>713</v>
      </c>
      <c r="D245" s="148" t="s">
        <v>440</v>
      </c>
      <c r="E245" s="148">
        <v>763</v>
      </c>
      <c r="F245" s="148" t="s">
        <v>714</v>
      </c>
      <c r="G245" s="148">
        <v>1611</v>
      </c>
      <c r="H245" s="148">
        <v>1544</v>
      </c>
      <c r="I245" s="189" t="str">
        <f t="shared" si="80"/>
        <v>490aa10h</v>
      </c>
    </row>
    <row r="246" spans="3:9" x14ac:dyDescent="0.3">
      <c r="C246" s="148" t="s">
        <v>715</v>
      </c>
      <c r="D246" s="148" t="s">
        <v>432</v>
      </c>
      <c r="E246" s="148">
        <v>694</v>
      </c>
      <c r="F246" s="148" t="s">
        <v>716</v>
      </c>
      <c r="G246" s="148">
        <v>1530</v>
      </c>
      <c r="H246" s="148">
        <v>1543</v>
      </c>
      <c r="I246" s="189" t="str">
        <f t="shared" si="80"/>
        <v>490aa10d</v>
      </c>
    </row>
    <row r="247" spans="3:9" x14ac:dyDescent="0.3">
      <c r="C247" s="148" t="s">
        <v>717</v>
      </c>
      <c r="D247" s="148" t="s">
        <v>454</v>
      </c>
      <c r="E247" s="148">
        <v>1078</v>
      </c>
      <c r="F247" s="148" t="s">
        <v>514</v>
      </c>
      <c r="G247" s="148">
        <v>2353</v>
      </c>
      <c r="H247" s="148">
        <v>0</v>
      </c>
      <c r="I247" s="189" t="str">
        <f t="shared" si="80"/>
        <v/>
      </c>
    </row>
    <row r="248" spans="3:9" x14ac:dyDescent="0.3">
      <c r="C248" s="148" t="s">
        <v>718</v>
      </c>
      <c r="D248" s="148" t="s">
        <v>422</v>
      </c>
      <c r="E248" s="148">
        <v>618</v>
      </c>
      <c r="F248" s="148" t="s">
        <v>719</v>
      </c>
      <c r="G248" s="148">
        <v>1373</v>
      </c>
      <c r="H248" s="148">
        <v>1338</v>
      </c>
      <c r="I248" s="189" t="str">
        <f t="shared" si="80"/>
        <v>490ae10d</v>
      </c>
    </row>
    <row r="249" spans="3:9" x14ac:dyDescent="0.3">
      <c r="C249" s="148" t="s">
        <v>720</v>
      </c>
      <c r="D249" s="148" t="s">
        <v>416</v>
      </c>
      <c r="E249" s="148">
        <v>546</v>
      </c>
      <c r="F249" s="148" t="s">
        <v>721</v>
      </c>
      <c r="G249" s="148">
        <v>1321</v>
      </c>
      <c r="H249" s="148">
        <v>1038</v>
      </c>
      <c r="I249" s="189" t="str">
        <f t="shared" si="80"/>
        <v>490ae10a</v>
      </c>
    </row>
    <row r="250" spans="3:9" x14ac:dyDescent="0.3">
      <c r="C250" s="148" t="s">
        <v>722</v>
      </c>
      <c r="D250" s="148" t="s">
        <v>430</v>
      </c>
      <c r="E250" s="148">
        <v>678</v>
      </c>
      <c r="F250" s="148" t="s">
        <v>723</v>
      </c>
      <c r="G250" s="148">
        <v>1554</v>
      </c>
      <c r="H250" s="148">
        <v>1260</v>
      </c>
      <c r="I250" s="189" t="str">
        <f t="shared" si="80"/>
        <v>490aa10c</v>
      </c>
    </row>
    <row r="251" spans="3:9" x14ac:dyDescent="0.3">
      <c r="C251" s="148" t="s">
        <v>724</v>
      </c>
      <c r="D251" s="148" t="s">
        <v>428</v>
      </c>
      <c r="E251" s="148">
        <v>657</v>
      </c>
      <c r="F251" s="148" t="s">
        <v>725</v>
      </c>
      <c r="G251" s="148">
        <v>1450</v>
      </c>
      <c r="H251" s="148">
        <v>1355</v>
      </c>
      <c r="I251" s="189" t="str">
        <f t="shared" si="80"/>
        <v>490aa10b</v>
      </c>
    </row>
    <row r="252" spans="3:9" x14ac:dyDescent="0.3">
      <c r="C252" s="148" t="s">
        <v>726</v>
      </c>
      <c r="D252" s="148" t="s">
        <v>450</v>
      </c>
      <c r="E252" s="148">
        <v>1029</v>
      </c>
      <c r="F252" s="148" t="s">
        <v>727</v>
      </c>
      <c r="G252" s="148">
        <v>2366</v>
      </c>
      <c r="H252" s="148">
        <v>1962</v>
      </c>
      <c r="I252" s="189" t="str">
        <f t="shared" si="80"/>
        <v>490ab20a</v>
      </c>
    </row>
    <row r="253" spans="3:9" x14ac:dyDescent="0.3">
      <c r="C253" s="148" t="s">
        <v>728</v>
      </c>
      <c r="D253" s="148" t="s">
        <v>454</v>
      </c>
      <c r="E253" s="148">
        <v>1078</v>
      </c>
      <c r="F253" s="148" t="s">
        <v>514</v>
      </c>
      <c r="G253" s="148">
        <v>2348</v>
      </c>
      <c r="H253" s="148">
        <v>0</v>
      </c>
      <c r="I253" s="189" t="str">
        <f t="shared" si="80"/>
        <v/>
      </c>
    </row>
    <row r="254" spans="3:9" x14ac:dyDescent="0.3">
      <c r="C254" s="148" t="s">
        <v>729</v>
      </c>
      <c r="D254" s="148" t="s">
        <v>452</v>
      </c>
      <c r="E254" s="148">
        <v>1029</v>
      </c>
      <c r="F254" s="148" t="s">
        <v>730</v>
      </c>
      <c r="G254" s="148">
        <v>2323</v>
      </c>
      <c r="H254" s="148">
        <v>1953</v>
      </c>
      <c r="I254" s="189" t="str">
        <f t="shared" si="80"/>
        <v>490ab20b</v>
      </c>
    </row>
    <row r="255" spans="3:9" x14ac:dyDescent="0.3">
      <c r="C255" s="148" t="s">
        <v>731</v>
      </c>
      <c r="D255" s="148" t="s">
        <v>454</v>
      </c>
      <c r="E255" s="148">
        <v>1078</v>
      </c>
      <c r="F255" s="148" t="s">
        <v>732</v>
      </c>
      <c r="G255" s="148">
        <v>2343</v>
      </c>
      <c r="H255" s="148">
        <v>2092</v>
      </c>
      <c r="I255" s="189" t="str">
        <f t="shared" si="80"/>
        <v>490ab20c</v>
      </c>
    </row>
    <row r="256" spans="3:9" x14ac:dyDescent="0.3">
      <c r="C256" s="148" t="s">
        <v>733</v>
      </c>
      <c r="D256" s="148" t="s">
        <v>430</v>
      </c>
      <c r="E256" s="148">
        <v>678</v>
      </c>
      <c r="F256" s="148" t="s">
        <v>734</v>
      </c>
      <c r="G256" s="148">
        <v>1564</v>
      </c>
      <c r="H256" s="148">
        <v>1464</v>
      </c>
      <c r="I256" s="189" t="str">
        <f t="shared" si="80"/>
        <v>490aa10c</v>
      </c>
    </row>
    <row r="257" spans="3:9" x14ac:dyDescent="0.3">
      <c r="C257" s="148" t="s">
        <v>735</v>
      </c>
      <c r="D257" s="148" t="s">
        <v>444</v>
      </c>
      <c r="E257" s="148">
        <v>785</v>
      </c>
      <c r="F257" s="148" t="s">
        <v>736</v>
      </c>
      <c r="G257" s="148">
        <v>1647</v>
      </c>
      <c r="H257" s="148">
        <v>1499</v>
      </c>
      <c r="I257" s="189" t="str">
        <f t="shared" si="80"/>
        <v>490aa10j</v>
      </c>
    </row>
    <row r="258" spans="3:9" x14ac:dyDescent="0.3">
      <c r="C258" s="148" t="s">
        <v>737</v>
      </c>
      <c r="D258" s="148" t="s">
        <v>436</v>
      </c>
      <c r="E258" s="148">
        <v>725</v>
      </c>
      <c r="F258" s="148" t="s">
        <v>738</v>
      </c>
      <c r="G258" s="148">
        <v>1594</v>
      </c>
      <c r="H258" s="148">
        <v>1594</v>
      </c>
      <c r="I258" s="189" t="str">
        <f t="shared" si="80"/>
        <v>490aa10f</v>
      </c>
    </row>
    <row r="259" spans="3:9" x14ac:dyDescent="0.3">
      <c r="C259" s="148" t="s">
        <v>739</v>
      </c>
      <c r="D259" s="148" t="s">
        <v>424</v>
      </c>
      <c r="E259" s="148">
        <v>664</v>
      </c>
      <c r="F259" s="148" t="s">
        <v>740</v>
      </c>
      <c r="G259" s="148">
        <v>1506</v>
      </c>
      <c r="H259" s="148">
        <v>1379</v>
      </c>
      <c r="I259" s="189" t="str">
        <f t="shared" si="80"/>
        <v>490ae10e</v>
      </c>
    </row>
    <row r="260" spans="3:9" x14ac:dyDescent="0.3">
      <c r="C260" s="148" t="s">
        <v>741</v>
      </c>
      <c r="D260" s="148" t="s">
        <v>418</v>
      </c>
      <c r="E260" s="148">
        <v>585</v>
      </c>
      <c r="F260" s="148" t="s">
        <v>742</v>
      </c>
      <c r="G260" s="148">
        <v>1376</v>
      </c>
      <c r="H260" s="148">
        <v>1043</v>
      </c>
      <c r="I260" s="189" t="str">
        <f t="shared" si="80"/>
        <v>490ae10b</v>
      </c>
    </row>
    <row r="261" spans="3:9" x14ac:dyDescent="0.3">
      <c r="C261" s="148" t="s">
        <v>743</v>
      </c>
      <c r="D261" s="148" t="s">
        <v>440</v>
      </c>
      <c r="E261" s="148">
        <v>763</v>
      </c>
      <c r="F261" s="148" t="s">
        <v>744</v>
      </c>
      <c r="G261" s="148">
        <v>1621</v>
      </c>
      <c r="H261" s="148">
        <v>1320</v>
      </c>
      <c r="I261" s="189" t="str">
        <f t="shared" si="80"/>
        <v>490aa10h</v>
      </c>
    </row>
    <row r="262" spans="3:9" x14ac:dyDescent="0.3">
      <c r="C262" s="148" t="s">
        <v>745</v>
      </c>
      <c r="D262" s="148" t="s">
        <v>434</v>
      </c>
      <c r="E262" s="148">
        <v>694</v>
      </c>
      <c r="F262" s="148" t="s">
        <v>746</v>
      </c>
      <c r="G262" s="148">
        <v>1560</v>
      </c>
      <c r="H262" s="148">
        <v>1282</v>
      </c>
      <c r="I262" s="189" t="str">
        <f t="shared" si="80"/>
        <v>490aa10e</v>
      </c>
    </row>
    <row r="263" spans="3:9" x14ac:dyDescent="0.3">
      <c r="C263" s="148" t="s">
        <v>747</v>
      </c>
      <c r="D263" s="148" t="s">
        <v>426</v>
      </c>
      <c r="E263" s="148">
        <v>593</v>
      </c>
      <c r="F263" s="148" t="s">
        <v>748</v>
      </c>
      <c r="G263" s="148">
        <v>1406</v>
      </c>
      <c r="H263" s="148">
        <v>1406</v>
      </c>
      <c r="I263" s="189" t="str">
        <f t="shared" si="80"/>
        <v>490aa10a</v>
      </c>
    </row>
    <row r="264" spans="3:9" x14ac:dyDescent="0.3">
      <c r="C264" s="148" t="s">
        <v>749</v>
      </c>
      <c r="D264" s="148" t="s">
        <v>422</v>
      </c>
      <c r="E264" s="148">
        <v>618</v>
      </c>
      <c r="F264" s="148" t="s">
        <v>750</v>
      </c>
      <c r="G264" s="148">
        <v>1383</v>
      </c>
      <c r="H264" s="148">
        <v>1056</v>
      </c>
      <c r="I264" s="189" t="str">
        <f t="shared" si="80"/>
        <v>490ae10d</v>
      </c>
    </row>
    <row r="265" spans="3:9" x14ac:dyDescent="0.3">
      <c r="C265" s="148" t="s">
        <v>751</v>
      </c>
      <c r="D265" s="148" t="s">
        <v>416</v>
      </c>
      <c r="E265" s="148">
        <v>546</v>
      </c>
      <c r="F265" s="148" t="s">
        <v>752</v>
      </c>
      <c r="G265" s="148">
        <v>1331</v>
      </c>
      <c r="H265" s="148">
        <v>1084</v>
      </c>
      <c r="I265" s="189" t="str">
        <f t="shared" si="80"/>
        <v>490ae10a</v>
      </c>
    </row>
    <row r="266" spans="3:9" x14ac:dyDescent="0.3">
      <c r="C266" s="148" t="s">
        <v>753</v>
      </c>
      <c r="D266" s="148" t="s">
        <v>430</v>
      </c>
      <c r="E266" s="148">
        <v>678</v>
      </c>
      <c r="F266" s="148" t="s">
        <v>754</v>
      </c>
      <c r="G266" s="148">
        <v>1564</v>
      </c>
      <c r="H266" s="148">
        <v>1532</v>
      </c>
      <c r="I266" s="189" t="str">
        <f t="shared" si="80"/>
        <v>490aa10c</v>
      </c>
    </row>
    <row r="267" spans="3:9" x14ac:dyDescent="0.3">
      <c r="C267" s="148" t="s">
        <v>755</v>
      </c>
      <c r="D267" s="148" t="s">
        <v>428</v>
      </c>
      <c r="E267" s="148">
        <v>657</v>
      </c>
      <c r="F267" s="148" t="s">
        <v>756</v>
      </c>
      <c r="G267" s="148">
        <v>1460</v>
      </c>
      <c r="H267" s="148">
        <v>1507</v>
      </c>
      <c r="I267" s="189" t="str">
        <f t="shared" si="80"/>
        <v>490aa10b</v>
      </c>
    </row>
    <row r="268" spans="3:9" x14ac:dyDescent="0.3">
      <c r="C268" s="148" t="s">
        <v>757</v>
      </c>
      <c r="D268" s="148" t="s">
        <v>450</v>
      </c>
      <c r="E268" s="148">
        <v>1029</v>
      </c>
      <c r="F268" s="148" t="s">
        <v>758</v>
      </c>
      <c r="G268" s="148">
        <v>2376</v>
      </c>
      <c r="H268" s="148">
        <v>1854</v>
      </c>
      <c r="I268" s="189" t="str">
        <f t="shared" ref="I268:I331" si="81">IF(H268=0,"",D268)</f>
        <v>490ab20a</v>
      </c>
    </row>
    <row r="269" spans="3:9" x14ac:dyDescent="0.3">
      <c r="C269" s="148" t="s">
        <v>759</v>
      </c>
      <c r="D269" s="148" t="s">
        <v>454</v>
      </c>
      <c r="E269" s="148">
        <v>1078</v>
      </c>
      <c r="F269" s="148" t="s">
        <v>760</v>
      </c>
      <c r="G269" s="148">
        <v>2343</v>
      </c>
      <c r="H269" s="148">
        <v>1879</v>
      </c>
      <c r="I269" s="189" t="str">
        <f t="shared" si="81"/>
        <v>490ab20c</v>
      </c>
    </row>
    <row r="270" spans="3:9" x14ac:dyDescent="0.3">
      <c r="C270" s="148" t="s">
        <v>761</v>
      </c>
      <c r="D270" s="148" t="s">
        <v>450</v>
      </c>
      <c r="E270" s="148">
        <v>1029</v>
      </c>
      <c r="F270" s="148" t="s">
        <v>762</v>
      </c>
      <c r="G270" s="148">
        <v>2386</v>
      </c>
      <c r="H270" s="148">
        <v>2092</v>
      </c>
      <c r="I270" s="189" t="str">
        <f t="shared" si="81"/>
        <v>490ab20a</v>
      </c>
    </row>
    <row r="271" spans="3:9" x14ac:dyDescent="0.3">
      <c r="C271" s="148" t="s">
        <v>763</v>
      </c>
      <c r="D271" s="148" t="s">
        <v>454</v>
      </c>
      <c r="E271" s="148">
        <v>1078</v>
      </c>
      <c r="F271" s="148" t="s">
        <v>514</v>
      </c>
      <c r="G271" s="148">
        <v>2358</v>
      </c>
      <c r="H271" s="148">
        <v>0</v>
      </c>
      <c r="I271" s="189" t="str">
        <f t="shared" si="81"/>
        <v/>
      </c>
    </row>
    <row r="272" spans="3:9" x14ac:dyDescent="0.3">
      <c r="C272" s="148" t="s">
        <v>764</v>
      </c>
      <c r="D272" s="148" t="s">
        <v>430</v>
      </c>
      <c r="E272" s="148">
        <v>678</v>
      </c>
      <c r="F272" s="148" t="s">
        <v>765</v>
      </c>
      <c r="G272" s="148">
        <v>1574</v>
      </c>
      <c r="H272" s="148">
        <v>1298</v>
      </c>
      <c r="I272" s="189" t="str">
        <f t="shared" si="81"/>
        <v>490aa10c</v>
      </c>
    </row>
    <row r="273" spans="3:9" x14ac:dyDescent="0.3">
      <c r="C273" s="148" t="s">
        <v>766</v>
      </c>
      <c r="D273" s="148" t="s">
        <v>444</v>
      </c>
      <c r="E273" s="148">
        <v>785</v>
      </c>
      <c r="F273" s="148" t="s">
        <v>767</v>
      </c>
      <c r="G273" s="148">
        <v>1657</v>
      </c>
      <c r="H273" s="148">
        <v>1538</v>
      </c>
      <c r="I273" s="189" t="str">
        <f t="shared" si="81"/>
        <v>490aa10j</v>
      </c>
    </row>
    <row r="274" spans="3:9" x14ac:dyDescent="0.3">
      <c r="C274" s="148" t="s">
        <v>768</v>
      </c>
      <c r="D274" s="148" t="s">
        <v>436</v>
      </c>
      <c r="E274" s="148">
        <v>725</v>
      </c>
      <c r="F274" s="148" t="s">
        <v>769</v>
      </c>
      <c r="G274" s="148">
        <v>1604</v>
      </c>
      <c r="H274" s="148">
        <v>1643</v>
      </c>
      <c r="I274" s="189" t="str">
        <f t="shared" si="81"/>
        <v>490aa10f</v>
      </c>
    </row>
    <row r="275" spans="3:9" x14ac:dyDescent="0.3">
      <c r="C275" s="148" t="s">
        <v>770</v>
      </c>
      <c r="D275" s="148" t="s">
        <v>424</v>
      </c>
      <c r="E275" s="148">
        <v>664</v>
      </c>
      <c r="F275" s="148" t="s">
        <v>771</v>
      </c>
      <c r="G275" s="148">
        <v>1516</v>
      </c>
      <c r="H275" s="148">
        <v>1139</v>
      </c>
      <c r="I275" s="189" t="str">
        <f t="shared" si="81"/>
        <v>490ae10e</v>
      </c>
    </row>
    <row r="276" spans="3:9" x14ac:dyDescent="0.3">
      <c r="C276" s="148" t="s">
        <v>772</v>
      </c>
      <c r="D276" s="148" t="s">
        <v>420</v>
      </c>
      <c r="E276" s="148">
        <v>587</v>
      </c>
      <c r="F276" s="148" t="s">
        <v>773</v>
      </c>
      <c r="G276" s="148">
        <v>1326</v>
      </c>
      <c r="H276" s="148">
        <v>1195</v>
      </c>
      <c r="I276" s="189" t="str">
        <f t="shared" si="81"/>
        <v>490ae10c</v>
      </c>
    </row>
    <row r="277" spans="3:9" x14ac:dyDescent="0.3">
      <c r="C277" s="148" t="s">
        <v>774</v>
      </c>
      <c r="D277" s="148" t="s">
        <v>489</v>
      </c>
      <c r="E277" s="148">
        <v>1078</v>
      </c>
      <c r="F277" s="148" t="s">
        <v>514</v>
      </c>
      <c r="G277" s="148">
        <v>2330</v>
      </c>
      <c r="H277" s="148">
        <v>0</v>
      </c>
      <c r="I277" s="189" t="str">
        <f t="shared" si="81"/>
        <v/>
      </c>
    </row>
    <row r="278" spans="3:9" x14ac:dyDescent="0.3">
      <c r="C278" s="148" t="s">
        <v>775</v>
      </c>
      <c r="D278" s="148" t="s">
        <v>432</v>
      </c>
      <c r="E278" s="148">
        <v>694</v>
      </c>
      <c r="F278" s="148" t="s">
        <v>776</v>
      </c>
      <c r="G278" s="148">
        <v>1550</v>
      </c>
      <c r="H278" s="148">
        <v>1295</v>
      </c>
      <c r="I278" s="189" t="str">
        <f t="shared" si="81"/>
        <v>490aa10d</v>
      </c>
    </row>
    <row r="279" spans="3:9" x14ac:dyDescent="0.3">
      <c r="C279" s="148" t="s">
        <v>777</v>
      </c>
      <c r="D279" s="148" t="s">
        <v>489</v>
      </c>
      <c r="E279" s="148">
        <v>1078</v>
      </c>
      <c r="F279" s="148" t="s">
        <v>514</v>
      </c>
      <c r="G279" s="148">
        <v>2290</v>
      </c>
      <c r="H279" s="148">
        <v>0</v>
      </c>
      <c r="I279" s="189" t="str">
        <f t="shared" si="81"/>
        <v/>
      </c>
    </row>
    <row r="280" spans="3:9" x14ac:dyDescent="0.3">
      <c r="C280" s="148" t="s">
        <v>778</v>
      </c>
      <c r="D280" s="148" t="s">
        <v>422</v>
      </c>
      <c r="E280" s="148">
        <v>618</v>
      </c>
      <c r="F280" s="148" t="s">
        <v>779</v>
      </c>
      <c r="G280" s="148">
        <v>1393</v>
      </c>
      <c r="H280" s="148">
        <v>1369</v>
      </c>
      <c r="I280" s="189" t="str">
        <f t="shared" si="81"/>
        <v>490ae10d</v>
      </c>
    </row>
    <row r="281" spans="3:9" x14ac:dyDescent="0.3">
      <c r="C281" s="148" t="s">
        <v>780</v>
      </c>
      <c r="D281" s="148" t="s">
        <v>416</v>
      </c>
      <c r="E281" s="148">
        <v>546</v>
      </c>
      <c r="F281" s="148" t="s">
        <v>781</v>
      </c>
      <c r="G281" s="148">
        <v>1341</v>
      </c>
      <c r="H281" s="148">
        <v>1380</v>
      </c>
      <c r="I281" s="189" t="str">
        <f t="shared" si="81"/>
        <v>490ae10a</v>
      </c>
    </row>
    <row r="282" spans="3:9" x14ac:dyDescent="0.3">
      <c r="C282" s="148" t="s">
        <v>782</v>
      </c>
      <c r="D282" s="148" t="s">
        <v>430</v>
      </c>
      <c r="E282" s="148">
        <v>678</v>
      </c>
      <c r="F282" s="148" t="s">
        <v>783</v>
      </c>
      <c r="G282" s="148">
        <v>1574</v>
      </c>
      <c r="H282" s="148">
        <v>1114</v>
      </c>
      <c r="I282" s="189" t="str">
        <f t="shared" si="81"/>
        <v>490aa10c</v>
      </c>
    </row>
    <row r="283" spans="3:9" x14ac:dyDescent="0.3">
      <c r="C283" s="148" t="s">
        <v>784</v>
      </c>
      <c r="D283" s="148" t="s">
        <v>489</v>
      </c>
      <c r="E283" s="148">
        <v>1078</v>
      </c>
      <c r="F283" s="148" t="s">
        <v>514</v>
      </c>
      <c r="G283" s="148">
        <v>2375</v>
      </c>
      <c r="H283" s="148">
        <v>0</v>
      </c>
      <c r="I283" s="189" t="str">
        <f t="shared" si="81"/>
        <v/>
      </c>
    </row>
    <row r="284" spans="3:9" x14ac:dyDescent="0.3">
      <c r="C284" s="148" t="s">
        <v>785</v>
      </c>
      <c r="D284" s="148" t="s">
        <v>450</v>
      </c>
      <c r="E284" s="148">
        <v>1029</v>
      </c>
      <c r="F284" s="148" t="s">
        <v>786</v>
      </c>
      <c r="G284" s="148">
        <v>2386</v>
      </c>
      <c r="H284" s="148">
        <v>1709</v>
      </c>
      <c r="I284" s="189" t="str">
        <f t="shared" si="81"/>
        <v>490ab20a</v>
      </c>
    </row>
    <row r="285" spans="3:9" x14ac:dyDescent="0.3">
      <c r="C285" s="148" t="s">
        <v>787</v>
      </c>
      <c r="D285" s="148" t="s">
        <v>454</v>
      </c>
      <c r="E285" s="148">
        <v>1078</v>
      </c>
      <c r="F285" s="148" t="s">
        <v>788</v>
      </c>
      <c r="G285" s="148">
        <v>2353</v>
      </c>
      <c r="H285" s="148">
        <v>1633</v>
      </c>
      <c r="I285" s="189" t="str">
        <f t="shared" si="81"/>
        <v>490ab20c</v>
      </c>
    </row>
    <row r="286" spans="3:9" x14ac:dyDescent="0.3">
      <c r="C286" s="148" t="s">
        <v>789</v>
      </c>
      <c r="D286" s="148" t="s">
        <v>450</v>
      </c>
      <c r="E286" s="148">
        <v>1029</v>
      </c>
      <c r="F286" s="148" t="s">
        <v>790</v>
      </c>
      <c r="G286" s="148">
        <v>2421</v>
      </c>
      <c r="H286" s="148">
        <v>1874</v>
      </c>
      <c r="I286" s="189" t="str">
        <f t="shared" si="81"/>
        <v>490ab20a</v>
      </c>
    </row>
    <row r="287" spans="3:9" x14ac:dyDescent="0.3">
      <c r="C287" s="148" t="s">
        <v>791</v>
      </c>
      <c r="D287" s="148" t="s">
        <v>454</v>
      </c>
      <c r="E287" s="148">
        <v>1078</v>
      </c>
      <c r="F287" s="148" t="s">
        <v>792</v>
      </c>
      <c r="G287" s="148">
        <v>2348</v>
      </c>
      <c r="H287" s="148">
        <v>2214</v>
      </c>
      <c r="I287" s="189" t="str">
        <f t="shared" si="81"/>
        <v>490ab20c</v>
      </c>
    </row>
    <row r="288" spans="3:9" x14ac:dyDescent="0.3">
      <c r="C288" s="148" t="s">
        <v>793</v>
      </c>
      <c r="D288" s="148" t="s">
        <v>430</v>
      </c>
      <c r="E288" s="148">
        <v>678</v>
      </c>
      <c r="F288" s="148" t="s">
        <v>794</v>
      </c>
      <c r="G288" s="148">
        <v>1609</v>
      </c>
      <c r="H288" s="148">
        <v>1265</v>
      </c>
      <c r="I288" s="189" t="str">
        <f t="shared" si="81"/>
        <v>490aa10c</v>
      </c>
    </row>
    <row r="289" spans="3:9" x14ac:dyDescent="0.3">
      <c r="C289" s="148" t="s">
        <v>795</v>
      </c>
      <c r="D289" s="148" t="s">
        <v>444</v>
      </c>
      <c r="E289" s="148">
        <v>785</v>
      </c>
      <c r="F289" s="148" t="s">
        <v>796</v>
      </c>
      <c r="G289" s="148">
        <v>1652</v>
      </c>
      <c r="H289" s="148">
        <v>1472</v>
      </c>
      <c r="I289" s="189" t="str">
        <f t="shared" si="81"/>
        <v>490aa10j</v>
      </c>
    </row>
    <row r="290" spans="3:9" x14ac:dyDescent="0.3">
      <c r="C290" s="148" t="s">
        <v>797</v>
      </c>
      <c r="D290" s="148" t="s">
        <v>436</v>
      </c>
      <c r="E290" s="148">
        <v>725</v>
      </c>
      <c r="F290" s="148" t="s">
        <v>798</v>
      </c>
      <c r="G290" s="148">
        <v>1639</v>
      </c>
      <c r="H290" s="148">
        <v>1391</v>
      </c>
      <c r="I290" s="189" t="str">
        <f t="shared" si="81"/>
        <v>490aa10f</v>
      </c>
    </row>
    <row r="291" spans="3:9" x14ac:dyDescent="0.3">
      <c r="C291" s="148" t="s">
        <v>799</v>
      </c>
      <c r="D291" s="148" t="s">
        <v>424</v>
      </c>
      <c r="E291" s="148">
        <v>664</v>
      </c>
      <c r="F291" s="148" t="s">
        <v>800</v>
      </c>
      <c r="G291" s="148">
        <v>1511</v>
      </c>
      <c r="H291" s="148">
        <v>1080</v>
      </c>
      <c r="I291" s="189" t="str">
        <f t="shared" si="81"/>
        <v>490ae10e</v>
      </c>
    </row>
    <row r="292" spans="3:9" x14ac:dyDescent="0.3">
      <c r="C292" s="148" t="s">
        <v>801</v>
      </c>
      <c r="D292" s="148" t="s">
        <v>420</v>
      </c>
      <c r="E292" s="148">
        <v>587</v>
      </c>
      <c r="F292" s="148" t="s">
        <v>802</v>
      </c>
      <c r="G292" s="148">
        <v>1361</v>
      </c>
      <c r="H292" s="148">
        <v>1122</v>
      </c>
      <c r="I292" s="189" t="str">
        <f t="shared" si="81"/>
        <v>490ae10c</v>
      </c>
    </row>
    <row r="293" spans="3:9" x14ac:dyDescent="0.3">
      <c r="C293" s="148" t="s">
        <v>803</v>
      </c>
      <c r="D293" s="148" t="s">
        <v>440</v>
      </c>
      <c r="E293" s="148">
        <v>763</v>
      </c>
      <c r="F293" s="148" t="s">
        <v>804</v>
      </c>
      <c r="G293" s="148">
        <v>1626</v>
      </c>
      <c r="H293" s="148">
        <v>1854</v>
      </c>
      <c r="I293" s="189" t="str">
        <f t="shared" si="81"/>
        <v>490aa10h</v>
      </c>
    </row>
    <row r="294" spans="3:9" x14ac:dyDescent="0.3">
      <c r="C294" s="148" t="s">
        <v>805</v>
      </c>
      <c r="D294" s="148" t="s">
        <v>432</v>
      </c>
      <c r="E294" s="148">
        <v>694</v>
      </c>
      <c r="F294" s="148" t="s">
        <v>806</v>
      </c>
      <c r="G294" s="148">
        <v>1585</v>
      </c>
      <c r="H294" s="148">
        <v>1676</v>
      </c>
      <c r="I294" s="189" t="str">
        <f t="shared" si="81"/>
        <v>490aa10d</v>
      </c>
    </row>
    <row r="295" spans="3:9" x14ac:dyDescent="0.3">
      <c r="C295" s="148" t="s">
        <v>807</v>
      </c>
      <c r="D295" s="148" t="s">
        <v>489</v>
      </c>
      <c r="E295" s="148">
        <v>1078</v>
      </c>
      <c r="F295" s="148" t="s">
        <v>514</v>
      </c>
      <c r="G295" s="148">
        <v>2390</v>
      </c>
      <c r="H295" s="148">
        <v>0</v>
      </c>
      <c r="I295" s="189" t="str">
        <f t="shared" si="81"/>
        <v/>
      </c>
    </row>
    <row r="296" spans="3:9" x14ac:dyDescent="0.3">
      <c r="C296" s="148" t="s">
        <v>808</v>
      </c>
      <c r="D296" s="148" t="s">
        <v>422</v>
      </c>
      <c r="E296" s="148">
        <v>618</v>
      </c>
      <c r="F296" s="148" t="s">
        <v>809</v>
      </c>
      <c r="G296" s="148">
        <v>1428</v>
      </c>
      <c r="H296" s="148">
        <v>1067</v>
      </c>
      <c r="I296" s="189" t="str">
        <f t="shared" si="81"/>
        <v>490ae10d</v>
      </c>
    </row>
    <row r="297" spans="3:9" x14ac:dyDescent="0.3">
      <c r="C297" s="148" t="s">
        <v>810</v>
      </c>
      <c r="D297" s="148" t="s">
        <v>416</v>
      </c>
      <c r="E297" s="148">
        <v>546</v>
      </c>
      <c r="F297" s="148" t="s">
        <v>811</v>
      </c>
      <c r="G297" s="148">
        <v>1336</v>
      </c>
      <c r="H297" s="148">
        <v>1204</v>
      </c>
      <c r="I297" s="189" t="str">
        <f t="shared" si="81"/>
        <v>490ae10a</v>
      </c>
    </row>
    <row r="298" spans="3:9" x14ac:dyDescent="0.3">
      <c r="C298" s="148" t="s">
        <v>812</v>
      </c>
      <c r="D298" s="148" t="s">
        <v>430</v>
      </c>
      <c r="E298" s="148">
        <v>678</v>
      </c>
      <c r="F298" s="148" t="s">
        <v>813</v>
      </c>
      <c r="G298" s="148">
        <v>1609</v>
      </c>
      <c r="H298" s="148">
        <v>1173</v>
      </c>
      <c r="I298" s="189" t="str">
        <f t="shared" si="81"/>
        <v>490aa10c</v>
      </c>
    </row>
    <row r="299" spans="3:9" x14ac:dyDescent="0.3">
      <c r="C299" s="148" t="s">
        <v>814</v>
      </c>
      <c r="D299" s="148" t="s">
        <v>428</v>
      </c>
      <c r="E299" s="148">
        <v>657</v>
      </c>
      <c r="F299" s="148" t="s">
        <v>815</v>
      </c>
      <c r="G299" s="148">
        <v>1465</v>
      </c>
      <c r="H299" s="148">
        <v>1406</v>
      </c>
      <c r="I299" s="189" t="str">
        <f t="shared" si="81"/>
        <v>490aa10b</v>
      </c>
    </row>
    <row r="300" spans="3:9" x14ac:dyDescent="0.3">
      <c r="C300" s="148" t="s">
        <v>816</v>
      </c>
      <c r="D300" s="148" t="s">
        <v>450</v>
      </c>
      <c r="E300" s="148">
        <v>1029</v>
      </c>
      <c r="F300" s="148" t="s">
        <v>817</v>
      </c>
      <c r="G300" s="148">
        <v>2421</v>
      </c>
      <c r="H300" s="148">
        <v>2093</v>
      </c>
      <c r="I300" s="189" t="str">
        <f t="shared" si="81"/>
        <v>490ab20a</v>
      </c>
    </row>
    <row r="301" spans="3:9" x14ac:dyDescent="0.3">
      <c r="C301" s="148" t="s">
        <v>818</v>
      </c>
      <c r="D301" s="148" t="s">
        <v>489</v>
      </c>
      <c r="E301" s="148">
        <v>1078</v>
      </c>
      <c r="F301" s="148" t="s">
        <v>514</v>
      </c>
      <c r="G301" s="148">
        <v>2390</v>
      </c>
      <c r="H301" s="148">
        <v>0</v>
      </c>
      <c r="I301" s="189" t="str">
        <f t="shared" si="81"/>
        <v/>
      </c>
    </row>
    <row r="302" spans="3:9" x14ac:dyDescent="0.3">
      <c r="C302" s="148" t="s">
        <v>819</v>
      </c>
      <c r="D302" s="148" t="s">
        <v>489</v>
      </c>
      <c r="E302" s="148">
        <v>1078</v>
      </c>
      <c r="F302" s="148" t="s">
        <v>514</v>
      </c>
      <c r="G302" s="148">
        <v>2450</v>
      </c>
      <c r="H302" s="148">
        <v>0</v>
      </c>
      <c r="I302" s="189" t="str">
        <f t="shared" si="81"/>
        <v/>
      </c>
    </row>
    <row r="303" spans="3:9" x14ac:dyDescent="0.3">
      <c r="C303" s="148" t="s">
        <v>820</v>
      </c>
      <c r="D303" s="148" t="s">
        <v>489</v>
      </c>
      <c r="E303" s="148">
        <v>1078</v>
      </c>
      <c r="F303" s="148" t="s">
        <v>514</v>
      </c>
      <c r="G303" s="148">
        <v>2470</v>
      </c>
      <c r="H303" s="148">
        <v>0</v>
      </c>
      <c r="I303" s="189" t="str">
        <f t="shared" si="81"/>
        <v/>
      </c>
    </row>
    <row r="304" spans="3:9" x14ac:dyDescent="0.3">
      <c r="C304" s="148" t="s">
        <v>821</v>
      </c>
      <c r="D304" s="148" t="s">
        <v>452</v>
      </c>
      <c r="E304" s="148">
        <v>1029</v>
      </c>
      <c r="F304" s="148" t="s">
        <v>514</v>
      </c>
      <c r="G304" s="148">
        <v>2263</v>
      </c>
      <c r="H304" s="148">
        <v>0</v>
      </c>
      <c r="I304" s="189" t="str">
        <f t="shared" si="81"/>
        <v/>
      </c>
    </row>
    <row r="305" spans="3:9" x14ac:dyDescent="0.3">
      <c r="C305" s="148" t="s">
        <v>822</v>
      </c>
      <c r="D305" s="148" t="s">
        <v>444</v>
      </c>
      <c r="E305" s="148">
        <v>785</v>
      </c>
      <c r="F305" s="148" t="s">
        <v>823</v>
      </c>
      <c r="G305" s="148">
        <v>1662</v>
      </c>
      <c r="H305" s="148">
        <v>1703</v>
      </c>
      <c r="I305" s="189" t="str">
        <f t="shared" si="81"/>
        <v>490aa10j</v>
      </c>
    </row>
    <row r="306" spans="3:9" x14ac:dyDescent="0.3">
      <c r="C306" s="148" t="s">
        <v>824</v>
      </c>
      <c r="D306" s="148" t="s">
        <v>436</v>
      </c>
      <c r="E306" s="148">
        <v>725</v>
      </c>
      <c r="F306" s="148" t="s">
        <v>825</v>
      </c>
      <c r="G306" s="148">
        <v>1649</v>
      </c>
      <c r="H306" s="148">
        <v>1226</v>
      </c>
      <c r="I306" s="189" t="str">
        <f t="shared" si="81"/>
        <v>490aa10f</v>
      </c>
    </row>
    <row r="307" spans="3:9" x14ac:dyDescent="0.3">
      <c r="C307" s="148" t="s">
        <v>826</v>
      </c>
      <c r="D307" s="148" t="s">
        <v>424</v>
      </c>
      <c r="E307" s="148">
        <v>664</v>
      </c>
      <c r="F307" s="148" t="s">
        <v>827</v>
      </c>
      <c r="G307" s="148">
        <v>1521</v>
      </c>
      <c r="H307" s="148">
        <v>1432</v>
      </c>
      <c r="I307" s="189" t="str">
        <f t="shared" si="81"/>
        <v>490ae10e</v>
      </c>
    </row>
    <row r="308" spans="3:9" x14ac:dyDescent="0.3">
      <c r="C308" s="148" t="s">
        <v>828</v>
      </c>
      <c r="D308" s="148" t="s">
        <v>420</v>
      </c>
      <c r="E308" s="148">
        <v>587</v>
      </c>
      <c r="F308" s="148" t="s">
        <v>829</v>
      </c>
      <c r="G308" s="148">
        <v>1371</v>
      </c>
      <c r="H308" s="148">
        <v>1072</v>
      </c>
      <c r="I308" s="189" t="str">
        <f t="shared" si="81"/>
        <v>490ae10c</v>
      </c>
    </row>
    <row r="309" spans="3:9" x14ac:dyDescent="0.3">
      <c r="C309" s="148" t="s">
        <v>830</v>
      </c>
      <c r="D309" s="148" t="s">
        <v>440</v>
      </c>
      <c r="E309" s="148">
        <v>763</v>
      </c>
      <c r="F309" s="148" t="s">
        <v>831</v>
      </c>
      <c r="G309" s="148">
        <v>1636</v>
      </c>
      <c r="H309" s="148">
        <v>1662</v>
      </c>
      <c r="I309" s="189" t="str">
        <f t="shared" si="81"/>
        <v>490aa10h</v>
      </c>
    </row>
    <row r="310" spans="3:9" x14ac:dyDescent="0.3">
      <c r="C310" s="148" t="s">
        <v>832</v>
      </c>
      <c r="D310" s="148" t="s">
        <v>450</v>
      </c>
      <c r="E310" s="148">
        <v>1029</v>
      </c>
      <c r="F310" s="148" t="s">
        <v>514</v>
      </c>
      <c r="G310" s="148">
        <v>2431</v>
      </c>
      <c r="H310" s="148">
        <v>0</v>
      </c>
      <c r="I310" s="189" t="str">
        <f t="shared" si="81"/>
        <v/>
      </c>
    </row>
    <row r="311" spans="3:9" x14ac:dyDescent="0.3">
      <c r="C311" s="148" t="s">
        <v>833</v>
      </c>
      <c r="D311" s="148" t="s">
        <v>426</v>
      </c>
      <c r="E311" s="148">
        <v>593</v>
      </c>
      <c r="F311" s="148" t="s">
        <v>834</v>
      </c>
      <c r="G311" s="148">
        <v>1421</v>
      </c>
      <c r="H311" s="148">
        <v>1135</v>
      </c>
      <c r="I311" s="189" t="str">
        <f t="shared" si="81"/>
        <v>490aa10a</v>
      </c>
    </row>
    <row r="312" spans="3:9" x14ac:dyDescent="0.3">
      <c r="C312" s="148" t="s">
        <v>835</v>
      </c>
      <c r="D312" s="148" t="s">
        <v>450</v>
      </c>
      <c r="E312" s="148">
        <v>1029</v>
      </c>
      <c r="F312" s="148" t="s">
        <v>514</v>
      </c>
      <c r="G312" s="148">
        <v>2471</v>
      </c>
      <c r="H312" s="148">
        <v>0</v>
      </c>
      <c r="I312" s="189" t="str">
        <f t="shared" si="81"/>
        <v/>
      </c>
    </row>
    <row r="313" spans="3:9" x14ac:dyDescent="0.3">
      <c r="C313" s="148" t="s">
        <v>836</v>
      </c>
      <c r="D313" s="148" t="s">
        <v>416</v>
      </c>
      <c r="E313" s="148">
        <v>546</v>
      </c>
      <c r="F313" s="148" t="s">
        <v>837</v>
      </c>
      <c r="G313" s="148">
        <v>1346</v>
      </c>
      <c r="H313" s="148">
        <v>1132</v>
      </c>
      <c r="I313" s="189" t="str">
        <f t="shared" si="81"/>
        <v>490ae10a</v>
      </c>
    </row>
    <row r="314" spans="3:9" x14ac:dyDescent="0.3">
      <c r="C314" s="148" t="s">
        <v>838</v>
      </c>
      <c r="D314" s="148" t="s">
        <v>430</v>
      </c>
      <c r="E314" s="148">
        <v>678</v>
      </c>
      <c r="F314" s="148" t="s">
        <v>839</v>
      </c>
      <c r="G314" s="148">
        <v>1619</v>
      </c>
      <c r="H314" s="148">
        <v>1476</v>
      </c>
      <c r="I314" s="189" t="str">
        <f t="shared" si="81"/>
        <v>490aa10c</v>
      </c>
    </row>
    <row r="315" spans="3:9" x14ac:dyDescent="0.3">
      <c r="C315" s="148" t="s">
        <v>840</v>
      </c>
      <c r="D315" s="148" t="s">
        <v>428</v>
      </c>
      <c r="E315" s="148">
        <v>657</v>
      </c>
      <c r="F315" s="148" t="s">
        <v>841</v>
      </c>
      <c r="G315" s="148">
        <v>1475</v>
      </c>
      <c r="H315" s="148">
        <v>1503</v>
      </c>
      <c r="I315" s="189" t="str">
        <f t="shared" si="81"/>
        <v>490aa10b</v>
      </c>
    </row>
    <row r="316" spans="3:9" x14ac:dyDescent="0.3">
      <c r="C316" s="148" t="s">
        <v>842</v>
      </c>
      <c r="D316" s="148" t="s">
        <v>450</v>
      </c>
      <c r="E316" s="148">
        <v>1029</v>
      </c>
      <c r="F316" s="148" t="s">
        <v>843</v>
      </c>
      <c r="G316" s="148">
        <v>2431</v>
      </c>
      <c r="H316" s="148">
        <v>2246</v>
      </c>
      <c r="I316" s="189" t="str">
        <f t="shared" si="81"/>
        <v>490ab20a</v>
      </c>
    </row>
    <row r="317" spans="3:9" x14ac:dyDescent="0.3">
      <c r="C317" s="148" t="s">
        <v>844</v>
      </c>
      <c r="D317" s="148" t="s">
        <v>454</v>
      </c>
      <c r="E317" s="148">
        <v>1078</v>
      </c>
      <c r="F317" s="148" t="s">
        <v>845</v>
      </c>
      <c r="G317" s="148">
        <v>2358</v>
      </c>
      <c r="H317" s="148">
        <v>1802</v>
      </c>
      <c r="I317" s="189" t="str">
        <f t="shared" si="81"/>
        <v>490ab20c</v>
      </c>
    </row>
    <row r="318" spans="3:9" x14ac:dyDescent="0.3">
      <c r="C318" s="148" t="s">
        <v>846</v>
      </c>
      <c r="D318" s="148" t="s">
        <v>450</v>
      </c>
      <c r="E318" s="148">
        <v>1029</v>
      </c>
      <c r="F318" s="148" t="s">
        <v>847</v>
      </c>
      <c r="G318" s="148">
        <v>2441</v>
      </c>
      <c r="H318" s="148">
        <v>1789</v>
      </c>
      <c r="I318" s="189" t="str">
        <f t="shared" si="81"/>
        <v>490ab20a</v>
      </c>
    </row>
    <row r="319" spans="3:9" x14ac:dyDescent="0.3">
      <c r="C319" s="148" t="s">
        <v>848</v>
      </c>
      <c r="D319" s="148" t="s">
        <v>454</v>
      </c>
      <c r="E319" s="148">
        <v>1078</v>
      </c>
      <c r="F319" s="148" t="s">
        <v>849</v>
      </c>
      <c r="G319" s="148">
        <v>2368</v>
      </c>
      <c r="H319" s="148">
        <v>2088</v>
      </c>
      <c r="I319" s="189" t="str">
        <f t="shared" si="81"/>
        <v>490ab20c</v>
      </c>
    </row>
    <row r="320" spans="3:9" x14ac:dyDescent="0.3">
      <c r="C320" s="148" t="s">
        <v>850</v>
      </c>
      <c r="D320" s="148" t="s">
        <v>430</v>
      </c>
      <c r="E320" s="148">
        <v>678</v>
      </c>
      <c r="F320" s="148" t="s">
        <v>851</v>
      </c>
      <c r="G320" s="148">
        <v>1629</v>
      </c>
      <c r="H320" s="148">
        <v>1406</v>
      </c>
      <c r="I320" s="189" t="str">
        <f t="shared" si="81"/>
        <v>490aa10c</v>
      </c>
    </row>
    <row r="321" spans="3:9" x14ac:dyDescent="0.3">
      <c r="C321" s="148" t="s">
        <v>852</v>
      </c>
      <c r="D321" s="148" t="s">
        <v>444</v>
      </c>
      <c r="E321" s="148">
        <v>785</v>
      </c>
      <c r="F321" s="148" t="s">
        <v>853</v>
      </c>
      <c r="G321" s="148">
        <v>1672</v>
      </c>
      <c r="H321" s="148">
        <v>1570</v>
      </c>
      <c r="I321" s="189" t="str">
        <f t="shared" si="81"/>
        <v>490aa10j</v>
      </c>
    </row>
    <row r="322" spans="3:9" x14ac:dyDescent="0.3">
      <c r="C322" s="148" t="s">
        <v>854</v>
      </c>
      <c r="D322" s="148" t="s">
        <v>436</v>
      </c>
      <c r="E322" s="148">
        <v>725</v>
      </c>
      <c r="F322" s="148" t="s">
        <v>855</v>
      </c>
      <c r="G322" s="148">
        <v>1659</v>
      </c>
      <c r="H322" s="148">
        <v>1535</v>
      </c>
      <c r="I322" s="189" t="str">
        <f t="shared" si="81"/>
        <v>490aa10f</v>
      </c>
    </row>
    <row r="323" spans="3:9" x14ac:dyDescent="0.3">
      <c r="C323" s="148" t="s">
        <v>856</v>
      </c>
      <c r="D323" s="148" t="s">
        <v>424</v>
      </c>
      <c r="E323" s="148">
        <v>664</v>
      </c>
      <c r="F323" s="148" t="s">
        <v>857</v>
      </c>
      <c r="G323" s="148">
        <v>1531</v>
      </c>
      <c r="H323" s="148">
        <v>1136</v>
      </c>
      <c r="I323" s="189" t="str">
        <f t="shared" si="81"/>
        <v>490ae10e</v>
      </c>
    </row>
    <row r="324" spans="3:9" x14ac:dyDescent="0.3">
      <c r="C324" s="148" t="s">
        <v>858</v>
      </c>
      <c r="D324" s="148" t="s">
        <v>420</v>
      </c>
      <c r="E324" s="148">
        <v>587</v>
      </c>
      <c r="F324" s="148" t="s">
        <v>859</v>
      </c>
      <c r="G324" s="148">
        <v>1381</v>
      </c>
      <c r="H324" s="148">
        <v>1150</v>
      </c>
      <c r="I324" s="189" t="str">
        <f t="shared" si="81"/>
        <v>490ae10c</v>
      </c>
    </row>
    <row r="325" spans="3:9" x14ac:dyDescent="0.3">
      <c r="C325" s="148" t="s">
        <v>860</v>
      </c>
      <c r="D325" s="148" t="s">
        <v>440</v>
      </c>
      <c r="E325" s="148">
        <v>763</v>
      </c>
      <c r="F325" s="148" t="s">
        <v>861</v>
      </c>
      <c r="G325" s="148">
        <v>1646</v>
      </c>
      <c r="H325" s="148">
        <v>1233</v>
      </c>
      <c r="I325" s="189" t="str">
        <f t="shared" si="81"/>
        <v>490aa10h</v>
      </c>
    </row>
    <row r="326" spans="3:9" x14ac:dyDescent="0.3">
      <c r="C326" s="148" t="s">
        <v>862</v>
      </c>
      <c r="D326" s="148" t="s">
        <v>487</v>
      </c>
      <c r="E326" s="148">
        <v>1029</v>
      </c>
      <c r="F326" s="148" t="s">
        <v>514</v>
      </c>
      <c r="G326" s="148">
        <v>2517</v>
      </c>
      <c r="H326" s="148">
        <v>0</v>
      </c>
      <c r="I326" s="189" t="str">
        <f t="shared" si="81"/>
        <v/>
      </c>
    </row>
    <row r="327" spans="3:9" x14ac:dyDescent="0.3">
      <c r="C327" s="148" t="s">
        <v>863</v>
      </c>
      <c r="D327" s="148" t="s">
        <v>426</v>
      </c>
      <c r="E327" s="148">
        <v>593</v>
      </c>
      <c r="F327" s="148" t="s">
        <v>864</v>
      </c>
      <c r="G327" s="148">
        <v>1431</v>
      </c>
      <c r="H327" s="148">
        <v>1539</v>
      </c>
      <c r="I327" s="189" t="str">
        <f t="shared" si="81"/>
        <v>490aa10a</v>
      </c>
    </row>
    <row r="328" spans="3:9" x14ac:dyDescent="0.3">
      <c r="C328" s="148" t="s">
        <v>865</v>
      </c>
      <c r="D328" s="148" t="s">
        <v>422</v>
      </c>
      <c r="E328" s="148">
        <v>618</v>
      </c>
      <c r="F328" s="148" t="s">
        <v>866</v>
      </c>
      <c r="G328" s="148">
        <v>1448</v>
      </c>
      <c r="H328" s="148">
        <v>1064</v>
      </c>
      <c r="I328" s="189" t="str">
        <f t="shared" si="81"/>
        <v>490ae10d</v>
      </c>
    </row>
    <row r="329" spans="3:9" x14ac:dyDescent="0.3">
      <c r="C329" s="148" t="s">
        <v>867</v>
      </c>
      <c r="D329" s="148" t="s">
        <v>416</v>
      </c>
      <c r="E329" s="148">
        <v>546</v>
      </c>
      <c r="F329" s="148" t="s">
        <v>868</v>
      </c>
      <c r="G329" s="148">
        <v>1356</v>
      </c>
      <c r="H329" s="148">
        <v>1187</v>
      </c>
      <c r="I329" s="189" t="str">
        <f t="shared" si="81"/>
        <v>490ae10a</v>
      </c>
    </row>
    <row r="330" spans="3:9" x14ac:dyDescent="0.3">
      <c r="C330" s="148" t="s">
        <v>869</v>
      </c>
      <c r="D330" s="148" t="s">
        <v>430</v>
      </c>
      <c r="E330" s="148">
        <v>678</v>
      </c>
      <c r="F330" s="148" t="s">
        <v>870</v>
      </c>
      <c r="G330" s="148">
        <v>1629</v>
      </c>
      <c r="H330" s="148">
        <v>1498</v>
      </c>
      <c r="I330" s="189" t="str">
        <f t="shared" si="81"/>
        <v>490aa10c</v>
      </c>
    </row>
    <row r="331" spans="3:9" x14ac:dyDescent="0.3">
      <c r="C331" s="148" t="s">
        <v>871</v>
      </c>
      <c r="D331" s="148" t="s">
        <v>487</v>
      </c>
      <c r="E331" s="148">
        <v>1029</v>
      </c>
      <c r="F331" s="148" t="s">
        <v>514</v>
      </c>
      <c r="G331" s="148">
        <v>2687</v>
      </c>
      <c r="H331" s="148">
        <v>0</v>
      </c>
      <c r="I331" s="189" t="str">
        <f t="shared" si="81"/>
        <v/>
      </c>
    </row>
    <row r="332" spans="3:9" x14ac:dyDescent="0.3">
      <c r="C332" s="148" t="s">
        <v>872</v>
      </c>
      <c r="D332" s="148" t="s">
        <v>450</v>
      </c>
      <c r="E332" s="148">
        <v>1029</v>
      </c>
      <c r="F332" s="148" t="s">
        <v>873</v>
      </c>
      <c r="G332" s="148">
        <v>2441</v>
      </c>
      <c r="H332" s="148">
        <v>1871</v>
      </c>
      <c r="I332" s="189" t="str">
        <f t="shared" ref="I332:I395" si="82">IF(H332=0,"",D332)</f>
        <v>490ab20a</v>
      </c>
    </row>
    <row r="333" spans="3:9" x14ac:dyDescent="0.3">
      <c r="C333" s="148" t="s">
        <v>874</v>
      </c>
      <c r="D333" s="148" t="s">
        <v>454</v>
      </c>
      <c r="E333" s="148">
        <v>1078</v>
      </c>
      <c r="F333" s="148" t="s">
        <v>875</v>
      </c>
      <c r="G333" s="148">
        <v>2368</v>
      </c>
      <c r="H333" s="148">
        <v>1866</v>
      </c>
      <c r="I333" s="189" t="str">
        <f t="shared" si="82"/>
        <v>490ab20c</v>
      </c>
    </row>
    <row r="334" spans="3:9" x14ac:dyDescent="0.3">
      <c r="C334" s="148" t="s">
        <v>876</v>
      </c>
      <c r="D334" s="148" t="s">
        <v>450</v>
      </c>
      <c r="E334" s="148">
        <v>1029</v>
      </c>
      <c r="F334" s="148" t="s">
        <v>877</v>
      </c>
      <c r="G334" s="148">
        <v>2451</v>
      </c>
      <c r="H334" s="148">
        <v>2058</v>
      </c>
      <c r="I334" s="189" t="str">
        <f t="shared" si="82"/>
        <v>490ab20a</v>
      </c>
    </row>
    <row r="335" spans="3:9" x14ac:dyDescent="0.3">
      <c r="C335" s="148" t="s">
        <v>878</v>
      </c>
      <c r="D335" s="148" t="s">
        <v>454</v>
      </c>
      <c r="E335" s="148">
        <v>1078</v>
      </c>
      <c r="F335" s="148" t="s">
        <v>879</v>
      </c>
      <c r="G335" s="148">
        <v>2378</v>
      </c>
      <c r="H335" s="148">
        <v>1702</v>
      </c>
      <c r="I335" s="189" t="str">
        <f t="shared" si="82"/>
        <v>490ab20c</v>
      </c>
    </row>
    <row r="336" spans="3:9" x14ac:dyDescent="0.3">
      <c r="C336" s="148" t="s">
        <v>880</v>
      </c>
      <c r="D336" s="148" t="s">
        <v>430</v>
      </c>
      <c r="E336" s="148">
        <v>678</v>
      </c>
      <c r="F336" s="148" t="s">
        <v>881</v>
      </c>
      <c r="G336" s="148">
        <v>1639</v>
      </c>
      <c r="H336" s="148">
        <v>1310</v>
      </c>
      <c r="I336" s="189" t="str">
        <f t="shared" si="82"/>
        <v>490aa10c</v>
      </c>
    </row>
    <row r="337" spans="3:9" x14ac:dyDescent="0.3">
      <c r="C337" s="148" t="s">
        <v>882</v>
      </c>
      <c r="D337" s="148" t="s">
        <v>444</v>
      </c>
      <c r="E337" s="148">
        <v>785</v>
      </c>
      <c r="F337" s="148" t="s">
        <v>883</v>
      </c>
      <c r="G337" s="148">
        <v>1682</v>
      </c>
      <c r="H337" s="148">
        <v>1647</v>
      </c>
      <c r="I337" s="189" t="str">
        <f t="shared" si="82"/>
        <v>490aa10j</v>
      </c>
    </row>
    <row r="338" spans="3:9" x14ac:dyDescent="0.3">
      <c r="C338" s="148" t="s">
        <v>884</v>
      </c>
      <c r="D338" s="148" t="s">
        <v>436</v>
      </c>
      <c r="E338" s="148">
        <v>725</v>
      </c>
      <c r="F338" s="148" t="s">
        <v>885</v>
      </c>
      <c r="G338" s="148">
        <v>1669</v>
      </c>
      <c r="H338" s="148">
        <v>1305</v>
      </c>
      <c r="I338" s="189" t="str">
        <f t="shared" si="82"/>
        <v>490aa10f</v>
      </c>
    </row>
    <row r="339" spans="3:9" x14ac:dyDescent="0.3">
      <c r="C339" s="148" t="s">
        <v>886</v>
      </c>
      <c r="D339" s="148" t="s">
        <v>424</v>
      </c>
      <c r="E339" s="148">
        <v>664</v>
      </c>
      <c r="F339" s="148" t="s">
        <v>887</v>
      </c>
      <c r="G339" s="148">
        <v>1541</v>
      </c>
      <c r="H339" s="148">
        <v>1180</v>
      </c>
      <c r="I339" s="189" t="str">
        <f t="shared" si="82"/>
        <v>490ae10e</v>
      </c>
    </row>
    <row r="340" spans="3:9" x14ac:dyDescent="0.3">
      <c r="C340" s="148" t="s">
        <v>888</v>
      </c>
      <c r="D340" s="148" t="s">
        <v>420</v>
      </c>
      <c r="E340" s="148">
        <v>587</v>
      </c>
      <c r="F340" s="148" t="s">
        <v>889</v>
      </c>
      <c r="G340" s="148">
        <v>1391</v>
      </c>
      <c r="H340" s="148">
        <v>1159</v>
      </c>
      <c r="I340" s="189" t="str">
        <f t="shared" si="82"/>
        <v>490ae10c</v>
      </c>
    </row>
    <row r="341" spans="3:9" x14ac:dyDescent="0.3">
      <c r="C341" s="148" t="s">
        <v>890</v>
      </c>
      <c r="D341" s="148" t="s">
        <v>440</v>
      </c>
      <c r="E341" s="148">
        <v>763</v>
      </c>
      <c r="F341" s="148" t="s">
        <v>891</v>
      </c>
      <c r="G341" s="148">
        <v>1656</v>
      </c>
      <c r="H341" s="148">
        <v>1632</v>
      </c>
      <c r="I341" s="189" t="str">
        <f t="shared" si="82"/>
        <v>490aa10h</v>
      </c>
    </row>
    <row r="342" spans="3:9" x14ac:dyDescent="0.3">
      <c r="C342" s="148" t="s">
        <v>892</v>
      </c>
      <c r="D342" s="148" t="s">
        <v>432</v>
      </c>
      <c r="E342" s="148">
        <v>694</v>
      </c>
      <c r="F342" s="148" t="s">
        <v>893</v>
      </c>
      <c r="G342" s="148">
        <v>1615</v>
      </c>
      <c r="H342" s="148">
        <v>1453</v>
      </c>
      <c r="I342" s="189" t="str">
        <f t="shared" si="82"/>
        <v>490aa10d</v>
      </c>
    </row>
    <row r="343" spans="3:9" x14ac:dyDescent="0.3">
      <c r="C343" s="148" t="s">
        <v>894</v>
      </c>
      <c r="D343" s="148" t="s">
        <v>426</v>
      </c>
      <c r="E343" s="148">
        <v>593</v>
      </c>
      <c r="F343" s="148" t="s">
        <v>895</v>
      </c>
      <c r="G343" s="148">
        <v>1441</v>
      </c>
      <c r="H343" s="148">
        <v>1602</v>
      </c>
      <c r="I343" s="189" t="str">
        <f t="shared" si="82"/>
        <v>490aa10a</v>
      </c>
    </row>
    <row r="344" spans="3:9" x14ac:dyDescent="0.3">
      <c r="C344" s="148" t="s">
        <v>896</v>
      </c>
      <c r="D344" s="148" t="s">
        <v>422</v>
      </c>
      <c r="E344" s="148">
        <v>618</v>
      </c>
      <c r="F344" s="148" t="s">
        <v>897</v>
      </c>
      <c r="G344" s="148">
        <v>1458</v>
      </c>
      <c r="H344" s="148">
        <v>1079</v>
      </c>
      <c r="I344" s="189" t="str">
        <f t="shared" si="82"/>
        <v>490ae10d</v>
      </c>
    </row>
    <row r="345" spans="3:9" x14ac:dyDescent="0.3">
      <c r="C345" s="148" t="s">
        <v>898</v>
      </c>
      <c r="D345" s="148" t="s">
        <v>416</v>
      </c>
      <c r="E345" s="148">
        <v>546</v>
      </c>
      <c r="F345" s="148" t="s">
        <v>899</v>
      </c>
      <c r="G345" s="148">
        <v>1366</v>
      </c>
      <c r="H345" s="148">
        <v>1080</v>
      </c>
      <c r="I345" s="189" t="str">
        <f t="shared" si="82"/>
        <v>490ae10a</v>
      </c>
    </row>
    <row r="346" spans="3:9" x14ac:dyDescent="0.3">
      <c r="C346" s="148" t="s">
        <v>900</v>
      </c>
      <c r="D346" s="148" t="s">
        <v>488</v>
      </c>
      <c r="E346" s="148">
        <v>1029</v>
      </c>
      <c r="F346" s="148" t="s">
        <v>514</v>
      </c>
      <c r="G346" s="148">
        <v>2590</v>
      </c>
      <c r="H346" s="148">
        <v>0</v>
      </c>
      <c r="I346" s="189" t="str">
        <f t="shared" si="82"/>
        <v/>
      </c>
    </row>
    <row r="347" spans="3:9" x14ac:dyDescent="0.3">
      <c r="C347" s="148" t="s">
        <v>901</v>
      </c>
      <c r="D347" s="148" t="s">
        <v>448</v>
      </c>
      <c r="E347" s="148">
        <v>947</v>
      </c>
      <c r="F347" s="148" t="s">
        <v>514</v>
      </c>
      <c r="G347" s="148">
        <v>2332</v>
      </c>
      <c r="H347" s="148">
        <v>0</v>
      </c>
      <c r="I347" s="189" t="str">
        <f t="shared" si="82"/>
        <v/>
      </c>
    </row>
    <row r="348" spans="3:9" x14ac:dyDescent="0.3">
      <c r="C348" s="148" t="s">
        <v>902</v>
      </c>
      <c r="D348" s="148" t="s">
        <v>450</v>
      </c>
      <c r="E348" s="148">
        <v>1029</v>
      </c>
      <c r="F348" s="148" t="s">
        <v>903</v>
      </c>
      <c r="G348" s="148">
        <v>2451</v>
      </c>
      <c r="H348" s="148">
        <v>1750</v>
      </c>
      <c r="I348" s="189" t="str">
        <f t="shared" si="82"/>
        <v>490ab20a</v>
      </c>
    </row>
    <row r="349" spans="3:9" x14ac:dyDescent="0.3">
      <c r="C349" s="148" t="s">
        <v>904</v>
      </c>
      <c r="D349" s="148" t="s">
        <v>454</v>
      </c>
      <c r="E349" s="148">
        <v>1078</v>
      </c>
      <c r="F349" s="148" t="s">
        <v>905</v>
      </c>
      <c r="G349" s="148">
        <v>2378</v>
      </c>
      <c r="H349" s="148">
        <v>2072</v>
      </c>
      <c r="I349" s="189" t="str">
        <f t="shared" si="82"/>
        <v>490ab20c</v>
      </c>
    </row>
    <row r="350" spans="3:9" x14ac:dyDescent="0.3">
      <c r="C350" s="148" t="s">
        <v>906</v>
      </c>
      <c r="D350" s="148" t="s">
        <v>452</v>
      </c>
      <c r="E350" s="148">
        <v>1029</v>
      </c>
      <c r="F350" s="148" t="s">
        <v>907</v>
      </c>
      <c r="G350" s="148">
        <v>2408</v>
      </c>
      <c r="H350" s="148">
        <v>2024</v>
      </c>
      <c r="I350" s="189" t="str">
        <f t="shared" si="82"/>
        <v>490ab20b</v>
      </c>
    </row>
    <row r="351" spans="3:9" x14ac:dyDescent="0.3">
      <c r="C351" s="148" t="s">
        <v>908</v>
      </c>
      <c r="D351" s="148" t="s">
        <v>454</v>
      </c>
      <c r="E351" s="148">
        <v>1078</v>
      </c>
      <c r="F351" s="148" t="s">
        <v>909</v>
      </c>
      <c r="G351" s="148">
        <v>2388</v>
      </c>
      <c r="H351" s="148">
        <v>2018</v>
      </c>
      <c r="I351" s="189" t="str">
        <f t="shared" si="82"/>
        <v>490ab20c</v>
      </c>
    </row>
    <row r="352" spans="3:9" x14ac:dyDescent="0.3">
      <c r="C352" s="148" t="s">
        <v>910</v>
      </c>
      <c r="D352" s="148" t="s">
        <v>430</v>
      </c>
      <c r="E352" s="148">
        <v>678</v>
      </c>
      <c r="F352" s="148" t="s">
        <v>911</v>
      </c>
      <c r="G352" s="148">
        <v>1649</v>
      </c>
      <c r="H352" s="148">
        <v>1430</v>
      </c>
      <c r="I352" s="189" t="str">
        <f t="shared" si="82"/>
        <v>490aa10c</v>
      </c>
    </row>
    <row r="353" spans="3:9" x14ac:dyDescent="0.3">
      <c r="C353" s="148" t="s">
        <v>912</v>
      </c>
      <c r="D353" s="148" t="s">
        <v>444</v>
      </c>
      <c r="E353" s="148">
        <v>785</v>
      </c>
      <c r="F353" s="148" t="s">
        <v>913</v>
      </c>
      <c r="G353" s="148">
        <v>1692</v>
      </c>
      <c r="H353" s="148">
        <v>1540</v>
      </c>
      <c r="I353" s="189" t="str">
        <f t="shared" si="82"/>
        <v>490aa10j</v>
      </c>
    </row>
    <row r="354" spans="3:9" x14ac:dyDescent="0.3">
      <c r="C354" s="148" t="s">
        <v>914</v>
      </c>
      <c r="D354" s="148" t="s">
        <v>436</v>
      </c>
      <c r="E354" s="148">
        <v>725</v>
      </c>
      <c r="F354" s="148" t="s">
        <v>915</v>
      </c>
      <c r="G354" s="148">
        <v>1679</v>
      </c>
      <c r="H354" s="148">
        <v>1333</v>
      </c>
      <c r="I354" s="189" t="str">
        <f t="shared" si="82"/>
        <v>490aa10f</v>
      </c>
    </row>
    <row r="355" spans="3:9" x14ac:dyDescent="0.3">
      <c r="C355" s="148" t="s">
        <v>916</v>
      </c>
      <c r="D355" s="148" t="s">
        <v>424</v>
      </c>
      <c r="E355" s="148">
        <v>664</v>
      </c>
      <c r="F355" s="148" t="s">
        <v>917</v>
      </c>
      <c r="G355" s="148">
        <v>1551</v>
      </c>
      <c r="H355" s="148">
        <v>1492</v>
      </c>
      <c r="I355" s="189" t="str">
        <f t="shared" si="82"/>
        <v>490ae10e</v>
      </c>
    </row>
    <row r="356" spans="3:9" x14ac:dyDescent="0.3">
      <c r="C356" s="148" t="s">
        <v>918</v>
      </c>
      <c r="D356" s="148" t="s">
        <v>418</v>
      </c>
      <c r="E356" s="148">
        <v>585</v>
      </c>
      <c r="F356" s="148" t="s">
        <v>919</v>
      </c>
      <c r="G356" s="148">
        <v>1461</v>
      </c>
      <c r="H356" s="148">
        <v>1060</v>
      </c>
      <c r="I356" s="189" t="str">
        <f t="shared" si="82"/>
        <v>490ae10b</v>
      </c>
    </row>
    <row r="357" spans="3:9" x14ac:dyDescent="0.3">
      <c r="C357" s="148" t="s">
        <v>920</v>
      </c>
      <c r="D357" s="148" t="s">
        <v>440</v>
      </c>
      <c r="E357" s="148">
        <v>763</v>
      </c>
      <c r="F357" s="148" t="s">
        <v>921</v>
      </c>
      <c r="G357" s="148">
        <v>1666</v>
      </c>
      <c r="H357" s="148">
        <v>1266</v>
      </c>
      <c r="I357" s="189" t="str">
        <f t="shared" si="82"/>
        <v>490aa10h</v>
      </c>
    </row>
    <row r="358" spans="3:9" x14ac:dyDescent="0.3">
      <c r="C358" s="148" t="s">
        <v>922</v>
      </c>
      <c r="D358" s="148" t="s">
        <v>434</v>
      </c>
      <c r="E358" s="148">
        <v>694</v>
      </c>
      <c r="F358" s="148" t="s">
        <v>923</v>
      </c>
      <c r="G358" s="148">
        <v>1645</v>
      </c>
      <c r="H358" s="148">
        <v>1416</v>
      </c>
      <c r="I358" s="189" t="str">
        <f t="shared" si="82"/>
        <v>490aa10e</v>
      </c>
    </row>
    <row r="359" spans="3:9" x14ac:dyDescent="0.3">
      <c r="C359" s="148" t="s">
        <v>924</v>
      </c>
      <c r="D359" s="148" t="s">
        <v>426</v>
      </c>
      <c r="E359" s="148">
        <v>593</v>
      </c>
      <c r="F359" s="148" t="s">
        <v>925</v>
      </c>
      <c r="G359" s="148">
        <v>1451</v>
      </c>
      <c r="H359" s="148">
        <v>1199</v>
      </c>
      <c r="I359" s="189" t="str">
        <f t="shared" si="82"/>
        <v>490aa10a</v>
      </c>
    </row>
    <row r="360" spans="3:9" x14ac:dyDescent="0.3">
      <c r="C360" s="148" t="s">
        <v>926</v>
      </c>
      <c r="D360" s="148" t="s">
        <v>422</v>
      </c>
      <c r="E360" s="148">
        <v>618</v>
      </c>
      <c r="F360" s="148" t="s">
        <v>927</v>
      </c>
      <c r="G360" s="148">
        <v>1468</v>
      </c>
      <c r="H360" s="148">
        <v>1088</v>
      </c>
      <c r="I360" s="189" t="str">
        <f t="shared" si="82"/>
        <v>490ae10d</v>
      </c>
    </row>
    <row r="361" spans="3:9" x14ac:dyDescent="0.3">
      <c r="C361" s="148" t="s">
        <v>928</v>
      </c>
      <c r="D361" s="148" t="s">
        <v>416</v>
      </c>
      <c r="E361" s="148">
        <v>546</v>
      </c>
      <c r="F361" s="148" t="s">
        <v>929</v>
      </c>
      <c r="G361" s="148">
        <v>1376</v>
      </c>
      <c r="H361" s="148">
        <v>1338</v>
      </c>
      <c r="I361" s="189" t="str">
        <f t="shared" si="82"/>
        <v>490ae10a</v>
      </c>
    </row>
    <row r="362" spans="3:9" x14ac:dyDescent="0.3">
      <c r="C362" s="148" t="s">
        <v>930</v>
      </c>
      <c r="D362" s="148" t="s">
        <v>430</v>
      </c>
      <c r="E362" s="148">
        <v>678</v>
      </c>
      <c r="F362" s="148" t="s">
        <v>931</v>
      </c>
      <c r="G362" s="148">
        <v>1649</v>
      </c>
      <c r="H362" s="148">
        <v>1175</v>
      </c>
      <c r="I362" s="189" t="str">
        <f t="shared" si="82"/>
        <v>490aa10c</v>
      </c>
    </row>
    <row r="363" spans="3:9" x14ac:dyDescent="0.3">
      <c r="C363" s="148" t="s">
        <v>932</v>
      </c>
      <c r="D363" s="148" t="s">
        <v>444</v>
      </c>
      <c r="E363" s="148">
        <v>785</v>
      </c>
      <c r="F363" s="148" t="s">
        <v>514</v>
      </c>
      <c r="G363" s="148">
        <v>1572</v>
      </c>
      <c r="H363" s="148">
        <v>0</v>
      </c>
      <c r="I363" s="189" t="str">
        <f t="shared" si="82"/>
        <v/>
      </c>
    </row>
    <row r="364" spans="3:9" x14ac:dyDescent="0.3">
      <c r="C364" s="148" t="s">
        <v>933</v>
      </c>
      <c r="D364" s="148" t="s">
        <v>450</v>
      </c>
      <c r="E364" s="148">
        <v>1029</v>
      </c>
      <c r="F364" s="148" t="s">
        <v>934</v>
      </c>
      <c r="G364" s="148">
        <v>2461</v>
      </c>
      <c r="H364" s="148">
        <v>2112</v>
      </c>
      <c r="I364" s="189" t="str">
        <f t="shared" si="82"/>
        <v>490ab20a</v>
      </c>
    </row>
    <row r="365" spans="3:9" x14ac:dyDescent="0.3">
      <c r="C365" s="148" t="s">
        <v>935</v>
      </c>
      <c r="D365" s="148" t="s">
        <v>454</v>
      </c>
      <c r="E365" s="148">
        <v>1078</v>
      </c>
      <c r="F365" s="148" t="s">
        <v>936</v>
      </c>
      <c r="G365" s="148">
        <v>2388</v>
      </c>
      <c r="H365" s="148">
        <v>2083</v>
      </c>
      <c r="I365" s="189" t="str">
        <f t="shared" si="82"/>
        <v>490ab20c</v>
      </c>
    </row>
    <row r="366" spans="3:9" x14ac:dyDescent="0.3">
      <c r="C366" s="148" t="s">
        <v>937</v>
      </c>
      <c r="D366" s="148" t="s">
        <v>440</v>
      </c>
      <c r="E366" s="148">
        <v>763</v>
      </c>
      <c r="F366" s="148" t="s">
        <v>514</v>
      </c>
      <c r="G366" s="148">
        <v>1631</v>
      </c>
      <c r="H366" s="148">
        <v>0</v>
      </c>
      <c r="I366" s="189" t="str">
        <f t="shared" si="82"/>
        <v/>
      </c>
    </row>
    <row r="367" spans="3:9" x14ac:dyDescent="0.3">
      <c r="C367" s="148" t="s">
        <v>938</v>
      </c>
      <c r="D367" s="148" t="s">
        <v>454</v>
      </c>
      <c r="E367" s="148">
        <v>1078</v>
      </c>
      <c r="F367" s="148" t="s">
        <v>939</v>
      </c>
      <c r="G367" s="148">
        <v>2398</v>
      </c>
      <c r="H367" s="148">
        <v>1808</v>
      </c>
      <c r="I367" s="189" t="str">
        <f t="shared" si="82"/>
        <v>490ab20c</v>
      </c>
    </row>
    <row r="368" spans="3:9" x14ac:dyDescent="0.3">
      <c r="C368" s="148" t="s">
        <v>940</v>
      </c>
      <c r="D368" s="148" t="s">
        <v>430</v>
      </c>
      <c r="E368" s="148">
        <v>678</v>
      </c>
      <c r="F368" s="148" t="s">
        <v>941</v>
      </c>
      <c r="G368" s="148">
        <v>1659</v>
      </c>
      <c r="H368" s="148">
        <v>1431</v>
      </c>
      <c r="I368" s="189" t="str">
        <f t="shared" si="82"/>
        <v>490aa10c</v>
      </c>
    </row>
    <row r="369" spans="3:9" x14ac:dyDescent="0.3">
      <c r="C369" s="148" t="s">
        <v>942</v>
      </c>
      <c r="D369" s="148" t="s">
        <v>444</v>
      </c>
      <c r="E369" s="148">
        <v>785</v>
      </c>
      <c r="F369" s="148" t="s">
        <v>943</v>
      </c>
      <c r="G369" s="148">
        <v>1702</v>
      </c>
      <c r="H369" s="148">
        <v>1254</v>
      </c>
      <c r="I369" s="189" t="str">
        <f t="shared" si="82"/>
        <v>490aa10j</v>
      </c>
    </row>
    <row r="370" spans="3:9" x14ac:dyDescent="0.3">
      <c r="C370" s="148" t="s">
        <v>944</v>
      </c>
      <c r="D370" s="148" t="s">
        <v>436</v>
      </c>
      <c r="E370" s="148">
        <v>725</v>
      </c>
      <c r="F370" s="148" t="s">
        <v>945</v>
      </c>
      <c r="G370" s="148">
        <v>1689</v>
      </c>
      <c r="H370" s="148">
        <v>1279</v>
      </c>
      <c r="I370" s="189" t="str">
        <f t="shared" si="82"/>
        <v>490aa10f</v>
      </c>
    </row>
    <row r="371" spans="3:9" x14ac:dyDescent="0.3">
      <c r="C371" s="148" t="s">
        <v>946</v>
      </c>
      <c r="D371" s="148" t="s">
        <v>424</v>
      </c>
      <c r="E371" s="148">
        <v>664</v>
      </c>
      <c r="F371" s="148" t="s">
        <v>947</v>
      </c>
      <c r="G371" s="148">
        <v>1561</v>
      </c>
      <c r="H371" s="148">
        <v>1148</v>
      </c>
      <c r="I371" s="189" t="str">
        <f t="shared" si="82"/>
        <v>490ae10e</v>
      </c>
    </row>
    <row r="372" spans="3:9" x14ac:dyDescent="0.3">
      <c r="C372" s="148" t="s">
        <v>948</v>
      </c>
      <c r="D372" s="148" t="s">
        <v>420</v>
      </c>
      <c r="E372" s="148">
        <v>587</v>
      </c>
      <c r="F372" s="148" t="s">
        <v>949</v>
      </c>
      <c r="G372" s="148">
        <v>1411</v>
      </c>
      <c r="H372" s="148">
        <v>1449</v>
      </c>
      <c r="I372" s="189" t="str">
        <f t="shared" si="82"/>
        <v>490ae10c</v>
      </c>
    </row>
    <row r="373" spans="3:9" x14ac:dyDescent="0.3">
      <c r="C373" s="148" t="s">
        <v>950</v>
      </c>
      <c r="D373" s="148" t="s">
        <v>440</v>
      </c>
      <c r="E373" s="148">
        <v>763</v>
      </c>
      <c r="F373" s="148" t="s">
        <v>951</v>
      </c>
      <c r="G373" s="148">
        <v>1676</v>
      </c>
      <c r="H373" s="148">
        <v>1627</v>
      </c>
      <c r="I373" s="189" t="str">
        <f t="shared" si="82"/>
        <v>490aa10h</v>
      </c>
    </row>
    <row r="374" spans="3:9" x14ac:dyDescent="0.3">
      <c r="C374" s="148" t="s">
        <v>952</v>
      </c>
      <c r="D374" s="148" t="s">
        <v>432</v>
      </c>
      <c r="E374" s="148">
        <v>694</v>
      </c>
      <c r="F374" s="148" t="s">
        <v>953</v>
      </c>
      <c r="G374" s="148">
        <v>1635</v>
      </c>
      <c r="H374" s="148">
        <v>1604</v>
      </c>
      <c r="I374" s="189" t="str">
        <f t="shared" si="82"/>
        <v>490aa10d</v>
      </c>
    </row>
    <row r="375" spans="3:9" x14ac:dyDescent="0.3">
      <c r="C375" s="148" t="s">
        <v>954</v>
      </c>
      <c r="D375" s="148" t="s">
        <v>426</v>
      </c>
      <c r="E375" s="148">
        <v>593</v>
      </c>
      <c r="F375" s="148" t="s">
        <v>955</v>
      </c>
      <c r="G375" s="148">
        <v>1461</v>
      </c>
      <c r="H375" s="148">
        <v>1254</v>
      </c>
      <c r="I375" s="189" t="str">
        <f t="shared" si="82"/>
        <v>490aa10a</v>
      </c>
    </row>
    <row r="376" spans="3:9" x14ac:dyDescent="0.3">
      <c r="C376" s="148" t="s">
        <v>956</v>
      </c>
      <c r="D376" s="148" t="s">
        <v>422</v>
      </c>
      <c r="E376" s="148">
        <v>618</v>
      </c>
      <c r="F376" s="148" t="s">
        <v>957</v>
      </c>
      <c r="G376" s="148">
        <v>1478</v>
      </c>
      <c r="H376" s="148">
        <v>1570</v>
      </c>
      <c r="I376" s="189" t="str">
        <f t="shared" si="82"/>
        <v>490ae10d</v>
      </c>
    </row>
    <row r="377" spans="3:9" x14ac:dyDescent="0.3">
      <c r="C377" s="148" t="s">
        <v>958</v>
      </c>
      <c r="D377" s="148" t="s">
        <v>416</v>
      </c>
      <c r="E377" s="148">
        <v>546</v>
      </c>
      <c r="F377" s="148" t="s">
        <v>959</v>
      </c>
      <c r="G377" s="148">
        <v>1386</v>
      </c>
      <c r="H377" s="148">
        <v>1273</v>
      </c>
      <c r="I377" s="189" t="str">
        <f t="shared" si="82"/>
        <v>490ae10a</v>
      </c>
    </row>
    <row r="378" spans="3:9" x14ac:dyDescent="0.3">
      <c r="C378" s="148" t="s">
        <v>960</v>
      </c>
      <c r="D378" s="148" t="s">
        <v>440</v>
      </c>
      <c r="E378" s="148">
        <v>763</v>
      </c>
      <c r="F378" s="148" t="s">
        <v>514</v>
      </c>
      <c r="G378" s="148">
        <v>1706</v>
      </c>
      <c r="H378" s="148">
        <v>0</v>
      </c>
      <c r="I378" s="189" t="str">
        <f t="shared" si="82"/>
        <v/>
      </c>
    </row>
    <row r="379" spans="3:9" x14ac:dyDescent="0.3">
      <c r="C379" s="148" t="s">
        <v>961</v>
      </c>
      <c r="D379" s="148" t="s">
        <v>482</v>
      </c>
      <c r="E379" s="148">
        <v>763</v>
      </c>
      <c r="F379" s="148" t="s">
        <v>514</v>
      </c>
      <c r="G379" s="148">
        <v>1682</v>
      </c>
      <c r="H379" s="148">
        <v>0</v>
      </c>
      <c r="I379" s="189" t="str">
        <f t="shared" si="82"/>
        <v/>
      </c>
    </row>
    <row r="380" spans="3:9" x14ac:dyDescent="0.3">
      <c r="C380" s="148" t="s">
        <v>962</v>
      </c>
      <c r="D380" s="148" t="s">
        <v>450</v>
      </c>
      <c r="E380" s="148">
        <v>1029</v>
      </c>
      <c r="F380" s="148" t="s">
        <v>963</v>
      </c>
      <c r="G380" s="148">
        <v>2471</v>
      </c>
      <c r="H380" s="148">
        <v>1679</v>
      </c>
      <c r="I380" s="189" t="str">
        <f t="shared" si="82"/>
        <v>490ab20a</v>
      </c>
    </row>
    <row r="381" spans="3:9" x14ac:dyDescent="0.3">
      <c r="C381" s="148" t="s">
        <v>964</v>
      </c>
      <c r="D381" s="148" t="s">
        <v>454</v>
      </c>
      <c r="E381" s="148">
        <v>1078</v>
      </c>
      <c r="F381" s="148" t="s">
        <v>965</v>
      </c>
      <c r="G381" s="148">
        <v>2398</v>
      </c>
      <c r="H381" s="148">
        <v>2068</v>
      </c>
      <c r="I381" s="189" t="str">
        <f t="shared" si="82"/>
        <v>490ab20c</v>
      </c>
    </row>
    <row r="382" spans="3:9" x14ac:dyDescent="0.3">
      <c r="C382" s="148" t="s">
        <v>966</v>
      </c>
      <c r="D382" s="148" t="s">
        <v>450</v>
      </c>
      <c r="E382" s="148">
        <v>1029</v>
      </c>
      <c r="F382" s="148" t="s">
        <v>967</v>
      </c>
      <c r="G382" s="148">
        <v>2481</v>
      </c>
      <c r="H382" s="148">
        <v>2168</v>
      </c>
      <c r="I382" s="189" t="str">
        <f t="shared" si="82"/>
        <v>490ab20a</v>
      </c>
    </row>
    <row r="383" spans="3:9" x14ac:dyDescent="0.3">
      <c r="C383" s="148" t="s">
        <v>968</v>
      </c>
      <c r="D383" s="148" t="s">
        <v>454</v>
      </c>
      <c r="E383" s="148">
        <v>1078</v>
      </c>
      <c r="F383" s="148" t="s">
        <v>969</v>
      </c>
      <c r="G383" s="148">
        <v>2408</v>
      </c>
      <c r="H383" s="148">
        <v>2170</v>
      </c>
      <c r="I383" s="189" t="str">
        <f t="shared" si="82"/>
        <v>490ab20c</v>
      </c>
    </row>
    <row r="384" spans="3:9" x14ac:dyDescent="0.3">
      <c r="C384" s="148" t="s">
        <v>970</v>
      </c>
      <c r="D384" s="148" t="s">
        <v>430</v>
      </c>
      <c r="E384" s="148">
        <v>678</v>
      </c>
      <c r="F384" s="148" t="s">
        <v>971</v>
      </c>
      <c r="G384" s="148">
        <v>1669</v>
      </c>
      <c r="H384" s="148">
        <v>1340</v>
      </c>
      <c r="I384" s="189" t="str">
        <f t="shared" si="82"/>
        <v>490aa10c</v>
      </c>
    </row>
    <row r="385" spans="3:9" x14ac:dyDescent="0.3">
      <c r="C385" s="148" t="s">
        <v>972</v>
      </c>
      <c r="D385" s="148" t="s">
        <v>444</v>
      </c>
      <c r="E385" s="148">
        <v>785</v>
      </c>
      <c r="F385" s="148" t="s">
        <v>973</v>
      </c>
      <c r="G385" s="148">
        <v>1712</v>
      </c>
      <c r="H385" s="148">
        <v>1628</v>
      </c>
      <c r="I385" s="189" t="str">
        <f t="shared" si="82"/>
        <v>490aa10j</v>
      </c>
    </row>
    <row r="386" spans="3:9" x14ac:dyDescent="0.3">
      <c r="C386" s="148" t="s">
        <v>974</v>
      </c>
      <c r="D386" s="148" t="s">
        <v>436</v>
      </c>
      <c r="E386" s="148">
        <v>725</v>
      </c>
      <c r="F386" s="148" t="s">
        <v>975</v>
      </c>
      <c r="G386" s="148">
        <v>1699</v>
      </c>
      <c r="H386" s="148">
        <v>1699</v>
      </c>
      <c r="I386" s="189" t="str">
        <f t="shared" si="82"/>
        <v>490aa10f</v>
      </c>
    </row>
    <row r="387" spans="3:9" x14ac:dyDescent="0.3">
      <c r="C387" s="148" t="s">
        <v>976</v>
      </c>
      <c r="D387" s="148" t="s">
        <v>436</v>
      </c>
      <c r="E387" s="148">
        <v>725</v>
      </c>
      <c r="F387" s="148" t="s">
        <v>514</v>
      </c>
      <c r="G387" s="148">
        <v>1564</v>
      </c>
      <c r="H387" s="148">
        <v>0</v>
      </c>
      <c r="I387" s="189" t="str">
        <f t="shared" si="82"/>
        <v/>
      </c>
    </row>
    <row r="388" spans="3:9" x14ac:dyDescent="0.3">
      <c r="C388" s="148" t="s">
        <v>977</v>
      </c>
      <c r="D388" s="148" t="s">
        <v>420</v>
      </c>
      <c r="E388" s="148">
        <v>587</v>
      </c>
      <c r="F388" s="148" t="s">
        <v>978</v>
      </c>
      <c r="G388" s="148">
        <v>1421</v>
      </c>
      <c r="H388" s="148">
        <v>1135</v>
      </c>
      <c r="I388" s="189" t="str">
        <f t="shared" si="82"/>
        <v>490ae10c</v>
      </c>
    </row>
    <row r="389" spans="3:9" x14ac:dyDescent="0.3">
      <c r="C389" s="148" t="s">
        <v>979</v>
      </c>
      <c r="D389" s="148" t="s">
        <v>440</v>
      </c>
      <c r="E389" s="148">
        <v>763</v>
      </c>
      <c r="F389" s="148" t="s">
        <v>980</v>
      </c>
      <c r="G389" s="148">
        <v>1686</v>
      </c>
      <c r="H389" s="148">
        <v>1450</v>
      </c>
      <c r="I389" s="189" t="str">
        <f t="shared" si="82"/>
        <v>490aa10h</v>
      </c>
    </row>
    <row r="390" spans="3:9" x14ac:dyDescent="0.3">
      <c r="C390" s="148" t="s">
        <v>981</v>
      </c>
      <c r="D390" s="148" t="s">
        <v>432</v>
      </c>
      <c r="E390" s="148">
        <v>694</v>
      </c>
      <c r="F390" s="148" t="s">
        <v>982</v>
      </c>
      <c r="G390" s="148">
        <v>1645</v>
      </c>
      <c r="H390" s="148">
        <v>1675</v>
      </c>
      <c r="I390" s="189" t="str">
        <f t="shared" si="82"/>
        <v>490aa10d</v>
      </c>
    </row>
    <row r="391" spans="3:9" x14ac:dyDescent="0.3">
      <c r="C391" s="148" t="s">
        <v>983</v>
      </c>
      <c r="D391" s="148" t="s">
        <v>436</v>
      </c>
      <c r="E391" s="148">
        <v>725</v>
      </c>
      <c r="F391" s="148" t="s">
        <v>514</v>
      </c>
      <c r="G391" s="148">
        <v>1719</v>
      </c>
      <c r="H391" s="148">
        <v>0</v>
      </c>
      <c r="I391" s="189" t="str">
        <f t="shared" si="82"/>
        <v/>
      </c>
    </row>
    <row r="392" spans="3:9" x14ac:dyDescent="0.3">
      <c r="C392" s="148" t="s">
        <v>984</v>
      </c>
      <c r="D392" s="148" t="s">
        <v>422</v>
      </c>
      <c r="E392" s="148">
        <v>618</v>
      </c>
      <c r="F392" s="148" t="s">
        <v>985</v>
      </c>
      <c r="G392" s="148">
        <v>1488</v>
      </c>
      <c r="H392" s="148">
        <v>1218</v>
      </c>
      <c r="I392" s="189" t="str">
        <f t="shared" si="82"/>
        <v>490ae10d</v>
      </c>
    </row>
    <row r="393" spans="3:9" x14ac:dyDescent="0.3">
      <c r="C393" s="148" t="s">
        <v>986</v>
      </c>
      <c r="D393" s="148" t="s">
        <v>416</v>
      </c>
      <c r="E393" s="148">
        <v>546</v>
      </c>
      <c r="F393" s="148" t="s">
        <v>987</v>
      </c>
      <c r="G393" s="148">
        <v>1396</v>
      </c>
      <c r="H393" s="148">
        <v>1430</v>
      </c>
      <c r="I393" s="189" t="str">
        <f t="shared" si="82"/>
        <v>490ae10a</v>
      </c>
    </row>
    <row r="394" spans="3:9" x14ac:dyDescent="0.3">
      <c r="C394" s="148" t="s">
        <v>988</v>
      </c>
      <c r="D394" s="148" t="s">
        <v>430</v>
      </c>
      <c r="E394" s="148">
        <v>678</v>
      </c>
      <c r="F394" s="148" t="s">
        <v>989</v>
      </c>
      <c r="G394" s="148">
        <v>1669</v>
      </c>
      <c r="H394" s="148">
        <v>1247</v>
      </c>
      <c r="I394" s="189" t="str">
        <f t="shared" si="82"/>
        <v>490aa10c</v>
      </c>
    </row>
    <row r="395" spans="3:9" x14ac:dyDescent="0.3">
      <c r="C395" s="148" t="s">
        <v>990</v>
      </c>
      <c r="D395" s="148" t="s">
        <v>436</v>
      </c>
      <c r="E395" s="148">
        <v>725</v>
      </c>
      <c r="F395" s="148" t="s">
        <v>514</v>
      </c>
      <c r="G395" s="148">
        <v>1739</v>
      </c>
      <c r="H395" s="148">
        <v>0</v>
      </c>
      <c r="I395" s="189" t="str">
        <f t="shared" si="82"/>
        <v/>
      </c>
    </row>
    <row r="396" spans="3:9" x14ac:dyDescent="0.3">
      <c r="C396" s="148" t="s">
        <v>991</v>
      </c>
      <c r="D396" s="148" t="s">
        <v>450</v>
      </c>
      <c r="E396" s="148">
        <v>1029</v>
      </c>
      <c r="F396" s="148" t="s">
        <v>992</v>
      </c>
      <c r="G396" s="148">
        <v>2481</v>
      </c>
      <c r="H396" s="148">
        <v>2226</v>
      </c>
      <c r="I396" s="189" t="str">
        <f t="shared" ref="I396:I459" si="83">IF(H396=0,"",D396)</f>
        <v>490ab20a</v>
      </c>
    </row>
    <row r="397" spans="3:9" x14ac:dyDescent="0.3">
      <c r="C397" s="148" t="s">
        <v>993</v>
      </c>
      <c r="D397" s="148" t="s">
        <v>454</v>
      </c>
      <c r="E397" s="148">
        <v>1078</v>
      </c>
      <c r="F397" s="148" t="s">
        <v>994</v>
      </c>
      <c r="G397" s="148">
        <v>2408</v>
      </c>
      <c r="H397" s="148">
        <v>1917</v>
      </c>
      <c r="I397" s="189" t="str">
        <f t="shared" si="83"/>
        <v>490ab20c</v>
      </c>
    </row>
    <row r="398" spans="3:9" x14ac:dyDescent="0.3">
      <c r="C398" s="148" t="s">
        <v>995</v>
      </c>
      <c r="D398" s="148" t="s">
        <v>450</v>
      </c>
      <c r="E398" s="148">
        <v>1029</v>
      </c>
      <c r="F398" s="148" t="s">
        <v>996</v>
      </c>
      <c r="G398" s="148">
        <v>2491</v>
      </c>
      <c r="H398" s="148">
        <v>1835</v>
      </c>
      <c r="I398" s="189" t="str">
        <f t="shared" si="83"/>
        <v>490ab20a</v>
      </c>
    </row>
    <row r="399" spans="3:9" x14ac:dyDescent="0.3">
      <c r="C399" s="148" t="s">
        <v>997</v>
      </c>
      <c r="D399" s="148" t="s">
        <v>454</v>
      </c>
      <c r="E399" s="148">
        <v>1078</v>
      </c>
      <c r="F399" s="148" t="s">
        <v>998</v>
      </c>
      <c r="G399" s="148">
        <v>2418</v>
      </c>
      <c r="H399" s="148">
        <v>1848</v>
      </c>
      <c r="I399" s="189" t="str">
        <f t="shared" si="83"/>
        <v>490ab20c</v>
      </c>
    </row>
    <row r="400" spans="3:9" x14ac:dyDescent="0.3">
      <c r="C400" s="148" t="s">
        <v>999</v>
      </c>
      <c r="D400" s="148" t="s">
        <v>430</v>
      </c>
      <c r="E400" s="148">
        <v>678</v>
      </c>
      <c r="F400" s="148" t="s">
        <v>1000</v>
      </c>
      <c r="G400" s="148">
        <v>1679</v>
      </c>
      <c r="H400" s="148">
        <v>1238</v>
      </c>
      <c r="I400" s="189" t="str">
        <f t="shared" si="83"/>
        <v>490aa10c</v>
      </c>
    </row>
    <row r="401" spans="3:9" x14ac:dyDescent="0.3">
      <c r="C401" s="148" t="s">
        <v>1001</v>
      </c>
      <c r="D401" s="148" t="s">
        <v>444</v>
      </c>
      <c r="E401" s="148">
        <v>785</v>
      </c>
      <c r="F401" s="148" t="s">
        <v>1002</v>
      </c>
      <c r="G401" s="148">
        <v>1722</v>
      </c>
      <c r="H401" s="148">
        <v>1561</v>
      </c>
      <c r="I401" s="189" t="str">
        <f t="shared" si="83"/>
        <v>490aa10j</v>
      </c>
    </row>
    <row r="402" spans="3:9" x14ac:dyDescent="0.3">
      <c r="C402" s="148" t="s">
        <v>1003</v>
      </c>
      <c r="D402" s="148" t="s">
        <v>436</v>
      </c>
      <c r="E402" s="148">
        <v>725</v>
      </c>
      <c r="F402" s="148" t="s">
        <v>1004</v>
      </c>
      <c r="G402" s="148">
        <v>1709</v>
      </c>
      <c r="H402" s="148">
        <v>1349</v>
      </c>
      <c r="I402" s="189" t="str">
        <f t="shared" si="83"/>
        <v>490aa10f</v>
      </c>
    </row>
    <row r="403" spans="3:9" x14ac:dyDescent="0.3">
      <c r="C403" s="148" t="s">
        <v>1005</v>
      </c>
      <c r="D403" s="148" t="s">
        <v>480</v>
      </c>
      <c r="E403" s="148">
        <v>725</v>
      </c>
      <c r="F403" s="148" t="s">
        <v>514</v>
      </c>
      <c r="G403" s="148">
        <v>1874</v>
      </c>
      <c r="H403" s="148">
        <v>0</v>
      </c>
      <c r="I403" s="189" t="str">
        <f t="shared" si="83"/>
        <v/>
      </c>
    </row>
    <row r="404" spans="3:9" x14ac:dyDescent="0.3">
      <c r="C404" s="148" t="s">
        <v>1006</v>
      </c>
      <c r="D404" s="148" t="s">
        <v>420</v>
      </c>
      <c r="E404" s="148">
        <v>587</v>
      </c>
      <c r="F404" s="148" t="s">
        <v>1007</v>
      </c>
      <c r="G404" s="148">
        <v>1431</v>
      </c>
      <c r="H404" s="148">
        <v>1231</v>
      </c>
      <c r="I404" s="189" t="str">
        <f t="shared" si="83"/>
        <v>490ae10c</v>
      </c>
    </row>
    <row r="405" spans="3:9" x14ac:dyDescent="0.3">
      <c r="C405" s="148" t="s">
        <v>1008</v>
      </c>
      <c r="D405" s="148" t="s">
        <v>440</v>
      </c>
      <c r="E405" s="148">
        <v>763</v>
      </c>
      <c r="F405" s="148" t="s">
        <v>1009</v>
      </c>
      <c r="G405" s="148">
        <v>1696</v>
      </c>
      <c r="H405" s="148">
        <v>1247</v>
      </c>
      <c r="I405" s="189" t="str">
        <f t="shared" si="83"/>
        <v>490aa10h</v>
      </c>
    </row>
    <row r="406" spans="3:9" x14ac:dyDescent="0.3">
      <c r="C406" s="148" t="s">
        <v>1010</v>
      </c>
      <c r="D406" s="148" t="s">
        <v>432</v>
      </c>
      <c r="E406" s="148">
        <v>694</v>
      </c>
      <c r="F406" s="148" t="s">
        <v>1011</v>
      </c>
      <c r="G406" s="148">
        <v>1655</v>
      </c>
      <c r="H406" s="148">
        <v>1308</v>
      </c>
      <c r="I406" s="189" t="str">
        <f t="shared" si="83"/>
        <v>490aa10d</v>
      </c>
    </row>
    <row r="407" spans="3:9" x14ac:dyDescent="0.3">
      <c r="C407" s="148" t="s">
        <v>1012</v>
      </c>
      <c r="D407" s="148" t="s">
        <v>426</v>
      </c>
      <c r="E407" s="148">
        <v>593</v>
      </c>
      <c r="F407" s="148" t="s">
        <v>1013</v>
      </c>
      <c r="G407" s="148">
        <v>1481</v>
      </c>
      <c r="H407" s="148">
        <v>1495</v>
      </c>
      <c r="I407" s="189" t="str">
        <f t="shared" si="83"/>
        <v>490aa10a</v>
      </c>
    </row>
    <row r="408" spans="3:9" x14ac:dyDescent="0.3">
      <c r="C408" s="148" t="s">
        <v>1014</v>
      </c>
      <c r="D408" s="148" t="s">
        <v>422</v>
      </c>
      <c r="E408" s="148">
        <v>618</v>
      </c>
      <c r="F408" s="148" t="s">
        <v>1015</v>
      </c>
      <c r="G408" s="148">
        <v>1498</v>
      </c>
      <c r="H408" s="148">
        <v>1277</v>
      </c>
      <c r="I408" s="189" t="str">
        <f t="shared" si="83"/>
        <v>490ae10d</v>
      </c>
    </row>
    <row r="409" spans="3:9" x14ac:dyDescent="0.3">
      <c r="C409" s="148" t="s">
        <v>1016</v>
      </c>
      <c r="D409" s="148" t="s">
        <v>432</v>
      </c>
      <c r="E409" s="148">
        <v>694</v>
      </c>
      <c r="F409" s="148" t="s">
        <v>514</v>
      </c>
      <c r="G409" s="148">
        <v>1595</v>
      </c>
      <c r="H409" s="148">
        <v>0</v>
      </c>
      <c r="I409" s="189" t="str">
        <f t="shared" si="83"/>
        <v/>
      </c>
    </row>
    <row r="410" spans="3:9" x14ac:dyDescent="0.3">
      <c r="C410" s="148" t="s">
        <v>1017</v>
      </c>
      <c r="D410" s="148" t="s">
        <v>430</v>
      </c>
      <c r="E410" s="148">
        <v>678</v>
      </c>
      <c r="F410" s="148" t="s">
        <v>1018</v>
      </c>
      <c r="G410" s="148">
        <v>1679</v>
      </c>
      <c r="H410" s="148">
        <v>1522</v>
      </c>
      <c r="I410" s="189" t="str">
        <f t="shared" si="83"/>
        <v>490aa10c</v>
      </c>
    </row>
    <row r="411" spans="3:9" x14ac:dyDescent="0.3">
      <c r="C411" s="148" t="s">
        <v>1019</v>
      </c>
      <c r="D411" s="148" t="s">
        <v>428</v>
      </c>
      <c r="E411" s="148">
        <v>657</v>
      </c>
      <c r="F411" s="148" t="s">
        <v>1020</v>
      </c>
      <c r="G411" s="148">
        <v>1535</v>
      </c>
      <c r="H411" s="148">
        <v>1734</v>
      </c>
      <c r="I411" s="189" t="str">
        <f t="shared" si="83"/>
        <v>490aa10b</v>
      </c>
    </row>
    <row r="412" spans="3:9" x14ac:dyDescent="0.3">
      <c r="C412" s="148" t="s">
        <v>1021</v>
      </c>
      <c r="D412" s="148" t="s">
        <v>450</v>
      </c>
      <c r="E412" s="148">
        <v>1029</v>
      </c>
      <c r="F412" s="148" t="s">
        <v>1022</v>
      </c>
      <c r="G412" s="148">
        <v>2491</v>
      </c>
      <c r="H412" s="148">
        <v>2092</v>
      </c>
      <c r="I412" s="189" t="str">
        <f t="shared" si="83"/>
        <v>490ab20a</v>
      </c>
    </row>
    <row r="413" spans="3:9" x14ac:dyDescent="0.3">
      <c r="C413" s="148" t="s">
        <v>1023</v>
      </c>
      <c r="D413" s="148" t="s">
        <v>454</v>
      </c>
      <c r="E413" s="148">
        <v>1078</v>
      </c>
      <c r="F413" s="148" t="s">
        <v>1024</v>
      </c>
      <c r="G413" s="148">
        <v>2418</v>
      </c>
      <c r="H413" s="148">
        <v>2657</v>
      </c>
      <c r="I413" s="189" t="str">
        <f t="shared" si="83"/>
        <v>490ab20c</v>
      </c>
    </row>
    <row r="414" spans="3:9" x14ac:dyDescent="0.3">
      <c r="C414" s="148" t="s">
        <v>1025</v>
      </c>
      <c r="D414" s="148" t="s">
        <v>450</v>
      </c>
      <c r="E414" s="148">
        <v>1029</v>
      </c>
      <c r="F414" s="148" t="s">
        <v>1026</v>
      </c>
      <c r="G414" s="148">
        <v>2501</v>
      </c>
      <c r="H414" s="148">
        <v>2222</v>
      </c>
      <c r="I414" s="189" t="str">
        <f t="shared" si="83"/>
        <v>490ab20a</v>
      </c>
    </row>
    <row r="415" spans="3:9" x14ac:dyDescent="0.3">
      <c r="C415" s="148" t="s">
        <v>1027</v>
      </c>
      <c r="D415" s="148" t="s">
        <v>454</v>
      </c>
      <c r="E415" s="148">
        <v>1078</v>
      </c>
      <c r="F415" s="148" t="s">
        <v>1028</v>
      </c>
      <c r="G415" s="148">
        <v>2428</v>
      </c>
      <c r="H415" s="148">
        <v>2077</v>
      </c>
      <c r="I415" s="189" t="str">
        <f t="shared" si="83"/>
        <v>490ab20c</v>
      </c>
    </row>
    <row r="416" spans="3:9" x14ac:dyDescent="0.3">
      <c r="C416" s="148" t="s">
        <v>1029</v>
      </c>
      <c r="D416" s="148" t="s">
        <v>430</v>
      </c>
      <c r="E416" s="148">
        <v>678</v>
      </c>
      <c r="F416" s="148" t="s">
        <v>1030</v>
      </c>
      <c r="G416" s="148">
        <v>1689</v>
      </c>
      <c r="H416" s="148">
        <v>1394</v>
      </c>
      <c r="I416" s="189" t="str">
        <f t="shared" si="83"/>
        <v>490aa10c</v>
      </c>
    </row>
    <row r="417" spans="3:9" x14ac:dyDescent="0.3">
      <c r="C417" s="148" t="s">
        <v>1031</v>
      </c>
      <c r="D417" s="148" t="s">
        <v>444</v>
      </c>
      <c r="E417" s="148">
        <v>785</v>
      </c>
      <c r="F417" s="148" t="s">
        <v>1032</v>
      </c>
      <c r="G417" s="148">
        <v>1732</v>
      </c>
      <c r="H417" s="148">
        <v>1395</v>
      </c>
      <c r="I417" s="189" t="str">
        <f t="shared" si="83"/>
        <v>490aa10j</v>
      </c>
    </row>
    <row r="418" spans="3:9" x14ac:dyDescent="0.3">
      <c r="C418" s="148" t="s">
        <v>1033</v>
      </c>
      <c r="D418" s="148" t="s">
        <v>432</v>
      </c>
      <c r="E418" s="148">
        <v>694</v>
      </c>
      <c r="F418" s="148" t="s">
        <v>514</v>
      </c>
      <c r="G418" s="148">
        <v>1605</v>
      </c>
      <c r="H418" s="148">
        <v>0</v>
      </c>
      <c r="I418" s="189" t="str">
        <f t="shared" si="83"/>
        <v/>
      </c>
    </row>
    <row r="419" spans="3:9" x14ac:dyDescent="0.3">
      <c r="C419" s="148" t="s">
        <v>1034</v>
      </c>
      <c r="D419" s="148" t="s">
        <v>479</v>
      </c>
      <c r="E419" s="148">
        <v>694</v>
      </c>
      <c r="F419" s="148" t="s">
        <v>514</v>
      </c>
      <c r="G419" s="148">
        <v>1753</v>
      </c>
      <c r="H419" s="148">
        <v>0</v>
      </c>
      <c r="I419" s="189" t="str">
        <f t="shared" si="83"/>
        <v/>
      </c>
    </row>
    <row r="420" spans="3:9" x14ac:dyDescent="0.3">
      <c r="C420" s="148" t="s">
        <v>1035</v>
      </c>
      <c r="D420" s="148" t="s">
        <v>420</v>
      </c>
      <c r="E420" s="148">
        <v>587</v>
      </c>
      <c r="F420" s="148" t="s">
        <v>1036</v>
      </c>
      <c r="G420" s="148">
        <v>1491</v>
      </c>
      <c r="H420" s="148">
        <v>1260</v>
      </c>
      <c r="I420" s="189" t="str">
        <f t="shared" si="83"/>
        <v>490ae10c</v>
      </c>
    </row>
    <row r="421" spans="3:9" x14ac:dyDescent="0.3">
      <c r="C421" s="148" t="s">
        <v>1037</v>
      </c>
      <c r="D421" s="148" t="s">
        <v>478</v>
      </c>
      <c r="E421" s="148">
        <v>694</v>
      </c>
      <c r="F421" s="148" t="s">
        <v>514</v>
      </c>
      <c r="G421" s="148">
        <v>1855</v>
      </c>
      <c r="H421" s="148">
        <v>0</v>
      </c>
      <c r="I421" s="189" t="str">
        <f t="shared" si="83"/>
        <v/>
      </c>
    </row>
    <row r="422" spans="3:9" x14ac:dyDescent="0.3">
      <c r="C422" s="148" t="s">
        <v>1038</v>
      </c>
      <c r="D422" s="148" t="s">
        <v>432</v>
      </c>
      <c r="E422" s="148">
        <v>694</v>
      </c>
      <c r="F422" s="148" t="s">
        <v>1039</v>
      </c>
      <c r="G422" s="148">
        <v>1665</v>
      </c>
      <c r="H422" s="148">
        <v>1859</v>
      </c>
      <c r="I422" s="189" t="str">
        <f t="shared" si="83"/>
        <v>490aa10d</v>
      </c>
    </row>
    <row r="423" spans="3:9" x14ac:dyDescent="0.3">
      <c r="C423" s="148" t="s">
        <v>1040</v>
      </c>
      <c r="D423" s="148" t="s">
        <v>426</v>
      </c>
      <c r="E423" s="148">
        <v>593</v>
      </c>
      <c r="F423" s="148" t="s">
        <v>1041</v>
      </c>
      <c r="G423" s="148">
        <v>1491</v>
      </c>
      <c r="H423" s="148">
        <v>1235</v>
      </c>
      <c r="I423" s="189" t="str">
        <f t="shared" si="83"/>
        <v>490aa10a</v>
      </c>
    </row>
    <row r="424" spans="3:9" x14ac:dyDescent="0.3">
      <c r="C424" s="148" t="s">
        <v>1042</v>
      </c>
      <c r="D424" s="148" t="s">
        <v>422</v>
      </c>
      <c r="E424" s="148">
        <v>618</v>
      </c>
      <c r="F424" s="148" t="s">
        <v>1043</v>
      </c>
      <c r="G424" s="148">
        <v>1508</v>
      </c>
      <c r="H424" s="148">
        <v>1285</v>
      </c>
      <c r="I424" s="189" t="str">
        <f t="shared" si="83"/>
        <v>490ae10d</v>
      </c>
    </row>
    <row r="425" spans="3:9" x14ac:dyDescent="0.3">
      <c r="C425" s="148" t="s">
        <v>1044</v>
      </c>
      <c r="D425" s="148" t="s">
        <v>416</v>
      </c>
      <c r="E425" s="148">
        <v>546</v>
      </c>
      <c r="F425" s="148" t="s">
        <v>1045</v>
      </c>
      <c r="G425" s="148">
        <v>1416</v>
      </c>
      <c r="H425" s="148">
        <v>1403</v>
      </c>
      <c r="I425" s="189" t="str">
        <f t="shared" si="83"/>
        <v>490ae10a</v>
      </c>
    </row>
    <row r="426" spans="3:9" x14ac:dyDescent="0.3">
      <c r="C426" s="148" t="s">
        <v>1046</v>
      </c>
      <c r="D426" s="148" t="s">
        <v>430</v>
      </c>
      <c r="E426" s="148">
        <v>678</v>
      </c>
      <c r="F426" s="148" t="s">
        <v>1047</v>
      </c>
      <c r="G426" s="148">
        <v>1689</v>
      </c>
      <c r="H426" s="148">
        <v>1213</v>
      </c>
      <c r="I426" s="189" t="str">
        <f t="shared" si="83"/>
        <v>490aa10c</v>
      </c>
    </row>
    <row r="427" spans="3:9" x14ac:dyDescent="0.3">
      <c r="C427" s="148" t="s">
        <v>1048</v>
      </c>
      <c r="D427" s="148" t="s">
        <v>428</v>
      </c>
      <c r="E427" s="148">
        <v>657</v>
      </c>
      <c r="F427" s="148" t="s">
        <v>1049</v>
      </c>
      <c r="G427" s="148">
        <v>1545</v>
      </c>
      <c r="H427" s="148">
        <v>1659</v>
      </c>
      <c r="I427" s="189" t="str">
        <f t="shared" si="83"/>
        <v>490aa10b</v>
      </c>
    </row>
    <row r="428" spans="3:9" x14ac:dyDescent="0.3">
      <c r="C428" s="148" t="s">
        <v>1050</v>
      </c>
      <c r="D428" s="148" t="s">
        <v>450</v>
      </c>
      <c r="E428" s="148">
        <v>1029</v>
      </c>
      <c r="F428" s="148" t="s">
        <v>1051</v>
      </c>
      <c r="G428" s="148">
        <v>2501</v>
      </c>
      <c r="H428" s="148">
        <v>2020</v>
      </c>
      <c r="I428" s="189" t="str">
        <f t="shared" si="83"/>
        <v>490ab20a</v>
      </c>
    </row>
    <row r="429" spans="3:9" x14ac:dyDescent="0.3">
      <c r="C429" s="148" t="s">
        <v>1052</v>
      </c>
      <c r="D429" s="148" t="s">
        <v>454</v>
      </c>
      <c r="E429" s="148">
        <v>1078</v>
      </c>
      <c r="F429" s="148" t="s">
        <v>1053</v>
      </c>
      <c r="G429" s="148">
        <v>2428</v>
      </c>
      <c r="H429" s="148">
        <v>2026</v>
      </c>
      <c r="I429" s="189" t="str">
        <f t="shared" si="83"/>
        <v>490ab20c</v>
      </c>
    </row>
    <row r="430" spans="3:9" x14ac:dyDescent="0.3">
      <c r="C430" s="148" t="s">
        <v>1054</v>
      </c>
      <c r="D430" s="148" t="s">
        <v>450</v>
      </c>
      <c r="E430" s="148">
        <v>1029</v>
      </c>
      <c r="F430" s="148" t="s">
        <v>1055</v>
      </c>
      <c r="G430" s="148">
        <v>2511</v>
      </c>
      <c r="H430" s="148">
        <v>2163</v>
      </c>
      <c r="I430" s="189" t="str">
        <f t="shared" si="83"/>
        <v>490ab20a</v>
      </c>
    </row>
    <row r="431" spans="3:9" x14ac:dyDescent="0.3">
      <c r="C431" s="148" t="s">
        <v>1056</v>
      </c>
      <c r="D431" s="148" t="s">
        <v>454</v>
      </c>
      <c r="E431" s="148">
        <v>1078</v>
      </c>
      <c r="F431" s="148" t="s">
        <v>1057</v>
      </c>
      <c r="G431" s="148">
        <v>2438</v>
      </c>
      <c r="H431" s="148">
        <v>2133</v>
      </c>
      <c r="I431" s="189" t="str">
        <f t="shared" si="83"/>
        <v>490ab20c</v>
      </c>
    </row>
    <row r="432" spans="3:9" x14ac:dyDescent="0.3">
      <c r="C432" s="148" t="s">
        <v>1058</v>
      </c>
      <c r="D432" s="148" t="s">
        <v>430</v>
      </c>
      <c r="E432" s="148">
        <v>678</v>
      </c>
      <c r="F432" s="148" t="s">
        <v>1059</v>
      </c>
      <c r="G432" s="148">
        <v>1699</v>
      </c>
      <c r="H432" s="148">
        <v>1590</v>
      </c>
      <c r="I432" s="189" t="str">
        <f t="shared" si="83"/>
        <v>490aa10c</v>
      </c>
    </row>
    <row r="433" spans="3:9" x14ac:dyDescent="0.3">
      <c r="C433" s="148" t="s">
        <v>1060</v>
      </c>
      <c r="D433" s="148" t="s">
        <v>444</v>
      </c>
      <c r="E433" s="148">
        <v>785</v>
      </c>
      <c r="F433" s="148" t="s">
        <v>1061</v>
      </c>
      <c r="G433" s="148">
        <v>1742</v>
      </c>
      <c r="H433" s="148">
        <v>1349</v>
      </c>
      <c r="I433" s="189" t="str">
        <f t="shared" si="83"/>
        <v>490aa10j</v>
      </c>
    </row>
    <row r="434" spans="3:9" x14ac:dyDescent="0.3">
      <c r="C434" s="148" t="s">
        <v>1062</v>
      </c>
      <c r="D434" s="148" t="s">
        <v>436</v>
      </c>
      <c r="E434" s="148">
        <v>725</v>
      </c>
      <c r="F434" s="148" t="s">
        <v>1063</v>
      </c>
      <c r="G434" s="148">
        <v>1729</v>
      </c>
      <c r="H434" s="148">
        <v>1274</v>
      </c>
      <c r="I434" s="189" t="str">
        <f t="shared" si="83"/>
        <v>490aa10f</v>
      </c>
    </row>
    <row r="435" spans="3:9" x14ac:dyDescent="0.3">
      <c r="C435" s="148" t="s">
        <v>1064</v>
      </c>
      <c r="D435" s="148" t="s">
        <v>424</v>
      </c>
      <c r="E435" s="148">
        <v>664</v>
      </c>
      <c r="F435" s="148" t="s">
        <v>1065</v>
      </c>
      <c r="G435" s="148">
        <v>1601</v>
      </c>
      <c r="H435" s="148">
        <v>1170</v>
      </c>
      <c r="I435" s="189" t="str">
        <f t="shared" si="83"/>
        <v>490ae10e</v>
      </c>
    </row>
    <row r="436" spans="3:9" x14ac:dyDescent="0.3">
      <c r="C436" s="148" t="s">
        <v>1066</v>
      </c>
      <c r="D436" s="148" t="s">
        <v>420</v>
      </c>
      <c r="E436" s="148">
        <v>587</v>
      </c>
      <c r="F436" s="148" t="s">
        <v>1067</v>
      </c>
      <c r="G436" s="148">
        <v>1451</v>
      </c>
      <c r="H436" s="148">
        <v>1160</v>
      </c>
      <c r="I436" s="189" t="str">
        <f t="shared" si="83"/>
        <v>490ae10c</v>
      </c>
    </row>
    <row r="437" spans="3:9" x14ac:dyDescent="0.3">
      <c r="C437" s="148" t="s">
        <v>1068</v>
      </c>
      <c r="D437" s="148" t="s">
        <v>440</v>
      </c>
      <c r="E437" s="148">
        <v>763</v>
      </c>
      <c r="F437" s="148" t="s">
        <v>1069</v>
      </c>
      <c r="G437" s="148">
        <v>1716</v>
      </c>
      <c r="H437" s="148">
        <v>1781</v>
      </c>
      <c r="I437" s="189" t="str">
        <f t="shared" si="83"/>
        <v>490aa10h</v>
      </c>
    </row>
    <row r="438" spans="3:9" x14ac:dyDescent="0.3">
      <c r="C438" s="148" t="s">
        <v>1070</v>
      </c>
      <c r="D438" s="148" t="s">
        <v>432</v>
      </c>
      <c r="E438" s="148">
        <v>694</v>
      </c>
      <c r="F438" s="148" t="s">
        <v>1071</v>
      </c>
      <c r="G438" s="148">
        <v>1675</v>
      </c>
      <c r="H438" s="148">
        <v>1465</v>
      </c>
      <c r="I438" s="189" t="str">
        <f t="shared" si="83"/>
        <v>490aa10d</v>
      </c>
    </row>
    <row r="439" spans="3:9" x14ac:dyDescent="0.3">
      <c r="C439" s="148" t="s">
        <v>1072</v>
      </c>
      <c r="D439" s="148" t="s">
        <v>426</v>
      </c>
      <c r="E439" s="148">
        <v>593</v>
      </c>
      <c r="F439" s="148" t="s">
        <v>1073</v>
      </c>
      <c r="G439" s="148">
        <v>1501</v>
      </c>
      <c r="H439" s="148">
        <v>1488</v>
      </c>
      <c r="I439" s="189" t="str">
        <f t="shared" si="83"/>
        <v>490aa10a</v>
      </c>
    </row>
    <row r="440" spans="3:9" x14ac:dyDescent="0.3">
      <c r="C440" s="148" t="s">
        <v>1074</v>
      </c>
      <c r="D440" s="148" t="s">
        <v>422</v>
      </c>
      <c r="E440" s="148">
        <v>618</v>
      </c>
      <c r="F440" s="148" t="s">
        <v>1075</v>
      </c>
      <c r="G440" s="148">
        <v>1518</v>
      </c>
      <c r="H440" s="148">
        <v>1174</v>
      </c>
      <c r="I440" s="189" t="str">
        <f t="shared" si="83"/>
        <v>490ae10d</v>
      </c>
    </row>
    <row r="441" spans="3:9" x14ac:dyDescent="0.3">
      <c r="C441" s="148" t="s">
        <v>1076</v>
      </c>
      <c r="D441" s="148" t="s">
        <v>416</v>
      </c>
      <c r="E441" s="148">
        <v>546</v>
      </c>
      <c r="F441" s="148" t="s">
        <v>1077</v>
      </c>
      <c r="G441" s="148">
        <v>1426</v>
      </c>
      <c r="H441" s="148">
        <v>1074</v>
      </c>
      <c r="I441" s="189" t="str">
        <f t="shared" si="83"/>
        <v>490ae10a</v>
      </c>
    </row>
    <row r="442" spans="3:9" x14ac:dyDescent="0.3">
      <c r="C442" s="148" t="s">
        <v>1078</v>
      </c>
      <c r="D442" s="148" t="s">
        <v>430</v>
      </c>
      <c r="E442" s="148">
        <v>678</v>
      </c>
      <c r="F442" s="148" t="s">
        <v>1079</v>
      </c>
      <c r="G442" s="148">
        <v>1699</v>
      </c>
      <c r="H442" s="148">
        <v>1379</v>
      </c>
      <c r="I442" s="189" t="str">
        <f t="shared" si="83"/>
        <v>490aa10c</v>
      </c>
    </row>
    <row r="443" spans="3:9" x14ac:dyDescent="0.3">
      <c r="C443" s="148" t="s">
        <v>1080</v>
      </c>
      <c r="D443" s="148" t="s">
        <v>428</v>
      </c>
      <c r="E443" s="148">
        <v>657</v>
      </c>
      <c r="F443" s="148" t="s">
        <v>1081</v>
      </c>
      <c r="G443" s="148">
        <v>1555</v>
      </c>
      <c r="H443" s="148">
        <v>1381</v>
      </c>
      <c r="I443" s="189" t="str">
        <f t="shared" si="83"/>
        <v>490aa10b</v>
      </c>
    </row>
    <row r="444" spans="3:9" x14ac:dyDescent="0.3">
      <c r="C444" s="148" t="s">
        <v>1082</v>
      </c>
      <c r="D444" s="148" t="s">
        <v>450</v>
      </c>
      <c r="E444" s="148">
        <v>1029</v>
      </c>
      <c r="F444" s="148" t="s">
        <v>1083</v>
      </c>
      <c r="G444" s="148">
        <v>2511</v>
      </c>
      <c r="H444" s="148">
        <v>2188</v>
      </c>
      <c r="I444" s="189" t="str">
        <f t="shared" si="83"/>
        <v>490ab20a</v>
      </c>
    </row>
    <row r="445" spans="3:9" x14ac:dyDescent="0.3">
      <c r="C445" s="148" t="s">
        <v>1084</v>
      </c>
      <c r="D445" s="148" t="s">
        <v>454</v>
      </c>
      <c r="E445" s="148">
        <v>1078</v>
      </c>
      <c r="F445" s="148" t="s">
        <v>1085</v>
      </c>
      <c r="G445" s="148">
        <v>2438</v>
      </c>
      <c r="H445" s="148">
        <v>1576</v>
      </c>
      <c r="I445" s="189" t="str">
        <f t="shared" si="83"/>
        <v>490ab20c</v>
      </c>
    </row>
    <row r="446" spans="3:9" x14ac:dyDescent="0.3">
      <c r="C446" s="148" t="s">
        <v>1086</v>
      </c>
      <c r="D446" s="148" t="s">
        <v>446</v>
      </c>
      <c r="E446" s="148">
        <v>898</v>
      </c>
      <c r="F446" s="148" t="s">
        <v>1087</v>
      </c>
      <c r="G446" s="148">
        <v>2730</v>
      </c>
      <c r="H446" s="148">
        <v>2195</v>
      </c>
      <c r="I446" s="189" t="str">
        <f t="shared" si="83"/>
        <v>490aa10k</v>
      </c>
    </row>
    <row r="447" spans="3:9" x14ac:dyDescent="0.3">
      <c r="C447" s="148" t="s">
        <v>1088</v>
      </c>
      <c r="D447" s="148" t="s">
        <v>448</v>
      </c>
      <c r="E447" s="148">
        <v>947</v>
      </c>
      <c r="F447" s="148" t="s">
        <v>1089</v>
      </c>
      <c r="G447" s="148">
        <v>2722</v>
      </c>
      <c r="H447" s="148">
        <v>1700</v>
      </c>
      <c r="I447" s="189" t="str">
        <f t="shared" si="83"/>
        <v>490aa10l</v>
      </c>
    </row>
    <row r="448" spans="3:9" x14ac:dyDescent="0.3">
      <c r="C448" s="148" t="s">
        <v>1090</v>
      </c>
      <c r="D448" s="148" t="s">
        <v>430</v>
      </c>
      <c r="E448" s="148">
        <v>678</v>
      </c>
      <c r="F448" s="148" t="s">
        <v>1091</v>
      </c>
      <c r="G448" s="148">
        <v>1709</v>
      </c>
      <c r="H448" s="148">
        <v>1709</v>
      </c>
      <c r="I448" s="189" t="str">
        <f t="shared" si="83"/>
        <v>490aa10c</v>
      </c>
    </row>
    <row r="449" spans="3:9" x14ac:dyDescent="0.3">
      <c r="C449" s="148" t="s">
        <v>1092</v>
      </c>
      <c r="D449" s="148" t="s">
        <v>444</v>
      </c>
      <c r="E449" s="148">
        <v>785</v>
      </c>
      <c r="F449" s="148" t="s">
        <v>1093</v>
      </c>
      <c r="G449" s="148">
        <v>1752</v>
      </c>
      <c r="H449" s="148">
        <v>1755</v>
      </c>
      <c r="I449" s="189" t="str">
        <f t="shared" si="83"/>
        <v>490aa10j</v>
      </c>
    </row>
    <row r="450" spans="3:9" x14ac:dyDescent="0.3">
      <c r="C450" s="148" t="s">
        <v>1094</v>
      </c>
      <c r="D450" s="148" t="s">
        <v>430</v>
      </c>
      <c r="E450" s="148">
        <v>678</v>
      </c>
      <c r="F450" s="148" t="s">
        <v>514</v>
      </c>
      <c r="G450" s="148">
        <v>1544</v>
      </c>
      <c r="H450" s="148">
        <v>0</v>
      </c>
      <c r="I450" s="189" t="str">
        <f t="shared" si="83"/>
        <v/>
      </c>
    </row>
    <row r="451" spans="3:9" x14ac:dyDescent="0.3">
      <c r="C451" s="148" t="s">
        <v>1095</v>
      </c>
      <c r="D451" s="148" t="s">
        <v>430</v>
      </c>
      <c r="E451" s="148">
        <v>678</v>
      </c>
      <c r="F451" s="148" t="s">
        <v>514</v>
      </c>
      <c r="G451" s="148">
        <v>1619</v>
      </c>
      <c r="H451" s="148">
        <v>0</v>
      </c>
      <c r="I451" s="189" t="str">
        <f t="shared" si="83"/>
        <v/>
      </c>
    </row>
    <row r="452" spans="3:9" x14ac:dyDescent="0.3">
      <c r="C452" s="148" t="s">
        <v>1096</v>
      </c>
      <c r="D452" s="148" t="s">
        <v>420</v>
      </c>
      <c r="E452" s="148">
        <v>587</v>
      </c>
      <c r="F452" s="148" t="s">
        <v>1097</v>
      </c>
      <c r="G452" s="148">
        <v>1461</v>
      </c>
      <c r="H452" s="148">
        <v>1308</v>
      </c>
      <c r="I452" s="189" t="str">
        <f t="shared" si="83"/>
        <v>490ae10c</v>
      </c>
    </row>
    <row r="453" spans="3:9" x14ac:dyDescent="0.3">
      <c r="C453" s="148" t="s">
        <v>1098</v>
      </c>
      <c r="D453" s="148" t="s">
        <v>440</v>
      </c>
      <c r="E453" s="148">
        <v>763</v>
      </c>
      <c r="F453" s="148" t="s">
        <v>1099</v>
      </c>
      <c r="G453" s="148">
        <v>1726</v>
      </c>
      <c r="H453" s="148">
        <v>1275</v>
      </c>
      <c r="I453" s="189" t="str">
        <f t="shared" si="83"/>
        <v>490aa10h</v>
      </c>
    </row>
    <row r="454" spans="3:9" x14ac:dyDescent="0.3">
      <c r="C454" s="148" t="s">
        <v>1100</v>
      </c>
      <c r="D454" s="148" t="s">
        <v>432</v>
      </c>
      <c r="E454" s="148">
        <v>694</v>
      </c>
      <c r="F454" s="148" t="s">
        <v>1101</v>
      </c>
      <c r="G454" s="148">
        <v>1685</v>
      </c>
      <c r="H454" s="148">
        <v>1303</v>
      </c>
      <c r="I454" s="189" t="str">
        <f t="shared" si="83"/>
        <v>490aa10d</v>
      </c>
    </row>
    <row r="455" spans="3:9" x14ac:dyDescent="0.3">
      <c r="C455" s="148" t="s">
        <v>1102</v>
      </c>
      <c r="D455" s="148" t="s">
        <v>426</v>
      </c>
      <c r="E455" s="148">
        <v>593</v>
      </c>
      <c r="F455" s="148" t="s">
        <v>1103</v>
      </c>
      <c r="G455" s="148">
        <v>1511</v>
      </c>
      <c r="H455" s="148">
        <v>1654</v>
      </c>
      <c r="I455" s="189" t="str">
        <f t="shared" si="83"/>
        <v>490aa10a</v>
      </c>
    </row>
    <row r="456" spans="3:9" x14ac:dyDescent="0.3">
      <c r="C456" s="148" t="s">
        <v>1104</v>
      </c>
      <c r="D456" s="148" t="s">
        <v>430</v>
      </c>
      <c r="E456" s="148">
        <v>678</v>
      </c>
      <c r="F456" s="148" t="s">
        <v>514</v>
      </c>
      <c r="G456" s="148">
        <v>1639</v>
      </c>
      <c r="H456" s="148">
        <v>0</v>
      </c>
      <c r="I456" s="189" t="str">
        <f t="shared" si="83"/>
        <v/>
      </c>
    </row>
    <row r="457" spans="3:9" x14ac:dyDescent="0.3">
      <c r="C457" s="148" t="s">
        <v>1105</v>
      </c>
      <c r="D457" s="148" t="s">
        <v>416</v>
      </c>
      <c r="E457" s="148">
        <v>546</v>
      </c>
      <c r="F457" s="148" t="s">
        <v>1106</v>
      </c>
      <c r="G457" s="148">
        <v>1436</v>
      </c>
      <c r="H457" s="148">
        <v>1306</v>
      </c>
      <c r="I457" s="189" t="str">
        <f t="shared" si="83"/>
        <v>490ae10a</v>
      </c>
    </row>
    <row r="458" spans="3:9" x14ac:dyDescent="0.3">
      <c r="C458" s="148" t="s">
        <v>1107</v>
      </c>
      <c r="D458" s="148" t="s">
        <v>430</v>
      </c>
      <c r="E458" s="148">
        <v>678</v>
      </c>
      <c r="F458" s="148" t="s">
        <v>1108</v>
      </c>
      <c r="G458" s="148">
        <v>1709</v>
      </c>
      <c r="H458" s="148">
        <v>1300</v>
      </c>
      <c r="I458" s="189" t="str">
        <f t="shared" si="83"/>
        <v>490aa10c</v>
      </c>
    </row>
    <row r="459" spans="3:9" x14ac:dyDescent="0.3">
      <c r="C459" s="148" t="s">
        <v>1109</v>
      </c>
      <c r="D459" s="148" t="s">
        <v>428</v>
      </c>
      <c r="E459" s="148">
        <v>657</v>
      </c>
      <c r="F459" s="148" t="s">
        <v>1110</v>
      </c>
      <c r="G459" s="148">
        <v>1565</v>
      </c>
      <c r="H459" s="148">
        <v>1293</v>
      </c>
      <c r="I459" s="189" t="str">
        <f t="shared" si="83"/>
        <v>490aa10b</v>
      </c>
    </row>
    <row r="460" spans="3:9" x14ac:dyDescent="0.3">
      <c r="C460" s="148" t="s">
        <v>1111</v>
      </c>
      <c r="D460" s="148" t="s">
        <v>446</v>
      </c>
      <c r="E460" s="148">
        <v>898</v>
      </c>
      <c r="F460" s="148" t="s">
        <v>1112</v>
      </c>
      <c r="G460" s="148">
        <v>2730</v>
      </c>
      <c r="H460" s="148">
        <v>2116</v>
      </c>
      <c r="I460" s="189" t="str">
        <f t="shared" ref="I460:I523" si="84">IF(H460=0,"",D460)</f>
        <v>490aa10k</v>
      </c>
    </row>
    <row r="461" spans="3:9" x14ac:dyDescent="0.3">
      <c r="C461" s="148" t="s">
        <v>1113</v>
      </c>
      <c r="D461" s="148" t="s">
        <v>448</v>
      </c>
      <c r="E461" s="148">
        <v>947</v>
      </c>
      <c r="F461" s="148" t="s">
        <v>1114</v>
      </c>
      <c r="G461" s="148">
        <v>2722</v>
      </c>
      <c r="H461" s="148">
        <v>1913</v>
      </c>
      <c r="I461" s="189" t="str">
        <f t="shared" si="84"/>
        <v>490aa10l</v>
      </c>
    </row>
    <row r="462" spans="3:9" x14ac:dyDescent="0.3">
      <c r="C462" s="148" t="s">
        <v>1115</v>
      </c>
      <c r="D462" s="148" t="s">
        <v>446</v>
      </c>
      <c r="E462" s="148">
        <v>898</v>
      </c>
      <c r="F462" s="148" t="s">
        <v>1116</v>
      </c>
      <c r="G462" s="148">
        <v>2340</v>
      </c>
      <c r="H462" s="148">
        <v>1744</v>
      </c>
      <c r="I462" s="189" t="str">
        <f t="shared" si="84"/>
        <v>490aa10k</v>
      </c>
    </row>
    <row r="463" spans="3:9" x14ac:dyDescent="0.3">
      <c r="C463" s="148" t="s">
        <v>1117</v>
      </c>
      <c r="D463" s="148" t="s">
        <v>430</v>
      </c>
      <c r="E463" s="148">
        <v>678</v>
      </c>
      <c r="F463" s="148" t="s">
        <v>514</v>
      </c>
      <c r="G463" s="148">
        <v>1659</v>
      </c>
      <c r="H463" s="148">
        <v>0</v>
      </c>
      <c r="I463" s="189" t="str">
        <f t="shared" si="84"/>
        <v/>
      </c>
    </row>
    <row r="464" spans="3:9" x14ac:dyDescent="0.3">
      <c r="C464" s="148" t="s">
        <v>1118</v>
      </c>
      <c r="D464" s="148" t="s">
        <v>430</v>
      </c>
      <c r="E464" s="148">
        <v>678</v>
      </c>
      <c r="F464" s="148" t="s">
        <v>1119</v>
      </c>
      <c r="G464" s="148">
        <v>1719</v>
      </c>
      <c r="H464" s="148">
        <v>1332</v>
      </c>
      <c r="I464" s="189" t="str">
        <f t="shared" si="84"/>
        <v>490aa10c</v>
      </c>
    </row>
    <row r="465" spans="3:9" x14ac:dyDescent="0.3">
      <c r="C465" s="148" t="s">
        <v>1120</v>
      </c>
      <c r="D465" s="148" t="s">
        <v>444</v>
      </c>
      <c r="E465" s="148">
        <v>785</v>
      </c>
      <c r="F465" s="148" t="s">
        <v>1121</v>
      </c>
      <c r="G465" s="148">
        <v>1762</v>
      </c>
      <c r="H465" s="148">
        <v>1672</v>
      </c>
      <c r="I465" s="189" t="str">
        <f t="shared" si="84"/>
        <v>490aa10j</v>
      </c>
    </row>
    <row r="466" spans="3:9" x14ac:dyDescent="0.3">
      <c r="C466" s="148" t="s">
        <v>1122</v>
      </c>
      <c r="D466" s="148" t="s">
        <v>436</v>
      </c>
      <c r="E466" s="148">
        <v>725</v>
      </c>
      <c r="F466" s="148" t="s">
        <v>1123</v>
      </c>
      <c r="G466" s="148">
        <v>1749</v>
      </c>
      <c r="H466" s="148">
        <v>1290</v>
      </c>
      <c r="I466" s="189" t="str">
        <f t="shared" si="84"/>
        <v>490aa10f</v>
      </c>
    </row>
    <row r="467" spans="3:9" x14ac:dyDescent="0.3">
      <c r="C467" s="148" t="s">
        <v>1124</v>
      </c>
      <c r="D467" s="148" t="s">
        <v>477</v>
      </c>
      <c r="E467" s="148">
        <v>678</v>
      </c>
      <c r="F467" s="148" t="s">
        <v>514</v>
      </c>
      <c r="G467" s="148">
        <v>1623</v>
      </c>
      <c r="H467" s="148">
        <v>0</v>
      </c>
      <c r="I467" s="189" t="str">
        <f t="shared" si="84"/>
        <v/>
      </c>
    </row>
    <row r="468" spans="3:9" x14ac:dyDescent="0.3">
      <c r="C468" s="148" t="s">
        <v>1125</v>
      </c>
      <c r="D468" s="148" t="s">
        <v>420</v>
      </c>
      <c r="E468" s="148">
        <v>587</v>
      </c>
      <c r="F468" s="148" t="s">
        <v>1126</v>
      </c>
      <c r="G468" s="148">
        <v>1471</v>
      </c>
      <c r="H468" s="148">
        <v>1279</v>
      </c>
      <c r="I468" s="189" t="str">
        <f t="shared" si="84"/>
        <v>490ae10c</v>
      </c>
    </row>
    <row r="469" spans="3:9" x14ac:dyDescent="0.3">
      <c r="C469" s="148" t="s">
        <v>1127</v>
      </c>
      <c r="D469" s="148" t="s">
        <v>440</v>
      </c>
      <c r="E469" s="148">
        <v>763</v>
      </c>
      <c r="F469" s="148" t="s">
        <v>1128</v>
      </c>
      <c r="G469" s="148">
        <v>1736</v>
      </c>
      <c r="H469" s="148">
        <v>1864</v>
      </c>
      <c r="I469" s="189" t="str">
        <f t="shared" si="84"/>
        <v>490aa10h</v>
      </c>
    </row>
    <row r="470" spans="3:9" x14ac:dyDescent="0.3">
      <c r="C470" s="148" t="s">
        <v>1129</v>
      </c>
      <c r="D470" s="148" t="s">
        <v>432</v>
      </c>
      <c r="E470" s="148">
        <v>694</v>
      </c>
      <c r="F470" s="148" t="s">
        <v>1130</v>
      </c>
      <c r="G470" s="148">
        <v>1695</v>
      </c>
      <c r="H470" s="148">
        <v>1492</v>
      </c>
      <c r="I470" s="189" t="str">
        <f t="shared" si="84"/>
        <v>490aa10d</v>
      </c>
    </row>
    <row r="471" spans="3:9" x14ac:dyDescent="0.3">
      <c r="C471" s="148" t="s">
        <v>1131</v>
      </c>
      <c r="D471" s="148" t="s">
        <v>426</v>
      </c>
      <c r="E471" s="148">
        <v>593</v>
      </c>
      <c r="F471" s="148" t="s">
        <v>1132</v>
      </c>
      <c r="G471" s="148">
        <v>1521</v>
      </c>
      <c r="H471" s="148">
        <v>1739</v>
      </c>
      <c r="I471" s="189" t="str">
        <f t="shared" si="84"/>
        <v>490aa10a</v>
      </c>
    </row>
    <row r="472" spans="3:9" x14ac:dyDescent="0.3">
      <c r="C472" s="148" t="s">
        <v>1133</v>
      </c>
      <c r="D472" s="148" t="s">
        <v>422</v>
      </c>
      <c r="E472" s="148">
        <v>618</v>
      </c>
      <c r="F472" s="148" t="s">
        <v>1134</v>
      </c>
      <c r="G472" s="148">
        <v>1538</v>
      </c>
      <c r="H472" s="148">
        <v>1633</v>
      </c>
      <c r="I472" s="189" t="str">
        <f t="shared" si="84"/>
        <v>490ae10d</v>
      </c>
    </row>
    <row r="473" spans="3:9" x14ac:dyDescent="0.3">
      <c r="C473" s="148" t="s">
        <v>1135</v>
      </c>
      <c r="D473" s="148" t="s">
        <v>416</v>
      </c>
      <c r="E473" s="148">
        <v>546</v>
      </c>
      <c r="F473" s="148" t="s">
        <v>1136</v>
      </c>
      <c r="G473" s="148">
        <v>1446</v>
      </c>
      <c r="H473" s="148">
        <v>1176</v>
      </c>
      <c r="I473" s="189" t="str">
        <f t="shared" si="84"/>
        <v>490ae10a</v>
      </c>
    </row>
    <row r="474" spans="3:9" x14ac:dyDescent="0.3">
      <c r="C474" s="148" t="s">
        <v>1137</v>
      </c>
      <c r="D474" s="148" t="s">
        <v>442</v>
      </c>
      <c r="E474" s="148">
        <v>770</v>
      </c>
      <c r="F474" s="148" t="s">
        <v>1138</v>
      </c>
      <c r="G474" s="148">
        <v>2101</v>
      </c>
      <c r="H474" s="148">
        <v>1821</v>
      </c>
      <c r="I474" s="189" t="str">
        <f t="shared" si="84"/>
        <v>490aa10i</v>
      </c>
    </row>
    <row r="475" spans="3:9" x14ac:dyDescent="0.3">
      <c r="C475" s="148" t="s">
        <v>1139</v>
      </c>
      <c r="D475" s="148" t="s">
        <v>438</v>
      </c>
      <c r="E475" s="148">
        <v>754</v>
      </c>
      <c r="F475" s="148" t="s">
        <v>1140</v>
      </c>
      <c r="G475" s="148">
        <v>2200</v>
      </c>
      <c r="H475" s="148">
        <v>1575</v>
      </c>
      <c r="I475" s="189" t="str">
        <f t="shared" si="84"/>
        <v>490aa10g</v>
      </c>
    </row>
    <row r="476" spans="3:9" x14ac:dyDescent="0.3">
      <c r="C476" s="148" t="s">
        <v>1141</v>
      </c>
      <c r="D476" s="148" t="s">
        <v>495</v>
      </c>
      <c r="E476" s="148">
        <v>1449</v>
      </c>
      <c r="F476" s="148" t="s">
        <v>1142</v>
      </c>
      <c r="G476" s="148">
        <v>3325</v>
      </c>
      <c r="H476" s="148">
        <v>2087</v>
      </c>
      <c r="I476" s="189" t="str">
        <f t="shared" si="84"/>
        <v>490bc30f</v>
      </c>
    </row>
    <row r="477" spans="3:9" x14ac:dyDescent="0.3">
      <c r="C477" s="148" t="s">
        <v>1143</v>
      </c>
      <c r="D477" s="148" t="s">
        <v>497</v>
      </c>
      <c r="E477" s="148">
        <v>1510</v>
      </c>
      <c r="F477" s="148" t="s">
        <v>1144</v>
      </c>
      <c r="G477" s="148">
        <v>3075</v>
      </c>
      <c r="H477" s="148">
        <v>2357</v>
      </c>
      <c r="I477" s="189" t="str">
        <f t="shared" si="84"/>
        <v>490bc30h</v>
      </c>
    </row>
    <row r="478" spans="3:9" x14ac:dyDescent="0.3">
      <c r="C478" s="148" t="s">
        <v>1145</v>
      </c>
      <c r="D478" s="148" t="s">
        <v>493</v>
      </c>
      <c r="E478" s="148">
        <v>1382</v>
      </c>
      <c r="F478" s="148" t="s">
        <v>1146</v>
      </c>
      <c r="G478" s="148">
        <v>3090</v>
      </c>
      <c r="H478" s="148">
        <v>1800</v>
      </c>
      <c r="I478" s="189" t="str">
        <f t="shared" si="84"/>
        <v>490bc30d</v>
      </c>
    </row>
    <row r="479" spans="3:9" x14ac:dyDescent="0.3">
      <c r="C479" s="148" t="s">
        <v>1147</v>
      </c>
      <c r="D479" s="148" t="s">
        <v>477</v>
      </c>
      <c r="E479" s="148">
        <v>678</v>
      </c>
      <c r="F479" s="148" t="s">
        <v>514</v>
      </c>
      <c r="G479" s="148">
        <v>1813</v>
      </c>
      <c r="H479" s="148">
        <v>0</v>
      </c>
      <c r="I479" s="189" t="str">
        <f t="shared" si="84"/>
        <v/>
      </c>
    </row>
    <row r="480" spans="3:9" x14ac:dyDescent="0.3">
      <c r="C480" s="148" t="s">
        <v>1148</v>
      </c>
      <c r="D480" s="148" t="s">
        <v>491</v>
      </c>
      <c r="E480" s="148">
        <v>1347</v>
      </c>
      <c r="F480" s="148" t="s">
        <v>1149</v>
      </c>
      <c r="G480" s="148">
        <v>3049</v>
      </c>
      <c r="H480" s="148">
        <v>2082</v>
      </c>
      <c r="I480" s="189" t="str">
        <f t="shared" si="84"/>
        <v>490bc30b</v>
      </c>
    </row>
    <row r="481" spans="3:9" x14ac:dyDescent="0.3">
      <c r="C481" s="148" t="s">
        <v>1150</v>
      </c>
      <c r="D481" s="148" t="s">
        <v>490</v>
      </c>
      <c r="E481" s="148">
        <v>1189</v>
      </c>
      <c r="F481" s="148" t="s">
        <v>1151</v>
      </c>
      <c r="G481" s="148">
        <v>2681</v>
      </c>
      <c r="H481" s="148">
        <v>1801</v>
      </c>
      <c r="I481" s="189" t="str">
        <f t="shared" si="84"/>
        <v>490bc30a</v>
      </c>
    </row>
    <row r="482" spans="3:9" x14ac:dyDescent="0.3">
      <c r="C482" s="148" t="s">
        <v>1152</v>
      </c>
      <c r="D482" s="148" t="s">
        <v>493</v>
      </c>
      <c r="E482" s="148">
        <v>1382</v>
      </c>
      <c r="F482" s="148" t="s">
        <v>1153</v>
      </c>
      <c r="G482" s="148">
        <v>3090</v>
      </c>
      <c r="H482" s="148">
        <v>2151</v>
      </c>
      <c r="I482" s="189" t="str">
        <f t="shared" si="84"/>
        <v>490bc30d</v>
      </c>
    </row>
    <row r="483" spans="3:9" x14ac:dyDescent="0.3">
      <c r="C483" s="148" t="s">
        <v>1154</v>
      </c>
      <c r="D483" s="148" t="s">
        <v>494</v>
      </c>
      <c r="E483" s="148">
        <v>1421</v>
      </c>
      <c r="F483" s="148" t="s">
        <v>1155</v>
      </c>
      <c r="G483" s="148">
        <v>3134</v>
      </c>
      <c r="H483" s="148">
        <v>2078</v>
      </c>
      <c r="I483" s="189" t="str">
        <f t="shared" si="84"/>
        <v>490bc30e</v>
      </c>
    </row>
    <row r="484" spans="3:9" x14ac:dyDescent="0.3">
      <c r="C484" s="148" t="s">
        <v>1156</v>
      </c>
      <c r="D484" s="148" t="s">
        <v>495</v>
      </c>
      <c r="E484" s="148">
        <v>1449</v>
      </c>
      <c r="F484" s="148" t="s">
        <v>1157</v>
      </c>
      <c r="G484" s="148">
        <v>3325</v>
      </c>
      <c r="H484" s="148">
        <v>2261</v>
      </c>
      <c r="I484" s="189" t="str">
        <f t="shared" si="84"/>
        <v>490bc30f</v>
      </c>
    </row>
    <row r="485" spans="3:9" x14ac:dyDescent="0.3">
      <c r="C485" s="148" t="s">
        <v>1158</v>
      </c>
      <c r="D485" s="148" t="s">
        <v>495</v>
      </c>
      <c r="E485" s="148">
        <v>1449</v>
      </c>
      <c r="F485" s="148" t="s">
        <v>1159</v>
      </c>
      <c r="G485" s="148">
        <v>3335</v>
      </c>
      <c r="H485" s="148">
        <v>2257</v>
      </c>
      <c r="I485" s="189" t="str">
        <f t="shared" si="84"/>
        <v>490bc30f</v>
      </c>
    </row>
    <row r="486" spans="3:9" x14ac:dyDescent="0.3">
      <c r="C486" s="148" t="s">
        <v>1160</v>
      </c>
      <c r="D486" s="148" t="s">
        <v>497</v>
      </c>
      <c r="E486" s="148">
        <v>1510</v>
      </c>
      <c r="F486" s="148" t="s">
        <v>1161</v>
      </c>
      <c r="G486" s="148">
        <v>3085</v>
      </c>
      <c r="H486" s="148">
        <v>2576</v>
      </c>
      <c r="I486" s="189" t="str">
        <f t="shared" si="84"/>
        <v>490bc30h</v>
      </c>
    </row>
    <row r="487" spans="3:9" x14ac:dyDescent="0.3">
      <c r="C487" s="148" t="s">
        <v>1162</v>
      </c>
      <c r="D487" s="148" t="s">
        <v>477</v>
      </c>
      <c r="E487" s="148">
        <v>678</v>
      </c>
      <c r="F487" s="148" t="s">
        <v>1163</v>
      </c>
      <c r="G487" s="148">
        <v>1898</v>
      </c>
      <c r="H487" s="148">
        <v>0</v>
      </c>
      <c r="I487" s="189" t="str">
        <f t="shared" si="84"/>
        <v/>
      </c>
    </row>
    <row r="488" spans="3:9" x14ac:dyDescent="0.3">
      <c r="C488" s="148" t="s">
        <v>1164</v>
      </c>
      <c r="D488" s="148" t="s">
        <v>424</v>
      </c>
      <c r="E488" s="148">
        <v>664</v>
      </c>
      <c r="F488" s="148" t="s">
        <v>514</v>
      </c>
      <c r="G488" s="148">
        <v>1571</v>
      </c>
      <c r="H488" s="148">
        <v>0</v>
      </c>
      <c r="I488" s="189" t="str">
        <f t="shared" si="84"/>
        <v/>
      </c>
    </row>
    <row r="489" spans="3:9" x14ac:dyDescent="0.3">
      <c r="C489" s="148" t="s">
        <v>1165</v>
      </c>
      <c r="D489" s="148" t="s">
        <v>424</v>
      </c>
      <c r="E489" s="148">
        <v>664</v>
      </c>
      <c r="F489" s="148" t="s">
        <v>514</v>
      </c>
      <c r="G489" s="148">
        <v>1581</v>
      </c>
      <c r="H489" s="148">
        <v>0</v>
      </c>
      <c r="I489" s="189" t="str">
        <f t="shared" si="84"/>
        <v/>
      </c>
    </row>
    <row r="490" spans="3:9" x14ac:dyDescent="0.3">
      <c r="C490" s="148" t="s">
        <v>1166</v>
      </c>
      <c r="D490" s="148" t="s">
        <v>490</v>
      </c>
      <c r="E490" s="148">
        <v>1189</v>
      </c>
      <c r="F490" s="148" t="s">
        <v>1167</v>
      </c>
      <c r="G490" s="148">
        <v>2691</v>
      </c>
      <c r="H490" s="148">
        <v>2049</v>
      </c>
      <c r="I490" s="189" t="str">
        <f t="shared" si="84"/>
        <v>490bc30a</v>
      </c>
    </row>
    <row r="491" spans="3:9" x14ac:dyDescent="0.3">
      <c r="C491" s="148" t="s">
        <v>1168</v>
      </c>
      <c r="D491" s="148" t="s">
        <v>424</v>
      </c>
      <c r="E491" s="148">
        <v>664</v>
      </c>
      <c r="F491" s="148" t="s">
        <v>514</v>
      </c>
      <c r="G491" s="148">
        <v>1591</v>
      </c>
      <c r="H491" s="148">
        <v>0</v>
      </c>
      <c r="I491" s="189" t="str">
        <f t="shared" si="84"/>
        <v/>
      </c>
    </row>
    <row r="492" spans="3:9" x14ac:dyDescent="0.3">
      <c r="C492" s="148" t="s">
        <v>1169</v>
      </c>
      <c r="D492" s="148" t="s">
        <v>494</v>
      </c>
      <c r="E492" s="148">
        <v>1421</v>
      </c>
      <c r="F492" s="148" t="s">
        <v>1170</v>
      </c>
      <c r="G492" s="148">
        <v>3144</v>
      </c>
      <c r="H492" s="148">
        <v>2432</v>
      </c>
      <c r="I492" s="189" t="str">
        <f t="shared" si="84"/>
        <v>490bc30e</v>
      </c>
    </row>
    <row r="493" spans="3:9" x14ac:dyDescent="0.3">
      <c r="C493" s="148" t="s">
        <v>1171</v>
      </c>
      <c r="D493" s="148" t="s">
        <v>495</v>
      </c>
      <c r="E493" s="148">
        <v>1449</v>
      </c>
      <c r="F493" s="148" t="s">
        <v>1172</v>
      </c>
      <c r="G493" s="148">
        <v>3335</v>
      </c>
      <c r="H493" s="148">
        <v>2326</v>
      </c>
      <c r="I493" s="189" t="str">
        <f t="shared" si="84"/>
        <v>490bc30f</v>
      </c>
    </row>
    <row r="494" spans="3:9" x14ac:dyDescent="0.3">
      <c r="C494" s="148" t="s">
        <v>1173</v>
      </c>
      <c r="D494" s="148" t="s">
        <v>488</v>
      </c>
      <c r="E494" s="148">
        <v>1029</v>
      </c>
      <c r="F494" s="148" t="s">
        <v>1174</v>
      </c>
      <c r="G494" s="148">
        <v>2370</v>
      </c>
      <c r="H494" s="148">
        <v>1753</v>
      </c>
      <c r="I494" s="189" t="str">
        <f t="shared" si="84"/>
        <v>490bb20b</v>
      </c>
    </row>
    <row r="495" spans="3:9" x14ac:dyDescent="0.3">
      <c r="C495" s="148" t="s">
        <v>1175</v>
      </c>
      <c r="D495" s="148" t="s">
        <v>424</v>
      </c>
      <c r="E495" s="148">
        <v>664</v>
      </c>
      <c r="F495" s="148" t="s">
        <v>514</v>
      </c>
      <c r="G495" s="148">
        <v>1611</v>
      </c>
      <c r="H495" s="148">
        <v>0</v>
      </c>
      <c r="I495" s="189" t="str">
        <f t="shared" si="84"/>
        <v/>
      </c>
    </row>
    <row r="496" spans="3:9" x14ac:dyDescent="0.3">
      <c r="C496" s="148" t="s">
        <v>1176</v>
      </c>
      <c r="D496" s="148" t="s">
        <v>477</v>
      </c>
      <c r="E496" s="148">
        <v>678</v>
      </c>
      <c r="F496" s="148" t="s">
        <v>1177</v>
      </c>
      <c r="G496" s="148">
        <v>1613</v>
      </c>
      <c r="H496" s="148">
        <v>1268</v>
      </c>
      <c r="I496" s="189" t="str">
        <f t="shared" si="84"/>
        <v>490ba10c</v>
      </c>
    </row>
    <row r="497" spans="3:9" x14ac:dyDescent="0.3">
      <c r="C497" s="148" t="s">
        <v>1178</v>
      </c>
      <c r="D497" s="148" t="s">
        <v>484</v>
      </c>
      <c r="E497" s="148">
        <v>785</v>
      </c>
      <c r="F497" s="148" t="s">
        <v>1179</v>
      </c>
      <c r="G497" s="148">
        <v>1632</v>
      </c>
      <c r="H497" s="148">
        <v>1256</v>
      </c>
      <c r="I497" s="189" t="str">
        <f t="shared" si="84"/>
        <v>490ba10j</v>
      </c>
    </row>
    <row r="498" spans="3:9" x14ac:dyDescent="0.3">
      <c r="C498" s="148" t="s">
        <v>1180</v>
      </c>
      <c r="D498" s="148" t="s">
        <v>480</v>
      </c>
      <c r="E498" s="148">
        <v>725</v>
      </c>
      <c r="F498" s="148" t="s">
        <v>1181</v>
      </c>
      <c r="G498" s="148">
        <v>1674</v>
      </c>
      <c r="H498" s="148">
        <v>1576</v>
      </c>
      <c r="I498" s="189" t="str">
        <f t="shared" si="84"/>
        <v>490ba10f</v>
      </c>
    </row>
    <row r="499" spans="3:9" x14ac:dyDescent="0.3">
      <c r="C499" s="148" t="s">
        <v>1182</v>
      </c>
      <c r="D499" s="148" t="s">
        <v>424</v>
      </c>
      <c r="E499" s="148">
        <v>664</v>
      </c>
      <c r="F499" s="148" t="s">
        <v>514</v>
      </c>
      <c r="G499" s="148">
        <v>1621</v>
      </c>
      <c r="H499" s="148">
        <v>0</v>
      </c>
      <c r="I499" s="189" t="str">
        <f t="shared" si="84"/>
        <v/>
      </c>
    </row>
    <row r="500" spans="3:9" x14ac:dyDescent="0.3">
      <c r="C500" s="148" t="s">
        <v>1183</v>
      </c>
      <c r="D500" s="148" t="s">
        <v>471</v>
      </c>
      <c r="E500" s="148">
        <v>585</v>
      </c>
      <c r="F500" s="148" t="s">
        <v>1184</v>
      </c>
      <c r="G500" s="148">
        <v>1414</v>
      </c>
      <c r="H500" s="148">
        <v>1084</v>
      </c>
      <c r="I500" s="189" t="str">
        <f t="shared" si="84"/>
        <v>490be10b</v>
      </c>
    </row>
    <row r="501" spans="3:9" x14ac:dyDescent="0.3">
      <c r="C501" s="148" t="s">
        <v>1185</v>
      </c>
      <c r="D501" s="148" t="s">
        <v>482</v>
      </c>
      <c r="E501" s="148">
        <v>763</v>
      </c>
      <c r="F501" s="148" t="s">
        <v>1186</v>
      </c>
      <c r="G501" s="148">
        <v>1572</v>
      </c>
      <c r="H501" s="148">
        <v>1117</v>
      </c>
      <c r="I501" s="189" t="str">
        <f t="shared" si="84"/>
        <v>490ba10h</v>
      </c>
    </row>
    <row r="502" spans="3:9" x14ac:dyDescent="0.3">
      <c r="C502" s="148" t="s">
        <v>1187</v>
      </c>
      <c r="D502" s="148" t="s">
        <v>479</v>
      </c>
      <c r="E502" s="148">
        <v>694</v>
      </c>
      <c r="F502" s="148" t="s">
        <v>1188</v>
      </c>
      <c r="G502" s="148">
        <v>1618</v>
      </c>
      <c r="H502" s="148">
        <v>1441</v>
      </c>
      <c r="I502" s="189" t="str">
        <f t="shared" si="84"/>
        <v>490ba10e</v>
      </c>
    </row>
    <row r="503" spans="3:9" x14ac:dyDescent="0.3">
      <c r="C503" s="148" t="s">
        <v>1189</v>
      </c>
      <c r="D503" s="148" t="s">
        <v>475</v>
      </c>
      <c r="E503" s="148">
        <v>593</v>
      </c>
      <c r="F503" s="148" t="s">
        <v>1190</v>
      </c>
      <c r="G503" s="148">
        <v>1332</v>
      </c>
      <c r="H503" s="148">
        <v>1049</v>
      </c>
      <c r="I503" s="189" t="str">
        <f t="shared" si="84"/>
        <v>490ba10a</v>
      </c>
    </row>
    <row r="504" spans="3:9" x14ac:dyDescent="0.3">
      <c r="C504" s="148" t="s">
        <v>1191</v>
      </c>
      <c r="D504" s="148" t="s">
        <v>473</v>
      </c>
      <c r="E504" s="148">
        <v>618</v>
      </c>
      <c r="F504" s="148" t="s">
        <v>1192</v>
      </c>
      <c r="G504" s="148">
        <v>1484</v>
      </c>
      <c r="H504" s="148">
        <v>1366</v>
      </c>
      <c r="I504" s="189" t="str">
        <f t="shared" si="84"/>
        <v>490be10d</v>
      </c>
    </row>
    <row r="505" spans="3:9" x14ac:dyDescent="0.3">
      <c r="C505" s="148" t="s">
        <v>1193</v>
      </c>
      <c r="D505" s="148" t="s">
        <v>470</v>
      </c>
      <c r="E505" s="148">
        <v>546</v>
      </c>
      <c r="F505" s="148" t="s">
        <v>1194</v>
      </c>
      <c r="G505" s="148">
        <v>1232</v>
      </c>
      <c r="H505" s="148">
        <v>1326</v>
      </c>
      <c r="I505" s="189" t="str">
        <f t="shared" si="84"/>
        <v>490be10a</v>
      </c>
    </row>
    <row r="506" spans="3:9" x14ac:dyDescent="0.3">
      <c r="C506" s="148" t="s">
        <v>1195</v>
      </c>
      <c r="D506" s="148" t="s">
        <v>477</v>
      </c>
      <c r="E506" s="148">
        <v>678</v>
      </c>
      <c r="F506" s="148" t="s">
        <v>1196</v>
      </c>
      <c r="G506" s="148">
        <v>1613</v>
      </c>
      <c r="H506" s="148">
        <v>1117</v>
      </c>
      <c r="I506" s="189" t="str">
        <f t="shared" si="84"/>
        <v>490ba10c</v>
      </c>
    </row>
    <row r="507" spans="3:9" x14ac:dyDescent="0.3">
      <c r="C507" s="148" t="s">
        <v>1197</v>
      </c>
      <c r="D507" s="148" t="s">
        <v>474</v>
      </c>
      <c r="E507" s="148">
        <v>664</v>
      </c>
      <c r="F507" s="148" t="s">
        <v>514</v>
      </c>
      <c r="G507" s="148">
        <v>1433</v>
      </c>
      <c r="H507" s="148">
        <v>0</v>
      </c>
      <c r="I507" s="189" t="str">
        <f t="shared" si="84"/>
        <v/>
      </c>
    </row>
    <row r="508" spans="3:9" x14ac:dyDescent="0.3">
      <c r="C508" s="148" t="s">
        <v>1198</v>
      </c>
      <c r="D508" s="148" t="s">
        <v>487</v>
      </c>
      <c r="E508" s="148">
        <v>1029</v>
      </c>
      <c r="F508" s="148" t="s">
        <v>1199</v>
      </c>
      <c r="G508" s="148">
        <v>2487</v>
      </c>
      <c r="H508" s="148">
        <v>2068</v>
      </c>
      <c r="I508" s="189" t="str">
        <f t="shared" si="84"/>
        <v>490bb20a</v>
      </c>
    </row>
    <row r="509" spans="3:9" x14ac:dyDescent="0.3">
      <c r="C509" s="148" t="s">
        <v>1200</v>
      </c>
      <c r="D509" s="148" t="s">
        <v>489</v>
      </c>
      <c r="E509" s="148">
        <v>1078</v>
      </c>
      <c r="F509" s="148" t="s">
        <v>1201</v>
      </c>
      <c r="G509" s="148">
        <v>2280</v>
      </c>
      <c r="H509" s="148">
        <v>1816</v>
      </c>
      <c r="I509" s="189" t="str">
        <f t="shared" si="84"/>
        <v>490bb20c</v>
      </c>
    </row>
    <row r="510" spans="3:9" x14ac:dyDescent="0.3">
      <c r="C510" s="148" t="s">
        <v>1202</v>
      </c>
      <c r="D510" s="148" t="s">
        <v>487</v>
      </c>
      <c r="E510" s="148">
        <v>1029</v>
      </c>
      <c r="F510" s="148" t="s">
        <v>1203</v>
      </c>
      <c r="G510" s="148">
        <v>2497</v>
      </c>
      <c r="H510" s="148">
        <v>2057</v>
      </c>
      <c r="I510" s="189" t="str">
        <f t="shared" si="84"/>
        <v>490bb20a</v>
      </c>
    </row>
    <row r="511" spans="3:9" x14ac:dyDescent="0.3">
      <c r="C511" s="148" t="s">
        <v>1204</v>
      </c>
      <c r="D511" s="148" t="s">
        <v>489</v>
      </c>
      <c r="E511" s="148">
        <v>1078</v>
      </c>
      <c r="F511" s="148" t="s">
        <v>1205</v>
      </c>
      <c r="G511" s="148">
        <v>2340</v>
      </c>
      <c r="H511" s="148">
        <v>1817</v>
      </c>
      <c r="I511" s="189" t="str">
        <f t="shared" si="84"/>
        <v>490bb20c</v>
      </c>
    </row>
    <row r="512" spans="3:9" x14ac:dyDescent="0.3">
      <c r="C512" s="148" t="s">
        <v>1206</v>
      </c>
      <c r="D512" s="148" t="s">
        <v>477</v>
      </c>
      <c r="E512" s="148">
        <v>678</v>
      </c>
      <c r="F512" s="148" t="s">
        <v>1207</v>
      </c>
      <c r="G512" s="148">
        <v>1623</v>
      </c>
      <c r="H512" s="148">
        <v>1130</v>
      </c>
      <c r="I512" s="189" t="str">
        <f t="shared" si="84"/>
        <v>490ba10c</v>
      </c>
    </row>
    <row r="513" spans="3:9" x14ac:dyDescent="0.3">
      <c r="C513" s="148" t="s">
        <v>1208</v>
      </c>
      <c r="D513" s="148" t="s">
        <v>484</v>
      </c>
      <c r="E513" s="148">
        <v>785</v>
      </c>
      <c r="F513" s="148" t="s">
        <v>1209</v>
      </c>
      <c r="G513" s="148">
        <v>1642</v>
      </c>
      <c r="H513" s="148">
        <v>1265</v>
      </c>
      <c r="I513" s="189" t="str">
        <f t="shared" si="84"/>
        <v>490ba10j</v>
      </c>
    </row>
    <row r="514" spans="3:9" x14ac:dyDescent="0.3">
      <c r="C514" s="148" t="s">
        <v>1210</v>
      </c>
      <c r="D514" s="148" t="s">
        <v>480</v>
      </c>
      <c r="E514" s="148">
        <v>725</v>
      </c>
      <c r="F514" s="148" t="s">
        <v>1211</v>
      </c>
      <c r="G514" s="148">
        <v>1684</v>
      </c>
      <c r="H514" s="148">
        <v>1594</v>
      </c>
      <c r="I514" s="189" t="str">
        <f t="shared" si="84"/>
        <v>490ba10f</v>
      </c>
    </row>
    <row r="515" spans="3:9" x14ac:dyDescent="0.3">
      <c r="C515" s="148" t="s">
        <v>1212</v>
      </c>
      <c r="D515" s="148" t="s">
        <v>474</v>
      </c>
      <c r="E515" s="148">
        <v>664</v>
      </c>
      <c r="F515" s="148" t="s">
        <v>1213</v>
      </c>
      <c r="G515" s="148">
        <v>1493</v>
      </c>
      <c r="H515" s="148">
        <v>1225</v>
      </c>
      <c r="I515" s="189" t="str">
        <f t="shared" si="84"/>
        <v>490be10e</v>
      </c>
    </row>
    <row r="516" spans="3:9" x14ac:dyDescent="0.3">
      <c r="C516" s="148" t="s">
        <v>1214</v>
      </c>
      <c r="D516" s="148" t="s">
        <v>472</v>
      </c>
      <c r="E516" s="148">
        <v>587</v>
      </c>
      <c r="F516" s="148" t="s">
        <v>1215</v>
      </c>
      <c r="G516" s="148">
        <v>1430</v>
      </c>
      <c r="H516" s="148">
        <v>1105</v>
      </c>
      <c r="I516" s="189" t="str">
        <f t="shared" si="84"/>
        <v>490be10c</v>
      </c>
    </row>
    <row r="517" spans="3:9" x14ac:dyDescent="0.3">
      <c r="C517" s="148" t="s">
        <v>1216</v>
      </c>
      <c r="D517" s="148" t="s">
        <v>482</v>
      </c>
      <c r="E517" s="148">
        <v>763</v>
      </c>
      <c r="F517" s="148" t="s">
        <v>1217</v>
      </c>
      <c r="G517" s="148">
        <v>1582</v>
      </c>
      <c r="H517" s="148">
        <v>1275</v>
      </c>
      <c r="I517" s="189" t="str">
        <f t="shared" si="84"/>
        <v>490ba10h</v>
      </c>
    </row>
    <row r="518" spans="3:9" x14ac:dyDescent="0.3">
      <c r="C518" s="148" t="s">
        <v>1218</v>
      </c>
      <c r="D518" s="148" t="s">
        <v>478</v>
      </c>
      <c r="E518" s="148">
        <v>694</v>
      </c>
      <c r="F518" s="148" t="s">
        <v>1219</v>
      </c>
      <c r="G518" s="148">
        <v>1635</v>
      </c>
      <c r="H518" s="148">
        <v>1462</v>
      </c>
      <c r="I518" s="189" t="str">
        <f t="shared" si="84"/>
        <v>490ba10d</v>
      </c>
    </row>
    <row r="519" spans="3:9" x14ac:dyDescent="0.3">
      <c r="C519" s="148" t="s">
        <v>1220</v>
      </c>
      <c r="D519" s="148" t="s">
        <v>475</v>
      </c>
      <c r="E519" s="148">
        <v>593</v>
      </c>
      <c r="F519" s="148" t="s">
        <v>1221</v>
      </c>
      <c r="G519" s="148">
        <v>1342</v>
      </c>
      <c r="H519" s="148">
        <v>1157</v>
      </c>
      <c r="I519" s="189" t="str">
        <f t="shared" si="84"/>
        <v>490ba10a</v>
      </c>
    </row>
    <row r="520" spans="3:9" x14ac:dyDescent="0.3">
      <c r="C520" s="148" t="s">
        <v>1222</v>
      </c>
      <c r="D520" s="148" t="s">
        <v>473</v>
      </c>
      <c r="E520" s="148">
        <v>618</v>
      </c>
      <c r="F520" s="148" t="s">
        <v>1223</v>
      </c>
      <c r="G520" s="148">
        <v>1614</v>
      </c>
      <c r="H520" s="148">
        <v>1097</v>
      </c>
      <c r="I520" s="189" t="str">
        <f t="shared" si="84"/>
        <v>490be10d</v>
      </c>
    </row>
    <row r="521" spans="3:9" x14ac:dyDescent="0.3">
      <c r="C521" s="148" t="s">
        <v>1224</v>
      </c>
      <c r="D521" s="148" t="s">
        <v>470</v>
      </c>
      <c r="E521" s="148">
        <v>546</v>
      </c>
      <c r="F521" s="148" t="s">
        <v>1225</v>
      </c>
      <c r="G521" s="148">
        <v>1242</v>
      </c>
      <c r="H521" s="148">
        <v>1120</v>
      </c>
      <c r="I521" s="189" t="str">
        <f t="shared" si="84"/>
        <v>490be10a</v>
      </c>
    </row>
    <row r="522" spans="3:9" x14ac:dyDescent="0.3">
      <c r="C522" s="148" t="s">
        <v>1226</v>
      </c>
      <c r="D522" s="148" t="s">
        <v>474</v>
      </c>
      <c r="E522" s="148">
        <v>664</v>
      </c>
      <c r="F522" s="148" t="s">
        <v>514</v>
      </c>
      <c r="G522" s="148">
        <v>1623</v>
      </c>
      <c r="H522" s="148">
        <v>0</v>
      </c>
      <c r="I522" s="189" t="str">
        <f t="shared" si="84"/>
        <v/>
      </c>
    </row>
    <row r="523" spans="3:9" x14ac:dyDescent="0.3">
      <c r="C523" s="148" t="s">
        <v>1227</v>
      </c>
      <c r="D523" s="148" t="s">
        <v>476</v>
      </c>
      <c r="E523" s="148">
        <v>657</v>
      </c>
      <c r="F523" s="148" t="s">
        <v>1228</v>
      </c>
      <c r="G523" s="148">
        <v>1420</v>
      </c>
      <c r="H523" s="148">
        <v>1379</v>
      </c>
      <c r="I523" s="189" t="str">
        <f t="shared" si="84"/>
        <v>490ba10b</v>
      </c>
    </row>
    <row r="524" spans="3:9" x14ac:dyDescent="0.3">
      <c r="C524" s="148" t="s">
        <v>1229</v>
      </c>
      <c r="D524" s="148" t="s">
        <v>487</v>
      </c>
      <c r="E524" s="148">
        <v>1029</v>
      </c>
      <c r="F524" s="148" t="s">
        <v>1230</v>
      </c>
      <c r="G524" s="148">
        <v>2497</v>
      </c>
      <c r="H524" s="148">
        <v>1997</v>
      </c>
      <c r="I524" s="189" t="str">
        <f t="shared" ref="I524:I587" si="85">IF(H524=0,"",D524)</f>
        <v>490bb20a</v>
      </c>
    </row>
    <row r="525" spans="3:9" x14ac:dyDescent="0.3">
      <c r="C525" s="148" t="s">
        <v>1231</v>
      </c>
      <c r="D525" s="148" t="s">
        <v>474</v>
      </c>
      <c r="E525" s="148">
        <v>664</v>
      </c>
      <c r="F525" s="148" t="s">
        <v>514</v>
      </c>
      <c r="G525" s="148">
        <v>1633</v>
      </c>
      <c r="H525" s="148">
        <v>0</v>
      </c>
      <c r="I525" s="189" t="str">
        <f t="shared" si="85"/>
        <v/>
      </c>
    </row>
    <row r="526" spans="3:9" x14ac:dyDescent="0.3">
      <c r="C526" s="148" t="s">
        <v>1232</v>
      </c>
      <c r="D526" s="148" t="s">
        <v>487</v>
      </c>
      <c r="E526" s="148">
        <v>1029</v>
      </c>
      <c r="F526" s="148" t="s">
        <v>1233</v>
      </c>
      <c r="G526" s="148">
        <v>2507</v>
      </c>
      <c r="H526" s="148">
        <v>2507</v>
      </c>
      <c r="I526" s="189" t="str">
        <f t="shared" si="85"/>
        <v>490bb20a</v>
      </c>
    </row>
    <row r="527" spans="3:9" x14ac:dyDescent="0.3">
      <c r="C527" s="148" t="s">
        <v>1234</v>
      </c>
      <c r="D527" s="148" t="s">
        <v>474</v>
      </c>
      <c r="E527" s="148">
        <v>664</v>
      </c>
      <c r="F527" s="148" t="s">
        <v>514</v>
      </c>
      <c r="G527" s="148">
        <v>1643</v>
      </c>
      <c r="H527" s="148">
        <v>0</v>
      </c>
      <c r="I527" s="189" t="str">
        <f t="shared" si="85"/>
        <v/>
      </c>
    </row>
    <row r="528" spans="3:9" x14ac:dyDescent="0.3">
      <c r="C528" s="148" t="s">
        <v>1235</v>
      </c>
      <c r="D528" s="148" t="s">
        <v>477</v>
      </c>
      <c r="E528" s="148">
        <v>678</v>
      </c>
      <c r="F528" s="148" t="s">
        <v>1236</v>
      </c>
      <c r="G528" s="148">
        <v>1633</v>
      </c>
      <c r="H528" s="148">
        <v>1195</v>
      </c>
      <c r="I528" s="189" t="str">
        <f t="shared" si="85"/>
        <v>490ba10c</v>
      </c>
    </row>
    <row r="529" spans="3:9" x14ac:dyDescent="0.3">
      <c r="C529" s="148" t="s">
        <v>1237</v>
      </c>
      <c r="D529" s="148" t="s">
        <v>484</v>
      </c>
      <c r="E529" s="148">
        <v>785</v>
      </c>
      <c r="F529" s="148" t="s">
        <v>1238</v>
      </c>
      <c r="G529" s="148">
        <v>1727</v>
      </c>
      <c r="H529" s="148">
        <v>1452</v>
      </c>
      <c r="I529" s="189" t="str">
        <f t="shared" si="85"/>
        <v>490ba10j</v>
      </c>
    </row>
    <row r="530" spans="3:9" x14ac:dyDescent="0.3">
      <c r="C530" s="148" t="s">
        <v>1239</v>
      </c>
      <c r="D530" s="148" t="s">
        <v>480</v>
      </c>
      <c r="E530" s="148">
        <v>725</v>
      </c>
      <c r="F530" s="148" t="s">
        <v>1240</v>
      </c>
      <c r="G530" s="148">
        <v>1694</v>
      </c>
      <c r="H530" s="148">
        <v>1503</v>
      </c>
      <c r="I530" s="189" t="str">
        <f t="shared" si="85"/>
        <v>490ba10f</v>
      </c>
    </row>
    <row r="531" spans="3:9" x14ac:dyDescent="0.3">
      <c r="C531" s="148" t="s">
        <v>1241</v>
      </c>
      <c r="D531" s="148" t="s">
        <v>474</v>
      </c>
      <c r="E531" s="148">
        <v>664</v>
      </c>
      <c r="F531" s="148" t="s">
        <v>1242</v>
      </c>
      <c r="G531" s="148">
        <v>1528</v>
      </c>
      <c r="H531" s="148">
        <v>1433</v>
      </c>
      <c r="I531" s="189" t="str">
        <f t="shared" si="85"/>
        <v>490be10e</v>
      </c>
    </row>
    <row r="532" spans="3:9" x14ac:dyDescent="0.3">
      <c r="C532" s="148" t="s">
        <v>1243</v>
      </c>
      <c r="D532" s="148" t="s">
        <v>472</v>
      </c>
      <c r="E532" s="148">
        <v>587</v>
      </c>
      <c r="F532" s="148" t="s">
        <v>1244</v>
      </c>
      <c r="G532" s="148">
        <v>1440</v>
      </c>
      <c r="H532" s="148">
        <v>1125</v>
      </c>
      <c r="I532" s="189" t="str">
        <f t="shared" si="85"/>
        <v>490be10c</v>
      </c>
    </row>
    <row r="533" spans="3:9" x14ac:dyDescent="0.3">
      <c r="C533" s="148" t="s">
        <v>1245</v>
      </c>
      <c r="D533" s="148" t="s">
        <v>482</v>
      </c>
      <c r="E533" s="148">
        <v>763</v>
      </c>
      <c r="F533" s="148" t="s">
        <v>1246</v>
      </c>
      <c r="G533" s="148">
        <v>1667</v>
      </c>
      <c r="H533" s="148">
        <v>1587</v>
      </c>
      <c r="I533" s="189" t="str">
        <f t="shared" si="85"/>
        <v>490ba10h</v>
      </c>
    </row>
    <row r="534" spans="3:9" x14ac:dyDescent="0.3">
      <c r="C534" s="148" t="s">
        <v>1247</v>
      </c>
      <c r="D534" s="148" t="s">
        <v>478</v>
      </c>
      <c r="E534" s="148">
        <v>694</v>
      </c>
      <c r="F534" s="148" t="s">
        <v>1248</v>
      </c>
      <c r="G534" s="148">
        <v>1645</v>
      </c>
      <c r="H534" s="148">
        <v>1775</v>
      </c>
      <c r="I534" s="189" t="str">
        <f t="shared" si="85"/>
        <v>490ba10d</v>
      </c>
    </row>
    <row r="535" spans="3:9" x14ac:dyDescent="0.3">
      <c r="C535" s="148" t="s">
        <v>1249</v>
      </c>
      <c r="D535" s="148" t="s">
        <v>475</v>
      </c>
      <c r="E535" s="148">
        <v>593</v>
      </c>
      <c r="F535" s="148" t="s">
        <v>1250</v>
      </c>
      <c r="G535" s="148">
        <v>1427</v>
      </c>
      <c r="H535" s="148">
        <v>1532</v>
      </c>
      <c r="I535" s="189" t="str">
        <f t="shared" si="85"/>
        <v>490ba10a</v>
      </c>
    </row>
    <row r="536" spans="3:9" x14ac:dyDescent="0.3">
      <c r="C536" s="148" t="s">
        <v>1251</v>
      </c>
      <c r="D536" s="148" t="s">
        <v>473</v>
      </c>
      <c r="E536" s="148">
        <v>618</v>
      </c>
      <c r="F536" s="148" t="s">
        <v>1252</v>
      </c>
      <c r="G536" s="148">
        <v>1504</v>
      </c>
      <c r="H536" s="148">
        <v>1124</v>
      </c>
      <c r="I536" s="189" t="str">
        <f t="shared" si="85"/>
        <v>490be10d</v>
      </c>
    </row>
    <row r="537" spans="3:9" x14ac:dyDescent="0.3">
      <c r="C537" s="148" t="s">
        <v>1253</v>
      </c>
      <c r="D537" s="148" t="s">
        <v>470</v>
      </c>
      <c r="E537" s="148">
        <v>546</v>
      </c>
      <c r="F537" s="148" t="s">
        <v>1254</v>
      </c>
      <c r="G537" s="148">
        <v>1327</v>
      </c>
      <c r="H537" s="148">
        <v>1371</v>
      </c>
      <c r="I537" s="189" t="str">
        <f t="shared" si="85"/>
        <v>490be10a</v>
      </c>
    </row>
    <row r="538" spans="3:9" x14ac:dyDescent="0.3">
      <c r="C538" s="148" t="s">
        <v>1255</v>
      </c>
      <c r="D538" s="148" t="s">
        <v>477</v>
      </c>
      <c r="E538" s="148">
        <v>678</v>
      </c>
      <c r="F538" s="148" t="s">
        <v>1256</v>
      </c>
      <c r="G538" s="148">
        <v>1633</v>
      </c>
      <c r="H538" s="148">
        <v>1404</v>
      </c>
      <c r="I538" s="189" t="str">
        <f t="shared" si="85"/>
        <v>490ba10c</v>
      </c>
    </row>
    <row r="539" spans="3:9" x14ac:dyDescent="0.3">
      <c r="C539" s="148" t="s">
        <v>1257</v>
      </c>
      <c r="D539" s="148" t="s">
        <v>476</v>
      </c>
      <c r="E539" s="148">
        <v>657</v>
      </c>
      <c r="F539" s="148" t="s">
        <v>1258</v>
      </c>
      <c r="G539" s="148">
        <v>1505</v>
      </c>
      <c r="H539" s="148">
        <v>1218</v>
      </c>
      <c r="I539" s="189" t="str">
        <f t="shared" si="85"/>
        <v>490ba10b</v>
      </c>
    </row>
    <row r="540" spans="3:9" x14ac:dyDescent="0.3">
      <c r="C540" s="148" t="s">
        <v>1259</v>
      </c>
      <c r="D540" s="148" t="s">
        <v>487</v>
      </c>
      <c r="E540" s="148">
        <v>1029</v>
      </c>
      <c r="F540" s="148" t="s">
        <v>1260</v>
      </c>
      <c r="G540" s="148">
        <v>2507</v>
      </c>
      <c r="H540" s="148">
        <v>1836</v>
      </c>
      <c r="I540" s="189" t="str">
        <f t="shared" si="85"/>
        <v>490bb20a</v>
      </c>
    </row>
    <row r="541" spans="3:9" x14ac:dyDescent="0.3">
      <c r="C541" s="148" t="s">
        <v>1261</v>
      </c>
      <c r="D541" s="148" t="s">
        <v>489</v>
      </c>
      <c r="E541" s="148">
        <v>1078</v>
      </c>
      <c r="F541" s="148" t="s">
        <v>1262</v>
      </c>
      <c r="G541" s="148">
        <v>2375</v>
      </c>
      <c r="H541" s="148">
        <v>2020</v>
      </c>
      <c r="I541" s="189" t="str">
        <f t="shared" si="85"/>
        <v>490bb20c</v>
      </c>
    </row>
    <row r="542" spans="3:9" x14ac:dyDescent="0.3">
      <c r="C542" s="148" t="s">
        <v>1263</v>
      </c>
      <c r="D542" s="148" t="s">
        <v>428</v>
      </c>
      <c r="E542" s="148">
        <v>657</v>
      </c>
      <c r="F542" s="148" t="s">
        <v>514</v>
      </c>
      <c r="G542" s="148">
        <v>1385</v>
      </c>
      <c r="H542" s="148">
        <v>0</v>
      </c>
      <c r="I542" s="189" t="str">
        <f t="shared" si="85"/>
        <v/>
      </c>
    </row>
    <row r="543" spans="3:9" x14ac:dyDescent="0.3">
      <c r="C543" s="148" t="s">
        <v>1264</v>
      </c>
      <c r="D543" s="148" t="s">
        <v>489</v>
      </c>
      <c r="E543" s="148">
        <v>1078</v>
      </c>
      <c r="F543" s="148" t="s">
        <v>1265</v>
      </c>
      <c r="G543" s="148">
        <v>2385</v>
      </c>
      <c r="H543" s="148">
        <v>1657</v>
      </c>
      <c r="I543" s="189" t="str">
        <f t="shared" si="85"/>
        <v>490bb20c</v>
      </c>
    </row>
    <row r="544" spans="3:9" x14ac:dyDescent="0.3">
      <c r="C544" s="148" t="s">
        <v>1266</v>
      </c>
      <c r="D544" s="148" t="s">
        <v>477</v>
      </c>
      <c r="E544" s="148">
        <v>678</v>
      </c>
      <c r="F544" s="148" t="s">
        <v>1267</v>
      </c>
      <c r="G544" s="148">
        <v>1643</v>
      </c>
      <c r="H544" s="148">
        <v>1633</v>
      </c>
      <c r="I544" s="189" t="str">
        <f t="shared" si="85"/>
        <v>490ba10c</v>
      </c>
    </row>
    <row r="545" spans="3:9" x14ac:dyDescent="0.3">
      <c r="C545" s="148" t="s">
        <v>1268</v>
      </c>
      <c r="D545" s="148" t="s">
        <v>484</v>
      </c>
      <c r="E545" s="148">
        <v>785</v>
      </c>
      <c r="F545" s="148" t="s">
        <v>1269</v>
      </c>
      <c r="G545" s="148">
        <v>1737</v>
      </c>
      <c r="H545" s="148">
        <v>1357</v>
      </c>
      <c r="I545" s="189" t="str">
        <f t="shared" si="85"/>
        <v>490ba10j</v>
      </c>
    </row>
    <row r="546" spans="3:9" x14ac:dyDescent="0.3">
      <c r="C546" s="148" t="s">
        <v>1270</v>
      </c>
      <c r="D546" s="148" t="s">
        <v>480</v>
      </c>
      <c r="E546" s="148">
        <v>725</v>
      </c>
      <c r="F546" s="148" t="s">
        <v>1271</v>
      </c>
      <c r="G546" s="148">
        <v>1704</v>
      </c>
      <c r="H546" s="148">
        <v>1548</v>
      </c>
      <c r="I546" s="189" t="str">
        <f t="shared" si="85"/>
        <v>490ba10f</v>
      </c>
    </row>
    <row r="547" spans="3:9" x14ac:dyDescent="0.3">
      <c r="C547" s="148" t="s">
        <v>1272</v>
      </c>
      <c r="D547" s="148" t="s">
        <v>474</v>
      </c>
      <c r="E547" s="148">
        <v>664</v>
      </c>
      <c r="F547" s="148" t="s">
        <v>1273</v>
      </c>
      <c r="G547" s="148">
        <v>1538</v>
      </c>
      <c r="H547" s="148">
        <v>1484</v>
      </c>
      <c r="I547" s="189" t="str">
        <f t="shared" si="85"/>
        <v>490be10e</v>
      </c>
    </row>
    <row r="548" spans="3:9" x14ac:dyDescent="0.3">
      <c r="C548" s="148" t="s">
        <v>1274</v>
      </c>
      <c r="D548" s="148" t="s">
        <v>472</v>
      </c>
      <c r="E548" s="148">
        <v>587</v>
      </c>
      <c r="F548" s="148" t="s">
        <v>1275</v>
      </c>
      <c r="G548" s="148">
        <v>1450</v>
      </c>
      <c r="H548" s="148">
        <v>1250</v>
      </c>
      <c r="I548" s="189" t="str">
        <f t="shared" si="85"/>
        <v>490be10c</v>
      </c>
    </row>
    <row r="549" spans="3:9" x14ac:dyDescent="0.3">
      <c r="C549" s="148" t="s">
        <v>1276</v>
      </c>
      <c r="D549" s="148" t="s">
        <v>482</v>
      </c>
      <c r="E549" s="148">
        <v>763</v>
      </c>
      <c r="F549" s="148" t="s">
        <v>1277</v>
      </c>
      <c r="G549" s="148">
        <v>1677</v>
      </c>
      <c r="H549" s="148">
        <v>1448</v>
      </c>
      <c r="I549" s="189" t="str">
        <f t="shared" si="85"/>
        <v>490ba10h</v>
      </c>
    </row>
    <row r="550" spans="3:9" x14ac:dyDescent="0.3">
      <c r="C550" s="148" t="s">
        <v>1278</v>
      </c>
      <c r="D550" s="148" t="s">
        <v>478</v>
      </c>
      <c r="E550" s="148">
        <v>694</v>
      </c>
      <c r="F550" s="148" t="s">
        <v>1279</v>
      </c>
      <c r="G550" s="148">
        <v>1655</v>
      </c>
      <c r="H550" s="148">
        <v>1525</v>
      </c>
      <c r="I550" s="189" t="str">
        <f t="shared" si="85"/>
        <v>490ba10d</v>
      </c>
    </row>
    <row r="551" spans="3:9" x14ac:dyDescent="0.3">
      <c r="C551" s="148" t="s">
        <v>1280</v>
      </c>
      <c r="D551" s="148" t="s">
        <v>475</v>
      </c>
      <c r="E551" s="148">
        <v>593</v>
      </c>
      <c r="F551" s="148" t="s">
        <v>1281</v>
      </c>
      <c r="G551" s="148">
        <v>1487</v>
      </c>
      <c r="H551" s="148">
        <v>1389</v>
      </c>
      <c r="I551" s="189" t="str">
        <f t="shared" si="85"/>
        <v>490ba10a</v>
      </c>
    </row>
    <row r="552" spans="3:9" x14ac:dyDescent="0.3">
      <c r="C552" s="148" t="s">
        <v>1282</v>
      </c>
      <c r="D552" s="148" t="s">
        <v>473</v>
      </c>
      <c r="E552" s="148">
        <v>618</v>
      </c>
      <c r="F552" s="148" t="s">
        <v>1283</v>
      </c>
      <c r="G552" s="148">
        <v>1514</v>
      </c>
      <c r="H552" s="148">
        <v>1309</v>
      </c>
      <c r="I552" s="189" t="str">
        <f t="shared" si="85"/>
        <v>490be10d</v>
      </c>
    </row>
    <row r="553" spans="3:9" x14ac:dyDescent="0.3">
      <c r="C553" s="148" t="s">
        <v>1284</v>
      </c>
      <c r="D553" s="148" t="s">
        <v>470</v>
      </c>
      <c r="E553" s="148">
        <v>546</v>
      </c>
      <c r="F553" s="148" t="s">
        <v>1285</v>
      </c>
      <c r="G553" s="148">
        <v>1337</v>
      </c>
      <c r="H553" s="148">
        <v>1297</v>
      </c>
      <c r="I553" s="189" t="str">
        <f t="shared" si="85"/>
        <v>490be10a</v>
      </c>
    </row>
    <row r="554" spans="3:9" x14ac:dyDescent="0.3">
      <c r="C554" s="148" t="s">
        <v>1286</v>
      </c>
      <c r="D554" s="148" t="s">
        <v>477</v>
      </c>
      <c r="E554" s="148">
        <v>678</v>
      </c>
      <c r="F554" s="148" t="s">
        <v>1287</v>
      </c>
      <c r="G554" s="148">
        <v>1643</v>
      </c>
      <c r="H554" s="148">
        <v>1165</v>
      </c>
      <c r="I554" s="189" t="str">
        <f t="shared" si="85"/>
        <v>490ba10c</v>
      </c>
    </row>
    <row r="555" spans="3:9" x14ac:dyDescent="0.3">
      <c r="C555" s="148" t="s">
        <v>1288</v>
      </c>
      <c r="D555" s="148" t="s">
        <v>476</v>
      </c>
      <c r="E555" s="148">
        <v>657</v>
      </c>
      <c r="F555" s="148" t="s">
        <v>1289</v>
      </c>
      <c r="G555" s="148">
        <v>1515</v>
      </c>
      <c r="H555" s="148">
        <v>1315</v>
      </c>
      <c r="I555" s="189" t="str">
        <f t="shared" si="85"/>
        <v>490ba10b</v>
      </c>
    </row>
    <row r="556" spans="3:9" x14ac:dyDescent="0.3">
      <c r="C556" s="148" t="s">
        <v>1290</v>
      </c>
      <c r="D556" s="148" t="s">
        <v>487</v>
      </c>
      <c r="E556" s="148">
        <v>1029</v>
      </c>
      <c r="F556" s="148" t="s">
        <v>1291</v>
      </c>
      <c r="G556" s="148">
        <v>2517</v>
      </c>
      <c r="H556" s="148">
        <v>1996</v>
      </c>
      <c r="I556" s="189" t="str">
        <f t="shared" si="85"/>
        <v>490bb20a</v>
      </c>
    </row>
    <row r="557" spans="3:9" x14ac:dyDescent="0.3">
      <c r="C557" s="148" t="s">
        <v>1292</v>
      </c>
      <c r="D557" s="148" t="s">
        <v>489</v>
      </c>
      <c r="E557" s="148">
        <v>1078</v>
      </c>
      <c r="F557" s="148" t="s">
        <v>1293</v>
      </c>
      <c r="G557" s="148">
        <v>2385</v>
      </c>
      <c r="H557" s="148">
        <v>1971</v>
      </c>
      <c r="I557" s="189" t="str">
        <f t="shared" si="85"/>
        <v>490bb20c</v>
      </c>
    </row>
    <row r="558" spans="3:9" x14ac:dyDescent="0.3">
      <c r="C558" s="148" t="s">
        <v>1294</v>
      </c>
      <c r="D558" s="148" t="s">
        <v>487</v>
      </c>
      <c r="E558" s="148">
        <v>1029</v>
      </c>
      <c r="F558" s="148" t="s">
        <v>1295</v>
      </c>
      <c r="G558" s="148">
        <v>2527</v>
      </c>
      <c r="H558" s="148">
        <v>2396</v>
      </c>
      <c r="I558" s="189" t="str">
        <f t="shared" si="85"/>
        <v>490bb20a</v>
      </c>
    </row>
    <row r="559" spans="3:9" x14ac:dyDescent="0.3">
      <c r="C559" s="148" t="s">
        <v>1296</v>
      </c>
      <c r="D559" s="148" t="s">
        <v>489</v>
      </c>
      <c r="E559" s="148">
        <v>1078</v>
      </c>
      <c r="F559" s="148" t="s">
        <v>1297</v>
      </c>
      <c r="G559" s="148">
        <v>2395</v>
      </c>
      <c r="H559" s="148">
        <v>2053</v>
      </c>
      <c r="I559" s="189" t="str">
        <f t="shared" si="85"/>
        <v>490bb20c</v>
      </c>
    </row>
    <row r="560" spans="3:9" x14ac:dyDescent="0.3">
      <c r="C560" s="148" t="s">
        <v>1298</v>
      </c>
      <c r="D560" s="148" t="s">
        <v>477</v>
      </c>
      <c r="E560" s="148">
        <v>678</v>
      </c>
      <c r="F560" s="148" t="s">
        <v>1299</v>
      </c>
      <c r="G560" s="148">
        <v>1653</v>
      </c>
      <c r="H560" s="148">
        <v>1657</v>
      </c>
      <c r="I560" s="189" t="str">
        <f t="shared" si="85"/>
        <v>490ba10c</v>
      </c>
    </row>
    <row r="561" spans="3:9" x14ac:dyDescent="0.3">
      <c r="C561" s="148" t="s">
        <v>1300</v>
      </c>
      <c r="D561" s="148" t="s">
        <v>484</v>
      </c>
      <c r="E561" s="148">
        <v>785</v>
      </c>
      <c r="F561" s="148" t="s">
        <v>1301</v>
      </c>
      <c r="G561" s="148">
        <v>1747</v>
      </c>
      <c r="H561" s="148">
        <v>1376</v>
      </c>
      <c r="I561" s="189" t="str">
        <f t="shared" si="85"/>
        <v>490ba10j</v>
      </c>
    </row>
    <row r="562" spans="3:9" x14ac:dyDescent="0.3">
      <c r="C562" s="148" t="s">
        <v>1302</v>
      </c>
      <c r="D562" s="148" t="s">
        <v>480</v>
      </c>
      <c r="E562" s="148">
        <v>725</v>
      </c>
      <c r="F562" s="148" t="s">
        <v>1303</v>
      </c>
      <c r="G562" s="148">
        <v>1714</v>
      </c>
      <c r="H562" s="148">
        <v>1563</v>
      </c>
      <c r="I562" s="189" t="str">
        <f t="shared" si="85"/>
        <v>490ba10f</v>
      </c>
    </row>
    <row r="563" spans="3:9" x14ac:dyDescent="0.3">
      <c r="C563" s="148" t="s">
        <v>1304</v>
      </c>
      <c r="D563" s="148" t="s">
        <v>474</v>
      </c>
      <c r="E563" s="148">
        <v>664</v>
      </c>
      <c r="F563" s="148" t="s">
        <v>1305</v>
      </c>
      <c r="G563" s="148">
        <v>1548</v>
      </c>
      <c r="H563" s="148">
        <v>1060</v>
      </c>
      <c r="I563" s="189" t="str">
        <f t="shared" si="85"/>
        <v>490be10e</v>
      </c>
    </row>
    <row r="564" spans="3:9" x14ac:dyDescent="0.3">
      <c r="C564" s="148" t="s">
        <v>1306</v>
      </c>
      <c r="D564" s="148" t="s">
        <v>472</v>
      </c>
      <c r="E564" s="148">
        <v>587</v>
      </c>
      <c r="F564" s="148" t="s">
        <v>1307</v>
      </c>
      <c r="G564" s="148">
        <v>1460</v>
      </c>
      <c r="H564" s="148">
        <v>1360</v>
      </c>
      <c r="I564" s="189" t="str">
        <f t="shared" si="85"/>
        <v>490be10c</v>
      </c>
    </row>
    <row r="565" spans="3:9" x14ac:dyDescent="0.3">
      <c r="C565" s="148" t="s">
        <v>1308</v>
      </c>
      <c r="D565" s="148" t="s">
        <v>482</v>
      </c>
      <c r="E565" s="148">
        <v>763</v>
      </c>
      <c r="F565" s="148" t="s">
        <v>1309</v>
      </c>
      <c r="G565" s="148">
        <v>1687</v>
      </c>
      <c r="H565" s="148">
        <v>1572</v>
      </c>
      <c r="I565" s="189" t="str">
        <f t="shared" si="85"/>
        <v>490ba10h</v>
      </c>
    </row>
    <row r="566" spans="3:9" x14ac:dyDescent="0.3">
      <c r="C566" s="148" t="s">
        <v>1310</v>
      </c>
      <c r="D566" s="148" t="s">
        <v>478</v>
      </c>
      <c r="E566" s="148">
        <v>694</v>
      </c>
      <c r="F566" s="148" t="s">
        <v>1311</v>
      </c>
      <c r="G566" s="148">
        <v>1665</v>
      </c>
      <c r="H566" s="148">
        <v>1618</v>
      </c>
      <c r="I566" s="189" t="str">
        <f t="shared" si="85"/>
        <v>490ba10d</v>
      </c>
    </row>
    <row r="567" spans="3:9" x14ac:dyDescent="0.3">
      <c r="C567" s="148" t="s">
        <v>1312</v>
      </c>
      <c r="D567" s="148" t="s">
        <v>475</v>
      </c>
      <c r="E567" s="148">
        <v>593</v>
      </c>
      <c r="F567" s="148" t="s">
        <v>1313</v>
      </c>
      <c r="G567" s="148">
        <v>1447</v>
      </c>
      <c r="H567" s="148">
        <v>1193</v>
      </c>
      <c r="I567" s="189" t="str">
        <f t="shared" si="85"/>
        <v>490ba10a</v>
      </c>
    </row>
    <row r="568" spans="3:9" x14ac:dyDescent="0.3">
      <c r="C568" s="148" t="s">
        <v>1314</v>
      </c>
      <c r="D568" s="148" t="s">
        <v>473</v>
      </c>
      <c r="E568" s="148">
        <v>618</v>
      </c>
      <c r="F568" s="148" t="s">
        <v>1315</v>
      </c>
      <c r="G568" s="148">
        <v>1524</v>
      </c>
      <c r="H568" s="148">
        <v>1365</v>
      </c>
      <c r="I568" s="189" t="str">
        <f t="shared" si="85"/>
        <v>490be10d</v>
      </c>
    </row>
    <row r="569" spans="3:9" x14ac:dyDescent="0.3">
      <c r="C569" s="148" t="s">
        <v>1316</v>
      </c>
      <c r="D569" s="148" t="s">
        <v>470</v>
      </c>
      <c r="E569" s="148">
        <v>546</v>
      </c>
      <c r="F569" s="148" t="s">
        <v>1317</v>
      </c>
      <c r="G569" s="148">
        <v>1347</v>
      </c>
      <c r="H569" s="148">
        <v>1294</v>
      </c>
      <c r="I569" s="189" t="str">
        <f t="shared" si="85"/>
        <v>490be10a</v>
      </c>
    </row>
    <row r="570" spans="3:9" x14ac:dyDescent="0.3">
      <c r="C570" s="148" t="s">
        <v>1318</v>
      </c>
      <c r="D570" s="148" t="s">
        <v>477</v>
      </c>
      <c r="E570" s="148">
        <v>678</v>
      </c>
      <c r="F570" s="148" t="s">
        <v>1319</v>
      </c>
      <c r="G570" s="148">
        <v>1653</v>
      </c>
      <c r="H570" s="148">
        <v>1573</v>
      </c>
      <c r="I570" s="189" t="str">
        <f t="shared" si="85"/>
        <v>490ba10c</v>
      </c>
    </row>
    <row r="571" spans="3:9" x14ac:dyDescent="0.3">
      <c r="C571" s="148" t="s">
        <v>1320</v>
      </c>
      <c r="D571" s="148" t="s">
        <v>476</v>
      </c>
      <c r="E571" s="148">
        <v>657</v>
      </c>
      <c r="F571" s="148" t="s">
        <v>1321</v>
      </c>
      <c r="G571" s="148">
        <v>1525</v>
      </c>
      <c r="H571" s="148">
        <v>1670</v>
      </c>
      <c r="I571" s="189" t="str">
        <f t="shared" si="85"/>
        <v>490ba10b</v>
      </c>
    </row>
    <row r="572" spans="3:9" x14ac:dyDescent="0.3">
      <c r="C572" s="148" t="s">
        <v>1322</v>
      </c>
      <c r="D572" s="148" t="s">
        <v>487</v>
      </c>
      <c r="E572" s="148">
        <v>1029</v>
      </c>
      <c r="F572" s="148" t="s">
        <v>1323</v>
      </c>
      <c r="G572" s="148">
        <v>2527</v>
      </c>
      <c r="H572" s="148">
        <v>2007</v>
      </c>
      <c r="I572" s="189" t="str">
        <f t="shared" si="85"/>
        <v>490bb20a</v>
      </c>
    </row>
    <row r="573" spans="3:9" x14ac:dyDescent="0.3">
      <c r="C573" s="148" t="s">
        <v>1324</v>
      </c>
      <c r="D573" s="148" t="s">
        <v>489</v>
      </c>
      <c r="E573" s="148">
        <v>1078</v>
      </c>
      <c r="F573" s="148" t="s">
        <v>1325</v>
      </c>
      <c r="G573" s="148">
        <v>2395</v>
      </c>
      <c r="H573" s="148">
        <v>1736</v>
      </c>
      <c r="I573" s="189" t="str">
        <f t="shared" si="85"/>
        <v>490bb20c</v>
      </c>
    </row>
    <row r="574" spans="3:9" x14ac:dyDescent="0.3">
      <c r="C574" s="148" t="s">
        <v>1326</v>
      </c>
      <c r="D574" s="148" t="s">
        <v>487</v>
      </c>
      <c r="E574" s="148">
        <v>1029</v>
      </c>
      <c r="F574" s="148" t="s">
        <v>1327</v>
      </c>
      <c r="G574" s="148">
        <v>2612</v>
      </c>
      <c r="H574" s="148">
        <v>2373</v>
      </c>
      <c r="I574" s="189" t="str">
        <f t="shared" si="85"/>
        <v>490bb20a</v>
      </c>
    </row>
    <row r="575" spans="3:9" x14ac:dyDescent="0.3">
      <c r="C575" s="148" t="s">
        <v>1328</v>
      </c>
      <c r="D575" s="148" t="s">
        <v>489</v>
      </c>
      <c r="E575" s="148">
        <v>1078</v>
      </c>
      <c r="F575" s="148" t="s">
        <v>1329</v>
      </c>
      <c r="G575" s="148">
        <v>2380</v>
      </c>
      <c r="H575" s="148">
        <v>1923</v>
      </c>
      <c r="I575" s="189" t="str">
        <f t="shared" si="85"/>
        <v>490bb20c</v>
      </c>
    </row>
    <row r="576" spans="3:9" x14ac:dyDescent="0.3">
      <c r="C576" s="148" t="s">
        <v>1330</v>
      </c>
      <c r="D576" s="148" t="s">
        <v>477</v>
      </c>
      <c r="E576" s="148">
        <v>678</v>
      </c>
      <c r="F576" s="148" t="s">
        <v>1331</v>
      </c>
      <c r="G576" s="148">
        <v>1738</v>
      </c>
      <c r="H576" s="148">
        <v>1926</v>
      </c>
      <c r="I576" s="189" t="str">
        <f t="shared" si="85"/>
        <v>490ba10c</v>
      </c>
    </row>
    <row r="577" spans="3:9" x14ac:dyDescent="0.3">
      <c r="C577" s="148" t="s">
        <v>1332</v>
      </c>
      <c r="D577" s="148" t="s">
        <v>484</v>
      </c>
      <c r="E577" s="148">
        <v>785</v>
      </c>
      <c r="F577" s="148" t="s">
        <v>1333</v>
      </c>
      <c r="G577" s="148">
        <v>1732</v>
      </c>
      <c r="H577" s="148">
        <v>1220</v>
      </c>
      <c r="I577" s="189" t="str">
        <f t="shared" si="85"/>
        <v>490ba10j</v>
      </c>
    </row>
    <row r="578" spans="3:9" x14ac:dyDescent="0.3">
      <c r="C578" s="148" t="s">
        <v>1334</v>
      </c>
      <c r="D578" s="148" t="s">
        <v>480</v>
      </c>
      <c r="E578" s="148">
        <v>725</v>
      </c>
      <c r="F578" s="148" t="s">
        <v>1335</v>
      </c>
      <c r="G578" s="148">
        <v>1799</v>
      </c>
      <c r="H578" s="148">
        <v>1453</v>
      </c>
      <c r="I578" s="189" t="str">
        <f t="shared" si="85"/>
        <v>490ba10f</v>
      </c>
    </row>
    <row r="579" spans="3:9" x14ac:dyDescent="0.3">
      <c r="C579" s="148" t="s">
        <v>1336</v>
      </c>
      <c r="D579" s="148" t="s">
        <v>474</v>
      </c>
      <c r="E579" s="148">
        <v>664</v>
      </c>
      <c r="F579" s="148" t="s">
        <v>1337</v>
      </c>
      <c r="G579" s="148">
        <v>1533</v>
      </c>
      <c r="H579" s="148">
        <v>1047</v>
      </c>
      <c r="I579" s="189" t="str">
        <f t="shared" si="85"/>
        <v>490be10e</v>
      </c>
    </row>
    <row r="580" spans="3:9" x14ac:dyDescent="0.3">
      <c r="C580" s="148" t="s">
        <v>1338</v>
      </c>
      <c r="D580" s="148" t="s">
        <v>472</v>
      </c>
      <c r="E580" s="148">
        <v>587</v>
      </c>
      <c r="F580" s="148" t="s">
        <v>1339</v>
      </c>
      <c r="G580" s="148">
        <v>1545</v>
      </c>
      <c r="H580" s="148">
        <v>1370</v>
      </c>
      <c r="I580" s="189" t="str">
        <f t="shared" si="85"/>
        <v>490be10c</v>
      </c>
    </row>
    <row r="581" spans="3:9" x14ac:dyDescent="0.3">
      <c r="C581" s="148" t="s">
        <v>1340</v>
      </c>
      <c r="D581" s="148" t="s">
        <v>482</v>
      </c>
      <c r="E581" s="148">
        <v>763</v>
      </c>
      <c r="F581" s="148" t="s">
        <v>1341</v>
      </c>
      <c r="G581" s="148">
        <v>1672</v>
      </c>
      <c r="H581" s="148">
        <v>1643</v>
      </c>
      <c r="I581" s="189" t="str">
        <f t="shared" si="85"/>
        <v>490ba10h</v>
      </c>
    </row>
    <row r="582" spans="3:9" x14ac:dyDescent="0.3">
      <c r="C582" s="148" t="s">
        <v>1342</v>
      </c>
      <c r="D582" s="148" t="s">
        <v>478</v>
      </c>
      <c r="E582" s="148">
        <v>694</v>
      </c>
      <c r="F582" s="148" t="s">
        <v>1343</v>
      </c>
      <c r="G582" s="148">
        <v>1750</v>
      </c>
      <c r="H582" s="148">
        <v>1750</v>
      </c>
      <c r="I582" s="189" t="str">
        <f t="shared" si="85"/>
        <v>490ba10d</v>
      </c>
    </row>
    <row r="583" spans="3:9" x14ac:dyDescent="0.3">
      <c r="C583" s="148" t="s">
        <v>1344</v>
      </c>
      <c r="D583" s="148" t="s">
        <v>475</v>
      </c>
      <c r="E583" s="148">
        <v>593</v>
      </c>
      <c r="F583" s="148" t="s">
        <v>1345</v>
      </c>
      <c r="G583" s="148">
        <v>1432</v>
      </c>
      <c r="H583" s="148">
        <v>1432</v>
      </c>
      <c r="I583" s="189" t="str">
        <f t="shared" si="85"/>
        <v>490ba10a</v>
      </c>
    </row>
    <row r="584" spans="3:9" x14ac:dyDescent="0.3">
      <c r="C584" s="148" t="s">
        <v>1346</v>
      </c>
      <c r="D584" s="148" t="s">
        <v>473</v>
      </c>
      <c r="E584" s="148">
        <v>618</v>
      </c>
      <c r="F584" s="148" t="s">
        <v>1347</v>
      </c>
      <c r="G584" s="148">
        <v>1609</v>
      </c>
      <c r="H584" s="148">
        <v>1233</v>
      </c>
      <c r="I584" s="189" t="str">
        <f t="shared" si="85"/>
        <v>490be10d</v>
      </c>
    </row>
    <row r="585" spans="3:9" x14ac:dyDescent="0.3">
      <c r="C585" s="148" t="s">
        <v>1348</v>
      </c>
      <c r="D585" s="148" t="s">
        <v>470</v>
      </c>
      <c r="E585" s="148">
        <v>546</v>
      </c>
      <c r="F585" s="148" t="s">
        <v>1349</v>
      </c>
      <c r="G585" s="148">
        <v>1332</v>
      </c>
      <c r="H585" s="148">
        <v>1188</v>
      </c>
      <c r="I585" s="189" t="str">
        <f t="shared" si="85"/>
        <v>490be10a</v>
      </c>
    </row>
    <row r="586" spans="3:9" x14ac:dyDescent="0.3">
      <c r="C586" s="148" t="s">
        <v>1350</v>
      </c>
      <c r="D586" s="148" t="s">
        <v>477</v>
      </c>
      <c r="E586" s="148">
        <v>678</v>
      </c>
      <c r="F586" s="148" t="s">
        <v>1351</v>
      </c>
      <c r="G586" s="148">
        <v>1738</v>
      </c>
      <c r="H586" s="148">
        <v>1389</v>
      </c>
      <c r="I586" s="189" t="str">
        <f t="shared" si="85"/>
        <v>490ba10c</v>
      </c>
    </row>
    <row r="587" spans="3:9" x14ac:dyDescent="0.3">
      <c r="C587" s="148" t="s">
        <v>1352</v>
      </c>
      <c r="D587" s="148" t="s">
        <v>428</v>
      </c>
      <c r="E587" s="148">
        <v>657</v>
      </c>
      <c r="F587" s="148" t="s">
        <v>514</v>
      </c>
      <c r="G587" s="148">
        <v>1470</v>
      </c>
      <c r="H587" s="148">
        <v>0</v>
      </c>
      <c r="I587" s="189" t="str">
        <f t="shared" si="85"/>
        <v/>
      </c>
    </row>
    <row r="588" spans="3:9" x14ac:dyDescent="0.3">
      <c r="C588" s="148" t="s">
        <v>1353</v>
      </c>
      <c r="D588" s="148" t="s">
        <v>487</v>
      </c>
      <c r="E588" s="148">
        <v>1029</v>
      </c>
      <c r="F588" s="148" t="s">
        <v>1354</v>
      </c>
      <c r="G588" s="148">
        <v>2612</v>
      </c>
      <c r="H588" s="148">
        <v>1874</v>
      </c>
      <c r="I588" s="189" t="str">
        <f t="shared" ref="I588:I651" si="86">IF(H588=0,"",D588)</f>
        <v>490bb20a</v>
      </c>
    </row>
    <row r="589" spans="3:9" x14ac:dyDescent="0.3">
      <c r="C589" s="148" t="s">
        <v>1355</v>
      </c>
      <c r="D589" s="148" t="s">
        <v>489</v>
      </c>
      <c r="E589" s="148">
        <v>1078</v>
      </c>
      <c r="F589" s="148" t="s">
        <v>1356</v>
      </c>
      <c r="G589" s="148">
        <v>2380</v>
      </c>
      <c r="H589" s="148">
        <v>2040</v>
      </c>
      <c r="I589" s="189" t="str">
        <f t="shared" si="86"/>
        <v>490bb20c</v>
      </c>
    </row>
    <row r="590" spans="3:9" x14ac:dyDescent="0.3">
      <c r="C590" s="148" t="s">
        <v>1357</v>
      </c>
      <c r="D590" s="148" t="s">
        <v>488</v>
      </c>
      <c r="E590" s="148">
        <v>1029</v>
      </c>
      <c r="F590" s="148" t="s">
        <v>1358</v>
      </c>
      <c r="G590" s="148">
        <v>2505</v>
      </c>
      <c r="H590" s="148">
        <v>1581</v>
      </c>
      <c r="I590" s="189" t="str">
        <f t="shared" si="86"/>
        <v>490bb20b</v>
      </c>
    </row>
    <row r="591" spans="3:9" x14ac:dyDescent="0.3">
      <c r="C591" s="148" t="s">
        <v>1359</v>
      </c>
      <c r="D591" s="148" t="s">
        <v>428</v>
      </c>
      <c r="E591" s="148">
        <v>657</v>
      </c>
      <c r="F591" s="148" t="s">
        <v>514</v>
      </c>
      <c r="G591" s="148">
        <v>1485</v>
      </c>
      <c r="H591" s="148">
        <v>0</v>
      </c>
      <c r="I591" s="189" t="str">
        <f t="shared" si="86"/>
        <v/>
      </c>
    </row>
    <row r="592" spans="3:9" x14ac:dyDescent="0.3">
      <c r="C592" s="148" t="s">
        <v>1360</v>
      </c>
      <c r="D592" s="148" t="s">
        <v>477</v>
      </c>
      <c r="E592" s="148">
        <v>678</v>
      </c>
      <c r="F592" s="148" t="s">
        <v>1361</v>
      </c>
      <c r="G592" s="148">
        <v>1748</v>
      </c>
      <c r="H592" s="148">
        <v>1480</v>
      </c>
      <c r="I592" s="189" t="str">
        <f t="shared" si="86"/>
        <v>490ba10c</v>
      </c>
    </row>
    <row r="593" spans="3:9" x14ac:dyDescent="0.3">
      <c r="C593" s="148" t="s">
        <v>1362</v>
      </c>
      <c r="D593" s="148" t="s">
        <v>484</v>
      </c>
      <c r="E593" s="148">
        <v>785</v>
      </c>
      <c r="F593" s="148" t="s">
        <v>1363</v>
      </c>
      <c r="G593" s="148">
        <v>1742</v>
      </c>
      <c r="H593" s="148">
        <v>1410</v>
      </c>
      <c r="I593" s="189" t="str">
        <f t="shared" si="86"/>
        <v>490ba10j</v>
      </c>
    </row>
    <row r="594" spans="3:9" x14ac:dyDescent="0.3">
      <c r="C594" s="148" t="s">
        <v>1364</v>
      </c>
      <c r="D594" s="148" t="s">
        <v>480</v>
      </c>
      <c r="E594" s="148">
        <v>725</v>
      </c>
      <c r="F594" s="148" t="s">
        <v>1365</v>
      </c>
      <c r="G594" s="148">
        <v>1809</v>
      </c>
      <c r="H594" s="148">
        <v>1395</v>
      </c>
      <c r="I594" s="189" t="str">
        <f t="shared" si="86"/>
        <v>490ba10f</v>
      </c>
    </row>
    <row r="595" spans="3:9" x14ac:dyDescent="0.3">
      <c r="C595" s="148" t="s">
        <v>1366</v>
      </c>
      <c r="D595" s="148" t="s">
        <v>474</v>
      </c>
      <c r="E595" s="148">
        <v>664</v>
      </c>
      <c r="F595" s="148" t="s">
        <v>1367</v>
      </c>
      <c r="G595" s="148">
        <v>1543</v>
      </c>
      <c r="H595" s="148">
        <v>1385</v>
      </c>
      <c r="I595" s="189" t="str">
        <f t="shared" si="86"/>
        <v>490be10e</v>
      </c>
    </row>
    <row r="596" spans="3:9" x14ac:dyDescent="0.3">
      <c r="C596" s="148" t="s">
        <v>1368</v>
      </c>
      <c r="D596" s="148" t="s">
        <v>471</v>
      </c>
      <c r="E596" s="148">
        <v>585</v>
      </c>
      <c r="F596" s="148" t="s">
        <v>1369</v>
      </c>
      <c r="G596" s="148">
        <v>1549</v>
      </c>
      <c r="H596" s="148">
        <v>1079</v>
      </c>
      <c r="I596" s="189" t="str">
        <f t="shared" si="86"/>
        <v>490be10b</v>
      </c>
    </row>
    <row r="597" spans="3:9" x14ac:dyDescent="0.3">
      <c r="C597" s="148" t="s">
        <v>1370</v>
      </c>
      <c r="D597" s="148" t="s">
        <v>428</v>
      </c>
      <c r="E597" s="148">
        <v>657</v>
      </c>
      <c r="F597" s="148" t="s">
        <v>514</v>
      </c>
      <c r="G597" s="148">
        <v>1495</v>
      </c>
      <c r="H597" s="148">
        <v>0</v>
      </c>
      <c r="I597" s="189" t="str">
        <f t="shared" si="86"/>
        <v/>
      </c>
    </row>
    <row r="598" spans="3:9" x14ac:dyDescent="0.3">
      <c r="C598" s="148" t="s">
        <v>1371</v>
      </c>
      <c r="D598" s="148" t="s">
        <v>428</v>
      </c>
      <c r="E598" s="148">
        <v>657</v>
      </c>
      <c r="F598" s="148" t="s">
        <v>514</v>
      </c>
      <c r="G598" s="148">
        <v>1505</v>
      </c>
      <c r="H598" s="148">
        <v>0</v>
      </c>
      <c r="I598" s="189" t="str">
        <f t="shared" si="86"/>
        <v/>
      </c>
    </row>
    <row r="599" spans="3:9" x14ac:dyDescent="0.3">
      <c r="C599" s="148" t="s">
        <v>1372</v>
      </c>
      <c r="D599" s="148" t="s">
        <v>475</v>
      </c>
      <c r="E599" s="148">
        <v>593</v>
      </c>
      <c r="F599" s="148" t="s">
        <v>1373</v>
      </c>
      <c r="G599" s="148">
        <v>1442</v>
      </c>
      <c r="H599" s="148">
        <v>1281</v>
      </c>
      <c r="I599" s="189" t="str">
        <f t="shared" si="86"/>
        <v>490ba10a</v>
      </c>
    </row>
    <row r="600" spans="3:9" x14ac:dyDescent="0.3">
      <c r="C600" s="148" t="s">
        <v>1374</v>
      </c>
      <c r="D600" s="148" t="s">
        <v>428</v>
      </c>
      <c r="E600" s="148">
        <v>657</v>
      </c>
      <c r="F600" s="148" t="s">
        <v>514</v>
      </c>
      <c r="G600" s="148">
        <v>1515</v>
      </c>
      <c r="H600" s="148">
        <v>0</v>
      </c>
      <c r="I600" s="189" t="str">
        <f t="shared" si="86"/>
        <v/>
      </c>
    </row>
    <row r="601" spans="3:9" x14ac:dyDescent="0.3">
      <c r="C601" s="148" t="s">
        <v>1375</v>
      </c>
      <c r="D601" s="148" t="s">
        <v>470</v>
      </c>
      <c r="E601" s="148">
        <v>546</v>
      </c>
      <c r="F601" s="148" t="s">
        <v>1376</v>
      </c>
      <c r="G601" s="148">
        <v>1342</v>
      </c>
      <c r="H601" s="148">
        <v>1070</v>
      </c>
      <c r="I601" s="189" t="str">
        <f t="shared" si="86"/>
        <v>490be10a</v>
      </c>
    </row>
    <row r="602" spans="3:9" x14ac:dyDescent="0.3">
      <c r="C602" s="148" t="s">
        <v>1377</v>
      </c>
      <c r="D602" s="148" t="s">
        <v>477</v>
      </c>
      <c r="E602" s="148">
        <v>678</v>
      </c>
      <c r="F602" s="148" t="s">
        <v>1378</v>
      </c>
      <c r="G602" s="148">
        <v>1748</v>
      </c>
      <c r="H602" s="148">
        <v>1473</v>
      </c>
      <c r="I602" s="189" t="str">
        <f t="shared" si="86"/>
        <v>490ba10c</v>
      </c>
    </row>
    <row r="603" spans="3:9" x14ac:dyDescent="0.3">
      <c r="C603" s="148" t="s">
        <v>1379</v>
      </c>
      <c r="D603" s="148" t="s">
        <v>476</v>
      </c>
      <c r="E603" s="148">
        <v>657</v>
      </c>
      <c r="F603" s="148" t="s">
        <v>1380</v>
      </c>
      <c r="G603" s="148">
        <v>1520</v>
      </c>
      <c r="H603" s="148">
        <v>1302</v>
      </c>
      <c r="I603" s="189" t="str">
        <f t="shared" si="86"/>
        <v>490ba10b</v>
      </c>
    </row>
    <row r="604" spans="3:9" x14ac:dyDescent="0.3">
      <c r="C604" s="148" t="s">
        <v>1381</v>
      </c>
      <c r="D604" s="148" t="s">
        <v>487</v>
      </c>
      <c r="E604" s="148">
        <v>1029</v>
      </c>
      <c r="F604" s="148" t="s">
        <v>1382</v>
      </c>
      <c r="G604" s="148">
        <v>2622</v>
      </c>
      <c r="H604" s="148">
        <v>1931</v>
      </c>
      <c r="I604" s="189" t="str">
        <f t="shared" si="86"/>
        <v>490bb20a</v>
      </c>
    </row>
    <row r="605" spans="3:9" x14ac:dyDescent="0.3">
      <c r="C605" s="148" t="s">
        <v>1383</v>
      </c>
      <c r="D605" s="148" t="s">
        <v>428</v>
      </c>
      <c r="E605" s="148">
        <v>657</v>
      </c>
      <c r="F605" s="148" t="s">
        <v>514</v>
      </c>
      <c r="G605" s="148">
        <v>1525</v>
      </c>
      <c r="H605" s="148">
        <v>0</v>
      </c>
      <c r="I605" s="189" t="str">
        <f t="shared" si="86"/>
        <v/>
      </c>
    </row>
    <row r="606" spans="3:9" x14ac:dyDescent="0.3">
      <c r="C606" s="148" t="s">
        <v>1384</v>
      </c>
      <c r="D606" s="148" t="s">
        <v>487</v>
      </c>
      <c r="E606" s="148">
        <v>1029</v>
      </c>
      <c r="F606" s="148" t="s">
        <v>1385</v>
      </c>
      <c r="G606" s="148">
        <v>2632</v>
      </c>
      <c r="H606" s="148">
        <v>1918</v>
      </c>
      <c r="I606" s="189" t="str">
        <f t="shared" si="86"/>
        <v>490bb20a</v>
      </c>
    </row>
    <row r="607" spans="3:9" x14ac:dyDescent="0.3">
      <c r="C607" s="148" t="s">
        <v>1386</v>
      </c>
      <c r="D607" s="148" t="s">
        <v>489</v>
      </c>
      <c r="E607" s="148">
        <v>1078</v>
      </c>
      <c r="F607" s="148" t="s">
        <v>1387</v>
      </c>
      <c r="G607" s="148">
        <v>2400</v>
      </c>
      <c r="H607" s="148">
        <v>1917</v>
      </c>
      <c r="I607" s="189" t="str">
        <f t="shared" si="86"/>
        <v>490bb20c</v>
      </c>
    </row>
    <row r="608" spans="3:9" x14ac:dyDescent="0.3">
      <c r="C608" s="148" t="s">
        <v>1388</v>
      </c>
      <c r="D608" s="148" t="s">
        <v>477</v>
      </c>
      <c r="E608" s="148">
        <v>678</v>
      </c>
      <c r="F608" s="148" t="s">
        <v>1389</v>
      </c>
      <c r="G608" s="148">
        <v>1758</v>
      </c>
      <c r="H608" s="148">
        <v>1545</v>
      </c>
      <c r="I608" s="189" t="str">
        <f t="shared" si="86"/>
        <v>490ba10c</v>
      </c>
    </row>
    <row r="609" spans="3:9" x14ac:dyDescent="0.3">
      <c r="C609" s="148" t="s">
        <v>1390</v>
      </c>
      <c r="D609" s="148" t="s">
        <v>484</v>
      </c>
      <c r="E609" s="148">
        <v>785</v>
      </c>
      <c r="F609" s="148" t="s">
        <v>1391</v>
      </c>
      <c r="G609" s="148">
        <v>1752</v>
      </c>
      <c r="H609" s="148">
        <v>1752</v>
      </c>
      <c r="I609" s="189" t="str">
        <f t="shared" si="86"/>
        <v>490ba10j</v>
      </c>
    </row>
    <row r="610" spans="3:9" x14ac:dyDescent="0.3">
      <c r="C610" s="148" t="s">
        <v>1392</v>
      </c>
      <c r="D610" s="148" t="s">
        <v>480</v>
      </c>
      <c r="E610" s="148">
        <v>725</v>
      </c>
      <c r="F610" s="148" t="s">
        <v>1393</v>
      </c>
      <c r="G610" s="148">
        <v>1819</v>
      </c>
      <c r="H610" s="148">
        <v>1841</v>
      </c>
      <c r="I610" s="189" t="str">
        <f t="shared" si="86"/>
        <v>490ba10f</v>
      </c>
    </row>
    <row r="611" spans="3:9" x14ac:dyDescent="0.3">
      <c r="C611" s="148" t="s">
        <v>1394</v>
      </c>
      <c r="D611" s="148" t="s">
        <v>474</v>
      </c>
      <c r="E611" s="148">
        <v>664</v>
      </c>
      <c r="F611" s="148" t="s">
        <v>1395</v>
      </c>
      <c r="G611" s="148">
        <v>1553</v>
      </c>
      <c r="H611" s="148">
        <v>1303</v>
      </c>
      <c r="I611" s="189" t="str">
        <f t="shared" si="86"/>
        <v>490be10e</v>
      </c>
    </row>
    <row r="612" spans="3:9" x14ac:dyDescent="0.3">
      <c r="C612" s="148" t="s">
        <v>1396</v>
      </c>
      <c r="D612" s="148" t="s">
        <v>472</v>
      </c>
      <c r="E612" s="148">
        <v>587</v>
      </c>
      <c r="F612" s="148" t="s">
        <v>1397</v>
      </c>
      <c r="G612" s="148">
        <v>1565</v>
      </c>
      <c r="H612" s="148">
        <v>1212</v>
      </c>
      <c r="I612" s="189" t="str">
        <f t="shared" si="86"/>
        <v>490be10c</v>
      </c>
    </row>
    <row r="613" spans="3:9" x14ac:dyDescent="0.3">
      <c r="C613" s="148" t="s">
        <v>1398</v>
      </c>
      <c r="D613" s="148" t="s">
        <v>482</v>
      </c>
      <c r="E613" s="148">
        <v>763</v>
      </c>
      <c r="F613" s="148" t="s">
        <v>1399</v>
      </c>
      <c r="G613" s="148">
        <v>1692</v>
      </c>
      <c r="H613" s="148">
        <v>1343</v>
      </c>
      <c r="I613" s="189" t="str">
        <f t="shared" si="86"/>
        <v>490ba10h</v>
      </c>
    </row>
    <row r="614" spans="3:9" x14ac:dyDescent="0.3">
      <c r="C614" s="148" t="s">
        <v>1400</v>
      </c>
      <c r="D614" s="148" t="s">
        <v>478</v>
      </c>
      <c r="E614" s="148">
        <v>694</v>
      </c>
      <c r="F614" s="148" t="s">
        <v>1401</v>
      </c>
      <c r="G614" s="148">
        <v>1770</v>
      </c>
      <c r="H614" s="148">
        <v>1479</v>
      </c>
      <c r="I614" s="189" t="str">
        <f t="shared" si="86"/>
        <v>490ba10d</v>
      </c>
    </row>
    <row r="615" spans="3:9" x14ac:dyDescent="0.3">
      <c r="C615" s="148" t="s">
        <v>1402</v>
      </c>
      <c r="D615" s="148" t="s">
        <v>475</v>
      </c>
      <c r="E615" s="148">
        <v>593</v>
      </c>
      <c r="F615" s="148" t="s">
        <v>1403</v>
      </c>
      <c r="G615" s="148">
        <v>1452</v>
      </c>
      <c r="H615" s="148">
        <v>1343</v>
      </c>
      <c r="I615" s="189" t="str">
        <f t="shared" si="86"/>
        <v>490ba10a</v>
      </c>
    </row>
    <row r="616" spans="3:9" x14ac:dyDescent="0.3">
      <c r="C616" s="148" t="s">
        <v>1404</v>
      </c>
      <c r="D616" s="148" t="s">
        <v>473</v>
      </c>
      <c r="E616" s="148">
        <v>618</v>
      </c>
      <c r="F616" s="148" t="s">
        <v>1405</v>
      </c>
      <c r="G616" s="148">
        <v>1629</v>
      </c>
      <c r="H616" s="148">
        <v>1223</v>
      </c>
      <c r="I616" s="189" t="str">
        <f t="shared" si="86"/>
        <v>490be10d</v>
      </c>
    </row>
    <row r="617" spans="3:9" x14ac:dyDescent="0.3">
      <c r="C617" s="148" t="s">
        <v>1406</v>
      </c>
      <c r="D617" s="148" t="s">
        <v>470</v>
      </c>
      <c r="E617" s="148">
        <v>546</v>
      </c>
      <c r="F617" s="148" t="s">
        <v>1407</v>
      </c>
      <c r="G617" s="148">
        <v>1352</v>
      </c>
      <c r="H617" s="148">
        <v>1373</v>
      </c>
      <c r="I617" s="189" t="str">
        <f t="shared" si="86"/>
        <v>490be10a</v>
      </c>
    </row>
    <row r="618" spans="3:9" x14ac:dyDescent="0.3">
      <c r="C618" s="148" t="s">
        <v>1408</v>
      </c>
      <c r="D618" s="148" t="s">
        <v>477</v>
      </c>
      <c r="E618" s="148">
        <v>678</v>
      </c>
      <c r="F618" s="148" t="s">
        <v>1409</v>
      </c>
      <c r="G618" s="148">
        <v>1758</v>
      </c>
      <c r="H618" s="148">
        <v>1546</v>
      </c>
      <c r="I618" s="189" t="str">
        <f t="shared" si="86"/>
        <v>490ba10c</v>
      </c>
    </row>
    <row r="619" spans="3:9" x14ac:dyDescent="0.3">
      <c r="C619" s="148" t="s">
        <v>1410</v>
      </c>
      <c r="D619" s="148" t="s">
        <v>476</v>
      </c>
      <c r="E619" s="148">
        <v>657</v>
      </c>
      <c r="F619" s="148" t="s">
        <v>1411</v>
      </c>
      <c r="G619" s="148">
        <v>1530</v>
      </c>
      <c r="H619" s="148">
        <v>1304</v>
      </c>
      <c r="I619" s="189" t="str">
        <f t="shared" si="86"/>
        <v>490ba10b</v>
      </c>
    </row>
    <row r="620" spans="3:9" x14ac:dyDescent="0.3">
      <c r="C620" s="148" t="s">
        <v>1412</v>
      </c>
      <c r="D620" s="148" t="s">
        <v>487</v>
      </c>
      <c r="E620" s="148">
        <v>1029</v>
      </c>
      <c r="F620" s="148" t="s">
        <v>1413</v>
      </c>
      <c r="G620" s="148">
        <v>2632</v>
      </c>
      <c r="H620" s="148">
        <v>1928</v>
      </c>
      <c r="I620" s="189" t="str">
        <f t="shared" si="86"/>
        <v>490bb20a</v>
      </c>
    </row>
    <row r="621" spans="3:9" x14ac:dyDescent="0.3">
      <c r="C621" s="148" t="s">
        <v>1414</v>
      </c>
      <c r="D621" s="148" t="s">
        <v>489</v>
      </c>
      <c r="E621" s="148">
        <v>1078</v>
      </c>
      <c r="F621" s="148" t="s">
        <v>1415</v>
      </c>
      <c r="G621" s="148">
        <v>2400</v>
      </c>
      <c r="H621" s="148">
        <v>1956</v>
      </c>
      <c r="I621" s="189" t="str">
        <f t="shared" si="86"/>
        <v>490bb20c</v>
      </c>
    </row>
    <row r="622" spans="3:9" x14ac:dyDescent="0.3">
      <c r="C622" s="148" t="s">
        <v>1416</v>
      </c>
      <c r="D622" s="148" t="s">
        <v>487</v>
      </c>
      <c r="E622" s="148">
        <v>1029</v>
      </c>
      <c r="F622" s="148" t="s">
        <v>1417</v>
      </c>
      <c r="G622" s="148">
        <v>2642</v>
      </c>
      <c r="H622" s="148">
        <v>1853</v>
      </c>
      <c r="I622" s="189" t="str">
        <f t="shared" si="86"/>
        <v>490bb20a</v>
      </c>
    </row>
    <row r="623" spans="3:9" x14ac:dyDescent="0.3">
      <c r="C623" s="148" t="s">
        <v>1418</v>
      </c>
      <c r="D623" s="148" t="s">
        <v>489</v>
      </c>
      <c r="E623" s="148">
        <v>1078</v>
      </c>
      <c r="F623" s="148" t="s">
        <v>1419</v>
      </c>
      <c r="G623" s="148">
        <v>2410</v>
      </c>
      <c r="H623" s="148">
        <v>2020</v>
      </c>
      <c r="I623" s="189" t="str">
        <f t="shared" si="86"/>
        <v>490bb20c</v>
      </c>
    </row>
    <row r="624" spans="3:9" x14ac:dyDescent="0.3">
      <c r="C624" s="148" t="s">
        <v>1420</v>
      </c>
      <c r="D624" s="148" t="s">
        <v>477</v>
      </c>
      <c r="E624" s="148">
        <v>678</v>
      </c>
      <c r="F624" s="148" t="s">
        <v>1421</v>
      </c>
      <c r="G624" s="148">
        <v>1768</v>
      </c>
      <c r="H624" s="148">
        <v>1530</v>
      </c>
      <c r="I624" s="189" t="str">
        <f t="shared" si="86"/>
        <v>490ba10c</v>
      </c>
    </row>
    <row r="625" spans="3:9" x14ac:dyDescent="0.3">
      <c r="C625" s="148" t="s">
        <v>1422</v>
      </c>
      <c r="D625" s="148" t="s">
        <v>484</v>
      </c>
      <c r="E625" s="148">
        <v>785</v>
      </c>
      <c r="F625" s="148" t="s">
        <v>1423</v>
      </c>
      <c r="G625" s="148">
        <v>1762</v>
      </c>
      <c r="H625" s="148">
        <v>1616</v>
      </c>
      <c r="I625" s="189" t="str">
        <f t="shared" si="86"/>
        <v>490ba10j</v>
      </c>
    </row>
    <row r="626" spans="3:9" x14ac:dyDescent="0.3">
      <c r="C626" s="148" t="s">
        <v>1424</v>
      </c>
      <c r="D626" s="148" t="s">
        <v>480</v>
      </c>
      <c r="E626" s="148">
        <v>725</v>
      </c>
      <c r="F626" s="148" t="s">
        <v>1425</v>
      </c>
      <c r="G626" s="148">
        <v>1829</v>
      </c>
      <c r="H626" s="148">
        <v>1797</v>
      </c>
      <c r="I626" s="189" t="str">
        <f t="shared" si="86"/>
        <v>490ba10f</v>
      </c>
    </row>
    <row r="627" spans="3:9" x14ac:dyDescent="0.3">
      <c r="C627" s="148" t="s">
        <v>1426</v>
      </c>
      <c r="D627" s="148" t="s">
        <v>474</v>
      </c>
      <c r="E627" s="148">
        <v>664</v>
      </c>
      <c r="F627" s="148" t="s">
        <v>1427</v>
      </c>
      <c r="G627" s="148">
        <v>1563</v>
      </c>
      <c r="H627" s="148">
        <v>1270</v>
      </c>
      <c r="I627" s="189" t="str">
        <f t="shared" si="86"/>
        <v>490be10e</v>
      </c>
    </row>
    <row r="628" spans="3:9" x14ac:dyDescent="0.3">
      <c r="C628" s="148" t="s">
        <v>1428</v>
      </c>
      <c r="D628" s="148" t="s">
        <v>472</v>
      </c>
      <c r="E628" s="148">
        <v>587</v>
      </c>
      <c r="F628" s="148" t="s">
        <v>1429</v>
      </c>
      <c r="G628" s="148">
        <v>1575</v>
      </c>
      <c r="H628" s="148">
        <v>1467</v>
      </c>
      <c r="I628" s="189" t="str">
        <f t="shared" si="86"/>
        <v>490be10c</v>
      </c>
    </row>
    <row r="629" spans="3:9" x14ac:dyDescent="0.3">
      <c r="C629" s="148" t="s">
        <v>1430</v>
      </c>
      <c r="D629" s="148" t="s">
        <v>482</v>
      </c>
      <c r="E629" s="148">
        <v>763</v>
      </c>
      <c r="F629" s="148" t="s">
        <v>1431</v>
      </c>
      <c r="G629" s="148">
        <v>1702</v>
      </c>
      <c r="H629" s="148">
        <v>1592</v>
      </c>
      <c r="I629" s="189" t="str">
        <f t="shared" si="86"/>
        <v>490ba10h</v>
      </c>
    </row>
    <row r="630" spans="3:9" x14ac:dyDescent="0.3">
      <c r="C630" s="148" t="s">
        <v>1432</v>
      </c>
      <c r="D630" s="148" t="s">
        <v>478</v>
      </c>
      <c r="E630" s="148">
        <v>694</v>
      </c>
      <c r="F630" s="148" t="s">
        <v>1433</v>
      </c>
      <c r="G630" s="148">
        <v>1780</v>
      </c>
      <c r="H630" s="148">
        <v>1731</v>
      </c>
      <c r="I630" s="189" t="str">
        <f t="shared" si="86"/>
        <v>490ba10d</v>
      </c>
    </row>
    <row r="631" spans="3:9" x14ac:dyDescent="0.3">
      <c r="C631" s="148" t="s">
        <v>1434</v>
      </c>
      <c r="D631" s="148" t="s">
        <v>475</v>
      </c>
      <c r="E631" s="148">
        <v>593</v>
      </c>
      <c r="F631" s="148" t="s">
        <v>1435</v>
      </c>
      <c r="G631" s="148">
        <v>1462</v>
      </c>
      <c r="H631" s="148">
        <v>1383</v>
      </c>
      <c r="I631" s="189" t="str">
        <f t="shared" si="86"/>
        <v>490ba10a</v>
      </c>
    </row>
    <row r="632" spans="3:9" x14ac:dyDescent="0.3">
      <c r="C632" s="148" t="s">
        <v>1436</v>
      </c>
      <c r="D632" s="148" t="s">
        <v>473</v>
      </c>
      <c r="E632" s="148">
        <v>618</v>
      </c>
      <c r="F632" s="148" t="s">
        <v>1437</v>
      </c>
      <c r="G632" s="148">
        <v>1639</v>
      </c>
      <c r="H632" s="148">
        <v>1312</v>
      </c>
      <c r="I632" s="189" t="str">
        <f t="shared" si="86"/>
        <v>490be10d</v>
      </c>
    </row>
    <row r="633" spans="3:9" x14ac:dyDescent="0.3">
      <c r="C633" s="148" t="s">
        <v>1438</v>
      </c>
      <c r="D633" s="148" t="s">
        <v>470</v>
      </c>
      <c r="E633" s="148">
        <v>546</v>
      </c>
      <c r="F633" s="148" t="s">
        <v>1439</v>
      </c>
      <c r="G633" s="148">
        <v>1362</v>
      </c>
      <c r="H633" s="148">
        <v>1399</v>
      </c>
      <c r="I633" s="189" t="str">
        <f t="shared" si="86"/>
        <v>490be10a</v>
      </c>
    </row>
    <row r="634" spans="3:9" x14ac:dyDescent="0.3">
      <c r="C634" s="148" t="s">
        <v>1440</v>
      </c>
      <c r="D634" s="148" t="s">
        <v>477</v>
      </c>
      <c r="E634" s="148">
        <v>678</v>
      </c>
      <c r="F634" s="148" t="s">
        <v>1441</v>
      </c>
      <c r="G634" s="148">
        <v>1768</v>
      </c>
      <c r="H634" s="148">
        <v>1339</v>
      </c>
      <c r="I634" s="189" t="str">
        <f t="shared" si="86"/>
        <v>490ba10c</v>
      </c>
    </row>
    <row r="635" spans="3:9" x14ac:dyDescent="0.3">
      <c r="C635" s="148" t="s">
        <v>1442</v>
      </c>
      <c r="D635" s="148" t="s">
        <v>476</v>
      </c>
      <c r="E635" s="148">
        <v>657</v>
      </c>
      <c r="F635" s="148" t="s">
        <v>514</v>
      </c>
      <c r="G635" s="148">
        <v>1410</v>
      </c>
      <c r="H635" s="148">
        <v>0</v>
      </c>
      <c r="I635" s="189" t="str">
        <f t="shared" si="86"/>
        <v/>
      </c>
    </row>
    <row r="636" spans="3:9" x14ac:dyDescent="0.3">
      <c r="C636" s="148" t="s">
        <v>1443</v>
      </c>
      <c r="D636" s="148" t="s">
        <v>487</v>
      </c>
      <c r="E636" s="148">
        <v>1029</v>
      </c>
      <c r="F636" s="148" t="s">
        <v>1444</v>
      </c>
      <c r="G636" s="148">
        <v>2642</v>
      </c>
      <c r="H636" s="148">
        <v>2122</v>
      </c>
      <c r="I636" s="189" t="str">
        <f t="shared" si="86"/>
        <v>490bb20a</v>
      </c>
    </row>
    <row r="637" spans="3:9" x14ac:dyDescent="0.3">
      <c r="C637" s="148" t="s">
        <v>1445</v>
      </c>
      <c r="D637" s="148" t="s">
        <v>489</v>
      </c>
      <c r="E637" s="148">
        <v>1078</v>
      </c>
      <c r="F637" s="148" t="s">
        <v>1446</v>
      </c>
      <c r="G637" s="148">
        <v>2410</v>
      </c>
      <c r="H637" s="148">
        <v>2079</v>
      </c>
      <c r="I637" s="189" t="str">
        <f t="shared" si="86"/>
        <v>490bb20c</v>
      </c>
    </row>
    <row r="638" spans="3:9" x14ac:dyDescent="0.3">
      <c r="C638" s="148" t="s">
        <v>1447</v>
      </c>
      <c r="D638" s="148" t="s">
        <v>487</v>
      </c>
      <c r="E638" s="148">
        <v>1029</v>
      </c>
      <c r="F638" s="148" t="s">
        <v>1448</v>
      </c>
      <c r="G638" s="148">
        <v>2652</v>
      </c>
      <c r="H638" s="148">
        <v>2234</v>
      </c>
      <c r="I638" s="189" t="str">
        <f t="shared" si="86"/>
        <v>490bb20a</v>
      </c>
    </row>
    <row r="639" spans="3:9" x14ac:dyDescent="0.3">
      <c r="C639" s="148" t="s">
        <v>1449</v>
      </c>
      <c r="D639" s="148" t="s">
        <v>489</v>
      </c>
      <c r="E639" s="148">
        <v>1078</v>
      </c>
      <c r="F639" s="148" t="s">
        <v>1450</v>
      </c>
      <c r="G639" s="148">
        <v>2420</v>
      </c>
      <c r="H639" s="148">
        <v>2057</v>
      </c>
      <c r="I639" s="189" t="str">
        <f t="shared" si="86"/>
        <v>490bb20c</v>
      </c>
    </row>
    <row r="640" spans="3:9" x14ac:dyDescent="0.3">
      <c r="C640" s="148" t="s">
        <v>1451</v>
      </c>
      <c r="D640" s="148" t="s">
        <v>477</v>
      </c>
      <c r="E640" s="148">
        <v>678</v>
      </c>
      <c r="F640" s="148" t="s">
        <v>1452</v>
      </c>
      <c r="G640" s="148">
        <v>1778</v>
      </c>
      <c r="H640" s="148">
        <v>1730</v>
      </c>
      <c r="I640" s="189" t="str">
        <f t="shared" si="86"/>
        <v>490ba10c</v>
      </c>
    </row>
    <row r="641" spans="3:9" x14ac:dyDescent="0.3">
      <c r="C641" s="148" t="s">
        <v>1453</v>
      </c>
      <c r="D641" s="148" t="s">
        <v>484</v>
      </c>
      <c r="E641" s="148">
        <v>785</v>
      </c>
      <c r="F641" s="148" t="s">
        <v>1454</v>
      </c>
      <c r="G641" s="148">
        <v>1772</v>
      </c>
      <c r="H641" s="148">
        <v>1236</v>
      </c>
      <c r="I641" s="189" t="str">
        <f t="shared" si="86"/>
        <v>490ba10j</v>
      </c>
    </row>
    <row r="642" spans="3:9" x14ac:dyDescent="0.3">
      <c r="C642" s="148" t="s">
        <v>1455</v>
      </c>
      <c r="D642" s="148" t="s">
        <v>480</v>
      </c>
      <c r="E642" s="148">
        <v>725</v>
      </c>
      <c r="F642" s="148" t="s">
        <v>1456</v>
      </c>
      <c r="G642" s="148">
        <v>1839</v>
      </c>
      <c r="H642" s="148">
        <v>1427</v>
      </c>
      <c r="I642" s="189" t="str">
        <f t="shared" si="86"/>
        <v>490ba10f</v>
      </c>
    </row>
    <row r="643" spans="3:9" x14ac:dyDescent="0.3">
      <c r="C643" s="148" t="s">
        <v>1457</v>
      </c>
      <c r="D643" s="148" t="s">
        <v>474</v>
      </c>
      <c r="E643" s="148">
        <v>664</v>
      </c>
      <c r="F643" s="148" t="s">
        <v>1458</v>
      </c>
      <c r="G643" s="148">
        <v>1573</v>
      </c>
      <c r="H643" s="148">
        <v>1182</v>
      </c>
      <c r="I643" s="189" t="str">
        <f t="shared" si="86"/>
        <v>490be10e</v>
      </c>
    </row>
    <row r="644" spans="3:9" x14ac:dyDescent="0.3">
      <c r="C644" s="148" t="s">
        <v>1459</v>
      </c>
      <c r="D644" s="148" t="s">
        <v>472</v>
      </c>
      <c r="E644" s="148">
        <v>587</v>
      </c>
      <c r="F644" s="148" t="s">
        <v>1460</v>
      </c>
      <c r="G644" s="148">
        <v>1585</v>
      </c>
      <c r="H644" s="148">
        <v>1050</v>
      </c>
      <c r="I644" s="189" t="str">
        <f t="shared" si="86"/>
        <v>490be10c</v>
      </c>
    </row>
    <row r="645" spans="3:9" x14ac:dyDescent="0.3">
      <c r="C645" s="148" t="s">
        <v>1461</v>
      </c>
      <c r="D645" s="148" t="s">
        <v>482</v>
      </c>
      <c r="E645" s="148">
        <v>763</v>
      </c>
      <c r="F645" s="148" t="s">
        <v>1462</v>
      </c>
      <c r="G645" s="148">
        <v>1712</v>
      </c>
      <c r="H645" s="148">
        <v>1712</v>
      </c>
      <c r="I645" s="189" t="str">
        <f t="shared" si="86"/>
        <v>490ba10h</v>
      </c>
    </row>
    <row r="646" spans="3:9" x14ac:dyDescent="0.3">
      <c r="C646" s="148" t="s">
        <v>1463</v>
      </c>
      <c r="D646" s="148" t="s">
        <v>478</v>
      </c>
      <c r="E646" s="148">
        <v>694</v>
      </c>
      <c r="F646" s="148" t="s">
        <v>1464</v>
      </c>
      <c r="G646" s="148">
        <v>1790</v>
      </c>
      <c r="H646" s="148">
        <v>1705</v>
      </c>
      <c r="I646" s="189" t="str">
        <f t="shared" si="86"/>
        <v>490ba10d</v>
      </c>
    </row>
    <row r="647" spans="3:9" x14ac:dyDescent="0.3">
      <c r="C647" s="148" t="s">
        <v>1465</v>
      </c>
      <c r="D647" s="148" t="s">
        <v>475</v>
      </c>
      <c r="E647" s="148">
        <v>593</v>
      </c>
      <c r="F647" s="148" t="s">
        <v>1466</v>
      </c>
      <c r="G647" s="148">
        <v>1472</v>
      </c>
      <c r="H647" s="148">
        <v>1190</v>
      </c>
      <c r="I647" s="189" t="str">
        <f t="shared" si="86"/>
        <v>490ba10a</v>
      </c>
    </row>
    <row r="648" spans="3:9" x14ac:dyDescent="0.3">
      <c r="C648" s="148" t="s">
        <v>1467</v>
      </c>
      <c r="D648" s="148" t="s">
        <v>473</v>
      </c>
      <c r="E648" s="148">
        <v>618</v>
      </c>
      <c r="F648" s="148" t="s">
        <v>1468</v>
      </c>
      <c r="G648" s="148">
        <v>1649</v>
      </c>
      <c r="H648" s="148">
        <v>1290</v>
      </c>
      <c r="I648" s="189" t="str">
        <f t="shared" si="86"/>
        <v>490be10d</v>
      </c>
    </row>
    <row r="649" spans="3:9" x14ac:dyDescent="0.3">
      <c r="C649" s="148" t="s">
        <v>1469</v>
      </c>
      <c r="D649" s="148" t="s">
        <v>470</v>
      </c>
      <c r="E649" s="148">
        <v>546</v>
      </c>
      <c r="F649" s="148" t="s">
        <v>1470</v>
      </c>
      <c r="G649" s="148">
        <v>1372</v>
      </c>
      <c r="H649" s="148">
        <v>1441</v>
      </c>
      <c r="I649" s="189" t="str">
        <f t="shared" si="86"/>
        <v>490be10a</v>
      </c>
    </row>
    <row r="650" spans="3:9" x14ac:dyDescent="0.3">
      <c r="C650" s="148" t="s">
        <v>1471</v>
      </c>
      <c r="D650" s="148" t="s">
        <v>477</v>
      </c>
      <c r="E650" s="148">
        <v>678</v>
      </c>
      <c r="F650" s="148" t="s">
        <v>1472</v>
      </c>
      <c r="G650" s="148">
        <v>1778</v>
      </c>
      <c r="H650" s="148">
        <v>1349</v>
      </c>
      <c r="I650" s="189" t="str">
        <f t="shared" si="86"/>
        <v>490ba10c</v>
      </c>
    </row>
    <row r="651" spans="3:9" x14ac:dyDescent="0.3">
      <c r="C651" s="148" t="s">
        <v>1473</v>
      </c>
      <c r="D651" s="148" t="s">
        <v>476</v>
      </c>
      <c r="E651" s="148">
        <v>657</v>
      </c>
      <c r="F651" s="148" t="s">
        <v>514</v>
      </c>
      <c r="G651" s="148">
        <v>1510</v>
      </c>
      <c r="H651" s="148">
        <v>0</v>
      </c>
      <c r="I651" s="189" t="str">
        <f t="shared" si="86"/>
        <v/>
      </c>
    </row>
    <row r="652" spans="3:9" x14ac:dyDescent="0.3">
      <c r="C652" s="148" t="s">
        <v>1474</v>
      </c>
      <c r="D652" s="148" t="s">
        <v>487</v>
      </c>
      <c r="E652" s="148">
        <v>1029</v>
      </c>
      <c r="F652" s="148" t="s">
        <v>1475</v>
      </c>
      <c r="G652" s="148">
        <v>2652</v>
      </c>
      <c r="H652" s="148">
        <v>2066</v>
      </c>
      <c r="I652" s="189" t="str">
        <f t="shared" ref="I652:I715" si="87">IF(H652=0,"",D652)</f>
        <v>490bb20a</v>
      </c>
    </row>
    <row r="653" spans="3:9" x14ac:dyDescent="0.3">
      <c r="C653" s="148" t="s">
        <v>1476</v>
      </c>
      <c r="D653" s="148" t="s">
        <v>489</v>
      </c>
      <c r="E653" s="148">
        <v>1078</v>
      </c>
      <c r="F653" s="148" t="s">
        <v>1477</v>
      </c>
      <c r="G653" s="148">
        <v>2420</v>
      </c>
      <c r="H653" s="148">
        <v>1765</v>
      </c>
      <c r="I653" s="189" t="str">
        <f t="shared" si="87"/>
        <v>490bb20c</v>
      </c>
    </row>
    <row r="654" spans="3:9" x14ac:dyDescent="0.3">
      <c r="C654" s="148" t="s">
        <v>1478</v>
      </c>
      <c r="D654" s="148" t="s">
        <v>476</v>
      </c>
      <c r="E654" s="148">
        <v>657</v>
      </c>
      <c r="F654" s="148" t="s">
        <v>514</v>
      </c>
      <c r="G654" s="148">
        <v>1540</v>
      </c>
      <c r="H654" s="148">
        <v>0</v>
      </c>
      <c r="I654" s="189" t="str">
        <f t="shared" si="87"/>
        <v/>
      </c>
    </row>
    <row r="655" spans="3:9" x14ac:dyDescent="0.3">
      <c r="C655" s="148" t="s">
        <v>1479</v>
      </c>
      <c r="D655" s="148" t="s">
        <v>489</v>
      </c>
      <c r="E655" s="148">
        <v>1078</v>
      </c>
      <c r="F655" s="148" t="s">
        <v>1480</v>
      </c>
      <c r="G655" s="148">
        <v>2430</v>
      </c>
      <c r="H655" s="148">
        <v>1895</v>
      </c>
      <c r="I655" s="189" t="str">
        <f t="shared" si="87"/>
        <v>490bb20c</v>
      </c>
    </row>
    <row r="656" spans="3:9" x14ac:dyDescent="0.3">
      <c r="C656" s="148" t="s">
        <v>1481</v>
      </c>
      <c r="D656" s="148" t="s">
        <v>477</v>
      </c>
      <c r="E656" s="148">
        <v>678</v>
      </c>
      <c r="F656" s="148" t="s">
        <v>1482</v>
      </c>
      <c r="G656" s="148">
        <v>1813</v>
      </c>
      <c r="H656" s="148">
        <v>1528</v>
      </c>
      <c r="I656" s="189" t="str">
        <f t="shared" si="87"/>
        <v>490ba10c</v>
      </c>
    </row>
    <row r="657" spans="3:9" x14ac:dyDescent="0.3">
      <c r="C657" s="148" t="s">
        <v>1483</v>
      </c>
      <c r="D657" s="148" t="s">
        <v>484</v>
      </c>
      <c r="E657" s="148">
        <v>785</v>
      </c>
      <c r="F657" s="148" t="s">
        <v>1484</v>
      </c>
      <c r="G657" s="148">
        <v>1782</v>
      </c>
      <c r="H657" s="148">
        <v>1272</v>
      </c>
      <c r="I657" s="189" t="str">
        <f t="shared" si="87"/>
        <v>490ba10j</v>
      </c>
    </row>
    <row r="658" spans="3:9" x14ac:dyDescent="0.3">
      <c r="C658" s="148" t="s">
        <v>1485</v>
      </c>
      <c r="D658" s="148" t="s">
        <v>476</v>
      </c>
      <c r="E658" s="148">
        <v>657</v>
      </c>
      <c r="F658" s="148" t="s">
        <v>514</v>
      </c>
      <c r="G658" s="148">
        <v>1550</v>
      </c>
      <c r="H658" s="148">
        <v>0</v>
      </c>
      <c r="I658" s="189" t="str">
        <f t="shared" si="87"/>
        <v/>
      </c>
    </row>
    <row r="659" spans="3:9" x14ac:dyDescent="0.3">
      <c r="C659" s="148" t="s">
        <v>1486</v>
      </c>
      <c r="D659" s="148" t="s">
        <v>474</v>
      </c>
      <c r="E659" s="148">
        <v>664</v>
      </c>
      <c r="F659" s="148" t="s">
        <v>1487</v>
      </c>
      <c r="G659" s="148">
        <v>1583</v>
      </c>
      <c r="H659" s="148">
        <v>1480</v>
      </c>
      <c r="I659" s="189" t="str">
        <f t="shared" si="87"/>
        <v>490be10e</v>
      </c>
    </row>
    <row r="660" spans="3:9" x14ac:dyDescent="0.3">
      <c r="C660" s="148" t="s">
        <v>1488</v>
      </c>
      <c r="D660" s="148" t="s">
        <v>472</v>
      </c>
      <c r="E660" s="148">
        <v>587</v>
      </c>
      <c r="F660" s="148" t="s">
        <v>1489</v>
      </c>
      <c r="G660" s="148">
        <v>1620</v>
      </c>
      <c r="H660" s="148">
        <v>1314</v>
      </c>
      <c r="I660" s="189" t="str">
        <f t="shared" si="87"/>
        <v>490be10c</v>
      </c>
    </row>
    <row r="661" spans="3:9" x14ac:dyDescent="0.3">
      <c r="C661" s="148" t="s">
        <v>1490</v>
      </c>
      <c r="D661" s="148" t="s">
        <v>482</v>
      </c>
      <c r="E661" s="148">
        <v>763</v>
      </c>
      <c r="F661" s="148" t="s">
        <v>1491</v>
      </c>
      <c r="G661" s="148">
        <v>1722</v>
      </c>
      <c r="H661" s="148">
        <v>1334</v>
      </c>
      <c r="I661" s="189" t="str">
        <f t="shared" si="87"/>
        <v>490ba10h</v>
      </c>
    </row>
    <row r="662" spans="3:9" x14ac:dyDescent="0.3">
      <c r="C662" s="148" t="s">
        <v>1492</v>
      </c>
      <c r="D662" s="148" t="s">
        <v>478</v>
      </c>
      <c r="E662" s="148">
        <v>694</v>
      </c>
      <c r="F662" s="148" t="s">
        <v>1493</v>
      </c>
      <c r="G662" s="148">
        <v>1825</v>
      </c>
      <c r="H662" s="148">
        <v>1447</v>
      </c>
      <c r="I662" s="189" t="str">
        <f t="shared" si="87"/>
        <v>490ba10d</v>
      </c>
    </row>
    <row r="663" spans="3:9" x14ac:dyDescent="0.3">
      <c r="C663" s="148" t="s">
        <v>1494</v>
      </c>
      <c r="D663" s="148" t="s">
        <v>475</v>
      </c>
      <c r="E663" s="148">
        <v>593</v>
      </c>
      <c r="F663" s="148" t="s">
        <v>1495</v>
      </c>
      <c r="G663" s="148">
        <v>1482</v>
      </c>
      <c r="H663" s="148">
        <v>1332</v>
      </c>
      <c r="I663" s="189" t="str">
        <f t="shared" si="87"/>
        <v>490ba10a</v>
      </c>
    </row>
    <row r="664" spans="3:9" x14ac:dyDescent="0.3">
      <c r="C664" s="148" t="s">
        <v>1496</v>
      </c>
      <c r="D664" s="148" t="s">
        <v>473</v>
      </c>
      <c r="E664" s="148">
        <v>618</v>
      </c>
      <c r="F664" s="148" t="s">
        <v>1497</v>
      </c>
      <c r="G664" s="148">
        <v>1684</v>
      </c>
      <c r="H664" s="148">
        <v>955</v>
      </c>
      <c r="I664" s="189" t="str">
        <f t="shared" si="87"/>
        <v>490be10d</v>
      </c>
    </row>
    <row r="665" spans="3:9" x14ac:dyDescent="0.3">
      <c r="C665" s="148" t="s">
        <v>1498</v>
      </c>
      <c r="D665" s="148" t="s">
        <v>470</v>
      </c>
      <c r="E665" s="148">
        <v>546</v>
      </c>
      <c r="F665" s="148" t="s">
        <v>1499</v>
      </c>
      <c r="G665" s="148">
        <v>1382</v>
      </c>
      <c r="H665" s="148">
        <v>1086</v>
      </c>
      <c r="I665" s="189" t="str">
        <f t="shared" si="87"/>
        <v>490be10a</v>
      </c>
    </row>
    <row r="666" spans="3:9" x14ac:dyDescent="0.3">
      <c r="C666" s="148" t="s">
        <v>1500</v>
      </c>
      <c r="D666" s="148" t="s">
        <v>476</v>
      </c>
      <c r="E666" s="148">
        <v>657</v>
      </c>
      <c r="F666" s="148" t="s">
        <v>514</v>
      </c>
      <c r="G666" s="148">
        <v>1610</v>
      </c>
      <c r="H666" s="148">
        <v>0</v>
      </c>
      <c r="I666" s="189" t="str">
        <f t="shared" si="87"/>
        <v/>
      </c>
    </row>
    <row r="667" spans="3:9" x14ac:dyDescent="0.3">
      <c r="C667" s="148" t="s">
        <v>1501</v>
      </c>
      <c r="D667" s="148" t="s">
        <v>476</v>
      </c>
      <c r="E667" s="148">
        <v>657</v>
      </c>
      <c r="F667" s="148" t="s">
        <v>1502</v>
      </c>
      <c r="G667" s="148">
        <v>1560</v>
      </c>
      <c r="H667" s="148">
        <v>1332</v>
      </c>
      <c r="I667" s="189" t="str">
        <f t="shared" si="87"/>
        <v>490ba10b</v>
      </c>
    </row>
    <row r="668" spans="3:9" x14ac:dyDescent="0.3">
      <c r="C668" s="148" t="s">
        <v>1503</v>
      </c>
      <c r="D668" s="148" t="s">
        <v>487</v>
      </c>
      <c r="E668" s="148">
        <v>1029</v>
      </c>
      <c r="F668" s="148" t="s">
        <v>1504</v>
      </c>
      <c r="G668" s="148">
        <v>2687</v>
      </c>
      <c r="H668" s="148">
        <v>1806</v>
      </c>
      <c r="I668" s="189" t="str">
        <f t="shared" si="87"/>
        <v>490bb20a</v>
      </c>
    </row>
    <row r="669" spans="3:9" x14ac:dyDescent="0.3">
      <c r="C669" s="148" t="s">
        <v>1505</v>
      </c>
      <c r="D669" s="148" t="s">
        <v>489</v>
      </c>
      <c r="E669" s="148">
        <v>1078</v>
      </c>
      <c r="F669" s="148" t="s">
        <v>1506</v>
      </c>
      <c r="G669" s="148">
        <v>2430</v>
      </c>
      <c r="H669" s="148">
        <v>1903</v>
      </c>
      <c r="I669" s="189" t="str">
        <f t="shared" si="87"/>
        <v>490bb20c</v>
      </c>
    </row>
    <row r="670" spans="3:9" x14ac:dyDescent="0.3">
      <c r="C670" s="148" t="s">
        <v>1507</v>
      </c>
      <c r="D670" s="148" t="s">
        <v>487</v>
      </c>
      <c r="E670" s="148">
        <v>1029</v>
      </c>
      <c r="F670" s="148" t="s">
        <v>1508</v>
      </c>
      <c r="G670" s="148">
        <v>2697</v>
      </c>
      <c r="H670" s="148">
        <v>2149</v>
      </c>
      <c r="I670" s="189" t="str">
        <f t="shared" si="87"/>
        <v>490bb20a</v>
      </c>
    </row>
    <row r="671" spans="3:9" x14ac:dyDescent="0.3">
      <c r="C671" s="148" t="s">
        <v>1509</v>
      </c>
      <c r="D671" s="148" t="s">
        <v>489</v>
      </c>
      <c r="E671" s="148">
        <v>1078</v>
      </c>
      <c r="F671" s="148" t="s">
        <v>1510</v>
      </c>
      <c r="G671" s="148">
        <v>2440</v>
      </c>
      <c r="H671" s="148">
        <v>2202</v>
      </c>
      <c r="I671" s="189" t="str">
        <f t="shared" si="87"/>
        <v>490bb20c</v>
      </c>
    </row>
    <row r="672" spans="3:9" x14ac:dyDescent="0.3">
      <c r="C672" s="148" t="s">
        <v>1511</v>
      </c>
      <c r="D672" s="148" t="s">
        <v>477</v>
      </c>
      <c r="E672" s="148">
        <v>678</v>
      </c>
      <c r="F672" s="148" t="s">
        <v>1512</v>
      </c>
      <c r="G672" s="148">
        <v>1823</v>
      </c>
      <c r="H672" s="148">
        <v>1462</v>
      </c>
      <c r="I672" s="189" t="str">
        <f t="shared" si="87"/>
        <v>490ba10c</v>
      </c>
    </row>
    <row r="673" spans="3:9" x14ac:dyDescent="0.3">
      <c r="C673" s="148" t="s">
        <v>1513</v>
      </c>
      <c r="D673" s="148" t="s">
        <v>484</v>
      </c>
      <c r="E673" s="148">
        <v>785</v>
      </c>
      <c r="F673" s="148" t="s">
        <v>1514</v>
      </c>
      <c r="G673" s="148">
        <v>1792</v>
      </c>
      <c r="H673" s="148">
        <v>1739</v>
      </c>
      <c r="I673" s="189" t="str">
        <f t="shared" si="87"/>
        <v>490ba10j</v>
      </c>
    </row>
    <row r="674" spans="3:9" x14ac:dyDescent="0.3">
      <c r="C674" s="148" t="s">
        <v>1515</v>
      </c>
      <c r="D674" s="148" t="s">
        <v>480</v>
      </c>
      <c r="E674" s="148">
        <v>725</v>
      </c>
      <c r="F674" s="148" t="s">
        <v>1516</v>
      </c>
      <c r="G674" s="148">
        <v>1884</v>
      </c>
      <c r="H674" s="148">
        <v>1945</v>
      </c>
      <c r="I674" s="189" t="str">
        <f t="shared" si="87"/>
        <v>490ba10f</v>
      </c>
    </row>
    <row r="675" spans="3:9" x14ac:dyDescent="0.3">
      <c r="C675" s="148" t="s">
        <v>1517</v>
      </c>
      <c r="D675" s="148" t="s">
        <v>474</v>
      </c>
      <c r="E675" s="148">
        <v>664</v>
      </c>
      <c r="F675" s="148" t="s">
        <v>1518</v>
      </c>
      <c r="G675" s="148">
        <v>1593</v>
      </c>
      <c r="H675" s="148">
        <v>1252</v>
      </c>
      <c r="I675" s="189" t="str">
        <f t="shared" si="87"/>
        <v>490be10e</v>
      </c>
    </row>
    <row r="676" spans="3:9" x14ac:dyDescent="0.3">
      <c r="C676" s="148" t="s">
        <v>1519</v>
      </c>
      <c r="D676" s="148" t="s">
        <v>472</v>
      </c>
      <c r="E676" s="148">
        <v>587</v>
      </c>
      <c r="F676" s="148" t="s">
        <v>1520</v>
      </c>
      <c r="G676" s="148">
        <v>1630</v>
      </c>
      <c r="H676" s="148">
        <v>1337</v>
      </c>
      <c r="I676" s="189" t="str">
        <f t="shared" si="87"/>
        <v>490be10c</v>
      </c>
    </row>
    <row r="677" spans="3:9" x14ac:dyDescent="0.3">
      <c r="C677" s="148" t="s">
        <v>1521</v>
      </c>
      <c r="D677" s="148" t="s">
        <v>482</v>
      </c>
      <c r="E677" s="148">
        <v>763</v>
      </c>
      <c r="F677" s="148" t="s">
        <v>1522</v>
      </c>
      <c r="G677" s="148">
        <v>1732</v>
      </c>
      <c r="H677" s="148">
        <v>1681</v>
      </c>
      <c r="I677" s="189" t="str">
        <f t="shared" si="87"/>
        <v>490ba10h</v>
      </c>
    </row>
    <row r="678" spans="3:9" x14ac:dyDescent="0.3">
      <c r="C678" s="148" t="s">
        <v>1523</v>
      </c>
      <c r="D678" s="148" t="s">
        <v>478</v>
      </c>
      <c r="E678" s="148">
        <v>694</v>
      </c>
      <c r="F678" s="148" t="s">
        <v>1524</v>
      </c>
      <c r="G678" s="148">
        <v>1835</v>
      </c>
      <c r="H678" s="148">
        <v>1730</v>
      </c>
      <c r="I678" s="189" t="str">
        <f t="shared" si="87"/>
        <v>490ba10d</v>
      </c>
    </row>
    <row r="679" spans="3:9" x14ac:dyDescent="0.3">
      <c r="C679" s="148" t="s">
        <v>1525</v>
      </c>
      <c r="D679" s="148" t="s">
        <v>475</v>
      </c>
      <c r="E679" s="148">
        <v>593</v>
      </c>
      <c r="F679" s="148" t="s">
        <v>1526</v>
      </c>
      <c r="G679" s="148">
        <v>1492</v>
      </c>
      <c r="H679" s="148">
        <v>1630</v>
      </c>
      <c r="I679" s="189" t="str">
        <f t="shared" si="87"/>
        <v>490ba10a</v>
      </c>
    </row>
    <row r="680" spans="3:9" x14ac:dyDescent="0.3">
      <c r="C680" s="148" t="s">
        <v>1527</v>
      </c>
      <c r="D680" s="148" t="s">
        <v>473</v>
      </c>
      <c r="E680" s="148">
        <v>618</v>
      </c>
      <c r="F680" s="148" t="s">
        <v>1528</v>
      </c>
      <c r="G680" s="148">
        <v>1694</v>
      </c>
      <c r="H680" s="148">
        <v>1375</v>
      </c>
      <c r="I680" s="189" t="str">
        <f t="shared" si="87"/>
        <v>490be10d</v>
      </c>
    </row>
    <row r="681" spans="3:9" x14ac:dyDescent="0.3">
      <c r="C681" s="148" t="s">
        <v>1529</v>
      </c>
      <c r="D681" s="148" t="s">
        <v>470</v>
      </c>
      <c r="E681" s="148">
        <v>546</v>
      </c>
      <c r="F681" s="148" t="s">
        <v>1530</v>
      </c>
      <c r="G681" s="148">
        <v>1392</v>
      </c>
      <c r="H681" s="148">
        <v>1412</v>
      </c>
      <c r="I681" s="189" t="str">
        <f t="shared" si="87"/>
        <v>490be10a</v>
      </c>
    </row>
    <row r="682" spans="3:9" x14ac:dyDescent="0.3">
      <c r="C682" s="148" t="s">
        <v>1531</v>
      </c>
      <c r="D682" s="148" t="s">
        <v>477</v>
      </c>
      <c r="E682" s="148">
        <v>678</v>
      </c>
      <c r="F682" s="148" t="s">
        <v>1532</v>
      </c>
      <c r="G682" s="148">
        <v>1823</v>
      </c>
      <c r="H682" s="148">
        <v>1437</v>
      </c>
      <c r="I682" s="189" t="str">
        <f t="shared" si="87"/>
        <v>490ba10c</v>
      </c>
    </row>
    <row r="683" spans="3:9" x14ac:dyDescent="0.3">
      <c r="C683" s="148" t="s">
        <v>1533</v>
      </c>
      <c r="D683" s="148" t="s">
        <v>476</v>
      </c>
      <c r="E683" s="148">
        <v>657</v>
      </c>
      <c r="F683" s="148" t="s">
        <v>1534</v>
      </c>
      <c r="G683" s="148">
        <v>1570</v>
      </c>
      <c r="H683" s="148">
        <v>1294</v>
      </c>
      <c r="I683" s="189" t="str">
        <f t="shared" si="87"/>
        <v>490ba10b</v>
      </c>
    </row>
    <row r="684" spans="3:9" x14ac:dyDescent="0.3">
      <c r="C684" s="148" t="s">
        <v>1535</v>
      </c>
      <c r="D684" s="148" t="s">
        <v>487</v>
      </c>
      <c r="E684" s="148">
        <v>1029</v>
      </c>
      <c r="F684" s="148" t="s">
        <v>1536</v>
      </c>
      <c r="G684" s="148">
        <v>2697</v>
      </c>
      <c r="H684" s="148">
        <v>2201</v>
      </c>
      <c r="I684" s="189" t="str">
        <f t="shared" si="87"/>
        <v>490bb20a</v>
      </c>
    </row>
    <row r="685" spans="3:9" x14ac:dyDescent="0.3">
      <c r="C685" s="148" t="s">
        <v>1537</v>
      </c>
      <c r="D685" s="148" t="s">
        <v>489</v>
      </c>
      <c r="E685" s="148">
        <v>1078</v>
      </c>
      <c r="F685" s="148" t="s">
        <v>1538</v>
      </c>
      <c r="G685" s="148">
        <v>2440</v>
      </c>
      <c r="H685" s="148">
        <v>2186</v>
      </c>
      <c r="I685" s="189" t="str">
        <f t="shared" si="87"/>
        <v>490bb20c</v>
      </c>
    </row>
    <row r="686" spans="3:9" x14ac:dyDescent="0.3">
      <c r="C686" s="148" t="s">
        <v>1539</v>
      </c>
      <c r="D686" s="148" t="s">
        <v>422</v>
      </c>
      <c r="E686" s="148">
        <v>618</v>
      </c>
      <c r="F686" s="148" t="s">
        <v>514</v>
      </c>
      <c r="G686" s="148">
        <v>1438</v>
      </c>
      <c r="H686" s="148">
        <v>0</v>
      </c>
      <c r="I686" s="189" t="str">
        <f t="shared" si="87"/>
        <v/>
      </c>
    </row>
    <row r="687" spans="3:9" x14ac:dyDescent="0.3">
      <c r="C687" s="148" t="s">
        <v>1540</v>
      </c>
      <c r="D687" s="148" t="s">
        <v>422</v>
      </c>
      <c r="E687" s="148">
        <v>618</v>
      </c>
      <c r="F687" s="148" t="s">
        <v>514</v>
      </c>
      <c r="G687" s="148">
        <v>1528</v>
      </c>
      <c r="H687" s="148">
        <v>0</v>
      </c>
      <c r="I687" s="189" t="str">
        <f t="shared" si="87"/>
        <v/>
      </c>
    </row>
    <row r="688" spans="3:9" x14ac:dyDescent="0.3">
      <c r="C688" s="148" t="s">
        <v>1541</v>
      </c>
      <c r="D688" s="148" t="s">
        <v>477</v>
      </c>
      <c r="E688" s="148">
        <v>678</v>
      </c>
      <c r="F688" s="148" t="s">
        <v>1542</v>
      </c>
      <c r="G688" s="148">
        <v>1833</v>
      </c>
      <c r="H688" s="148">
        <v>1543</v>
      </c>
      <c r="I688" s="189" t="str">
        <f t="shared" si="87"/>
        <v>490ba10c</v>
      </c>
    </row>
    <row r="689" spans="3:9" x14ac:dyDescent="0.3">
      <c r="C689" s="148" t="s">
        <v>1543</v>
      </c>
      <c r="D689" s="148" t="s">
        <v>484</v>
      </c>
      <c r="E689" s="148">
        <v>785</v>
      </c>
      <c r="F689" s="148" t="s">
        <v>1544</v>
      </c>
      <c r="G689" s="148">
        <v>1802</v>
      </c>
      <c r="H689" s="148">
        <v>1383</v>
      </c>
      <c r="I689" s="189" t="str">
        <f t="shared" si="87"/>
        <v>490ba10j</v>
      </c>
    </row>
    <row r="690" spans="3:9" x14ac:dyDescent="0.3">
      <c r="C690" s="148" t="s">
        <v>1545</v>
      </c>
      <c r="D690" s="148" t="s">
        <v>480</v>
      </c>
      <c r="E690" s="148">
        <v>725</v>
      </c>
      <c r="F690" s="148" t="s">
        <v>1546</v>
      </c>
      <c r="G690" s="148">
        <v>1894</v>
      </c>
      <c r="H690" s="148">
        <v>1679</v>
      </c>
      <c r="I690" s="189" t="str">
        <f t="shared" si="87"/>
        <v>490ba10f</v>
      </c>
    </row>
    <row r="691" spans="3:9" x14ac:dyDescent="0.3">
      <c r="C691" s="148" t="s">
        <v>1547</v>
      </c>
      <c r="D691" s="148" t="s">
        <v>474</v>
      </c>
      <c r="E691" s="148">
        <v>664</v>
      </c>
      <c r="F691" s="148" t="s">
        <v>1548</v>
      </c>
      <c r="G691" s="148">
        <v>1603</v>
      </c>
      <c r="H691" s="148">
        <v>1076</v>
      </c>
      <c r="I691" s="189" t="str">
        <f t="shared" si="87"/>
        <v>490be10e</v>
      </c>
    </row>
    <row r="692" spans="3:9" x14ac:dyDescent="0.3">
      <c r="C692" s="148" t="s">
        <v>1549</v>
      </c>
      <c r="D692" s="148" t="s">
        <v>471</v>
      </c>
      <c r="E692" s="148">
        <v>585</v>
      </c>
      <c r="F692" s="148" t="s">
        <v>1550</v>
      </c>
      <c r="G692" s="148">
        <v>1634</v>
      </c>
      <c r="H692" s="148">
        <v>1380</v>
      </c>
      <c r="I692" s="189" t="str">
        <f t="shared" si="87"/>
        <v>490be10b</v>
      </c>
    </row>
    <row r="693" spans="3:9" x14ac:dyDescent="0.3">
      <c r="C693" s="148" t="s">
        <v>1551</v>
      </c>
      <c r="D693" s="148" t="s">
        <v>482</v>
      </c>
      <c r="E693" s="148">
        <v>763</v>
      </c>
      <c r="F693" s="148" t="s">
        <v>1552</v>
      </c>
      <c r="G693" s="148">
        <v>1742</v>
      </c>
      <c r="H693" s="148">
        <v>1393</v>
      </c>
      <c r="I693" s="189" t="str">
        <f t="shared" si="87"/>
        <v>490ba10h</v>
      </c>
    </row>
    <row r="694" spans="3:9" x14ac:dyDescent="0.3">
      <c r="C694" s="148" t="s">
        <v>1553</v>
      </c>
      <c r="D694" s="148" t="s">
        <v>479</v>
      </c>
      <c r="E694" s="148">
        <v>694</v>
      </c>
      <c r="F694" s="148" t="s">
        <v>1554</v>
      </c>
      <c r="G694" s="148">
        <v>1838</v>
      </c>
      <c r="H694" s="148">
        <v>1524</v>
      </c>
      <c r="I694" s="189" t="str">
        <f t="shared" si="87"/>
        <v>490ba10e</v>
      </c>
    </row>
    <row r="695" spans="3:9" x14ac:dyDescent="0.3">
      <c r="C695" s="148" t="s">
        <v>1555</v>
      </c>
      <c r="D695" s="148" t="s">
        <v>475</v>
      </c>
      <c r="E695" s="148">
        <v>593</v>
      </c>
      <c r="F695" s="148" t="s">
        <v>1556</v>
      </c>
      <c r="G695" s="148">
        <v>1502</v>
      </c>
      <c r="H695" s="148">
        <v>1245</v>
      </c>
      <c r="I695" s="189" t="str">
        <f t="shared" si="87"/>
        <v>490ba10a</v>
      </c>
    </row>
    <row r="696" spans="3:9" x14ac:dyDescent="0.3">
      <c r="C696" s="148" t="s">
        <v>1557</v>
      </c>
      <c r="D696" s="148" t="s">
        <v>473</v>
      </c>
      <c r="E696" s="148">
        <v>618</v>
      </c>
      <c r="F696" s="148" t="s">
        <v>514</v>
      </c>
      <c r="G696" s="148">
        <v>1619</v>
      </c>
      <c r="H696" s="148">
        <v>0</v>
      </c>
      <c r="I696" s="189" t="str">
        <f t="shared" si="87"/>
        <v/>
      </c>
    </row>
    <row r="697" spans="3:9" x14ac:dyDescent="0.3">
      <c r="C697" s="148" t="s">
        <v>1558</v>
      </c>
      <c r="D697" s="148" t="s">
        <v>470</v>
      </c>
      <c r="E697" s="148">
        <v>546</v>
      </c>
      <c r="F697" s="148" t="s">
        <v>1559</v>
      </c>
      <c r="G697" s="148">
        <v>1402</v>
      </c>
      <c r="H697" s="148">
        <v>1465</v>
      </c>
      <c r="I697" s="189" t="str">
        <f t="shared" si="87"/>
        <v>490be10a</v>
      </c>
    </row>
    <row r="698" spans="3:9" x14ac:dyDescent="0.3">
      <c r="C698" s="148" t="s">
        <v>1560</v>
      </c>
      <c r="D698" s="148" t="s">
        <v>477</v>
      </c>
      <c r="E698" s="148">
        <v>678</v>
      </c>
      <c r="F698" s="148" t="s">
        <v>1561</v>
      </c>
      <c r="G698" s="148">
        <v>1833</v>
      </c>
      <c r="H698" s="148">
        <v>1460</v>
      </c>
      <c r="I698" s="189" t="str">
        <f t="shared" si="87"/>
        <v>490ba10c</v>
      </c>
    </row>
    <row r="699" spans="3:9" x14ac:dyDescent="0.3">
      <c r="C699" s="148" t="s">
        <v>1562</v>
      </c>
      <c r="D699" s="148" t="s">
        <v>476</v>
      </c>
      <c r="E699" s="148">
        <v>657</v>
      </c>
      <c r="F699" s="148" t="s">
        <v>1563</v>
      </c>
      <c r="G699" s="148">
        <v>1580</v>
      </c>
      <c r="H699" s="148">
        <v>1779</v>
      </c>
      <c r="I699" s="189" t="str">
        <f t="shared" si="87"/>
        <v>490ba10b</v>
      </c>
    </row>
    <row r="700" spans="3:9" x14ac:dyDescent="0.3">
      <c r="C700" s="148" t="s">
        <v>1564</v>
      </c>
      <c r="D700" s="148" t="s">
        <v>487</v>
      </c>
      <c r="E700" s="148">
        <v>1029</v>
      </c>
      <c r="F700" s="148" t="s">
        <v>1565</v>
      </c>
      <c r="G700" s="148">
        <v>2707</v>
      </c>
      <c r="H700" s="148">
        <v>2017</v>
      </c>
      <c r="I700" s="189" t="str">
        <f t="shared" si="87"/>
        <v>490bb20a</v>
      </c>
    </row>
    <row r="701" spans="3:9" x14ac:dyDescent="0.3">
      <c r="C701" s="148" t="s">
        <v>1566</v>
      </c>
      <c r="D701" s="148" t="s">
        <v>489</v>
      </c>
      <c r="E701" s="148">
        <v>1078</v>
      </c>
      <c r="F701" s="148" t="s">
        <v>1567</v>
      </c>
      <c r="G701" s="148">
        <v>2450</v>
      </c>
      <c r="H701" s="148">
        <v>2062</v>
      </c>
      <c r="I701" s="189" t="str">
        <f t="shared" si="87"/>
        <v>490bb20c</v>
      </c>
    </row>
    <row r="702" spans="3:9" x14ac:dyDescent="0.3">
      <c r="C702" s="148" t="s">
        <v>1568</v>
      </c>
      <c r="D702" s="148" t="s">
        <v>487</v>
      </c>
      <c r="E702" s="148">
        <v>1029</v>
      </c>
      <c r="F702" s="148" t="s">
        <v>1569</v>
      </c>
      <c r="G702" s="148">
        <v>2717</v>
      </c>
      <c r="H702" s="148">
        <v>1948</v>
      </c>
      <c r="I702" s="189" t="str">
        <f t="shared" si="87"/>
        <v>490bb20a</v>
      </c>
    </row>
    <row r="703" spans="3:9" x14ac:dyDescent="0.3">
      <c r="C703" s="148" t="s">
        <v>1570</v>
      </c>
      <c r="D703" s="148" t="s">
        <v>489</v>
      </c>
      <c r="E703" s="148">
        <v>1078</v>
      </c>
      <c r="F703" s="148" t="s">
        <v>1571</v>
      </c>
      <c r="G703" s="148">
        <v>2460</v>
      </c>
      <c r="H703" s="148">
        <v>2161</v>
      </c>
      <c r="I703" s="189" t="str">
        <f t="shared" si="87"/>
        <v>490bb20c</v>
      </c>
    </row>
    <row r="704" spans="3:9" x14ac:dyDescent="0.3">
      <c r="C704" s="148" t="s">
        <v>1572</v>
      </c>
      <c r="D704" s="148" t="s">
        <v>477</v>
      </c>
      <c r="E704" s="148">
        <v>678</v>
      </c>
      <c r="F704" s="148" t="s">
        <v>1573</v>
      </c>
      <c r="G704" s="148">
        <v>1843</v>
      </c>
      <c r="H704" s="148">
        <v>1900</v>
      </c>
      <c r="I704" s="189" t="str">
        <f t="shared" si="87"/>
        <v>490ba10c</v>
      </c>
    </row>
    <row r="705" spans="3:9" x14ac:dyDescent="0.3">
      <c r="C705" s="148" t="s">
        <v>1574</v>
      </c>
      <c r="D705" s="148" t="s">
        <v>484</v>
      </c>
      <c r="E705" s="148">
        <v>785</v>
      </c>
      <c r="F705" s="148" t="s">
        <v>1575</v>
      </c>
      <c r="G705" s="148">
        <v>1812</v>
      </c>
      <c r="H705" s="148">
        <v>1421</v>
      </c>
      <c r="I705" s="189" t="str">
        <f t="shared" si="87"/>
        <v>490ba10j</v>
      </c>
    </row>
    <row r="706" spans="3:9" x14ac:dyDescent="0.3">
      <c r="C706" s="148" t="s">
        <v>1576</v>
      </c>
      <c r="D706" s="148" t="s">
        <v>480</v>
      </c>
      <c r="E706" s="148">
        <v>725</v>
      </c>
      <c r="F706" s="148" t="s">
        <v>1577</v>
      </c>
      <c r="G706" s="148">
        <v>1904</v>
      </c>
      <c r="H706" s="148">
        <v>1608</v>
      </c>
      <c r="I706" s="189" t="str">
        <f t="shared" si="87"/>
        <v>490ba10f</v>
      </c>
    </row>
    <row r="707" spans="3:9" x14ac:dyDescent="0.3">
      <c r="C707" s="148" t="s">
        <v>1578</v>
      </c>
      <c r="D707" s="148" t="s">
        <v>474</v>
      </c>
      <c r="E707" s="148">
        <v>664</v>
      </c>
      <c r="F707" s="148" t="s">
        <v>1579</v>
      </c>
      <c r="G707" s="148">
        <v>1613</v>
      </c>
      <c r="H707" s="148">
        <v>1153</v>
      </c>
      <c r="I707" s="189" t="str">
        <f t="shared" si="87"/>
        <v>490be10e</v>
      </c>
    </row>
    <row r="708" spans="3:9" x14ac:dyDescent="0.3">
      <c r="C708" s="148" t="s">
        <v>1580</v>
      </c>
      <c r="D708" s="148" t="s">
        <v>472</v>
      </c>
      <c r="E708" s="148">
        <v>587</v>
      </c>
      <c r="F708" s="148" t="s">
        <v>1581</v>
      </c>
      <c r="G708" s="148">
        <v>1650</v>
      </c>
      <c r="H708" s="148">
        <v>1365</v>
      </c>
      <c r="I708" s="189" t="str">
        <f t="shared" si="87"/>
        <v>490be10c</v>
      </c>
    </row>
    <row r="709" spans="3:9" x14ac:dyDescent="0.3">
      <c r="C709" s="148" t="s">
        <v>1582</v>
      </c>
      <c r="D709" s="148" t="s">
        <v>482</v>
      </c>
      <c r="E709" s="148">
        <v>763</v>
      </c>
      <c r="F709" s="148" t="s">
        <v>1583</v>
      </c>
      <c r="G709" s="148">
        <v>1752</v>
      </c>
      <c r="H709" s="148">
        <v>1470</v>
      </c>
      <c r="I709" s="189" t="str">
        <f t="shared" si="87"/>
        <v>490ba10h</v>
      </c>
    </row>
    <row r="710" spans="3:9" x14ac:dyDescent="0.3">
      <c r="C710" s="148" t="s">
        <v>1584</v>
      </c>
      <c r="D710" s="148" t="s">
        <v>473</v>
      </c>
      <c r="E710" s="148">
        <v>618</v>
      </c>
      <c r="F710" s="148" t="s">
        <v>514</v>
      </c>
      <c r="G710" s="148">
        <v>1704</v>
      </c>
      <c r="H710" s="148">
        <v>0</v>
      </c>
      <c r="I710" s="189" t="str">
        <f t="shared" si="87"/>
        <v/>
      </c>
    </row>
    <row r="711" spans="3:9" x14ac:dyDescent="0.3">
      <c r="C711" s="148" t="s">
        <v>1585</v>
      </c>
      <c r="D711" s="148" t="s">
        <v>475</v>
      </c>
      <c r="E711" s="148">
        <v>593</v>
      </c>
      <c r="F711" s="148" t="s">
        <v>1586</v>
      </c>
      <c r="G711" s="148">
        <v>1512</v>
      </c>
      <c r="H711" s="148">
        <v>1379</v>
      </c>
      <c r="I711" s="189" t="str">
        <f t="shared" si="87"/>
        <v>490ba10a</v>
      </c>
    </row>
    <row r="712" spans="3:9" x14ac:dyDescent="0.3">
      <c r="C712" s="148" t="s">
        <v>1587</v>
      </c>
      <c r="D712" s="148" t="s">
        <v>473</v>
      </c>
      <c r="E712" s="148">
        <v>618</v>
      </c>
      <c r="F712" s="148" t="s">
        <v>1588</v>
      </c>
      <c r="G712" s="148">
        <v>1714</v>
      </c>
      <c r="H712" s="148">
        <v>1367</v>
      </c>
      <c r="I712" s="189" t="str">
        <f t="shared" si="87"/>
        <v>490be10d</v>
      </c>
    </row>
    <row r="713" spans="3:9" x14ac:dyDescent="0.3">
      <c r="C713" s="148" t="s">
        <v>1589</v>
      </c>
      <c r="D713" s="148" t="s">
        <v>470</v>
      </c>
      <c r="E713" s="148">
        <v>546</v>
      </c>
      <c r="F713" s="148" t="s">
        <v>1590</v>
      </c>
      <c r="G713" s="148">
        <v>1412</v>
      </c>
      <c r="H713" s="148">
        <v>1140</v>
      </c>
      <c r="I713" s="189" t="str">
        <f t="shared" si="87"/>
        <v>490be10a</v>
      </c>
    </row>
    <row r="714" spans="3:9" x14ac:dyDescent="0.3">
      <c r="C714" s="148" t="s">
        <v>1591</v>
      </c>
      <c r="D714" s="148" t="s">
        <v>477</v>
      </c>
      <c r="E714" s="148">
        <v>678</v>
      </c>
      <c r="F714" s="148" t="s">
        <v>1592</v>
      </c>
      <c r="G714" s="148">
        <v>1843</v>
      </c>
      <c r="H714" s="148">
        <v>1574</v>
      </c>
      <c r="I714" s="189" t="str">
        <f t="shared" si="87"/>
        <v>490ba10c</v>
      </c>
    </row>
    <row r="715" spans="3:9" x14ac:dyDescent="0.3">
      <c r="C715" s="148" t="s">
        <v>1593</v>
      </c>
      <c r="D715" s="148" t="s">
        <v>476</v>
      </c>
      <c r="E715" s="148">
        <v>657</v>
      </c>
      <c r="F715" s="148" t="s">
        <v>1594</v>
      </c>
      <c r="G715" s="148">
        <v>1590</v>
      </c>
      <c r="H715" s="148">
        <v>1602</v>
      </c>
      <c r="I715" s="189" t="str">
        <f t="shared" si="87"/>
        <v>490ba10b</v>
      </c>
    </row>
    <row r="716" spans="3:9" x14ac:dyDescent="0.3">
      <c r="C716" s="148" t="s">
        <v>1595</v>
      </c>
      <c r="D716" s="148" t="s">
        <v>487</v>
      </c>
      <c r="E716" s="148">
        <v>1029</v>
      </c>
      <c r="F716" s="148" t="s">
        <v>1596</v>
      </c>
      <c r="G716" s="148">
        <v>2717</v>
      </c>
      <c r="H716" s="148">
        <v>2462</v>
      </c>
      <c r="I716" s="189" t="str">
        <f t="shared" ref="I716:I779" si="88">IF(H716=0,"",D716)</f>
        <v>490bb20a</v>
      </c>
    </row>
    <row r="717" spans="3:9" x14ac:dyDescent="0.3">
      <c r="C717" s="148" t="s">
        <v>1597</v>
      </c>
      <c r="D717" s="148" t="s">
        <v>489</v>
      </c>
      <c r="E717" s="148">
        <v>1078</v>
      </c>
      <c r="F717" s="148" t="s">
        <v>1598</v>
      </c>
      <c r="G717" s="148">
        <v>2460</v>
      </c>
      <c r="H717" s="148">
        <v>1823</v>
      </c>
      <c r="I717" s="189" t="str">
        <f t="shared" si="88"/>
        <v>490bb20c</v>
      </c>
    </row>
    <row r="718" spans="3:9" x14ac:dyDescent="0.3">
      <c r="C718" s="148" t="s">
        <v>1599</v>
      </c>
      <c r="D718" s="148" t="s">
        <v>487</v>
      </c>
      <c r="E718" s="148">
        <v>1029</v>
      </c>
      <c r="F718" s="148" t="s">
        <v>1600</v>
      </c>
      <c r="G718" s="148">
        <v>2727</v>
      </c>
      <c r="H718" s="148">
        <v>2288</v>
      </c>
      <c r="I718" s="189" t="str">
        <f t="shared" si="88"/>
        <v>490bb20a</v>
      </c>
    </row>
    <row r="719" spans="3:9" x14ac:dyDescent="0.3">
      <c r="C719" s="148" t="s">
        <v>1601</v>
      </c>
      <c r="D719" s="148" t="s">
        <v>473</v>
      </c>
      <c r="E719" s="148">
        <v>618</v>
      </c>
      <c r="F719" s="148" t="s">
        <v>514</v>
      </c>
      <c r="G719" s="148">
        <v>1799</v>
      </c>
      <c r="H719" s="148">
        <v>0</v>
      </c>
      <c r="I719" s="189" t="str">
        <f t="shared" si="88"/>
        <v/>
      </c>
    </row>
    <row r="720" spans="3:9" x14ac:dyDescent="0.3">
      <c r="C720" s="148" t="s">
        <v>1602</v>
      </c>
      <c r="D720" s="148" t="s">
        <v>477</v>
      </c>
      <c r="E720" s="148">
        <v>678</v>
      </c>
      <c r="F720" s="148" t="s">
        <v>1603</v>
      </c>
      <c r="G720" s="148">
        <v>1853</v>
      </c>
      <c r="H720" s="148">
        <v>1354</v>
      </c>
      <c r="I720" s="189" t="str">
        <f t="shared" si="88"/>
        <v>490ba10c</v>
      </c>
    </row>
    <row r="721" spans="3:9" x14ac:dyDescent="0.3">
      <c r="C721" s="148" t="s">
        <v>1604</v>
      </c>
      <c r="D721" s="148" t="s">
        <v>484</v>
      </c>
      <c r="E721" s="148">
        <v>785</v>
      </c>
      <c r="F721" s="148" t="s">
        <v>1605</v>
      </c>
      <c r="G721" s="148">
        <v>1822</v>
      </c>
      <c r="H721" s="148">
        <v>1550</v>
      </c>
      <c r="I721" s="189" t="str">
        <f t="shared" si="88"/>
        <v>490ba10j</v>
      </c>
    </row>
    <row r="722" spans="3:9" x14ac:dyDescent="0.3">
      <c r="C722" s="148" t="s">
        <v>1606</v>
      </c>
      <c r="D722" s="148" t="s">
        <v>480</v>
      </c>
      <c r="E722" s="148">
        <v>725</v>
      </c>
      <c r="F722" s="148" t="s">
        <v>1607</v>
      </c>
      <c r="G722" s="148">
        <v>1914</v>
      </c>
      <c r="H722" s="148">
        <v>1697</v>
      </c>
      <c r="I722" s="189" t="str">
        <f t="shared" si="88"/>
        <v>490ba10f</v>
      </c>
    </row>
    <row r="723" spans="3:9" x14ac:dyDescent="0.3">
      <c r="C723" s="148" t="s">
        <v>1608</v>
      </c>
      <c r="D723" s="148" t="s">
        <v>426</v>
      </c>
      <c r="E723" s="148">
        <v>593</v>
      </c>
      <c r="F723" s="148" t="s">
        <v>514</v>
      </c>
      <c r="G723" s="148">
        <v>1396</v>
      </c>
      <c r="H723" s="148">
        <v>0</v>
      </c>
      <c r="I723" s="189" t="str">
        <f t="shared" si="88"/>
        <v/>
      </c>
    </row>
    <row r="724" spans="3:9" x14ac:dyDescent="0.3">
      <c r="C724" s="148" t="s">
        <v>1609</v>
      </c>
      <c r="D724" s="148" t="s">
        <v>472</v>
      </c>
      <c r="E724" s="148">
        <v>587</v>
      </c>
      <c r="F724" s="148" t="s">
        <v>1610</v>
      </c>
      <c r="G724" s="148">
        <v>1660</v>
      </c>
      <c r="H724" s="148">
        <v>1312</v>
      </c>
      <c r="I724" s="189" t="str">
        <f t="shared" si="88"/>
        <v>490be10c</v>
      </c>
    </row>
    <row r="725" spans="3:9" x14ac:dyDescent="0.3">
      <c r="C725" s="148" t="s">
        <v>1611</v>
      </c>
      <c r="D725" s="148" t="s">
        <v>482</v>
      </c>
      <c r="E725" s="148">
        <v>763</v>
      </c>
      <c r="F725" s="148" t="s">
        <v>1612</v>
      </c>
      <c r="G725" s="148">
        <v>1762</v>
      </c>
      <c r="H725" s="148">
        <v>1446</v>
      </c>
      <c r="I725" s="189" t="str">
        <f t="shared" si="88"/>
        <v>490ba10h</v>
      </c>
    </row>
    <row r="726" spans="3:9" x14ac:dyDescent="0.3">
      <c r="C726" s="148" t="s">
        <v>1613</v>
      </c>
      <c r="D726" s="148" t="s">
        <v>478</v>
      </c>
      <c r="E726" s="148">
        <v>694</v>
      </c>
      <c r="F726" s="148" t="s">
        <v>1614</v>
      </c>
      <c r="G726" s="148">
        <v>1865</v>
      </c>
      <c r="H726" s="148">
        <v>1852</v>
      </c>
      <c r="I726" s="189" t="str">
        <f t="shared" si="88"/>
        <v>490ba10d</v>
      </c>
    </row>
    <row r="727" spans="3:9" x14ac:dyDescent="0.3">
      <c r="C727" s="148" t="s">
        <v>1615</v>
      </c>
      <c r="D727" s="148" t="s">
        <v>475</v>
      </c>
      <c r="E727" s="148">
        <v>593</v>
      </c>
      <c r="F727" s="148" t="s">
        <v>1616</v>
      </c>
      <c r="G727" s="148">
        <v>1522</v>
      </c>
      <c r="H727" s="148">
        <v>1172</v>
      </c>
      <c r="I727" s="189" t="str">
        <f t="shared" si="88"/>
        <v>490ba10a</v>
      </c>
    </row>
    <row r="728" spans="3:9" x14ac:dyDescent="0.3">
      <c r="C728" s="148" t="s">
        <v>1617</v>
      </c>
      <c r="D728" s="148" t="s">
        <v>473</v>
      </c>
      <c r="E728" s="148">
        <v>618</v>
      </c>
      <c r="F728" s="148" t="s">
        <v>1618</v>
      </c>
      <c r="G728" s="148">
        <v>1724</v>
      </c>
      <c r="H728" s="148">
        <v>1636</v>
      </c>
      <c r="I728" s="189" t="str">
        <f t="shared" si="88"/>
        <v>490be10d</v>
      </c>
    </row>
    <row r="729" spans="3:9" x14ac:dyDescent="0.3">
      <c r="C729" s="148" t="s">
        <v>1619</v>
      </c>
      <c r="D729" s="148" t="s">
        <v>470</v>
      </c>
      <c r="E729" s="148">
        <v>546</v>
      </c>
      <c r="F729" s="148" t="s">
        <v>1620</v>
      </c>
      <c r="G729" s="148">
        <v>1422</v>
      </c>
      <c r="H729" s="148">
        <v>1080</v>
      </c>
      <c r="I729" s="189" t="str">
        <f t="shared" si="88"/>
        <v>490be10a</v>
      </c>
    </row>
    <row r="730" spans="3:9" x14ac:dyDescent="0.3">
      <c r="C730" s="148" t="s">
        <v>1621</v>
      </c>
      <c r="D730" s="148" t="s">
        <v>477</v>
      </c>
      <c r="E730" s="148">
        <v>678</v>
      </c>
      <c r="F730" s="148" t="s">
        <v>1622</v>
      </c>
      <c r="G730" s="148">
        <v>1853</v>
      </c>
      <c r="H730" s="148">
        <v>1487</v>
      </c>
      <c r="I730" s="189" t="str">
        <f t="shared" si="88"/>
        <v>490ba10c</v>
      </c>
    </row>
    <row r="731" spans="3:9" x14ac:dyDescent="0.3">
      <c r="C731" s="148" t="s">
        <v>1623</v>
      </c>
      <c r="D731" s="148" t="s">
        <v>476</v>
      </c>
      <c r="E731" s="148">
        <v>657</v>
      </c>
      <c r="F731" s="148" t="s">
        <v>1624</v>
      </c>
      <c r="G731" s="148">
        <v>1600</v>
      </c>
      <c r="H731" s="148">
        <v>1369</v>
      </c>
      <c r="I731" s="189" t="str">
        <f t="shared" si="88"/>
        <v>490ba10b</v>
      </c>
    </row>
    <row r="732" spans="3:9" x14ac:dyDescent="0.3">
      <c r="C732" s="148" t="s">
        <v>1625</v>
      </c>
      <c r="D732" s="148" t="s">
        <v>487</v>
      </c>
      <c r="E732" s="148">
        <v>1029</v>
      </c>
      <c r="F732" s="148" t="s">
        <v>1626</v>
      </c>
      <c r="G732" s="148">
        <v>2727</v>
      </c>
      <c r="H732" s="148">
        <v>2203</v>
      </c>
      <c r="I732" s="189" t="str">
        <f t="shared" si="88"/>
        <v>490bb20a</v>
      </c>
    </row>
    <row r="733" spans="3:9" x14ac:dyDescent="0.3">
      <c r="C733" s="148" t="s">
        <v>1627</v>
      </c>
      <c r="D733" s="148" t="s">
        <v>489</v>
      </c>
      <c r="E733" s="148">
        <v>1078</v>
      </c>
      <c r="F733" s="148" t="s">
        <v>1628</v>
      </c>
      <c r="G733" s="148">
        <v>2470</v>
      </c>
      <c r="H733" s="148">
        <v>1942</v>
      </c>
      <c r="I733" s="189" t="str">
        <f t="shared" si="88"/>
        <v>490bb20c</v>
      </c>
    </row>
    <row r="734" spans="3:9" x14ac:dyDescent="0.3">
      <c r="C734" s="148" t="s">
        <v>1629</v>
      </c>
      <c r="D734" s="148" t="s">
        <v>487</v>
      </c>
      <c r="E734" s="148">
        <v>1029</v>
      </c>
      <c r="F734" s="148" t="s">
        <v>1630</v>
      </c>
      <c r="G734" s="148">
        <v>2762</v>
      </c>
      <c r="H734" s="148">
        <v>1931</v>
      </c>
      <c r="I734" s="189" t="str">
        <f t="shared" si="88"/>
        <v>490bb20a</v>
      </c>
    </row>
    <row r="735" spans="3:9" x14ac:dyDescent="0.3">
      <c r="C735" s="148" t="s">
        <v>1631</v>
      </c>
      <c r="D735" s="148" t="s">
        <v>489</v>
      </c>
      <c r="E735" s="148">
        <v>1078</v>
      </c>
      <c r="F735" s="148" t="s">
        <v>1632</v>
      </c>
      <c r="G735" s="148">
        <v>2480</v>
      </c>
      <c r="H735" s="148">
        <v>2174</v>
      </c>
      <c r="I735" s="189" t="str">
        <f t="shared" si="88"/>
        <v>490bb20c</v>
      </c>
    </row>
    <row r="736" spans="3:9" x14ac:dyDescent="0.3">
      <c r="C736" s="148" t="s">
        <v>1633</v>
      </c>
      <c r="D736" s="148" t="s">
        <v>477</v>
      </c>
      <c r="E736" s="148">
        <v>678</v>
      </c>
      <c r="F736" s="148" t="s">
        <v>1634</v>
      </c>
      <c r="G736" s="148">
        <v>1888</v>
      </c>
      <c r="H736" s="148">
        <v>1575</v>
      </c>
      <c r="I736" s="189" t="str">
        <f t="shared" si="88"/>
        <v>490ba10c</v>
      </c>
    </row>
    <row r="737" spans="3:9" x14ac:dyDescent="0.3">
      <c r="C737" s="148" t="s">
        <v>1635</v>
      </c>
      <c r="D737" s="148" t="s">
        <v>484</v>
      </c>
      <c r="E737" s="148">
        <v>785</v>
      </c>
      <c r="F737" s="148" t="s">
        <v>1636</v>
      </c>
      <c r="G737" s="148">
        <v>1832</v>
      </c>
      <c r="H737" s="148">
        <v>1709</v>
      </c>
      <c r="I737" s="189" t="str">
        <f t="shared" si="88"/>
        <v>490ba10j</v>
      </c>
    </row>
    <row r="738" spans="3:9" x14ac:dyDescent="0.3">
      <c r="C738" s="148" t="s">
        <v>1637</v>
      </c>
      <c r="D738" s="148" t="s">
        <v>480</v>
      </c>
      <c r="E738" s="148">
        <v>725</v>
      </c>
      <c r="F738" s="148" t="s">
        <v>1638</v>
      </c>
      <c r="G738" s="148">
        <v>1949</v>
      </c>
      <c r="H738" s="148">
        <v>1718</v>
      </c>
      <c r="I738" s="189" t="str">
        <f t="shared" si="88"/>
        <v>490ba10f</v>
      </c>
    </row>
    <row r="739" spans="3:9" x14ac:dyDescent="0.3">
      <c r="C739" s="148" t="s">
        <v>1639</v>
      </c>
      <c r="D739" s="148" t="s">
        <v>426</v>
      </c>
      <c r="E739" s="148">
        <v>593</v>
      </c>
      <c r="F739" s="148" t="s">
        <v>514</v>
      </c>
      <c r="G739" s="148">
        <v>1416</v>
      </c>
      <c r="H739" s="148">
        <v>0</v>
      </c>
      <c r="I739" s="189" t="str">
        <f t="shared" si="88"/>
        <v/>
      </c>
    </row>
    <row r="740" spans="3:9" x14ac:dyDescent="0.3">
      <c r="C740" s="148" t="s">
        <v>1640</v>
      </c>
      <c r="D740" s="148" t="s">
        <v>472</v>
      </c>
      <c r="E740" s="148">
        <v>587</v>
      </c>
      <c r="F740" s="148" t="s">
        <v>1641</v>
      </c>
      <c r="G740" s="148">
        <v>1695</v>
      </c>
      <c r="H740" s="148">
        <v>1335</v>
      </c>
      <c r="I740" s="189" t="str">
        <f t="shared" si="88"/>
        <v>490be10c</v>
      </c>
    </row>
    <row r="741" spans="3:9" x14ac:dyDescent="0.3">
      <c r="C741" s="148" t="s">
        <v>1642</v>
      </c>
      <c r="D741" s="148" t="s">
        <v>482</v>
      </c>
      <c r="E741" s="148">
        <v>763</v>
      </c>
      <c r="F741" s="148" t="s">
        <v>1643</v>
      </c>
      <c r="G741" s="148">
        <v>1772</v>
      </c>
      <c r="H741" s="148">
        <v>1557</v>
      </c>
      <c r="I741" s="189" t="str">
        <f t="shared" si="88"/>
        <v>490ba10h</v>
      </c>
    </row>
    <row r="742" spans="3:9" x14ac:dyDescent="0.3">
      <c r="C742" s="148" t="s">
        <v>1644</v>
      </c>
      <c r="D742" s="148" t="s">
        <v>478</v>
      </c>
      <c r="E742" s="148">
        <v>694</v>
      </c>
      <c r="F742" s="148" t="s">
        <v>1645</v>
      </c>
      <c r="G742" s="148">
        <v>1900</v>
      </c>
      <c r="H742" s="148">
        <v>1885</v>
      </c>
      <c r="I742" s="189" t="str">
        <f t="shared" si="88"/>
        <v>490ba10d</v>
      </c>
    </row>
    <row r="743" spans="3:9" x14ac:dyDescent="0.3">
      <c r="C743" s="148" t="s">
        <v>1646</v>
      </c>
      <c r="D743" s="148" t="s">
        <v>475</v>
      </c>
      <c r="E743" s="148">
        <v>593</v>
      </c>
      <c r="F743" s="148" t="s">
        <v>1647</v>
      </c>
      <c r="G743" s="148">
        <v>1532</v>
      </c>
      <c r="H743" s="148">
        <v>1378</v>
      </c>
      <c r="I743" s="189" t="str">
        <f t="shared" si="88"/>
        <v>490ba10a</v>
      </c>
    </row>
    <row r="744" spans="3:9" x14ac:dyDescent="0.3">
      <c r="C744" s="148" t="s">
        <v>1648</v>
      </c>
      <c r="D744" s="148" t="s">
        <v>473</v>
      </c>
      <c r="E744" s="148">
        <v>618</v>
      </c>
      <c r="F744" s="148" t="s">
        <v>1649</v>
      </c>
      <c r="G744" s="148">
        <v>1759</v>
      </c>
      <c r="H744" s="148">
        <v>1585</v>
      </c>
      <c r="I744" s="189" t="str">
        <f t="shared" si="88"/>
        <v>490be10d</v>
      </c>
    </row>
    <row r="745" spans="3:9" x14ac:dyDescent="0.3">
      <c r="C745" s="148" t="s">
        <v>1650</v>
      </c>
      <c r="D745" s="148" t="s">
        <v>470</v>
      </c>
      <c r="E745" s="148">
        <v>546</v>
      </c>
      <c r="F745" s="148" t="s">
        <v>1651</v>
      </c>
      <c r="G745" s="148">
        <v>1432</v>
      </c>
      <c r="H745" s="148">
        <v>1157</v>
      </c>
      <c r="I745" s="189" t="str">
        <f t="shared" si="88"/>
        <v>490be10a</v>
      </c>
    </row>
    <row r="746" spans="3:9" x14ac:dyDescent="0.3">
      <c r="C746" s="148" t="s">
        <v>1652</v>
      </c>
      <c r="D746" s="148" t="s">
        <v>477</v>
      </c>
      <c r="E746" s="148">
        <v>678</v>
      </c>
      <c r="F746" s="148" t="s">
        <v>1653</v>
      </c>
      <c r="G746" s="148">
        <v>1888</v>
      </c>
      <c r="H746" s="148">
        <v>1794</v>
      </c>
      <c r="I746" s="189" t="str">
        <f t="shared" si="88"/>
        <v>490ba10c</v>
      </c>
    </row>
    <row r="747" spans="3:9" x14ac:dyDescent="0.3">
      <c r="C747" s="148" t="s">
        <v>1654</v>
      </c>
      <c r="D747" s="148" t="s">
        <v>426</v>
      </c>
      <c r="E747" s="148">
        <v>593</v>
      </c>
      <c r="F747" s="148" t="s">
        <v>514</v>
      </c>
      <c r="G747" s="148">
        <v>1411</v>
      </c>
      <c r="H747" s="148">
        <v>0</v>
      </c>
      <c r="I747" s="189" t="str">
        <f t="shared" si="88"/>
        <v/>
      </c>
    </row>
    <row r="748" spans="3:9" x14ac:dyDescent="0.3">
      <c r="C748" s="148" t="s">
        <v>1655</v>
      </c>
      <c r="D748" s="148" t="s">
        <v>487</v>
      </c>
      <c r="E748" s="148">
        <v>1029</v>
      </c>
      <c r="F748" s="148" t="s">
        <v>1656</v>
      </c>
      <c r="G748" s="148">
        <v>2762</v>
      </c>
      <c r="H748" s="148">
        <v>2461</v>
      </c>
      <c r="I748" s="189" t="str">
        <f t="shared" si="88"/>
        <v>490bb20a</v>
      </c>
    </row>
    <row r="749" spans="3:9" x14ac:dyDescent="0.3">
      <c r="C749" s="148" t="s">
        <v>1657</v>
      </c>
      <c r="D749" s="148" t="s">
        <v>489</v>
      </c>
      <c r="E749" s="148">
        <v>1078</v>
      </c>
      <c r="F749" s="148" t="s">
        <v>1658</v>
      </c>
      <c r="G749" s="148">
        <v>2480</v>
      </c>
      <c r="H749" s="148">
        <v>2386</v>
      </c>
      <c r="I749" s="189" t="str">
        <f t="shared" si="88"/>
        <v>490bb20c</v>
      </c>
    </row>
    <row r="750" spans="3:9" x14ac:dyDescent="0.3">
      <c r="C750" s="148" t="s">
        <v>1659</v>
      </c>
      <c r="D750" s="148" t="s">
        <v>487</v>
      </c>
      <c r="E750" s="148">
        <v>1029</v>
      </c>
      <c r="F750" s="148" t="s">
        <v>1660</v>
      </c>
      <c r="G750" s="148">
        <v>2772</v>
      </c>
      <c r="H750" s="148">
        <v>2441</v>
      </c>
      <c r="I750" s="189" t="str">
        <f t="shared" si="88"/>
        <v>490bb20a</v>
      </c>
    </row>
    <row r="751" spans="3:9" x14ac:dyDescent="0.3">
      <c r="C751" s="148" t="s">
        <v>1661</v>
      </c>
      <c r="D751" s="148" t="s">
        <v>489</v>
      </c>
      <c r="E751" s="148">
        <v>1078</v>
      </c>
      <c r="F751" s="148" t="s">
        <v>1662</v>
      </c>
      <c r="G751" s="148">
        <v>2490</v>
      </c>
      <c r="H751" s="148">
        <v>2178</v>
      </c>
      <c r="I751" s="189" t="str">
        <f t="shared" si="88"/>
        <v>490bb20c</v>
      </c>
    </row>
    <row r="752" spans="3:9" x14ac:dyDescent="0.3">
      <c r="C752" s="148" t="s">
        <v>1663</v>
      </c>
      <c r="D752" s="148" t="s">
        <v>426</v>
      </c>
      <c r="E752" s="148">
        <v>593</v>
      </c>
      <c r="F752" s="148" t="s">
        <v>514</v>
      </c>
      <c r="G752" s="148">
        <v>1471</v>
      </c>
      <c r="H752" s="148">
        <v>0</v>
      </c>
      <c r="I752" s="189" t="str">
        <f t="shared" si="88"/>
        <v/>
      </c>
    </row>
    <row r="753" spans="3:9" x14ac:dyDescent="0.3">
      <c r="C753" s="148" t="s">
        <v>1664</v>
      </c>
      <c r="D753" s="148" t="s">
        <v>484</v>
      </c>
      <c r="E753" s="148">
        <v>785</v>
      </c>
      <c r="F753" s="148" t="s">
        <v>1665</v>
      </c>
      <c r="G753" s="148">
        <v>1842</v>
      </c>
      <c r="H753" s="148">
        <v>1723</v>
      </c>
      <c r="I753" s="189" t="str">
        <f t="shared" si="88"/>
        <v>490ba10j</v>
      </c>
    </row>
    <row r="754" spans="3:9" x14ac:dyDescent="0.3">
      <c r="C754" s="148" t="s">
        <v>1666</v>
      </c>
      <c r="D754" s="148" t="s">
        <v>480</v>
      </c>
      <c r="E754" s="148">
        <v>725</v>
      </c>
      <c r="F754" s="148" t="s">
        <v>1667</v>
      </c>
      <c r="G754" s="148">
        <v>1959</v>
      </c>
      <c r="H754" s="148">
        <v>1895</v>
      </c>
      <c r="I754" s="189" t="str">
        <f t="shared" si="88"/>
        <v>490ba10f</v>
      </c>
    </row>
    <row r="755" spans="3:9" x14ac:dyDescent="0.3">
      <c r="C755" s="148" t="s">
        <v>1668</v>
      </c>
      <c r="D755" s="148" t="s">
        <v>472</v>
      </c>
      <c r="E755" s="148">
        <v>587</v>
      </c>
      <c r="F755" s="148" t="s">
        <v>514</v>
      </c>
      <c r="G755" s="148">
        <v>1715</v>
      </c>
      <c r="H755" s="148">
        <v>0</v>
      </c>
      <c r="I755" s="189" t="str">
        <f t="shared" si="88"/>
        <v/>
      </c>
    </row>
    <row r="756" spans="3:9" x14ac:dyDescent="0.3">
      <c r="C756" s="148" t="s">
        <v>1669</v>
      </c>
      <c r="D756" s="148" t="s">
        <v>472</v>
      </c>
      <c r="E756" s="148">
        <v>587</v>
      </c>
      <c r="F756" s="148" t="s">
        <v>1670</v>
      </c>
      <c r="G756" s="148">
        <v>1705</v>
      </c>
      <c r="H756" s="148">
        <v>1451</v>
      </c>
      <c r="I756" s="189" t="str">
        <f t="shared" si="88"/>
        <v>490be10c</v>
      </c>
    </row>
    <row r="757" spans="3:9" x14ac:dyDescent="0.3">
      <c r="C757" s="148" t="s">
        <v>1671</v>
      </c>
      <c r="D757" s="148" t="s">
        <v>482</v>
      </c>
      <c r="E757" s="148">
        <v>763</v>
      </c>
      <c r="F757" s="148" t="s">
        <v>1672</v>
      </c>
      <c r="G757" s="148">
        <v>1782</v>
      </c>
      <c r="H757" s="148">
        <v>1283</v>
      </c>
      <c r="I757" s="189" t="str">
        <f t="shared" si="88"/>
        <v>490ba10h</v>
      </c>
    </row>
    <row r="758" spans="3:9" x14ac:dyDescent="0.3">
      <c r="C758" s="148" t="s">
        <v>1673</v>
      </c>
      <c r="D758" s="148" t="s">
        <v>478</v>
      </c>
      <c r="E758" s="148">
        <v>694</v>
      </c>
      <c r="F758" s="148" t="s">
        <v>1674</v>
      </c>
      <c r="G758" s="148">
        <v>1910</v>
      </c>
      <c r="H758" s="148">
        <v>2839</v>
      </c>
      <c r="I758" s="189" t="str">
        <f t="shared" si="88"/>
        <v>490ba10d</v>
      </c>
    </row>
    <row r="759" spans="3:9" x14ac:dyDescent="0.3">
      <c r="C759" s="148" t="s">
        <v>1675</v>
      </c>
      <c r="D759" s="148" t="s">
        <v>475</v>
      </c>
      <c r="E759" s="148">
        <v>593</v>
      </c>
      <c r="F759" s="148" t="s">
        <v>1676</v>
      </c>
      <c r="G759" s="148">
        <v>1542</v>
      </c>
      <c r="H759" s="148">
        <v>1542</v>
      </c>
      <c r="I759" s="189" t="str">
        <f t="shared" si="88"/>
        <v>490ba10a</v>
      </c>
    </row>
    <row r="760" spans="3:9" x14ac:dyDescent="0.3">
      <c r="C760" s="148" t="s">
        <v>1677</v>
      </c>
      <c r="D760" s="148" t="s">
        <v>473</v>
      </c>
      <c r="E760" s="148">
        <v>618</v>
      </c>
      <c r="F760" s="148" t="s">
        <v>1678</v>
      </c>
      <c r="G760" s="148">
        <v>1769</v>
      </c>
      <c r="H760" s="148">
        <v>1375</v>
      </c>
      <c r="I760" s="189" t="str">
        <f t="shared" si="88"/>
        <v>490be10d</v>
      </c>
    </row>
    <row r="761" spans="3:9" x14ac:dyDescent="0.3">
      <c r="C761" s="148" t="s">
        <v>1679</v>
      </c>
      <c r="D761" s="148" t="s">
        <v>470</v>
      </c>
      <c r="E761" s="148">
        <v>546</v>
      </c>
      <c r="F761" s="148" t="s">
        <v>1680</v>
      </c>
      <c r="G761" s="148">
        <v>1442</v>
      </c>
      <c r="H761" s="148">
        <v>1100</v>
      </c>
      <c r="I761" s="189" t="str">
        <f t="shared" si="88"/>
        <v>490be10a</v>
      </c>
    </row>
    <row r="762" spans="3:9" x14ac:dyDescent="0.3">
      <c r="C762" s="148" t="s">
        <v>1681</v>
      </c>
      <c r="D762" s="148" t="s">
        <v>477</v>
      </c>
      <c r="E762" s="148">
        <v>678</v>
      </c>
      <c r="F762" s="148" t="s">
        <v>1682</v>
      </c>
      <c r="G762" s="148">
        <v>1898</v>
      </c>
      <c r="H762" s="148">
        <v>1412</v>
      </c>
      <c r="I762" s="189" t="str">
        <f t="shared" si="88"/>
        <v>490ba10c</v>
      </c>
    </row>
    <row r="763" spans="3:9" x14ac:dyDescent="0.3">
      <c r="C763" s="148" t="s">
        <v>1683</v>
      </c>
      <c r="D763" s="148" t="s">
        <v>476</v>
      </c>
      <c r="E763" s="148">
        <v>657</v>
      </c>
      <c r="F763" s="148" t="s">
        <v>1684</v>
      </c>
      <c r="G763" s="148">
        <v>1620</v>
      </c>
      <c r="H763" s="148">
        <v>1276</v>
      </c>
      <c r="I763" s="189" t="str">
        <f t="shared" si="88"/>
        <v>490ba10b</v>
      </c>
    </row>
    <row r="764" spans="3:9" x14ac:dyDescent="0.3">
      <c r="C764" s="148" t="s">
        <v>1685</v>
      </c>
      <c r="D764" s="148" t="s">
        <v>487</v>
      </c>
      <c r="E764" s="148">
        <v>1029</v>
      </c>
      <c r="F764" s="148" t="s">
        <v>1686</v>
      </c>
      <c r="G764" s="148">
        <v>2772</v>
      </c>
      <c r="H764" s="148">
        <v>2457</v>
      </c>
      <c r="I764" s="189" t="str">
        <f t="shared" si="88"/>
        <v>490bb20a</v>
      </c>
    </row>
    <row r="765" spans="3:9" x14ac:dyDescent="0.3">
      <c r="C765" s="148" t="s">
        <v>1687</v>
      </c>
      <c r="D765" s="148" t="s">
        <v>489</v>
      </c>
      <c r="E765" s="148">
        <v>1078</v>
      </c>
      <c r="F765" s="148" t="s">
        <v>1688</v>
      </c>
      <c r="G765" s="148">
        <v>2490</v>
      </c>
      <c r="H765" s="148">
        <v>2062</v>
      </c>
      <c r="I765" s="189" t="str">
        <f t="shared" si="88"/>
        <v>490bb20c</v>
      </c>
    </row>
    <row r="766" spans="3:9" x14ac:dyDescent="0.3">
      <c r="C766" s="148" t="s">
        <v>1689</v>
      </c>
      <c r="D766" s="148" t="s">
        <v>487</v>
      </c>
      <c r="E766" s="148">
        <v>1029</v>
      </c>
      <c r="F766" s="148" t="s">
        <v>1690</v>
      </c>
      <c r="G766" s="148">
        <v>2782</v>
      </c>
      <c r="H766" s="148">
        <v>2276</v>
      </c>
      <c r="I766" s="189" t="str">
        <f t="shared" si="88"/>
        <v>490bb20a</v>
      </c>
    </row>
    <row r="767" spans="3:9" x14ac:dyDescent="0.3">
      <c r="C767" s="148" t="s">
        <v>1691</v>
      </c>
      <c r="D767" s="148" t="s">
        <v>489</v>
      </c>
      <c r="E767" s="148">
        <v>1078</v>
      </c>
      <c r="F767" s="148" t="s">
        <v>1692</v>
      </c>
      <c r="G767" s="148">
        <v>2500</v>
      </c>
      <c r="H767" s="148">
        <v>2363</v>
      </c>
      <c r="I767" s="189" t="str">
        <f t="shared" si="88"/>
        <v>490bb20c</v>
      </c>
    </row>
    <row r="768" spans="3:9" x14ac:dyDescent="0.3">
      <c r="C768" s="148" t="s">
        <v>1693</v>
      </c>
      <c r="D768" s="148" t="s">
        <v>477</v>
      </c>
      <c r="E768" s="148">
        <v>678</v>
      </c>
      <c r="F768" s="148" t="s">
        <v>1694</v>
      </c>
      <c r="G768" s="148">
        <v>1908</v>
      </c>
      <c r="H768" s="148">
        <v>1462</v>
      </c>
      <c r="I768" s="189" t="str">
        <f t="shared" si="88"/>
        <v>490ba10c</v>
      </c>
    </row>
    <row r="769" spans="3:9" x14ac:dyDescent="0.3">
      <c r="C769" s="148" t="s">
        <v>1695</v>
      </c>
      <c r="D769" s="148" t="s">
        <v>484</v>
      </c>
      <c r="E769" s="148">
        <v>785</v>
      </c>
      <c r="F769" s="148" t="s">
        <v>1696</v>
      </c>
      <c r="G769" s="148">
        <v>1852</v>
      </c>
      <c r="H769" s="148">
        <v>1274</v>
      </c>
      <c r="I769" s="189" t="str">
        <f t="shared" si="88"/>
        <v>490ba10j</v>
      </c>
    </row>
    <row r="770" spans="3:9" x14ac:dyDescent="0.3">
      <c r="C770" s="148" t="s">
        <v>1697</v>
      </c>
      <c r="D770" s="148" t="s">
        <v>480</v>
      </c>
      <c r="E770" s="148">
        <v>725</v>
      </c>
      <c r="F770" s="148" t="s">
        <v>1698</v>
      </c>
      <c r="G770" s="148">
        <v>1969</v>
      </c>
      <c r="H770" s="148">
        <v>1556</v>
      </c>
      <c r="I770" s="189" t="str">
        <f t="shared" si="88"/>
        <v>490ba10f</v>
      </c>
    </row>
    <row r="771" spans="3:9" x14ac:dyDescent="0.3">
      <c r="C771" s="148" t="s">
        <v>1699</v>
      </c>
      <c r="D771" s="148" t="s">
        <v>474</v>
      </c>
      <c r="E771" s="148">
        <v>664</v>
      </c>
      <c r="F771" s="148" t="s">
        <v>1700</v>
      </c>
      <c r="G771" s="148">
        <v>1653</v>
      </c>
      <c r="H771" s="148">
        <v>1137</v>
      </c>
      <c r="I771" s="189" t="str">
        <f t="shared" si="88"/>
        <v>490be10e</v>
      </c>
    </row>
    <row r="772" spans="3:9" x14ac:dyDescent="0.3">
      <c r="C772" s="148" t="s">
        <v>1701</v>
      </c>
      <c r="D772" s="148" t="s">
        <v>418</v>
      </c>
      <c r="E772" s="148">
        <v>585</v>
      </c>
      <c r="F772" s="148" t="s">
        <v>514</v>
      </c>
      <c r="G772" s="148">
        <v>1316</v>
      </c>
      <c r="H772" s="148">
        <v>0</v>
      </c>
      <c r="I772" s="189" t="str">
        <f t="shared" si="88"/>
        <v/>
      </c>
    </row>
    <row r="773" spans="3:9" x14ac:dyDescent="0.3">
      <c r="C773" s="148" t="s">
        <v>1702</v>
      </c>
      <c r="D773" s="148" t="s">
        <v>482</v>
      </c>
      <c r="E773" s="148">
        <v>763</v>
      </c>
      <c r="F773" s="148" t="s">
        <v>1703</v>
      </c>
      <c r="G773" s="148">
        <v>1792</v>
      </c>
      <c r="H773" s="148">
        <v>1510</v>
      </c>
      <c r="I773" s="189" t="str">
        <f t="shared" si="88"/>
        <v>490ba10h</v>
      </c>
    </row>
    <row r="774" spans="3:9" x14ac:dyDescent="0.3">
      <c r="C774" s="148" t="s">
        <v>1704</v>
      </c>
      <c r="D774" s="148" t="s">
        <v>478</v>
      </c>
      <c r="E774" s="148">
        <v>694</v>
      </c>
      <c r="F774" s="148" t="s">
        <v>1705</v>
      </c>
      <c r="G774" s="148">
        <v>1920</v>
      </c>
      <c r="H774" s="148">
        <v>1703</v>
      </c>
      <c r="I774" s="189" t="str">
        <f t="shared" si="88"/>
        <v>490ba10d</v>
      </c>
    </row>
    <row r="775" spans="3:9" x14ac:dyDescent="0.3">
      <c r="C775" s="148" t="s">
        <v>1706</v>
      </c>
      <c r="D775" s="148" t="s">
        <v>475</v>
      </c>
      <c r="E775" s="148">
        <v>593</v>
      </c>
      <c r="F775" s="148" t="s">
        <v>1707</v>
      </c>
      <c r="G775" s="148">
        <v>1552</v>
      </c>
      <c r="H775" s="148">
        <v>1091</v>
      </c>
      <c r="I775" s="189" t="str">
        <f t="shared" si="88"/>
        <v>490ba10a</v>
      </c>
    </row>
    <row r="776" spans="3:9" x14ac:dyDescent="0.3">
      <c r="C776" s="148" t="s">
        <v>1708</v>
      </c>
      <c r="D776" s="148" t="s">
        <v>473</v>
      </c>
      <c r="E776" s="148">
        <v>618</v>
      </c>
      <c r="F776" s="148" t="s">
        <v>1709</v>
      </c>
      <c r="G776" s="148">
        <v>1779</v>
      </c>
      <c r="H776" s="148">
        <v>1355</v>
      </c>
      <c r="I776" s="189" t="str">
        <f t="shared" si="88"/>
        <v>490be10d</v>
      </c>
    </row>
    <row r="777" spans="3:9" x14ac:dyDescent="0.3">
      <c r="C777" s="148" t="s">
        <v>1710</v>
      </c>
      <c r="D777" s="148" t="s">
        <v>470</v>
      </c>
      <c r="E777" s="148">
        <v>546</v>
      </c>
      <c r="F777" s="148" t="s">
        <v>1711</v>
      </c>
      <c r="G777" s="148">
        <v>1452</v>
      </c>
      <c r="H777" s="148">
        <v>1154</v>
      </c>
      <c r="I777" s="189" t="str">
        <f t="shared" si="88"/>
        <v>490be10a</v>
      </c>
    </row>
    <row r="778" spans="3:9" x14ac:dyDescent="0.3">
      <c r="C778" s="148" t="s">
        <v>1712</v>
      </c>
      <c r="D778" s="148" t="s">
        <v>477</v>
      </c>
      <c r="E778" s="148">
        <v>678</v>
      </c>
      <c r="F778" s="148" t="s">
        <v>1713</v>
      </c>
      <c r="G778" s="148">
        <v>1908</v>
      </c>
      <c r="H778" s="148">
        <v>1479</v>
      </c>
      <c r="I778" s="189" t="str">
        <f t="shared" si="88"/>
        <v>490ba10c</v>
      </c>
    </row>
    <row r="779" spans="3:9" x14ac:dyDescent="0.3">
      <c r="C779" s="148" t="s">
        <v>1714</v>
      </c>
      <c r="D779" s="148" t="s">
        <v>476</v>
      </c>
      <c r="E779" s="148">
        <v>657</v>
      </c>
      <c r="F779" s="148" t="s">
        <v>1715</v>
      </c>
      <c r="G779" s="148">
        <v>1630</v>
      </c>
      <c r="H779" s="148">
        <v>1239</v>
      </c>
      <c r="I779" s="189" t="str">
        <f t="shared" si="88"/>
        <v>490ba10b</v>
      </c>
    </row>
    <row r="780" spans="3:9" x14ac:dyDescent="0.3">
      <c r="C780" s="148" t="s">
        <v>1716</v>
      </c>
      <c r="D780" s="148" t="s">
        <v>487</v>
      </c>
      <c r="E780" s="148">
        <v>1029</v>
      </c>
      <c r="F780" s="148" t="s">
        <v>1717</v>
      </c>
      <c r="G780" s="148">
        <v>2782</v>
      </c>
      <c r="H780" s="148">
        <v>1844</v>
      </c>
      <c r="I780" s="189" t="str">
        <f t="shared" ref="I780:I808" si="89">IF(H780=0,"",D780)</f>
        <v>490bb20a</v>
      </c>
    </row>
    <row r="781" spans="3:9" x14ac:dyDescent="0.3">
      <c r="C781" s="148" t="s">
        <v>1718</v>
      </c>
      <c r="D781" s="148" t="s">
        <v>489</v>
      </c>
      <c r="E781" s="148">
        <v>1078</v>
      </c>
      <c r="F781" s="148" t="s">
        <v>1719</v>
      </c>
      <c r="G781" s="148">
        <v>2500</v>
      </c>
      <c r="H781" s="148">
        <v>2444</v>
      </c>
      <c r="I781" s="189" t="str">
        <f t="shared" si="89"/>
        <v>490bb20c</v>
      </c>
    </row>
    <row r="782" spans="3:9" x14ac:dyDescent="0.3">
      <c r="C782" s="148" t="s">
        <v>1720</v>
      </c>
      <c r="D782" s="148" t="s">
        <v>485</v>
      </c>
      <c r="E782" s="148">
        <v>898</v>
      </c>
      <c r="F782" s="148" t="s">
        <v>1721</v>
      </c>
      <c r="G782" s="148">
        <v>3112</v>
      </c>
      <c r="H782" s="148">
        <v>2406</v>
      </c>
      <c r="I782" s="189" t="str">
        <f t="shared" si="89"/>
        <v>490ba10k</v>
      </c>
    </row>
    <row r="783" spans="3:9" x14ac:dyDescent="0.3">
      <c r="C783" s="148" t="s">
        <v>1722</v>
      </c>
      <c r="D783" s="148" t="s">
        <v>486</v>
      </c>
      <c r="E783" s="148">
        <v>947</v>
      </c>
      <c r="F783" s="148" t="s">
        <v>1723</v>
      </c>
      <c r="G783" s="148">
        <v>2782</v>
      </c>
      <c r="H783" s="148">
        <v>2440</v>
      </c>
      <c r="I783" s="189" t="str">
        <f t="shared" si="89"/>
        <v>490ba10l</v>
      </c>
    </row>
    <row r="784" spans="3:9" x14ac:dyDescent="0.3">
      <c r="C784" s="148" t="s">
        <v>1724</v>
      </c>
      <c r="D784" s="148" t="s">
        <v>477</v>
      </c>
      <c r="E784" s="148">
        <v>678</v>
      </c>
      <c r="F784" s="148" t="s">
        <v>1725</v>
      </c>
      <c r="G784" s="148">
        <v>1918</v>
      </c>
      <c r="H784" s="148">
        <v>1839</v>
      </c>
      <c r="I784" s="189" t="str">
        <f t="shared" si="89"/>
        <v>490ba10c</v>
      </c>
    </row>
    <row r="785" spans="3:9" x14ac:dyDescent="0.3">
      <c r="C785" s="148" t="s">
        <v>1726</v>
      </c>
      <c r="D785" s="148" t="s">
        <v>484</v>
      </c>
      <c r="E785" s="148">
        <v>785</v>
      </c>
      <c r="F785" s="148" t="s">
        <v>1727</v>
      </c>
      <c r="G785" s="148">
        <v>1862</v>
      </c>
      <c r="H785" s="148">
        <v>1726</v>
      </c>
      <c r="I785" s="189" t="str">
        <f t="shared" si="89"/>
        <v>490ba10j</v>
      </c>
    </row>
    <row r="786" spans="3:9" x14ac:dyDescent="0.3">
      <c r="C786" s="148" t="s">
        <v>1728</v>
      </c>
      <c r="D786" s="148" t="s">
        <v>480</v>
      </c>
      <c r="E786" s="148">
        <v>725</v>
      </c>
      <c r="F786" s="148" t="s">
        <v>1729</v>
      </c>
      <c r="G786" s="148">
        <v>1979</v>
      </c>
      <c r="H786" s="148">
        <v>1420</v>
      </c>
      <c r="I786" s="189" t="str">
        <f t="shared" si="89"/>
        <v>490ba10f</v>
      </c>
    </row>
    <row r="787" spans="3:9" x14ac:dyDescent="0.3">
      <c r="C787" s="148" t="s">
        <v>1730</v>
      </c>
      <c r="D787" s="148" t="s">
        <v>474</v>
      </c>
      <c r="E787" s="148">
        <v>664</v>
      </c>
      <c r="F787" s="148" t="s">
        <v>1731</v>
      </c>
      <c r="G787" s="148">
        <v>1663</v>
      </c>
      <c r="H787" s="148">
        <v>1258</v>
      </c>
      <c r="I787" s="189" t="str">
        <f t="shared" si="89"/>
        <v>490be10e</v>
      </c>
    </row>
    <row r="788" spans="3:9" x14ac:dyDescent="0.3">
      <c r="C788" s="148" t="s">
        <v>1732</v>
      </c>
      <c r="D788" s="148" t="s">
        <v>472</v>
      </c>
      <c r="E788" s="148">
        <v>587</v>
      </c>
      <c r="F788" s="148" t="s">
        <v>1733</v>
      </c>
      <c r="G788" s="148">
        <v>1725</v>
      </c>
      <c r="H788" s="148">
        <v>1584</v>
      </c>
      <c r="I788" s="189" t="str">
        <f t="shared" si="89"/>
        <v>490be10c</v>
      </c>
    </row>
    <row r="789" spans="3:9" x14ac:dyDescent="0.3">
      <c r="C789" s="148" t="s">
        <v>1734</v>
      </c>
      <c r="D789" s="148" t="s">
        <v>482</v>
      </c>
      <c r="E789" s="148">
        <v>763</v>
      </c>
      <c r="F789" s="148" t="s">
        <v>1735</v>
      </c>
      <c r="G789" s="148">
        <v>1802</v>
      </c>
      <c r="H789" s="148">
        <v>1568</v>
      </c>
      <c r="I789" s="189" t="str">
        <f t="shared" si="89"/>
        <v>490ba10h</v>
      </c>
    </row>
    <row r="790" spans="3:9" x14ac:dyDescent="0.3">
      <c r="C790" s="148" t="s">
        <v>1736</v>
      </c>
      <c r="D790" s="148" t="s">
        <v>478</v>
      </c>
      <c r="E790" s="148">
        <v>694</v>
      </c>
      <c r="F790" s="148" t="s">
        <v>1737</v>
      </c>
      <c r="G790" s="148">
        <v>1930</v>
      </c>
      <c r="H790" s="148">
        <v>1606</v>
      </c>
      <c r="I790" s="189" t="str">
        <f t="shared" si="89"/>
        <v>490ba10d</v>
      </c>
    </row>
    <row r="791" spans="3:9" x14ac:dyDescent="0.3">
      <c r="C791" s="148" t="s">
        <v>1738</v>
      </c>
      <c r="D791" s="148" t="s">
        <v>475</v>
      </c>
      <c r="E791" s="148">
        <v>593</v>
      </c>
      <c r="F791" s="148" t="s">
        <v>1739</v>
      </c>
      <c r="G791" s="148">
        <v>1562</v>
      </c>
      <c r="H791" s="148">
        <v>1353</v>
      </c>
      <c r="I791" s="189" t="str">
        <f t="shared" si="89"/>
        <v>490ba10a</v>
      </c>
    </row>
    <row r="792" spans="3:9" x14ac:dyDescent="0.3">
      <c r="C792" s="148" t="s">
        <v>1740</v>
      </c>
      <c r="D792" s="148" t="s">
        <v>473</v>
      </c>
      <c r="E792" s="148">
        <v>618</v>
      </c>
      <c r="F792" s="148" t="s">
        <v>1741</v>
      </c>
      <c r="G792" s="148">
        <v>1789</v>
      </c>
      <c r="H792" s="148">
        <v>1395</v>
      </c>
      <c r="I792" s="189" t="str">
        <f t="shared" si="89"/>
        <v>490be10d</v>
      </c>
    </row>
    <row r="793" spans="3:9" x14ac:dyDescent="0.3">
      <c r="C793" s="148" t="s">
        <v>1742</v>
      </c>
      <c r="D793" s="148" t="s">
        <v>470</v>
      </c>
      <c r="E793" s="148">
        <v>546</v>
      </c>
      <c r="F793" s="148" t="s">
        <v>1743</v>
      </c>
      <c r="G793" s="148">
        <v>1512</v>
      </c>
      <c r="H793" s="148">
        <v>1252</v>
      </c>
      <c r="I793" s="189" t="str">
        <f t="shared" si="89"/>
        <v>490be10a</v>
      </c>
    </row>
    <row r="794" spans="3:9" x14ac:dyDescent="0.3">
      <c r="C794" s="148" t="s">
        <v>1744</v>
      </c>
      <c r="D794" s="148" t="s">
        <v>477</v>
      </c>
      <c r="E794" s="148">
        <v>678</v>
      </c>
      <c r="F794" s="148" t="s">
        <v>1745</v>
      </c>
      <c r="G794" s="148">
        <v>1918</v>
      </c>
      <c r="H794" s="148">
        <v>1465</v>
      </c>
      <c r="I794" s="189" t="str">
        <f t="shared" si="89"/>
        <v>490ba10c</v>
      </c>
    </row>
    <row r="795" spans="3:9" x14ac:dyDescent="0.3">
      <c r="C795" s="148" t="s">
        <v>1746</v>
      </c>
      <c r="D795" s="148" t="s">
        <v>476</v>
      </c>
      <c r="E795" s="148">
        <v>657</v>
      </c>
      <c r="F795" s="148" t="s">
        <v>1747</v>
      </c>
      <c r="G795" s="148">
        <v>1690</v>
      </c>
      <c r="H795" s="148">
        <v>1407</v>
      </c>
      <c r="I795" s="189" t="str">
        <f t="shared" si="89"/>
        <v>490ba10b</v>
      </c>
    </row>
    <row r="796" spans="3:9" x14ac:dyDescent="0.3">
      <c r="C796" s="148" t="s">
        <v>1748</v>
      </c>
      <c r="D796" s="148" t="s">
        <v>485</v>
      </c>
      <c r="E796" s="148">
        <v>898</v>
      </c>
      <c r="F796" s="148" t="s">
        <v>1749</v>
      </c>
      <c r="G796" s="148">
        <v>3112</v>
      </c>
      <c r="H796" s="148">
        <v>2571</v>
      </c>
      <c r="I796" s="189" t="str">
        <f t="shared" si="89"/>
        <v>490ba10k</v>
      </c>
    </row>
    <row r="797" spans="3:9" x14ac:dyDescent="0.3">
      <c r="C797" s="148" t="s">
        <v>1750</v>
      </c>
      <c r="D797" s="148" t="s">
        <v>486</v>
      </c>
      <c r="E797" s="148">
        <v>947</v>
      </c>
      <c r="F797" s="148" t="s">
        <v>1751</v>
      </c>
      <c r="G797" s="148">
        <v>2782</v>
      </c>
      <c r="H797" s="148">
        <v>2055</v>
      </c>
      <c r="I797" s="189" t="str">
        <f t="shared" si="89"/>
        <v>490ba10l</v>
      </c>
    </row>
    <row r="798" spans="3:9" x14ac:dyDescent="0.3">
      <c r="C798" s="148" t="s">
        <v>1752</v>
      </c>
      <c r="D798" s="148" t="s">
        <v>485</v>
      </c>
      <c r="E798" s="148">
        <v>898</v>
      </c>
      <c r="F798" s="148" t="s">
        <v>1753</v>
      </c>
      <c r="G798" s="148">
        <v>2722</v>
      </c>
      <c r="H798" s="148">
        <v>1588</v>
      </c>
      <c r="I798" s="189" t="str">
        <f t="shared" si="89"/>
        <v>490ba10k</v>
      </c>
    </row>
    <row r="799" spans="3:9" x14ac:dyDescent="0.3">
      <c r="C799" s="148" t="s">
        <v>1754</v>
      </c>
      <c r="D799" s="148" t="s">
        <v>486</v>
      </c>
      <c r="E799" s="148">
        <v>947</v>
      </c>
      <c r="F799" s="148" t="s">
        <v>1755</v>
      </c>
      <c r="G799" s="148">
        <v>2392</v>
      </c>
      <c r="H799" s="148">
        <v>1792</v>
      </c>
      <c r="I799" s="189" t="str">
        <f t="shared" si="89"/>
        <v>490ba10l</v>
      </c>
    </row>
    <row r="800" spans="3:9" x14ac:dyDescent="0.3">
      <c r="C800" s="148" t="s">
        <v>1756</v>
      </c>
      <c r="D800" s="148" t="s">
        <v>477</v>
      </c>
      <c r="E800" s="148">
        <v>678</v>
      </c>
      <c r="F800" s="148" t="s">
        <v>1757</v>
      </c>
      <c r="G800" s="148">
        <v>1928</v>
      </c>
      <c r="H800" s="148">
        <v>1773</v>
      </c>
      <c r="I800" s="189" t="str">
        <f t="shared" si="89"/>
        <v>490ba10c</v>
      </c>
    </row>
    <row r="801" spans="3:9" x14ac:dyDescent="0.3">
      <c r="C801" s="148" t="s">
        <v>1758</v>
      </c>
      <c r="D801" s="148" t="s">
        <v>484</v>
      </c>
      <c r="E801" s="148">
        <v>785</v>
      </c>
      <c r="F801" s="148" t="s">
        <v>1759</v>
      </c>
      <c r="G801" s="148">
        <v>1872</v>
      </c>
      <c r="H801" s="148">
        <v>1714</v>
      </c>
      <c r="I801" s="189" t="str">
        <f t="shared" si="89"/>
        <v>490ba10j</v>
      </c>
    </row>
    <row r="802" spans="3:9" x14ac:dyDescent="0.3">
      <c r="C802" s="148" t="s">
        <v>1760</v>
      </c>
      <c r="D802" s="148" t="s">
        <v>480</v>
      </c>
      <c r="E802" s="148">
        <v>725</v>
      </c>
      <c r="F802" s="148" t="s">
        <v>1761</v>
      </c>
      <c r="G802" s="148">
        <v>1989</v>
      </c>
      <c r="H802" s="148">
        <v>1726</v>
      </c>
      <c r="I802" s="189" t="str">
        <f t="shared" si="89"/>
        <v>490ba10f</v>
      </c>
    </row>
    <row r="803" spans="3:9" x14ac:dyDescent="0.3">
      <c r="C803" s="148" t="s">
        <v>1762</v>
      </c>
      <c r="D803" s="148" t="s">
        <v>474</v>
      </c>
      <c r="E803" s="148">
        <v>664</v>
      </c>
      <c r="F803" s="148" t="s">
        <v>1763</v>
      </c>
      <c r="G803" s="148">
        <v>1723</v>
      </c>
      <c r="H803" s="148">
        <v>1399</v>
      </c>
      <c r="I803" s="189" t="str">
        <f t="shared" si="89"/>
        <v>490be10e</v>
      </c>
    </row>
    <row r="804" spans="3:9" x14ac:dyDescent="0.3">
      <c r="C804" s="148" t="s">
        <v>1764</v>
      </c>
      <c r="D804" s="148" t="s">
        <v>472</v>
      </c>
      <c r="E804" s="148">
        <v>587</v>
      </c>
      <c r="F804" s="148" t="s">
        <v>1765</v>
      </c>
      <c r="G804" s="148">
        <v>1735</v>
      </c>
      <c r="H804" s="148">
        <v>1606</v>
      </c>
      <c r="I804" s="189" t="str">
        <f t="shared" si="89"/>
        <v>490be10c</v>
      </c>
    </row>
    <row r="805" spans="3:9" x14ac:dyDescent="0.3">
      <c r="C805" s="148" t="s">
        <v>1766</v>
      </c>
      <c r="D805" s="148" t="s">
        <v>482</v>
      </c>
      <c r="E805" s="148">
        <v>763</v>
      </c>
      <c r="F805" s="148" t="s">
        <v>1767</v>
      </c>
      <c r="G805" s="148">
        <v>1812</v>
      </c>
      <c r="H805" s="148">
        <v>1438</v>
      </c>
      <c r="I805" s="189" t="str">
        <f t="shared" si="89"/>
        <v>490ba10h</v>
      </c>
    </row>
    <row r="806" spans="3:9" x14ac:dyDescent="0.3">
      <c r="C806" s="148" t="s">
        <v>1768</v>
      </c>
      <c r="D806" s="148" t="s">
        <v>478</v>
      </c>
      <c r="E806" s="148">
        <v>694</v>
      </c>
      <c r="F806" s="148" t="s">
        <v>1769</v>
      </c>
      <c r="G806" s="148">
        <v>1940</v>
      </c>
      <c r="H806" s="148">
        <v>1388</v>
      </c>
      <c r="I806" s="189" t="str">
        <f t="shared" si="89"/>
        <v>490ba10d</v>
      </c>
    </row>
    <row r="807" spans="3:9" x14ac:dyDescent="0.3">
      <c r="C807" s="148" t="s">
        <v>1770</v>
      </c>
      <c r="D807" s="148" t="s">
        <v>475</v>
      </c>
      <c r="E807" s="148">
        <v>593</v>
      </c>
      <c r="F807" s="148" t="s">
        <v>1771</v>
      </c>
      <c r="G807" s="148">
        <v>1572</v>
      </c>
      <c r="H807" s="148">
        <v>1443</v>
      </c>
      <c r="I807" s="189" t="str">
        <f t="shared" si="89"/>
        <v>490ba10a</v>
      </c>
    </row>
    <row r="808" spans="3:9" x14ac:dyDescent="0.3">
      <c r="C808" s="148" t="s">
        <v>1772</v>
      </c>
      <c r="D808" s="148" t="s">
        <v>416</v>
      </c>
      <c r="E808" s="148">
        <v>546</v>
      </c>
      <c r="F808" s="148" t="s">
        <v>514</v>
      </c>
      <c r="G808" s="148">
        <v>1406</v>
      </c>
      <c r="H808" s="148">
        <v>0</v>
      </c>
      <c r="I808" s="189" t="str">
        <f t="shared" si="89"/>
        <v/>
      </c>
    </row>
    <row r="809" spans="3:9" x14ac:dyDescent="0.3">
      <c r="C809" s="148" t="s">
        <v>1773</v>
      </c>
      <c r="D809" s="148" t="s">
        <v>470</v>
      </c>
      <c r="E809" s="148">
        <v>546</v>
      </c>
      <c r="F809" s="148" t="s">
        <v>1774</v>
      </c>
      <c r="G809" s="148">
        <v>1472</v>
      </c>
      <c r="H809" s="148">
        <v>1193</v>
      </c>
      <c r="I809" s="189" t="str">
        <f t="shared" ref="I809:I843" si="90">IF(H809=0,"",D809)</f>
        <v>490be10a</v>
      </c>
    </row>
    <row r="810" spans="3:9" x14ac:dyDescent="0.3">
      <c r="C810" s="148" t="s">
        <v>1775</v>
      </c>
      <c r="D810" s="148" t="s">
        <v>483</v>
      </c>
      <c r="E810" s="148">
        <v>770</v>
      </c>
      <c r="F810" s="148" t="s">
        <v>1776</v>
      </c>
      <c r="G810" s="148">
        <v>2400</v>
      </c>
      <c r="H810" s="148">
        <v>1896</v>
      </c>
      <c r="I810" s="189" t="str">
        <f t="shared" si="90"/>
        <v>490ba10i</v>
      </c>
    </row>
    <row r="811" spans="3:9" x14ac:dyDescent="0.3">
      <c r="C811" s="148" t="s">
        <v>1777</v>
      </c>
      <c r="D811" s="148" t="s">
        <v>481</v>
      </c>
      <c r="E811" s="148">
        <v>754</v>
      </c>
      <c r="F811" s="148" t="s">
        <v>1778</v>
      </c>
      <c r="G811" s="148">
        <v>2250</v>
      </c>
      <c r="H811" s="148">
        <v>1632</v>
      </c>
      <c r="I811" s="189" t="str">
        <f t="shared" si="90"/>
        <v>490ba10g</v>
      </c>
    </row>
    <row r="812" spans="3:9" x14ac:dyDescent="0.3">
      <c r="C812" s="148"/>
      <c r="D812" s="148"/>
      <c r="E812" s="148"/>
      <c r="F812" s="148"/>
      <c r="G812" s="148"/>
      <c r="H812" s="148"/>
      <c r="I812" s="189" t="str">
        <f t="shared" si="90"/>
        <v/>
      </c>
    </row>
    <row r="813" spans="3:9" x14ac:dyDescent="0.3">
      <c r="C813" s="148"/>
      <c r="D813" s="148"/>
      <c r="E813" s="148"/>
      <c r="F813" s="148"/>
      <c r="G813" s="148"/>
      <c r="H813" s="148"/>
      <c r="I813" s="189" t="str">
        <f t="shared" si="90"/>
        <v/>
      </c>
    </row>
    <row r="814" spans="3:9" x14ac:dyDescent="0.3">
      <c r="C814" s="148"/>
      <c r="D814" s="148"/>
      <c r="E814" s="148"/>
      <c r="F814" s="148"/>
      <c r="G814" s="148"/>
      <c r="H814" s="148"/>
      <c r="I814" s="189" t="str">
        <f t="shared" si="90"/>
        <v/>
      </c>
    </row>
    <row r="815" spans="3:9" x14ac:dyDescent="0.3">
      <c r="C815" s="148"/>
      <c r="D815" s="148"/>
      <c r="E815" s="148"/>
      <c r="F815" s="148"/>
      <c r="G815" s="148"/>
      <c r="H815" s="148"/>
      <c r="I815" s="189" t="str">
        <f t="shared" si="90"/>
        <v/>
      </c>
    </row>
    <row r="816" spans="3:9" x14ac:dyDescent="0.3">
      <c r="C816" s="148"/>
      <c r="D816" s="148"/>
      <c r="E816" s="148"/>
      <c r="F816" s="148"/>
      <c r="G816" s="148"/>
      <c r="H816" s="148"/>
      <c r="I816" s="189" t="str">
        <f t="shared" si="90"/>
        <v/>
      </c>
    </row>
    <row r="817" spans="3:9" x14ac:dyDescent="0.3">
      <c r="C817" s="148"/>
      <c r="D817" s="148"/>
      <c r="E817" s="148"/>
      <c r="F817" s="148"/>
      <c r="G817" s="148"/>
      <c r="H817" s="148"/>
      <c r="I817" s="189" t="str">
        <f t="shared" si="90"/>
        <v/>
      </c>
    </row>
    <row r="818" spans="3:9" x14ac:dyDescent="0.3">
      <c r="C818" s="148"/>
      <c r="D818" s="148"/>
      <c r="E818" s="148"/>
      <c r="F818" s="148"/>
      <c r="G818" s="148"/>
      <c r="H818" s="148"/>
      <c r="I818" s="189" t="str">
        <f t="shared" si="90"/>
        <v/>
      </c>
    </row>
    <row r="819" spans="3:9" x14ac:dyDescent="0.3">
      <c r="C819" s="148"/>
      <c r="D819" s="148"/>
      <c r="E819" s="148"/>
      <c r="F819" s="148"/>
      <c r="G819" s="148"/>
      <c r="H819" s="148"/>
      <c r="I819" s="189" t="str">
        <f t="shared" si="90"/>
        <v/>
      </c>
    </row>
    <row r="820" spans="3:9" x14ac:dyDescent="0.3">
      <c r="C820" s="148"/>
      <c r="D820" s="148"/>
      <c r="E820" s="148"/>
      <c r="F820" s="148"/>
      <c r="G820" s="148"/>
      <c r="H820" s="148"/>
      <c r="I820" s="189" t="str">
        <f t="shared" si="90"/>
        <v/>
      </c>
    </row>
    <row r="821" spans="3:9" x14ac:dyDescent="0.3">
      <c r="C821" s="148"/>
      <c r="D821" s="148"/>
      <c r="E821" s="148"/>
      <c r="F821" s="148"/>
      <c r="G821" s="148"/>
      <c r="H821" s="148"/>
      <c r="I821" s="189" t="str">
        <f t="shared" si="90"/>
        <v/>
      </c>
    </row>
    <row r="822" spans="3:9" x14ac:dyDescent="0.3">
      <c r="C822" s="148"/>
      <c r="D822" s="148"/>
      <c r="E822" s="148"/>
      <c r="F822" s="148"/>
      <c r="G822" s="148"/>
      <c r="H822" s="148"/>
      <c r="I822" s="189" t="str">
        <f t="shared" si="90"/>
        <v/>
      </c>
    </row>
    <row r="823" spans="3:9" x14ac:dyDescent="0.3">
      <c r="C823" s="148"/>
      <c r="D823" s="148"/>
      <c r="E823" s="148"/>
      <c r="F823" s="148"/>
      <c r="G823" s="148"/>
      <c r="H823" s="148"/>
      <c r="I823" s="189" t="str">
        <f t="shared" si="90"/>
        <v/>
      </c>
    </row>
    <row r="824" spans="3:9" x14ac:dyDescent="0.3">
      <c r="C824" s="148"/>
      <c r="D824" s="148"/>
      <c r="E824" s="148"/>
      <c r="F824" s="148"/>
      <c r="G824" s="148"/>
      <c r="H824" s="148"/>
      <c r="I824" s="189" t="str">
        <f t="shared" si="90"/>
        <v/>
      </c>
    </row>
    <row r="825" spans="3:9" x14ac:dyDescent="0.3">
      <c r="C825" s="148"/>
      <c r="D825" s="148"/>
      <c r="E825" s="148"/>
      <c r="F825" s="148"/>
      <c r="G825" s="148"/>
      <c r="H825" s="148"/>
      <c r="I825" s="189" t="str">
        <f t="shared" si="90"/>
        <v/>
      </c>
    </row>
    <row r="826" spans="3:9" x14ac:dyDescent="0.3">
      <c r="C826" s="148"/>
      <c r="D826" s="148"/>
      <c r="E826" s="148"/>
      <c r="F826" s="148"/>
      <c r="G826" s="148"/>
      <c r="H826" s="148"/>
      <c r="I826" s="189" t="str">
        <f t="shared" si="90"/>
        <v/>
      </c>
    </row>
    <row r="827" spans="3:9" x14ac:dyDescent="0.3">
      <c r="C827" s="148"/>
      <c r="D827" s="148"/>
      <c r="E827" s="148"/>
      <c r="F827" s="148"/>
      <c r="G827" s="148"/>
      <c r="H827" s="148"/>
      <c r="I827" s="189" t="str">
        <f t="shared" si="90"/>
        <v/>
      </c>
    </row>
    <row r="828" spans="3:9" x14ac:dyDescent="0.3">
      <c r="C828" s="148"/>
      <c r="D828" s="148"/>
      <c r="E828" s="148"/>
      <c r="F828" s="148"/>
      <c r="G828" s="148"/>
      <c r="H828" s="148"/>
      <c r="I828" s="189" t="str">
        <f t="shared" si="90"/>
        <v/>
      </c>
    </row>
    <row r="829" spans="3:9" x14ac:dyDescent="0.3">
      <c r="C829" s="148"/>
      <c r="D829" s="148"/>
      <c r="E829" s="148"/>
      <c r="F829" s="148"/>
      <c r="G829" s="148"/>
      <c r="H829" s="148"/>
      <c r="I829" s="189" t="str">
        <f t="shared" si="90"/>
        <v/>
      </c>
    </row>
    <row r="830" spans="3:9" x14ac:dyDescent="0.3">
      <c r="C830" s="148"/>
      <c r="D830" s="148"/>
      <c r="E830" s="148"/>
      <c r="F830" s="148"/>
      <c r="G830" s="148"/>
      <c r="H830" s="148"/>
      <c r="I830" s="189" t="str">
        <f t="shared" si="90"/>
        <v/>
      </c>
    </row>
    <row r="831" spans="3:9" x14ac:dyDescent="0.3">
      <c r="C831" s="148"/>
      <c r="D831" s="148"/>
      <c r="E831" s="148"/>
      <c r="F831" s="148"/>
      <c r="G831" s="148"/>
      <c r="H831" s="148"/>
      <c r="I831" s="189" t="str">
        <f t="shared" si="90"/>
        <v/>
      </c>
    </row>
    <row r="832" spans="3:9" x14ac:dyDescent="0.3">
      <c r="C832" s="148"/>
      <c r="D832" s="148"/>
      <c r="E832" s="148"/>
      <c r="F832" s="148"/>
      <c r="G832" s="148"/>
      <c r="H832" s="148"/>
      <c r="I832" s="189" t="str">
        <f t="shared" si="90"/>
        <v/>
      </c>
    </row>
    <row r="833" spans="3:9" x14ac:dyDescent="0.3">
      <c r="C833" s="148"/>
      <c r="D833" s="148"/>
      <c r="E833" s="148"/>
      <c r="F833" s="148"/>
      <c r="G833" s="148"/>
      <c r="H833" s="148"/>
      <c r="I833" s="189" t="str">
        <f t="shared" si="90"/>
        <v/>
      </c>
    </row>
    <row r="834" spans="3:9" x14ac:dyDescent="0.3">
      <c r="C834" s="148"/>
      <c r="D834" s="148"/>
      <c r="E834" s="148"/>
      <c r="F834" s="148"/>
      <c r="G834" s="148"/>
      <c r="H834" s="148"/>
      <c r="I834" s="189" t="str">
        <f t="shared" si="90"/>
        <v/>
      </c>
    </row>
    <row r="835" spans="3:9" x14ac:dyDescent="0.3">
      <c r="C835" s="148"/>
      <c r="D835" s="148"/>
      <c r="E835" s="148"/>
      <c r="F835" s="148"/>
      <c r="G835" s="148"/>
      <c r="H835" s="148"/>
      <c r="I835" s="189" t="str">
        <f t="shared" si="90"/>
        <v/>
      </c>
    </row>
    <row r="836" spans="3:9" x14ac:dyDescent="0.3">
      <c r="C836" s="148"/>
      <c r="D836" s="148"/>
      <c r="E836" s="148"/>
      <c r="F836" s="148"/>
      <c r="G836" s="148"/>
      <c r="H836" s="148"/>
      <c r="I836" s="189" t="str">
        <f t="shared" si="90"/>
        <v/>
      </c>
    </row>
    <row r="837" spans="3:9" x14ac:dyDescent="0.3">
      <c r="C837" s="148"/>
      <c r="D837" s="148"/>
      <c r="E837" s="148"/>
      <c r="F837" s="148"/>
      <c r="G837" s="148"/>
      <c r="H837" s="148"/>
      <c r="I837" s="189" t="str">
        <f t="shared" si="90"/>
        <v/>
      </c>
    </row>
    <row r="838" spans="3:9" x14ac:dyDescent="0.3">
      <c r="C838" s="148"/>
      <c r="D838" s="148"/>
      <c r="E838" s="148"/>
      <c r="F838" s="148"/>
      <c r="G838" s="148"/>
      <c r="H838" s="148"/>
      <c r="I838" s="189" t="str">
        <f t="shared" si="90"/>
        <v/>
      </c>
    </row>
    <row r="839" spans="3:9" x14ac:dyDescent="0.3">
      <c r="C839" s="148"/>
      <c r="D839" s="148"/>
      <c r="E839" s="148"/>
      <c r="F839" s="148"/>
      <c r="G839" s="148"/>
      <c r="H839" s="148"/>
      <c r="I839" s="189" t="str">
        <f t="shared" si="90"/>
        <v/>
      </c>
    </row>
    <row r="840" spans="3:9" x14ac:dyDescent="0.3">
      <c r="C840" s="148"/>
      <c r="D840" s="148"/>
      <c r="E840" s="148"/>
      <c r="F840" s="148"/>
      <c r="G840" s="148"/>
      <c r="H840" s="148"/>
      <c r="I840" s="189" t="str">
        <f t="shared" si="90"/>
        <v/>
      </c>
    </row>
    <row r="841" spans="3:9" x14ac:dyDescent="0.3">
      <c r="C841" s="148"/>
      <c r="D841" s="148"/>
      <c r="E841" s="148"/>
      <c r="F841" s="148"/>
      <c r="G841" s="148"/>
      <c r="H841" s="148"/>
      <c r="I841" s="189" t="str">
        <f t="shared" si="90"/>
        <v/>
      </c>
    </row>
    <row r="842" spans="3:9" x14ac:dyDescent="0.3">
      <c r="C842" s="148"/>
      <c r="D842" s="148"/>
      <c r="E842" s="148"/>
      <c r="F842" s="148"/>
      <c r="G842" s="148"/>
      <c r="H842" s="148"/>
      <c r="I842" s="189" t="str">
        <f t="shared" si="90"/>
        <v/>
      </c>
    </row>
    <row r="843" spans="3:9" x14ac:dyDescent="0.3">
      <c r="C843" s="148"/>
      <c r="D843" s="148"/>
      <c r="E843" s="148"/>
      <c r="F843" s="148"/>
      <c r="G843" s="148"/>
      <c r="H843" s="148"/>
      <c r="I843" s="189" t="str">
        <f t="shared" si="90"/>
        <v/>
      </c>
    </row>
    <row r="844" spans="3:9" x14ac:dyDescent="0.3">
      <c r="C844" s="148"/>
      <c r="D844" s="148"/>
      <c r="E844" s="148"/>
      <c r="F844" s="148"/>
      <c r="G844" s="148"/>
      <c r="H844" s="148"/>
      <c r="I844" s="189" t="str">
        <f t="shared" ref="I844:I907" si="91">IF(H844=0,"",D844)</f>
        <v/>
      </c>
    </row>
    <row r="845" spans="3:9" x14ac:dyDescent="0.3">
      <c r="C845" s="148"/>
      <c r="D845" s="148"/>
      <c r="E845" s="148"/>
      <c r="F845" s="148"/>
      <c r="G845" s="148"/>
      <c r="H845" s="148"/>
      <c r="I845" s="189" t="str">
        <f t="shared" si="91"/>
        <v/>
      </c>
    </row>
    <row r="846" spans="3:9" x14ac:dyDescent="0.3">
      <c r="C846" s="148"/>
      <c r="D846" s="148"/>
      <c r="E846" s="148"/>
      <c r="F846" s="148"/>
      <c r="G846" s="148"/>
      <c r="H846" s="148"/>
      <c r="I846" s="189" t="str">
        <f t="shared" si="91"/>
        <v/>
      </c>
    </row>
    <row r="847" spans="3:9" x14ac:dyDescent="0.3">
      <c r="C847" s="148"/>
      <c r="D847" s="148"/>
      <c r="E847" s="148"/>
      <c r="F847" s="148"/>
      <c r="G847" s="148"/>
      <c r="H847" s="148"/>
      <c r="I847" s="189" t="str">
        <f t="shared" si="91"/>
        <v/>
      </c>
    </row>
    <row r="848" spans="3:9" x14ac:dyDescent="0.3">
      <c r="C848" s="148"/>
      <c r="D848" s="148"/>
      <c r="E848" s="148"/>
      <c r="F848" s="148"/>
      <c r="G848" s="148"/>
      <c r="H848" s="148"/>
      <c r="I848" s="189" t="str">
        <f t="shared" si="91"/>
        <v/>
      </c>
    </row>
    <row r="849" spans="3:9" x14ac:dyDescent="0.3">
      <c r="C849" s="148"/>
      <c r="D849" s="148"/>
      <c r="E849" s="148"/>
      <c r="F849" s="148"/>
      <c r="G849" s="148"/>
      <c r="H849" s="148"/>
      <c r="I849" s="189" t="str">
        <f t="shared" si="91"/>
        <v/>
      </c>
    </row>
    <row r="850" spans="3:9" x14ac:dyDescent="0.3">
      <c r="C850" s="148"/>
      <c r="D850" s="148"/>
      <c r="E850" s="148"/>
      <c r="F850" s="148"/>
      <c r="G850" s="148"/>
      <c r="H850" s="148"/>
      <c r="I850" s="189" t="str">
        <f t="shared" si="91"/>
        <v/>
      </c>
    </row>
    <row r="851" spans="3:9" x14ac:dyDescent="0.3">
      <c r="C851" s="148"/>
      <c r="D851" s="148"/>
      <c r="E851" s="148"/>
      <c r="F851" s="148"/>
      <c r="G851" s="148"/>
      <c r="H851" s="148"/>
      <c r="I851" s="189" t="str">
        <f t="shared" si="91"/>
        <v/>
      </c>
    </row>
    <row r="852" spans="3:9" x14ac:dyDescent="0.3">
      <c r="C852" s="148"/>
      <c r="D852" s="148"/>
      <c r="E852" s="148"/>
      <c r="F852" s="148"/>
      <c r="G852" s="148"/>
      <c r="H852" s="148"/>
      <c r="I852" s="189" t="str">
        <f t="shared" si="91"/>
        <v/>
      </c>
    </row>
    <row r="853" spans="3:9" x14ac:dyDescent="0.3">
      <c r="C853" s="148"/>
      <c r="D853" s="148"/>
      <c r="E853" s="148"/>
      <c r="F853" s="148"/>
      <c r="G853" s="148"/>
      <c r="H853" s="148"/>
      <c r="I853" s="189" t="str">
        <f t="shared" si="91"/>
        <v/>
      </c>
    </row>
    <row r="854" spans="3:9" x14ac:dyDescent="0.3">
      <c r="C854" s="148"/>
      <c r="D854" s="148"/>
      <c r="E854" s="148"/>
      <c r="F854" s="148"/>
      <c r="G854" s="148"/>
      <c r="H854" s="148"/>
      <c r="I854" s="189" t="str">
        <f t="shared" si="91"/>
        <v/>
      </c>
    </row>
    <row r="855" spans="3:9" x14ac:dyDescent="0.3">
      <c r="C855" s="148"/>
      <c r="D855" s="148"/>
      <c r="E855" s="148"/>
      <c r="F855" s="148"/>
      <c r="G855" s="148"/>
      <c r="H855" s="148"/>
      <c r="I855" s="189" t="str">
        <f t="shared" si="91"/>
        <v/>
      </c>
    </row>
    <row r="856" spans="3:9" x14ac:dyDescent="0.3">
      <c r="C856" s="148"/>
      <c r="D856" s="148"/>
      <c r="E856" s="148"/>
      <c r="F856" s="148"/>
      <c r="G856" s="148"/>
      <c r="H856" s="148"/>
      <c r="I856" s="189" t="str">
        <f t="shared" si="91"/>
        <v/>
      </c>
    </row>
    <row r="857" spans="3:9" x14ac:dyDescent="0.3">
      <c r="C857" s="148"/>
      <c r="D857" s="148"/>
      <c r="E857" s="148"/>
      <c r="F857" s="148"/>
      <c r="G857" s="148"/>
      <c r="H857" s="148"/>
      <c r="I857" s="189" t="str">
        <f t="shared" si="91"/>
        <v/>
      </c>
    </row>
    <row r="858" spans="3:9" x14ac:dyDescent="0.3">
      <c r="C858" s="148"/>
      <c r="D858" s="148"/>
      <c r="E858" s="148"/>
      <c r="F858" s="148"/>
      <c r="G858" s="148"/>
      <c r="H858" s="148"/>
      <c r="I858" s="189" t="str">
        <f t="shared" si="91"/>
        <v/>
      </c>
    </row>
    <row r="859" spans="3:9" x14ac:dyDescent="0.3">
      <c r="C859" s="148"/>
      <c r="D859" s="148"/>
      <c r="E859" s="148"/>
      <c r="F859" s="148"/>
      <c r="G859" s="148"/>
      <c r="H859" s="148"/>
      <c r="I859" s="189" t="str">
        <f t="shared" si="91"/>
        <v/>
      </c>
    </row>
    <row r="860" spans="3:9" x14ac:dyDescent="0.3">
      <c r="C860" s="148"/>
      <c r="D860" s="148"/>
      <c r="E860" s="148"/>
      <c r="F860" s="148"/>
      <c r="G860" s="148"/>
      <c r="H860" s="148"/>
      <c r="I860" s="189" t="str">
        <f t="shared" si="91"/>
        <v/>
      </c>
    </row>
    <row r="861" spans="3:9" x14ac:dyDescent="0.3">
      <c r="C861" s="148"/>
      <c r="D861" s="148"/>
      <c r="E861" s="148"/>
      <c r="F861" s="148"/>
      <c r="G861" s="148"/>
      <c r="H861" s="148"/>
      <c r="I861" s="189" t="str">
        <f t="shared" si="91"/>
        <v/>
      </c>
    </row>
    <row r="862" spans="3:9" x14ac:dyDescent="0.3">
      <c r="C862" s="148"/>
      <c r="D862" s="148"/>
      <c r="E862" s="148"/>
      <c r="F862" s="148"/>
      <c r="G862" s="148"/>
      <c r="H862" s="148"/>
      <c r="I862" s="189" t="str">
        <f t="shared" si="91"/>
        <v/>
      </c>
    </row>
    <row r="863" spans="3:9" x14ac:dyDescent="0.3">
      <c r="C863" s="148"/>
      <c r="D863" s="148"/>
      <c r="E863" s="148"/>
      <c r="F863" s="148"/>
      <c r="G863" s="148"/>
      <c r="H863" s="148"/>
      <c r="I863" s="189" t="str">
        <f t="shared" si="91"/>
        <v/>
      </c>
    </row>
    <row r="864" spans="3:9" x14ac:dyDescent="0.3">
      <c r="C864" s="148"/>
      <c r="D864" s="148"/>
      <c r="E864" s="148"/>
      <c r="F864" s="148"/>
      <c r="G864" s="148"/>
      <c r="H864" s="148"/>
      <c r="I864" s="189" t="str">
        <f t="shared" si="91"/>
        <v/>
      </c>
    </row>
    <row r="865" spans="3:9" x14ac:dyDescent="0.3">
      <c r="C865" s="148"/>
      <c r="D865" s="148"/>
      <c r="E865" s="148"/>
      <c r="F865" s="148"/>
      <c r="G865" s="148"/>
      <c r="H865" s="148"/>
      <c r="I865" s="189" t="str">
        <f t="shared" si="91"/>
        <v/>
      </c>
    </row>
    <row r="866" spans="3:9" x14ac:dyDescent="0.3">
      <c r="C866" s="148"/>
      <c r="D866" s="148"/>
      <c r="E866" s="148"/>
      <c r="F866" s="148"/>
      <c r="G866" s="148"/>
      <c r="H866" s="148"/>
      <c r="I866" s="189" t="str">
        <f t="shared" si="91"/>
        <v/>
      </c>
    </row>
    <row r="867" spans="3:9" x14ac:dyDescent="0.3">
      <c r="C867" s="148"/>
      <c r="D867" s="148"/>
      <c r="E867" s="148"/>
      <c r="F867" s="148"/>
      <c r="G867" s="148"/>
      <c r="H867" s="148"/>
      <c r="I867" s="189" t="str">
        <f t="shared" si="91"/>
        <v/>
      </c>
    </row>
    <row r="868" spans="3:9" x14ac:dyDescent="0.3">
      <c r="C868" s="148"/>
      <c r="D868" s="148"/>
      <c r="E868" s="148"/>
      <c r="F868" s="148"/>
      <c r="G868" s="148"/>
      <c r="H868" s="148"/>
      <c r="I868" s="189" t="str">
        <f t="shared" si="91"/>
        <v/>
      </c>
    </row>
    <row r="869" spans="3:9" x14ac:dyDescent="0.3">
      <c r="C869" s="148"/>
      <c r="D869" s="148"/>
      <c r="E869" s="148"/>
      <c r="F869" s="148"/>
      <c r="G869" s="148"/>
      <c r="H869" s="148"/>
      <c r="I869" s="189" t="str">
        <f t="shared" si="91"/>
        <v/>
      </c>
    </row>
    <row r="870" spans="3:9" x14ac:dyDescent="0.3">
      <c r="C870" s="148"/>
      <c r="D870" s="148"/>
      <c r="E870" s="148"/>
      <c r="F870" s="148"/>
      <c r="G870" s="148"/>
      <c r="H870" s="148"/>
      <c r="I870" s="189" t="str">
        <f t="shared" si="91"/>
        <v/>
      </c>
    </row>
    <row r="871" spans="3:9" x14ac:dyDescent="0.3">
      <c r="C871" s="148"/>
      <c r="D871" s="148"/>
      <c r="E871" s="148"/>
      <c r="F871" s="148"/>
      <c r="G871" s="148"/>
      <c r="H871" s="148"/>
      <c r="I871" s="189" t="str">
        <f t="shared" si="91"/>
        <v/>
      </c>
    </row>
    <row r="872" spans="3:9" x14ac:dyDescent="0.3">
      <c r="C872" s="148"/>
      <c r="D872" s="148"/>
      <c r="E872" s="148"/>
      <c r="F872" s="148"/>
      <c r="G872" s="148"/>
      <c r="H872" s="148"/>
      <c r="I872" s="189" t="str">
        <f t="shared" si="91"/>
        <v/>
      </c>
    </row>
    <row r="873" spans="3:9" x14ac:dyDescent="0.3">
      <c r="C873" s="148"/>
      <c r="D873" s="148"/>
      <c r="E873" s="148"/>
      <c r="F873" s="148"/>
      <c r="G873" s="148"/>
      <c r="H873" s="148"/>
      <c r="I873" s="189" t="str">
        <f t="shared" si="91"/>
        <v/>
      </c>
    </row>
    <row r="874" spans="3:9" x14ac:dyDescent="0.3">
      <c r="C874" s="148"/>
      <c r="D874" s="148"/>
      <c r="E874" s="148"/>
      <c r="F874" s="148"/>
      <c r="G874" s="148"/>
      <c r="H874" s="148"/>
      <c r="I874" s="189" t="str">
        <f t="shared" si="91"/>
        <v/>
      </c>
    </row>
    <row r="875" spans="3:9" x14ac:dyDescent="0.3">
      <c r="C875" s="148"/>
      <c r="D875" s="148"/>
      <c r="E875" s="148"/>
      <c r="F875" s="148"/>
      <c r="G875" s="148"/>
      <c r="H875" s="148"/>
      <c r="I875" s="189" t="str">
        <f t="shared" si="91"/>
        <v/>
      </c>
    </row>
    <row r="876" spans="3:9" x14ac:dyDescent="0.3">
      <c r="C876" s="148"/>
      <c r="D876" s="148"/>
      <c r="E876" s="148"/>
      <c r="F876" s="148"/>
      <c r="G876" s="148"/>
      <c r="H876" s="148"/>
      <c r="I876" s="189" t="str">
        <f t="shared" si="91"/>
        <v/>
      </c>
    </row>
    <row r="877" spans="3:9" x14ac:dyDescent="0.3">
      <c r="C877" s="148"/>
      <c r="D877" s="148"/>
      <c r="E877" s="148"/>
      <c r="F877" s="148"/>
      <c r="G877" s="148"/>
      <c r="H877" s="148"/>
      <c r="I877" s="189" t="str">
        <f t="shared" si="91"/>
        <v/>
      </c>
    </row>
    <row r="878" spans="3:9" x14ac:dyDescent="0.3">
      <c r="C878" s="148"/>
      <c r="D878" s="148"/>
      <c r="E878" s="148"/>
      <c r="F878" s="148"/>
      <c r="G878" s="148"/>
      <c r="H878" s="148"/>
      <c r="I878" s="189" t="str">
        <f t="shared" si="91"/>
        <v/>
      </c>
    </row>
    <row r="879" spans="3:9" x14ac:dyDescent="0.3">
      <c r="C879" s="148"/>
      <c r="D879" s="148"/>
      <c r="E879" s="148"/>
      <c r="F879" s="148"/>
      <c r="G879" s="148"/>
      <c r="H879" s="148"/>
      <c r="I879" s="189" t="str">
        <f t="shared" si="91"/>
        <v/>
      </c>
    </row>
    <row r="880" spans="3:9" x14ac:dyDescent="0.3">
      <c r="C880" s="148"/>
      <c r="D880" s="148"/>
      <c r="E880" s="148"/>
      <c r="F880" s="148"/>
      <c r="G880" s="148"/>
      <c r="H880" s="148"/>
      <c r="I880" s="189" t="str">
        <f t="shared" si="91"/>
        <v/>
      </c>
    </row>
    <row r="881" spans="3:9" x14ac:dyDescent="0.3">
      <c r="C881" s="148"/>
      <c r="D881" s="148"/>
      <c r="E881" s="148"/>
      <c r="F881" s="148"/>
      <c r="G881" s="148"/>
      <c r="H881" s="148"/>
      <c r="I881" s="189" t="str">
        <f t="shared" si="91"/>
        <v/>
      </c>
    </row>
    <row r="882" spans="3:9" x14ac:dyDescent="0.3">
      <c r="C882" s="148"/>
      <c r="D882" s="148"/>
      <c r="E882" s="148"/>
      <c r="F882" s="148"/>
      <c r="G882" s="148"/>
      <c r="H882" s="148"/>
      <c r="I882" s="189" t="str">
        <f t="shared" si="91"/>
        <v/>
      </c>
    </row>
    <row r="883" spans="3:9" x14ac:dyDescent="0.3">
      <c r="C883" s="148"/>
      <c r="D883" s="148"/>
      <c r="E883" s="148"/>
      <c r="F883" s="148"/>
      <c r="G883" s="148"/>
      <c r="H883" s="148"/>
      <c r="I883" s="189" t="str">
        <f t="shared" si="91"/>
        <v/>
      </c>
    </row>
    <row r="884" spans="3:9" x14ac:dyDescent="0.3">
      <c r="C884" s="148"/>
      <c r="D884" s="148"/>
      <c r="E884" s="148"/>
      <c r="F884" s="148"/>
      <c r="G884" s="148"/>
      <c r="H884" s="148"/>
      <c r="I884" s="189" t="str">
        <f t="shared" si="91"/>
        <v/>
      </c>
    </row>
    <row r="885" spans="3:9" x14ac:dyDescent="0.3">
      <c r="C885" s="148"/>
      <c r="D885" s="148"/>
      <c r="E885" s="148"/>
      <c r="F885" s="148"/>
      <c r="G885" s="148"/>
      <c r="H885" s="148"/>
      <c r="I885" s="189" t="str">
        <f t="shared" si="91"/>
        <v/>
      </c>
    </row>
    <row r="886" spans="3:9" x14ac:dyDescent="0.3">
      <c r="C886" s="148"/>
      <c r="D886" s="148"/>
      <c r="E886" s="148"/>
      <c r="F886" s="148"/>
      <c r="G886" s="148"/>
      <c r="H886" s="148"/>
      <c r="I886" s="189" t="str">
        <f t="shared" si="91"/>
        <v/>
      </c>
    </row>
    <row r="887" spans="3:9" x14ac:dyDescent="0.3">
      <c r="C887" s="148"/>
      <c r="D887" s="148"/>
      <c r="E887" s="148"/>
      <c r="F887" s="148"/>
      <c r="G887" s="148"/>
      <c r="H887" s="148"/>
      <c r="I887" s="189" t="str">
        <f t="shared" si="91"/>
        <v/>
      </c>
    </row>
    <row r="888" spans="3:9" x14ac:dyDescent="0.3">
      <c r="C888" s="148"/>
      <c r="D888" s="148"/>
      <c r="E888" s="148"/>
      <c r="F888" s="148"/>
      <c r="G888" s="148"/>
      <c r="H888" s="148"/>
      <c r="I888" s="189" t="str">
        <f t="shared" si="91"/>
        <v/>
      </c>
    </row>
    <row r="889" spans="3:9" x14ac:dyDescent="0.3">
      <c r="C889" s="148"/>
      <c r="D889" s="148"/>
      <c r="E889" s="148"/>
      <c r="F889" s="148"/>
      <c r="G889" s="148"/>
      <c r="H889" s="148"/>
      <c r="I889" s="189" t="str">
        <f t="shared" si="91"/>
        <v/>
      </c>
    </row>
    <row r="890" spans="3:9" x14ac:dyDescent="0.3">
      <c r="C890" s="148"/>
      <c r="D890" s="148"/>
      <c r="E890" s="148"/>
      <c r="F890" s="148"/>
      <c r="G890" s="148"/>
      <c r="H890" s="148"/>
      <c r="I890" s="189" t="str">
        <f t="shared" si="91"/>
        <v/>
      </c>
    </row>
    <row r="891" spans="3:9" x14ac:dyDescent="0.3">
      <c r="C891" s="148"/>
      <c r="D891" s="148"/>
      <c r="E891" s="148"/>
      <c r="F891" s="148"/>
      <c r="G891" s="148"/>
      <c r="H891" s="148"/>
      <c r="I891" s="189" t="str">
        <f t="shared" si="91"/>
        <v/>
      </c>
    </row>
    <row r="892" spans="3:9" x14ac:dyDescent="0.3">
      <c r="C892" s="148"/>
      <c r="D892" s="148"/>
      <c r="E892" s="148"/>
      <c r="F892" s="148"/>
      <c r="G892" s="148"/>
      <c r="H892" s="148"/>
      <c r="I892" s="189" t="str">
        <f t="shared" si="91"/>
        <v/>
      </c>
    </row>
    <row r="893" spans="3:9" x14ac:dyDescent="0.3">
      <c r="C893" s="148"/>
      <c r="D893" s="148"/>
      <c r="E893" s="148"/>
      <c r="F893" s="148"/>
      <c r="G893" s="148"/>
      <c r="H893" s="148"/>
      <c r="I893" s="189" t="str">
        <f t="shared" si="91"/>
        <v/>
      </c>
    </row>
    <row r="894" spans="3:9" x14ac:dyDescent="0.3">
      <c r="C894" s="148"/>
      <c r="D894" s="148"/>
      <c r="E894" s="148"/>
      <c r="F894" s="148"/>
      <c r="G894" s="148"/>
      <c r="H894" s="148"/>
      <c r="I894" s="189" t="str">
        <f t="shared" si="91"/>
        <v/>
      </c>
    </row>
    <row r="895" spans="3:9" x14ac:dyDescent="0.3">
      <c r="C895" s="148"/>
      <c r="D895" s="148"/>
      <c r="E895" s="148"/>
      <c r="F895" s="148"/>
      <c r="G895" s="148"/>
      <c r="H895" s="148"/>
      <c r="I895" s="189" t="str">
        <f t="shared" si="91"/>
        <v/>
      </c>
    </row>
    <row r="896" spans="3:9" x14ac:dyDescent="0.3">
      <c r="C896" s="148"/>
      <c r="D896" s="148"/>
      <c r="E896" s="148"/>
      <c r="F896" s="148"/>
      <c r="G896" s="148"/>
      <c r="H896" s="148"/>
      <c r="I896" s="189" t="str">
        <f t="shared" si="91"/>
        <v/>
      </c>
    </row>
    <row r="897" spans="3:9" x14ac:dyDescent="0.3">
      <c r="C897" s="148"/>
      <c r="D897" s="148"/>
      <c r="E897" s="148"/>
      <c r="F897" s="148"/>
      <c r="G897" s="148"/>
      <c r="H897" s="148"/>
      <c r="I897" s="189" t="str">
        <f t="shared" si="91"/>
        <v/>
      </c>
    </row>
    <row r="898" spans="3:9" x14ac:dyDescent="0.3">
      <c r="C898" s="148"/>
      <c r="D898" s="148"/>
      <c r="E898" s="148"/>
      <c r="F898" s="148"/>
      <c r="G898" s="148"/>
      <c r="H898" s="148"/>
      <c r="I898" s="189" t="str">
        <f t="shared" si="91"/>
        <v/>
      </c>
    </row>
    <row r="899" spans="3:9" x14ac:dyDescent="0.3">
      <c r="C899" s="148"/>
      <c r="D899" s="148"/>
      <c r="E899" s="148"/>
      <c r="F899" s="148"/>
      <c r="G899" s="148"/>
      <c r="H899" s="148"/>
      <c r="I899" s="189" t="str">
        <f t="shared" si="91"/>
        <v/>
      </c>
    </row>
    <row r="900" spans="3:9" x14ac:dyDescent="0.3">
      <c r="C900" s="148"/>
      <c r="D900" s="148"/>
      <c r="E900" s="148"/>
      <c r="F900" s="148"/>
      <c r="G900" s="148"/>
      <c r="H900" s="148"/>
      <c r="I900" s="189" t="str">
        <f t="shared" si="91"/>
        <v/>
      </c>
    </row>
    <row r="901" spans="3:9" x14ac:dyDescent="0.3">
      <c r="C901" s="148"/>
      <c r="D901" s="148"/>
      <c r="E901" s="148"/>
      <c r="F901" s="148"/>
      <c r="G901" s="148"/>
      <c r="H901" s="148"/>
      <c r="I901" s="189" t="str">
        <f t="shared" si="91"/>
        <v/>
      </c>
    </row>
    <row r="902" spans="3:9" x14ac:dyDescent="0.3">
      <c r="C902" s="148"/>
      <c r="D902" s="148"/>
      <c r="E902" s="148"/>
      <c r="F902" s="148"/>
      <c r="G902" s="148"/>
      <c r="H902" s="148"/>
      <c r="I902" s="189" t="str">
        <f t="shared" si="91"/>
        <v/>
      </c>
    </row>
    <row r="903" spans="3:9" x14ac:dyDescent="0.3">
      <c r="C903" s="148"/>
      <c r="D903" s="148"/>
      <c r="E903" s="148"/>
      <c r="F903" s="148"/>
      <c r="G903" s="148"/>
      <c r="H903" s="148"/>
      <c r="I903" s="189" t="str">
        <f t="shared" si="91"/>
        <v/>
      </c>
    </row>
    <row r="904" spans="3:9" x14ac:dyDescent="0.3">
      <c r="C904" s="148"/>
      <c r="D904" s="148"/>
      <c r="E904" s="148"/>
      <c r="F904" s="148"/>
      <c r="G904" s="148"/>
      <c r="H904" s="148"/>
      <c r="I904" s="189" t="str">
        <f t="shared" si="91"/>
        <v/>
      </c>
    </row>
    <row r="905" spans="3:9" x14ac:dyDescent="0.3">
      <c r="C905" s="148"/>
      <c r="D905" s="148"/>
      <c r="E905" s="148"/>
      <c r="F905" s="148"/>
      <c r="G905" s="148"/>
      <c r="H905" s="148"/>
      <c r="I905" s="189" t="str">
        <f t="shared" si="91"/>
        <v/>
      </c>
    </row>
    <row r="906" spans="3:9" x14ac:dyDescent="0.3">
      <c r="C906" s="148"/>
      <c r="D906" s="148"/>
      <c r="E906" s="148"/>
      <c r="F906" s="148"/>
      <c r="G906" s="148"/>
      <c r="H906" s="148"/>
      <c r="I906" s="189" t="str">
        <f t="shared" si="91"/>
        <v/>
      </c>
    </row>
    <row r="907" spans="3:9" x14ac:dyDescent="0.3">
      <c r="C907" s="148"/>
      <c r="D907" s="148"/>
      <c r="E907" s="148"/>
      <c r="F907" s="148"/>
      <c r="G907" s="148"/>
      <c r="H907" s="148"/>
      <c r="I907" s="189" t="str">
        <f t="shared" si="91"/>
        <v/>
      </c>
    </row>
    <row r="908" spans="3:9" x14ac:dyDescent="0.3">
      <c r="C908" s="148"/>
      <c r="D908" s="148"/>
      <c r="E908" s="148"/>
      <c r="F908" s="148"/>
      <c r="G908" s="148"/>
      <c r="H908" s="148"/>
      <c r="I908" s="189" t="str">
        <f t="shared" ref="I908:I971" si="92">IF(H908=0,"",D908)</f>
        <v/>
      </c>
    </row>
    <row r="909" spans="3:9" x14ac:dyDescent="0.3">
      <c r="C909" s="148"/>
      <c r="D909" s="148"/>
      <c r="E909" s="148"/>
      <c r="F909" s="148"/>
      <c r="G909" s="148"/>
      <c r="H909" s="148"/>
      <c r="I909" s="189" t="str">
        <f t="shared" si="92"/>
        <v/>
      </c>
    </row>
    <row r="910" spans="3:9" x14ac:dyDescent="0.3">
      <c r="C910" s="148"/>
      <c r="D910" s="148"/>
      <c r="E910" s="148"/>
      <c r="F910" s="148"/>
      <c r="G910" s="148"/>
      <c r="H910" s="148"/>
      <c r="I910" s="189" t="str">
        <f t="shared" si="92"/>
        <v/>
      </c>
    </row>
    <row r="911" spans="3:9" x14ac:dyDescent="0.3">
      <c r="C911" s="148"/>
      <c r="D911" s="148"/>
      <c r="E911" s="148"/>
      <c r="F911" s="148"/>
      <c r="G911" s="148"/>
      <c r="H911" s="148"/>
      <c r="I911" s="189" t="str">
        <f t="shared" si="92"/>
        <v/>
      </c>
    </row>
    <row r="912" spans="3:9" x14ac:dyDescent="0.3">
      <c r="C912" s="148"/>
      <c r="D912" s="148"/>
      <c r="E912" s="148"/>
      <c r="F912" s="148"/>
      <c r="G912" s="148"/>
      <c r="H912" s="148"/>
      <c r="I912" s="189" t="str">
        <f t="shared" si="92"/>
        <v/>
      </c>
    </row>
    <row r="913" spans="3:9" x14ac:dyDescent="0.3">
      <c r="C913" s="148"/>
      <c r="D913" s="148"/>
      <c r="E913" s="148"/>
      <c r="F913" s="148"/>
      <c r="G913" s="148"/>
      <c r="H913" s="148"/>
      <c r="I913" s="189" t="str">
        <f t="shared" si="92"/>
        <v/>
      </c>
    </row>
    <row r="914" spans="3:9" x14ac:dyDescent="0.3">
      <c r="C914" s="148"/>
      <c r="D914" s="148"/>
      <c r="E914" s="148"/>
      <c r="F914" s="148"/>
      <c r="G914" s="148"/>
      <c r="H914" s="148"/>
      <c r="I914" s="189" t="str">
        <f t="shared" si="92"/>
        <v/>
      </c>
    </row>
    <row r="915" spans="3:9" x14ac:dyDescent="0.3">
      <c r="C915" s="148"/>
      <c r="D915" s="148"/>
      <c r="E915" s="148"/>
      <c r="F915" s="148"/>
      <c r="G915" s="148"/>
      <c r="H915" s="148"/>
      <c r="I915" s="189" t="str">
        <f t="shared" si="92"/>
        <v/>
      </c>
    </row>
    <row r="916" spans="3:9" x14ac:dyDescent="0.3">
      <c r="C916" s="148"/>
      <c r="D916" s="148"/>
      <c r="E916" s="148"/>
      <c r="F916" s="148"/>
      <c r="G916" s="148"/>
      <c r="H916" s="148"/>
      <c r="I916" s="189" t="str">
        <f t="shared" si="92"/>
        <v/>
      </c>
    </row>
    <row r="917" spans="3:9" x14ac:dyDescent="0.3">
      <c r="C917" s="148"/>
      <c r="D917" s="148"/>
      <c r="E917" s="148"/>
      <c r="F917" s="148"/>
      <c r="G917" s="148"/>
      <c r="H917" s="148"/>
      <c r="I917" s="189" t="str">
        <f t="shared" si="92"/>
        <v/>
      </c>
    </row>
    <row r="918" spans="3:9" x14ac:dyDescent="0.3">
      <c r="C918" s="148"/>
      <c r="D918" s="148"/>
      <c r="E918" s="148"/>
      <c r="F918" s="148"/>
      <c r="G918" s="148"/>
      <c r="H918" s="148"/>
      <c r="I918" s="189" t="str">
        <f t="shared" si="92"/>
        <v/>
      </c>
    </row>
    <row r="919" spans="3:9" x14ac:dyDescent="0.3">
      <c r="C919" s="148"/>
      <c r="D919" s="148"/>
      <c r="E919" s="148"/>
      <c r="F919" s="148"/>
      <c r="G919" s="148"/>
      <c r="H919" s="148"/>
      <c r="I919" s="189" t="str">
        <f t="shared" si="92"/>
        <v/>
      </c>
    </row>
    <row r="920" spans="3:9" x14ac:dyDescent="0.3">
      <c r="C920" s="148"/>
      <c r="D920" s="148"/>
      <c r="E920" s="148"/>
      <c r="F920" s="148"/>
      <c r="G920" s="148"/>
      <c r="H920" s="148"/>
      <c r="I920" s="189" t="str">
        <f t="shared" si="92"/>
        <v/>
      </c>
    </row>
    <row r="921" spans="3:9" x14ac:dyDescent="0.3">
      <c r="C921" s="148"/>
      <c r="D921" s="148"/>
      <c r="E921" s="148"/>
      <c r="F921" s="148"/>
      <c r="G921" s="148"/>
      <c r="H921" s="148"/>
      <c r="I921" s="189" t="str">
        <f t="shared" si="92"/>
        <v/>
      </c>
    </row>
    <row r="922" spans="3:9" x14ac:dyDescent="0.3">
      <c r="C922" s="148"/>
      <c r="D922" s="148"/>
      <c r="E922" s="148"/>
      <c r="F922" s="148"/>
      <c r="G922" s="148"/>
      <c r="H922" s="148"/>
      <c r="I922" s="189" t="str">
        <f t="shared" si="92"/>
        <v/>
      </c>
    </row>
    <row r="923" spans="3:9" x14ac:dyDescent="0.3">
      <c r="C923" s="148"/>
      <c r="D923" s="148"/>
      <c r="E923" s="148"/>
      <c r="F923" s="148"/>
      <c r="G923" s="148"/>
      <c r="H923" s="148"/>
      <c r="I923" s="189" t="str">
        <f t="shared" si="92"/>
        <v/>
      </c>
    </row>
    <row r="924" spans="3:9" x14ac:dyDescent="0.3">
      <c r="C924" s="148"/>
      <c r="D924" s="148"/>
      <c r="E924" s="148"/>
      <c r="F924" s="148"/>
      <c r="G924" s="148"/>
      <c r="H924" s="148"/>
      <c r="I924" s="189" t="str">
        <f t="shared" si="92"/>
        <v/>
      </c>
    </row>
    <row r="925" spans="3:9" x14ac:dyDescent="0.3">
      <c r="C925" s="148"/>
      <c r="D925" s="148"/>
      <c r="E925" s="148"/>
      <c r="F925" s="148"/>
      <c r="G925" s="148"/>
      <c r="H925" s="148"/>
      <c r="I925" s="189" t="str">
        <f t="shared" si="92"/>
        <v/>
      </c>
    </row>
    <row r="926" spans="3:9" x14ac:dyDescent="0.3">
      <c r="C926" s="148"/>
      <c r="D926" s="148"/>
      <c r="E926" s="148"/>
      <c r="F926" s="148"/>
      <c r="G926" s="148"/>
      <c r="H926" s="148"/>
      <c r="I926" s="189" t="str">
        <f t="shared" si="92"/>
        <v/>
      </c>
    </row>
    <row r="927" spans="3:9" x14ac:dyDescent="0.3">
      <c r="C927" s="148"/>
      <c r="D927" s="148"/>
      <c r="E927" s="148"/>
      <c r="F927" s="148"/>
      <c r="G927" s="148"/>
      <c r="H927" s="148"/>
      <c r="I927" s="189" t="str">
        <f t="shared" si="92"/>
        <v/>
      </c>
    </row>
    <row r="928" spans="3:9" x14ac:dyDescent="0.3">
      <c r="C928" s="148"/>
      <c r="D928" s="148"/>
      <c r="E928" s="148"/>
      <c r="F928" s="148"/>
      <c r="G928" s="148"/>
      <c r="H928" s="148"/>
      <c r="I928" s="189" t="str">
        <f t="shared" si="92"/>
        <v/>
      </c>
    </row>
    <row r="929" spans="3:9" x14ac:dyDescent="0.3">
      <c r="C929" s="148"/>
      <c r="D929" s="148"/>
      <c r="E929" s="148"/>
      <c r="F929" s="148"/>
      <c r="G929" s="148"/>
      <c r="H929" s="148"/>
      <c r="I929" s="189" t="str">
        <f t="shared" si="92"/>
        <v/>
      </c>
    </row>
    <row r="930" spans="3:9" x14ac:dyDescent="0.3">
      <c r="C930" s="148"/>
      <c r="D930" s="148"/>
      <c r="E930" s="148"/>
      <c r="F930" s="148"/>
      <c r="G930" s="148"/>
      <c r="H930" s="148"/>
      <c r="I930" s="189" t="str">
        <f t="shared" si="92"/>
        <v/>
      </c>
    </row>
    <row r="931" spans="3:9" x14ac:dyDescent="0.3">
      <c r="C931" s="149"/>
      <c r="D931" s="149"/>
      <c r="E931" s="149"/>
      <c r="F931" s="149"/>
      <c r="G931" s="149"/>
      <c r="H931" s="149"/>
      <c r="I931" s="189" t="str">
        <f t="shared" si="92"/>
        <v/>
      </c>
    </row>
    <row r="932" spans="3:9" x14ac:dyDescent="0.3">
      <c r="C932" s="149"/>
      <c r="D932" s="149"/>
      <c r="E932" s="149"/>
      <c r="F932" s="149"/>
      <c r="G932" s="149"/>
      <c r="H932" s="149"/>
      <c r="I932" s="189" t="str">
        <f t="shared" si="92"/>
        <v/>
      </c>
    </row>
    <row r="933" spans="3:9" x14ac:dyDescent="0.3">
      <c r="C933" s="149"/>
      <c r="D933" s="149"/>
      <c r="E933" s="149"/>
      <c r="F933" s="149"/>
      <c r="G933" s="149"/>
      <c r="H933" s="149"/>
      <c r="I933" s="189" t="str">
        <f t="shared" si="92"/>
        <v/>
      </c>
    </row>
    <row r="934" spans="3:9" x14ac:dyDescent="0.3">
      <c r="C934" s="149"/>
      <c r="D934" s="149"/>
      <c r="E934" s="149"/>
      <c r="F934" s="149"/>
      <c r="G934" s="149"/>
      <c r="H934" s="149"/>
      <c r="I934" s="189" t="str">
        <f t="shared" si="92"/>
        <v/>
      </c>
    </row>
    <row r="935" spans="3:9" x14ac:dyDescent="0.3">
      <c r="C935" s="149"/>
      <c r="D935" s="149"/>
      <c r="E935" s="149"/>
      <c r="F935" s="149"/>
      <c r="G935" s="149"/>
      <c r="H935" s="149"/>
      <c r="I935" s="189" t="str">
        <f t="shared" si="92"/>
        <v/>
      </c>
    </row>
    <row r="936" spans="3:9" x14ac:dyDescent="0.3">
      <c r="C936" s="149"/>
      <c r="D936" s="149"/>
      <c r="E936" s="149"/>
      <c r="F936" s="149"/>
      <c r="G936" s="149"/>
      <c r="H936" s="149"/>
      <c r="I936" s="189" t="str">
        <f t="shared" si="92"/>
        <v/>
      </c>
    </row>
    <row r="937" spans="3:9" x14ac:dyDescent="0.3">
      <c r="C937" s="149"/>
      <c r="D937" s="149"/>
      <c r="E937" s="149"/>
      <c r="F937" s="149"/>
      <c r="G937" s="149"/>
      <c r="H937" s="149"/>
      <c r="I937" s="189" t="str">
        <f t="shared" si="92"/>
        <v/>
      </c>
    </row>
    <row r="938" spans="3:9" x14ac:dyDescent="0.3">
      <c r="C938" s="149"/>
      <c r="D938" s="149"/>
      <c r="E938" s="149"/>
      <c r="F938" s="149"/>
      <c r="G938" s="149"/>
      <c r="H938" s="149"/>
      <c r="I938" s="189" t="str">
        <f t="shared" si="92"/>
        <v/>
      </c>
    </row>
    <row r="939" spans="3:9" x14ac:dyDescent="0.3">
      <c r="C939" s="149"/>
      <c r="D939" s="149"/>
      <c r="E939" s="149"/>
      <c r="F939" s="149"/>
      <c r="G939" s="149"/>
      <c r="H939" s="149"/>
      <c r="I939" s="189" t="str">
        <f t="shared" si="92"/>
        <v/>
      </c>
    </row>
    <row r="940" spans="3:9" x14ac:dyDescent="0.3">
      <c r="C940" s="149"/>
      <c r="D940" s="149"/>
      <c r="E940" s="149"/>
      <c r="F940" s="149"/>
      <c r="G940" s="149"/>
      <c r="H940" s="149"/>
      <c r="I940" s="189" t="str">
        <f t="shared" si="92"/>
        <v/>
      </c>
    </row>
    <row r="941" spans="3:9" x14ac:dyDescent="0.3">
      <c r="C941" s="149"/>
      <c r="D941" s="149"/>
      <c r="E941" s="149"/>
      <c r="F941" s="149"/>
      <c r="G941" s="149"/>
      <c r="H941" s="149"/>
      <c r="I941" s="189" t="str">
        <f t="shared" si="92"/>
        <v/>
      </c>
    </row>
    <row r="942" spans="3:9" x14ac:dyDescent="0.3">
      <c r="C942" s="149"/>
      <c r="D942" s="149"/>
      <c r="E942" s="149"/>
      <c r="F942" s="149"/>
      <c r="G942" s="149"/>
      <c r="H942" s="149"/>
      <c r="I942" s="189" t="str">
        <f t="shared" si="92"/>
        <v/>
      </c>
    </row>
    <row r="943" spans="3:9" x14ac:dyDescent="0.3">
      <c r="C943" s="149"/>
      <c r="D943" s="149"/>
      <c r="E943" s="149"/>
      <c r="F943" s="149"/>
      <c r="G943" s="149"/>
      <c r="H943" s="149"/>
      <c r="I943" s="189" t="str">
        <f t="shared" si="92"/>
        <v/>
      </c>
    </row>
    <row r="944" spans="3:9" x14ac:dyDescent="0.3">
      <c r="C944" s="149"/>
      <c r="D944" s="149"/>
      <c r="E944" s="149"/>
      <c r="F944" s="149"/>
      <c r="G944" s="149"/>
      <c r="H944" s="149"/>
      <c r="I944" s="189" t="str">
        <f t="shared" si="92"/>
        <v/>
      </c>
    </row>
    <row r="945" spans="3:9" x14ac:dyDescent="0.3">
      <c r="C945" s="149"/>
      <c r="D945" s="149"/>
      <c r="E945" s="149"/>
      <c r="F945" s="149"/>
      <c r="G945" s="149"/>
      <c r="H945" s="149"/>
      <c r="I945" s="189" t="str">
        <f t="shared" si="92"/>
        <v/>
      </c>
    </row>
    <row r="946" spans="3:9" x14ac:dyDescent="0.3">
      <c r="C946" s="149"/>
      <c r="D946" s="149"/>
      <c r="E946" s="149"/>
      <c r="F946" s="149"/>
      <c r="G946" s="149"/>
      <c r="H946" s="149"/>
      <c r="I946" s="189" t="str">
        <f t="shared" si="92"/>
        <v/>
      </c>
    </row>
    <row r="947" spans="3:9" x14ac:dyDescent="0.3">
      <c r="C947" s="149"/>
      <c r="D947" s="149"/>
      <c r="E947" s="149"/>
      <c r="F947" s="149"/>
      <c r="G947" s="149"/>
      <c r="H947" s="149"/>
      <c r="I947" s="189" t="str">
        <f t="shared" si="92"/>
        <v/>
      </c>
    </row>
    <row r="948" spans="3:9" x14ac:dyDescent="0.3">
      <c r="C948" s="149"/>
      <c r="D948" s="149"/>
      <c r="E948" s="149"/>
      <c r="F948" s="149"/>
      <c r="G948" s="149"/>
      <c r="H948" s="149"/>
      <c r="I948" s="189" t="str">
        <f t="shared" si="92"/>
        <v/>
      </c>
    </row>
    <row r="949" spans="3:9" x14ac:dyDescent="0.3">
      <c r="C949" s="149"/>
      <c r="D949" s="149"/>
      <c r="E949" s="149"/>
      <c r="F949" s="149"/>
      <c r="G949" s="149"/>
      <c r="H949" s="149"/>
      <c r="I949" s="189" t="str">
        <f t="shared" si="92"/>
        <v/>
      </c>
    </row>
    <row r="950" spans="3:9" x14ac:dyDescent="0.3">
      <c r="C950" s="149"/>
      <c r="D950" s="149"/>
      <c r="E950" s="149"/>
      <c r="F950" s="149"/>
      <c r="G950" s="149"/>
      <c r="H950" s="149"/>
      <c r="I950" s="189" t="str">
        <f t="shared" si="92"/>
        <v/>
      </c>
    </row>
    <row r="951" spans="3:9" x14ac:dyDescent="0.3">
      <c r="C951" s="149"/>
      <c r="D951" s="149"/>
      <c r="E951" s="149"/>
      <c r="F951" s="149"/>
      <c r="G951" s="149"/>
      <c r="H951" s="149"/>
      <c r="I951" s="189" t="str">
        <f t="shared" si="92"/>
        <v/>
      </c>
    </row>
    <row r="952" spans="3:9" x14ac:dyDescent="0.3">
      <c r="C952" s="149"/>
      <c r="D952" s="149"/>
      <c r="E952" s="149"/>
      <c r="F952" s="149"/>
      <c r="G952" s="149"/>
      <c r="H952" s="149"/>
      <c r="I952" s="189" t="str">
        <f t="shared" si="92"/>
        <v/>
      </c>
    </row>
    <row r="953" spans="3:9" x14ac:dyDescent="0.3">
      <c r="C953" s="149"/>
      <c r="D953" s="149"/>
      <c r="E953" s="149"/>
      <c r="F953" s="149"/>
      <c r="G953" s="149"/>
      <c r="H953" s="149"/>
      <c r="I953" s="189" t="str">
        <f t="shared" si="92"/>
        <v/>
      </c>
    </row>
    <row r="954" spans="3:9" x14ac:dyDescent="0.3">
      <c r="C954" s="149"/>
      <c r="D954" s="149"/>
      <c r="E954" s="149"/>
      <c r="F954" s="149"/>
      <c r="G954" s="149"/>
      <c r="H954" s="149"/>
      <c r="I954" s="189" t="str">
        <f t="shared" si="92"/>
        <v/>
      </c>
    </row>
    <row r="955" spans="3:9" x14ac:dyDescent="0.3">
      <c r="C955" s="149"/>
      <c r="D955" s="149"/>
      <c r="E955" s="149"/>
      <c r="F955" s="149"/>
      <c r="G955" s="149"/>
      <c r="H955" s="149"/>
      <c r="I955" s="189" t="str">
        <f t="shared" si="92"/>
        <v/>
      </c>
    </row>
    <row r="956" spans="3:9" x14ac:dyDescent="0.3">
      <c r="C956" s="149"/>
      <c r="D956" s="149"/>
      <c r="E956" s="149"/>
      <c r="F956" s="149"/>
      <c r="G956" s="149"/>
      <c r="H956" s="149"/>
      <c r="I956" s="189" t="str">
        <f t="shared" si="92"/>
        <v/>
      </c>
    </row>
    <row r="957" spans="3:9" x14ac:dyDescent="0.3">
      <c r="C957" s="149"/>
      <c r="D957" s="149"/>
      <c r="E957" s="149"/>
      <c r="F957" s="149"/>
      <c r="G957" s="149"/>
      <c r="H957" s="149"/>
      <c r="I957" s="189" t="str">
        <f t="shared" si="92"/>
        <v/>
      </c>
    </row>
    <row r="958" spans="3:9" x14ac:dyDescent="0.3">
      <c r="C958" s="149"/>
      <c r="D958" s="149"/>
      <c r="E958" s="149"/>
      <c r="F958" s="149"/>
      <c r="G958" s="149"/>
      <c r="H958" s="149"/>
      <c r="I958" s="189" t="str">
        <f t="shared" si="92"/>
        <v/>
      </c>
    </row>
    <row r="959" spans="3:9" x14ac:dyDescent="0.3">
      <c r="C959" s="149"/>
      <c r="D959" s="149"/>
      <c r="E959" s="149"/>
      <c r="F959" s="149"/>
      <c r="G959" s="149"/>
      <c r="H959" s="149"/>
      <c r="I959" s="189" t="str">
        <f t="shared" si="92"/>
        <v/>
      </c>
    </row>
    <row r="960" spans="3:9" x14ac:dyDescent="0.3">
      <c r="C960" s="149"/>
      <c r="D960" s="149"/>
      <c r="E960" s="149"/>
      <c r="F960" s="149"/>
      <c r="G960" s="149"/>
      <c r="H960" s="149"/>
      <c r="I960" s="189" t="str">
        <f t="shared" si="92"/>
        <v/>
      </c>
    </row>
    <row r="961" spans="3:9" x14ac:dyDescent="0.3">
      <c r="C961" s="149"/>
      <c r="D961" s="149"/>
      <c r="E961" s="149"/>
      <c r="F961" s="149"/>
      <c r="G961" s="149"/>
      <c r="H961" s="149"/>
      <c r="I961" s="189" t="str">
        <f t="shared" si="92"/>
        <v/>
      </c>
    </row>
    <row r="962" spans="3:9" x14ac:dyDescent="0.3">
      <c r="C962" s="149"/>
      <c r="D962" s="149"/>
      <c r="E962" s="149"/>
      <c r="F962" s="149"/>
      <c r="G962" s="149"/>
      <c r="H962" s="149"/>
      <c r="I962" s="189" t="str">
        <f t="shared" si="92"/>
        <v/>
      </c>
    </row>
    <row r="963" spans="3:9" x14ac:dyDescent="0.3">
      <c r="C963" s="149"/>
      <c r="D963" s="149"/>
      <c r="E963" s="149"/>
      <c r="F963" s="149"/>
      <c r="G963" s="149"/>
      <c r="H963" s="149"/>
      <c r="I963" s="189" t="str">
        <f t="shared" si="92"/>
        <v/>
      </c>
    </row>
    <row r="964" spans="3:9" x14ac:dyDescent="0.3">
      <c r="C964" s="149"/>
      <c r="D964" s="149"/>
      <c r="E964" s="149"/>
      <c r="F964" s="149"/>
      <c r="G964" s="149"/>
      <c r="H964" s="149"/>
      <c r="I964" s="189" t="str">
        <f t="shared" si="92"/>
        <v/>
      </c>
    </row>
    <row r="965" spans="3:9" x14ac:dyDescent="0.3">
      <c r="C965" s="149"/>
      <c r="D965" s="149"/>
      <c r="E965" s="149"/>
      <c r="F965" s="149"/>
      <c r="G965" s="149"/>
      <c r="H965" s="149"/>
      <c r="I965" s="189" t="str">
        <f t="shared" si="92"/>
        <v/>
      </c>
    </row>
    <row r="966" spans="3:9" x14ac:dyDescent="0.3">
      <c r="C966" s="149"/>
      <c r="D966" s="149"/>
      <c r="E966" s="149"/>
      <c r="F966" s="149"/>
      <c r="G966" s="149"/>
      <c r="H966" s="149"/>
      <c r="I966" s="189" t="str">
        <f t="shared" si="92"/>
        <v/>
      </c>
    </row>
    <row r="967" spans="3:9" x14ac:dyDescent="0.3">
      <c r="C967" s="149"/>
      <c r="D967" s="149"/>
      <c r="E967" s="149"/>
      <c r="F967" s="149"/>
      <c r="G967" s="149"/>
      <c r="H967" s="149"/>
      <c r="I967" s="189" t="str">
        <f t="shared" si="92"/>
        <v/>
      </c>
    </row>
    <row r="968" spans="3:9" x14ac:dyDescent="0.3">
      <c r="C968" s="149"/>
      <c r="D968" s="149"/>
      <c r="E968" s="149"/>
      <c r="F968" s="149"/>
      <c r="G968" s="149"/>
      <c r="H968" s="149"/>
      <c r="I968" s="189" t="str">
        <f t="shared" si="92"/>
        <v/>
      </c>
    </row>
    <row r="969" spans="3:9" x14ac:dyDescent="0.3">
      <c r="C969" s="149"/>
      <c r="D969" s="149"/>
      <c r="E969" s="149"/>
      <c r="F969" s="149"/>
      <c r="G969" s="149"/>
      <c r="H969" s="149"/>
      <c r="I969" s="189" t="str">
        <f t="shared" si="92"/>
        <v/>
      </c>
    </row>
    <row r="970" spans="3:9" x14ac:dyDescent="0.3">
      <c r="C970" s="149"/>
      <c r="D970" s="149"/>
      <c r="E970" s="149"/>
      <c r="F970" s="149"/>
      <c r="G970" s="149"/>
      <c r="H970" s="149"/>
      <c r="I970" s="189" t="str">
        <f t="shared" si="92"/>
        <v/>
      </c>
    </row>
    <row r="971" spans="3:9" x14ac:dyDescent="0.3">
      <c r="C971" s="149"/>
      <c r="D971" s="149"/>
      <c r="E971" s="149"/>
      <c r="F971" s="149"/>
      <c r="G971" s="149"/>
      <c r="H971" s="149"/>
      <c r="I971" s="189" t="str">
        <f t="shared" si="92"/>
        <v/>
      </c>
    </row>
    <row r="972" spans="3:9" x14ac:dyDescent="0.3">
      <c r="C972" s="149"/>
      <c r="D972" s="149"/>
      <c r="E972" s="149"/>
      <c r="F972" s="149"/>
      <c r="G972" s="149"/>
      <c r="H972" s="149"/>
      <c r="I972" s="189" t="str">
        <f t="shared" ref="I972:I1035" si="93">IF(H972=0,"",D972)</f>
        <v/>
      </c>
    </row>
    <row r="973" spans="3:9" x14ac:dyDescent="0.3">
      <c r="C973" s="149"/>
      <c r="D973" s="149"/>
      <c r="E973" s="149"/>
      <c r="F973" s="149"/>
      <c r="G973" s="149"/>
      <c r="H973" s="149"/>
      <c r="I973" s="189" t="str">
        <f t="shared" si="93"/>
        <v/>
      </c>
    </row>
    <row r="974" spans="3:9" x14ac:dyDescent="0.3">
      <c r="C974" s="149"/>
      <c r="D974" s="149"/>
      <c r="E974" s="149"/>
      <c r="F974" s="149"/>
      <c r="G974" s="149"/>
      <c r="H974" s="149"/>
      <c r="I974" s="189" t="str">
        <f t="shared" si="93"/>
        <v/>
      </c>
    </row>
    <row r="975" spans="3:9" x14ac:dyDescent="0.3">
      <c r="C975" s="149"/>
      <c r="D975" s="149"/>
      <c r="E975" s="149"/>
      <c r="F975" s="149"/>
      <c r="G975" s="149"/>
      <c r="H975" s="149"/>
      <c r="I975" s="189" t="str">
        <f t="shared" si="93"/>
        <v/>
      </c>
    </row>
    <row r="976" spans="3:9" x14ac:dyDescent="0.3">
      <c r="C976" s="149"/>
      <c r="D976" s="149"/>
      <c r="E976" s="149"/>
      <c r="F976" s="149"/>
      <c r="G976" s="149"/>
      <c r="H976" s="149"/>
      <c r="I976" s="189" t="str">
        <f t="shared" si="93"/>
        <v/>
      </c>
    </row>
    <row r="977" spans="3:9" x14ac:dyDescent="0.3">
      <c r="C977" s="149"/>
      <c r="D977" s="149"/>
      <c r="E977" s="149"/>
      <c r="F977" s="149"/>
      <c r="G977" s="149"/>
      <c r="H977" s="149"/>
      <c r="I977" s="189" t="str">
        <f t="shared" si="93"/>
        <v/>
      </c>
    </row>
    <row r="978" spans="3:9" x14ac:dyDescent="0.3">
      <c r="C978" s="149"/>
      <c r="D978" s="149"/>
      <c r="E978" s="149"/>
      <c r="F978" s="149"/>
      <c r="G978" s="149"/>
      <c r="H978" s="149"/>
      <c r="I978" s="189" t="str">
        <f t="shared" si="93"/>
        <v/>
      </c>
    </row>
    <row r="979" spans="3:9" x14ac:dyDescent="0.3">
      <c r="C979" s="149"/>
      <c r="D979" s="149"/>
      <c r="E979" s="149"/>
      <c r="F979" s="149"/>
      <c r="G979" s="149"/>
      <c r="H979" s="149"/>
      <c r="I979" s="189" t="str">
        <f t="shared" si="93"/>
        <v/>
      </c>
    </row>
    <row r="980" spans="3:9" x14ac:dyDescent="0.3">
      <c r="C980" s="149"/>
      <c r="D980" s="149"/>
      <c r="E980" s="149"/>
      <c r="F980" s="149"/>
      <c r="G980" s="149"/>
      <c r="H980" s="149"/>
      <c r="I980" s="189" t="str">
        <f t="shared" si="93"/>
        <v/>
      </c>
    </row>
    <row r="981" spans="3:9" x14ac:dyDescent="0.3">
      <c r="C981" s="149"/>
      <c r="D981" s="149"/>
      <c r="E981" s="149"/>
      <c r="F981" s="149"/>
      <c r="G981" s="149"/>
      <c r="H981" s="149"/>
      <c r="I981" s="189" t="str">
        <f t="shared" si="93"/>
        <v/>
      </c>
    </row>
    <row r="982" spans="3:9" x14ac:dyDescent="0.3">
      <c r="C982" s="149"/>
      <c r="D982" s="149"/>
      <c r="E982" s="149"/>
      <c r="F982" s="149"/>
      <c r="G982" s="149"/>
      <c r="H982" s="149"/>
      <c r="I982" s="189" t="str">
        <f t="shared" si="93"/>
        <v/>
      </c>
    </row>
    <row r="983" spans="3:9" x14ac:dyDescent="0.3">
      <c r="C983" s="149"/>
      <c r="D983" s="149"/>
      <c r="E983" s="149"/>
      <c r="F983" s="149"/>
      <c r="G983" s="149"/>
      <c r="H983" s="149"/>
      <c r="I983" s="189" t="str">
        <f t="shared" si="93"/>
        <v/>
      </c>
    </row>
    <row r="984" spans="3:9" x14ac:dyDescent="0.3">
      <c r="C984" s="149"/>
      <c r="D984" s="149"/>
      <c r="E984" s="149"/>
      <c r="F984" s="149"/>
      <c r="G984" s="149"/>
      <c r="H984" s="149"/>
      <c r="I984" s="189" t="str">
        <f t="shared" si="93"/>
        <v/>
      </c>
    </row>
    <row r="985" spans="3:9" x14ac:dyDescent="0.3">
      <c r="C985" s="149"/>
      <c r="D985" s="149"/>
      <c r="E985" s="149"/>
      <c r="F985" s="149"/>
      <c r="G985" s="149"/>
      <c r="H985" s="149"/>
      <c r="I985" s="189" t="str">
        <f t="shared" si="93"/>
        <v/>
      </c>
    </row>
    <row r="986" spans="3:9" x14ac:dyDescent="0.3">
      <c r="C986" s="149"/>
      <c r="D986" s="149"/>
      <c r="E986" s="149"/>
      <c r="F986" s="149"/>
      <c r="G986" s="149"/>
      <c r="H986" s="149"/>
      <c r="I986" s="189" t="str">
        <f t="shared" si="93"/>
        <v/>
      </c>
    </row>
    <row r="987" spans="3:9" x14ac:dyDescent="0.3">
      <c r="C987" s="149"/>
      <c r="D987" s="149"/>
      <c r="E987" s="149"/>
      <c r="F987" s="149"/>
      <c r="G987" s="149"/>
      <c r="H987" s="149"/>
      <c r="I987" s="189" t="str">
        <f t="shared" si="93"/>
        <v/>
      </c>
    </row>
    <row r="988" spans="3:9" x14ac:dyDescent="0.3">
      <c r="C988" s="149"/>
      <c r="D988" s="149"/>
      <c r="E988" s="149"/>
      <c r="F988" s="149"/>
      <c r="G988" s="149"/>
      <c r="H988" s="149"/>
      <c r="I988" s="189" t="str">
        <f t="shared" si="93"/>
        <v/>
      </c>
    </row>
    <row r="989" spans="3:9" x14ac:dyDescent="0.3">
      <c r="C989" s="149"/>
      <c r="D989" s="149"/>
      <c r="E989" s="149"/>
      <c r="F989" s="149"/>
      <c r="G989" s="149"/>
      <c r="H989" s="149"/>
      <c r="I989" s="189" t="str">
        <f t="shared" si="93"/>
        <v/>
      </c>
    </row>
    <row r="990" spans="3:9" x14ac:dyDescent="0.3">
      <c r="C990" s="149"/>
      <c r="D990" s="149"/>
      <c r="E990" s="149"/>
      <c r="F990" s="149"/>
      <c r="G990" s="149"/>
      <c r="H990" s="149"/>
      <c r="I990" s="189" t="str">
        <f t="shared" si="93"/>
        <v/>
      </c>
    </row>
    <row r="991" spans="3:9" x14ac:dyDescent="0.3">
      <c r="C991" s="149"/>
      <c r="D991" s="149"/>
      <c r="E991" s="149"/>
      <c r="F991" s="149"/>
      <c r="G991" s="149"/>
      <c r="H991" s="149"/>
      <c r="I991" s="189" t="str">
        <f t="shared" si="93"/>
        <v/>
      </c>
    </row>
    <row r="992" spans="3:9" x14ac:dyDescent="0.3">
      <c r="C992" s="149"/>
      <c r="D992" s="149"/>
      <c r="E992" s="149"/>
      <c r="F992" s="149"/>
      <c r="G992" s="149"/>
      <c r="H992" s="149"/>
      <c r="I992" s="189" t="str">
        <f t="shared" si="93"/>
        <v/>
      </c>
    </row>
    <row r="993" spans="3:9" x14ac:dyDescent="0.3">
      <c r="C993" s="149"/>
      <c r="D993" s="149"/>
      <c r="E993" s="149"/>
      <c r="F993" s="149"/>
      <c r="G993" s="149"/>
      <c r="H993" s="149"/>
      <c r="I993" s="189" t="str">
        <f t="shared" si="93"/>
        <v/>
      </c>
    </row>
    <row r="994" spans="3:9" x14ac:dyDescent="0.3">
      <c r="C994" s="149"/>
      <c r="D994" s="149"/>
      <c r="E994" s="149"/>
      <c r="F994" s="149"/>
      <c r="G994" s="149"/>
      <c r="H994" s="149"/>
      <c r="I994" s="189" t="str">
        <f t="shared" si="93"/>
        <v/>
      </c>
    </row>
    <row r="995" spans="3:9" x14ac:dyDescent="0.3">
      <c r="C995" s="149"/>
      <c r="D995" s="149"/>
      <c r="E995" s="149"/>
      <c r="F995" s="149"/>
      <c r="G995" s="149"/>
      <c r="H995" s="149"/>
      <c r="I995" s="189" t="str">
        <f t="shared" si="93"/>
        <v/>
      </c>
    </row>
    <row r="996" spans="3:9" x14ac:dyDescent="0.3">
      <c r="C996" s="149"/>
      <c r="D996" s="149"/>
      <c r="E996" s="149"/>
      <c r="F996" s="149"/>
      <c r="G996" s="149"/>
      <c r="H996" s="149"/>
      <c r="I996" s="189" t="str">
        <f t="shared" si="93"/>
        <v/>
      </c>
    </row>
    <row r="997" spans="3:9" x14ac:dyDescent="0.3">
      <c r="C997" s="149"/>
      <c r="D997" s="149"/>
      <c r="E997" s="149"/>
      <c r="F997" s="149"/>
      <c r="G997" s="149"/>
      <c r="H997" s="149"/>
      <c r="I997" s="189" t="str">
        <f t="shared" si="93"/>
        <v/>
      </c>
    </row>
    <row r="998" spans="3:9" x14ac:dyDescent="0.3">
      <c r="C998" s="149"/>
      <c r="D998" s="149"/>
      <c r="E998" s="149"/>
      <c r="F998" s="149"/>
      <c r="G998" s="149"/>
      <c r="H998" s="149"/>
      <c r="I998" s="189" t="str">
        <f t="shared" si="93"/>
        <v/>
      </c>
    </row>
    <row r="999" spans="3:9" x14ac:dyDescent="0.3">
      <c r="C999" s="149"/>
      <c r="D999" s="149"/>
      <c r="E999" s="149"/>
      <c r="F999" s="149"/>
      <c r="G999" s="149"/>
      <c r="H999" s="149"/>
      <c r="I999" s="189" t="str">
        <f t="shared" si="93"/>
        <v/>
      </c>
    </row>
    <row r="1000" spans="3:9" x14ac:dyDescent="0.3">
      <c r="C1000" s="149"/>
      <c r="D1000" s="149"/>
      <c r="E1000" s="149"/>
      <c r="F1000" s="149"/>
      <c r="G1000" s="149"/>
      <c r="H1000" s="149"/>
      <c r="I1000" s="189" t="str">
        <f t="shared" si="93"/>
        <v/>
      </c>
    </row>
    <row r="1001" spans="3:9" x14ac:dyDescent="0.3">
      <c r="C1001" s="149"/>
      <c r="D1001" s="149"/>
      <c r="E1001" s="149"/>
      <c r="F1001" s="149"/>
      <c r="G1001" s="149"/>
      <c r="H1001" s="149"/>
      <c r="I1001" s="189" t="str">
        <f t="shared" si="93"/>
        <v/>
      </c>
    </row>
    <row r="1002" spans="3:9" x14ac:dyDescent="0.3">
      <c r="C1002" s="149"/>
      <c r="D1002" s="149"/>
      <c r="E1002" s="149"/>
      <c r="F1002" s="149"/>
      <c r="G1002" s="149"/>
      <c r="H1002" s="149"/>
      <c r="I1002" s="189" t="str">
        <f t="shared" si="93"/>
        <v/>
      </c>
    </row>
    <row r="1003" spans="3:9" x14ac:dyDescent="0.3">
      <c r="C1003" s="149"/>
      <c r="D1003" s="149"/>
      <c r="E1003" s="149"/>
      <c r="F1003" s="149"/>
      <c r="G1003" s="149"/>
      <c r="H1003" s="149"/>
      <c r="I1003" s="189" t="str">
        <f t="shared" si="93"/>
        <v/>
      </c>
    </row>
    <row r="1004" spans="3:9" x14ac:dyDescent="0.3">
      <c r="C1004" s="149"/>
      <c r="D1004" s="149"/>
      <c r="E1004" s="149"/>
      <c r="F1004" s="149"/>
      <c r="G1004" s="149"/>
      <c r="H1004" s="149"/>
      <c r="I1004" s="189" t="str">
        <f t="shared" si="93"/>
        <v/>
      </c>
    </row>
    <row r="1005" spans="3:9" x14ac:dyDescent="0.3">
      <c r="C1005" s="149"/>
      <c r="D1005" s="149"/>
      <c r="E1005" s="149"/>
      <c r="F1005" s="149"/>
      <c r="G1005" s="149"/>
      <c r="H1005" s="149"/>
      <c r="I1005" s="189" t="str">
        <f t="shared" si="93"/>
        <v/>
      </c>
    </row>
    <row r="1006" spans="3:9" x14ac:dyDescent="0.3">
      <c r="C1006" s="149"/>
      <c r="D1006" s="149"/>
      <c r="E1006" s="149"/>
      <c r="F1006" s="149"/>
      <c r="G1006" s="149"/>
      <c r="H1006" s="149"/>
      <c r="I1006" s="189" t="str">
        <f t="shared" si="93"/>
        <v/>
      </c>
    </row>
    <row r="1007" spans="3:9" x14ac:dyDescent="0.3">
      <c r="C1007" s="149"/>
      <c r="D1007" s="149"/>
      <c r="E1007" s="149"/>
      <c r="F1007" s="149"/>
      <c r="G1007" s="149"/>
      <c r="H1007" s="149"/>
      <c r="I1007" s="189" t="str">
        <f t="shared" si="93"/>
        <v/>
      </c>
    </row>
    <row r="1008" spans="3:9" x14ac:dyDescent="0.3">
      <c r="C1008" s="149"/>
      <c r="D1008" s="149"/>
      <c r="E1008" s="149"/>
      <c r="F1008" s="149"/>
      <c r="G1008" s="149"/>
      <c r="H1008" s="149"/>
      <c r="I1008" s="189" t="str">
        <f t="shared" si="93"/>
        <v/>
      </c>
    </row>
    <row r="1009" spans="3:9" x14ac:dyDescent="0.3">
      <c r="C1009" s="149"/>
      <c r="D1009" s="149"/>
      <c r="E1009" s="149"/>
      <c r="F1009" s="149"/>
      <c r="G1009" s="149"/>
      <c r="H1009" s="149"/>
      <c r="I1009" s="189" t="str">
        <f t="shared" si="93"/>
        <v/>
      </c>
    </row>
    <row r="1010" spans="3:9" x14ac:dyDescent="0.3">
      <c r="C1010" s="149"/>
      <c r="D1010" s="149"/>
      <c r="E1010" s="149"/>
      <c r="F1010" s="149"/>
      <c r="G1010" s="149"/>
      <c r="H1010" s="149"/>
      <c r="I1010" s="189" t="str">
        <f t="shared" si="93"/>
        <v/>
      </c>
    </row>
    <row r="1011" spans="3:9" x14ac:dyDescent="0.3">
      <c r="C1011" s="149"/>
      <c r="D1011" s="149"/>
      <c r="E1011" s="149"/>
      <c r="F1011" s="149"/>
      <c r="G1011" s="149"/>
      <c r="H1011" s="149"/>
      <c r="I1011" s="189" t="str">
        <f t="shared" si="93"/>
        <v/>
      </c>
    </row>
    <row r="1012" spans="3:9" x14ac:dyDescent="0.3">
      <c r="C1012" s="149"/>
      <c r="D1012" s="149"/>
      <c r="E1012" s="149"/>
      <c r="F1012" s="149"/>
      <c r="G1012" s="149"/>
      <c r="H1012" s="149"/>
      <c r="I1012" s="189" t="str">
        <f t="shared" si="93"/>
        <v/>
      </c>
    </row>
    <row r="1013" spans="3:9" x14ac:dyDescent="0.3">
      <c r="C1013" s="149"/>
      <c r="D1013" s="149"/>
      <c r="E1013" s="149"/>
      <c r="F1013" s="149"/>
      <c r="G1013" s="149"/>
      <c r="H1013" s="149"/>
      <c r="I1013" s="189" t="str">
        <f t="shared" si="93"/>
        <v/>
      </c>
    </row>
    <row r="1014" spans="3:9" x14ac:dyDescent="0.3">
      <c r="C1014" s="149"/>
      <c r="D1014" s="149"/>
      <c r="E1014" s="149"/>
      <c r="F1014" s="149"/>
      <c r="G1014" s="149"/>
      <c r="H1014" s="149"/>
      <c r="I1014" s="189" t="str">
        <f t="shared" si="93"/>
        <v/>
      </c>
    </row>
    <row r="1015" spans="3:9" x14ac:dyDescent="0.3">
      <c r="C1015" s="149"/>
      <c r="D1015" s="149"/>
      <c r="E1015" s="149"/>
      <c r="F1015" s="149"/>
      <c r="G1015" s="149"/>
      <c r="H1015" s="149"/>
      <c r="I1015" s="189" t="str">
        <f t="shared" si="93"/>
        <v/>
      </c>
    </row>
    <row r="1016" spans="3:9" x14ac:dyDescent="0.3">
      <c r="C1016" s="149"/>
      <c r="D1016" s="149"/>
      <c r="E1016" s="149"/>
      <c r="F1016" s="149"/>
      <c r="G1016" s="149"/>
      <c r="H1016" s="149"/>
      <c r="I1016" s="189" t="str">
        <f t="shared" si="93"/>
        <v/>
      </c>
    </row>
    <row r="1017" spans="3:9" x14ac:dyDescent="0.3">
      <c r="C1017" s="149"/>
      <c r="D1017" s="149"/>
      <c r="E1017" s="149"/>
      <c r="F1017" s="149"/>
      <c r="G1017" s="149"/>
      <c r="H1017" s="149"/>
      <c r="I1017" s="189" t="str">
        <f t="shared" si="93"/>
        <v/>
      </c>
    </row>
    <row r="1018" spans="3:9" x14ac:dyDescent="0.3">
      <c r="C1018" s="149"/>
      <c r="D1018" s="149"/>
      <c r="E1018" s="149"/>
      <c r="F1018" s="149"/>
      <c r="G1018" s="149"/>
      <c r="H1018" s="149"/>
      <c r="I1018" s="189" t="str">
        <f t="shared" si="93"/>
        <v/>
      </c>
    </row>
    <row r="1019" spans="3:9" x14ac:dyDescent="0.3">
      <c r="C1019" s="149"/>
      <c r="D1019" s="149"/>
      <c r="E1019" s="149"/>
      <c r="F1019" s="149"/>
      <c r="G1019" s="149"/>
      <c r="H1019" s="149"/>
      <c r="I1019" s="189" t="str">
        <f t="shared" si="93"/>
        <v/>
      </c>
    </row>
    <row r="1020" spans="3:9" x14ac:dyDescent="0.3">
      <c r="C1020" s="149"/>
      <c r="D1020" s="149"/>
      <c r="E1020" s="149"/>
      <c r="F1020" s="149"/>
      <c r="G1020" s="149"/>
      <c r="H1020" s="149"/>
      <c r="I1020" s="189" t="str">
        <f t="shared" si="93"/>
        <v/>
      </c>
    </row>
    <row r="1021" spans="3:9" x14ac:dyDescent="0.3">
      <c r="C1021" s="149"/>
      <c r="D1021" s="149"/>
      <c r="E1021" s="149"/>
      <c r="F1021" s="149"/>
      <c r="G1021" s="149"/>
      <c r="H1021" s="149"/>
      <c r="I1021" s="189" t="str">
        <f t="shared" si="93"/>
        <v/>
      </c>
    </row>
    <row r="1022" spans="3:9" x14ac:dyDescent="0.3">
      <c r="C1022" s="149"/>
      <c r="D1022" s="149"/>
      <c r="E1022" s="149"/>
      <c r="F1022" s="149"/>
      <c r="G1022" s="149"/>
      <c r="H1022" s="149"/>
      <c r="I1022" s="189" t="str">
        <f t="shared" si="93"/>
        <v/>
      </c>
    </row>
    <row r="1023" spans="3:9" x14ac:dyDescent="0.3">
      <c r="C1023" s="149"/>
      <c r="D1023" s="149"/>
      <c r="E1023" s="149"/>
      <c r="F1023" s="149"/>
      <c r="G1023" s="149"/>
      <c r="H1023" s="149"/>
      <c r="I1023" s="189" t="str">
        <f t="shared" si="93"/>
        <v/>
      </c>
    </row>
    <row r="1024" spans="3:9" x14ac:dyDescent="0.3">
      <c r="C1024" s="149"/>
      <c r="D1024" s="149"/>
      <c r="E1024" s="149"/>
      <c r="F1024" s="149"/>
      <c r="G1024" s="149"/>
      <c r="H1024" s="149"/>
      <c r="I1024" s="189" t="str">
        <f t="shared" si="93"/>
        <v/>
      </c>
    </row>
    <row r="1025" spans="3:9" x14ac:dyDescent="0.3">
      <c r="C1025" s="149"/>
      <c r="D1025" s="149"/>
      <c r="E1025" s="149"/>
      <c r="F1025" s="149"/>
      <c r="G1025" s="149"/>
      <c r="H1025" s="149"/>
      <c r="I1025" s="189" t="str">
        <f t="shared" si="93"/>
        <v/>
      </c>
    </row>
    <row r="1026" spans="3:9" x14ac:dyDescent="0.3">
      <c r="C1026" s="149"/>
      <c r="D1026" s="149"/>
      <c r="E1026" s="149"/>
      <c r="F1026" s="149"/>
      <c r="G1026" s="149"/>
      <c r="H1026" s="149"/>
      <c r="I1026" s="189" t="str">
        <f t="shared" si="93"/>
        <v/>
      </c>
    </row>
    <row r="1027" spans="3:9" x14ac:dyDescent="0.3">
      <c r="C1027" s="149"/>
      <c r="D1027" s="149"/>
      <c r="E1027" s="149"/>
      <c r="F1027" s="149"/>
      <c r="G1027" s="149"/>
      <c r="H1027" s="149"/>
      <c r="I1027" s="189" t="str">
        <f t="shared" si="93"/>
        <v/>
      </c>
    </row>
    <row r="1028" spans="3:9" x14ac:dyDescent="0.3">
      <c r="C1028" s="149"/>
      <c r="D1028" s="149"/>
      <c r="E1028" s="149"/>
      <c r="F1028" s="149"/>
      <c r="G1028" s="149"/>
      <c r="H1028" s="149"/>
      <c r="I1028" s="189" t="str">
        <f t="shared" si="93"/>
        <v/>
      </c>
    </row>
    <row r="1029" spans="3:9" x14ac:dyDescent="0.3">
      <c r="C1029" s="149"/>
      <c r="D1029" s="149"/>
      <c r="E1029" s="149"/>
      <c r="F1029" s="149"/>
      <c r="G1029" s="149"/>
      <c r="H1029" s="149"/>
      <c r="I1029" s="189" t="str">
        <f t="shared" si="93"/>
        <v/>
      </c>
    </row>
    <row r="1030" spans="3:9" x14ac:dyDescent="0.3">
      <c r="C1030" s="149"/>
      <c r="D1030" s="149"/>
      <c r="E1030" s="149"/>
      <c r="F1030" s="149"/>
      <c r="G1030" s="149"/>
      <c r="H1030" s="149"/>
      <c r="I1030" s="189" t="str">
        <f t="shared" si="93"/>
        <v/>
      </c>
    </row>
    <row r="1031" spans="3:9" x14ac:dyDescent="0.3">
      <c r="C1031" s="149"/>
      <c r="D1031" s="149"/>
      <c r="E1031" s="149"/>
      <c r="F1031" s="149"/>
      <c r="G1031" s="149"/>
      <c r="H1031" s="149"/>
      <c r="I1031" s="189" t="str">
        <f t="shared" si="93"/>
        <v/>
      </c>
    </row>
    <row r="1032" spans="3:9" x14ac:dyDescent="0.3">
      <c r="C1032" s="149"/>
      <c r="D1032" s="149"/>
      <c r="E1032" s="149"/>
      <c r="F1032" s="149"/>
      <c r="G1032" s="149"/>
      <c r="H1032" s="149"/>
      <c r="I1032" s="189" t="str">
        <f t="shared" si="93"/>
        <v/>
      </c>
    </row>
    <row r="1033" spans="3:9" x14ac:dyDescent="0.3">
      <c r="C1033" s="149"/>
      <c r="D1033" s="149"/>
      <c r="E1033" s="149"/>
      <c r="F1033" s="149"/>
      <c r="G1033" s="149"/>
      <c r="H1033" s="149"/>
      <c r="I1033" s="189" t="str">
        <f t="shared" si="93"/>
        <v/>
      </c>
    </row>
    <row r="1034" spans="3:9" x14ac:dyDescent="0.3">
      <c r="C1034" s="149"/>
      <c r="D1034" s="149"/>
      <c r="E1034" s="149"/>
      <c r="F1034" s="149"/>
      <c r="G1034" s="149"/>
      <c r="H1034" s="149"/>
      <c r="I1034" s="189" t="str">
        <f t="shared" si="93"/>
        <v/>
      </c>
    </row>
    <row r="1035" spans="3:9" x14ac:dyDescent="0.3">
      <c r="C1035" s="149"/>
      <c r="D1035" s="149"/>
      <c r="E1035" s="149"/>
      <c r="F1035" s="149"/>
      <c r="G1035" s="149"/>
      <c r="H1035" s="149"/>
      <c r="I1035" s="189" t="str">
        <f t="shared" si="93"/>
        <v/>
      </c>
    </row>
    <row r="1036" spans="3:9" x14ac:dyDescent="0.3">
      <c r="C1036" s="149"/>
      <c r="D1036" s="149"/>
      <c r="E1036" s="149"/>
      <c r="F1036" s="149"/>
      <c r="G1036" s="149"/>
      <c r="H1036" s="149"/>
      <c r="I1036" s="189" t="str">
        <f t="shared" ref="I1036:I1099" si="94">IF(H1036=0,"",D1036)</f>
        <v/>
      </c>
    </row>
    <row r="1037" spans="3:9" x14ac:dyDescent="0.3">
      <c r="C1037" s="149"/>
      <c r="D1037" s="149"/>
      <c r="E1037" s="149"/>
      <c r="F1037" s="149"/>
      <c r="G1037" s="149"/>
      <c r="H1037" s="149"/>
      <c r="I1037" s="189" t="str">
        <f t="shared" si="94"/>
        <v/>
      </c>
    </row>
    <row r="1038" spans="3:9" x14ac:dyDescent="0.3">
      <c r="C1038" s="149"/>
      <c r="D1038" s="149"/>
      <c r="E1038" s="149"/>
      <c r="F1038" s="149"/>
      <c r="G1038" s="149"/>
      <c r="H1038" s="149"/>
      <c r="I1038" s="189" t="str">
        <f t="shared" si="94"/>
        <v/>
      </c>
    </row>
    <row r="1039" spans="3:9" x14ac:dyDescent="0.3">
      <c r="C1039" s="149"/>
      <c r="D1039" s="149"/>
      <c r="E1039" s="149"/>
      <c r="F1039" s="149"/>
      <c r="G1039" s="149"/>
      <c r="H1039" s="149"/>
      <c r="I1039" s="189" t="str">
        <f t="shared" si="94"/>
        <v/>
      </c>
    </row>
    <row r="1040" spans="3:9" x14ac:dyDescent="0.3">
      <c r="C1040" s="149"/>
      <c r="D1040" s="149"/>
      <c r="E1040" s="149"/>
      <c r="F1040" s="149"/>
      <c r="G1040" s="149"/>
      <c r="H1040" s="149"/>
      <c r="I1040" s="189" t="str">
        <f t="shared" si="94"/>
        <v/>
      </c>
    </row>
    <row r="1041" spans="3:9" x14ac:dyDescent="0.3">
      <c r="C1041" s="149"/>
      <c r="D1041" s="149"/>
      <c r="E1041" s="149"/>
      <c r="F1041" s="149"/>
      <c r="G1041" s="149"/>
      <c r="H1041" s="149"/>
      <c r="I1041" s="189" t="str">
        <f t="shared" si="94"/>
        <v/>
      </c>
    </row>
    <row r="1042" spans="3:9" x14ac:dyDescent="0.3">
      <c r="C1042" s="149"/>
      <c r="D1042" s="149"/>
      <c r="E1042" s="149"/>
      <c r="F1042" s="149"/>
      <c r="G1042" s="149"/>
      <c r="H1042" s="149"/>
      <c r="I1042" s="189" t="str">
        <f t="shared" si="94"/>
        <v/>
      </c>
    </row>
    <row r="1043" spans="3:9" x14ac:dyDescent="0.3">
      <c r="C1043" s="149"/>
      <c r="D1043" s="149"/>
      <c r="E1043" s="149"/>
      <c r="F1043" s="149"/>
      <c r="G1043" s="149"/>
      <c r="H1043" s="149"/>
      <c r="I1043" s="189" t="str">
        <f t="shared" si="94"/>
        <v/>
      </c>
    </row>
    <row r="1044" spans="3:9" x14ac:dyDescent="0.3">
      <c r="C1044" s="149"/>
      <c r="D1044" s="149"/>
      <c r="E1044" s="149"/>
      <c r="F1044" s="149"/>
      <c r="G1044" s="149"/>
      <c r="H1044" s="149"/>
      <c r="I1044" s="189" t="str">
        <f t="shared" si="94"/>
        <v/>
      </c>
    </row>
    <row r="1045" spans="3:9" x14ac:dyDescent="0.3">
      <c r="C1045" s="149"/>
      <c r="D1045" s="149"/>
      <c r="E1045" s="149"/>
      <c r="F1045" s="149"/>
      <c r="G1045" s="149"/>
      <c r="H1045" s="149"/>
      <c r="I1045" s="189" t="str">
        <f t="shared" si="94"/>
        <v/>
      </c>
    </row>
    <row r="1046" spans="3:9" x14ac:dyDescent="0.3">
      <c r="C1046" s="149"/>
      <c r="D1046" s="149"/>
      <c r="E1046" s="149"/>
      <c r="F1046" s="149"/>
      <c r="G1046" s="149"/>
      <c r="H1046" s="149"/>
      <c r="I1046" s="189" t="str">
        <f t="shared" si="94"/>
        <v/>
      </c>
    </row>
    <row r="1047" spans="3:9" x14ac:dyDescent="0.3">
      <c r="C1047" s="149"/>
      <c r="D1047" s="149"/>
      <c r="E1047" s="149"/>
      <c r="F1047" s="149"/>
      <c r="G1047" s="149"/>
      <c r="H1047" s="149"/>
      <c r="I1047" s="189" t="str">
        <f t="shared" si="94"/>
        <v/>
      </c>
    </row>
    <row r="1048" spans="3:9" x14ac:dyDescent="0.3">
      <c r="C1048" s="149"/>
      <c r="D1048" s="149"/>
      <c r="E1048" s="149"/>
      <c r="F1048" s="149"/>
      <c r="G1048" s="149"/>
      <c r="H1048" s="149"/>
      <c r="I1048" s="189" t="str">
        <f t="shared" si="94"/>
        <v/>
      </c>
    </row>
    <row r="1049" spans="3:9" x14ac:dyDescent="0.3">
      <c r="C1049" s="149"/>
      <c r="D1049" s="149"/>
      <c r="E1049" s="149"/>
      <c r="F1049" s="149"/>
      <c r="G1049" s="149"/>
      <c r="H1049" s="149"/>
      <c r="I1049" s="189" t="str">
        <f t="shared" si="94"/>
        <v/>
      </c>
    </row>
    <row r="1050" spans="3:9" x14ac:dyDescent="0.3">
      <c r="C1050" s="149"/>
      <c r="D1050" s="149"/>
      <c r="E1050" s="149"/>
      <c r="F1050" s="149"/>
      <c r="G1050" s="149"/>
      <c r="H1050" s="149"/>
      <c r="I1050" s="189" t="str">
        <f t="shared" si="94"/>
        <v/>
      </c>
    </row>
    <row r="1051" spans="3:9" x14ac:dyDescent="0.3">
      <c r="C1051" s="149"/>
      <c r="D1051" s="149"/>
      <c r="E1051" s="149"/>
      <c r="F1051" s="149"/>
      <c r="G1051" s="149"/>
      <c r="H1051" s="149"/>
      <c r="I1051" s="189" t="str">
        <f t="shared" si="94"/>
        <v/>
      </c>
    </row>
    <row r="1052" spans="3:9" x14ac:dyDescent="0.3">
      <c r="C1052" s="149"/>
      <c r="D1052" s="149"/>
      <c r="E1052" s="149"/>
      <c r="F1052" s="149"/>
      <c r="G1052" s="149"/>
      <c r="H1052" s="149"/>
      <c r="I1052" s="189" t="str">
        <f t="shared" si="94"/>
        <v/>
      </c>
    </row>
    <row r="1053" spans="3:9" x14ac:dyDescent="0.3">
      <c r="C1053" s="149"/>
      <c r="D1053" s="149"/>
      <c r="E1053" s="149"/>
      <c r="F1053" s="149"/>
      <c r="G1053" s="149"/>
      <c r="H1053" s="149"/>
      <c r="I1053" s="189" t="str">
        <f t="shared" si="94"/>
        <v/>
      </c>
    </row>
    <row r="1054" spans="3:9" x14ac:dyDescent="0.3">
      <c r="C1054" s="149"/>
      <c r="D1054" s="149"/>
      <c r="E1054" s="149"/>
      <c r="F1054" s="149"/>
      <c r="G1054" s="149"/>
      <c r="H1054" s="149"/>
      <c r="I1054" s="189" t="str">
        <f t="shared" si="94"/>
        <v/>
      </c>
    </row>
    <row r="1055" spans="3:9" x14ac:dyDescent="0.3">
      <c r="C1055" s="149"/>
      <c r="D1055" s="149"/>
      <c r="E1055" s="149"/>
      <c r="F1055" s="149"/>
      <c r="G1055" s="149"/>
      <c r="H1055" s="149"/>
      <c r="I1055" s="189" t="str">
        <f t="shared" si="94"/>
        <v/>
      </c>
    </row>
    <row r="1056" spans="3:9" x14ac:dyDescent="0.3">
      <c r="C1056" s="149"/>
      <c r="D1056" s="149"/>
      <c r="E1056" s="149"/>
      <c r="F1056" s="149"/>
      <c r="G1056" s="149"/>
      <c r="H1056" s="149"/>
      <c r="I1056" s="189" t="str">
        <f t="shared" si="94"/>
        <v/>
      </c>
    </row>
    <row r="1057" spans="3:9" x14ac:dyDescent="0.3">
      <c r="C1057" s="149"/>
      <c r="D1057" s="149"/>
      <c r="E1057" s="149"/>
      <c r="F1057" s="149"/>
      <c r="G1057" s="149"/>
      <c r="H1057" s="149"/>
      <c r="I1057" s="189" t="str">
        <f t="shared" si="94"/>
        <v/>
      </c>
    </row>
    <row r="1058" spans="3:9" x14ac:dyDescent="0.3">
      <c r="C1058" s="149"/>
      <c r="D1058" s="149"/>
      <c r="E1058" s="149"/>
      <c r="F1058" s="149"/>
      <c r="G1058" s="149"/>
      <c r="H1058" s="149"/>
      <c r="I1058" s="189" t="str">
        <f t="shared" si="94"/>
        <v/>
      </c>
    </row>
    <row r="1059" spans="3:9" x14ac:dyDescent="0.3">
      <c r="C1059" s="149"/>
      <c r="D1059" s="149"/>
      <c r="E1059" s="149"/>
      <c r="F1059" s="149"/>
      <c r="G1059" s="149"/>
      <c r="H1059" s="149"/>
      <c r="I1059" s="189" t="str">
        <f t="shared" si="94"/>
        <v/>
      </c>
    </row>
    <row r="1060" spans="3:9" x14ac:dyDescent="0.3">
      <c r="C1060" s="149"/>
      <c r="D1060" s="149"/>
      <c r="E1060" s="149"/>
      <c r="F1060" s="149"/>
      <c r="G1060" s="149"/>
      <c r="H1060" s="149"/>
      <c r="I1060" s="189" t="str">
        <f t="shared" si="94"/>
        <v/>
      </c>
    </row>
    <row r="1061" spans="3:9" x14ac:dyDescent="0.3">
      <c r="C1061" s="149"/>
      <c r="D1061" s="149"/>
      <c r="E1061" s="149"/>
      <c r="F1061" s="149"/>
      <c r="G1061" s="149"/>
      <c r="H1061" s="149"/>
      <c r="I1061" s="189" t="str">
        <f t="shared" si="94"/>
        <v/>
      </c>
    </row>
    <row r="1062" spans="3:9" x14ac:dyDescent="0.3">
      <c r="C1062" s="149"/>
      <c r="D1062" s="149"/>
      <c r="E1062" s="149"/>
      <c r="F1062" s="149"/>
      <c r="G1062" s="149"/>
      <c r="H1062" s="149"/>
      <c r="I1062" s="189" t="str">
        <f t="shared" si="94"/>
        <v/>
      </c>
    </row>
    <row r="1063" spans="3:9" x14ac:dyDescent="0.3">
      <c r="C1063" s="149"/>
      <c r="D1063" s="149"/>
      <c r="E1063" s="149"/>
      <c r="F1063" s="149"/>
      <c r="G1063" s="149"/>
      <c r="H1063" s="149"/>
      <c r="I1063" s="189" t="str">
        <f t="shared" si="94"/>
        <v/>
      </c>
    </row>
    <row r="1064" spans="3:9" x14ac:dyDescent="0.3">
      <c r="C1064" s="149"/>
      <c r="D1064" s="149"/>
      <c r="E1064" s="149"/>
      <c r="F1064" s="149"/>
      <c r="G1064" s="149"/>
      <c r="H1064" s="149"/>
      <c r="I1064" s="189" t="str">
        <f t="shared" si="94"/>
        <v/>
      </c>
    </row>
    <row r="1065" spans="3:9" x14ac:dyDescent="0.3">
      <c r="C1065" s="149"/>
      <c r="D1065" s="149"/>
      <c r="E1065" s="149"/>
      <c r="F1065" s="149"/>
      <c r="G1065" s="149"/>
      <c r="H1065" s="149"/>
      <c r="I1065" s="189" t="str">
        <f t="shared" si="94"/>
        <v/>
      </c>
    </row>
    <row r="1066" spans="3:9" x14ac:dyDescent="0.3">
      <c r="C1066" s="149"/>
      <c r="D1066" s="149"/>
      <c r="E1066" s="149"/>
      <c r="F1066" s="149"/>
      <c r="G1066" s="149"/>
      <c r="H1066" s="149"/>
      <c r="I1066" s="189" t="str">
        <f t="shared" si="94"/>
        <v/>
      </c>
    </row>
    <row r="1067" spans="3:9" x14ac:dyDescent="0.3">
      <c r="C1067" s="149"/>
      <c r="D1067" s="149"/>
      <c r="E1067" s="149"/>
      <c r="F1067" s="149"/>
      <c r="G1067" s="149"/>
      <c r="H1067" s="149"/>
      <c r="I1067" s="189" t="str">
        <f t="shared" si="94"/>
        <v/>
      </c>
    </row>
    <row r="1068" spans="3:9" x14ac:dyDescent="0.3">
      <c r="C1068" s="149"/>
      <c r="D1068" s="149"/>
      <c r="E1068" s="149"/>
      <c r="F1068" s="149"/>
      <c r="G1068" s="149"/>
      <c r="H1068" s="149"/>
      <c r="I1068" s="189" t="str">
        <f t="shared" si="94"/>
        <v/>
      </c>
    </row>
    <row r="1069" spans="3:9" x14ac:dyDescent="0.3">
      <c r="C1069" s="149"/>
      <c r="D1069" s="149"/>
      <c r="E1069" s="149"/>
      <c r="F1069" s="149"/>
      <c r="G1069" s="149"/>
      <c r="H1069" s="149"/>
      <c r="I1069" s="189" t="str">
        <f t="shared" si="94"/>
        <v/>
      </c>
    </row>
    <row r="1070" spans="3:9" x14ac:dyDescent="0.3">
      <c r="C1070" s="149"/>
      <c r="D1070" s="149"/>
      <c r="E1070" s="149"/>
      <c r="F1070" s="149"/>
      <c r="G1070" s="149"/>
      <c r="H1070" s="149"/>
      <c r="I1070" s="189" t="str">
        <f t="shared" si="94"/>
        <v/>
      </c>
    </row>
    <row r="1071" spans="3:9" x14ac:dyDescent="0.3">
      <c r="C1071" s="149"/>
      <c r="D1071" s="149"/>
      <c r="E1071" s="149"/>
      <c r="F1071" s="149"/>
      <c r="G1071" s="149"/>
      <c r="H1071" s="149"/>
      <c r="I1071" s="189" t="str">
        <f t="shared" si="94"/>
        <v/>
      </c>
    </row>
    <row r="1072" spans="3:9" x14ac:dyDescent="0.3">
      <c r="C1072" s="149"/>
      <c r="D1072" s="149"/>
      <c r="E1072" s="149"/>
      <c r="F1072" s="149"/>
      <c r="G1072" s="149"/>
      <c r="H1072" s="149"/>
      <c r="I1072" s="189" t="str">
        <f t="shared" si="94"/>
        <v/>
      </c>
    </row>
    <row r="1073" spans="3:9" x14ac:dyDescent="0.3">
      <c r="C1073" s="149"/>
      <c r="D1073" s="149"/>
      <c r="E1073" s="149"/>
      <c r="F1073" s="149"/>
      <c r="G1073" s="149"/>
      <c r="H1073" s="149"/>
      <c r="I1073" s="189" t="str">
        <f t="shared" si="94"/>
        <v/>
      </c>
    </row>
    <row r="1074" spans="3:9" x14ac:dyDescent="0.3">
      <c r="C1074" s="149"/>
      <c r="D1074" s="149"/>
      <c r="E1074" s="149"/>
      <c r="F1074" s="149"/>
      <c r="G1074" s="149"/>
      <c r="H1074" s="149"/>
      <c r="I1074" s="189" t="str">
        <f t="shared" si="94"/>
        <v/>
      </c>
    </row>
    <row r="1075" spans="3:9" x14ac:dyDescent="0.3">
      <c r="C1075" s="149"/>
      <c r="D1075" s="149"/>
      <c r="E1075" s="149"/>
      <c r="F1075" s="149"/>
      <c r="G1075" s="149"/>
      <c r="H1075" s="149"/>
      <c r="I1075" s="189" t="str">
        <f t="shared" si="94"/>
        <v/>
      </c>
    </row>
    <row r="1076" spans="3:9" x14ac:dyDescent="0.3">
      <c r="C1076" s="149"/>
      <c r="D1076" s="149"/>
      <c r="E1076" s="149"/>
      <c r="F1076" s="149"/>
      <c r="G1076" s="149"/>
      <c r="H1076" s="149"/>
      <c r="I1076" s="189" t="str">
        <f t="shared" si="94"/>
        <v/>
      </c>
    </row>
    <row r="1077" spans="3:9" x14ac:dyDescent="0.3">
      <c r="C1077" s="149"/>
      <c r="D1077" s="149"/>
      <c r="E1077" s="149"/>
      <c r="F1077" s="149"/>
      <c r="G1077" s="149"/>
      <c r="H1077" s="149"/>
      <c r="I1077" s="189" t="str">
        <f t="shared" si="94"/>
        <v/>
      </c>
    </row>
    <row r="1078" spans="3:9" x14ac:dyDescent="0.3">
      <c r="C1078" s="149"/>
      <c r="D1078" s="149"/>
      <c r="E1078" s="149"/>
      <c r="F1078" s="149"/>
      <c r="G1078" s="149"/>
      <c r="H1078" s="149"/>
      <c r="I1078" s="189" t="str">
        <f t="shared" si="94"/>
        <v/>
      </c>
    </row>
    <row r="1079" spans="3:9" x14ac:dyDescent="0.3">
      <c r="C1079" s="149"/>
      <c r="D1079" s="149"/>
      <c r="E1079" s="149"/>
      <c r="F1079" s="149"/>
      <c r="G1079" s="149"/>
      <c r="H1079" s="149"/>
      <c r="I1079" s="189" t="str">
        <f t="shared" si="94"/>
        <v/>
      </c>
    </row>
    <row r="1080" spans="3:9" x14ac:dyDescent="0.3">
      <c r="C1080" s="149"/>
      <c r="D1080" s="149"/>
      <c r="E1080" s="149"/>
      <c r="F1080" s="149"/>
      <c r="G1080" s="149"/>
      <c r="H1080" s="149"/>
      <c r="I1080" s="189" t="str">
        <f t="shared" si="94"/>
        <v/>
      </c>
    </row>
    <row r="1081" spans="3:9" x14ac:dyDescent="0.3">
      <c r="C1081" s="149"/>
      <c r="D1081" s="149"/>
      <c r="E1081" s="149"/>
      <c r="F1081" s="149"/>
      <c r="G1081" s="149"/>
      <c r="H1081" s="149"/>
      <c r="I1081" s="189" t="str">
        <f t="shared" si="94"/>
        <v/>
      </c>
    </row>
    <row r="1082" spans="3:9" x14ac:dyDescent="0.3">
      <c r="C1082" s="149"/>
      <c r="D1082" s="149"/>
      <c r="E1082" s="149"/>
      <c r="F1082" s="149"/>
      <c r="G1082" s="149"/>
      <c r="H1082" s="149"/>
      <c r="I1082" s="189" t="str">
        <f t="shared" si="94"/>
        <v/>
      </c>
    </row>
    <row r="1083" spans="3:9" x14ac:dyDescent="0.3">
      <c r="C1083" s="149"/>
      <c r="D1083" s="149"/>
      <c r="E1083" s="149"/>
      <c r="F1083" s="149"/>
      <c r="G1083" s="149"/>
      <c r="H1083" s="149"/>
      <c r="I1083" s="189" t="str">
        <f t="shared" si="94"/>
        <v/>
      </c>
    </row>
    <row r="1084" spans="3:9" x14ac:dyDescent="0.3">
      <c r="C1084" s="149"/>
      <c r="D1084" s="149"/>
      <c r="E1084" s="149"/>
      <c r="F1084" s="149"/>
      <c r="G1084" s="149"/>
      <c r="H1084" s="149"/>
      <c r="I1084" s="189" t="str">
        <f t="shared" si="94"/>
        <v/>
      </c>
    </row>
    <row r="1085" spans="3:9" x14ac:dyDescent="0.3">
      <c r="C1085" s="149"/>
      <c r="D1085" s="149"/>
      <c r="E1085" s="149"/>
      <c r="F1085" s="149"/>
      <c r="G1085" s="149"/>
      <c r="H1085" s="149"/>
      <c r="I1085" s="189" t="str">
        <f t="shared" si="94"/>
        <v/>
      </c>
    </row>
    <row r="1086" spans="3:9" x14ac:dyDescent="0.3">
      <c r="C1086" s="149"/>
      <c r="D1086" s="149"/>
      <c r="E1086" s="149"/>
      <c r="F1086" s="149"/>
      <c r="G1086" s="149"/>
      <c r="H1086" s="149"/>
      <c r="I1086" s="189" t="str">
        <f t="shared" si="94"/>
        <v/>
      </c>
    </row>
    <row r="1087" spans="3:9" x14ac:dyDescent="0.3">
      <c r="C1087" s="149"/>
      <c r="D1087" s="149"/>
      <c r="E1087" s="149"/>
      <c r="F1087" s="149"/>
      <c r="G1087" s="149"/>
      <c r="H1087" s="149"/>
      <c r="I1087" s="189" t="str">
        <f t="shared" si="94"/>
        <v/>
      </c>
    </row>
    <row r="1088" spans="3:9" x14ac:dyDescent="0.3">
      <c r="C1088" s="149"/>
      <c r="D1088" s="149"/>
      <c r="E1088" s="149"/>
      <c r="F1088" s="149"/>
      <c r="G1088" s="149"/>
      <c r="H1088" s="149"/>
      <c r="I1088" s="189" t="str">
        <f t="shared" si="94"/>
        <v/>
      </c>
    </row>
    <row r="1089" spans="3:9" x14ac:dyDescent="0.3">
      <c r="C1089" s="149"/>
      <c r="D1089" s="149"/>
      <c r="E1089" s="149"/>
      <c r="F1089" s="149"/>
      <c r="G1089" s="149"/>
      <c r="H1089" s="149"/>
      <c r="I1089" s="189" t="str">
        <f t="shared" si="94"/>
        <v/>
      </c>
    </row>
    <row r="1090" spans="3:9" x14ac:dyDescent="0.3">
      <c r="C1090" s="149"/>
      <c r="D1090" s="149"/>
      <c r="E1090" s="149"/>
      <c r="F1090" s="149"/>
      <c r="G1090" s="149"/>
      <c r="H1090" s="149"/>
      <c r="I1090" s="189" t="str">
        <f t="shared" si="94"/>
        <v/>
      </c>
    </row>
    <row r="1091" spans="3:9" x14ac:dyDescent="0.3">
      <c r="C1091" s="149"/>
      <c r="D1091" s="149"/>
      <c r="E1091" s="149"/>
      <c r="F1091" s="149"/>
      <c r="G1091" s="149"/>
      <c r="H1091" s="149"/>
      <c r="I1091" s="189" t="str">
        <f t="shared" si="94"/>
        <v/>
      </c>
    </row>
    <row r="1092" spans="3:9" x14ac:dyDescent="0.3">
      <c r="C1092" s="149"/>
      <c r="D1092" s="149"/>
      <c r="E1092" s="149"/>
      <c r="F1092" s="149"/>
      <c r="G1092" s="149"/>
      <c r="H1092" s="149"/>
      <c r="I1092" s="189" t="str">
        <f t="shared" si="94"/>
        <v/>
      </c>
    </row>
    <row r="1093" spans="3:9" x14ac:dyDescent="0.3">
      <c r="C1093" s="149"/>
      <c r="D1093" s="149"/>
      <c r="E1093" s="149"/>
      <c r="F1093" s="149"/>
      <c r="G1093" s="149"/>
      <c r="H1093" s="149"/>
      <c r="I1093" s="189" t="str">
        <f t="shared" si="94"/>
        <v/>
      </c>
    </row>
    <row r="1094" spans="3:9" x14ac:dyDescent="0.3">
      <c r="C1094" s="149"/>
      <c r="D1094" s="149"/>
      <c r="E1094" s="149"/>
      <c r="F1094" s="149"/>
      <c r="G1094" s="149"/>
      <c r="H1094" s="149"/>
      <c r="I1094" s="189" t="str">
        <f t="shared" si="94"/>
        <v/>
      </c>
    </row>
    <row r="1095" spans="3:9" x14ac:dyDescent="0.3">
      <c r="C1095" s="149"/>
      <c r="D1095" s="149"/>
      <c r="E1095" s="149"/>
      <c r="F1095" s="149"/>
      <c r="G1095" s="149"/>
      <c r="H1095" s="149"/>
      <c r="I1095" s="189" t="str">
        <f t="shared" si="94"/>
        <v/>
      </c>
    </row>
    <row r="1096" spans="3:9" x14ac:dyDescent="0.3">
      <c r="C1096" s="149"/>
      <c r="D1096" s="149"/>
      <c r="E1096" s="149"/>
      <c r="F1096" s="149"/>
      <c r="G1096" s="149"/>
      <c r="H1096" s="149"/>
      <c r="I1096" s="189" t="str">
        <f t="shared" si="94"/>
        <v/>
      </c>
    </row>
    <row r="1097" spans="3:9" x14ac:dyDescent="0.3">
      <c r="C1097" s="149"/>
      <c r="D1097" s="149"/>
      <c r="E1097" s="149"/>
      <c r="F1097" s="149"/>
      <c r="G1097" s="149"/>
      <c r="H1097" s="149"/>
      <c r="I1097" s="189" t="str">
        <f t="shared" si="94"/>
        <v/>
      </c>
    </row>
    <row r="1098" spans="3:9" x14ac:dyDescent="0.3">
      <c r="C1098" s="149"/>
      <c r="D1098" s="149"/>
      <c r="E1098" s="149"/>
      <c r="F1098" s="149"/>
      <c r="G1098" s="149"/>
      <c r="H1098" s="149"/>
      <c r="I1098" s="189" t="str">
        <f t="shared" si="94"/>
        <v/>
      </c>
    </row>
    <row r="1099" spans="3:9" x14ac:dyDescent="0.3">
      <c r="C1099" s="149"/>
      <c r="D1099" s="149"/>
      <c r="E1099" s="149"/>
      <c r="F1099" s="149"/>
      <c r="G1099" s="149"/>
      <c r="H1099" s="149"/>
      <c r="I1099" s="189" t="str">
        <f t="shared" si="94"/>
        <v/>
      </c>
    </row>
    <row r="1100" spans="3:9" x14ac:dyDescent="0.3">
      <c r="C1100" s="149"/>
      <c r="D1100" s="149"/>
      <c r="E1100" s="149"/>
      <c r="F1100" s="149"/>
      <c r="G1100" s="149"/>
      <c r="H1100" s="149"/>
      <c r="I1100" s="189" t="str">
        <f t="shared" ref="I1100:I1139" si="95">IF(H1100=0,"",D1100)</f>
        <v/>
      </c>
    </row>
    <row r="1101" spans="3:9" x14ac:dyDescent="0.3">
      <c r="C1101" s="149"/>
      <c r="D1101" s="149"/>
      <c r="E1101" s="149"/>
      <c r="F1101" s="149"/>
      <c r="G1101" s="149"/>
      <c r="H1101" s="149"/>
      <c r="I1101" s="189" t="str">
        <f t="shared" si="95"/>
        <v/>
      </c>
    </row>
    <row r="1102" spans="3:9" x14ac:dyDescent="0.3">
      <c r="C1102" s="149"/>
      <c r="D1102" s="149"/>
      <c r="E1102" s="149"/>
      <c r="F1102" s="149"/>
      <c r="G1102" s="149"/>
      <c r="H1102" s="149"/>
      <c r="I1102" s="189" t="str">
        <f t="shared" si="95"/>
        <v/>
      </c>
    </row>
    <row r="1103" spans="3:9" x14ac:dyDescent="0.3">
      <c r="C1103" s="149"/>
      <c r="D1103" s="149"/>
      <c r="E1103" s="149"/>
      <c r="F1103" s="149"/>
      <c r="G1103" s="149"/>
      <c r="H1103" s="149"/>
      <c r="I1103" s="189" t="str">
        <f t="shared" si="95"/>
        <v/>
      </c>
    </row>
    <row r="1104" spans="3:9" x14ac:dyDescent="0.3">
      <c r="C1104" s="149"/>
      <c r="D1104" s="149"/>
      <c r="E1104" s="149"/>
      <c r="F1104" s="149"/>
      <c r="G1104" s="149"/>
      <c r="H1104" s="149"/>
      <c r="I1104" s="189" t="str">
        <f t="shared" si="95"/>
        <v/>
      </c>
    </row>
    <row r="1105" spans="3:9" x14ac:dyDescent="0.3">
      <c r="C1105" s="149"/>
      <c r="D1105" s="149"/>
      <c r="E1105" s="149"/>
      <c r="F1105" s="149"/>
      <c r="G1105" s="149"/>
      <c r="H1105" s="149"/>
      <c r="I1105" s="189" t="str">
        <f t="shared" si="95"/>
        <v/>
      </c>
    </row>
    <row r="1106" spans="3:9" x14ac:dyDescent="0.3">
      <c r="C1106" s="149"/>
      <c r="D1106" s="149"/>
      <c r="E1106" s="149"/>
      <c r="F1106" s="149"/>
      <c r="G1106" s="149"/>
      <c r="H1106" s="149"/>
      <c r="I1106" s="189" t="str">
        <f t="shared" si="95"/>
        <v/>
      </c>
    </row>
    <row r="1107" spans="3:9" x14ac:dyDescent="0.3">
      <c r="C1107" s="149"/>
      <c r="D1107" s="149"/>
      <c r="E1107" s="149"/>
      <c r="F1107" s="149"/>
      <c r="G1107" s="149"/>
      <c r="H1107" s="149"/>
      <c r="I1107" s="189" t="str">
        <f t="shared" si="95"/>
        <v/>
      </c>
    </row>
    <row r="1108" spans="3:9" x14ac:dyDescent="0.3">
      <c r="C1108" s="149"/>
      <c r="D1108" s="149"/>
      <c r="E1108" s="149"/>
      <c r="F1108" s="149"/>
      <c r="G1108" s="149"/>
      <c r="H1108" s="149"/>
      <c r="I1108" s="189" t="str">
        <f t="shared" si="95"/>
        <v/>
      </c>
    </row>
    <row r="1109" spans="3:9" x14ac:dyDescent="0.3">
      <c r="C1109" s="149"/>
      <c r="D1109" s="149"/>
      <c r="E1109" s="149"/>
      <c r="F1109" s="149"/>
      <c r="G1109" s="149"/>
      <c r="H1109" s="149"/>
      <c r="I1109" s="189" t="str">
        <f t="shared" si="95"/>
        <v/>
      </c>
    </row>
    <row r="1110" spans="3:9" x14ac:dyDescent="0.3">
      <c r="C1110" s="149"/>
      <c r="D1110" s="149"/>
      <c r="E1110" s="149"/>
      <c r="F1110" s="149"/>
      <c r="G1110" s="149"/>
      <c r="H1110" s="149"/>
      <c r="I1110" s="189" t="str">
        <f t="shared" si="95"/>
        <v/>
      </c>
    </row>
    <row r="1111" spans="3:9" x14ac:dyDescent="0.3">
      <c r="C1111" s="149"/>
      <c r="D1111" s="149"/>
      <c r="E1111" s="149"/>
      <c r="F1111" s="149"/>
      <c r="G1111" s="149"/>
      <c r="H1111" s="149"/>
      <c r="I1111" s="189" t="str">
        <f t="shared" si="95"/>
        <v/>
      </c>
    </row>
    <row r="1112" spans="3:9" x14ac:dyDescent="0.3">
      <c r="C1112" s="149"/>
      <c r="D1112" s="149"/>
      <c r="E1112" s="149"/>
      <c r="F1112" s="149"/>
      <c r="G1112" s="149"/>
      <c r="H1112" s="149"/>
      <c r="I1112" s="189" t="str">
        <f t="shared" si="95"/>
        <v/>
      </c>
    </row>
    <row r="1113" spans="3:9" x14ac:dyDescent="0.3">
      <c r="C1113" s="149"/>
      <c r="D1113" s="149"/>
      <c r="E1113" s="149"/>
      <c r="F1113" s="149"/>
      <c r="G1113" s="149"/>
      <c r="H1113" s="149"/>
      <c r="I1113" s="189" t="str">
        <f t="shared" si="95"/>
        <v/>
      </c>
    </row>
    <row r="1114" spans="3:9" x14ac:dyDescent="0.3">
      <c r="C1114" s="149"/>
      <c r="D1114" s="149"/>
      <c r="E1114" s="149"/>
      <c r="F1114" s="149"/>
      <c r="G1114" s="149"/>
      <c r="H1114" s="149"/>
      <c r="I1114" s="189" t="str">
        <f t="shared" si="95"/>
        <v/>
      </c>
    </row>
    <row r="1115" spans="3:9" x14ac:dyDescent="0.3">
      <c r="C1115" s="149"/>
      <c r="D1115" s="149"/>
      <c r="E1115" s="149"/>
      <c r="F1115" s="149"/>
      <c r="G1115" s="149"/>
      <c r="H1115" s="149"/>
      <c r="I1115" s="189" t="str">
        <f t="shared" si="95"/>
        <v/>
      </c>
    </row>
    <row r="1116" spans="3:9" x14ac:dyDescent="0.3">
      <c r="C1116" s="149"/>
      <c r="D1116" s="149"/>
      <c r="E1116" s="149"/>
      <c r="F1116" s="149"/>
      <c r="G1116" s="149"/>
      <c r="H1116" s="149"/>
      <c r="I1116" s="189" t="str">
        <f t="shared" si="95"/>
        <v/>
      </c>
    </row>
    <row r="1117" spans="3:9" x14ac:dyDescent="0.3">
      <c r="C1117" s="149"/>
      <c r="D1117" s="149"/>
      <c r="E1117" s="149"/>
      <c r="F1117" s="149"/>
      <c r="G1117" s="149"/>
      <c r="H1117" s="149"/>
      <c r="I1117" s="189" t="str">
        <f t="shared" si="95"/>
        <v/>
      </c>
    </row>
    <row r="1118" spans="3:9" x14ac:dyDescent="0.3">
      <c r="C1118" s="149"/>
      <c r="D1118" s="149"/>
      <c r="E1118" s="149"/>
      <c r="F1118" s="149"/>
      <c r="G1118" s="149"/>
      <c r="H1118" s="149"/>
      <c r="I1118" s="189" t="str">
        <f t="shared" si="95"/>
        <v/>
      </c>
    </row>
    <row r="1119" spans="3:9" x14ac:dyDescent="0.3">
      <c r="C1119" s="149"/>
      <c r="D1119" s="149"/>
      <c r="E1119" s="149"/>
      <c r="F1119" s="149"/>
      <c r="G1119" s="149"/>
      <c r="H1119" s="149"/>
      <c r="I1119" s="189" t="str">
        <f t="shared" si="95"/>
        <v/>
      </c>
    </row>
    <row r="1120" spans="3:9" x14ac:dyDescent="0.3">
      <c r="C1120" s="149"/>
      <c r="D1120" s="149"/>
      <c r="E1120" s="149"/>
      <c r="F1120" s="149"/>
      <c r="G1120" s="149"/>
      <c r="H1120" s="149"/>
      <c r="I1120" s="189" t="str">
        <f t="shared" si="95"/>
        <v/>
      </c>
    </row>
    <row r="1121" spans="3:9" x14ac:dyDescent="0.3">
      <c r="C1121" s="149"/>
      <c r="D1121" s="149"/>
      <c r="E1121" s="149"/>
      <c r="F1121" s="149"/>
      <c r="G1121" s="149"/>
      <c r="H1121" s="149"/>
      <c r="I1121" s="189" t="str">
        <f t="shared" si="95"/>
        <v/>
      </c>
    </row>
    <row r="1122" spans="3:9" x14ac:dyDescent="0.3">
      <c r="C1122" s="149"/>
      <c r="D1122" s="149"/>
      <c r="E1122" s="149"/>
      <c r="F1122" s="149"/>
      <c r="G1122" s="149"/>
      <c r="H1122" s="149"/>
      <c r="I1122" s="189" t="str">
        <f t="shared" si="95"/>
        <v/>
      </c>
    </row>
    <row r="1123" spans="3:9" x14ac:dyDescent="0.3">
      <c r="C1123" s="149"/>
      <c r="D1123" s="149"/>
      <c r="E1123" s="149"/>
      <c r="F1123" s="149"/>
      <c r="G1123" s="149"/>
      <c r="H1123" s="149"/>
      <c r="I1123" s="189" t="str">
        <f t="shared" si="95"/>
        <v/>
      </c>
    </row>
    <row r="1124" spans="3:9" x14ac:dyDescent="0.3">
      <c r="C1124" s="149"/>
      <c r="D1124" s="149"/>
      <c r="E1124" s="149"/>
      <c r="F1124" s="149"/>
      <c r="G1124" s="149"/>
      <c r="H1124" s="149"/>
      <c r="I1124" s="189" t="str">
        <f t="shared" si="95"/>
        <v/>
      </c>
    </row>
    <row r="1125" spans="3:9" x14ac:dyDescent="0.3">
      <c r="C1125" s="149"/>
      <c r="D1125" s="149"/>
      <c r="E1125" s="149"/>
      <c r="F1125" s="149"/>
      <c r="G1125" s="149"/>
      <c r="H1125" s="149"/>
      <c r="I1125" s="189" t="str">
        <f t="shared" si="95"/>
        <v/>
      </c>
    </row>
    <row r="1126" spans="3:9" x14ac:dyDescent="0.3">
      <c r="C1126" s="149"/>
      <c r="D1126" s="149"/>
      <c r="E1126" s="149"/>
      <c r="F1126" s="149"/>
      <c r="G1126" s="149"/>
      <c r="H1126" s="149"/>
      <c r="I1126" s="189" t="str">
        <f t="shared" si="95"/>
        <v/>
      </c>
    </row>
    <row r="1127" spans="3:9" x14ac:dyDescent="0.3">
      <c r="C1127" s="149"/>
      <c r="D1127" s="149"/>
      <c r="E1127" s="149"/>
      <c r="F1127" s="149"/>
      <c r="G1127" s="149"/>
      <c r="H1127" s="149"/>
      <c r="I1127" s="189" t="str">
        <f t="shared" si="95"/>
        <v/>
      </c>
    </row>
    <row r="1128" spans="3:9" x14ac:dyDescent="0.3">
      <c r="C1128" s="149"/>
      <c r="D1128" s="149"/>
      <c r="E1128" s="149"/>
      <c r="F1128" s="149"/>
      <c r="G1128" s="149"/>
      <c r="H1128" s="149"/>
      <c r="I1128" s="189" t="str">
        <f t="shared" si="95"/>
        <v/>
      </c>
    </row>
    <row r="1129" spans="3:9" x14ac:dyDescent="0.3">
      <c r="C1129" s="149"/>
      <c r="D1129" s="149"/>
      <c r="E1129" s="149"/>
      <c r="F1129" s="149"/>
      <c r="G1129" s="149"/>
      <c r="H1129" s="149"/>
      <c r="I1129" s="189" t="str">
        <f t="shared" si="95"/>
        <v/>
      </c>
    </row>
    <row r="1130" spans="3:9" x14ac:dyDescent="0.3">
      <c r="C1130" s="149"/>
      <c r="D1130" s="149"/>
      <c r="E1130" s="149"/>
      <c r="F1130" s="149"/>
      <c r="G1130" s="149"/>
      <c r="H1130" s="149"/>
      <c r="I1130" s="189" t="str">
        <f t="shared" si="95"/>
        <v/>
      </c>
    </row>
    <row r="1131" spans="3:9" x14ac:dyDescent="0.3">
      <c r="C1131" s="149"/>
      <c r="D1131" s="149"/>
      <c r="E1131" s="149"/>
      <c r="F1131" s="149"/>
      <c r="G1131" s="149"/>
      <c r="H1131" s="149"/>
      <c r="I1131" s="189" t="str">
        <f t="shared" si="95"/>
        <v/>
      </c>
    </row>
    <row r="1132" spans="3:9" x14ac:dyDescent="0.3">
      <c r="C1132" s="149"/>
      <c r="D1132" s="149"/>
      <c r="E1132" s="149"/>
      <c r="F1132" s="149"/>
      <c r="G1132" s="149"/>
      <c r="H1132" s="149"/>
      <c r="I1132" s="189" t="str">
        <f t="shared" si="95"/>
        <v/>
      </c>
    </row>
    <row r="1133" spans="3:9" x14ac:dyDescent="0.3">
      <c r="C1133" s="149"/>
      <c r="D1133" s="149"/>
      <c r="E1133" s="149"/>
      <c r="F1133" s="149"/>
      <c r="G1133" s="149"/>
      <c r="H1133" s="149"/>
      <c r="I1133" s="189" t="str">
        <f t="shared" si="95"/>
        <v/>
      </c>
    </row>
    <row r="1134" spans="3:9" x14ac:dyDescent="0.3">
      <c r="C1134" s="149"/>
      <c r="D1134" s="149"/>
      <c r="E1134" s="149"/>
      <c r="F1134" s="149"/>
      <c r="G1134" s="149"/>
      <c r="H1134" s="149"/>
      <c r="I1134" s="189" t="str">
        <f t="shared" si="95"/>
        <v/>
      </c>
    </row>
    <row r="1135" spans="3:9" x14ac:dyDescent="0.3">
      <c r="C1135" s="149"/>
      <c r="D1135" s="149"/>
      <c r="E1135" s="149"/>
      <c r="F1135" s="149"/>
      <c r="G1135" s="149"/>
      <c r="H1135" s="149"/>
      <c r="I1135" s="189" t="str">
        <f t="shared" si="95"/>
        <v/>
      </c>
    </row>
    <row r="1136" spans="3:9" x14ac:dyDescent="0.3">
      <c r="C1136" s="149"/>
      <c r="D1136" s="149"/>
      <c r="E1136" s="149"/>
      <c r="F1136" s="149"/>
      <c r="G1136" s="149"/>
      <c r="H1136" s="149"/>
      <c r="I1136" s="189" t="str">
        <f t="shared" si="95"/>
        <v/>
      </c>
    </row>
    <row r="1137" spans="3:9" x14ac:dyDescent="0.3">
      <c r="C1137" s="149"/>
      <c r="D1137" s="149"/>
      <c r="E1137" s="149"/>
      <c r="F1137" s="149"/>
      <c r="G1137" s="149"/>
      <c r="H1137" s="149"/>
      <c r="I1137" s="189" t="str">
        <f t="shared" si="95"/>
        <v/>
      </c>
    </row>
    <row r="1138" spans="3:9" x14ac:dyDescent="0.3">
      <c r="C1138" s="149"/>
      <c r="D1138" s="149"/>
      <c r="E1138" s="149"/>
      <c r="F1138" s="149"/>
      <c r="G1138" s="149"/>
      <c r="H1138" s="149"/>
      <c r="I1138" s="189" t="str">
        <f t="shared" si="95"/>
        <v/>
      </c>
    </row>
    <row r="1139" spans="3:9" x14ac:dyDescent="0.3">
      <c r="C1139" s="149"/>
      <c r="D1139" s="149"/>
      <c r="E1139" s="149"/>
      <c r="F1139" s="149"/>
      <c r="G1139" s="149"/>
      <c r="H1139" s="149"/>
      <c r="I1139" s="189" t="str">
        <f t="shared" si="95"/>
        <v/>
      </c>
    </row>
  </sheetData>
  <dataValidations count="1">
    <dataValidation type="list" allowBlank="1" showInputMessage="1" showErrorMessage="1" sqref="L9:L36 L38:L65" xr:uid="{AF9110F8-9EFB-48A7-BA6B-3B87645DC498}">
      <formula1>$J$6:$K$6</formula1>
    </dataValidation>
  </dataValidations>
  <pageMargins left="0.7" right="0.7" top="0.75" bottom="0.75" header="0.3" footer="0.3"/>
  <pageSetup orientation="portrait" r:id="rId2"/>
  <tableParts count="1">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3155E-ED8A-4611-86AF-F1C928E14EB7}">
  <sheetPr>
    <tabColor rgb="FF2100EA"/>
  </sheetPr>
  <dimension ref="B1:Y656"/>
  <sheetViews>
    <sheetView showGridLines="0" zoomScale="90" zoomScaleNormal="90" workbookViewId="0">
      <pane xSplit="3" ySplit="7" topLeftCell="P8" activePane="bottomRight" state="frozen"/>
      <selection pane="topRight"/>
      <selection pane="bottomLeft"/>
      <selection pane="bottomRight"/>
    </sheetView>
  </sheetViews>
  <sheetFormatPr defaultRowHeight="14.4" outlineLevelCol="1" x14ac:dyDescent="0.3"/>
  <cols>
    <col min="1" max="1" width="1.33203125" customWidth="1"/>
    <col min="2" max="2" width="5.44140625" style="189" customWidth="1"/>
    <col min="3" max="3" width="31.6640625" style="249" bestFit="1" customWidth="1"/>
    <col min="4" max="6" width="15.33203125" style="248" hidden="1" customWidth="1" outlineLevel="1"/>
    <col min="7" max="7" width="15.109375" style="248" hidden="1" customWidth="1" outlineLevel="1"/>
    <col min="8" max="15" width="15.33203125" style="248" hidden="1" customWidth="1" outlineLevel="1"/>
    <col min="16" max="16" width="2.33203125" customWidth="1" collapsed="1"/>
    <col min="17" max="17" width="14.33203125" style="248" bestFit="1" customWidth="1"/>
    <col min="18" max="18" width="14.5546875" style="248" bestFit="1" customWidth="1"/>
    <col min="19" max="19" width="1.33203125" customWidth="1"/>
    <col min="20" max="20" width="33.33203125" bestFit="1" customWidth="1"/>
    <col min="21" max="21" width="3.6640625" customWidth="1"/>
    <col min="22" max="22" width="43.33203125" bestFit="1" customWidth="1"/>
    <col min="23" max="23" width="13.6640625" bestFit="1" customWidth="1"/>
    <col min="24" max="24" width="16.33203125" customWidth="1"/>
    <col min="25" max="25" width="11.6640625" bestFit="1" customWidth="1"/>
    <col min="27" max="27" width="12.33203125" bestFit="1" customWidth="1"/>
  </cols>
  <sheetData>
    <row r="1" spans="2:25" ht="15" thickBot="1" x14ac:dyDescent="0.35">
      <c r="C1" s="727" t="str">
        <f>Assumptions!A1</f>
        <v>Levered Return Metrics</v>
      </c>
      <c r="D1" s="730" t="str">
        <f>Assumptions!B1</f>
        <v>IRR</v>
      </c>
      <c r="E1" s="731">
        <f>Assumptions!C1</f>
        <v>0.14881177544593813</v>
      </c>
      <c r="F1" s="732" t="str">
        <f>Assumptions!D1</f>
        <v>Equity Multiple</v>
      </c>
      <c r="G1" s="733">
        <f>Assumptions!E1</f>
        <v>1.9267240340667999</v>
      </c>
      <c r="H1" s="728" t="str">
        <f>Assumptions!F1</f>
        <v>Unlevered Return Metrics</v>
      </c>
      <c r="I1" s="730" t="str">
        <f>Assumptions!G1</f>
        <v>IRR</v>
      </c>
      <c r="J1" s="731">
        <f>Assumptions!H1</f>
        <v>9.3561556935310375E-2</v>
      </c>
      <c r="K1" s="732" t="str">
        <f>Assumptions!I1</f>
        <v>Equity Multiple</v>
      </c>
      <c r="L1" s="733">
        <f>Assumptions!J1</f>
        <v>1.5042331190759153</v>
      </c>
    </row>
    <row r="2" spans="2:25" s="94" customFormat="1" ht="5.25" customHeight="1" x14ac:dyDescent="0.3">
      <c r="B2" s="95"/>
      <c r="C2" s="126"/>
      <c r="D2" s="127"/>
      <c r="E2" s="127"/>
      <c r="F2" s="127"/>
      <c r="G2" s="127"/>
      <c r="H2" s="127"/>
      <c r="I2" s="127"/>
      <c r="J2" s="127"/>
      <c r="K2" s="127"/>
      <c r="L2" s="127"/>
      <c r="M2" s="127"/>
      <c r="N2" s="127"/>
      <c r="O2" s="127"/>
      <c r="P2" s="127"/>
      <c r="Q2" s="127"/>
      <c r="R2" s="127"/>
      <c r="S2" s="127"/>
      <c r="T2" s="127"/>
      <c r="U2" s="127"/>
      <c r="V2" s="127"/>
      <c r="W2" s="127"/>
      <c r="X2" s="127"/>
      <c r="Y2" s="128"/>
    </row>
    <row r="3" spans="2:25" s="94" customFormat="1" ht="15.6" x14ac:dyDescent="0.3">
      <c r="B3" s="129"/>
      <c r="C3" s="130"/>
      <c r="D3" s="116"/>
      <c r="E3" s="116"/>
      <c r="F3" s="116"/>
      <c r="G3" s="116"/>
      <c r="H3" s="116"/>
      <c r="I3" s="116"/>
      <c r="J3" s="116"/>
      <c r="K3" s="116"/>
      <c r="L3" s="116"/>
      <c r="M3" s="116"/>
      <c r="N3" s="116"/>
      <c r="O3" s="116"/>
      <c r="P3" s="116"/>
      <c r="Q3" s="116"/>
      <c r="R3" s="116"/>
      <c r="S3" s="131"/>
      <c r="T3" s="131"/>
      <c r="U3" s="131"/>
      <c r="V3" s="131"/>
      <c r="W3" s="131"/>
      <c r="X3" s="131"/>
      <c r="Y3" s="132"/>
    </row>
    <row r="4" spans="2:25" s="94" customFormat="1" x14ac:dyDescent="0.3">
      <c r="B4" s="129"/>
      <c r="C4" s="131" t="s">
        <v>1779</v>
      </c>
      <c r="D4" s="131"/>
      <c r="E4" s="131"/>
      <c r="F4" s="131"/>
      <c r="G4" s="131"/>
      <c r="H4" s="131"/>
      <c r="I4" s="131"/>
      <c r="J4" s="131"/>
      <c r="K4" s="131"/>
      <c r="L4" s="131"/>
      <c r="M4" s="131"/>
      <c r="N4" s="131"/>
      <c r="O4" s="131"/>
      <c r="P4" s="131"/>
      <c r="Q4" s="131"/>
      <c r="R4" s="131"/>
      <c r="S4" s="131"/>
      <c r="T4" s="131"/>
      <c r="U4" s="131"/>
      <c r="V4" s="131"/>
      <c r="W4" s="131"/>
      <c r="X4" s="131"/>
      <c r="Y4" s="132"/>
    </row>
    <row r="5" spans="2:25" s="94" customFormat="1" ht="15" thickBot="1" x14ac:dyDescent="0.35">
      <c r="B5" s="133"/>
      <c r="C5" s="134"/>
      <c r="D5" s="134"/>
      <c r="E5" s="134"/>
      <c r="F5" s="134"/>
      <c r="G5" s="134"/>
      <c r="H5" s="134"/>
      <c r="I5" s="134"/>
      <c r="J5" s="134"/>
      <c r="K5" s="134"/>
      <c r="L5" s="134"/>
      <c r="M5" s="134"/>
      <c r="N5" s="134"/>
      <c r="O5" s="134"/>
      <c r="P5" s="134"/>
      <c r="Q5" s="134"/>
      <c r="R5" s="134"/>
      <c r="S5" s="134"/>
      <c r="T5" s="134"/>
      <c r="U5" s="134"/>
      <c r="V5" s="134"/>
      <c r="W5" s="134"/>
      <c r="X5" s="134"/>
      <c r="Y5" s="135"/>
    </row>
    <row r="6" spans="2:25" x14ac:dyDescent="0.3">
      <c r="C6" s="211"/>
      <c r="D6" s="212">
        <f>1</f>
        <v>1</v>
      </c>
      <c r="E6" s="212">
        <f>D6+1</f>
        <v>2</v>
      </c>
      <c r="F6" s="212">
        <f t="shared" ref="F6:O6" si="0">E6+1</f>
        <v>3</v>
      </c>
      <c r="G6" s="212">
        <f t="shared" si="0"/>
        <v>4</v>
      </c>
      <c r="H6" s="212">
        <f t="shared" si="0"/>
        <v>5</v>
      </c>
      <c r="I6" s="212">
        <f t="shared" si="0"/>
        <v>6</v>
      </c>
      <c r="J6" s="212">
        <f t="shared" si="0"/>
        <v>7</v>
      </c>
      <c r="K6" s="212">
        <f t="shared" si="0"/>
        <v>8</v>
      </c>
      <c r="L6" s="212">
        <f t="shared" si="0"/>
        <v>9</v>
      </c>
      <c r="M6" s="212">
        <f t="shared" si="0"/>
        <v>10</v>
      </c>
      <c r="N6" s="212">
        <f t="shared" si="0"/>
        <v>11</v>
      </c>
      <c r="O6" s="212">
        <f t="shared" si="0"/>
        <v>12</v>
      </c>
      <c r="Q6"/>
      <c r="R6"/>
      <c r="U6" s="94"/>
      <c r="V6" s="94"/>
      <c r="W6" s="94"/>
      <c r="X6" s="94"/>
      <c r="Y6" s="94"/>
    </row>
    <row r="7" spans="2:25" x14ac:dyDescent="0.3">
      <c r="B7" s="227"/>
      <c r="C7" s="228" t="str">
        <f>"T12 ending "&amp;TEXT(O7,"mmm-yy")</f>
        <v>T12 ending Dec-25</v>
      </c>
      <c r="D7" s="229">
        <v>45688</v>
      </c>
      <c r="E7" s="230">
        <f>EOMONTH(D7,1)</f>
        <v>45716</v>
      </c>
      <c r="F7" s="230">
        <f t="shared" ref="F7:O7" si="1">EOMONTH(E7,1)</f>
        <v>45747</v>
      </c>
      <c r="G7" s="230">
        <f t="shared" si="1"/>
        <v>45777</v>
      </c>
      <c r="H7" s="230">
        <f t="shared" si="1"/>
        <v>45808</v>
      </c>
      <c r="I7" s="230">
        <f t="shared" si="1"/>
        <v>45838</v>
      </c>
      <c r="J7" s="230">
        <f t="shared" si="1"/>
        <v>45869</v>
      </c>
      <c r="K7" s="230">
        <f t="shared" si="1"/>
        <v>45900</v>
      </c>
      <c r="L7" s="230">
        <f t="shared" si="1"/>
        <v>45930</v>
      </c>
      <c r="M7" s="230">
        <f t="shared" si="1"/>
        <v>45961</v>
      </c>
      <c r="N7" s="230">
        <f t="shared" si="1"/>
        <v>45991</v>
      </c>
      <c r="O7" s="230">
        <f t="shared" si="1"/>
        <v>46022</v>
      </c>
      <c r="P7" s="231"/>
      <c r="Q7" s="232" t="s">
        <v>353</v>
      </c>
      <c r="R7" s="232" t="s">
        <v>352</v>
      </c>
      <c r="S7" s="233"/>
      <c r="T7" s="234" t="s">
        <v>1780</v>
      </c>
      <c r="U7" s="227"/>
      <c r="V7" s="235" t="s">
        <v>1781</v>
      </c>
      <c r="W7" s="236"/>
      <c r="X7" s="236"/>
      <c r="Y7" s="237"/>
    </row>
    <row r="8" spans="2:25" ht="15" thickBot="1" x14ac:dyDescent="0.35">
      <c r="C8" s="238"/>
      <c r="D8" s="239"/>
      <c r="E8"/>
      <c r="F8"/>
      <c r="G8"/>
      <c r="H8"/>
      <c r="I8"/>
      <c r="J8"/>
      <c r="K8"/>
      <c r="L8"/>
      <c r="M8"/>
      <c r="N8"/>
      <c r="O8"/>
      <c r="P8" s="240"/>
      <c r="Q8" s="241"/>
      <c r="R8" s="241"/>
      <c r="T8" s="227"/>
    </row>
    <row r="9" spans="2:25" ht="15" thickBot="1" x14ac:dyDescent="0.35">
      <c r="C9" s="782" t="s">
        <v>1782</v>
      </c>
      <c r="D9"/>
      <c r="E9"/>
      <c r="F9"/>
      <c r="G9"/>
      <c r="H9"/>
      <c r="I9"/>
      <c r="J9"/>
      <c r="K9"/>
      <c r="L9"/>
      <c r="M9"/>
      <c r="N9"/>
      <c r="O9"/>
      <c r="P9" s="240"/>
      <c r="Q9" s="242">
        <f t="shared" ref="Q9:Q72" si="2">SUM(D9:O9)</f>
        <v>0</v>
      </c>
      <c r="R9" s="243">
        <f t="shared" ref="R9:R72" si="3">SUM(M9:O9)*4</f>
        <v>0</v>
      </c>
      <c r="T9" s="213" t="s">
        <v>1783</v>
      </c>
      <c r="V9" s="121" t="s">
        <v>1784</v>
      </c>
      <c r="W9" s="272" t="s">
        <v>353</v>
      </c>
      <c r="X9" s="272" t="s">
        <v>352</v>
      </c>
      <c r="Y9" s="274"/>
    </row>
    <row r="10" spans="2:25" x14ac:dyDescent="0.3">
      <c r="C10" s="683" t="s">
        <v>1785</v>
      </c>
      <c r="D10" s="275"/>
      <c r="E10" s="275"/>
      <c r="F10" s="275"/>
      <c r="G10" s="275"/>
      <c r="H10" s="275"/>
      <c r="I10" s="275"/>
      <c r="J10" s="275"/>
      <c r="K10" s="275"/>
      <c r="L10" s="275"/>
      <c r="M10" s="275"/>
      <c r="N10" s="275"/>
      <c r="O10" s="275"/>
      <c r="P10" s="244"/>
      <c r="Q10" s="242">
        <f t="shared" si="2"/>
        <v>0</v>
      </c>
      <c r="R10" s="243">
        <f t="shared" si="3"/>
        <v>0</v>
      </c>
      <c r="T10" s="214" t="s">
        <v>1786</v>
      </c>
      <c r="U10" s="90">
        <v>1</v>
      </c>
      <c r="V10" s="108" t="s">
        <v>366</v>
      </c>
      <c r="W10" s="215">
        <f>SUMIF($B$2:$B$496,U10,$Q$2:$Q$496)</f>
        <v>15176038</v>
      </c>
      <c r="X10" s="215">
        <f>SUMIF($B$2:$B$496,U10,$R$2:$R$496)</f>
        <v>15179648</v>
      </c>
      <c r="Y10" s="173"/>
    </row>
    <row r="11" spans="2:25" x14ac:dyDescent="0.3">
      <c r="C11" s="146"/>
      <c r="D11" s="275"/>
      <c r="E11" s="275"/>
      <c r="F11" s="275"/>
      <c r="G11" s="275"/>
      <c r="H11" s="275"/>
      <c r="I11" s="275"/>
      <c r="J11" s="275"/>
      <c r="K11" s="275"/>
      <c r="L11" s="275"/>
      <c r="M11" s="275"/>
      <c r="N11" s="275"/>
      <c r="O11" s="275"/>
      <c r="P11" s="245"/>
      <c r="Q11" s="242">
        <f t="shared" si="2"/>
        <v>0</v>
      </c>
      <c r="R11" s="243">
        <f t="shared" si="3"/>
        <v>0</v>
      </c>
      <c r="T11" s="214" t="s">
        <v>1787</v>
      </c>
      <c r="U11" s="90">
        <v>2</v>
      </c>
      <c r="V11" s="108" t="s">
        <v>1788</v>
      </c>
      <c r="W11" s="215">
        <f>SUMIF($B$2:$B$496,U11,$Q$2:$Q$496)</f>
        <v>0</v>
      </c>
      <c r="X11" s="215">
        <f>SUMIF($B$2:$B$496,U11,$R$2:$R$496)</f>
        <v>0</v>
      </c>
      <c r="Y11" s="173"/>
    </row>
    <row r="12" spans="2:25" x14ac:dyDescent="0.3">
      <c r="C12" s="683" t="s">
        <v>1789</v>
      </c>
      <c r="D12" s="275"/>
      <c r="E12" s="275"/>
      <c r="F12" s="275"/>
      <c r="G12" s="275"/>
      <c r="H12" s="275"/>
      <c r="I12" s="275"/>
      <c r="J12" s="275"/>
      <c r="K12" s="275"/>
      <c r="L12" s="275"/>
      <c r="M12" s="275"/>
      <c r="N12" s="275"/>
      <c r="O12" s="275"/>
      <c r="P12" s="275"/>
      <c r="Q12" s="242">
        <f t="shared" si="2"/>
        <v>0</v>
      </c>
      <c r="R12" s="243">
        <f t="shared" si="3"/>
        <v>0</v>
      </c>
      <c r="T12" s="214" t="s">
        <v>1790</v>
      </c>
      <c r="U12" s="90"/>
      <c r="V12" s="81" t="s">
        <v>368</v>
      </c>
      <c r="W12" s="9">
        <f>SUM(W10:W11)</f>
        <v>15176038</v>
      </c>
      <c r="X12" s="9">
        <f>SUM(X10:X11)</f>
        <v>15179648</v>
      </c>
      <c r="Y12" s="82"/>
    </row>
    <row r="13" spans="2:25" x14ac:dyDescent="0.3">
      <c r="B13" s="189">
        <v>1</v>
      </c>
      <c r="C13" s="146" t="s">
        <v>1791</v>
      </c>
      <c r="D13" s="275">
        <v>1264214</v>
      </c>
      <c r="E13" s="275">
        <v>1264614</v>
      </c>
      <c r="F13" s="275">
        <v>1264614</v>
      </c>
      <c r="G13" s="275">
        <v>1264614</v>
      </c>
      <c r="H13" s="275">
        <v>1264614</v>
      </c>
      <c r="I13" s="275">
        <v>1264614</v>
      </c>
      <c r="J13" s="275">
        <v>1264614</v>
      </c>
      <c r="K13" s="275">
        <v>1264614</v>
      </c>
      <c r="L13" s="275">
        <v>1264614</v>
      </c>
      <c r="M13" s="275">
        <v>1264614</v>
      </c>
      <c r="N13" s="275">
        <v>1264614</v>
      </c>
      <c r="O13" s="275">
        <v>1264614</v>
      </c>
      <c r="P13" s="275"/>
      <c r="Q13" s="242">
        <f t="shared" si="2"/>
        <v>15174968</v>
      </c>
      <c r="R13" s="243">
        <f t="shared" si="3"/>
        <v>15175368</v>
      </c>
      <c r="T13" s="214" t="s">
        <v>1792</v>
      </c>
      <c r="U13" s="90">
        <v>3</v>
      </c>
      <c r="V13" s="108" t="s">
        <v>354</v>
      </c>
      <c r="W13" s="215">
        <f>SUMIF($B$2:$B$496,U13,$Q$2:$Q$496)</f>
        <v>-1608153.01</v>
      </c>
      <c r="X13" s="215">
        <f>SUMIF($B$2:$B$496,U13,$R$2:$R$496)</f>
        <v>-2023456</v>
      </c>
      <c r="Y13" s="184">
        <f>W13/W12</f>
        <v>-0.10596659088492003</v>
      </c>
    </row>
    <row r="14" spans="2:25" x14ac:dyDescent="0.3">
      <c r="B14" s="189">
        <v>3</v>
      </c>
      <c r="C14" t="s">
        <v>1793</v>
      </c>
      <c r="D14" s="275">
        <v>-105734</v>
      </c>
      <c r="E14" s="275">
        <v>-116212.35</v>
      </c>
      <c r="F14" s="275">
        <v>-101891.65</v>
      </c>
      <c r="G14" s="275">
        <v>-105979</v>
      </c>
      <c r="H14" s="275">
        <v>-107029</v>
      </c>
      <c r="I14" s="275">
        <v>-122204</v>
      </c>
      <c r="J14" s="275">
        <v>-131027</v>
      </c>
      <c r="K14" s="275">
        <v>-138010</v>
      </c>
      <c r="L14" s="275">
        <v>-154364</v>
      </c>
      <c r="M14" s="275">
        <v>-162851</v>
      </c>
      <c r="N14" s="275">
        <v>-168721</v>
      </c>
      <c r="O14" s="275">
        <v>-168500</v>
      </c>
      <c r="P14" s="275"/>
      <c r="Q14" s="242">
        <f t="shared" si="2"/>
        <v>-1582523</v>
      </c>
      <c r="R14" s="243">
        <f t="shared" si="3"/>
        <v>-2000288</v>
      </c>
      <c r="T14" s="214" t="s">
        <v>1794</v>
      </c>
      <c r="U14" s="90"/>
      <c r="V14" s="83" t="s">
        <v>1795</v>
      </c>
      <c r="W14" s="76">
        <f>W12+W13</f>
        <v>13567884.99</v>
      </c>
      <c r="X14" s="76">
        <f>X12+X13</f>
        <v>13156192</v>
      </c>
      <c r="Y14" s="216"/>
    </row>
    <row r="15" spans="2:25" x14ac:dyDescent="0.3">
      <c r="C15" s="783" t="s">
        <v>1796</v>
      </c>
      <c r="D15" s="282">
        <v>1158480</v>
      </c>
      <c r="E15" s="282">
        <v>1148401.6499999999</v>
      </c>
      <c r="F15" s="282">
        <v>1162722.3500000001</v>
      </c>
      <c r="G15" s="282">
        <v>1158635</v>
      </c>
      <c r="H15" s="282">
        <v>1157585</v>
      </c>
      <c r="I15" s="282">
        <v>1142410</v>
      </c>
      <c r="J15" s="282">
        <v>1133587</v>
      </c>
      <c r="K15" s="282">
        <v>1126604</v>
      </c>
      <c r="L15" s="282">
        <v>1110250</v>
      </c>
      <c r="M15" s="282">
        <v>1101763</v>
      </c>
      <c r="N15" s="282">
        <v>1095893</v>
      </c>
      <c r="O15" s="282">
        <v>1096114</v>
      </c>
      <c r="P15" s="282"/>
      <c r="Q15" s="283">
        <f t="shared" si="2"/>
        <v>13592445</v>
      </c>
      <c r="R15" s="284">
        <f t="shared" si="3"/>
        <v>13175080</v>
      </c>
      <c r="T15" s="214" t="s">
        <v>1797</v>
      </c>
      <c r="U15" s="90">
        <v>4</v>
      </c>
      <c r="V15" s="108" t="s">
        <v>355</v>
      </c>
      <c r="W15" s="215">
        <f>SUMIF($B$2:$B$496,U15,$Q$2:$Q$496)</f>
        <v>-1779860.5800000003</v>
      </c>
      <c r="X15" s="215">
        <f>SUMIF($B$2:$B$496,U15,$R$2:$R$496)</f>
        <v>-1815915.48</v>
      </c>
      <c r="Y15" s="173"/>
    </row>
    <row r="16" spans="2:25" x14ac:dyDescent="0.3">
      <c r="C16"/>
      <c r="D16" s="275"/>
      <c r="E16" s="275"/>
      <c r="F16" s="275"/>
      <c r="G16" s="275"/>
      <c r="H16" s="275"/>
      <c r="I16" s="275"/>
      <c r="J16" s="275"/>
      <c r="K16" s="275"/>
      <c r="L16" s="275"/>
      <c r="M16" s="275"/>
      <c r="N16" s="275"/>
      <c r="O16" s="275"/>
      <c r="P16" s="282"/>
      <c r="Q16" s="242">
        <f t="shared" si="2"/>
        <v>0</v>
      </c>
      <c r="R16" s="243">
        <f t="shared" si="3"/>
        <v>0</v>
      </c>
      <c r="T16" s="214" t="s">
        <v>1798</v>
      </c>
      <c r="U16" s="90">
        <v>5</v>
      </c>
      <c r="V16" s="108" t="s">
        <v>356</v>
      </c>
      <c r="W16" s="215">
        <f>SUMIF($B$2:$B$496,U16,$Q$2:$Q$496)</f>
        <v>-1213203.0799999998</v>
      </c>
      <c r="X16" s="215">
        <f>SUMIF($B$2:$B$496,U16,$R$2:$R$496)</f>
        <v>-1208017.1599999999</v>
      </c>
      <c r="Y16" s="173"/>
    </row>
    <row r="17" spans="2:25" x14ac:dyDescent="0.3">
      <c r="B17" s="189">
        <v>5</v>
      </c>
      <c r="C17" s="146" t="s">
        <v>1799</v>
      </c>
      <c r="D17" s="275">
        <v>-76793.440000000002</v>
      </c>
      <c r="E17" s="275">
        <v>-75000.41</v>
      </c>
      <c r="F17" s="275">
        <v>-80168.28</v>
      </c>
      <c r="G17" s="275">
        <v>-85989.48</v>
      </c>
      <c r="H17" s="275">
        <v>-81743.17</v>
      </c>
      <c r="I17" s="275">
        <v>-83034.83</v>
      </c>
      <c r="J17" s="275">
        <v>-69317.95</v>
      </c>
      <c r="K17" s="275">
        <v>-64695.85</v>
      </c>
      <c r="L17" s="275">
        <v>-60807.88</v>
      </c>
      <c r="M17" s="275">
        <v>-52287.32</v>
      </c>
      <c r="N17" s="275">
        <v>-44981.99</v>
      </c>
      <c r="O17" s="275">
        <v>-39658.769999999997</v>
      </c>
      <c r="P17" s="275"/>
      <c r="Q17" s="242">
        <f t="shared" si="2"/>
        <v>-814479.36999999988</v>
      </c>
      <c r="R17" s="243">
        <f t="shared" si="3"/>
        <v>-547712.31999999995</v>
      </c>
      <c r="T17" s="214" t="s">
        <v>1800</v>
      </c>
      <c r="U17" s="90">
        <v>6</v>
      </c>
      <c r="V17" s="108" t="s">
        <v>370</v>
      </c>
      <c r="W17" s="215">
        <f>SUMIF($B$2:$B$496,U17,$Q$2:$Q$496)</f>
        <v>-461651.10000000003</v>
      </c>
      <c r="X17" s="215">
        <f>SUMIF($B$2:$B$496,U17,$R$2:$R$496)</f>
        <v>-944014.24000000011</v>
      </c>
      <c r="Y17" s="173"/>
    </row>
    <row r="18" spans="2:25" x14ac:dyDescent="0.3">
      <c r="B18" s="189">
        <v>5</v>
      </c>
      <c r="C18" t="s">
        <v>1801</v>
      </c>
      <c r="D18" s="275">
        <v>-25453.09</v>
      </c>
      <c r="E18" s="275">
        <v>-21234.92</v>
      </c>
      <c r="F18" s="275">
        <v>-6142.94</v>
      </c>
      <c r="G18" s="275">
        <v>-11892.53</v>
      </c>
      <c r="H18" s="275">
        <v>-14403.96</v>
      </c>
      <c r="I18" s="275">
        <v>-23198.58</v>
      </c>
      <c r="J18" s="275">
        <v>-39715.4</v>
      </c>
      <c r="K18" s="275">
        <v>-51319.9</v>
      </c>
      <c r="L18" s="275">
        <v>-40286.18</v>
      </c>
      <c r="M18" s="275">
        <v>-36548.769999999997</v>
      </c>
      <c r="N18" s="275">
        <v>-36821.43</v>
      </c>
      <c r="O18" s="275">
        <v>-91706.01</v>
      </c>
      <c r="P18" s="282"/>
      <c r="Q18" s="242">
        <f t="shared" si="2"/>
        <v>-398723.71</v>
      </c>
      <c r="R18" s="243">
        <f t="shared" si="3"/>
        <v>-660304.84</v>
      </c>
      <c r="T18" s="214" t="s">
        <v>1802</v>
      </c>
      <c r="U18" s="90">
        <v>7</v>
      </c>
      <c r="V18" s="108" t="s">
        <v>358</v>
      </c>
      <c r="W18" s="215">
        <f>SUMIF($B$2:$B$496,U18,$Q$2:$Q$496)</f>
        <v>-41710.58</v>
      </c>
      <c r="X18" s="215">
        <f>SUMIF($B$2:$B$496,U18,$R$2:$R$496)</f>
        <v>-38983.760000000002</v>
      </c>
      <c r="Y18" s="173"/>
    </row>
    <row r="19" spans="2:25" x14ac:dyDescent="0.3">
      <c r="B19" s="189">
        <v>4</v>
      </c>
      <c r="C19" s="146" t="s">
        <v>1803</v>
      </c>
      <c r="D19" s="275">
        <v>-143050.16</v>
      </c>
      <c r="E19" s="275">
        <v>-144019.16</v>
      </c>
      <c r="F19" s="275">
        <v>-168379.19</v>
      </c>
      <c r="G19" s="275">
        <v>-161621.64000000001</v>
      </c>
      <c r="H19" s="275">
        <v>-166110.75</v>
      </c>
      <c r="I19" s="275">
        <v>-139014.84</v>
      </c>
      <c r="J19" s="275">
        <v>-149895.79999999999</v>
      </c>
      <c r="K19" s="275">
        <v>-146635.14000000001</v>
      </c>
      <c r="L19" s="275">
        <v>-107155.03</v>
      </c>
      <c r="M19" s="275">
        <v>-182069.13</v>
      </c>
      <c r="N19" s="275">
        <v>-166437.48000000001</v>
      </c>
      <c r="O19" s="275">
        <v>-105472.26</v>
      </c>
      <c r="P19" s="275"/>
      <c r="Q19" s="242">
        <f t="shared" si="2"/>
        <v>-1779860.5800000003</v>
      </c>
      <c r="R19" s="243">
        <f t="shared" si="3"/>
        <v>-1815915.48</v>
      </c>
      <c r="T19" s="217" t="s">
        <v>1804</v>
      </c>
      <c r="U19" s="90"/>
      <c r="V19" s="83" t="s">
        <v>371</v>
      </c>
      <c r="W19" s="76">
        <f>SUM(W14:W18)</f>
        <v>10071459.65</v>
      </c>
      <c r="X19" s="76">
        <f>SUM(X14:X18)</f>
        <v>9149261.3599999994</v>
      </c>
      <c r="Y19" s="216"/>
    </row>
    <row r="20" spans="2:25" x14ac:dyDescent="0.3">
      <c r="B20" s="189">
        <v>3</v>
      </c>
      <c r="C20" t="s">
        <v>1805</v>
      </c>
      <c r="D20" s="275">
        <v>-1983</v>
      </c>
      <c r="E20" s="275">
        <v>-1983</v>
      </c>
      <c r="F20" s="275">
        <v>-1983</v>
      </c>
      <c r="G20" s="275">
        <v>-1085.57</v>
      </c>
      <c r="H20" s="275">
        <v>-1166.94</v>
      </c>
      <c r="I20" s="275">
        <v>0</v>
      </c>
      <c r="J20" s="275">
        <v>-7108.5</v>
      </c>
      <c r="K20" s="275">
        <v>-2514</v>
      </c>
      <c r="L20" s="275">
        <v>-2014</v>
      </c>
      <c r="M20" s="275">
        <v>-1514</v>
      </c>
      <c r="N20" s="275">
        <v>-2014</v>
      </c>
      <c r="O20" s="275">
        <v>-2264</v>
      </c>
      <c r="P20" s="275"/>
      <c r="Q20" s="242">
        <f t="shared" si="2"/>
        <v>-25630.010000000002</v>
      </c>
      <c r="R20" s="243">
        <f t="shared" si="3"/>
        <v>-23168</v>
      </c>
      <c r="T20" s="217" t="s">
        <v>1806</v>
      </c>
      <c r="U20" s="90">
        <v>8</v>
      </c>
      <c r="V20" s="108" t="s">
        <v>372</v>
      </c>
      <c r="W20" s="215">
        <f>SUMIF($B$2:$B$496,U20,$Q$2:$Q$496)</f>
        <v>178430.34</v>
      </c>
      <c r="X20" s="215">
        <f>SUMIF($B$2:$B$496,U20,$R$2:$R$496)</f>
        <v>180619.32</v>
      </c>
      <c r="Y20" s="173"/>
    </row>
    <row r="21" spans="2:25" ht="16.5" customHeight="1" x14ac:dyDescent="0.3">
      <c r="B21" s="189">
        <v>7</v>
      </c>
      <c r="C21" t="s">
        <v>1807</v>
      </c>
      <c r="D21" s="275">
        <v>-1898</v>
      </c>
      <c r="E21" s="275">
        <v>-1898</v>
      </c>
      <c r="F21" s="275">
        <v>-1898</v>
      </c>
      <c r="G21" s="275">
        <v>-1898</v>
      </c>
      <c r="H21" s="275">
        <v>-1898</v>
      </c>
      <c r="I21" s="275">
        <v>-1898</v>
      </c>
      <c r="J21" s="275">
        <v>-1898</v>
      </c>
      <c r="K21" s="275">
        <v>-1898</v>
      </c>
      <c r="L21" s="275">
        <v>-1898</v>
      </c>
      <c r="M21" s="275">
        <v>-1898</v>
      </c>
      <c r="N21" s="275">
        <v>-1898</v>
      </c>
      <c r="O21" s="275">
        <v>-1898</v>
      </c>
      <c r="P21" s="275"/>
      <c r="Q21" s="242">
        <f t="shared" si="2"/>
        <v>-22776</v>
      </c>
      <c r="R21" s="243">
        <f t="shared" si="3"/>
        <v>-22776</v>
      </c>
      <c r="T21" s="217" t="s">
        <v>1808</v>
      </c>
      <c r="U21" s="90">
        <v>9</v>
      </c>
      <c r="V21" s="108" t="s">
        <v>373</v>
      </c>
      <c r="W21" s="215">
        <f>SUMIF($B$2:$B$496,U21,$Q$2:$Q$496)</f>
        <v>226524.01</v>
      </c>
      <c r="X21" s="215">
        <f>SUMIF($B$2:$B$496,U21,$R$2:$R$496)</f>
        <v>208712.96000000002</v>
      </c>
      <c r="Y21" s="173"/>
    </row>
    <row r="22" spans="2:25" x14ac:dyDescent="0.3">
      <c r="B22" s="189">
        <v>6</v>
      </c>
      <c r="C22" t="s">
        <v>1809</v>
      </c>
      <c r="D22" s="275">
        <v>0</v>
      </c>
      <c r="E22" s="275">
        <v>-66353.94</v>
      </c>
      <c r="F22" s="275">
        <v>-49060.6</v>
      </c>
      <c r="G22" s="275">
        <v>-10032.81</v>
      </c>
      <c r="H22" s="275">
        <v>0</v>
      </c>
      <c r="I22" s="275">
        <v>-62392.37</v>
      </c>
      <c r="J22" s="275">
        <v>-4277.58</v>
      </c>
      <c r="K22" s="275">
        <v>320.02999999999997</v>
      </c>
      <c r="L22" s="275">
        <v>-20092.189999999999</v>
      </c>
      <c r="M22" s="275">
        <v>-64860.36</v>
      </c>
      <c r="N22" s="275">
        <v>-31324.27</v>
      </c>
      <c r="O22" s="275">
        <v>-71893.960000000006</v>
      </c>
      <c r="P22" s="275"/>
      <c r="Q22" s="242">
        <f t="shared" si="2"/>
        <v>-379968.05000000005</v>
      </c>
      <c r="R22" s="243">
        <f t="shared" si="3"/>
        <v>-672314.3600000001</v>
      </c>
      <c r="T22" s="217" t="s">
        <v>1810</v>
      </c>
      <c r="U22" s="90">
        <v>10</v>
      </c>
      <c r="V22" s="108" t="s">
        <v>374</v>
      </c>
      <c r="W22" s="215">
        <f>SUMIF($B$2:$B$496,U22,$Q$2:$Q$496)</f>
        <v>549773.1100000001</v>
      </c>
      <c r="X22" s="215">
        <f>SUMIF($B$2:$B$496,U22,$R$2:$R$496)</f>
        <v>432639.28</v>
      </c>
      <c r="Y22" s="173"/>
    </row>
    <row r="23" spans="2:25" ht="15" thickBot="1" x14ac:dyDescent="0.35">
      <c r="C23" s="782" t="s">
        <v>1811</v>
      </c>
      <c r="D23" s="282">
        <v>909302.31</v>
      </c>
      <c r="E23" s="282">
        <v>837912.22</v>
      </c>
      <c r="F23" s="282">
        <v>855090.34</v>
      </c>
      <c r="G23" s="282">
        <v>886114.97</v>
      </c>
      <c r="H23" s="282">
        <v>892262.18</v>
      </c>
      <c r="I23" s="282">
        <v>832871.38</v>
      </c>
      <c r="J23" s="282">
        <v>861373.77</v>
      </c>
      <c r="K23" s="282">
        <v>859861.14</v>
      </c>
      <c r="L23" s="282">
        <v>877996.72</v>
      </c>
      <c r="M23" s="282">
        <v>762585.42</v>
      </c>
      <c r="N23" s="282">
        <v>812415.83</v>
      </c>
      <c r="O23" s="282">
        <v>783221</v>
      </c>
      <c r="P23" s="282"/>
      <c r="Q23" s="242">
        <f t="shared" si="2"/>
        <v>10171007.279999999</v>
      </c>
      <c r="R23" s="243">
        <f t="shared" si="3"/>
        <v>9432889</v>
      </c>
      <c r="T23" s="217" t="s">
        <v>1812</v>
      </c>
      <c r="U23" s="90"/>
      <c r="V23" s="92" t="s">
        <v>375</v>
      </c>
      <c r="W23" s="93">
        <f>SUM(W19:W22)</f>
        <v>11026187.109999999</v>
      </c>
      <c r="X23" s="93">
        <f>SUM(X19:X22)</f>
        <v>9971232.9199999999</v>
      </c>
      <c r="Y23" s="218"/>
    </row>
    <row r="24" spans="2:25" ht="15.6" thickTop="1" thickBot="1" x14ac:dyDescent="0.35">
      <c r="C24"/>
      <c r="D24" s="275"/>
      <c r="E24" s="275"/>
      <c r="F24" s="275"/>
      <c r="G24" s="275"/>
      <c r="H24" s="275"/>
      <c r="I24" s="275"/>
      <c r="J24" s="275"/>
      <c r="K24" s="275"/>
      <c r="L24" s="275"/>
      <c r="M24" s="275"/>
      <c r="N24" s="275"/>
      <c r="O24" s="275"/>
      <c r="P24" s="275"/>
      <c r="Q24" s="242">
        <f t="shared" si="2"/>
        <v>0</v>
      </c>
      <c r="R24" s="243">
        <f t="shared" si="3"/>
        <v>0</v>
      </c>
      <c r="T24" s="217" t="s">
        <v>1813</v>
      </c>
      <c r="U24" s="90"/>
      <c r="V24" s="107"/>
      <c r="W24" s="246"/>
      <c r="X24" s="246"/>
      <c r="Y24" s="219"/>
    </row>
    <row r="25" spans="2:25" ht="15" thickBot="1" x14ac:dyDescent="0.35">
      <c r="C25" s="782" t="s">
        <v>1814</v>
      </c>
      <c r="D25" s="275"/>
      <c r="E25" s="275"/>
      <c r="F25" s="275"/>
      <c r="G25" s="275"/>
      <c r="H25" s="275"/>
      <c r="I25" s="275"/>
      <c r="J25" s="275"/>
      <c r="K25" s="275"/>
      <c r="L25" s="275"/>
      <c r="M25" s="275"/>
      <c r="N25" s="275"/>
      <c r="O25" s="275"/>
      <c r="P25" s="275"/>
      <c r="Q25" s="242">
        <f t="shared" si="2"/>
        <v>0</v>
      </c>
      <c r="R25" s="243">
        <f t="shared" si="3"/>
        <v>0</v>
      </c>
      <c r="T25" s="217" t="s">
        <v>1815</v>
      </c>
      <c r="U25" s="90"/>
      <c r="V25" s="121" t="s">
        <v>271</v>
      </c>
      <c r="W25" s="272" t="s">
        <v>353</v>
      </c>
      <c r="X25" s="272" t="s">
        <v>352</v>
      </c>
      <c r="Y25" s="273"/>
    </row>
    <row r="26" spans="2:25" x14ac:dyDescent="0.3">
      <c r="B26" s="189">
        <v>1</v>
      </c>
      <c r="C26" t="s">
        <v>1816</v>
      </c>
      <c r="D26" s="275">
        <v>0</v>
      </c>
      <c r="E26" s="275">
        <v>0</v>
      </c>
      <c r="F26" s="275">
        <v>0</v>
      </c>
      <c r="G26" s="275">
        <v>0</v>
      </c>
      <c r="H26" s="275">
        <v>0</v>
      </c>
      <c r="I26" s="275">
        <v>0</v>
      </c>
      <c r="J26" s="275">
        <v>0</v>
      </c>
      <c r="K26" s="275">
        <v>0</v>
      </c>
      <c r="L26" s="275">
        <v>0</v>
      </c>
      <c r="M26" s="275">
        <v>0</v>
      </c>
      <c r="N26" s="275">
        <v>0</v>
      </c>
      <c r="O26" s="275">
        <v>1070</v>
      </c>
      <c r="P26" s="275"/>
      <c r="Q26" s="242">
        <f t="shared" si="2"/>
        <v>1070</v>
      </c>
      <c r="R26" s="243">
        <f t="shared" si="3"/>
        <v>4280</v>
      </c>
      <c r="T26" s="217" t="s">
        <v>1817</v>
      </c>
      <c r="U26" s="90">
        <v>11</v>
      </c>
      <c r="V26" s="108" t="s">
        <v>376</v>
      </c>
      <c r="W26" s="215">
        <f t="shared" ref="W26:W38" si="4">SUMIF($B$2:$B$496,U26,$Q$2:$Q$496)</f>
        <v>801156.80999999994</v>
      </c>
      <c r="X26" s="215">
        <f t="shared" ref="X26:X38" si="5">SUMIF($B$2:$B$496,U26,$R$2:$R$496)</f>
        <v>858177.15999999992</v>
      </c>
      <c r="Y26" s="173"/>
    </row>
    <row r="27" spans="2:25" x14ac:dyDescent="0.3">
      <c r="B27" s="189">
        <v>7</v>
      </c>
      <c r="C27" t="s">
        <v>1818</v>
      </c>
      <c r="D27" s="275">
        <v>-335.48</v>
      </c>
      <c r="E27" s="275">
        <v>-304.8</v>
      </c>
      <c r="F27" s="275">
        <v>-1107.5999999999999</v>
      </c>
      <c r="G27" s="275">
        <v>-2465.9</v>
      </c>
      <c r="H27" s="275">
        <v>-2237.8000000000002</v>
      </c>
      <c r="I27" s="275">
        <v>-2237.8000000000002</v>
      </c>
      <c r="J27" s="275">
        <v>-2237.8000000000002</v>
      </c>
      <c r="K27" s="275">
        <v>-2225.2600000000002</v>
      </c>
      <c r="L27" s="275">
        <v>-1730.2</v>
      </c>
      <c r="M27" s="275">
        <v>-1730.2</v>
      </c>
      <c r="N27" s="275">
        <v>-1503.2</v>
      </c>
      <c r="O27" s="275">
        <v>-818.54</v>
      </c>
      <c r="P27" s="275"/>
      <c r="Q27" s="242">
        <f t="shared" si="2"/>
        <v>-18934.580000000002</v>
      </c>
      <c r="R27" s="243">
        <f t="shared" si="3"/>
        <v>-16207.76</v>
      </c>
      <c r="T27" s="217" t="s">
        <v>1819</v>
      </c>
      <c r="U27" s="90">
        <v>12</v>
      </c>
      <c r="V27" s="108" t="s">
        <v>377</v>
      </c>
      <c r="W27" s="215">
        <f t="shared" si="4"/>
        <v>281106.71999999997</v>
      </c>
      <c r="X27" s="215">
        <f t="shared" si="5"/>
        <v>270146.08</v>
      </c>
      <c r="Y27" s="173"/>
    </row>
    <row r="28" spans="2:25" x14ac:dyDescent="0.3">
      <c r="B28" s="189">
        <v>6</v>
      </c>
      <c r="C28" s="146" t="s">
        <v>1820</v>
      </c>
      <c r="D28" s="275">
        <v>-130687.48</v>
      </c>
      <c r="E28" s="275">
        <v>85813.1</v>
      </c>
      <c r="F28" s="275">
        <v>23248.77</v>
      </c>
      <c r="G28" s="275">
        <v>-23396.62</v>
      </c>
      <c r="H28" s="275">
        <v>-5736.05</v>
      </c>
      <c r="I28" s="275">
        <v>12645.17</v>
      </c>
      <c r="J28" s="275">
        <v>10717.62</v>
      </c>
      <c r="K28" s="275">
        <v>6171.68</v>
      </c>
      <c r="L28" s="275">
        <v>7465.73</v>
      </c>
      <c r="M28" s="275">
        <v>-2626.59</v>
      </c>
      <c r="N28" s="275">
        <v>-32642.77</v>
      </c>
      <c r="O28" s="275">
        <v>-32655.61</v>
      </c>
      <c r="P28" s="282"/>
      <c r="Q28" s="242">
        <f t="shared" si="2"/>
        <v>-81683.049999999988</v>
      </c>
      <c r="R28" s="243">
        <f t="shared" si="3"/>
        <v>-271699.88</v>
      </c>
      <c r="T28" s="217" t="s">
        <v>1821</v>
      </c>
      <c r="U28" s="90">
        <v>13</v>
      </c>
      <c r="V28" s="108" t="s">
        <v>378</v>
      </c>
      <c r="W28" s="215">
        <f t="shared" si="4"/>
        <v>359083.85999999993</v>
      </c>
      <c r="X28" s="215">
        <f t="shared" si="5"/>
        <v>324777.08000000007</v>
      </c>
      <c r="Y28" s="173"/>
    </row>
    <row r="29" spans="2:25" x14ac:dyDescent="0.3">
      <c r="C29" s="683" t="s">
        <v>1822</v>
      </c>
      <c r="D29" s="282">
        <v>-131022.96</v>
      </c>
      <c r="E29" s="282">
        <v>85508.3</v>
      </c>
      <c r="F29" s="282">
        <v>22141.17</v>
      </c>
      <c r="G29" s="282">
        <v>-25862.52</v>
      </c>
      <c r="H29" s="282">
        <v>-7973.85</v>
      </c>
      <c r="I29" s="282">
        <v>10407.370000000001</v>
      </c>
      <c r="J29" s="282">
        <v>8479.82</v>
      </c>
      <c r="K29" s="282">
        <v>3946.42</v>
      </c>
      <c r="L29" s="282">
        <v>5735.53</v>
      </c>
      <c r="M29" s="282">
        <v>-4356.79</v>
      </c>
      <c r="N29" s="282">
        <v>-34145.97</v>
      </c>
      <c r="O29" s="282">
        <v>-32404.15</v>
      </c>
      <c r="P29" s="282"/>
      <c r="Q29" s="283">
        <f t="shared" si="2"/>
        <v>-99547.63</v>
      </c>
      <c r="R29" s="284">
        <f t="shared" si="3"/>
        <v>-283627.64</v>
      </c>
      <c r="T29" s="217" t="s">
        <v>1823</v>
      </c>
      <c r="U29" s="90">
        <v>14</v>
      </c>
      <c r="V29" s="108" t="s">
        <v>1824</v>
      </c>
      <c r="W29" s="215">
        <f t="shared" si="4"/>
        <v>254532.35</v>
      </c>
      <c r="X29" s="215">
        <f t="shared" si="5"/>
        <v>187282.12</v>
      </c>
      <c r="Y29" s="173"/>
    </row>
    <row r="30" spans="2:25" x14ac:dyDescent="0.3">
      <c r="C30"/>
      <c r="D30" s="275"/>
      <c r="E30" s="275"/>
      <c r="F30" s="275"/>
      <c r="G30" s="275"/>
      <c r="H30" s="275"/>
      <c r="I30" s="275"/>
      <c r="J30" s="275"/>
      <c r="K30" s="275"/>
      <c r="L30" s="275"/>
      <c r="M30" s="275"/>
      <c r="N30" s="275"/>
      <c r="O30" s="275"/>
      <c r="P30" s="240"/>
      <c r="Q30" s="242">
        <f t="shared" si="2"/>
        <v>0</v>
      </c>
      <c r="R30" s="243">
        <f t="shared" si="3"/>
        <v>0</v>
      </c>
      <c r="T30" s="217" t="s">
        <v>1825</v>
      </c>
      <c r="U30" s="90">
        <v>15</v>
      </c>
      <c r="V30" s="108" t="s">
        <v>1826</v>
      </c>
      <c r="W30" s="215">
        <f t="shared" si="4"/>
        <v>201067.3</v>
      </c>
      <c r="X30" s="215">
        <f t="shared" si="5"/>
        <v>178059.16</v>
      </c>
      <c r="Y30" s="173"/>
    </row>
    <row r="31" spans="2:25" x14ac:dyDescent="0.3">
      <c r="C31" s="683" t="s">
        <v>1827</v>
      </c>
      <c r="D31" s="275"/>
      <c r="E31" s="275"/>
      <c r="F31" s="275"/>
      <c r="G31" s="275"/>
      <c r="H31" s="275"/>
      <c r="I31" s="275"/>
      <c r="J31" s="275"/>
      <c r="K31" s="275"/>
      <c r="L31" s="275"/>
      <c r="M31" s="275"/>
      <c r="N31" s="275"/>
      <c r="O31" s="275"/>
      <c r="P31" s="240"/>
      <c r="Q31" s="242">
        <f t="shared" si="2"/>
        <v>0</v>
      </c>
      <c r="R31" s="243">
        <f t="shared" si="3"/>
        <v>0</v>
      </c>
      <c r="T31" s="217" t="s">
        <v>1828</v>
      </c>
      <c r="U31" s="90">
        <v>16</v>
      </c>
      <c r="V31" s="108" t="s">
        <v>1829</v>
      </c>
      <c r="W31" s="215">
        <f t="shared" si="4"/>
        <v>268335.18</v>
      </c>
      <c r="X31" s="215">
        <f t="shared" si="5"/>
        <v>271478.19999999995</v>
      </c>
      <c r="Y31" s="173"/>
    </row>
    <row r="32" spans="2:25" ht="15" thickBot="1" x14ac:dyDescent="0.35">
      <c r="B32" s="189">
        <v>10</v>
      </c>
      <c r="C32" t="s">
        <v>1830</v>
      </c>
      <c r="D32" s="275">
        <v>0</v>
      </c>
      <c r="E32" s="275">
        <v>2049</v>
      </c>
      <c r="F32" s="275">
        <v>0</v>
      </c>
      <c r="G32" s="275">
        <v>677.07</v>
      </c>
      <c r="H32" s="275">
        <v>0</v>
      </c>
      <c r="I32" s="275">
        <v>0</v>
      </c>
      <c r="J32" s="275">
        <v>0</v>
      </c>
      <c r="K32" s="275">
        <v>0</v>
      </c>
      <c r="L32" s="275">
        <v>0</v>
      </c>
      <c r="M32" s="275">
        <v>0</v>
      </c>
      <c r="N32" s="275">
        <v>0</v>
      </c>
      <c r="O32" s="275">
        <v>0</v>
      </c>
      <c r="P32" s="240"/>
      <c r="Q32" s="242">
        <f t="shared" si="2"/>
        <v>2726.07</v>
      </c>
      <c r="R32" s="243">
        <f t="shared" si="3"/>
        <v>0</v>
      </c>
      <c r="T32" s="220" t="s">
        <v>1831</v>
      </c>
      <c r="U32" s="90">
        <v>17</v>
      </c>
      <c r="V32" s="108" t="s">
        <v>384</v>
      </c>
      <c r="W32" s="215">
        <f t="shared" si="4"/>
        <v>298339.26999999996</v>
      </c>
      <c r="X32" s="215">
        <f t="shared" si="5"/>
        <v>285342.96000000002</v>
      </c>
      <c r="Y32" s="173"/>
    </row>
    <row r="33" spans="2:25" x14ac:dyDescent="0.3">
      <c r="B33" s="189">
        <v>10</v>
      </c>
      <c r="C33" t="s">
        <v>1832</v>
      </c>
      <c r="D33" s="275">
        <v>705.96</v>
      </c>
      <c r="E33" s="275">
        <v>656</v>
      </c>
      <c r="F33" s="275">
        <v>660.97</v>
      </c>
      <c r="G33" s="275">
        <v>695.81</v>
      </c>
      <c r="H33" s="275">
        <v>652.25</v>
      </c>
      <c r="I33" s="275">
        <v>634.84</v>
      </c>
      <c r="J33" s="275">
        <v>530.52</v>
      </c>
      <c r="K33" s="275">
        <v>540</v>
      </c>
      <c r="L33" s="275">
        <v>584.52</v>
      </c>
      <c r="M33" s="275">
        <v>570</v>
      </c>
      <c r="N33" s="275">
        <v>555</v>
      </c>
      <c r="O33" s="275">
        <v>540</v>
      </c>
      <c r="P33" s="240"/>
      <c r="Q33" s="242">
        <f t="shared" si="2"/>
        <v>7325.8700000000008</v>
      </c>
      <c r="R33" s="243">
        <f t="shared" si="3"/>
        <v>6660</v>
      </c>
      <c r="T33" s="213" t="s">
        <v>1783</v>
      </c>
      <c r="U33" s="90">
        <v>18</v>
      </c>
      <c r="V33" s="108" t="s">
        <v>385</v>
      </c>
      <c r="W33" s="215">
        <f t="shared" si="4"/>
        <v>1120995.93</v>
      </c>
      <c r="X33" s="215">
        <f t="shared" si="5"/>
        <v>1064472.96</v>
      </c>
      <c r="Y33" s="173"/>
    </row>
    <row r="34" spans="2:25" x14ac:dyDescent="0.3">
      <c r="B34" s="189">
        <v>10</v>
      </c>
      <c r="C34" t="s">
        <v>1833</v>
      </c>
      <c r="D34" s="275">
        <v>0</v>
      </c>
      <c r="E34" s="275">
        <v>0</v>
      </c>
      <c r="F34" s="275">
        <v>0</v>
      </c>
      <c r="G34" s="275">
        <v>0</v>
      </c>
      <c r="H34" s="275">
        <v>0</v>
      </c>
      <c r="I34" s="275">
        <v>0</v>
      </c>
      <c r="J34" s="275">
        <v>250.54</v>
      </c>
      <c r="K34" s="275">
        <v>7653.3</v>
      </c>
      <c r="L34" s="275">
        <v>-2091.3000000000002</v>
      </c>
      <c r="M34" s="275">
        <v>1742</v>
      </c>
      <c r="N34" s="275">
        <v>1295.71</v>
      </c>
      <c r="O34" s="275">
        <v>-1293.75</v>
      </c>
      <c r="P34" s="240"/>
      <c r="Q34" s="242">
        <f t="shared" si="2"/>
        <v>7556.5</v>
      </c>
      <c r="R34" s="243">
        <f t="shared" si="3"/>
        <v>6975.84</v>
      </c>
      <c r="T34" s="214" t="s">
        <v>1786</v>
      </c>
      <c r="U34" s="90">
        <v>19</v>
      </c>
      <c r="V34" s="108" t="s">
        <v>382</v>
      </c>
      <c r="W34" s="215">
        <f t="shared" si="4"/>
        <v>1390964.8699999999</v>
      </c>
      <c r="X34" s="215">
        <f t="shared" si="5"/>
        <v>1384104.96</v>
      </c>
      <c r="Y34" s="173"/>
    </row>
    <row r="35" spans="2:25" x14ac:dyDescent="0.3">
      <c r="B35" s="189">
        <v>10</v>
      </c>
      <c r="C35" t="s">
        <v>1834</v>
      </c>
      <c r="D35" s="275">
        <v>900</v>
      </c>
      <c r="E35" s="275">
        <v>1872.63</v>
      </c>
      <c r="F35" s="275">
        <v>2217.6799999999998</v>
      </c>
      <c r="G35" s="275">
        <v>750.32</v>
      </c>
      <c r="H35" s="275">
        <v>1735.52</v>
      </c>
      <c r="I35" s="275">
        <v>2198.56</v>
      </c>
      <c r="J35" s="275">
        <v>945</v>
      </c>
      <c r="K35" s="275">
        <v>2568.42</v>
      </c>
      <c r="L35" s="275">
        <v>1409.27</v>
      </c>
      <c r="M35" s="275">
        <v>1286.45</v>
      </c>
      <c r="N35" s="275">
        <v>1470.32</v>
      </c>
      <c r="O35" s="275">
        <v>1338.88</v>
      </c>
      <c r="P35" s="240"/>
      <c r="Q35" s="242">
        <f t="shared" si="2"/>
        <v>18693.050000000003</v>
      </c>
      <c r="R35" s="243">
        <f t="shared" si="3"/>
        <v>16382.6</v>
      </c>
      <c r="T35" s="214" t="s">
        <v>1787</v>
      </c>
      <c r="U35" s="90">
        <v>20</v>
      </c>
      <c r="V35" s="108" t="s">
        <v>314</v>
      </c>
      <c r="W35" s="215">
        <f t="shared" si="4"/>
        <v>253569.54</v>
      </c>
      <c r="X35" s="215">
        <f t="shared" si="5"/>
        <v>274847.12000000005</v>
      </c>
      <c r="Y35" s="173"/>
    </row>
    <row r="36" spans="2:25" x14ac:dyDescent="0.3">
      <c r="C36" s="683" t="s">
        <v>1835</v>
      </c>
      <c r="D36" s="275">
        <v>1605.96</v>
      </c>
      <c r="E36" s="275">
        <v>4577.63</v>
      </c>
      <c r="F36" s="275">
        <v>2878.65</v>
      </c>
      <c r="G36" s="275">
        <v>2123.1999999999998</v>
      </c>
      <c r="H36" s="275">
        <v>2387.77</v>
      </c>
      <c r="I36" s="275">
        <v>2833.4</v>
      </c>
      <c r="J36" s="275">
        <v>1726.06</v>
      </c>
      <c r="K36" s="275">
        <v>10761.72</v>
      </c>
      <c r="L36" s="275">
        <v>-97.51</v>
      </c>
      <c r="M36" s="275">
        <v>3598.45</v>
      </c>
      <c r="N36" s="275">
        <v>3321.03</v>
      </c>
      <c r="O36" s="275">
        <v>585.13</v>
      </c>
      <c r="P36" s="240"/>
      <c r="Q36" s="242">
        <f t="shared" si="2"/>
        <v>36301.49</v>
      </c>
      <c r="R36" s="243">
        <f t="shared" si="3"/>
        <v>30018.44</v>
      </c>
      <c r="T36" s="214" t="s">
        <v>1790</v>
      </c>
      <c r="U36" s="90">
        <v>21</v>
      </c>
      <c r="V36" s="108" t="s">
        <v>383</v>
      </c>
      <c r="W36" s="215">
        <f t="shared" si="4"/>
        <v>203362.33</v>
      </c>
      <c r="X36" s="215">
        <f t="shared" si="5"/>
        <v>195348.12</v>
      </c>
      <c r="Y36" s="184">
        <f>W36/W19</f>
        <v>2.0191942088553169E-2</v>
      </c>
    </row>
    <row r="37" spans="2:25" x14ac:dyDescent="0.3">
      <c r="C37"/>
      <c r="D37" s="275"/>
      <c r="E37" s="275"/>
      <c r="F37" s="275"/>
      <c r="G37" s="275"/>
      <c r="H37" s="275"/>
      <c r="I37" s="275"/>
      <c r="J37" s="275"/>
      <c r="K37" s="275"/>
      <c r="L37" s="275"/>
      <c r="M37" s="275"/>
      <c r="N37" s="275"/>
      <c r="O37" s="275"/>
      <c r="P37" s="240"/>
      <c r="Q37" s="242">
        <f t="shared" si="2"/>
        <v>0</v>
      </c>
      <c r="R37" s="243">
        <f t="shared" si="3"/>
        <v>0</v>
      </c>
      <c r="T37" s="214" t="s">
        <v>1792</v>
      </c>
      <c r="U37" s="90">
        <v>22</v>
      </c>
      <c r="V37" s="108" t="s">
        <v>1836</v>
      </c>
      <c r="W37" s="215">
        <f t="shared" si="4"/>
        <v>320176.52999999991</v>
      </c>
      <c r="X37" s="215">
        <f t="shared" si="5"/>
        <v>302952.88</v>
      </c>
      <c r="Y37" s="173"/>
    </row>
    <row r="38" spans="2:25" x14ac:dyDescent="0.3">
      <c r="C38" s="683" t="s">
        <v>1837</v>
      </c>
      <c r="D38" s="275"/>
      <c r="E38" s="275"/>
      <c r="F38" s="275"/>
      <c r="G38" s="275"/>
      <c r="H38" s="275"/>
      <c r="I38" s="275"/>
      <c r="J38" s="275"/>
      <c r="K38" s="275"/>
      <c r="L38" s="275"/>
      <c r="M38" s="275"/>
      <c r="N38" s="275"/>
      <c r="O38" s="275"/>
      <c r="P38" s="240"/>
      <c r="Q38" s="242">
        <f t="shared" si="2"/>
        <v>0</v>
      </c>
      <c r="R38" s="243">
        <f t="shared" si="3"/>
        <v>0</v>
      </c>
      <c r="T38" s="214" t="s">
        <v>1794</v>
      </c>
      <c r="U38" s="90">
        <v>23</v>
      </c>
      <c r="V38" s="108" t="s">
        <v>1838</v>
      </c>
      <c r="W38" s="215">
        <f t="shared" si="4"/>
        <v>10357.23</v>
      </c>
      <c r="X38" s="215">
        <f t="shared" si="5"/>
        <v>10479</v>
      </c>
      <c r="Y38" s="173"/>
    </row>
    <row r="39" spans="2:25" ht="15" thickBot="1" x14ac:dyDescent="0.35">
      <c r="B39" s="189">
        <v>10</v>
      </c>
      <c r="C39" t="s">
        <v>1839</v>
      </c>
      <c r="D39" s="275">
        <v>0</v>
      </c>
      <c r="E39" s="275">
        <v>125</v>
      </c>
      <c r="F39" s="275">
        <v>2221.11</v>
      </c>
      <c r="G39" s="275">
        <v>2770</v>
      </c>
      <c r="H39" s="275">
        <v>1325</v>
      </c>
      <c r="I39" s="275">
        <v>100</v>
      </c>
      <c r="J39" s="275">
        <v>2846.94</v>
      </c>
      <c r="K39" s="275">
        <v>1570</v>
      </c>
      <c r="L39" s="275">
        <v>1407</v>
      </c>
      <c r="M39" s="275">
        <v>1197.2</v>
      </c>
      <c r="N39" s="275">
        <v>-262.20999999999998</v>
      </c>
      <c r="O39" s="275">
        <v>1300.56</v>
      </c>
      <c r="P39" s="240"/>
      <c r="Q39" s="242">
        <f t="shared" si="2"/>
        <v>14600.600000000002</v>
      </c>
      <c r="R39" s="243">
        <f t="shared" si="3"/>
        <v>8942.2000000000007</v>
      </c>
      <c r="T39" s="214" t="s">
        <v>1797</v>
      </c>
      <c r="U39" s="90"/>
      <c r="V39" s="208" t="s">
        <v>271</v>
      </c>
      <c r="W39" s="221">
        <f>SUM(W26:W38)</f>
        <v>5763047.9200000009</v>
      </c>
      <c r="X39" s="221">
        <f>SUM(X26:X38)</f>
        <v>5607467.7999999998</v>
      </c>
      <c r="Y39" s="218"/>
    </row>
    <row r="40" spans="2:25" ht="15" thickTop="1" x14ac:dyDescent="0.3">
      <c r="B40" s="189">
        <v>10</v>
      </c>
      <c r="C40" t="s">
        <v>1840</v>
      </c>
      <c r="D40" s="275">
        <v>14381.73</v>
      </c>
      <c r="E40" s="275">
        <v>8547.15</v>
      </c>
      <c r="F40" s="275">
        <v>2879.94</v>
      </c>
      <c r="G40" s="275">
        <v>-2075.5300000000002</v>
      </c>
      <c r="H40" s="275">
        <v>1032.81</v>
      </c>
      <c r="I40" s="275">
        <v>-135.43</v>
      </c>
      <c r="J40" s="275">
        <v>-968.97</v>
      </c>
      <c r="K40" s="275">
        <v>3105.74</v>
      </c>
      <c r="L40" s="275">
        <v>-895.59</v>
      </c>
      <c r="M40" s="275">
        <v>-2891.43</v>
      </c>
      <c r="N40" s="275">
        <v>-3583.94</v>
      </c>
      <c r="O40" s="275">
        <v>-3153.87</v>
      </c>
      <c r="P40" s="240"/>
      <c r="Q40" s="242">
        <f t="shared" si="2"/>
        <v>16242.609999999997</v>
      </c>
      <c r="R40" s="243">
        <f t="shared" si="3"/>
        <v>-38516.959999999999</v>
      </c>
      <c r="T40" s="214" t="s">
        <v>1798</v>
      </c>
      <c r="U40" s="90"/>
      <c r="V40" s="107"/>
      <c r="X40" s="162"/>
      <c r="Y40" s="222"/>
    </row>
    <row r="41" spans="2:25" ht="15" thickBot="1" x14ac:dyDescent="0.35">
      <c r="B41" s="189">
        <v>10</v>
      </c>
      <c r="C41" t="s">
        <v>1841</v>
      </c>
      <c r="D41" s="275">
        <v>0</v>
      </c>
      <c r="E41" s="275">
        <v>-718.32</v>
      </c>
      <c r="F41" s="275">
        <v>-28034.959999999999</v>
      </c>
      <c r="G41" s="275">
        <v>-3583.83</v>
      </c>
      <c r="H41" s="275">
        <v>0</v>
      </c>
      <c r="I41" s="275">
        <v>-3494.85</v>
      </c>
      <c r="J41" s="275">
        <v>-992.65</v>
      </c>
      <c r="K41" s="275">
        <v>-405.32</v>
      </c>
      <c r="L41" s="275">
        <v>-1063.75</v>
      </c>
      <c r="M41" s="275">
        <v>-1988.94</v>
      </c>
      <c r="N41" s="275">
        <v>-4362.6499999999996</v>
      </c>
      <c r="O41" s="275">
        <v>-7130.64</v>
      </c>
      <c r="P41" s="240"/>
      <c r="Q41" s="242">
        <f t="shared" si="2"/>
        <v>-51775.91</v>
      </c>
      <c r="R41" s="243">
        <f t="shared" si="3"/>
        <v>-53928.92</v>
      </c>
      <c r="T41" s="214" t="s">
        <v>1800</v>
      </c>
      <c r="U41" s="90"/>
      <c r="V41" s="84" t="s">
        <v>389</v>
      </c>
      <c r="W41" s="223">
        <f>W23-W39</f>
        <v>5263139.1899999985</v>
      </c>
      <c r="X41" s="223">
        <f>X23-X39</f>
        <v>4363765.12</v>
      </c>
      <c r="Y41" s="224"/>
    </row>
    <row r="42" spans="2:25" ht="15" thickBot="1" x14ac:dyDescent="0.35">
      <c r="B42" s="189">
        <v>10</v>
      </c>
      <c r="C42" t="s">
        <v>1842</v>
      </c>
      <c r="D42" s="275">
        <v>2202.71</v>
      </c>
      <c r="E42" s="275">
        <v>398.62</v>
      </c>
      <c r="F42" s="275">
        <v>866.42</v>
      </c>
      <c r="G42" s="275">
        <v>1313.43</v>
      </c>
      <c r="H42" s="275">
        <v>184.8</v>
      </c>
      <c r="I42" s="275">
        <v>1494.44</v>
      </c>
      <c r="J42" s="275">
        <v>1264.33</v>
      </c>
      <c r="K42" s="275">
        <v>269.93</v>
      </c>
      <c r="L42" s="275">
        <v>503.68</v>
      </c>
      <c r="M42" s="275">
        <v>0</v>
      </c>
      <c r="N42" s="275">
        <v>0</v>
      </c>
      <c r="O42" s="275">
        <v>552.6</v>
      </c>
      <c r="P42" s="247"/>
      <c r="Q42" s="242">
        <f t="shared" si="2"/>
        <v>9050.9600000000009</v>
      </c>
      <c r="R42" s="243">
        <f t="shared" si="3"/>
        <v>2210.4</v>
      </c>
      <c r="T42" s="214" t="s">
        <v>1802</v>
      </c>
      <c r="U42" s="90">
        <v>25</v>
      </c>
      <c r="V42" t="s">
        <v>1843</v>
      </c>
      <c r="W42" s="215">
        <f t="shared" ref="W42" si="6">SUMIF($B$2:$B$496,U42,$Q$2:$Q$496)</f>
        <v>0</v>
      </c>
      <c r="X42" s="215">
        <f t="shared" ref="X42" si="7">SUMIF($B$2:$B$496,U42,$R$2:$R$496)</f>
        <v>0</v>
      </c>
    </row>
    <row r="43" spans="2:25" ht="15" thickBot="1" x14ac:dyDescent="0.35">
      <c r="B43" s="189">
        <v>10</v>
      </c>
      <c r="C43" t="s">
        <v>1844</v>
      </c>
      <c r="D43" s="275">
        <v>0</v>
      </c>
      <c r="E43" s="275">
        <v>0</v>
      </c>
      <c r="F43" s="275">
        <v>0</v>
      </c>
      <c r="G43" s="275">
        <v>0</v>
      </c>
      <c r="H43" s="275">
        <v>1700</v>
      </c>
      <c r="I43" s="275">
        <v>400</v>
      </c>
      <c r="J43" s="275">
        <v>0</v>
      </c>
      <c r="K43" s="275">
        <v>0</v>
      </c>
      <c r="L43" s="275">
        <v>400</v>
      </c>
      <c r="M43" s="275">
        <v>750</v>
      </c>
      <c r="N43" s="275">
        <v>-300</v>
      </c>
      <c r="O43" s="275">
        <v>0</v>
      </c>
      <c r="P43" s="240"/>
      <c r="Q43" s="242">
        <f t="shared" si="2"/>
        <v>2950</v>
      </c>
      <c r="R43" s="243">
        <f t="shared" si="3"/>
        <v>1800</v>
      </c>
      <c r="T43" s="217" t="s">
        <v>1804</v>
      </c>
      <c r="U43" s="90">
        <v>24</v>
      </c>
      <c r="V43" s="191" t="s">
        <v>1845</v>
      </c>
      <c r="W43" s="225">
        <f>SUMIF($B$2:$B$496,U43,$Q$2:$Q$496)</f>
        <v>5959686.9699999997</v>
      </c>
      <c r="X43" s="225">
        <f>SUMIF($B$2:$B$496,U43,$R$2:$R$496)</f>
        <v>4953059.12</v>
      </c>
      <c r="Y43" s="152"/>
    </row>
    <row r="44" spans="2:25" x14ac:dyDescent="0.3">
      <c r="B44" s="189">
        <v>10</v>
      </c>
      <c r="C44" t="s">
        <v>1846</v>
      </c>
      <c r="D44" s="275">
        <v>15646.08</v>
      </c>
      <c r="E44" s="275">
        <v>18525.3</v>
      </c>
      <c r="F44" s="275">
        <v>16070.48</v>
      </c>
      <c r="G44" s="275">
        <v>15945.63</v>
      </c>
      <c r="H44" s="275">
        <v>15150.85</v>
      </c>
      <c r="I44" s="275">
        <v>17382.939999999999</v>
      </c>
      <c r="J44" s="275">
        <v>15646.28</v>
      </c>
      <c r="K44" s="275">
        <v>15464.49</v>
      </c>
      <c r="L44" s="275">
        <v>17096.77</v>
      </c>
      <c r="M44" s="275">
        <v>15921.6</v>
      </c>
      <c r="N44" s="275">
        <v>16452</v>
      </c>
      <c r="O44" s="275">
        <v>15694.01</v>
      </c>
      <c r="P44" s="240"/>
      <c r="Q44" s="242">
        <f t="shared" si="2"/>
        <v>194996.43000000002</v>
      </c>
      <c r="R44" s="243">
        <f t="shared" si="3"/>
        <v>192270.44</v>
      </c>
      <c r="T44" s="217" t="s">
        <v>1806</v>
      </c>
      <c r="W44" s="215"/>
      <c r="X44" s="215"/>
    </row>
    <row r="45" spans="2:25" x14ac:dyDescent="0.3">
      <c r="B45" s="189">
        <v>10</v>
      </c>
      <c r="C45" t="s">
        <v>1847</v>
      </c>
      <c r="D45" s="275">
        <v>210</v>
      </c>
      <c r="E45" s="275">
        <v>70</v>
      </c>
      <c r="F45" s="275">
        <v>455</v>
      </c>
      <c r="G45" s="275">
        <v>0</v>
      </c>
      <c r="H45" s="275">
        <v>35</v>
      </c>
      <c r="I45" s="275">
        <v>210</v>
      </c>
      <c r="J45" s="275">
        <v>385</v>
      </c>
      <c r="K45" s="275">
        <v>105</v>
      </c>
      <c r="L45" s="275">
        <v>665</v>
      </c>
      <c r="M45" s="275">
        <v>140</v>
      </c>
      <c r="N45" s="275">
        <v>140</v>
      </c>
      <c r="O45" s="275">
        <v>245</v>
      </c>
      <c r="P45" s="240"/>
      <c r="Q45" s="242">
        <f t="shared" si="2"/>
        <v>2660</v>
      </c>
      <c r="R45" s="243">
        <f t="shared" si="3"/>
        <v>2100</v>
      </c>
      <c r="T45" s="217" t="s">
        <v>1808</v>
      </c>
      <c r="W45" s="215"/>
      <c r="X45" s="226"/>
    </row>
    <row r="46" spans="2:25" x14ac:dyDescent="0.3">
      <c r="B46" s="189">
        <v>10</v>
      </c>
      <c r="C46" t="s">
        <v>1848</v>
      </c>
      <c r="D46" s="275">
        <v>3500</v>
      </c>
      <c r="E46" s="275">
        <v>7250</v>
      </c>
      <c r="F46" s="275">
        <v>13250</v>
      </c>
      <c r="G46" s="275">
        <v>2750</v>
      </c>
      <c r="H46" s="275">
        <v>11500</v>
      </c>
      <c r="I46" s="275">
        <v>1750</v>
      </c>
      <c r="J46" s="275">
        <v>4750</v>
      </c>
      <c r="K46" s="275">
        <v>7941</v>
      </c>
      <c r="L46" s="275">
        <v>9650</v>
      </c>
      <c r="M46" s="275">
        <v>6150</v>
      </c>
      <c r="N46" s="275">
        <v>6497.8</v>
      </c>
      <c r="O46" s="275">
        <v>6081.63</v>
      </c>
      <c r="P46" s="240"/>
      <c r="Q46" s="242">
        <f t="shared" si="2"/>
        <v>81070.430000000008</v>
      </c>
      <c r="R46" s="243">
        <f t="shared" si="3"/>
        <v>74917.72</v>
      </c>
      <c r="T46" s="217" t="s">
        <v>1810</v>
      </c>
    </row>
    <row r="47" spans="2:25" x14ac:dyDescent="0.3">
      <c r="B47" s="189">
        <v>10</v>
      </c>
      <c r="C47" t="s">
        <v>1849</v>
      </c>
      <c r="D47" s="275">
        <v>3700</v>
      </c>
      <c r="E47" s="275">
        <v>4500</v>
      </c>
      <c r="F47" s="275">
        <v>6900</v>
      </c>
      <c r="G47" s="275">
        <v>3600</v>
      </c>
      <c r="H47" s="275">
        <v>8500</v>
      </c>
      <c r="I47" s="275">
        <v>3200</v>
      </c>
      <c r="J47" s="275">
        <v>4500</v>
      </c>
      <c r="K47" s="275">
        <v>5500</v>
      </c>
      <c r="L47" s="275">
        <v>4300</v>
      </c>
      <c r="M47" s="275">
        <v>3600</v>
      </c>
      <c r="N47" s="275">
        <v>3100</v>
      </c>
      <c r="O47" s="275">
        <v>4406.25</v>
      </c>
      <c r="P47" s="240"/>
      <c r="Q47" s="242">
        <f t="shared" si="2"/>
        <v>55806.25</v>
      </c>
      <c r="R47" s="243">
        <f t="shared" si="3"/>
        <v>44425</v>
      </c>
      <c r="T47" s="217" t="s">
        <v>1812</v>
      </c>
    </row>
    <row r="48" spans="2:25" x14ac:dyDescent="0.3">
      <c r="B48" s="189">
        <v>10</v>
      </c>
      <c r="C48" t="s">
        <v>1850</v>
      </c>
      <c r="D48" s="275">
        <v>0</v>
      </c>
      <c r="E48" s="275">
        <v>4132.8900000000003</v>
      </c>
      <c r="F48" s="275">
        <v>0</v>
      </c>
      <c r="G48" s="275">
        <v>2039.45</v>
      </c>
      <c r="H48" s="275">
        <v>0</v>
      </c>
      <c r="I48" s="275">
        <v>0</v>
      </c>
      <c r="J48" s="275">
        <v>2049.66</v>
      </c>
      <c r="K48" s="275">
        <v>0</v>
      </c>
      <c r="L48" s="275">
        <v>0</v>
      </c>
      <c r="M48" s="275">
        <v>0</v>
      </c>
      <c r="N48" s="275">
        <v>0</v>
      </c>
      <c r="O48" s="275">
        <v>0</v>
      </c>
      <c r="P48" s="244"/>
      <c r="Q48" s="242">
        <f t="shared" si="2"/>
        <v>8222</v>
      </c>
      <c r="R48" s="243">
        <f t="shared" si="3"/>
        <v>0</v>
      </c>
      <c r="T48" s="217" t="s">
        <v>1813</v>
      </c>
    </row>
    <row r="49" spans="2:20" x14ac:dyDescent="0.3">
      <c r="B49" s="189">
        <v>10</v>
      </c>
      <c r="C49" s="146" t="s">
        <v>1851</v>
      </c>
      <c r="D49" s="275">
        <v>3452</v>
      </c>
      <c r="E49" s="275">
        <v>0</v>
      </c>
      <c r="F49" s="275">
        <v>5139</v>
      </c>
      <c r="G49" s="275">
        <v>2802</v>
      </c>
      <c r="H49" s="275">
        <v>9140.34</v>
      </c>
      <c r="I49" s="275">
        <v>-250</v>
      </c>
      <c r="J49" s="275">
        <v>0</v>
      </c>
      <c r="K49" s="275">
        <v>0</v>
      </c>
      <c r="L49" s="275">
        <v>0</v>
      </c>
      <c r="M49" s="275">
        <v>0</v>
      </c>
      <c r="N49" s="275">
        <v>0</v>
      </c>
      <c r="O49" s="275">
        <v>0</v>
      </c>
      <c r="P49" s="245"/>
      <c r="Q49" s="242">
        <f t="shared" si="2"/>
        <v>20283.34</v>
      </c>
      <c r="R49" s="243">
        <f t="shared" si="3"/>
        <v>0</v>
      </c>
      <c r="T49" s="217" t="s">
        <v>1815</v>
      </c>
    </row>
    <row r="50" spans="2:20" x14ac:dyDescent="0.3">
      <c r="B50" s="189">
        <v>10</v>
      </c>
      <c r="C50" t="s">
        <v>1852</v>
      </c>
      <c r="D50" s="275">
        <v>526.47</v>
      </c>
      <c r="E50" s="275">
        <v>0</v>
      </c>
      <c r="F50" s="275">
        <v>-526.47</v>
      </c>
      <c r="G50" s="275">
        <v>125</v>
      </c>
      <c r="H50" s="275">
        <v>0</v>
      </c>
      <c r="I50" s="275">
        <v>282.29000000000002</v>
      </c>
      <c r="J50" s="275">
        <v>237.56</v>
      </c>
      <c r="K50" s="275">
        <v>0</v>
      </c>
      <c r="L50" s="275">
        <v>1274.1300000000001</v>
      </c>
      <c r="M50" s="275">
        <v>0</v>
      </c>
      <c r="N50" s="275">
        <v>0</v>
      </c>
      <c r="O50" s="275">
        <v>8673.91</v>
      </c>
      <c r="P50" s="245"/>
      <c r="Q50" s="242">
        <f t="shared" si="2"/>
        <v>10592.89</v>
      </c>
      <c r="R50" s="243">
        <f t="shared" si="3"/>
        <v>34695.64</v>
      </c>
      <c r="T50" s="217" t="s">
        <v>1817</v>
      </c>
    </row>
    <row r="51" spans="2:20" x14ac:dyDescent="0.3">
      <c r="B51" s="189">
        <v>10</v>
      </c>
      <c r="C51" s="146" t="s">
        <v>1853</v>
      </c>
      <c r="D51" s="275">
        <v>7877.96</v>
      </c>
      <c r="E51" s="275">
        <v>6940.64</v>
      </c>
      <c r="F51" s="275">
        <v>8036.88</v>
      </c>
      <c r="G51" s="275">
        <v>10725.47</v>
      </c>
      <c r="H51" s="275">
        <v>10483.469999999999</v>
      </c>
      <c r="I51" s="275">
        <v>8763.5300000000007</v>
      </c>
      <c r="J51" s="275">
        <v>9051.7099999999991</v>
      </c>
      <c r="K51" s="275">
        <v>10816.38</v>
      </c>
      <c r="L51" s="275">
        <v>7638.74</v>
      </c>
      <c r="M51" s="275">
        <v>7249.7</v>
      </c>
      <c r="N51" s="275">
        <v>7728.61</v>
      </c>
      <c r="O51" s="275">
        <v>8671.94</v>
      </c>
      <c r="P51" s="240"/>
      <c r="Q51" s="242">
        <f t="shared" si="2"/>
        <v>103985.03</v>
      </c>
      <c r="R51" s="243">
        <f t="shared" si="3"/>
        <v>94601</v>
      </c>
      <c r="T51" s="217" t="s">
        <v>1819</v>
      </c>
    </row>
    <row r="52" spans="2:20" x14ac:dyDescent="0.3">
      <c r="B52" s="189">
        <v>10</v>
      </c>
      <c r="C52" s="146" t="s">
        <v>1854</v>
      </c>
      <c r="D52" s="275">
        <v>0</v>
      </c>
      <c r="E52" s="275">
        <v>0</v>
      </c>
      <c r="F52" s="275">
        <v>0</v>
      </c>
      <c r="G52" s="275">
        <v>0</v>
      </c>
      <c r="H52" s="275">
        <v>0</v>
      </c>
      <c r="I52" s="275">
        <v>0</v>
      </c>
      <c r="J52" s="275">
        <v>5767.71</v>
      </c>
      <c r="K52" s="275">
        <v>0</v>
      </c>
      <c r="L52" s="275">
        <v>0</v>
      </c>
      <c r="M52" s="275">
        <v>0</v>
      </c>
      <c r="N52" s="275">
        <v>0</v>
      </c>
      <c r="O52" s="275">
        <v>0</v>
      </c>
      <c r="P52" s="240"/>
      <c r="Q52" s="242">
        <f t="shared" si="2"/>
        <v>5767.71</v>
      </c>
      <c r="R52" s="243">
        <f t="shared" si="3"/>
        <v>0</v>
      </c>
      <c r="T52" s="217" t="s">
        <v>1821</v>
      </c>
    </row>
    <row r="53" spans="2:20" x14ac:dyDescent="0.3">
      <c r="B53" s="189">
        <v>10</v>
      </c>
      <c r="C53" t="s">
        <v>1855</v>
      </c>
      <c r="D53" s="275">
        <v>2153.8200000000002</v>
      </c>
      <c r="E53" s="275">
        <v>2366.21</v>
      </c>
      <c r="F53" s="275">
        <v>1975.36</v>
      </c>
      <c r="G53" s="275">
        <v>2166.31</v>
      </c>
      <c r="H53" s="275">
        <v>1734.35</v>
      </c>
      <c r="I53" s="275">
        <v>2044.39</v>
      </c>
      <c r="J53" s="275">
        <v>1959.76</v>
      </c>
      <c r="K53" s="275">
        <v>1776.75</v>
      </c>
      <c r="L53" s="275">
        <v>1702.62</v>
      </c>
      <c r="M53" s="275">
        <v>1930.91</v>
      </c>
      <c r="N53" s="275">
        <v>2517.85</v>
      </c>
      <c r="O53" s="275">
        <v>1702.19</v>
      </c>
      <c r="P53" s="244"/>
      <c r="Q53" s="242">
        <f t="shared" si="2"/>
        <v>24030.519999999997</v>
      </c>
      <c r="R53" s="243">
        <f t="shared" si="3"/>
        <v>24603.800000000003</v>
      </c>
      <c r="T53" s="217" t="s">
        <v>1823</v>
      </c>
    </row>
    <row r="54" spans="2:20" x14ac:dyDescent="0.3">
      <c r="B54" s="189">
        <v>10</v>
      </c>
      <c r="C54" t="s">
        <v>1856</v>
      </c>
      <c r="D54" s="275">
        <v>1354.48</v>
      </c>
      <c r="E54" s="275">
        <v>1177.73</v>
      </c>
      <c r="F54" s="275">
        <v>1190.78</v>
      </c>
      <c r="G54" s="275">
        <v>1664.8</v>
      </c>
      <c r="H54" s="275">
        <v>1553.56</v>
      </c>
      <c r="I54" s="275">
        <v>1179.8800000000001</v>
      </c>
      <c r="J54" s="275">
        <v>1026.3</v>
      </c>
      <c r="K54" s="275">
        <v>972.71</v>
      </c>
      <c r="L54" s="275">
        <v>1243.3900000000001</v>
      </c>
      <c r="M54" s="275">
        <v>949.48</v>
      </c>
      <c r="N54" s="275">
        <v>1587.38</v>
      </c>
      <c r="O54" s="275">
        <v>1088.27</v>
      </c>
      <c r="P54" s="245"/>
      <c r="Q54" s="242">
        <f t="shared" si="2"/>
        <v>14988.760000000002</v>
      </c>
      <c r="R54" s="243">
        <f t="shared" si="3"/>
        <v>14500.52</v>
      </c>
      <c r="T54" s="217" t="s">
        <v>1825</v>
      </c>
    </row>
    <row r="55" spans="2:20" x14ac:dyDescent="0.3">
      <c r="C55" s="683" t="s">
        <v>1857</v>
      </c>
      <c r="D55" s="282">
        <v>55005.25</v>
      </c>
      <c r="E55" s="282">
        <v>53315.22</v>
      </c>
      <c r="F55" s="282">
        <v>30423.54</v>
      </c>
      <c r="G55" s="282">
        <v>40242.730000000003</v>
      </c>
      <c r="H55" s="282">
        <v>62340.18</v>
      </c>
      <c r="I55" s="282">
        <v>32927.19</v>
      </c>
      <c r="J55" s="282">
        <v>47523.63</v>
      </c>
      <c r="K55" s="282">
        <v>47116.68</v>
      </c>
      <c r="L55" s="282">
        <v>43921.99</v>
      </c>
      <c r="M55" s="282">
        <v>33008.519999999997</v>
      </c>
      <c r="N55" s="282">
        <v>29514.84</v>
      </c>
      <c r="O55" s="282">
        <v>38131.85</v>
      </c>
      <c r="P55" s="244"/>
      <c r="Q55" s="283">
        <f t="shared" si="2"/>
        <v>513471.62</v>
      </c>
      <c r="R55" s="284">
        <f t="shared" si="3"/>
        <v>402620.83999999997</v>
      </c>
      <c r="T55" s="217" t="s">
        <v>1828</v>
      </c>
    </row>
    <row r="56" spans="2:20" ht="15" thickBot="1" x14ac:dyDescent="0.35">
      <c r="C56"/>
      <c r="D56" s="275"/>
      <c r="E56" s="275"/>
      <c r="F56" s="275"/>
      <c r="G56" s="275"/>
      <c r="H56" s="275"/>
      <c r="I56" s="275"/>
      <c r="J56" s="275"/>
      <c r="K56" s="275"/>
      <c r="L56" s="275"/>
      <c r="M56" s="275"/>
      <c r="N56" s="275"/>
      <c r="O56" s="275"/>
      <c r="P56" s="245"/>
      <c r="Q56" s="242">
        <f t="shared" si="2"/>
        <v>0</v>
      </c>
      <c r="R56" s="243">
        <f t="shared" si="3"/>
        <v>0</v>
      </c>
      <c r="T56" s="220" t="s">
        <v>1831</v>
      </c>
    </row>
    <row r="57" spans="2:20" x14ac:dyDescent="0.3">
      <c r="C57" s="683" t="s">
        <v>1858</v>
      </c>
      <c r="D57" s="275"/>
      <c r="E57" s="275"/>
      <c r="F57" s="275"/>
      <c r="G57" s="275"/>
      <c r="H57" s="275"/>
      <c r="I57" s="275"/>
      <c r="J57" s="275"/>
      <c r="K57" s="275"/>
      <c r="L57" s="275"/>
      <c r="M57" s="275"/>
      <c r="N57" s="275"/>
      <c r="O57" s="275"/>
      <c r="P57" s="245"/>
      <c r="Q57" s="242">
        <f t="shared" si="2"/>
        <v>0</v>
      </c>
      <c r="R57" s="243">
        <f t="shared" si="3"/>
        <v>0</v>
      </c>
      <c r="T57" s="213" t="s">
        <v>1783</v>
      </c>
    </row>
    <row r="58" spans="2:20" x14ac:dyDescent="0.3">
      <c r="C58" t="s">
        <v>1858</v>
      </c>
      <c r="D58" s="275">
        <v>25971.77</v>
      </c>
      <c r="E58" s="275">
        <v>38096.370000000003</v>
      </c>
      <c r="F58" s="275">
        <v>32034.07</v>
      </c>
      <c r="G58" s="275">
        <v>32034.07</v>
      </c>
      <c r="H58" s="275">
        <v>25989.439999999999</v>
      </c>
      <c r="I58" s="275">
        <v>19558.7</v>
      </c>
      <c r="J58" s="275">
        <v>51014.879999999997</v>
      </c>
      <c r="K58" s="275">
        <v>32173.35</v>
      </c>
      <c r="L58" s="275">
        <v>33089.43</v>
      </c>
      <c r="M58" s="275">
        <v>32402.37</v>
      </c>
      <c r="N58" s="275">
        <v>32402.37</v>
      </c>
      <c r="O58" s="275">
        <v>32402.37</v>
      </c>
      <c r="P58" s="245"/>
      <c r="Q58" s="242">
        <f t="shared" si="2"/>
        <v>387169.19</v>
      </c>
      <c r="R58" s="243">
        <f t="shared" si="3"/>
        <v>388828.44</v>
      </c>
      <c r="T58" s="214" t="s">
        <v>1786</v>
      </c>
    </row>
    <row r="59" spans="2:20" x14ac:dyDescent="0.3">
      <c r="C59" t="s">
        <v>1859</v>
      </c>
      <c r="D59" s="275">
        <v>5596.61</v>
      </c>
      <c r="E59" s="275">
        <v>5596.61</v>
      </c>
      <c r="F59" s="275">
        <v>5596.61</v>
      </c>
      <c r="G59" s="275">
        <v>5596.61</v>
      </c>
      <c r="H59" s="275">
        <v>5596.61</v>
      </c>
      <c r="I59" s="275">
        <v>5596.61</v>
      </c>
      <c r="J59" s="275">
        <v>5596.61</v>
      </c>
      <c r="K59" s="275">
        <v>5596.61</v>
      </c>
      <c r="L59" s="275">
        <v>5596.61</v>
      </c>
      <c r="M59" s="275">
        <v>5596.61</v>
      </c>
      <c r="N59" s="275">
        <v>5596.61</v>
      </c>
      <c r="O59" s="275">
        <v>5596.61</v>
      </c>
      <c r="P59" s="240"/>
      <c r="Q59" s="242">
        <f t="shared" si="2"/>
        <v>67159.319999999992</v>
      </c>
      <c r="R59" s="243">
        <f t="shared" si="3"/>
        <v>67159.319999999992</v>
      </c>
      <c r="T59" s="214" t="s">
        <v>1787</v>
      </c>
    </row>
    <row r="60" spans="2:20" x14ac:dyDescent="0.3">
      <c r="C60" s="146" t="s">
        <v>1860</v>
      </c>
      <c r="D60" s="275">
        <v>28951.37</v>
      </c>
      <c r="E60" s="275">
        <v>32979.97</v>
      </c>
      <c r="F60" s="275">
        <v>29835.55</v>
      </c>
      <c r="G60" s="275">
        <v>28938.55</v>
      </c>
      <c r="H60" s="275">
        <v>0</v>
      </c>
      <c r="I60" s="275">
        <v>57877.08</v>
      </c>
      <c r="J60" s="275">
        <v>51036.92</v>
      </c>
      <c r="K60" s="275">
        <v>36304</v>
      </c>
      <c r="L60" s="275">
        <v>4438.7</v>
      </c>
      <c r="M60" s="275">
        <v>6843.73</v>
      </c>
      <c r="N60" s="275">
        <v>-5003.67</v>
      </c>
      <c r="O60" s="275">
        <v>60021.79</v>
      </c>
      <c r="P60" s="240"/>
      <c r="Q60" s="242">
        <f t="shared" si="2"/>
        <v>332223.99</v>
      </c>
      <c r="R60" s="243">
        <f t="shared" si="3"/>
        <v>247447.4</v>
      </c>
      <c r="T60" s="214" t="s">
        <v>1790</v>
      </c>
    </row>
    <row r="61" spans="2:20" x14ac:dyDescent="0.3">
      <c r="C61" s="683" t="s">
        <v>1861</v>
      </c>
      <c r="D61" s="282">
        <v>60519.75</v>
      </c>
      <c r="E61" s="282">
        <v>76672.95</v>
      </c>
      <c r="F61" s="282">
        <v>67466.23</v>
      </c>
      <c r="G61" s="282">
        <v>66569.23</v>
      </c>
      <c r="H61" s="282">
        <v>31586.05</v>
      </c>
      <c r="I61" s="282">
        <v>83032.39</v>
      </c>
      <c r="J61" s="282">
        <v>107648.41</v>
      </c>
      <c r="K61" s="282">
        <v>74073.960000000006</v>
      </c>
      <c r="L61" s="282">
        <v>43124.74</v>
      </c>
      <c r="M61" s="282">
        <v>44842.71</v>
      </c>
      <c r="N61" s="282">
        <v>32995.31</v>
      </c>
      <c r="O61" s="282">
        <v>98020.77</v>
      </c>
      <c r="P61" s="247"/>
      <c r="Q61" s="283">
        <f t="shared" si="2"/>
        <v>786552.5</v>
      </c>
      <c r="R61" s="284">
        <f t="shared" si="3"/>
        <v>703435.15999999992</v>
      </c>
      <c r="T61" s="214" t="s">
        <v>1792</v>
      </c>
    </row>
    <row r="62" spans="2:20" x14ac:dyDescent="0.3">
      <c r="C62"/>
      <c r="D62" s="275"/>
      <c r="E62" s="275"/>
      <c r="F62" s="275"/>
      <c r="G62" s="275"/>
      <c r="H62" s="275"/>
      <c r="I62" s="275"/>
      <c r="J62" s="275"/>
      <c r="K62" s="275"/>
      <c r="L62" s="275"/>
      <c r="M62" s="275"/>
      <c r="N62" s="275"/>
      <c r="O62" s="275"/>
      <c r="P62" s="240"/>
      <c r="Q62" s="242">
        <f t="shared" si="2"/>
        <v>0</v>
      </c>
      <c r="R62" s="243">
        <f t="shared" si="3"/>
        <v>0</v>
      </c>
      <c r="T62" s="214" t="s">
        <v>1794</v>
      </c>
    </row>
    <row r="63" spans="2:20" x14ac:dyDescent="0.3">
      <c r="C63" s="683" t="s">
        <v>1862</v>
      </c>
      <c r="D63" s="275"/>
      <c r="E63" s="275"/>
      <c r="F63" s="275"/>
      <c r="G63" s="275"/>
      <c r="H63" s="275"/>
      <c r="I63" s="275"/>
      <c r="J63" s="275"/>
      <c r="K63" s="275"/>
      <c r="L63" s="275"/>
      <c r="M63" s="275"/>
      <c r="N63" s="275"/>
      <c r="O63" s="275"/>
      <c r="P63" s="240"/>
      <c r="Q63" s="242">
        <f t="shared" si="2"/>
        <v>0</v>
      </c>
      <c r="R63" s="243">
        <f t="shared" si="3"/>
        <v>0</v>
      </c>
      <c r="T63" s="214" t="s">
        <v>1797</v>
      </c>
    </row>
    <row r="64" spans="2:20" x14ac:dyDescent="0.3">
      <c r="B64" s="189">
        <v>9</v>
      </c>
      <c r="C64" t="s">
        <v>1863</v>
      </c>
      <c r="D64" s="275">
        <v>14631.44</v>
      </c>
      <c r="E64" s="275">
        <v>14484.82</v>
      </c>
      <c r="F64" s="275">
        <v>14355.48</v>
      </c>
      <c r="G64" s="275">
        <v>14248.96</v>
      </c>
      <c r="H64" s="275">
        <v>14156.34</v>
      </c>
      <c r="I64" s="275">
        <v>14541.17</v>
      </c>
      <c r="J64" s="275">
        <v>14453.06</v>
      </c>
      <c r="K64" s="275">
        <v>15485.81</v>
      </c>
      <c r="L64" s="275">
        <v>15261.77</v>
      </c>
      <c r="M64" s="275">
        <v>13189.27</v>
      </c>
      <c r="N64" s="275">
        <v>14448.13</v>
      </c>
      <c r="O64" s="275">
        <v>14859.3</v>
      </c>
      <c r="P64" s="244"/>
      <c r="Q64" s="242">
        <f t="shared" si="2"/>
        <v>174115.55</v>
      </c>
      <c r="R64" s="243">
        <f t="shared" si="3"/>
        <v>169986.8</v>
      </c>
      <c r="T64" s="214" t="s">
        <v>1798</v>
      </c>
    </row>
    <row r="65" spans="2:20" x14ac:dyDescent="0.3">
      <c r="B65" s="189">
        <v>9</v>
      </c>
      <c r="C65" t="s">
        <v>1864</v>
      </c>
      <c r="D65" s="275">
        <v>0</v>
      </c>
      <c r="E65" s="275">
        <v>0</v>
      </c>
      <c r="F65" s="275">
        <v>3.75</v>
      </c>
      <c r="G65" s="275">
        <v>0</v>
      </c>
      <c r="H65" s="275">
        <v>0</v>
      </c>
      <c r="I65" s="275">
        <v>-3.75</v>
      </c>
      <c r="J65" s="275">
        <v>0</v>
      </c>
      <c r="K65" s="275">
        <v>0</v>
      </c>
      <c r="L65" s="275">
        <v>0</v>
      </c>
      <c r="M65" s="275">
        <v>0</v>
      </c>
      <c r="N65" s="275">
        <v>0</v>
      </c>
      <c r="O65" s="275">
        <v>0</v>
      </c>
      <c r="P65" s="245"/>
      <c r="Q65" s="242">
        <f t="shared" si="2"/>
        <v>0</v>
      </c>
      <c r="R65" s="243">
        <f t="shared" si="3"/>
        <v>0</v>
      </c>
      <c r="T65" s="214" t="s">
        <v>1800</v>
      </c>
    </row>
    <row r="66" spans="2:20" x14ac:dyDescent="0.3">
      <c r="B66" s="189">
        <v>9</v>
      </c>
      <c r="C66" t="s">
        <v>1865</v>
      </c>
      <c r="D66" s="275">
        <v>-649.37</v>
      </c>
      <c r="E66" s="275">
        <v>-598.25</v>
      </c>
      <c r="F66" s="275">
        <v>393.61</v>
      </c>
      <c r="G66" s="275">
        <v>-370.78</v>
      </c>
      <c r="H66" s="275">
        <v>2233.23</v>
      </c>
      <c r="I66" s="275">
        <v>-202.1</v>
      </c>
      <c r="J66" s="275">
        <v>-40.549999999999997</v>
      </c>
      <c r="K66" s="275">
        <v>46.96</v>
      </c>
      <c r="L66" s="275">
        <v>8.34</v>
      </c>
      <c r="M66" s="275">
        <v>-883.16</v>
      </c>
      <c r="N66" s="275">
        <v>284.55</v>
      </c>
      <c r="O66" s="275">
        <v>1.8</v>
      </c>
      <c r="P66" s="245"/>
      <c r="Q66" s="242">
        <f t="shared" si="2"/>
        <v>224.2800000000002</v>
      </c>
      <c r="R66" s="243">
        <f t="shared" si="3"/>
        <v>-2387.2399999999998</v>
      </c>
      <c r="T66" s="214" t="s">
        <v>1802</v>
      </c>
    </row>
    <row r="67" spans="2:20" x14ac:dyDescent="0.3">
      <c r="B67" s="189">
        <v>8</v>
      </c>
      <c r="C67" t="s">
        <v>1866</v>
      </c>
      <c r="D67" s="275">
        <v>2464.09</v>
      </c>
      <c r="E67" s="275">
        <v>2789.72</v>
      </c>
      <c r="F67" s="275">
        <v>2103.77</v>
      </c>
      <c r="G67" s="275">
        <v>2193.77</v>
      </c>
      <c r="H67" s="275">
        <v>2513.98</v>
      </c>
      <c r="I67" s="275">
        <v>2346.5</v>
      </c>
      <c r="J67" s="275">
        <v>2057</v>
      </c>
      <c r="K67" s="275">
        <v>2408</v>
      </c>
      <c r="L67" s="275">
        <v>2106.09</v>
      </c>
      <c r="M67" s="275">
        <v>2663.06</v>
      </c>
      <c r="N67" s="275">
        <v>2029.43</v>
      </c>
      <c r="O67" s="275">
        <v>2247.3000000000002</v>
      </c>
      <c r="P67" s="240"/>
      <c r="Q67" s="242">
        <f t="shared" si="2"/>
        <v>27922.710000000003</v>
      </c>
      <c r="R67" s="243">
        <f t="shared" si="3"/>
        <v>27759.16</v>
      </c>
      <c r="T67" s="217" t="s">
        <v>1804</v>
      </c>
    </row>
    <row r="68" spans="2:20" x14ac:dyDescent="0.3">
      <c r="B68" s="189">
        <v>8</v>
      </c>
      <c r="C68" t="s">
        <v>1867</v>
      </c>
      <c r="D68" s="275">
        <v>14183.74</v>
      </c>
      <c r="E68" s="275">
        <v>13621.55</v>
      </c>
      <c r="F68" s="275">
        <v>12607.95</v>
      </c>
      <c r="G68" s="275">
        <v>11390.69</v>
      </c>
      <c r="H68" s="275">
        <v>12178.99</v>
      </c>
      <c r="I68" s="275">
        <v>11715.46</v>
      </c>
      <c r="J68" s="275">
        <v>11353.14</v>
      </c>
      <c r="K68" s="275">
        <v>12410.69</v>
      </c>
      <c r="L68" s="275">
        <v>12830.38</v>
      </c>
      <c r="M68" s="275">
        <v>13649.66</v>
      </c>
      <c r="N68" s="275">
        <v>12820.23</v>
      </c>
      <c r="O68" s="275">
        <v>11745.15</v>
      </c>
      <c r="P68" s="240"/>
      <c r="Q68" s="242">
        <f t="shared" si="2"/>
        <v>150507.63</v>
      </c>
      <c r="R68" s="243">
        <f t="shared" si="3"/>
        <v>152860.16</v>
      </c>
      <c r="T68" s="217" t="s">
        <v>1806</v>
      </c>
    </row>
    <row r="69" spans="2:20" x14ac:dyDescent="0.3">
      <c r="B69" s="189">
        <v>9</v>
      </c>
      <c r="C69" t="s">
        <v>1868</v>
      </c>
      <c r="D69" s="275">
        <v>5936.51</v>
      </c>
      <c r="E69" s="275">
        <v>5886.37</v>
      </c>
      <c r="F69" s="275">
        <v>5817.38</v>
      </c>
      <c r="G69" s="275">
        <v>4261.82</v>
      </c>
      <c r="H69" s="275">
        <v>5730.54</v>
      </c>
      <c r="I69" s="275">
        <v>5891.99</v>
      </c>
      <c r="J69" s="275">
        <v>5842.07</v>
      </c>
      <c r="K69" s="275">
        <v>5915.16</v>
      </c>
      <c r="L69" s="275">
        <v>6156.28</v>
      </c>
      <c r="M69" s="275">
        <v>5718.21</v>
      </c>
      <c r="N69" s="275">
        <v>5863.24</v>
      </c>
      <c r="O69" s="275">
        <v>5860.1</v>
      </c>
      <c r="P69" s="240"/>
      <c r="Q69" s="242">
        <f t="shared" si="2"/>
        <v>68879.67</v>
      </c>
      <c r="R69" s="243">
        <f t="shared" si="3"/>
        <v>69766.200000000012</v>
      </c>
      <c r="T69" s="217" t="s">
        <v>1808</v>
      </c>
    </row>
    <row r="70" spans="2:20" x14ac:dyDescent="0.3">
      <c r="B70" s="189">
        <v>9</v>
      </c>
      <c r="C70" t="s">
        <v>1869</v>
      </c>
      <c r="D70" s="275">
        <v>1027.6600000000001</v>
      </c>
      <c r="E70" s="275">
        <v>799.75</v>
      </c>
      <c r="F70" s="275">
        <v>545.46</v>
      </c>
      <c r="G70" s="275">
        <v>-224.08</v>
      </c>
      <c r="H70" s="275">
        <v>-253.5</v>
      </c>
      <c r="I70" s="275">
        <v>265.37</v>
      </c>
      <c r="J70" s="275">
        <v>26.31</v>
      </c>
      <c r="K70" s="275">
        <v>-198.97</v>
      </c>
      <c r="L70" s="275">
        <v>61.45</v>
      </c>
      <c r="M70" s="275">
        <v>-56.32</v>
      </c>
      <c r="N70" s="275">
        <v>-507.47</v>
      </c>
      <c r="O70" s="275">
        <v>-1203.6300000000001</v>
      </c>
      <c r="P70" s="240"/>
      <c r="Q70" s="242">
        <f t="shared" si="2"/>
        <v>282.02999999999975</v>
      </c>
      <c r="R70" s="243">
        <f t="shared" si="3"/>
        <v>-7069.68</v>
      </c>
      <c r="T70" s="217" t="s">
        <v>1810</v>
      </c>
    </row>
    <row r="71" spans="2:20" x14ac:dyDescent="0.3">
      <c r="B71" s="189">
        <v>9</v>
      </c>
      <c r="C71" t="s">
        <v>1870</v>
      </c>
      <c r="D71" s="275">
        <v>0</v>
      </c>
      <c r="E71" s="275">
        <v>-2068.36</v>
      </c>
      <c r="F71" s="275">
        <v>-3465.4</v>
      </c>
      <c r="G71" s="275">
        <v>-885.23</v>
      </c>
      <c r="H71" s="275">
        <v>0</v>
      </c>
      <c r="I71" s="275">
        <v>-3838.83</v>
      </c>
      <c r="J71" s="275">
        <v>-758.99</v>
      </c>
      <c r="K71" s="275">
        <v>0</v>
      </c>
      <c r="L71" s="275">
        <v>-564.92999999999995</v>
      </c>
      <c r="M71" s="275">
        <v>-2395.92</v>
      </c>
      <c r="N71" s="275">
        <v>-2130.2199999999998</v>
      </c>
      <c r="O71" s="275">
        <v>-869.64</v>
      </c>
      <c r="P71" s="240"/>
      <c r="Q71" s="242">
        <f t="shared" si="2"/>
        <v>-16977.52</v>
      </c>
      <c r="R71" s="243">
        <f t="shared" si="3"/>
        <v>-21583.119999999999</v>
      </c>
      <c r="T71" s="217" t="s">
        <v>1812</v>
      </c>
    </row>
    <row r="72" spans="2:20" x14ac:dyDescent="0.3">
      <c r="C72" s="683" t="s">
        <v>1871</v>
      </c>
      <c r="D72" s="282">
        <v>37594.07</v>
      </c>
      <c r="E72" s="282">
        <v>34915.599999999999</v>
      </c>
      <c r="F72" s="282">
        <v>32362</v>
      </c>
      <c r="G72" s="282">
        <v>30615.15</v>
      </c>
      <c r="H72" s="282">
        <v>36559.58</v>
      </c>
      <c r="I72" s="282">
        <v>30715.81</v>
      </c>
      <c r="J72" s="282">
        <v>32932.04</v>
      </c>
      <c r="K72" s="282">
        <v>36067.65</v>
      </c>
      <c r="L72" s="282">
        <v>35859.379999999997</v>
      </c>
      <c r="M72" s="282">
        <v>31884.799999999999</v>
      </c>
      <c r="N72" s="282">
        <v>32807.89</v>
      </c>
      <c r="O72" s="282">
        <v>32640.38</v>
      </c>
      <c r="P72" s="247"/>
      <c r="Q72" s="283">
        <f t="shared" si="2"/>
        <v>404954.35000000003</v>
      </c>
      <c r="R72" s="284">
        <f t="shared" si="3"/>
        <v>389332.28</v>
      </c>
      <c r="T72" s="217" t="s">
        <v>1813</v>
      </c>
    </row>
    <row r="73" spans="2:20" x14ac:dyDescent="0.3">
      <c r="C73"/>
      <c r="D73" s="275"/>
      <c r="E73" s="275"/>
      <c r="F73" s="275"/>
      <c r="G73" s="275"/>
      <c r="H73" s="275"/>
      <c r="I73" s="275"/>
      <c r="J73" s="275"/>
      <c r="K73" s="275"/>
      <c r="L73" s="275"/>
      <c r="M73" s="275"/>
      <c r="N73" s="275"/>
      <c r="O73" s="275"/>
      <c r="P73" s="240"/>
      <c r="Q73" s="242">
        <f t="shared" ref="Q73:Q136" si="8">SUM(D73:O73)</f>
        <v>0</v>
      </c>
      <c r="R73" s="243">
        <f t="shared" ref="R73:R136" si="9">SUM(M73:O73)*4</f>
        <v>0</v>
      </c>
      <c r="T73" s="217" t="s">
        <v>1815</v>
      </c>
    </row>
    <row r="74" spans="2:20" x14ac:dyDescent="0.3">
      <c r="C74" s="683" t="s">
        <v>1872</v>
      </c>
      <c r="D74" s="275">
        <v>933004.38</v>
      </c>
      <c r="E74" s="275">
        <v>1092901.92</v>
      </c>
      <c r="F74" s="275">
        <v>1010361.93</v>
      </c>
      <c r="G74" s="275">
        <v>999802.76</v>
      </c>
      <c r="H74" s="275">
        <v>1017161.91</v>
      </c>
      <c r="I74" s="275">
        <v>992787.54</v>
      </c>
      <c r="J74" s="275">
        <v>1059683.73</v>
      </c>
      <c r="K74" s="275">
        <v>1031827.57</v>
      </c>
      <c r="L74" s="275">
        <v>1006540.85</v>
      </c>
      <c r="M74" s="275">
        <v>871563.11</v>
      </c>
      <c r="N74" s="275">
        <v>876908.93</v>
      </c>
      <c r="O74" s="275">
        <v>920194.98</v>
      </c>
      <c r="P74" s="240"/>
      <c r="Q74" s="242">
        <f t="shared" si="8"/>
        <v>11812739.609999999</v>
      </c>
      <c r="R74" s="243">
        <f t="shared" si="9"/>
        <v>10674668.08</v>
      </c>
      <c r="T74" s="217" t="s">
        <v>1817</v>
      </c>
    </row>
    <row r="75" spans="2:20" x14ac:dyDescent="0.3">
      <c r="C75"/>
      <c r="D75" s="275"/>
      <c r="E75" s="275"/>
      <c r="F75" s="275"/>
      <c r="G75" s="275"/>
      <c r="H75" s="275"/>
      <c r="I75" s="275"/>
      <c r="J75" s="275"/>
      <c r="K75" s="275"/>
      <c r="L75" s="275"/>
      <c r="M75" s="275"/>
      <c r="N75" s="275"/>
      <c r="O75" s="275"/>
      <c r="P75" s="240"/>
      <c r="Q75" s="242">
        <f t="shared" si="8"/>
        <v>0</v>
      </c>
      <c r="R75" s="243">
        <f t="shared" si="9"/>
        <v>0</v>
      </c>
      <c r="T75" s="217" t="s">
        <v>1819</v>
      </c>
    </row>
    <row r="76" spans="2:20" x14ac:dyDescent="0.3">
      <c r="C76"/>
      <c r="D76" s="275"/>
      <c r="E76" s="275"/>
      <c r="F76" s="275"/>
      <c r="G76" s="275"/>
      <c r="H76" s="275"/>
      <c r="I76" s="275"/>
      <c r="J76" s="275"/>
      <c r="K76" s="275"/>
      <c r="L76" s="275"/>
      <c r="M76" s="275"/>
      <c r="N76" s="275"/>
      <c r="O76" s="275"/>
      <c r="P76" s="240"/>
      <c r="Q76" s="242">
        <f t="shared" si="8"/>
        <v>0</v>
      </c>
      <c r="R76" s="243">
        <f t="shared" si="9"/>
        <v>0</v>
      </c>
      <c r="T76" s="217" t="s">
        <v>1821</v>
      </c>
    </row>
    <row r="77" spans="2:20" x14ac:dyDescent="0.3">
      <c r="C77" s="683" t="s">
        <v>1873</v>
      </c>
      <c r="D77" s="275"/>
      <c r="E77" s="275"/>
      <c r="F77" s="275"/>
      <c r="G77" s="275"/>
      <c r="H77" s="275"/>
      <c r="I77" s="275"/>
      <c r="J77" s="275"/>
      <c r="K77" s="275"/>
      <c r="L77" s="275"/>
      <c r="M77" s="275"/>
      <c r="N77" s="275"/>
      <c r="O77" s="275"/>
      <c r="P77" s="240"/>
      <c r="Q77" s="242">
        <f t="shared" si="8"/>
        <v>0</v>
      </c>
      <c r="R77" s="243">
        <f t="shared" si="9"/>
        <v>0</v>
      </c>
      <c r="T77" s="217" t="s">
        <v>1823</v>
      </c>
    </row>
    <row r="78" spans="2:20" x14ac:dyDescent="0.3">
      <c r="C78"/>
      <c r="D78" s="275"/>
      <c r="E78" s="275"/>
      <c r="F78" s="275"/>
      <c r="G78" s="275"/>
      <c r="H78" s="275"/>
      <c r="I78" s="275"/>
      <c r="J78" s="275"/>
      <c r="K78" s="275"/>
      <c r="L78" s="275"/>
      <c r="M78" s="275"/>
      <c r="N78" s="275"/>
      <c r="O78" s="275"/>
      <c r="P78" s="240"/>
      <c r="Q78" s="242">
        <f t="shared" si="8"/>
        <v>0</v>
      </c>
      <c r="R78" s="243">
        <f t="shared" si="9"/>
        <v>0</v>
      </c>
      <c r="T78" s="217" t="s">
        <v>1825</v>
      </c>
    </row>
    <row r="79" spans="2:20" x14ac:dyDescent="0.3">
      <c r="C79" s="683" t="s">
        <v>1874</v>
      </c>
      <c r="D79" s="275"/>
      <c r="E79" s="275"/>
      <c r="F79" s="275"/>
      <c r="G79" s="275"/>
      <c r="H79" s="275"/>
      <c r="I79" s="275"/>
      <c r="J79" s="275"/>
      <c r="K79" s="275"/>
      <c r="L79" s="275"/>
      <c r="M79" s="275"/>
      <c r="N79" s="275"/>
      <c r="O79" s="275"/>
      <c r="P79" s="240"/>
      <c r="Q79" s="242">
        <f t="shared" si="8"/>
        <v>0</v>
      </c>
      <c r="R79" s="243">
        <f t="shared" si="9"/>
        <v>0</v>
      </c>
      <c r="T79" s="217" t="s">
        <v>1828</v>
      </c>
    </row>
    <row r="80" spans="2:20" ht="15" thickBot="1" x14ac:dyDescent="0.35">
      <c r="C80" s="683" t="s">
        <v>385</v>
      </c>
      <c r="D80" s="275"/>
      <c r="E80" s="275"/>
      <c r="F80" s="275"/>
      <c r="G80" s="275"/>
      <c r="H80" s="275"/>
      <c r="I80" s="275"/>
      <c r="J80" s="275"/>
      <c r="K80" s="275"/>
      <c r="L80" s="275"/>
      <c r="M80" s="275"/>
      <c r="N80" s="275"/>
      <c r="O80" s="275"/>
      <c r="P80" s="240"/>
      <c r="Q80" s="242">
        <f t="shared" si="8"/>
        <v>0</v>
      </c>
      <c r="R80" s="243">
        <f t="shared" si="9"/>
        <v>0</v>
      </c>
      <c r="T80" s="220" t="s">
        <v>1831</v>
      </c>
    </row>
    <row r="81" spans="2:20" x14ac:dyDescent="0.3">
      <c r="B81" s="189">
        <v>18</v>
      </c>
      <c r="C81" t="s">
        <v>1875</v>
      </c>
      <c r="D81" s="275">
        <v>26343.94</v>
      </c>
      <c r="E81" s="275">
        <v>34785.879999999997</v>
      </c>
      <c r="F81" s="275">
        <v>32762.87</v>
      </c>
      <c r="G81" s="275">
        <v>28201.4</v>
      </c>
      <c r="H81" s="275">
        <v>29943.14</v>
      </c>
      <c r="I81" s="275">
        <v>31560.5</v>
      </c>
      <c r="J81" s="275">
        <v>23797.34</v>
      </c>
      <c r="K81" s="275">
        <v>48016.58</v>
      </c>
      <c r="L81" s="275">
        <v>32829.07</v>
      </c>
      <c r="M81" s="275">
        <v>32768.379999999997</v>
      </c>
      <c r="N81" s="275">
        <v>33989.14</v>
      </c>
      <c r="O81" s="275">
        <v>35355.129999999997</v>
      </c>
      <c r="P81" s="240"/>
      <c r="Q81" s="242">
        <f t="shared" si="8"/>
        <v>390353.37</v>
      </c>
      <c r="R81" s="243">
        <f t="shared" si="9"/>
        <v>408450.6</v>
      </c>
      <c r="T81" s="213" t="s">
        <v>1783</v>
      </c>
    </row>
    <row r="82" spans="2:20" x14ac:dyDescent="0.3">
      <c r="B82" s="189">
        <v>18</v>
      </c>
      <c r="C82" t="s">
        <v>1876</v>
      </c>
      <c r="D82" s="275">
        <v>25712.04</v>
      </c>
      <c r="E82" s="275">
        <v>24224.99</v>
      </c>
      <c r="F82" s="275">
        <v>41918.300000000003</v>
      </c>
      <c r="G82" s="275">
        <v>28454.25</v>
      </c>
      <c r="H82" s="275">
        <v>29591.439999999999</v>
      </c>
      <c r="I82" s="275">
        <v>28895.99</v>
      </c>
      <c r="J82" s="275">
        <v>25615.46</v>
      </c>
      <c r="K82" s="275">
        <v>39439.089999999997</v>
      </c>
      <c r="L82" s="275">
        <v>27851.52</v>
      </c>
      <c r="M82" s="275">
        <v>29821.26</v>
      </c>
      <c r="N82" s="275">
        <v>28081.16</v>
      </c>
      <c r="O82" s="275">
        <v>28696.880000000001</v>
      </c>
      <c r="P82" s="240"/>
      <c r="Q82" s="242">
        <f t="shared" si="8"/>
        <v>358302.37999999995</v>
      </c>
      <c r="R82" s="243">
        <f t="shared" si="9"/>
        <v>346397.2</v>
      </c>
      <c r="T82" s="214" t="s">
        <v>1786</v>
      </c>
    </row>
    <row r="83" spans="2:20" x14ac:dyDescent="0.3">
      <c r="B83" s="189">
        <v>18</v>
      </c>
      <c r="C83" t="s">
        <v>1877</v>
      </c>
      <c r="D83" s="275">
        <v>18810.37</v>
      </c>
      <c r="E83" s="275">
        <v>9174.5499999999993</v>
      </c>
      <c r="F83" s="275">
        <v>12882.53</v>
      </c>
      <c r="G83" s="275">
        <v>9757.2000000000007</v>
      </c>
      <c r="H83" s="275">
        <v>13149.22</v>
      </c>
      <c r="I83" s="275">
        <v>11588.57</v>
      </c>
      <c r="J83" s="275">
        <v>17719</v>
      </c>
      <c r="K83" s="275">
        <v>22002.2</v>
      </c>
      <c r="L83" s="275">
        <v>9958</v>
      </c>
      <c r="M83" s="275">
        <v>13786</v>
      </c>
      <c r="N83" s="275">
        <v>8772.01</v>
      </c>
      <c r="O83" s="275">
        <v>5250</v>
      </c>
      <c r="P83" s="244"/>
      <c r="Q83" s="242">
        <f t="shared" si="8"/>
        <v>152849.65000000002</v>
      </c>
      <c r="R83" s="243">
        <f t="shared" si="9"/>
        <v>111232.04000000001</v>
      </c>
      <c r="T83" s="214" t="s">
        <v>1787</v>
      </c>
    </row>
    <row r="84" spans="2:20" x14ac:dyDescent="0.3">
      <c r="B84" s="189">
        <v>18</v>
      </c>
      <c r="C84" t="s">
        <v>1878</v>
      </c>
      <c r="D84" s="275">
        <v>4876.3900000000003</v>
      </c>
      <c r="E84" s="275">
        <v>6434.64</v>
      </c>
      <c r="F84" s="275">
        <v>7418.36</v>
      </c>
      <c r="G84" s="275">
        <v>6192.79</v>
      </c>
      <c r="H84" s="275">
        <v>6506.92</v>
      </c>
      <c r="I84" s="275">
        <v>6545.22</v>
      </c>
      <c r="J84" s="275">
        <v>6182.45</v>
      </c>
      <c r="K84" s="275">
        <v>9888.49</v>
      </c>
      <c r="L84" s="275">
        <v>6066.81</v>
      </c>
      <c r="M84" s="275">
        <v>7038.71</v>
      </c>
      <c r="N84" s="275">
        <v>6808.63</v>
      </c>
      <c r="O84" s="275">
        <v>6708.77</v>
      </c>
      <c r="P84" s="245"/>
      <c r="Q84" s="242">
        <f t="shared" si="8"/>
        <v>80668.180000000008</v>
      </c>
      <c r="R84" s="243">
        <f t="shared" si="9"/>
        <v>82224.44</v>
      </c>
      <c r="T84" s="214" t="s">
        <v>1790</v>
      </c>
    </row>
    <row r="85" spans="2:20" x14ac:dyDescent="0.3">
      <c r="B85" s="189">
        <v>18</v>
      </c>
      <c r="C85" t="s">
        <v>1879</v>
      </c>
      <c r="D85" s="275">
        <v>4725.1899999999996</v>
      </c>
      <c r="E85" s="275">
        <v>5951.11</v>
      </c>
      <c r="F85" s="275">
        <v>4508.03</v>
      </c>
      <c r="G85" s="275">
        <v>5919</v>
      </c>
      <c r="H85" s="275">
        <v>5961.67</v>
      </c>
      <c r="I85" s="275">
        <v>6058.88</v>
      </c>
      <c r="J85" s="275">
        <v>4627.8900000000003</v>
      </c>
      <c r="K85" s="275">
        <v>3947.78</v>
      </c>
      <c r="L85" s="275">
        <v>5944</v>
      </c>
      <c r="M85" s="275">
        <v>5478.32</v>
      </c>
      <c r="N85" s="275">
        <v>0</v>
      </c>
      <c r="O85" s="275">
        <v>7975</v>
      </c>
      <c r="P85" s="245"/>
      <c r="Q85" s="242">
        <f t="shared" si="8"/>
        <v>61096.869999999995</v>
      </c>
      <c r="R85" s="243">
        <f t="shared" si="9"/>
        <v>53813.279999999999</v>
      </c>
      <c r="T85" s="214" t="s">
        <v>1792</v>
      </c>
    </row>
    <row r="86" spans="2:20" x14ac:dyDescent="0.3">
      <c r="B86" s="189">
        <v>18</v>
      </c>
      <c r="C86" t="s">
        <v>1880</v>
      </c>
      <c r="D86" s="275">
        <v>425.02</v>
      </c>
      <c r="E86" s="275">
        <v>762.4</v>
      </c>
      <c r="F86" s="275">
        <v>717.17</v>
      </c>
      <c r="G86" s="275">
        <v>604.83000000000004</v>
      </c>
      <c r="H86" s="275">
        <v>670.3</v>
      </c>
      <c r="I86" s="275">
        <v>626.20000000000005</v>
      </c>
      <c r="J86" s="275">
        <v>673.68</v>
      </c>
      <c r="K86" s="275">
        <v>697.3</v>
      </c>
      <c r="L86" s="275">
        <v>376.15</v>
      </c>
      <c r="M86" s="275">
        <v>431.22</v>
      </c>
      <c r="N86" s="275">
        <v>444.68</v>
      </c>
      <c r="O86" s="275">
        <v>361.59</v>
      </c>
      <c r="P86" s="240"/>
      <c r="Q86" s="242">
        <f t="shared" si="8"/>
        <v>6790.5400000000009</v>
      </c>
      <c r="R86" s="243">
        <f t="shared" si="9"/>
        <v>4949.96</v>
      </c>
      <c r="T86" s="214" t="s">
        <v>1794</v>
      </c>
    </row>
    <row r="87" spans="2:20" x14ac:dyDescent="0.3">
      <c r="B87" s="189">
        <v>18</v>
      </c>
      <c r="C87" t="s">
        <v>1881</v>
      </c>
      <c r="D87" s="275">
        <v>3056.63</v>
      </c>
      <c r="E87" s="275">
        <v>4118.8999999999996</v>
      </c>
      <c r="F87" s="275">
        <v>4337.26</v>
      </c>
      <c r="G87" s="275">
        <v>5940.08</v>
      </c>
      <c r="H87" s="275">
        <v>4421.47</v>
      </c>
      <c r="I87" s="275">
        <v>3973.75</v>
      </c>
      <c r="J87" s="275">
        <v>3809.65</v>
      </c>
      <c r="K87" s="275">
        <v>6090.01</v>
      </c>
      <c r="L87" s="275">
        <v>4894.03</v>
      </c>
      <c r="M87" s="275">
        <v>5773.01</v>
      </c>
      <c r="N87" s="275">
        <v>4221.42</v>
      </c>
      <c r="O87" s="275">
        <v>4356.93</v>
      </c>
      <c r="P87" s="240"/>
      <c r="Q87" s="242">
        <f t="shared" si="8"/>
        <v>54993.140000000007</v>
      </c>
      <c r="R87" s="243">
        <f t="shared" si="9"/>
        <v>57405.440000000002</v>
      </c>
      <c r="T87" s="214" t="s">
        <v>1797</v>
      </c>
    </row>
    <row r="88" spans="2:20" x14ac:dyDescent="0.3">
      <c r="B88" s="189">
        <v>18</v>
      </c>
      <c r="C88" s="146" t="s">
        <v>1882</v>
      </c>
      <c r="D88" s="275">
        <v>0</v>
      </c>
      <c r="E88" s="275">
        <v>0</v>
      </c>
      <c r="F88" s="275">
        <v>0</v>
      </c>
      <c r="G88" s="275">
        <v>0</v>
      </c>
      <c r="H88" s="275">
        <v>0</v>
      </c>
      <c r="I88" s="275">
        <v>4382</v>
      </c>
      <c r="J88" s="275">
        <v>10187.799999999999</v>
      </c>
      <c r="K88" s="275">
        <v>1372</v>
      </c>
      <c r="L88" s="275">
        <v>0</v>
      </c>
      <c r="M88" s="275">
        <v>0</v>
      </c>
      <c r="N88" s="275">
        <v>0</v>
      </c>
      <c r="O88" s="275">
        <v>0</v>
      </c>
      <c r="P88" s="240"/>
      <c r="Q88" s="242">
        <f t="shared" si="8"/>
        <v>15941.8</v>
      </c>
      <c r="R88" s="243">
        <f t="shared" si="9"/>
        <v>0</v>
      </c>
      <c r="T88" s="214" t="s">
        <v>1798</v>
      </c>
    </row>
    <row r="89" spans="2:20" x14ac:dyDescent="0.3">
      <c r="C89" s="683" t="s">
        <v>1883</v>
      </c>
      <c r="D89" s="282">
        <v>83949.58</v>
      </c>
      <c r="E89" s="282">
        <v>85452.47</v>
      </c>
      <c r="F89" s="282">
        <v>104544.52</v>
      </c>
      <c r="G89" s="282">
        <v>85069.55</v>
      </c>
      <c r="H89" s="282">
        <v>90244.160000000003</v>
      </c>
      <c r="I89" s="282">
        <v>93631.11</v>
      </c>
      <c r="J89" s="282">
        <v>92613.27</v>
      </c>
      <c r="K89" s="282">
        <v>131453.45000000001</v>
      </c>
      <c r="L89" s="282">
        <v>87919.58</v>
      </c>
      <c r="M89" s="282">
        <v>95096.9</v>
      </c>
      <c r="N89" s="282">
        <v>82317.039999999994</v>
      </c>
      <c r="O89" s="282">
        <v>88704.3</v>
      </c>
      <c r="P89" s="247"/>
      <c r="Q89" s="283">
        <f t="shared" si="8"/>
        <v>1120995.9300000002</v>
      </c>
      <c r="R89" s="284">
        <f t="shared" si="9"/>
        <v>1064472.96</v>
      </c>
      <c r="T89" s="214" t="s">
        <v>1800</v>
      </c>
    </row>
    <row r="90" spans="2:20" x14ac:dyDescent="0.3">
      <c r="C90"/>
      <c r="D90" s="275"/>
      <c r="E90" s="275"/>
      <c r="F90" s="275"/>
      <c r="G90" s="275"/>
      <c r="H90" s="275"/>
      <c r="I90" s="275"/>
      <c r="J90" s="275"/>
      <c r="K90" s="275"/>
      <c r="L90" s="275"/>
      <c r="M90" s="275"/>
      <c r="N90" s="275"/>
      <c r="O90" s="275"/>
      <c r="P90" s="240"/>
      <c r="Q90" s="242">
        <f t="shared" si="8"/>
        <v>0</v>
      </c>
      <c r="R90" s="243">
        <f t="shared" si="9"/>
        <v>0</v>
      </c>
      <c r="T90" s="214" t="s">
        <v>1802</v>
      </c>
    </row>
    <row r="91" spans="2:20" x14ac:dyDescent="0.3">
      <c r="C91" s="683" t="s">
        <v>1884</v>
      </c>
      <c r="D91" s="275"/>
      <c r="E91" s="275"/>
      <c r="F91" s="275"/>
      <c r="G91" s="275"/>
      <c r="H91" s="275"/>
      <c r="I91" s="275"/>
      <c r="J91" s="275"/>
      <c r="K91" s="275"/>
      <c r="L91" s="275"/>
      <c r="M91" s="275"/>
      <c r="N91" s="275"/>
      <c r="O91" s="275"/>
      <c r="P91" s="240"/>
      <c r="Q91" s="242">
        <f t="shared" si="8"/>
        <v>0</v>
      </c>
      <c r="R91" s="243">
        <f t="shared" si="9"/>
        <v>0</v>
      </c>
      <c r="T91" s="217" t="s">
        <v>1804</v>
      </c>
    </row>
    <row r="92" spans="2:20" x14ac:dyDescent="0.3">
      <c r="B92" s="189">
        <v>16</v>
      </c>
      <c r="C92" t="s">
        <v>1885</v>
      </c>
      <c r="D92" s="275">
        <v>13724.31</v>
      </c>
      <c r="E92" s="275">
        <v>15964.47</v>
      </c>
      <c r="F92" s="275">
        <v>13064.77</v>
      </c>
      <c r="G92" s="275">
        <v>13580.01</v>
      </c>
      <c r="H92" s="275">
        <v>16157.25</v>
      </c>
      <c r="I92" s="275">
        <v>12618.43</v>
      </c>
      <c r="J92" s="275">
        <v>13021.67</v>
      </c>
      <c r="K92" s="275">
        <v>16363.75</v>
      </c>
      <c r="L92" s="275">
        <v>19247.77</v>
      </c>
      <c r="M92" s="275">
        <v>18252.400000000001</v>
      </c>
      <c r="N92" s="275">
        <v>13448.13</v>
      </c>
      <c r="O92" s="275">
        <v>11283.2</v>
      </c>
      <c r="P92" s="240"/>
      <c r="Q92" s="242">
        <f t="shared" si="8"/>
        <v>176726.16</v>
      </c>
      <c r="R92" s="243">
        <f t="shared" si="9"/>
        <v>171934.91999999998</v>
      </c>
      <c r="T92" s="217" t="s">
        <v>1806</v>
      </c>
    </row>
    <row r="93" spans="2:20" x14ac:dyDescent="0.3">
      <c r="B93" s="189">
        <v>14</v>
      </c>
      <c r="C93" t="s">
        <v>1886</v>
      </c>
      <c r="D93" s="275">
        <v>3166.14</v>
      </c>
      <c r="E93" s="275">
        <v>3421.52</v>
      </c>
      <c r="F93" s="275">
        <v>2871.16</v>
      </c>
      <c r="G93" s="275">
        <v>2499.62</v>
      </c>
      <c r="H93" s="275">
        <v>3358.02</v>
      </c>
      <c r="I93" s="275">
        <v>3096.68</v>
      </c>
      <c r="J93" s="275">
        <v>3437.2</v>
      </c>
      <c r="K93" s="275">
        <v>3049.54</v>
      </c>
      <c r="L93" s="275">
        <v>2864.99</v>
      </c>
      <c r="M93" s="275">
        <v>3154.13</v>
      </c>
      <c r="N93" s="275">
        <v>3036.56</v>
      </c>
      <c r="O93" s="275">
        <v>2685.6</v>
      </c>
      <c r="P93" s="240"/>
      <c r="Q93" s="242">
        <f t="shared" si="8"/>
        <v>36641.160000000003</v>
      </c>
      <c r="R93" s="243">
        <f t="shared" si="9"/>
        <v>35505.160000000003</v>
      </c>
      <c r="T93" s="217" t="s">
        <v>1808</v>
      </c>
    </row>
    <row r="94" spans="2:20" x14ac:dyDescent="0.3">
      <c r="B94" s="189">
        <v>14</v>
      </c>
      <c r="C94" t="s">
        <v>1887</v>
      </c>
      <c r="D94" s="275">
        <v>10218.01</v>
      </c>
      <c r="E94" s="275">
        <v>10792.59</v>
      </c>
      <c r="F94" s="275">
        <v>14078.22</v>
      </c>
      <c r="G94" s="275">
        <v>14720.4</v>
      </c>
      <c r="H94" s="275">
        <v>18398.82</v>
      </c>
      <c r="I94" s="275">
        <v>22255.759999999998</v>
      </c>
      <c r="J94" s="275">
        <v>19031.16</v>
      </c>
      <c r="K94" s="275">
        <v>10424.049999999999</v>
      </c>
      <c r="L94" s="275">
        <v>10728.02</v>
      </c>
      <c r="M94" s="275">
        <v>7870.69</v>
      </c>
      <c r="N94" s="275">
        <v>8106.62</v>
      </c>
      <c r="O94" s="275">
        <v>8346.94</v>
      </c>
      <c r="P94" s="240"/>
      <c r="Q94" s="242">
        <f t="shared" si="8"/>
        <v>154971.28</v>
      </c>
      <c r="R94" s="243">
        <f t="shared" si="9"/>
        <v>97297</v>
      </c>
      <c r="T94" s="217" t="s">
        <v>1810</v>
      </c>
    </row>
    <row r="95" spans="2:20" x14ac:dyDescent="0.3">
      <c r="B95" s="189">
        <v>16</v>
      </c>
      <c r="C95" t="s">
        <v>1888</v>
      </c>
      <c r="D95" s="275">
        <v>9393.11</v>
      </c>
      <c r="E95" s="275">
        <v>9646.69</v>
      </c>
      <c r="F95" s="275">
        <v>-2446.1799999999998</v>
      </c>
      <c r="G95" s="275">
        <v>-394.46</v>
      </c>
      <c r="H95" s="275">
        <v>-183.47</v>
      </c>
      <c r="I95" s="275">
        <v>217.43</v>
      </c>
      <c r="J95" s="275">
        <v>631.91</v>
      </c>
      <c r="K95" s="275">
        <v>1956.48</v>
      </c>
      <c r="L95" s="275">
        <v>1175.49</v>
      </c>
      <c r="M95" s="275">
        <v>3585.52</v>
      </c>
      <c r="N95" s="275">
        <v>4593.6099999999997</v>
      </c>
      <c r="O95" s="275">
        <v>2069.9699999999998</v>
      </c>
      <c r="P95" s="240"/>
      <c r="Q95" s="242">
        <f t="shared" si="8"/>
        <v>30246.100000000009</v>
      </c>
      <c r="R95" s="243">
        <f t="shared" si="9"/>
        <v>40996.399999999994</v>
      </c>
      <c r="T95" s="217" t="s">
        <v>1812</v>
      </c>
    </row>
    <row r="96" spans="2:20" x14ac:dyDescent="0.3">
      <c r="B96" s="189">
        <v>15</v>
      </c>
      <c r="C96" t="s">
        <v>1889</v>
      </c>
      <c r="D96" s="275">
        <v>20047.990000000002</v>
      </c>
      <c r="E96" s="275">
        <v>19508.43</v>
      </c>
      <c r="F96" s="275">
        <v>14481.87</v>
      </c>
      <c r="G96" s="275">
        <v>12216.21</v>
      </c>
      <c r="H96" s="275">
        <v>15242.75</v>
      </c>
      <c r="I96" s="275">
        <v>22890.62</v>
      </c>
      <c r="J96" s="275">
        <v>26353.3</v>
      </c>
      <c r="K96" s="275">
        <v>12330.13</v>
      </c>
      <c r="L96" s="275">
        <v>13481.21</v>
      </c>
      <c r="M96" s="275">
        <v>14635.06</v>
      </c>
      <c r="N96" s="275">
        <v>15314.47</v>
      </c>
      <c r="O96" s="275">
        <v>14565.26</v>
      </c>
      <c r="P96" s="240"/>
      <c r="Q96" s="242">
        <f t="shared" si="8"/>
        <v>201067.3</v>
      </c>
      <c r="R96" s="243">
        <f t="shared" si="9"/>
        <v>178059.16</v>
      </c>
      <c r="T96" s="217" t="s">
        <v>1813</v>
      </c>
    </row>
    <row r="97" spans="2:20" x14ac:dyDescent="0.3">
      <c r="B97" s="189">
        <v>16</v>
      </c>
      <c r="C97" t="s">
        <v>1890</v>
      </c>
      <c r="D97" s="275">
        <v>793.47</v>
      </c>
      <c r="E97" s="275">
        <v>973.7</v>
      </c>
      <c r="F97" s="275">
        <v>727.6</v>
      </c>
      <c r="G97" s="275">
        <v>727.6</v>
      </c>
      <c r="H97" s="275">
        <v>736.16</v>
      </c>
      <c r="I97" s="275">
        <v>222.36</v>
      </c>
      <c r="J97" s="275">
        <v>732.95</v>
      </c>
      <c r="K97" s="275">
        <v>732.95</v>
      </c>
      <c r="L97" s="275">
        <v>732.95</v>
      </c>
      <c r="M97" s="275">
        <v>797.5</v>
      </c>
      <c r="N97" s="275">
        <v>636.65</v>
      </c>
      <c r="O97" s="275">
        <v>620.6</v>
      </c>
      <c r="P97" s="240"/>
      <c r="Q97" s="242">
        <f t="shared" si="8"/>
        <v>8434.489999999998</v>
      </c>
      <c r="R97" s="243">
        <f t="shared" si="9"/>
        <v>8219</v>
      </c>
      <c r="T97" s="217" t="s">
        <v>1815</v>
      </c>
    </row>
    <row r="98" spans="2:20" x14ac:dyDescent="0.3">
      <c r="B98" s="189">
        <v>16</v>
      </c>
      <c r="C98" t="s">
        <v>1891</v>
      </c>
      <c r="D98" s="275">
        <v>3736.34</v>
      </c>
      <c r="E98" s="275">
        <v>3736.34</v>
      </c>
      <c r="F98" s="275">
        <v>3736.34</v>
      </c>
      <c r="G98" s="275">
        <v>3294.42</v>
      </c>
      <c r="H98" s="275">
        <v>16469.3</v>
      </c>
      <c r="I98" s="275">
        <v>-3208.25</v>
      </c>
      <c r="J98" s="275">
        <v>4193.99</v>
      </c>
      <c r="K98" s="275">
        <v>4193.99</v>
      </c>
      <c r="L98" s="275">
        <v>4193.99</v>
      </c>
      <c r="M98" s="275">
        <v>4193.3900000000003</v>
      </c>
      <c r="N98" s="275">
        <v>4194.59</v>
      </c>
      <c r="O98" s="275">
        <v>4193.99</v>
      </c>
      <c r="P98" s="240"/>
      <c r="Q98" s="242">
        <f t="shared" si="8"/>
        <v>52928.429999999986</v>
      </c>
      <c r="R98" s="243">
        <f t="shared" si="9"/>
        <v>50327.88</v>
      </c>
      <c r="T98" s="217" t="s">
        <v>1817</v>
      </c>
    </row>
    <row r="99" spans="2:20" x14ac:dyDescent="0.3">
      <c r="B99" s="189">
        <v>14</v>
      </c>
      <c r="C99" t="s">
        <v>1892</v>
      </c>
      <c r="D99" s="275">
        <v>4860.8500000000004</v>
      </c>
      <c r="E99" s="275">
        <v>5204.2700000000004</v>
      </c>
      <c r="F99" s="275">
        <v>4022.1</v>
      </c>
      <c r="G99" s="275">
        <v>4170.79</v>
      </c>
      <c r="H99" s="275">
        <v>4812.67</v>
      </c>
      <c r="I99" s="275">
        <v>8249.4699999999993</v>
      </c>
      <c r="J99" s="275">
        <v>5633.09</v>
      </c>
      <c r="K99" s="275">
        <v>7318.96</v>
      </c>
      <c r="L99" s="275">
        <v>5027.72</v>
      </c>
      <c r="M99" s="275">
        <v>3359.14</v>
      </c>
      <c r="N99" s="275">
        <v>4733.2</v>
      </c>
      <c r="O99" s="275">
        <v>5527.65</v>
      </c>
      <c r="P99" s="240"/>
      <c r="Q99" s="242">
        <f t="shared" si="8"/>
        <v>62919.91</v>
      </c>
      <c r="R99" s="243">
        <f t="shared" si="9"/>
        <v>54479.96</v>
      </c>
      <c r="T99" s="217" t="s">
        <v>1819</v>
      </c>
    </row>
    <row r="100" spans="2:20" x14ac:dyDescent="0.3">
      <c r="C100" s="683" t="s">
        <v>1893</v>
      </c>
      <c r="D100" s="275">
        <v>65940.22</v>
      </c>
      <c r="E100" s="275">
        <v>69248.009999999995</v>
      </c>
      <c r="F100" s="275">
        <v>50535.88</v>
      </c>
      <c r="G100" s="275">
        <v>50814.59</v>
      </c>
      <c r="H100" s="275">
        <v>74991.5</v>
      </c>
      <c r="I100" s="275">
        <v>66342.5</v>
      </c>
      <c r="J100" s="275">
        <v>73035.27</v>
      </c>
      <c r="K100" s="275">
        <v>56369.85</v>
      </c>
      <c r="L100" s="275">
        <v>57452.14</v>
      </c>
      <c r="M100" s="275">
        <v>55847.83</v>
      </c>
      <c r="N100" s="275">
        <v>54063.83</v>
      </c>
      <c r="O100" s="275">
        <v>49293.21</v>
      </c>
      <c r="P100" s="244"/>
      <c r="Q100" s="242">
        <f t="shared" si="8"/>
        <v>723934.82999999984</v>
      </c>
      <c r="R100" s="243">
        <f t="shared" si="9"/>
        <v>636819.48</v>
      </c>
      <c r="T100" s="217" t="s">
        <v>1821</v>
      </c>
    </row>
    <row r="101" spans="2:20" x14ac:dyDescent="0.3">
      <c r="C101"/>
      <c r="D101" s="275"/>
      <c r="E101" s="275"/>
      <c r="F101" s="275"/>
      <c r="G101" s="275"/>
      <c r="H101" s="275"/>
      <c r="I101" s="275"/>
      <c r="J101" s="275"/>
      <c r="K101" s="275"/>
      <c r="L101" s="275"/>
      <c r="M101" s="275"/>
      <c r="N101" s="275"/>
      <c r="O101" s="275"/>
      <c r="P101" s="245"/>
      <c r="Q101" s="242">
        <f t="shared" si="8"/>
        <v>0</v>
      </c>
      <c r="R101" s="243">
        <f t="shared" si="9"/>
        <v>0</v>
      </c>
      <c r="T101" s="217" t="s">
        <v>1823</v>
      </c>
    </row>
    <row r="102" spans="2:20" x14ac:dyDescent="0.3">
      <c r="C102" s="683" t="s">
        <v>1894</v>
      </c>
      <c r="D102" s="275"/>
      <c r="E102" s="275"/>
      <c r="F102" s="275"/>
      <c r="G102" s="275"/>
      <c r="H102" s="275"/>
      <c r="I102" s="275"/>
      <c r="J102" s="275"/>
      <c r="K102" s="275"/>
      <c r="L102" s="275"/>
      <c r="M102" s="275"/>
      <c r="N102" s="275"/>
      <c r="O102" s="275"/>
      <c r="P102" s="245"/>
      <c r="Q102" s="242">
        <f t="shared" si="8"/>
        <v>0</v>
      </c>
      <c r="R102" s="243">
        <f t="shared" si="9"/>
        <v>0</v>
      </c>
      <c r="T102" s="217" t="s">
        <v>1825</v>
      </c>
    </row>
    <row r="103" spans="2:20" x14ac:dyDescent="0.3">
      <c r="B103" s="189">
        <v>12</v>
      </c>
      <c r="C103" t="s">
        <v>1895</v>
      </c>
      <c r="D103" s="275">
        <v>0</v>
      </c>
      <c r="E103" s="275">
        <v>2800</v>
      </c>
      <c r="F103" s="275">
        <v>1200</v>
      </c>
      <c r="G103" s="275">
        <v>4900</v>
      </c>
      <c r="H103" s="275">
        <v>0</v>
      </c>
      <c r="I103" s="275">
        <v>3040.45</v>
      </c>
      <c r="J103" s="275">
        <v>4914.4799999999996</v>
      </c>
      <c r="K103" s="275">
        <v>1984.1</v>
      </c>
      <c r="L103" s="275">
        <v>294.94</v>
      </c>
      <c r="M103" s="275">
        <v>0</v>
      </c>
      <c r="N103" s="275">
        <v>0</v>
      </c>
      <c r="O103" s="275">
        <v>2165</v>
      </c>
      <c r="P103" s="240"/>
      <c r="Q103" s="242">
        <f t="shared" si="8"/>
        <v>21298.969999999998</v>
      </c>
      <c r="R103" s="243">
        <f t="shared" si="9"/>
        <v>8660</v>
      </c>
      <c r="T103" s="217" t="s">
        <v>1828</v>
      </c>
    </row>
    <row r="104" spans="2:20" ht="15" thickBot="1" x14ac:dyDescent="0.35">
      <c r="B104" s="189">
        <v>12</v>
      </c>
      <c r="C104" s="146" t="s">
        <v>1896</v>
      </c>
      <c r="D104" s="275">
        <v>2527.25</v>
      </c>
      <c r="E104" s="275">
        <v>4460</v>
      </c>
      <c r="F104" s="275">
        <v>3220</v>
      </c>
      <c r="G104" s="275">
        <v>9160</v>
      </c>
      <c r="H104" s="275">
        <v>6290</v>
      </c>
      <c r="I104" s="275">
        <v>6070</v>
      </c>
      <c r="J104" s="275">
        <v>8850</v>
      </c>
      <c r="K104" s="275">
        <v>4550</v>
      </c>
      <c r="L104" s="275">
        <v>6370</v>
      </c>
      <c r="M104" s="275">
        <v>5655</v>
      </c>
      <c r="N104" s="275">
        <v>2595</v>
      </c>
      <c r="O104" s="275">
        <v>5990</v>
      </c>
      <c r="P104" s="240"/>
      <c r="Q104" s="242">
        <f t="shared" si="8"/>
        <v>65737.25</v>
      </c>
      <c r="R104" s="243">
        <f t="shared" si="9"/>
        <v>56960</v>
      </c>
      <c r="T104" s="220" t="s">
        <v>1831</v>
      </c>
    </row>
    <row r="105" spans="2:20" x14ac:dyDescent="0.3">
      <c r="B105" s="189">
        <v>12</v>
      </c>
      <c r="C105" t="s">
        <v>1897</v>
      </c>
      <c r="D105" s="275">
        <v>11156.85</v>
      </c>
      <c r="E105" s="275">
        <v>14797.01</v>
      </c>
      <c r="F105" s="275">
        <v>15174.29</v>
      </c>
      <c r="G105" s="275">
        <v>19533.439999999999</v>
      </c>
      <c r="H105" s="275">
        <v>11463.96</v>
      </c>
      <c r="I105" s="275">
        <v>30582.93</v>
      </c>
      <c r="J105" s="275">
        <v>8707.25</v>
      </c>
      <c r="K105" s="275">
        <v>7750</v>
      </c>
      <c r="L105" s="275">
        <v>15882.37</v>
      </c>
      <c r="M105" s="275">
        <v>19999.78</v>
      </c>
      <c r="N105" s="275">
        <v>9400.1200000000008</v>
      </c>
      <c r="O105" s="275">
        <v>18907.13</v>
      </c>
      <c r="P105" s="240"/>
      <c r="Q105" s="242">
        <f t="shared" si="8"/>
        <v>183355.12999999998</v>
      </c>
      <c r="R105" s="243">
        <f t="shared" si="9"/>
        <v>193228.12</v>
      </c>
      <c r="T105" s="213" t="s">
        <v>1783</v>
      </c>
    </row>
    <row r="106" spans="2:20" x14ac:dyDescent="0.3">
      <c r="B106" s="189">
        <v>12</v>
      </c>
      <c r="C106" t="s">
        <v>1898</v>
      </c>
      <c r="D106" s="275">
        <v>650.41999999999996</v>
      </c>
      <c r="E106" s="275">
        <v>1180.95</v>
      </c>
      <c r="F106" s="275">
        <v>853.2</v>
      </c>
      <c r="G106" s="275">
        <v>2220</v>
      </c>
      <c r="H106" s="275">
        <v>750</v>
      </c>
      <c r="I106" s="275">
        <v>735.44</v>
      </c>
      <c r="J106" s="275">
        <v>940.87</v>
      </c>
      <c r="K106" s="275">
        <v>35</v>
      </c>
      <c r="L106" s="275">
        <v>525</v>
      </c>
      <c r="M106" s="275">
        <v>592.65</v>
      </c>
      <c r="N106" s="275">
        <v>1681.84</v>
      </c>
      <c r="O106" s="275">
        <v>550</v>
      </c>
      <c r="P106" s="240"/>
      <c r="Q106" s="242">
        <f t="shared" si="8"/>
        <v>10715.37</v>
      </c>
      <c r="R106" s="243">
        <f t="shared" si="9"/>
        <v>11297.96</v>
      </c>
      <c r="T106" s="214" t="s">
        <v>1786</v>
      </c>
    </row>
    <row r="107" spans="2:20" x14ac:dyDescent="0.3">
      <c r="C107" s="683" t="s">
        <v>1899</v>
      </c>
      <c r="D107" s="275">
        <v>14334.52</v>
      </c>
      <c r="E107" s="275">
        <v>23237.96</v>
      </c>
      <c r="F107" s="275">
        <v>20447.490000000002</v>
      </c>
      <c r="G107" s="275">
        <v>35813.440000000002</v>
      </c>
      <c r="H107" s="275">
        <v>18503.96</v>
      </c>
      <c r="I107" s="275">
        <v>40428.82</v>
      </c>
      <c r="J107" s="275">
        <v>23412.6</v>
      </c>
      <c r="K107" s="275">
        <v>14319.1</v>
      </c>
      <c r="L107" s="275">
        <v>23072.31</v>
      </c>
      <c r="M107" s="275">
        <v>26247.43</v>
      </c>
      <c r="N107" s="275">
        <v>13676.96</v>
      </c>
      <c r="O107" s="275">
        <v>27612.13</v>
      </c>
      <c r="P107" s="240"/>
      <c r="Q107" s="242">
        <f t="shared" si="8"/>
        <v>281106.71999999997</v>
      </c>
      <c r="R107" s="243">
        <f t="shared" si="9"/>
        <v>270146.08</v>
      </c>
      <c r="T107" s="214" t="s">
        <v>1787</v>
      </c>
    </row>
    <row r="108" spans="2:20" x14ac:dyDescent="0.3">
      <c r="C108"/>
      <c r="D108" s="275"/>
      <c r="E108" s="275"/>
      <c r="F108" s="275"/>
      <c r="G108" s="275"/>
      <c r="H108" s="275"/>
      <c r="I108" s="275"/>
      <c r="J108" s="275"/>
      <c r="K108" s="275"/>
      <c r="L108" s="275"/>
      <c r="M108" s="275"/>
      <c r="N108" s="275"/>
      <c r="O108" s="275"/>
      <c r="P108" s="240"/>
      <c r="Q108" s="242">
        <f t="shared" si="8"/>
        <v>0</v>
      </c>
      <c r="R108" s="243">
        <f t="shared" si="9"/>
        <v>0</v>
      </c>
      <c r="T108" s="214" t="s">
        <v>1790</v>
      </c>
    </row>
    <row r="109" spans="2:20" x14ac:dyDescent="0.3">
      <c r="C109" s="683" t="s">
        <v>1900</v>
      </c>
      <c r="D109" s="275"/>
      <c r="E109" s="275"/>
      <c r="F109" s="275"/>
      <c r="G109" s="275"/>
      <c r="H109" s="275"/>
      <c r="I109" s="275"/>
      <c r="J109" s="275"/>
      <c r="K109" s="275"/>
      <c r="L109" s="275"/>
      <c r="M109" s="275"/>
      <c r="N109" s="275"/>
      <c r="O109" s="275"/>
      <c r="P109" s="240"/>
      <c r="Q109" s="242">
        <f t="shared" si="8"/>
        <v>0</v>
      </c>
      <c r="R109" s="243">
        <f t="shared" si="9"/>
        <v>0</v>
      </c>
      <c r="T109" s="214" t="s">
        <v>1792</v>
      </c>
    </row>
    <row r="110" spans="2:20" x14ac:dyDescent="0.3">
      <c r="B110" s="189">
        <v>13</v>
      </c>
      <c r="C110" t="s">
        <v>1901</v>
      </c>
      <c r="D110" s="275">
        <v>2262.88</v>
      </c>
      <c r="E110" s="275">
        <v>7830.99</v>
      </c>
      <c r="F110" s="275">
        <v>2915.43</v>
      </c>
      <c r="G110" s="275">
        <v>2290.4299999999998</v>
      </c>
      <c r="H110" s="275">
        <v>5064.84</v>
      </c>
      <c r="I110" s="275">
        <v>13859.59</v>
      </c>
      <c r="J110" s="275">
        <v>8469.59</v>
      </c>
      <c r="K110" s="275">
        <v>891.09</v>
      </c>
      <c r="L110" s="275">
        <v>420.42</v>
      </c>
      <c r="M110" s="275">
        <v>945.13</v>
      </c>
      <c r="N110" s="275">
        <v>301.5</v>
      </c>
      <c r="O110" s="275">
        <v>505.81</v>
      </c>
      <c r="P110" s="240"/>
      <c r="Q110" s="242">
        <f t="shared" si="8"/>
        <v>45757.69999999999</v>
      </c>
      <c r="R110" s="243">
        <f t="shared" si="9"/>
        <v>7009.76</v>
      </c>
      <c r="T110" s="214" t="s">
        <v>1794</v>
      </c>
    </row>
    <row r="111" spans="2:20" x14ac:dyDescent="0.3">
      <c r="B111" s="189">
        <v>13</v>
      </c>
      <c r="C111" t="s">
        <v>1902</v>
      </c>
      <c r="D111" s="275">
        <v>1376.87</v>
      </c>
      <c r="E111" s="275">
        <v>5248.18</v>
      </c>
      <c r="F111" s="275">
        <v>0</v>
      </c>
      <c r="G111" s="275">
        <v>1570</v>
      </c>
      <c r="H111" s="275">
        <v>3173.3</v>
      </c>
      <c r="I111" s="275">
        <v>-4743.3</v>
      </c>
      <c r="J111" s="275">
        <v>5269.65</v>
      </c>
      <c r="K111" s="275">
        <v>3113.53</v>
      </c>
      <c r="L111" s="275">
        <v>785</v>
      </c>
      <c r="M111" s="275">
        <v>2301.5700000000002</v>
      </c>
      <c r="N111" s="275">
        <v>-70.39</v>
      </c>
      <c r="O111" s="275">
        <v>-1369.18</v>
      </c>
      <c r="P111" s="240"/>
      <c r="Q111" s="242">
        <f t="shared" si="8"/>
        <v>16655.23</v>
      </c>
      <c r="R111" s="243">
        <f t="shared" si="9"/>
        <v>3448.0000000000009</v>
      </c>
      <c r="T111" s="214" t="s">
        <v>1797</v>
      </c>
    </row>
    <row r="112" spans="2:20" x14ac:dyDescent="0.3">
      <c r="B112" s="189">
        <v>13</v>
      </c>
      <c r="C112" t="s">
        <v>1903</v>
      </c>
      <c r="D112" s="275">
        <v>0</v>
      </c>
      <c r="E112" s="275">
        <v>22395.26</v>
      </c>
      <c r="F112" s="275">
        <v>1934.99</v>
      </c>
      <c r="G112" s="275">
        <v>0</v>
      </c>
      <c r="H112" s="275">
        <v>21992</v>
      </c>
      <c r="I112" s="275">
        <v>-21053.56</v>
      </c>
      <c r="J112" s="275">
        <v>0</v>
      </c>
      <c r="K112" s="275">
        <v>43984</v>
      </c>
      <c r="L112" s="275">
        <v>0</v>
      </c>
      <c r="M112" s="275">
        <v>7800</v>
      </c>
      <c r="N112" s="275">
        <v>21988</v>
      </c>
      <c r="O112" s="275">
        <v>-2</v>
      </c>
      <c r="P112" s="240"/>
      <c r="Q112" s="242">
        <f t="shared" si="8"/>
        <v>99038.69</v>
      </c>
      <c r="R112" s="243">
        <f t="shared" si="9"/>
        <v>119144</v>
      </c>
      <c r="T112" s="214" t="s">
        <v>1798</v>
      </c>
    </row>
    <row r="113" spans="2:20" x14ac:dyDescent="0.3">
      <c r="B113" s="189">
        <v>13</v>
      </c>
      <c r="C113" s="146" t="s">
        <v>1904</v>
      </c>
      <c r="D113" s="275">
        <v>1161.8699999999999</v>
      </c>
      <c r="E113" s="275">
        <v>-709.29</v>
      </c>
      <c r="F113" s="275">
        <v>1240.99</v>
      </c>
      <c r="G113" s="275">
        <v>1284.97</v>
      </c>
      <c r="H113" s="275">
        <v>0</v>
      </c>
      <c r="I113" s="275">
        <v>0</v>
      </c>
      <c r="J113" s="275">
        <v>313.74</v>
      </c>
      <c r="K113" s="275">
        <v>243.57</v>
      </c>
      <c r="L113" s="275">
        <v>662.63</v>
      </c>
      <c r="M113" s="275">
        <v>0</v>
      </c>
      <c r="N113" s="275">
        <v>656.07</v>
      </c>
      <c r="O113" s="275">
        <v>190.91</v>
      </c>
      <c r="P113" s="240"/>
      <c r="Q113" s="242">
        <f t="shared" si="8"/>
        <v>5045.4599999999991</v>
      </c>
      <c r="R113" s="243">
        <f t="shared" si="9"/>
        <v>3387.92</v>
      </c>
      <c r="T113" s="214" t="s">
        <v>1800</v>
      </c>
    </row>
    <row r="114" spans="2:20" x14ac:dyDescent="0.3">
      <c r="B114" s="189">
        <v>13</v>
      </c>
      <c r="C114" t="s">
        <v>1905</v>
      </c>
      <c r="D114" s="275">
        <v>11200</v>
      </c>
      <c r="E114" s="275">
        <v>12223.25</v>
      </c>
      <c r="F114" s="275">
        <v>11600</v>
      </c>
      <c r="G114" s="275">
        <v>11600</v>
      </c>
      <c r="H114" s="275">
        <v>13350</v>
      </c>
      <c r="I114" s="275">
        <v>12500</v>
      </c>
      <c r="J114" s="275">
        <v>12600</v>
      </c>
      <c r="K114" s="275">
        <v>11600</v>
      </c>
      <c r="L114" s="275">
        <v>12100</v>
      </c>
      <c r="M114" s="275">
        <v>11600</v>
      </c>
      <c r="N114" s="275">
        <v>12600</v>
      </c>
      <c r="O114" s="275">
        <v>11600</v>
      </c>
      <c r="P114" s="240"/>
      <c r="Q114" s="242">
        <f t="shared" si="8"/>
        <v>144573.25</v>
      </c>
      <c r="R114" s="243">
        <f t="shared" si="9"/>
        <v>143200</v>
      </c>
      <c r="T114" s="214" t="s">
        <v>1802</v>
      </c>
    </row>
    <row r="115" spans="2:20" x14ac:dyDescent="0.3">
      <c r="B115" s="189">
        <v>13</v>
      </c>
      <c r="C115" t="s">
        <v>1906</v>
      </c>
      <c r="D115" s="275">
        <v>2857</v>
      </c>
      <c r="E115" s="275">
        <v>2670</v>
      </c>
      <c r="F115" s="275">
        <v>2670</v>
      </c>
      <c r="G115" s="275">
        <v>2670</v>
      </c>
      <c r="H115" s="275">
        <v>2670</v>
      </c>
      <c r="I115" s="275">
        <v>2542.5</v>
      </c>
      <c r="J115" s="275">
        <v>3432.5</v>
      </c>
      <c r="K115" s="275">
        <v>2585</v>
      </c>
      <c r="L115" s="275">
        <v>4375</v>
      </c>
      <c r="M115" s="275">
        <v>2585</v>
      </c>
      <c r="N115" s="275">
        <v>3786.55</v>
      </c>
      <c r="O115" s="275">
        <v>2627.5</v>
      </c>
      <c r="P115" s="244"/>
      <c r="Q115" s="242">
        <f t="shared" si="8"/>
        <v>35471.050000000003</v>
      </c>
      <c r="R115" s="243">
        <f t="shared" si="9"/>
        <v>35996.199999999997</v>
      </c>
      <c r="T115" s="217" t="s">
        <v>1804</v>
      </c>
    </row>
    <row r="116" spans="2:20" x14ac:dyDescent="0.3">
      <c r="B116" s="189">
        <v>13</v>
      </c>
      <c r="C116" t="s">
        <v>1907</v>
      </c>
      <c r="D116" s="275">
        <v>1740.4</v>
      </c>
      <c r="E116" s="275">
        <v>991.2</v>
      </c>
      <c r="F116" s="275">
        <v>991.2</v>
      </c>
      <c r="G116" s="275">
        <v>1042</v>
      </c>
      <c r="H116" s="275">
        <v>991.2</v>
      </c>
      <c r="I116" s="275">
        <v>1066.2</v>
      </c>
      <c r="J116" s="275">
        <v>590.08000000000004</v>
      </c>
      <c r="K116" s="275">
        <v>940.4</v>
      </c>
      <c r="L116" s="275">
        <v>1042</v>
      </c>
      <c r="M116" s="275">
        <v>991.2</v>
      </c>
      <c r="N116" s="275">
        <v>1090.4000000000001</v>
      </c>
      <c r="O116" s="275">
        <v>1066.2</v>
      </c>
      <c r="P116" s="245"/>
      <c r="Q116" s="242">
        <f t="shared" si="8"/>
        <v>12542.480000000001</v>
      </c>
      <c r="R116" s="243">
        <f t="shared" si="9"/>
        <v>12591.2</v>
      </c>
      <c r="T116" s="217" t="s">
        <v>1806</v>
      </c>
    </row>
    <row r="117" spans="2:20" x14ac:dyDescent="0.3">
      <c r="C117" s="683" t="s">
        <v>1908</v>
      </c>
      <c r="D117" s="282">
        <v>20599.02</v>
      </c>
      <c r="E117" s="282">
        <v>50649.59</v>
      </c>
      <c r="F117" s="282">
        <v>21352.61</v>
      </c>
      <c r="G117" s="282">
        <v>20457.400000000001</v>
      </c>
      <c r="H117" s="282">
        <v>47241.34</v>
      </c>
      <c r="I117" s="282">
        <v>4171.43</v>
      </c>
      <c r="J117" s="282">
        <v>30675.56</v>
      </c>
      <c r="K117" s="282">
        <v>63357.59</v>
      </c>
      <c r="L117" s="282">
        <v>19385.05</v>
      </c>
      <c r="M117" s="282">
        <v>26222.9</v>
      </c>
      <c r="N117" s="282">
        <v>40352.129999999997</v>
      </c>
      <c r="O117" s="282">
        <v>14619.24</v>
      </c>
      <c r="P117" s="786"/>
      <c r="Q117" s="283">
        <f t="shared" si="8"/>
        <v>359083.86</v>
      </c>
      <c r="R117" s="284">
        <f t="shared" si="9"/>
        <v>324777.08</v>
      </c>
      <c r="T117" s="217" t="s">
        <v>1808</v>
      </c>
    </row>
    <row r="118" spans="2:20" x14ac:dyDescent="0.3">
      <c r="C118"/>
      <c r="D118" s="275"/>
      <c r="E118" s="275"/>
      <c r="F118" s="275"/>
      <c r="G118" s="275"/>
      <c r="H118" s="275"/>
      <c r="I118" s="275"/>
      <c r="J118" s="275"/>
      <c r="K118" s="275"/>
      <c r="L118" s="275"/>
      <c r="M118" s="275"/>
      <c r="N118" s="275"/>
      <c r="O118" s="275"/>
      <c r="P118" s="240"/>
      <c r="Q118" s="242">
        <f t="shared" si="8"/>
        <v>0</v>
      </c>
      <c r="R118" s="243">
        <f t="shared" si="9"/>
        <v>0</v>
      </c>
      <c r="T118" s="217" t="s">
        <v>1810</v>
      </c>
    </row>
    <row r="119" spans="2:20" x14ac:dyDescent="0.3">
      <c r="C119" s="683" t="s">
        <v>1909</v>
      </c>
      <c r="D119" s="275"/>
      <c r="E119" s="275"/>
      <c r="F119" s="275"/>
      <c r="G119" s="275"/>
      <c r="H119" s="275"/>
      <c r="I119" s="275"/>
      <c r="J119" s="275"/>
      <c r="K119" s="275"/>
      <c r="L119" s="275"/>
      <c r="M119" s="275"/>
      <c r="N119" s="275"/>
      <c r="O119" s="275"/>
      <c r="P119" s="240"/>
      <c r="Q119" s="242">
        <f t="shared" si="8"/>
        <v>0</v>
      </c>
      <c r="R119" s="243">
        <f t="shared" si="9"/>
        <v>0</v>
      </c>
      <c r="T119" s="217" t="s">
        <v>1812</v>
      </c>
    </row>
    <row r="120" spans="2:20" x14ac:dyDescent="0.3">
      <c r="C120" t="s">
        <v>1910</v>
      </c>
      <c r="D120" s="275">
        <v>0</v>
      </c>
      <c r="E120" s="275">
        <v>2748.57</v>
      </c>
      <c r="F120" s="275">
        <v>7469.25</v>
      </c>
      <c r="G120" s="275">
        <v>1297.1400000000001</v>
      </c>
      <c r="H120" s="275">
        <v>2163.7199999999998</v>
      </c>
      <c r="I120" s="275">
        <v>0</v>
      </c>
      <c r="J120" s="275">
        <v>4251.92</v>
      </c>
      <c r="K120" s="275">
        <v>5337.42</v>
      </c>
      <c r="L120" s="275">
        <v>1568.8</v>
      </c>
      <c r="M120" s="275">
        <v>2098.1999999999998</v>
      </c>
      <c r="N120" s="275">
        <v>1611.91</v>
      </c>
      <c r="O120" s="275">
        <v>16.71</v>
      </c>
      <c r="P120" s="240"/>
      <c r="Q120" s="242">
        <f t="shared" si="8"/>
        <v>28563.639999999996</v>
      </c>
      <c r="R120" s="243">
        <f t="shared" si="9"/>
        <v>14907.279999999999</v>
      </c>
      <c r="T120" s="217" t="s">
        <v>1813</v>
      </c>
    </row>
    <row r="121" spans="2:20" x14ac:dyDescent="0.3">
      <c r="C121" t="s">
        <v>1911</v>
      </c>
      <c r="D121" s="275">
        <v>1963.95</v>
      </c>
      <c r="E121" s="275">
        <v>1352.48</v>
      </c>
      <c r="F121" s="275">
        <v>1645.36</v>
      </c>
      <c r="G121" s="275">
        <v>1529.91</v>
      </c>
      <c r="H121" s="275">
        <v>4030.97</v>
      </c>
      <c r="I121" s="275">
        <v>1046.42</v>
      </c>
      <c r="J121" s="275">
        <v>2640.87</v>
      </c>
      <c r="K121" s="275">
        <v>2436.71</v>
      </c>
      <c r="L121" s="275">
        <v>2572.23</v>
      </c>
      <c r="M121" s="275">
        <v>4144.72</v>
      </c>
      <c r="N121" s="275">
        <v>-698.5</v>
      </c>
      <c r="O121" s="275">
        <v>1812.64</v>
      </c>
      <c r="P121" s="240"/>
      <c r="Q121" s="242">
        <f t="shared" si="8"/>
        <v>24477.759999999998</v>
      </c>
      <c r="R121" s="243">
        <f t="shared" si="9"/>
        <v>21035.440000000002</v>
      </c>
      <c r="T121" s="217" t="s">
        <v>1815</v>
      </c>
    </row>
    <row r="122" spans="2:20" x14ac:dyDescent="0.3">
      <c r="C122" t="s">
        <v>1912</v>
      </c>
      <c r="D122" s="275">
        <v>580.66</v>
      </c>
      <c r="E122" s="275">
        <v>500.16</v>
      </c>
      <c r="F122" s="275">
        <v>151.11000000000001</v>
      </c>
      <c r="G122" s="275">
        <v>626.77</v>
      </c>
      <c r="H122" s="275">
        <v>247.41</v>
      </c>
      <c r="I122" s="275">
        <v>171.13</v>
      </c>
      <c r="J122" s="275">
        <v>799.42</v>
      </c>
      <c r="K122" s="275">
        <v>752.14</v>
      </c>
      <c r="L122" s="275">
        <v>0</v>
      </c>
      <c r="M122" s="275">
        <v>13.04</v>
      </c>
      <c r="N122" s="275">
        <v>-205.92</v>
      </c>
      <c r="O122" s="275">
        <v>342.64</v>
      </c>
      <c r="P122" s="240"/>
      <c r="Q122" s="242">
        <f t="shared" si="8"/>
        <v>3978.5599999999995</v>
      </c>
      <c r="R122" s="243">
        <f t="shared" si="9"/>
        <v>599.04</v>
      </c>
      <c r="T122" s="217" t="s">
        <v>1817</v>
      </c>
    </row>
    <row r="123" spans="2:20" x14ac:dyDescent="0.3">
      <c r="C123" t="s">
        <v>214</v>
      </c>
      <c r="D123" s="275">
        <v>1455.37</v>
      </c>
      <c r="E123" s="275">
        <v>602.61</v>
      </c>
      <c r="F123" s="275">
        <v>1247.75</v>
      </c>
      <c r="G123" s="275">
        <v>508.05</v>
      </c>
      <c r="H123" s="275">
        <v>434.29</v>
      </c>
      <c r="I123" s="275">
        <v>1178.69</v>
      </c>
      <c r="J123" s="275">
        <v>2822.92</v>
      </c>
      <c r="K123" s="275">
        <v>1440.99</v>
      </c>
      <c r="L123" s="275">
        <v>853.07</v>
      </c>
      <c r="M123" s="275">
        <v>3577.57</v>
      </c>
      <c r="N123" s="275">
        <v>946.07</v>
      </c>
      <c r="O123" s="275">
        <v>4203.3999999999996</v>
      </c>
      <c r="P123" s="240"/>
      <c r="Q123" s="242">
        <f t="shared" si="8"/>
        <v>19270.78</v>
      </c>
      <c r="R123" s="243">
        <f t="shared" si="9"/>
        <v>34908.160000000003</v>
      </c>
      <c r="T123" s="217" t="s">
        <v>1819</v>
      </c>
    </row>
    <row r="124" spans="2:20" x14ac:dyDescent="0.3">
      <c r="C124" t="s">
        <v>1913</v>
      </c>
      <c r="D124" s="275">
        <v>1516.46</v>
      </c>
      <c r="E124" s="275">
        <v>656.22</v>
      </c>
      <c r="F124" s="275">
        <v>3043.98</v>
      </c>
      <c r="G124" s="275">
        <v>260.95</v>
      </c>
      <c r="H124" s="275">
        <v>1914.6</v>
      </c>
      <c r="I124" s="275">
        <v>2845.49</v>
      </c>
      <c r="J124" s="275">
        <v>3310.23</v>
      </c>
      <c r="K124" s="275">
        <v>1563.48</v>
      </c>
      <c r="L124" s="275">
        <v>1149.3</v>
      </c>
      <c r="M124" s="275">
        <v>2299.2399999999998</v>
      </c>
      <c r="N124" s="275">
        <v>2323.62</v>
      </c>
      <c r="O124" s="275">
        <v>7054.35</v>
      </c>
      <c r="P124" s="244"/>
      <c r="Q124" s="242">
        <f t="shared" si="8"/>
        <v>27937.919999999998</v>
      </c>
      <c r="R124" s="243">
        <f t="shared" si="9"/>
        <v>46708.84</v>
      </c>
      <c r="T124" s="217" t="s">
        <v>1821</v>
      </c>
    </row>
    <row r="125" spans="2:20" x14ac:dyDescent="0.3">
      <c r="C125" t="s">
        <v>1914</v>
      </c>
      <c r="D125" s="275">
        <v>7403.07</v>
      </c>
      <c r="E125" s="275">
        <v>3956.04</v>
      </c>
      <c r="F125" s="275">
        <v>1689.47</v>
      </c>
      <c r="G125" s="275">
        <v>2401.5700000000002</v>
      </c>
      <c r="H125" s="275">
        <v>2573.11</v>
      </c>
      <c r="I125" s="275">
        <v>1978.18</v>
      </c>
      <c r="J125" s="275">
        <v>8666.92</v>
      </c>
      <c r="K125" s="275">
        <v>3949.92</v>
      </c>
      <c r="L125" s="275">
        <v>1835.42</v>
      </c>
      <c r="M125" s="275">
        <v>8418.5499999999993</v>
      </c>
      <c r="N125" s="275">
        <v>4268.41</v>
      </c>
      <c r="O125" s="275">
        <v>7386.25</v>
      </c>
      <c r="P125" s="245"/>
      <c r="Q125" s="242">
        <f t="shared" si="8"/>
        <v>54526.91</v>
      </c>
      <c r="R125" s="243">
        <f t="shared" si="9"/>
        <v>80292.84</v>
      </c>
      <c r="T125" s="217" t="s">
        <v>1823</v>
      </c>
    </row>
    <row r="126" spans="2:20" x14ac:dyDescent="0.3">
      <c r="C126" s="146" t="s">
        <v>1915</v>
      </c>
      <c r="D126" s="275">
        <v>2932.55</v>
      </c>
      <c r="E126" s="275">
        <v>1175.33</v>
      </c>
      <c r="F126" s="275">
        <v>3216.57</v>
      </c>
      <c r="G126" s="275">
        <v>1184.99</v>
      </c>
      <c r="H126" s="275">
        <v>4810.8500000000004</v>
      </c>
      <c r="I126" s="275">
        <v>2640.06</v>
      </c>
      <c r="J126" s="275">
        <v>3616.66</v>
      </c>
      <c r="K126" s="275">
        <v>2825.52</v>
      </c>
      <c r="L126" s="275">
        <v>662.28</v>
      </c>
      <c r="M126" s="275">
        <v>5034.37</v>
      </c>
      <c r="N126" s="275">
        <v>346.98</v>
      </c>
      <c r="O126" s="275">
        <v>0</v>
      </c>
      <c r="P126" s="245"/>
      <c r="Q126" s="242">
        <f t="shared" si="8"/>
        <v>28446.16</v>
      </c>
      <c r="R126" s="243">
        <f t="shared" si="9"/>
        <v>21525.4</v>
      </c>
      <c r="T126" s="217" t="s">
        <v>1825</v>
      </c>
    </row>
    <row r="127" spans="2:20" x14ac:dyDescent="0.3">
      <c r="C127" t="s">
        <v>1916</v>
      </c>
      <c r="D127" s="275">
        <v>5321.92</v>
      </c>
      <c r="E127" s="275">
        <v>0</v>
      </c>
      <c r="F127" s="275">
        <v>1471.05</v>
      </c>
      <c r="G127" s="275">
        <v>912.19</v>
      </c>
      <c r="H127" s="275">
        <v>4591.6099999999997</v>
      </c>
      <c r="I127" s="275">
        <v>1406.91</v>
      </c>
      <c r="J127" s="275">
        <v>1406.91</v>
      </c>
      <c r="K127" s="275">
        <v>580.1</v>
      </c>
      <c r="L127" s="275">
        <v>2355.5100000000002</v>
      </c>
      <c r="M127" s="275">
        <v>4896.83</v>
      </c>
      <c r="N127" s="275">
        <v>4320.58</v>
      </c>
      <c r="O127" s="275">
        <v>315.2</v>
      </c>
      <c r="P127" s="240"/>
      <c r="Q127" s="242">
        <f t="shared" si="8"/>
        <v>27578.81</v>
      </c>
      <c r="R127" s="243">
        <f t="shared" si="9"/>
        <v>38130.44</v>
      </c>
      <c r="T127" s="217" t="s">
        <v>1828</v>
      </c>
    </row>
    <row r="128" spans="2:20" ht="15" thickBot="1" x14ac:dyDescent="0.35">
      <c r="C128" t="s">
        <v>1917</v>
      </c>
      <c r="D128" s="275">
        <v>839.4</v>
      </c>
      <c r="E128" s="275">
        <v>1387.99</v>
      </c>
      <c r="F128" s="275">
        <v>325.58</v>
      </c>
      <c r="G128" s="275">
        <v>267.01</v>
      </c>
      <c r="H128" s="275">
        <v>1185.54</v>
      </c>
      <c r="I128" s="275">
        <v>587.14</v>
      </c>
      <c r="J128" s="275">
        <v>1247.67</v>
      </c>
      <c r="K128" s="275">
        <v>461.73</v>
      </c>
      <c r="L128" s="275">
        <v>0</v>
      </c>
      <c r="M128" s="275">
        <v>78.599999999999994</v>
      </c>
      <c r="N128" s="275">
        <v>0</v>
      </c>
      <c r="O128" s="275">
        <v>922.03</v>
      </c>
      <c r="P128" s="240"/>
      <c r="Q128" s="242">
        <f t="shared" si="8"/>
        <v>7302.69</v>
      </c>
      <c r="R128" s="243">
        <f t="shared" si="9"/>
        <v>4002.52</v>
      </c>
      <c r="T128" s="220" t="s">
        <v>1831</v>
      </c>
    </row>
    <row r="129" spans="2:20" x14ac:dyDescent="0.3">
      <c r="C129" s="146" t="s">
        <v>1918</v>
      </c>
      <c r="D129" s="275">
        <v>0</v>
      </c>
      <c r="E129" s="275">
        <v>210</v>
      </c>
      <c r="F129" s="275">
        <v>0</v>
      </c>
      <c r="G129" s="275">
        <v>0</v>
      </c>
      <c r="H129" s="275">
        <v>-1400</v>
      </c>
      <c r="I129" s="275">
        <v>0</v>
      </c>
      <c r="J129" s="275">
        <v>0</v>
      </c>
      <c r="K129" s="275">
        <v>111.49</v>
      </c>
      <c r="L129" s="275">
        <v>539.47</v>
      </c>
      <c r="M129" s="275">
        <v>0</v>
      </c>
      <c r="N129" s="275">
        <v>0</v>
      </c>
      <c r="O129" s="275">
        <v>0</v>
      </c>
      <c r="P129" s="240"/>
      <c r="Q129" s="242">
        <f t="shared" si="8"/>
        <v>-539.04</v>
      </c>
      <c r="R129" s="243">
        <f t="shared" si="9"/>
        <v>0</v>
      </c>
      <c r="T129" s="213" t="s">
        <v>1783</v>
      </c>
    </row>
    <row r="130" spans="2:20" x14ac:dyDescent="0.3">
      <c r="C130" t="s">
        <v>1919</v>
      </c>
      <c r="D130" s="275">
        <v>367.56</v>
      </c>
      <c r="E130" s="275">
        <v>1971.8</v>
      </c>
      <c r="F130" s="275">
        <v>1421.34</v>
      </c>
      <c r="G130" s="275">
        <v>705.52</v>
      </c>
      <c r="H130" s="275">
        <v>2171.9699999999998</v>
      </c>
      <c r="I130" s="275">
        <v>-826.69</v>
      </c>
      <c r="J130" s="275">
        <v>1787.88</v>
      </c>
      <c r="K130" s="275">
        <v>1569.5</v>
      </c>
      <c r="L130" s="275">
        <v>1702.43</v>
      </c>
      <c r="M130" s="275">
        <v>2629.34</v>
      </c>
      <c r="N130" s="275">
        <v>195.12</v>
      </c>
      <c r="O130" s="275">
        <v>1265.18</v>
      </c>
      <c r="P130" s="240"/>
      <c r="Q130" s="242">
        <f t="shared" si="8"/>
        <v>14960.949999999999</v>
      </c>
      <c r="R130" s="243">
        <f t="shared" si="9"/>
        <v>16358.560000000001</v>
      </c>
      <c r="T130" s="214" t="s">
        <v>1786</v>
      </c>
    </row>
    <row r="131" spans="2:20" x14ac:dyDescent="0.3">
      <c r="C131" s="146" t="s">
        <v>1920</v>
      </c>
      <c r="D131" s="275">
        <v>0</v>
      </c>
      <c r="E131" s="275">
        <v>0</v>
      </c>
      <c r="F131" s="275">
        <v>0</v>
      </c>
      <c r="G131" s="275">
        <v>1250</v>
      </c>
      <c r="H131" s="275">
        <v>0</v>
      </c>
      <c r="I131" s="275">
        <v>0</v>
      </c>
      <c r="J131" s="275">
        <v>0</v>
      </c>
      <c r="K131" s="275">
        <v>0</v>
      </c>
      <c r="L131" s="275">
        <v>105.88</v>
      </c>
      <c r="M131" s="275">
        <v>71.94</v>
      </c>
      <c r="N131" s="275">
        <v>0</v>
      </c>
      <c r="O131" s="275">
        <v>176.79</v>
      </c>
      <c r="P131" s="244"/>
      <c r="Q131" s="242">
        <f t="shared" si="8"/>
        <v>1604.6100000000001</v>
      </c>
      <c r="R131" s="243">
        <f t="shared" si="9"/>
        <v>994.92</v>
      </c>
      <c r="T131" s="214" t="s">
        <v>1787</v>
      </c>
    </row>
    <row r="132" spans="2:20" x14ac:dyDescent="0.3">
      <c r="C132" t="s">
        <v>1921</v>
      </c>
      <c r="D132" s="275">
        <v>1614.1</v>
      </c>
      <c r="E132" s="275">
        <v>1005.99</v>
      </c>
      <c r="F132" s="275">
        <v>881.47</v>
      </c>
      <c r="G132" s="275">
        <v>987.23</v>
      </c>
      <c r="H132" s="275">
        <v>1603.65</v>
      </c>
      <c r="I132" s="275">
        <v>426.34</v>
      </c>
      <c r="J132" s="275">
        <v>927.19</v>
      </c>
      <c r="K132" s="275">
        <v>2340.75</v>
      </c>
      <c r="L132" s="275">
        <v>823.16</v>
      </c>
      <c r="M132" s="275">
        <v>3312.63</v>
      </c>
      <c r="N132" s="275">
        <v>1017.98</v>
      </c>
      <c r="O132" s="275">
        <v>3579.25</v>
      </c>
      <c r="P132" s="245"/>
      <c r="Q132" s="242">
        <f t="shared" si="8"/>
        <v>18519.740000000002</v>
      </c>
      <c r="R132" s="243">
        <f t="shared" si="9"/>
        <v>31639.440000000002</v>
      </c>
      <c r="T132" s="214" t="s">
        <v>1790</v>
      </c>
    </row>
    <row r="133" spans="2:20" x14ac:dyDescent="0.3">
      <c r="C133" t="s">
        <v>1922</v>
      </c>
      <c r="D133" s="275">
        <v>304.75</v>
      </c>
      <c r="E133" s="275">
        <v>1776.36</v>
      </c>
      <c r="F133" s="275">
        <v>781.47</v>
      </c>
      <c r="G133" s="275">
        <v>986.59</v>
      </c>
      <c r="H133" s="275">
        <v>613.66999999999996</v>
      </c>
      <c r="I133" s="275">
        <v>0</v>
      </c>
      <c r="J133" s="275">
        <v>1920.43</v>
      </c>
      <c r="K133" s="275">
        <v>65.55</v>
      </c>
      <c r="L133" s="275">
        <v>0</v>
      </c>
      <c r="M133" s="275">
        <v>0</v>
      </c>
      <c r="N133" s="275">
        <v>33.369999999999997</v>
      </c>
      <c r="O133" s="275">
        <v>256.5</v>
      </c>
      <c r="P133" s="245"/>
      <c r="Q133" s="242">
        <f t="shared" si="8"/>
        <v>6738.6900000000005</v>
      </c>
      <c r="R133" s="243">
        <f t="shared" si="9"/>
        <v>1159.48</v>
      </c>
      <c r="T133" s="214" t="s">
        <v>1792</v>
      </c>
    </row>
    <row r="134" spans="2:20" x14ac:dyDescent="0.3">
      <c r="C134" s="146" t="s">
        <v>1923</v>
      </c>
      <c r="D134" s="275">
        <v>0</v>
      </c>
      <c r="E134" s="275">
        <v>0</v>
      </c>
      <c r="F134" s="275">
        <v>0</v>
      </c>
      <c r="G134" s="275">
        <v>0</v>
      </c>
      <c r="H134" s="275">
        <v>0</v>
      </c>
      <c r="I134" s="275">
        <v>0</v>
      </c>
      <c r="J134" s="275">
        <v>0</v>
      </c>
      <c r="K134" s="275">
        <v>0</v>
      </c>
      <c r="L134" s="275">
        <v>0</v>
      </c>
      <c r="M134" s="275">
        <v>250</v>
      </c>
      <c r="N134" s="275">
        <v>0</v>
      </c>
      <c r="O134" s="275">
        <v>405.5</v>
      </c>
      <c r="P134" s="240"/>
      <c r="Q134" s="242">
        <f t="shared" si="8"/>
        <v>655.5</v>
      </c>
      <c r="R134" s="243">
        <f t="shared" si="9"/>
        <v>2622</v>
      </c>
      <c r="T134" s="214" t="s">
        <v>1794</v>
      </c>
    </row>
    <row r="135" spans="2:20" x14ac:dyDescent="0.3">
      <c r="C135" t="s">
        <v>1924</v>
      </c>
      <c r="D135" s="275">
        <v>1277.08</v>
      </c>
      <c r="E135" s="275">
        <v>562.29999999999995</v>
      </c>
      <c r="F135" s="275">
        <v>2041.58</v>
      </c>
      <c r="G135" s="275">
        <v>1463.44</v>
      </c>
      <c r="H135" s="275">
        <v>1377.64</v>
      </c>
      <c r="I135" s="275">
        <v>2402.09</v>
      </c>
      <c r="J135" s="275">
        <v>3985.93</v>
      </c>
      <c r="K135" s="275">
        <v>3416.45</v>
      </c>
      <c r="L135" s="275">
        <v>585.94000000000005</v>
      </c>
      <c r="M135" s="275">
        <v>1049.47</v>
      </c>
      <c r="N135" s="275">
        <v>833.07</v>
      </c>
      <c r="O135" s="275">
        <v>789.41</v>
      </c>
      <c r="P135" s="240"/>
      <c r="Q135" s="242">
        <f t="shared" si="8"/>
        <v>19784.400000000001</v>
      </c>
      <c r="R135" s="243">
        <f t="shared" si="9"/>
        <v>10687.8</v>
      </c>
      <c r="T135" s="214" t="s">
        <v>1797</v>
      </c>
    </row>
    <row r="136" spans="2:20" x14ac:dyDescent="0.3">
      <c r="C136" t="s">
        <v>1925</v>
      </c>
      <c r="D136" s="275">
        <v>47710.5</v>
      </c>
      <c r="E136" s="275">
        <v>45800</v>
      </c>
      <c r="F136" s="275">
        <v>45800</v>
      </c>
      <c r="G136" s="275">
        <v>44040</v>
      </c>
      <c r="H136" s="275">
        <v>53269.78</v>
      </c>
      <c r="I136" s="275">
        <v>49790</v>
      </c>
      <c r="J136" s="275">
        <v>49280</v>
      </c>
      <c r="K136" s="275">
        <v>48080</v>
      </c>
      <c r="L136" s="275">
        <v>48080</v>
      </c>
      <c r="M136" s="275">
        <v>49376</v>
      </c>
      <c r="N136" s="275">
        <v>50042</v>
      </c>
      <c r="O136" s="275">
        <v>50416</v>
      </c>
      <c r="P136" s="240"/>
      <c r="Q136" s="242">
        <f t="shared" si="8"/>
        <v>581684.28</v>
      </c>
      <c r="R136" s="243">
        <f t="shared" si="9"/>
        <v>599336</v>
      </c>
      <c r="T136" s="214" t="s">
        <v>1798</v>
      </c>
    </row>
    <row r="137" spans="2:20" x14ac:dyDescent="0.3">
      <c r="C137" t="s">
        <v>1926</v>
      </c>
      <c r="D137" s="275">
        <v>0</v>
      </c>
      <c r="E137" s="275">
        <v>0</v>
      </c>
      <c r="F137" s="275">
        <v>0</v>
      </c>
      <c r="G137" s="275">
        <v>0</v>
      </c>
      <c r="H137" s="275">
        <v>636.69000000000005</v>
      </c>
      <c r="I137" s="275">
        <v>0</v>
      </c>
      <c r="J137" s="275">
        <v>0</v>
      </c>
      <c r="K137" s="275">
        <v>0</v>
      </c>
      <c r="L137" s="275">
        <v>2080</v>
      </c>
      <c r="M137" s="275">
        <v>0</v>
      </c>
      <c r="N137" s="275">
        <v>0</v>
      </c>
      <c r="O137" s="275">
        <v>107.08</v>
      </c>
      <c r="P137" s="240"/>
      <c r="Q137" s="242">
        <f t="shared" ref="Q137:Q200" si="10">SUM(D137:O137)</f>
        <v>2823.77</v>
      </c>
      <c r="R137" s="243">
        <f t="shared" ref="R137:R200" si="11">SUM(M137:O137)*4</f>
        <v>428.32</v>
      </c>
      <c r="T137" s="214" t="s">
        <v>1800</v>
      </c>
    </row>
    <row r="138" spans="2:20" x14ac:dyDescent="0.3">
      <c r="C138" s="782" t="s">
        <v>1927</v>
      </c>
      <c r="D138" s="275">
        <v>73287.37</v>
      </c>
      <c r="E138" s="275">
        <v>63705.85</v>
      </c>
      <c r="F138" s="275">
        <v>71185.98</v>
      </c>
      <c r="G138" s="275">
        <v>58421.36</v>
      </c>
      <c r="H138" s="275">
        <v>80225.5</v>
      </c>
      <c r="I138" s="275">
        <v>63645.760000000002</v>
      </c>
      <c r="J138" s="275">
        <v>86664.95</v>
      </c>
      <c r="K138" s="275">
        <v>74931.75</v>
      </c>
      <c r="L138" s="275">
        <v>64913.49</v>
      </c>
      <c r="M138" s="275">
        <v>87250.5</v>
      </c>
      <c r="N138" s="275">
        <v>65034.69</v>
      </c>
      <c r="O138" s="275">
        <v>79048.929999999993</v>
      </c>
      <c r="P138" s="240"/>
      <c r="Q138" s="242">
        <f t="shared" si="10"/>
        <v>868316.12999999989</v>
      </c>
      <c r="R138" s="243">
        <f t="shared" si="11"/>
        <v>925336.48</v>
      </c>
      <c r="T138" s="214" t="s">
        <v>1802</v>
      </c>
    </row>
    <row r="139" spans="2:20" x14ac:dyDescent="0.3">
      <c r="B139" s="189">
        <v>11</v>
      </c>
      <c r="C139" s="822" t="s">
        <v>1928</v>
      </c>
      <c r="D139" s="823">
        <f t="shared" ref="D139:O139" si="12">D138-D59</f>
        <v>67690.759999999995</v>
      </c>
      <c r="E139" s="823">
        <f t="shared" si="12"/>
        <v>58109.24</v>
      </c>
      <c r="F139" s="823">
        <f t="shared" si="12"/>
        <v>65589.37</v>
      </c>
      <c r="G139" s="823">
        <f t="shared" si="12"/>
        <v>52824.75</v>
      </c>
      <c r="H139" s="823">
        <f t="shared" si="12"/>
        <v>74628.89</v>
      </c>
      <c r="I139" s="823">
        <f t="shared" si="12"/>
        <v>58049.15</v>
      </c>
      <c r="J139" s="823">
        <f t="shared" si="12"/>
        <v>81068.34</v>
      </c>
      <c r="K139" s="823">
        <f t="shared" si="12"/>
        <v>69335.14</v>
      </c>
      <c r="L139" s="823">
        <f t="shared" si="12"/>
        <v>59316.88</v>
      </c>
      <c r="M139" s="823">
        <f t="shared" si="12"/>
        <v>81653.89</v>
      </c>
      <c r="N139" s="823">
        <f t="shared" si="12"/>
        <v>59438.080000000002</v>
      </c>
      <c r="O139" s="823">
        <f t="shared" si="12"/>
        <v>73452.319999999992</v>
      </c>
      <c r="P139" s="240"/>
      <c r="Q139" s="242">
        <f t="shared" si="10"/>
        <v>801156.80999999994</v>
      </c>
      <c r="R139" s="243">
        <f t="shared" si="11"/>
        <v>858177.15999999992</v>
      </c>
      <c r="T139" s="217" t="s">
        <v>1804</v>
      </c>
    </row>
    <row r="140" spans="2:20" x14ac:dyDescent="0.3">
      <c r="C140" s="782" t="s">
        <v>1929</v>
      </c>
      <c r="D140" s="275"/>
      <c r="E140" s="275"/>
      <c r="F140" s="275"/>
      <c r="G140" s="275"/>
      <c r="H140" s="275"/>
      <c r="I140" s="275"/>
      <c r="J140" s="275"/>
      <c r="K140" s="275"/>
      <c r="L140" s="275"/>
      <c r="M140" s="275"/>
      <c r="N140" s="275"/>
      <c r="O140" s="275"/>
      <c r="P140" s="244"/>
      <c r="Q140" s="242">
        <f t="shared" si="10"/>
        <v>0</v>
      </c>
      <c r="R140" s="243">
        <f t="shared" si="11"/>
        <v>0</v>
      </c>
      <c r="T140" s="217" t="s">
        <v>1806</v>
      </c>
    </row>
    <row r="141" spans="2:20" x14ac:dyDescent="0.3">
      <c r="B141" s="189">
        <v>17</v>
      </c>
      <c r="C141" t="s">
        <v>1930</v>
      </c>
      <c r="D141" s="275">
        <v>140</v>
      </c>
      <c r="E141" s="275">
        <v>1170</v>
      </c>
      <c r="F141" s="275">
        <v>1698.31</v>
      </c>
      <c r="G141" s="275">
        <v>140</v>
      </c>
      <c r="H141" s="275">
        <v>140</v>
      </c>
      <c r="I141" s="275">
        <v>140</v>
      </c>
      <c r="J141" s="275">
        <v>367.77</v>
      </c>
      <c r="K141" s="275">
        <v>-150.52000000000001</v>
      </c>
      <c r="L141" s="275">
        <v>720.53</v>
      </c>
      <c r="M141" s="275">
        <v>1982.5</v>
      </c>
      <c r="N141" s="275">
        <v>140</v>
      </c>
      <c r="O141" s="275">
        <v>140</v>
      </c>
      <c r="P141" s="245"/>
      <c r="Q141" s="242">
        <f t="shared" si="10"/>
        <v>6628.59</v>
      </c>
      <c r="R141" s="243">
        <f t="shared" si="11"/>
        <v>9050</v>
      </c>
      <c r="T141" s="217" t="s">
        <v>1808</v>
      </c>
    </row>
    <row r="142" spans="2:20" x14ac:dyDescent="0.3">
      <c r="B142" s="189">
        <v>17</v>
      </c>
      <c r="C142" s="146" t="s">
        <v>1931</v>
      </c>
      <c r="D142" s="275">
        <v>2045.6</v>
      </c>
      <c r="E142" s="275">
        <v>2035.68</v>
      </c>
      <c r="F142" s="275">
        <v>1508.5</v>
      </c>
      <c r="G142" s="275">
        <v>-2772.5</v>
      </c>
      <c r="H142" s="275">
        <v>1942.65</v>
      </c>
      <c r="I142" s="275">
        <v>0</v>
      </c>
      <c r="J142" s="275">
        <v>7668.18</v>
      </c>
      <c r="K142" s="275">
        <v>3598.34</v>
      </c>
      <c r="L142" s="275">
        <v>765</v>
      </c>
      <c r="M142" s="275">
        <v>935</v>
      </c>
      <c r="N142" s="275">
        <v>425</v>
      </c>
      <c r="O142" s="275">
        <v>765</v>
      </c>
      <c r="P142" s="245"/>
      <c r="Q142" s="242">
        <f t="shared" si="10"/>
        <v>18916.45</v>
      </c>
      <c r="R142" s="243">
        <f t="shared" si="11"/>
        <v>8500</v>
      </c>
      <c r="T142" s="217" t="s">
        <v>1810</v>
      </c>
    </row>
    <row r="143" spans="2:20" x14ac:dyDescent="0.3">
      <c r="B143" s="189">
        <v>17</v>
      </c>
      <c r="C143" t="s">
        <v>1932</v>
      </c>
      <c r="D143" s="275">
        <v>157.6</v>
      </c>
      <c r="E143" s="275">
        <v>1580.69</v>
      </c>
      <c r="F143" s="275">
        <v>1082.22</v>
      </c>
      <c r="G143" s="275">
        <v>2620.9899999999998</v>
      </c>
      <c r="H143" s="275">
        <v>3260.69</v>
      </c>
      <c r="I143" s="275">
        <v>7587.24</v>
      </c>
      <c r="J143" s="275">
        <v>11232.61</v>
      </c>
      <c r="K143" s="275">
        <v>10360.18</v>
      </c>
      <c r="L143" s="275">
        <v>15339.23</v>
      </c>
      <c r="M143" s="275">
        <v>7723.5</v>
      </c>
      <c r="N143" s="275">
        <v>4320.99</v>
      </c>
      <c r="O143" s="275">
        <v>3129.46</v>
      </c>
      <c r="P143" s="240"/>
      <c r="Q143" s="242">
        <f t="shared" si="10"/>
        <v>68395.399999999994</v>
      </c>
      <c r="R143" s="243">
        <f t="shared" si="11"/>
        <v>60695.8</v>
      </c>
      <c r="T143" s="217" t="s">
        <v>1812</v>
      </c>
    </row>
    <row r="144" spans="2:20" x14ac:dyDescent="0.3">
      <c r="B144" s="189">
        <v>17</v>
      </c>
      <c r="C144" t="s">
        <v>1933</v>
      </c>
      <c r="D144" s="275">
        <v>0</v>
      </c>
      <c r="E144" s="275">
        <v>0</v>
      </c>
      <c r="F144" s="275">
        <v>0</v>
      </c>
      <c r="G144" s="275">
        <v>0</v>
      </c>
      <c r="H144" s="275">
        <v>897</v>
      </c>
      <c r="I144" s="275">
        <v>0</v>
      </c>
      <c r="J144" s="275">
        <v>0</v>
      </c>
      <c r="K144" s="275">
        <v>0</v>
      </c>
      <c r="L144" s="275">
        <v>0</v>
      </c>
      <c r="M144" s="275">
        <v>0</v>
      </c>
      <c r="N144" s="275">
        <v>0</v>
      </c>
      <c r="O144" s="275">
        <v>0</v>
      </c>
      <c r="P144" s="240"/>
      <c r="Q144" s="242">
        <f t="shared" si="10"/>
        <v>897</v>
      </c>
      <c r="R144" s="243">
        <f t="shared" si="11"/>
        <v>0</v>
      </c>
      <c r="T144" s="217" t="s">
        <v>1813</v>
      </c>
    </row>
    <row r="145" spans="2:20" x14ac:dyDescent="0.3">
      <c r="B145" s="189">
        <v>17</v>
      </c>
      <c r="C145" s="146" t="s">
        <v>1934</v>
      </c>
      <c r="D145" s="275">
        <v>539.67999999999995</v>
      </c>
      <c r="E145" s="275">
        <v>1492.4</v>
      </c>
      <c r="F145" s="275">
        <v>213.96</v>
      </c>
      <c r="G145" s="275">
        <v>423.96</v>
      </c>
      <c r="H145" s="275">
        <v>423.96</v>
      </c>
      <c r="I145" s="275">
        <v>-388.44</v>
      </c>
      <c r="J145" s="275">
        <v>268.8</v>
      </c>
      <c r="K145" s="275">
        <v>28.8</v>
      </c>
      <c r="L145" s="275">
        <v>715.85</v>
      </c>
      <c r="M145" s="275">
        <v>272.76</v>
      </c>
      <c r="N145" s="275">
        <v>174.98</v>
      </c>
      <c r="O145" s="275">
        <v>1430.16</v>
      </c>
      <c r="P145" s="240"/>
      <c r="Q145" s="242">
        <f t="shared" si="10"/>
        <v>5596.87</v>
      </c>
      <c r="R145" s="243">
        <f t="shared" si="11"/>
        <v>7511.6</v>
      </c>
      <c r="T145" s="217" t="s">
        <v>1815</v>
      </c>
    </row>
    <row r="146" spans="2:20" x14ac:dyDescent="0.3">
      <c r="B146" s="189">
        <v>17</v>
      </c>
      <c r="C146" t="s">
        <v>1935</v>
      </c>
      <c r="D146" s="275">
        <v>1543.15</v>
      </c>
      <c r="E146" s="275">
        <v>2873.23</v>
      </c>
      <c r="F146" s="275">
        <v>4729.43</v>
      </c>
      <c r="G146" s="275">
        <v>3787.47</v>
      </c>
      <c r="H146" s="275">
        <v>2480.59</v>
      </c>
      <c r="I146" s="275">
        <v>1991.35</v>
      </c>
      <c r="J146" s="275">
        <v>2401.4499999999998</v>
      </c>
      <c r="K146" s="275">
        <v>1993.51</v>
      </c>
      <c r="L146" s="275">
        <v>1635.32</v>
      </c>
      <c r="M146" s="275">
        <v>2092.64</v>
      </c>
      <c r="N146" s="275">
        <v>1123.3900000000001</v>
      </c>
      <c r="O146" s="275">
        <v>1892.96</v>
      </c>
      <c r="P146" s="240"/>
      <c r="Q146" s="242">
        <f t="shared" si="10"/>
        <v>28544.489999999998</v>
      </c>
      <c r="R146" s="243">
        <f t="shared" si="11"/>
        <v>20435.96</v>
      </c>
      <c r="T146" s="217" t="s">
        <v>1817</v>
      </c>
    </row>
    <row r="147" spans="2:20" x14ac:dyDescent="0.3">
      <c r="B147" s="189">
        <v>17</v>
      </c>
      <c r="C147" s="146" t="s">
        <v>1936</v>
      </c>
      <c r="D147" s="275">
        <v>10770.14</v>
      </c>
      <c r="E147" s="275">
        <v>11921.13</v>
      </c>
      <c r="F147" s="275">
        <v>13623.84</v>
      </c>
      <c r="G147" s="275">
        <v>16686.62</v>
      </c>
      <c r="H147" s="275">
        <v>12164.95</v>
      </c>
      <c r="I147" s="275">
        <v>19806.95</v>
      </c>
      <c r="J147" s="275">
        <v>14792.48</v>
      </c>
      <c r="K147" s="275">
        <v>12287.22</v>
      </c>
      <c r="L147" s="275">
        <v>12519.74</v>
      </c>
      <c r="M147" s="275">
        <v>18342.61</v>
      </c>
      <c r="N147" s="275">
        <v>11870.27</v>
      </c>
      <c r="O147" s="275">
        <v>14574.52</v>
      </c>
      <c r="P147" s="244"/>
      <c r="Q147" s="242">
        <f t="shared" si="10"/>
        <v>169360.46999999997</v>
      </c>
      <c r="R147" s="243">
        <f t="shared" si="11"/>
        <v>179149.6</v>
      </c>
      <c r="T147" s="217" t="s">
        <v>1819</v>
      </c>
    </row>
    <row r="148" spans="2:20" x14ac:dyDescent="0.3">
      <c r="C148" s="278" t="s">
        <v>1937</v>
      </c>
      <c r="D148" s="277">
        <v>15196.17</v>
      </c>
      <c r="E148" s="277">
        <v>21073.13</v>
      </c>
      <c r="F148" s="277">
        <v>22856.26</v>
      </c>
      <c r="G148" s="277">
        <v>20886.54</v>
      </c>
      <c r="H148" s="277">
        <v>21309.84</v>
      </c>
      <c r="I148" s="277">
        <v>29137.1</v>
      </c>
      <c r="J148" s="277">
        <v>36731.29</v>
      </c>
      <c r="K148" s="277">
        <v>28117.53</v>
      </c>
      <c r="L148" s="277">
        <v>31695.67</v>
      </c>
      <c r="M148" s="277">
        <v>31349.01</v>
      </c>
      <c r="N148" s="277">
        <v>18054.63</v>
      </c>
      <c r="O148" s="277">
        <v>21932.1</v>
      </c>
      <c r="P148" s="245"/>
      <c r="Q148" s="242">
        <f t="shared" si="10"/>
        <v>298339.27</v>
      </c>
      <c r="R148" s="243">
        <f t="shared" si="11"/>
        <v>285342.95999999996</v>
      </c>
      <c r="T148" s="217" t="s">
        <v>1821</v>
      </c>
    </row>
    <row r="149" spans="2:20" x14ac:dyDescent="0.3">
      <c r="C149" s="276"/>
      <c r="D149" s="277"/>
      <c r="E149" s="277"/>
      <c r="F149" s="277"/>
      <c r="G149" s="277"/>
      <c r="H149" s="277"/>
      <c r="I149" s="277"/>
      <c r="J149" s="277"/>
      <c r="K149" s="277"/>
      <c r="L149" s="277"/>
      <c r="M149" s="277"/>
      <c r="N149" s="277"/>
      <c r="O149" s="277"/>
      <c r="P149" s="244"/>
      <c r="Q149" s="242">
        <f t="shared" si="10"/>
        <v>0</v>
      </c>
      <c r="R149" s="243">
        <f t="shared" si="11"/>
        <v>0</v>
      </c>
      <c r="T149" s="217" t="s">
        <v>1823</v>
      </c>
    </row>
    <row r="150" spans="2:20" x14ac:dyDescent="0.3">
      <c r="C150" s="278" t="s">
        <v>386</v>
      </c>
      <c r="D150" s="277"/>
      <c r="E150" s="277"/>
      <c r="F150" s="277"/>
      <c r="G150" s="277"/>
      <c r="H150" s="277"/>
      <c r="I150" s="277"/>
      <c r="J150" s="277"/>
      <c r="K150" s="277"/>
      <c r="L150" s="277"/>
      <c r="M150" s="277"/>
      <c r="N150" s="277"/>
      <c r="O150" s="277"/>
      <c r="P150" s="245"/>
      <c r="Q150" s="242">
        <f t="shared" si="10"/>
        <v>0</v>
      </c>
      <c r="R150" s="243">
        <f t="shared" si="11"/>
        <v>0</v>
      </c>
      <c r="T150" s="217" t="s">
        <v>1825</v>
      </c>
    </row>
    <row r="151" spans="2:20" x14ac:dyDescent="0.3">
      <c r="B151" s="189">
        <v>22</v>
      </c>
      <c r="C151" s="276" t="s">
        <v>1938</v>
      </c>
      <c r="D151" s="277">
        <v>1533.23</v>
      </c>
      <c r="E151" s="277">
        <v>62.02</v>
      </c>
      <c r="F151" s="277">
        <v>450.28</v>
      </c>
      <c r="G151" s="277">
        <v>56.13</v>
      </c>
      <c r="H151" s="277">
        <v>916.89</v>
      </c>
      <c r="I151" s="277">
        <v>639.5</v>
      </c>
      <c r="J151" s="277">
        <v>167.38</v>
      </c>
      <c r="K151" s="277">
        <v>672.32</v>
      </c>
      <c r="L151" s="277">
        <v>1196.75</v>
      </c>
      <c r="M151" s="277">
        <v>51.84</v>
      </c>
      <c r="N151" s="277">
        <v>157.94999999999999</v>
      </c>
      <c r="O151" s="277">
        <v>1054.31</v>
      </c>
      <c r="P151" s="244"/>
      <c r="Q151" s="242">
        <f t="shared" si="10"/>
        <v>6958.6</v>
      </c>
      <c r="R151" s="243">
        <f t="shared" si="11"/>
        <v>5056.3999999999996</v>
      </c>
      <c r="T151" s="217" t="s">
        <v>1828</v>
      </c>
    </row>
    <row r="152" spans="2:20" ht="15" thickBot="1" x14ac:dyDescent="0.35">
      <c r="B152" s="189">
        <v>22</v>
      </c>
      <c r="C152" s="276" t="s">
        <v>1939</v>
      </c>
      <c r="D152" s="277">
        <v>356</v>
      </c>
      <c r="E152" s="277">
        <v>1028</v>
      </c>
      <c r="F152" s="277">
        <v>1028</v>
      </c>
      <c r="G152" s="277">
        <v>1028</v>
      </c>
      <c r="H152" s="277">
        <v>1028</v>
      </c>
      <c r="I152" s="277">
        <v>1028</v>
      </c>
      <c r="J152" s="277">
        <v>1028</v>
      </c>
      <c r="K152" s="277">
        <v>1028</v>
      </c>
      <c r="L152" s="277">
        <v>1028</v>
      </c>
      <c r="M152" s="277">
        <v>1028</v>
      </c>
      <c r="N152" s="277">
        <v>356</v>
      </c>
      <c r="O152" s="277">
        <v>356</v>
      </c>
      <c r="Q152" s="242">
        <f t="shared" si="10"/>
        <v>10320</v>
      </c>
      <c r="R152" s="243">
        <f t="shared" si="11"/>
        <v>6960</v>
      </c>
      <c r="T152" s="220" t="s">
        <v>1831</v>
      </c>
    </row>
    <row r="153" spans="2:20" x14ac:dyDescent="0.3">
      <c r="B153" s="189">
        <v>22</v>
      </c>
      <c r="C153" s="276" t="s">
        <v>1940</v>
      </c>
      <c r="D153" s="277">
        <v>140.99</v>
      </c>
      <c r="E153" s="277">
        <v>2184.0700000000002</v>
      </c>
      <c r="F153" s="277">
        <v>565.54999999999995</v>
      </c>
      <c r="G153" s="277">
        <v>1288.94</v>
      </c>
      <c r="H153" s="277">
        <v>1049.5899999999999</v>
      </c>
      <c r="I153" s="277">
        <v>456.43</v>
      </c>
      <c r="J153" s="277">
        <v>673.99</v>
      </c>
      <c r="K153" s="277">
        <v>2565.79</v>
      </c>
      <c r="L153" s="277">
        <v>703.36</v>
      </c>
      <c r="M153" s="277">
        <v>759.5</v>
      </c>
      <c r="N153" s="277">
        <v>434.5</v>
      </c>
      <c r="O153" s="277">
        <v>1409.5</v>
      </c>
      <c r="Q153" s="242">
        <f t="shared" si="10"/>
        <v>12232.210000000003</v>
      </c>
      <c r="R153" s="243">
        <f t="shared" si="11"/>
        <v>10414</v>
      </c>
      <c r="T153" s="213" t="s">
        <v>1783</v>
      </c>
    </row>
    <row r="154" spans="2:20" x14ac:dyDescent="0.3">
      <c r="B154" s="189">
        <v>22</v>
      </c>
      <c r="C154" s="276" t="s">
        <v>1941</v>
      </c>
      <c r="D154" s="277">
        <v>229.24</v>
      </c>
      <c r="E154" s="277">
        <v>709.03</v>
      </c>
      <c r="F154" s="277">
        <v>1191.5999999999999</v>
      </c>
      <c r="G154" s="277">
        <v>97.78</v>
      </c>
      <c r="H154" s="277">
        <v>1138.68</v>
      </c>
      <c r="I154" s="277">
        <v>356.06</v>
      </c>
      <c r="J154" s="277">
        <v>853.47</v>
      </c>
      <c r="K154" s="277">
        <v>330.96</v>
      </c>
      <c r="L154" s="277">
        <v>838.15</v>
      </c>
      <c r="M154" s="277">
        <v>56.17</v>
      </c>
      <c r="N154" s="277">
        <v>621.41999999999996</v>
      </c>
      <c r="O154" s="277">
        <v>80.66</v>
      </c>
      <c r="Q154" s="242">
        <f t="shared" si="10"/>
        <v>6503.2199999999993</v>
      </c>
      <c r="R154" s="243">
        <f t="shared" si="11"/>
        <v>3032.9999999999995</v>
      </c>
      <c r="T154" s="214" t="s">
        <v>1786</v>
      </c>
    </row>
    <row r="155" spans="2:20" x14ac:dyDescent="0.3">
      <c r="B155" s="189">
        <v>22</v>
      </c>
      <c r="C155" s="276" t="s">
        <v>1942</v>
      </c>
      <c r="D155" s="277">
        <v>1206.1199999999999</v>
      </c>
      <c r="E155" s="277">
        <v>1477.57</v>
      </c>
      <c r="F155" s="277">
        <v>646.98</v>
      </c>
      <c r="G155" s="277">
        <v>1069.1500000000001</v>
      </c>
      <c r="H155" s="277">
        <v>1840.89</v>
      </c>
      <c r="I155" s="277">
        <v>707.14</v>
      </c>
      <c r="J155" s="277">
        <v>1421.4</v>
      </c>
      <c r="K155" s="277">
        <v>1545.48</v>
      </c>
      <c r="L155" s="277">
        <v>714.54</v>
      </c>
      <c r="M155" s="277">
        <v>627.08000000000004</v>
      </c>
      <c r="N155" s="277">
        <v>372.9</v>
      </c>
      <c r="O155" s="277">
        <v>1080.75</v>
      </c>
      <c r="Q155" s="242">
        <f t="shared" si="10"/>
        <v>12710</v>
      </c>
      <c r="R155" s="243">
        <f t="shared" si="11"/>
        <v>8322.92</v>
      </c>
      <c r="T155" s="214" t="s">
        <v>1787</v>
      </c>
    </row>
    <row r="156" spans="2:20" x14ac:dyDescent="0.3">
      <c r="B156" s="189">
        <v>22</v>
      </c>
      <c r="C156" s="276" t="s">
        <v>1943</v>
      </c>
      <c r="D156" s="277">
        <v>2893.76</v>
      </c>
      <c r="E156" s="277">
        <v>1076.76</v>
      </c>
      <c r="F156" s="277">
        <v>236.76</v>
      </c>
      <c r="G156" s="277">
        <v>1497</v>
      </c>
      <c r="H156" s="277">
        <v>1496.28</v>
      </c>
      <c r="I156" s="277">
        <v>-1134.5999999999999</v>
      </c>
      <c r="J156" s="277">
        <v>2958.52</v>
      </c>
      <c r="K156" s="277">
        <v>1232.8399999999999</v>
      </c>
      <c r="L156" s="277">
        <v>972.6</v>
      </c>
      <c r="M156" s="277">
        <v>1697.36</v>
      </c>
      <c r="N156" s="277">
        <v>3647.2</v>
      </c>
      <c r="O156" s="277">
        <v>1533.6</v>
      </c>
      <c r="Q156" s="242">
        <f t="shared" si="10"/>
        <v>18108.080000000002</v>
      </c>
      <c r="R156" s="243">
        <f t="shared" si="11"/>
        <v>27512.639999999999</v>
      </c>
      <c r="T156" s="214" t="s">
        <v>1790</v>
      </c>
    </row>
    <row r="157" spans="2:20" x14ac:dyDescent="0.3">
      <c r="B157" s="189">
        <v>22</v>
      </c>
      <c r="C157" s="276" t="s">
        <v>1944</v>
      </c>
      <c r="D157" s="277">
        <v>200</v>
      </c>
      <c r="E157" s="277">
        <v>7074.07</v>
      </c>
      <c r="F157" s="277">
        <v>353.79</v>
      </c>
      <c r="G157" s="277">
        <v>200</v>
      </c>
      <c r="H157" s="277">
        <v>7162.42</v>
      </c>
      <c r="I157" s="277">
        <v>528.46</v>
      </c>
      <c r="J157" s="277">
        <v>200</v>
      </c>
      <c r="K157" s="277">
        <v>7616.05</v>
      </c>
      <c r="L157" s="277">
        <v>1316.13</v>
      </c>
      <c r="M157" s="277">
        <v>220.42</v>
      </c>
      <c r="N157" s="277">
        <v>7370.14</v>
      </c>
      <c r="O157" s="277">
        <v>310.44</v>
      </c>
      <c r="Q157" s="242">
        <f t="shared" si="10"/>
        <v>32551.919999999995</v>
      </c>
      <c r="R157" s="243">
        <f t="shared" si="11"/>
        <v>31604</v>
      </c>
      <c r="T157" s="214" t="s">
        <v>1792</v>
      </c>
    </row>
    <row r="158" spans="2:20" x14ac:dyDescent="0.3">
      <c r="B158" s="189">
        <v>22</v>
      </c>
      <c r="C158" s="280" t="s">
        <v>1945</v>
      </c>
      <c r="D158" s="280">
        <v>6556.8</v>
      </c>
      <c r="E158" s="280">
        <v>8548.7999999999993</v>
      </c>
      <c r="F158" s="280">
        <v>7772.8</v>
      </c>
      <c r="G158" s="280">
        <v>8674.6200000000008</v>
      </c>
      <c r="H158" s="280">
        <v>7163.26</v>
      </c>
      <c r="I158" s="280">
        <v>6891.26</v>
      </c>
      <c r="J158" s="280">
        <v>9082.58</v>
      </c>
      <c r="K158" s="280">
        <v>7047.35</v>
      </c>
      <c r="L158" s="280">
        <v>6653.79</v>
      </c>
      <c r="M158" s="280">
        <v>7023.37</v>
      </c>
      <c r="N158" s="280">
        <v>6777.55</v>
      </c>
      <c r="O158" s="280">
        <v>7653.58</v>
      </c>
      <c r="Q158" s="242">
        <f t="shared" si="10"/>
        <v>89845.759999999995</v>
      </c>
      <c r="R158" s="243">
        <f t="shared" si="11"/>
        <v>85818</v>
      </c>
      <c r="T158" s="214" t="s">
        <v>1794</v>
      </c>
    </row>
    <row r="159" spans="2:20" x14ac:dyDescent="0.3">
      <c r="B159" s="189">
        <v>22</v>
      </c>
      <c r="C159" s="276" t="s">
        <v>1946</v>
      </c>
      <c r="D159" s="785">
        <v>2537.41</v>
      </c>
      <c r="E159" s="785">
        <v>3758.11</v>
      </c>
      <c r="F159" s="785">
        <v>6915.89</v>
      </c>
      <c r="G159" s="785">
        <v>-9208.01</v>
      </c>
      <c r="H159" s="785">
        <v>1447.89</v>
      </c>
      <c r="I159" s="785">
        <v>1786.67</v>
      </c>
      <c r="J159" s="785">
        <v>25711.08</v>
      </c>
      <c r="K159" s="785">
        <v>3973.56</v>
      </c>
      <c r="L159" s="785">
        <v>2956.78</v>
      </c>
      <c r="M159" s="785">
        <v>3673.09</v>
      </c>
      <c r="N159" s="785">
        <v>3522.25</v>
      </c>
      <c r="O159" s="785">
        <v>6907.43</v>
      </c>
      <c r="Q159" s="242">
        <f t="shared" si="10"/>
        <v>53982.15</v>
      </c>
      <c r="R159" s="243">
        <f t="shared" si="11"/>
        <v>56411.08</v>
      </c>
      <c r="T159" s="214" t="s">
        <v>1797</v>
      </c>
    </row>
    <row r="160" spans="2:20" x14ac:dyDescent="0.3">
      <c r="B160" s="189">
        <v>22</v>
      </c>
      <c r="C160" s="276" t="s">
        <v>1947</v>
      </c>
      <c r="D160" s="277">
        <v>550</v>
      </c>
      <c r="E160" s="277">
        <v>450</v>
      </c>
      <c r="F160" s="277">
        <v>550</v>
      </c>
      <c r="G160" s="277">
        <v>600</v>
      </c>
      <c r="H160" s="277">
        <v>500</v>
      </c>
      <c r="I160" s="277">
        <v>575</v>
      </c>
      <c r="J160" s="277">
        <v>495</v>
      </c>
      <c r="K160" s="277">
        <v>525</v>
      </c>
      <c r="L160" s="277">
        <v>650</v>
      </c>
      <c r="M160" s="277">
        <v>600</v>
      </c>
      <c r="N160" s="277">
        <v>600</v>
      </c>
      <c r="O160" s="277">
        <v>700</v>
      </c>
      <c r="Q160" s="242">
        <f t="shared" si="10"/>
        <v>6795</v>
      </c>
      <c r="R160" s="243">
        <f t="shared" si="11"/>
        <v>7600</v>
      </c>
      <c r="T160" s="214" t="s">
        <v>1798</v>
      </c>
    </row>
    <row r="161" spans="2:20" x14ac:dyDescent="0.3">
      <c r="B161" s="189">
        <v>22</v>
      </c>
      <c r="C161" s="276" t="s">
        <v>1948</v>
      </c>
      <c r="D161" s="277">
        <v>294.25</v>
      </c>
      <c r="E161" s="277">
        <v>310.3</v>
      </c>
      <c r="F161" s="277">
        <v>433.35</v>
      </c>
      <c r="G161" s="277">
        <v>304.24</v>
      </c>
      <c r="H161" s="277">
        <v>299.60000000000002</v>
      </c>
      <c r="I161" s="277">
        <v>299.60000000000002</v>
      </c>
      <c r="J161" s="277">
        <v>641.34</v>
      </c>
      <c r="K161" s="277">
        <v>299.60000000000002</v>
      </c>
      <c r="L161" s="277">
        <v>299.60000000000002</v>
      </c>
      <c r="M161" s="277">
        <v>299.60000000000002</v>
      </c>
      <c r="N161" s="277">
        <v>144.44999999999999</v>
      </c>
      <c r="O161" s="277">
        <v>299.60000000000002</v>
      </c>
      <c r="Q161" s="242">
        <f t="shared" si="10"/>
        <v>3925.5299999999997</v>
      </c>
      <c r="R161" s="243">
        <f t="shared" si="11"/>
        <v>2974.6000000000004</v>
      </c>
      <c r="T161" s="214" t="s">
        <v>1800</v>
      </c>
    </row>
    <row r="162" spans="2:20" x14ac:dyDescent="0.3">
      <c r="B162" s="189">
        <v>22</v>
      </c>
      <c r="C162" s="280" t="s">
        <v>1949</v>
      </c>
      <c r="D162" s="280">
        <v>662.61</v>
      </c>
      <c r="E162" s="280">
        <v>70.37</v>
      </c>
      <c r="F162" s="280">
        <v>0</v>
      </c>
      <c r="G162" s="280">
        <v>287.17</v>
      </c>
      <c r="H162" s="280">
        <v>110.22</v>
      </c>
      <c r="I162" s="280">
        <v>23.8</v>
      </c>
      <c r="J162" s="280">
        <v>483.98</v>
      </c>
      <c r="K162" s="280">
        <v>241.81</v>
      </c>
      <c r="L162" s="280">
        <v>680.81</v>
      </c>
      <c r="M162" s="280">
        <v>0</v>
      </c>
      <c r="N162" s="280">
        <v>11.26</v>
      </c>
      <c r="O162" s="280">
        <v>0</v>
      </c>
      <c r="Q162" s="242">
        <f t="shared" si="10"/>
        <v>2572.0300000000002</v>
      </c>
      <c r="R162" s="243">
        <f t="shared" si="11"/>
        <v>45.04</v>
      </c>
      <c r="T162" s="214" t="s">
        <v>1802</v>
      </c>
    </row>
    <row r="163" spans="2:20" x14ac:dyDescent="0.3">
      <c r="B163" s="189">
        <v>22</v>
      </c>
      <c r="C163" s="276" t="s">
        <v>1950</v>
      </c>
      <c r="D163" s="785">
        <v>444.25</v>
      </c>
      <c r="E163" s="785">
        <v>-5386.62</v>
      </c>
      <c r="F163" s="785">
        <v>444</v>
      </c>
      <c r="G163" s="785">
        <v>3834.59</v>
      </c>
      <c r="H163" s="785">
        <v>694</v>
      </c>
      <c r="I163" s="785">
        <v>3559.4</v>
      </c>
      <c r="J163" s="785">
        <v>594</v>
      </c>
      <c r="K163" s="785">
        <v>622.79</v>
      </c>
      <c r="L163" s="785">
        <v>594</v>
      </c>
      <c r="M163" s="785">
        <v>593.94000000000005</v>
      </c>
      <c r="N163" s="785">
        <v>0</v>
      </c>
      <c r="O163" s="785">
        <v>1111.1600000000001</v>
      </c>
      <c r="Q163" s="242">
        <f t="shared" si="10"/>
        <v>7105.51</v>
      </c>
      <c r="R163" s="243">
        <f t="shared" si="11"/>
        <v>6820.4000000000005</v>
      </c>
      <c r="T163" s="217" t="s">
        <v>1804</v>
      </c>
    </row>
    <row r="164" spans="2:20" x14ac:dyDescent="0.3">
      <c r="B164" s="189">
        <v>22</v>
      </c>
      <c r="C164" s="276" t="s">
        <v>1951</v>
      </c>
      <c r="D164" s="277">
        <v>-147.91999999999999</v>
      </c>
      <c r="E164" s="277">
        <v>0</v>
      </c>
      <c r="F164" s="277">
        <v>0</v>
      </c>
      <c r="G164" s="277">
        <v>18.95</v>
      </c>
      <c r="H164" s="277">
        <v>-2408.91</v>
      </c>
      <c r="I164" s="277">
        <v>1605.94</v>
      </c>
      <c r="J164" s="277">
        <v>0</v>
      </c>
      <c r="K164" s="277">
        <v>73.760000000000005</v>
      </c>
      <c r="L164" s="277">
        <v>0</v>
      </c>
      <c r="M164" s="277">
        <v>990</v>
      </c>
      <c r="N164" s="277">
        <v>70.67</v>
      </c>
      <c r="O164" s="277">
        <v>0</v>
      </c>
      <c r="Q164" s="242">
        <f t="shared" si="10"/>
        <v>202.49000000000041</v>
      </c>
      <c r="R164" s="243">
        <f t="shared" si="11"/>
        <v>4242.68</v>
      </c>
      <c r="T164" s="217" t="s">
        <v>1806</v>
      </c>
    </row>
    <row r="165" spans="2:20" x14ac:dyDescent="0.3">
      <c r="B165" s="189">
        <v>22</v>
      </c>
      <c r="C165" s="276" t="s">
        <v>1952</v>
      </c>
      <c r="D165" s="277">
        <v>1668</v>
      </c>
      <c r="E165" s="277">
        <v>4872</v>
      </c>
      <c r="F165" s="277">
        <v>7818.5</v>
      </c>
      <c r="G165" s="277">
        <v>2516</v>
      </c>
      <c r="H165" s="277">
        <v>5872</v>
      </c>
      <c r="I165" s="277">
        <v>1286</v>
      </c>
      <c r="J165" s="277">
        <v>3231</v>
      </c>
      <c r="K165" s="277">
        <v>8802.5</v>
      </c>
      <c r="L165" s="277">
        <v>8226.5</v>
      </c>
      <c r="M165" s="277">
        <v>3784.62</v>
      </c>
      <c r="N165" s="277">
        <v>-4359.09</v>
      </c>
      <c r="O165" s="277">
        <v>9661</v>
      </c>
      <c r="Q165" s="242">
        <f t="shared" si="10"/>
        <v>53379.03</v>
      </c>
      <c r="R165" s="243">
        <f t="shared" si="11"/>
        <v>36346.119999999995</v>
      </c>
      <c r="T165" s="217" t="s">
        <v>1808</v>
      </c>
    </row>
    <row r="166" spans="2:20" x14ac:dyDescent="0.3">
      <c r="B166" s="189">
        <v>22</v>
      </c>
      <c r="C166" s="280" t="s">
        <v>1953</v>
      </c>
      <c r="D166" s="280">
        <v>0</v>
      </c>
      <c r="E166" s="280">
        <v>0</v>
      </c>
      <c r="F166" s="280">
        <v>537</v>
      </c>
      <c r="G166" s="280">
        <v>0</v>
      </c>
      <c r="H166" s="280">
        <v>0</v>
      </c>
      <c r="I166" s="280">
        <v>0</v>
      </c>
      <c r="J166" s="280">
        <v>0</v>
      </c>
      <c r="K166" s="280">
        <v>0</v>
      </c>
      <c r="L166" s="280">
        <v>0</v>
      </c>
      <c r="M166" s="280">
        <v>0</v>
      </c>
      <c r="N166" s="280">
        <v>2448</v>
      </c>
      <c r="O166" s="280">
        <v>0</v>
      </c>
      <c r="Q166" s="242">
        <f t="shared" si="10"/>
        <v>2985</v>
      </c>
      <c r="R166" s="243">
        <f t="shared" si="11"/>
        <v>9792</v>
      </c>
      <c r="T166" s="217" t="s">
        <v>1810</v>
      </c>
    </row>
    <row r="167" spans="2:20" x14ac:dyDescent="0.3">
      <c r="C167" s="278" t="s">
        <v>1954</v>
      </c>
      <c r="D167" s="281">
        <v>19124.740000000002</v>
      </c>
      <c r="E167" s="281">
        <v>26234.48</v>
      </c>
      <c r="F167" s="281">
        <v>28944.5</v>
      </c>
      <c r="G167" s="281">
        <v>12264.56</v>
      </c>
      <c r="H167" s="281">
        <v>28310.81</v>
      </c>
      <c r="I167" s="281">
        <v>18608.66</v>
      </c>
      <c r="J167" s="281">
        <v>47541.74</v>
      </c>
      <c r="K167" s="281">
        <v>36577.81</v>
      </c>
      <c r="L167" s="281">
        <v>26831.01</v>
      </c>
      <c r="M167" s="281">
        <v>21404.99</v>
      </c>
      <c r="N167" s="281">
        <v>22175.200000000001</v>
      </c>
      <c r="O167" s="281">
        <v>32158.03</v>
      </c>
      <c r="P167" s="683"/>
      <c r="Q167" s="283">
        <f t="shared" si="10"/>
        <v>320176.53000000003</v>
      </c>
      <c r="R167" s="284">
        <f t="shared" si="11"/>
        <v>302952.88</v>
      </c>
      <c r="T167" s="217" t="s">
        <v>1812</v>
      </c>
    </row>
    <row r="168" spans="2:20" x14ac:dyDescent="0.3">
      <c r="C168" s="276"/>
      <c r="D168" s="277"/>
      <c r="E168" s="277"/>
      <c r="F168" s="277"/>
      <c r="G168" s="277"/>
      <c r="H168" s="277"/>
      <c r="I168" s="277"/>
      <c r="J168" s="277"/>
      <c r="K168" s="277"/>
      <c r="L168" s="277"/>
      <c r="M168" s="277"/>
      <c r="N168" s="277"/>
      <c r="O168" s="277"/>
      <c r="Q168" s="242">
        <f t="shared" si="10"/>
        <v>0</v>
      </c>
      <c r="R168" s="243">
        <f t="shared" si="11"/>
        <v>0</v>
      </c>
      <c r="T168" s="217" t="s">
        <v>1813</v>
      </c>
    </row>
    <row r="169" spans="2:20" x14ac:dyDescent="0.3">
      <c r="C169" s="278" t="s">
        <v>1955</v>
      </c>
      <c r="D169" s="279">
        <v>292431.62</v>
      </c>
      <c r="E169" s="279">
        <v>339601.49</v>
      </c>
      <c r="F169" s="279">
        <v>319867.24</v>
      </c>
      <c r="G169" s="279">
        <v>283727.44</v>
      </c>
      <c r="H169" s="279">
        <v>360827.11</v>
      </c>
      <c r="I169" s="279">
        <v>315965.38</v>
      </c>
      <c r="J169" s="279">
        <v>390674.68</v>
      </c>
      <c r="K169" s="279">
        <v>405127.08</v>
      </c>
      <c r="L169" s="279">
        <v>311269.25</v>
      </c>
      <c r="M169" s="279">
        <v>343419.56</v>
      </c>
      <c r="N169" s="279">
        <v>295674.48</v>
      </c>
      <c r="O169" s="279">
        <v>313367.94</v>
      </c>
      <c r="P169" s="683"/>
      <c r="Q169" s="283">
        <f t="shared" si="10"/>
        <v>3971953.27</v>
      </c>
      <c r="R169" s="284">
        <f t="shared" si="11"/>
        <v>3809847.92</v>
      </c>
      <c r="T169" s="217" t="s">
        <v>1815</v>
      </c>
    </row>
    <row r="170" spans="2:20" x14ac:dyDescent="0.3">
      <c r="C170" s="280"/>
      <c r="D170" s="280"/>
      <c r="E170" s="280"/>
      <c r="F170" s="280"/>
      <c r="G170" s="280"/>
      <c r="H170" s="280"/>
      <c r="I170" s="280"/>
      <c r="J170" s="280"/>
      <c r="K170" s="280"/>
      <c r="L170" s="280"/>
      <c r="M170" s="280"/>
      <c r="N170" s="280"/>
      <c r="O170" s="280"/>
      <c r="Q170" s="242">
        <f t="shared" si="10"/>
        <v>0</v>
      </c>
      <c r="R170" s="243">
        <f t="shared" si="11"/>
        <v>0</v>
      </c>
      <c r="T170" s="217" t="s">
        <v>1817</v>
      </c>
    </row>
    <row r="171" spans="2:20" x14ac:dyDescent="0.3">
      <c r="C171" s="276"/>
      <c r="D171" s="785"/>
      <c r="E171" s="785"/>
      <c r="F171" s="785"/>
      <c r="G171" s="785"/>
      <c r="H171" s="785"/>
      <c r="I171" s="785"/>
      <c r="J171" s="785"/>
      <c r="K171" s="785"/>
      <c r="L171" s="785"/>
      <c r="M171" s="785"/>
      <c r="N171" s="785"/>
      <c r="O171" s="785"/>
      <c r="Q171" s="242">
        <f t="shared" si="10"/>
        <v>0</v>
      </c>
      <c r="R171" s="243">
        <f t="shared" si="11"/>
        <v>0</v>
      </c>
      <c r="T171" s="217" t="s">
        <v>1819</v>
      </c>
    </row>
    <row r="172" spans="2:20" x14ac:dyDescent="0.3">
      <c r="C172" s="278" t="s">
        <v>1956</v>
      </c>
      <c r="D172" s="277"/>
      <c r="E172" s="277"/>
      <c r="F172" s="277"/>
      <c r="G172" s="277"/>
      <c r="H172" s="277"/>
      <c r="I172" s="277"/>
      <c r="J172" s="277"/>
      <c r="K172" s="277"/>
      <c r="L172" s="277"/>
      <c r="M172" s="277"/>
      <c r="N172" s="277"/>
      <c r="O172" s="277"/>
      <c r="Q172" s="242">
        <f t="shared" si="10"/>
        <v>0</v>
      </c>
      <c r="R172" s="243">
        <f t="shared" si="11"/>
        <v>0</v>
      </c>
      <c r="T172" s="217" t="s">
        <v>1821</v>
      </c>
    </row>
    <row r="173" spans="2:20" x14ac:dyDescent="0.3">
      <c r="C173" s="278" t="s">
        <v>1957</v>
      </c>
      <c r="D173" s="277"/>
      <c r="E173" s="277"/>
      <c r="F173" s="277"/>
      <c r="G173" s="277"/>
      <c r="H173" s="277"/>
      <c r="I173" s="277"/>
      <c r="J173" s="277"/>
      <c r="K173" s="277"/>
      <c r="L173" s="277"/>
      <c r="M173" s="277"/>
      <c r="N173" s="277"/>
      <c r="O173" s="277"/>
      <c r="Q173" s="242">
        <f t="shared" si="10"/>
        <v>0</v>
      </c>
      <c r="R173" s="243">
        <f t="shared" si="11"/>
        <v>0</v>
      </c>
      <c r="T173" s="217" t="s">
        <v>1823</v>
      </c>
    </row>
    <row r="174" spans="2:20" x14ac:dyDescent="0.3">
      <c r="B174" s="189">
        <v>21</v>
      </c>
      <c r="C174" s="280" t="s">
        <v>1958</v>
      </c>
      <c r="D174" s="280">
        <v>17612.95</v>
      </c>
      <c r="E174" s="280">
        <v>18745.72</v>
      </c>
      <c r="F174" s="280">
        <v>17542.03</v>
      </c>
      <c r="G174" s="280">
        <v>17197.419999999998</v>
      </c>
      <c r="H174" s="280">
        <v>16950.669999999998</v>
      </c>
      <c r="I174" s="280">
        <v>17390.189999999999</v>
      </c>
      <c r="J174" s="280">
        <v>15854.97</v>
      </c>
      <c r="K174" s="280">
        <v>16192.02</v>
      </c>
      <c r="L174" s="280">
        <v>17039.330000000002</v>
      </c>
      <c r="M174" s="280">
        <v>16487.990000000002</v>
      </c>
      <c r="N174" s="280">
        <v>16012.01</v>
      </c>
      <c r="O174" s="280">
        <v>16337.03</v>
      </c>
      <c r="Q174" s="242">
        <f t="shared" si="10"/>
        <v>203362.33</v>
      </c>
      <c r="R174" s="243">
        <f t="shared" si="11"/>
        <v>195348.12</v>
      </c>
      <c r="T174" s="217" t="s">
        <v>1825</v>
      </c>
    </row>
    <row r="175" spans="2:20" x14ac:dyDescent="0.3">
      <c r="C175" s="278" t="s">
        <v>1959</v>
      </c>
      <c r="D175" s="279">
        <v>17612.95</v>
      </c>
      <c r="E175" s="279">
        <v>18745.72</v>
      </c>
      <c r="F175" s="279">
        <v>17542.03</v>
      </c>
      <c r="G175" s="279">
        <v>17197.419999999998</v>
      </c>
      <c r="H175" s="279">
        <v>16950.669999999998</v>
      </c>
      <c r="I175" s="279">
        <v>17390.189999999999</v>
      </c>
      <c r="J175" s="279">
        <v>15854.97</v>
      </c>
      <c r="K175" s="279">
        <v>16192.02</v>
      </c>
      <c r="L175" s="279">
        <v>17039.330000000002</v>
      </c>
      <c r="M175" s="279">
        <v>16487.990000000002</v>
      </c>
      <c r="N175" s="279">
        <v>16012.01</v>
      </c>
      <c r="O175" s="279">
        <v>16337.03</v>
      </c>
      <c r="P175" s="683"/>
      <c r="Q175" s="283">
        <f t="shared" si="10"/>
        <v>203362.33</v>
      </c>
      <c r="R175" s="284">
        <f t="shared" si="11"/>
        <v>195348.12</v>
      </c>
      <c r="T175" s="217" t="s">
        <v>1828</v>
      </c>
    </row>
    <row r="176" spans="2:20" ht="15" thickBot="1" x14ac:dyDescent="0.35">
      <c r="C176" s="280"/>
      <c r="D176" s="280"/>
      <c r="E176" s="280"/>
      <c r="F176" s="280"/>
      <c r="G176" s="280"/>
      <c r="H176" s="280"/>
      <c r="I176" s="280"/>
      <c r="J176" s="280"/>
      <c r="K176" s="280"/>
      <c r="L176" s="280"/>
      <c r="M176" s="280"/>
      <c r="N176" s="280"/>
      <c r="O176" s="280"/>
      <c r="Q176" s="242">
        <f t="shared" si="10"/>
        <v>0</v>
      </c>
      <c r="R176" s="243">
        <f t="shared" si="11"/>
        <v>0</v>
      </c>
      <c r="T176" s="220" t="s">
        <v>1831</v>
      </c>
    </row>
    <row r="177" spans="2:20" x14ac:dyDescent="0.3">
      <c r="C177" s="278" t="s">
        <v>314</v>
      </c>
      <c r="D177" s="277"/>
      <c r="E177" s="277"/>
      <c r="F177" s="277"/>
      <c r="G177" s="277"/>
      <c r="H177" s="277"/>
      <c r="I177" s="277"/>
      <c r="J177" s="277"/>
      <c r="K177" s="277"/>
      <c r="L177" s="277"/>
      <c r="M177" s="277"/>
      <c r="N177" s="277"/>
      <c r="O177" s="277"/>
      <c r="Q177" s="242">
        <f t="shared" si="10"/>
        <v>0</v>
      </c>
      <c r="R177" s="243">
        <f t="shared" si="11"/>
        <v>0</v>
      </c>
      <c r="T177" s="213" t="s">
        <v>1783</v>
      </c>
    </row>
    <row r="178" spans="2:20" x14ac:dyDescent="0.3">
      <c r="B178" s="189">
        <v>20</v>
      </c>
      <c r="C178" s="784" t="s">
        <v>1960</v>
      </c>
      <c r="D178" s="267">
        <v>13400</v>
      </c>
      <c r="E178" s="248">
        <v>12906.4</v>
      </c>
      <c r="F178" s="248">
        <v>13153.09</v>
      </c>
      <c r="G178" s="248">
        <v>13153.2</v>
      </c>
      <c r="H178" s="248">
        <v>13153.2</v>
      </c>
      <c r="I178" s="248">
        <v>13153.2</v>
      </c>
      <c r="J178" s="248">
        <v>13153.2</v>
      </c>
      <c r="K178" s="248">
        <v>13153.2</v>
      </c>
      <c r="L178" s="248">
        <v>13153.2</v>
      </c>
      <c r="M178" s="248">
        <v>13153.2</v>
      </c>
      <c r="N178" s="248">
        <v>13153.2</v>
      </c>
      <c r="O178" s="248">
        <v>13153.2</v>
      </c>
      <c r="Q178" s="242">
        <f t="shared" si="10"/>
        <v>157838.29</v>
      </c>
      <c r="R178" s="243">
        <f t="shared" si="11"/>
        <v>157838.40000000002</v>
      </c>
      <c r="T178" s="214" t="s">
        <v>1786</v>
      </c>
    </row>
    <row r="179" spans="2:20" x14ac:dyDescent="0.3">
      <c r="B179" s="189">
        <v>20</v>
      </c>
      <c r="C179" s="784" t="s">
        <v>1961</v>
      </c>
      <c r="D179" s="268">
        <v>6072.36</v>
      </c>
      <c r="E179" s="248">
        <v>6072.36</v>
      </c>
      <c r="F179" s="248">
        <v>6072.36</v>
      </c>
      <c r="G179" s="248">
        <v>6072.36</v>
      </c>
      <c r="H179" s="248">
        <v>6072.36</v>
      </c>
      <c r="I179" s="248">
        <v>6072.36</v>
      </c>
      <c r="J179" s="248">
        <v>6679.58</v>
      </c>
      <c r="K179" s="248">
        <v>12398.27</v>
      </c>
      <c r="L179" s="248">
        <v>9538.94</v>
      </c>
      <c r="M179" s="248">
        <v>9538.94</v>
      </c>
      <c r="N179" s="248">
        <v>9538.94</v>
      </c>
      <c r="O179" s="248">
        <v>9538.94</v>
      </c>
      <c r="Q179" s="242">
        <f t="shared" si="10"/>
        <v>93667.77</v>
      </c>
      <c r="R179" s="243">
        <f t="shared" si="11"/>
        <v>114467.28</v>
      </c>
      <c r="T179" s="214" t="s">
        <v>1787</v>
      </c>
    </row>
    <row r="180" spans="2:20" x14ac:dyDescent="0.3">
      <c r="B180" s="189">
        <v>20</v>
      </c>
      <c r="C180" s="784" t="s">
        <v>1962</v>
      </c>
      <c r="D180" s="268">
        <v>158.68</v>
      </c>
      <c r="E180" s="248">
        <v>158.68</v>
      </c>
      <c r="F180" s="248">
        <v>158.68</v>
      </c>
      <c r="G180" s="248">
        <v>158.68</v>
      </c>
      <c r="H180" s="248">
        <v>158.68</v>
      </c>
      <c r="I180" s="248">
        <v>158.68</v>
      </c>
      <c r="J180" s="248">
        <v>158.68</v>
      </c>
      <c r="K180" s="248">
        <v>158.68</v>
      </c>
      <c r="L180" s="248">
        <v>158.68</v>
      </c>
      <c r="M180" s="248">
        <v>158.68</v>
      </c>
      <c r="N180" s="248">
        <v>158.68</v>
      </c>
      <c r="O180" s="248">
        <v>318</v>
      </c>
      <c r="Q180" s="242">
        <f t="shared" si="10"/>
        <v>2063.4800000000005</v>
      </c>
      <c r="R180" s="243">
        <f t="shared" si="11"/>
        <v>2541.44</v>
      </c>
      <c r="T180" s="214" t="s">
        <v>1790</v>
      </c>
    </row>
    <row r="181" spans="2:20" x14ac:dyDescent="0.3">
      <c r="C181" s="787" t="s">
        <v>1963</v>
      </c>
      <c r="D181" s="269">
        <v>19631.04</v>
      </c>
      <c r="E181" s="270">
        <v>19137.439999999999</v>
      </c>
      <c r="F181" s="270">
        <v>19384.13</v>
      </c>
      <c r="G181" s="270">
        <v>19384.240000000002</v>
      </c>
      <c r="H181" s="270">
        <v>19384.240000000002</v>
      </c>
      <c r="I181" s="270">
        <v>19384.240000000002</v>
      </c>
      <c r="J181" s="270">
        <v>19991.46</v>
      </c>
      <c r="K181" s="270">
        <v>25710.15</v>
      </c>
      <c r="L181" s="270">
        <v>22850.82</v>
      </c>
      <c r="M181" s="270">
        <v>22850.82</v>
      </c>
      <c r="N181" s="270">
        <v>22850.82</v>
      </c>
      <c r="O181" s="270">
        <v>23010.14</v>
      </c>
      <c r="P181" s="683"/>
      <c r="Q181" s="283">
        <f t="shared" si="10"/>
        <v>253569.54000000004</v>
      </c>
      <c r="R181" s="284">
        <f t="shared" si="11"/>
        <v>274847.12</v>
      </c>
      <c r="T181" s="214" t="s">
        <v>1792</v>
      </c>
    </row>
    <row r="182" spans="2:20" x14ac:dyDescent="0.3">
      <c r="C182" s="784"/>
      <c r="D182" s="268"/>
      <c r="Q182" s="242">
        <f t="shared" si="10"/>
        <v>0</v>
      </c>
      <c r="R182" s="243">
        <f t="shared" si="11"/>
        <v>0</v>
      </c>
      <c r="T182" s="214" t="s">
        <v>1794</v>
      </c>
    </row>
    <row r="183" spans="2:20" x14ac:dyDescent="0.3">
      <c r="C183" s="787" t="s">
        <v>1964</v>
      </c>
      <c r="D183" s="267"/>
      <c r="Q183" s="242">
        <f t="shared" si="10"/>
        <v>0</v>
      </c>
      <c r="R183" s="243">
        <f t="shared" si="11"/>
        <v>0</v>
      </c>
      <c r="T183" s="214" t="s">
        <v>1797</v>
      </c>
    </row>
    <row r="184" spans="2:20" x14ac:dyDescent="0.3">
      <c r="B184" s="189">
        <v>19</v>
      </c>
      <c r="C184" s="784" t="s">
        <v>1965</v>
      </c>
      <c r="D184" s="268">
        <v>112662.18</v>
      </c>
      <c r="E184" s="248">
        <v>112662.18</v>
      </c>
      <c r="F184" s="248">
        <v>112662.18</v>
      </c>
      <c r="G184" s="248">
        <v>112662.18</v>
      </c>
      <c r="H184" s="248">
        <v>112662.18</v>
      </c>
      <c r="I184" s="248">
        <v>112662.18</v>
      </c>
      <c r="J184" s="248">
        <v>136781.37</v>
      </c>
      <c r="K184" s="248">
        <v>115342.09</v>
      </c>
      <c r="L184" s="248">
        <v>115342.09</v>
      </c>
      <c r="M184" s="248">
        <v>115342.09</v>
      </c>
      <c r="N184" s="248">
        <v>115342.06</v>
      </c>
      <c r="O184" s="248">
        <v>115342.09</v>
      </c>
      <c r="Q184" s="242">
        <f t="shared" si="10"/>
        <v>1389464.8699999999</v>
      </c>
      <c r="R184" s="243">
        <f t="shared" si="11"/>
        <v>1384104.96</v>
      </c>
      <c r="T184" s="214" t="s">
        <v>1798</v>
      </c>
    </row>
    <row r="185" spans="2:20" ht="14.4" customHeight="1" x14ac:dyDescent="0.3">
      <c r="B185" s="189">
        <v>19</v>
      </c>
      <c r="C185" s="784" t="s">
        <v>1966</v>
      </c>
      <c r="D185" s="268">
        <v>0</v>
      </c>
      <c r="E185" s="248">
        <v>0</v>
      </c>
      <c r="F185" s="248">
        <v>750</v>
      </c>
      <c r="G185" s="248">
        <v>0</v>
      </c>
      <c r="H185" s="248">
        <v>0</v>
      </c>
      <c r="I185" s="248">
        <v>0</v>
      </c>
      <c r="J185" s="248">
        <v>0</v>
      </c>
      <c r="K185" s="248">
        <v>750</v>
      </c>
      <c r="L185" s="248">
        <v>0</v>
      </c>
      <c r="M185" s="248">
        <v>0</v>
      </c>
      <c r="N185" s="248">
        <v>0</v>
      </c>
      <c r="O185" s="248">
        <v>0</v>
      </c>
      <c r="Q185" s="242">
        <f t="shared" si="10"/>
        <v>1500</v>
      </c>
      <c r="R185" s="243">
        <f t="shared" si="11"/>
        <v>0</v>
      </c>
      <c r="T185" s="214" t="s">
        <v>1800</v>
      </c>
    </row>
    <row r="186" spans="2:20" ht="14.4" customHeight="1" x14ac:dyDescent="0.3">
      <c r="B186" s="189">
        <v>23</v>
      </c>
      <c r="C186" s="784" t="s">
        <v>1967</v>
      </c>
      <c r="D186" s="268">
        <v>934.08</v>
      </c>
      <c r="E186" s="248">
        <v>934.08</v>
      </c>
      <c r="F186" s="248">
        <v>934.08</v>
      </c>
      <c r="G186" s="248">
        <v>934.08</v>
      </c>
      <c r="H186" s="248">
        <v>934.08</v>
      </c>
      <c r="I186" s="248">
        <v>934.08</v>
      </c>
      <c r="J186" s="248">
        <v>386.52</v>
      </c>
      <c r="K186" s="248">
        <v>873.24</v>
      </c>
      <c r="L186" s="248">
        <v>873.24</v>
      </c>
      <c r="M186" s="248">
        <v>873.24</v>
      </c>
      <c r="N186" s="248">
        <v>873.27</v>
      </c>
      <c r="O186" s="248">
        <v>873.24</v>
      </c>
      <c r="Q186" s="242">
        <f t="shared" si="10"/>
        <v>10357.23</v>
      </c>
      <c r="R186" s="243">
        <f t="shared" si="11"/>
        <v>10479</v>
      </c>
      <c r="T186" s="214" t="s">
        <v>1802</v>
      </c>
    </row>
    <row r="187" spans="2:20" x14ac:dyDescent="0.3">
      <c r="C187" s="787" t="s">
        <v>1968</v>
      </c>
      <c r="D187" s="269">
        <v>113596.26</v>
      </c>
      <c r="E187" s="270">
        <v>113596.26</v>
      </c>
      <c r="F187" s="270">
        <v>114346.26</v>
      </c>
      <c r="G187" s="270">
        <v>113596.26</v>
      </c>
      <c r="H187" s="270">
        <v>113596.26</v>
      </c>
      <c r="I187" s="270">
        <v>113596.26</v>
      </c>
      <c r="J187" s="270">
        <v>137167.89000000001</v>
      </c>
      <c r="K187" s="270">
        <v>116965.33</v>
      </c>
      <c r="L187" s="270">
        <v>116215.33</v>
      </c>
      <c r="M187" s="270">
        <v>116215.33</v>
      </c>
      <c r="N187" s="270">
        <v>116215.33</v>
      </c>
      <c r="O187" s="270">
        <v>116215.33</v>
      </c>
      <c r="P187" s="683"/>
      <c r="Q187" s="283">
        <f t="shared" si="10"/>
        <v>1401322.1</v>
      </c>
      <c r="R187" s="284">
        <f t="shared" si="11"/>
        <v>1394583.96</v>
      </c>
      <c r="T187" s="217" t="s">
        <v>1804</v>
      </c>
    </row>
    <row r="188" spans="2:20" x14ac:dyDescent="0.3">
      <c r="C188" s="784"/>
      <c r="D188" s="268"/>
      <c r="Q188" s="242">
        <f t="shared" si="10"/>
        <v>0</v>
      </c>
      <c r="R188" s="243">
        <f t="shared" si="11"/>
        <v>0</v>
      </c>
      <c r="T188" s="217" t="s">
        <v>1806</v>
      </c>
    </row>
    <row r="189" spans="2:20" x14ac:dyDescent="0.3">
      <c r="C189" s="787" t="s">
        <v>1969</v>
      </c>
      <c r="D189" s="239">
        <v>150840.25</v>
      </c>
      <c r="E189" s="270">
        <v>151479.42000000001</v>
      </c>
      <c r="F189" s="270">
        <v>151272.42000000001</v>
      </c>
      <c r="G189" s="270">
        <v>150177.92000000001</v>
      </c>
      <c r="H189" s="270">
        <v>149931.17000000001</v>
      </c>
      <c r="I189" s="270">
        <v>150370.69</v>
      </c>
      <c r="J189" s="270">
        <v>173014.32</v>
      </c>
      <c r="K189" s="270">
        <v>158867.5</v>
      </c>
      <c r="L189" s="270">
        <v>156105.48000000001</v>
      </c>
      <c r="M189" s="270">
        <v>155554.14000000001</v>
      </c>
      <c r="N189" s="270">
        <v>155078.16</v>
      </c>
      <c r="O189" s="270">
        <v>155562.5</v>
      </c>
      <c r="P189" s="683"/>
      <c r="Q189" s="283">
        <f t="shared" si="10"/>
        <v>1858253.97</v>
      </c>
      <c r="R189" s="284">
        <f t="shared" si="11"/>
        <v>1864779.2000000002</v>
      </c>
      <c r="T189" s="217" t="s">
        <v>1808</v>
      </c>
    </row>
    <row r="190" spans="2:20" x14ac:dyDescent="0.3">
      <c r="C190" s="784"/>
      <c r="D190" s="267"/>
      <c r="Q190" s="242">
        <f t="shared" si="10"/>
        <v>0</v>
      </c>
      <c r="R190" s="243">
        <f t="shared" si="11"/>
        <v>0</v>
      </c>
      <c r="T190" s="217" t="s">
        <v>1810</v>
      </c>
    </row>
    <row r="191" spans="2:20" x14ac:dyDescent="0.3">
      <c r="C191" s="787" t="s">
        <v>1970</v>
      </c>
      <c r="D191" s="269">
        <v>443271.87</v>
      </c>
      <c r="E191" s="270">
        <v>491080.91</v>
      </c>
      <c r="F191" s="270">
        <v>471139.66</v>
      </c>
      <c r="G191" s="270">
        <v>433905.36</v>
      </c>
      <c r="H191" s="270">
        <v>510758.28</v>
      </c>
      <c r="I191" s="270">
        <v>466336.07</v>
      </c>
      <c r="J191" s="270">
        <v>563689</v>
      </c>
      <c r="K191" s="270">
        <v>563994.57999999996</v>
      </c>
      <c r="L191" s="270">
        <v>467374.73</v>
      </c>
      <c r="M191" s="270">
        <v>498973.7</v>
      </c>
      <c r="N191" s="270">
        <v>450752.64</v>
      </c>
      <c r="O191" s="270">
        <v>468930.44</v>
      </c>
      <c r="P191" s="683"/>
      <c r="Q191" s="283">
        <f t="shared" si="10"/>
        <v>5830207.2400000002</v>
      </c>
      <c r="R191" s="284">
        <f t="shared" si="11"/>
        <v>5674627.1200000001</v>
      </c>
      <c r="T191" s="217" t="s">
        <v>1812</v>
      </c>
    </row>
    <row r="192" spans="2:20" x14ac:dyDescent="0.3">
      <c r="C192" s="784"/>
      <c r="D192" s="267"/>
      <c r="Q192" s="242">
        <f t="shared" si="10"/>
        <v>0</v>
      </c>
      <c r="R192" s="243">
        <f t="shared" si="11"/>
        <v>0</v>
      </c>
      <c r="T192" s="217" t="s">
        <v>1813</v>
      </c>
    </row>
    <row r="193" spans="2:20" x14ac:dyDescent="0.3">
      <c r="C193" s="784"/>
      <c r="D193" s="267"/>
      <c r="Q193" s="242">
        <f t="shared" si="10"/>
        <v>0</v>
      </c>
      <c r="R193" s="243">
        <f t="shared" si="11"/>
        <v>0</v>
      </c>
      <c r="T193" s="217" t="s">
        <v>1815</v>
      </c>
    </row>
    <row r="194" spans="2:20" x14ac:dyDescent="0.3">
      <c r="C194" s="787" t="s">
        <v>1971</v>
      </c>
      <c r="D194" s="267"/>
      <c r="Q194" s="242">
        <f t="shared" si="10"/>
        <v>0</v>
      </c>
      <c r="R194" s="243">
        <f t="shared" si="11"/>
        <v>0</v>
      </c>
      <c r="T194" s="217" t="s">
        <v>1817</v>
      </c>
    </row>
    <row r="195" spans="2:20" x14ac:dyDescent="0.3">
      <c r="C195" s="787" t="s">
        <v>1972</v>
      </c>
      <c r="D195" s="267"/>
      <c r="Q195" s="242">
        <f t="shared" si="10"/>
        <v>0</v>
      </c>
      <c r="R195" s="243">
        <f t="shared" si="11"/>
        <v>0</v>
      </c>
      <c r="T195" s="217" t="s">
        <v>1819</v>
      </c>
    </row>
    <row r="196" spans="2:20" x14ac:dyDescent="0.3">
      <c r="C196" s="784" t="s">
        <v>1973</v>
      </c>
      <c r="D196" s="267">
        <v>0</v>
      </c>
      <c r="E196" s="248">
        <v>4010</v>
      </c>
      <c r="F196" s="248">
        <v>1487.46</v>
      </c>
      <c r="G196" s="248">
        <v>71.98</v>
      </c>
      <c r="H196" s="248">
        <v>0</v>
      </c>
      <c r="I196" s="248">
        <v>1282</v>
      </c>
      <c r="J196" s="248">
        <v>3557.5</v>
      </c>
      <c r="K196" s="248">
        <v>691</v>
      </c>
      <c r="L196" s="248">
        <v>0</v>
      </c>
      <c r="M196" s="248">
        <v>5554</v>
      </c>
      <c r="N196" s="248">
        <v>-1493.04</v>
      </c>
      <c r="O196" s="248">
        <v>7684.5</v>
      </c>
      <c r="Q196" s="242">
        <f t="shared" si="10"/>
        <v>22845.399999999998</v>
      </c>
      <c r="R196" s="243">
        <f t="shared" si="11"/>
        <v>46981.84</v>
      </c>
      <c r="T196" s="217" t="s">
        <v>1821</v>
      </c>
    </row>
    <row r="197" spans="2:20" ht="14.4" customHeight="1" x14ac:dyDescent="0.3">
      <c r="C197" s="787" t="s">
        <v>1974</v>
      </c>
      <c r="D197" s="239">
        <v>0</v>
      </c>
      <c r="E197" s="270">
        <v>4010</v>
      </c>
      <c r="F197" s="270">
        <v>1487.46</v>
      </c>
      <c r="G197" s="270">
        <v>71.98</v>
      </c>
      <c r="H197" s="270">
        <v>0</v>
      </c>
      <c r="I197" s="270">
        <v>1282</v>
      </c>
      <c r="J197" s="270">
        <v>3557.5</v>
      </c>
      <c r="K197" s="270">
        <v>691</v>
      </c>
      <c r="L197" s="270">
        <v>0</v>
      </c>
      <c r="M197" s="270">
        <v>5554</v>
      </c>
      <c r="N197" s="270">
        <v>-1493.04</v>
      </c>
      <c r="O197" s="270">
        <v>7684.5</v>
      </c>
      <c r="P197" s="683"/>
      <c r="Q197" s="283">
        <f t="shared" si="10"/>
        <v>22845.399999999998</v>
      </c>
      <c r="R197" s="284">
        <f t="shared" si="11"/>
        <v>46981.84</v>
      </c>
      <c r="T197" s="217" t="s">
        <v>1823</v>
      </c>
    </row>
    <row r="198" spans="2:20" x14ac:dyDescent="0.3">
      <c r="C198" s="784"/>
      <c r="D198" s="267"/>
      <c r="Q198" s="242">
        <f t="shared" si="10"/>
        <v>0</v>
      </c>
      <c r="R198" s="243">
        <f t="shared" si="11"/>
        <v>0</v>
      </c>
      <c r="T198" s="217" t="s">
        <v>1825</v>
      </c>
    </row>
    <row r="199" spans="2:20" x14ac:dyDescent="0.3">
      <c r="C199" s="787" t="s">
        <v>1975</v>
      </c>
      <c r="D199" s="239">
        <v>0</v>
      </c>
      <c r="E199" s="270">
        <v>4010</v>
      </c>
      <c r="F199" s="270">
        <v>1487.46</v>
      </c>
      <c r="G199" s="270">
        <v>71.98</v>
      </c>
      <c r="H199" s="270">
        <v>0</v>
      </c>
      <c r="I199" s="270">
        <v>1282</v>
      </c>
      <c r="J199" s="270">
        <v>3557.5</v>
      </c>
      <c r="K199" s="270">
        <v>691</v>
      </c>
      <c r="L199" s="270">
        <v>0</v>
      </c>
      <c r="M199" s="270">
        <v>5554</v>
      </c>
      <c r="N199" s="270">
        <v>-1493.04</v>
      </c>
      <c r="O199" s="270">
        <v>7684.5</v>
      </c>
      <c r="P199" s="683"/>
      <c r="Q199" s="283">
        <f t="shared" si="10"/>
        <v>22845.399999999998</v>
      </c>
      <c r="R199" s="284">
        <f t="shared" si="11"/>
        <v>46981.84</v>
      </c>
      <c r="T199" s="217" t="s">
        <v>1828</v>
      </c>
    </row>
    <row r="200" spans="2:20" ht="15" thickBot="1" x14ac:dyDescent="0.35">
      <c r="C200" s="784"/>
      <c r="D200" s="268"/>
      <c r="Q200" s="242">
        <f t="shared" si="10"/>
        <v>0</v>
      </c>
      <c r="R200" s="243">
        <f t="shared" si="11"/>
        <v>0</v>
      </c>
      <c r="T200" s="220" t="s">
        <v>1831</v>
      </c>
    </row>
    <row r="201" spans="2:20" x14ac:dyDescent="0.3">
      <c r="B201" s="189">
        <v>24</v>
      </c>
      <c r="C201" s="787" t="s">
        <v>1976</v>
      </c>
      <c r="D201" s="239">
        <v>489732.51</v>
      </c>
      <c r="E201" s="270">
        <v>597811.01</v>
      </c>
      <c r="F201" s="270">
        <v>537734.81000000006</v>
      </c>
      <c r="G201" s="270">
        <v>565825.42000000004</v>
      </c>
      <c r="H201" s="270">
        <v>506403.63</v>
      </c>
      <c r="I201" s="270">
        <v>525169.47</v>
      </c>
      <c r="J201" s="270">
        <v>492437.23</v>
      </c>
      <c r="K201" s="270">
        <v>467141.99</v>
      </c>
      <c r="L201" s="270">
        <v>539166.12</v>
      </c>
      <c r="M201" s="270">
        <v>367035.41</v>
      </c>
      <c r="N201" s="270">
        <v>427649.33</v>
      </c>
      <c r="O201" s="270">
        <v>443580.04</v>
      </c>
      <c r="P201" s="683"/>
      <c r="Q201" s="283">
        <f t="shared" ref="Q201:Q264" si="13">SUM(D201:O201)</f>
        <v>5959686.9699999997</v>
      </c>
      <c r="R201" s="284">
        <f t="shared" ref="R201:R264" si="14">SUM(M201:O201)*4</f>
        <v>4953059.12</v>
      </c>
      <c r="T201" s="213" t="s">
        <v>1783</v>
      </c>
    </row>
    <row r="202" spans="2:20" x14ac:dyDescent="0.3">
      <c r="C202" s="266"/>
      <c r="D202" s="268"/>
      <c r="Q202" s="242">
        <f t="shared" si="13"/>
        <v>0</v>
      </c>
      <c r="R202" s="243">
        <f t="shared" si="14"/>
        <v>0</v>
      </c>
      <c r="T202" s="214" t="s">
        <v>1786</v>
      </c>
    </row>
    <row r="203" spans="2:20" x14ac:dyDescent="0.3">
      <c r="C203" s="266"/>
      <c r="D203" s="267"/>
      <c r="Q203" s="242">
        <f t="shared" si="13"/>
        <v>0</v>
      </c>
      <c r="R203" s="243">
        <f t="shared" si="14"/>
        <v>0</v>
      </c>
      <c r="T203" s="214" t="s">
        <v>1787</v>
      </c>
    </row>
    <row r="204" spans="2:20" x14ac:dyDescent="0.3">
      <c r="C204" s="266"/>
      <c r="D204" s="268"/>
      <c r="Q204" s="242">
        <f t="shared" si="13"/>
        <v>0</v>
      </c>
      <c r="R204" s="243">
        <f t="shared" si="14"/>
        <v>0</v>
      </c>
      <c r="T204" s="214" t="s">
        <v>1790</v>
      </c>
    </row>
    <row r="205" spans="2:20" x14ac:dyDescent="0.3">
      <c r="C205" s="266"/>
      <c r="D205" s="267"/>
      <c r="Q205" s="242">
        <f t="shared" si="13"/>
        <v>0</v>
      </c>
      <c r="R205" s="243">
        <f t="shared" si="14"/>
        <v>0</v>
      </c>
      <c r="T205" s="214" t="s">
        <v>1792</v>
      </c>
    </row>
    <row r="206" spans="2:20" x14ac:dyDescent="0.3">
      <c r="C206" s="266"/>
      <c r="D206" s="267"/>
      <c r="Q206" s="242">
        <f t="shared" si="13"/>
        <v>0</v>
      </c>
      <c r="R206" s="243">
        <f t="shared" si="14"/>
        <v>0</v>
      </c>
      <c r="T206" s="214" t="s">
        <v>1794</v>
      </c>
    </row>
    <row r="207" spans="2:20" x14ac:dyDescent="0.3">
      <c r="C207" s="266"/>
      <c r="D207" s="267"/>
      <c r="Q207" s="242">
        <f t="shared" si="13"/>
        <v>0</v>
      </c>
      <c r="R207" s="243">
        <f t="shared" si="14"/>
        <v>0</v>
      </c>
      <c r="T207" s="214" t="s">
        <v>1797</v>
      </c>
    </row>
    <row r="208" spans="2:20" x14ac:dyDescent="0.3">
      <c r="C208" s="266"/>
      <c r="D208" s="267"/>
      <c r="Q208" s="242">
        <f t="shared" si="13"/>
        <v>0</v>
      </c>
      <c r="R208" s="243">
        <f t="shared" si="14"/>
        <v>0</v>
      </c>
      <c r="T208" s="214" t="s">
        <v>1798</v>
      </c>
    </row>
    <row r="209" spans="3:20" x14ac:dyDescent="0.3">
      <c r="C209" s="266"/>
      <c r="D209" s="267"/>
      <c r="Q209" s="242">
        <f t="shared" si="13"/>
        <v>0</v>
      </c>
      <c r="R209" s="243">
        <f t="shared" si="14"/>
        <v>0</v>
      </c>
      <c r="T209" s="214" t="s">
        <v>1800</v>
      </c>
    </row>
    <row r="210" spans="3:20" x14ac:dyDescent="0.3">
      <c r="C210" s="266"/>
      <c r="D210" s="267"/>
      <c r="Q210" s="242">
        <f t="shared" si="13"/>
        <v>0</v>
      </c>
      <c r="R210" s="243">
        <f t="shared" si="14"/>
        <v>0</v>
      </c>
      <c r="T210" s="214" t="s">
        <v>1802</v>
      </c>
    </row>
    <row r="211" spans="3:20" x14ac:dyDescent="0.3">
      <c r="C211" s="266"/>
      <c r="D211" s="267"/>
      <c r="Q211" s="242">
        <f t="shared" si="13"/>
        <v>0</v>
      </c>
      <c r="R211" s="243">
        <f t="shared" si="14"/>
        <v>0</v>
      </c>
      <c r="T211" s="217" t="s">
        <v>1804</v>
      </c>
    </row>
    <row r="212" spans="3:20" x14ac:dyDescent="0.3">
      <c r="C212" s="238"/>
      <c r="D212" s="269"/>
      <c r="E212" s="270"/>
      <c r="F212" s="270"/>
      <c r="G212" s="270"/>
      <c r="H212" s="270"/>
      <c r="I212" s="270"/>
      <c r="J212" s="270"/>
      <c r="K212" s="270"/>
      <c r="L212" s="270"/>
      <c r="M212" s="270"/>
      <c r="N212" s="270"/>
      <c r="O212" s="270"/>
      <c r="Q212" s="242">
        <f t="shared" si="13"/>
        <v>0</v>
      </c>
      <c r="R212" s="243">
        <f t="shared" si="14"/>
        <v>0</v>
      </c>
      <c r="T212" s="217" t="s">
        <v>1806</v>
      </c>
    </row>
    <row r="213" spans="3:20" x14ac:dyDescent="0.3">
      <c r="C213" s="266"/>
      <c r="D213" s="267"/>
      <c r="Q213" s="242">
        <f t="shared" si="13"/>
        <v>0</v>
      </c>
      <c r="R213" s="243">
        <f t="shared" si="14"/>
        <v>0</v>
      </c>
      <c r="T213" s="217" t="s">
        <v>1808</v>
      </c>
    </row>
    <row r="214" spans="3:20" x14ac:dyDescent="0.3">
      <c r="C214" s="238"/>
      <c r="D214" s="239"/>
      <c r="Q214" s="242">
        <f t="shared" si="13"/>
        <v>0</v>
      </c>
      <c r="R214" s="243">
        <f t="shared" si="14"/>
        <v>0</v>
      </c>
      <c r="T214" s="217" t="s">
        <v>1810</v>
      </c>
    </row>
    <row r="215" spans="3:20" x14ac:dyDescent="0.3">
      <c r="C215" s="266"/>
      <c r="D215" s="268"/>
      <c r="Q215" s="242">
        <f t="shared" si="13"/>
        <v>0</v>
      </c>
      <c r="R215" s="243">
        <f t="shared" si="14"/>
        <v>0</v>
      </c>
      <c r="T215" s="217" t="s">
        <v>1812</v>
      </c>
    </row>
    <row r="216" spans="3:20" x14ac:dyDescent="0.3">
      <c r="C216" s="266"/>
      <c r="D216" s="267"/>
      <c r="Q216" s="242">
        <f t="shared" si="13"/>
        <v>0</v>
      </c>
      <c r="R216" s="243">
        <f t="shared" si="14"/>
        <v>0</v>
      </c>
      <c r="T216" s="217" t="s">
        <v>1813</v>
      </c>
    </row>
    <row r="217" spans="3:20" x14ac:dyDescent="0.3">
      <c r="C217" s="266"/>
      <c r="D217" s="267"/>
      <c r="Q217" s="242">
        <f t="shared" si="13"/>
        <v>0</v>
      </c>
      <c r="R217" s="243">
        <f t="shared" si="14"/>
        <v>0</v>
      </c>
      <c r="T217" s="217" t="s">
        <v>1815</v>
      </c>
    </row>
    <row r="218" spans="3:20" x14ac:dyDescent="0.3">
      <c r="C218" s="266"/>
      <c r="D218" s="267"/>
      <c r="Q218" s="242">
        <f t="shared" si="13"/>
        <v>0</v>
      </c>
      <c r="R218" s="243">
        <f t="shared" si="14"/>
        <v>0</v>
      </c>
      <c r="T218" s="217" t="s">
        <v>1817</v>
      </c>
    </row>
    <row r="219" spans="3:20" x14ac:dyDescent="0.3">
      <c r="C219" s="266"/>
      <c r="D219" s="267"/>
      <c r="Q219" s="242">
        <f t="shared" si="13"/>
        <v>0</v>
      </c>
      <c r="R219" s="243">
        <f t="shared" si="14"/>
        <v>0</v>
      </c>
      <c r="T219" s="217" t="s">
        <v>1819</v>
      </c>
    </row>
    <row r="220" spans="3:20" x14ac:dyDescent="0.3">
      <c r="C220" s="266"/>
      <c r="D220" s="267"/>
      <c r="Q220" s="242">
        <f t="shared" si="13"/>
        <v>0</v>
      </c>
      <c r="R220" s="243">
        <f t="shared" si="14"/>
        <v>0</v>
      </c>
      <c r="T220" s="217" t="s">
        <v>1821</v>
      </c>
    </row>
    <row r="221" spans="3:20" x14ac:dyDescent="0.3">
      <c r="C221" s="266"/>
      <c r="D221" s="267"/>
      <c r="Q221" s="242">
        <f t="shared" si="13"/>
        <v>0</v>
      </c>
      <c r="R221" s="243">
        <f t="shared" si="14"/>
        <v>0</v>
      </c>
      <c r="T221" s="217" t="s">
        <v>1823</v>
      </c>
    </row>
    <row r="222" spans="3:20" x14ac:dyDescent="0.3">
      <c r="C222" s="266"/>
      <c r="D222" s="267"/>
      <c r="Q222" s="242">
        <f t="shared" si="13"/>
        <v>0</v>
      </c>
      <c r="R222" s="243">
        <f t="shared" si="14"/>
        <v>0</v>
      </c>
      <c r="T222" s="217" t="s">
        <v>1825</v>
      </c>
    </row>
    <row r="223" spans="3:20" x14ac:dyDescent="0.3">
      <c r="C223" s="266"/>
      <c r="D223" s="267"/>
      <c r="Q223" s="242">
        <f t="shared" si="13"/>
        <v>0</v>
      </c>
      <c r="R223" s="243">
        <f t="shared" si="14"/>
        <v>0</v>
      </c>
      <c r="T223" s="217" t="s">
        <v>1828</v>
      </c>
    </row>
    <row r="224" spans="3:20" ht="15" thickBot="1" x14ac:dyDescent="0.35">
      <c r="C224" s="266"/>
      <c r="D224" s="267"/>
      <c r="Q224" s="242">
        <f t="shared" si="13"/>
        <v>0</v>
      </c>
      <c r="R224" s="243">
        <f t="shared" si="14"/>
        <v>0</v>
      </c>
      <c r="T224" s="220" t="s">
        <v>1831</v>
      </c>
    </row>
    <row r="225" spans="3:20" x14ac:dyDescent="0.3">
      <c r="C225" s="266"/>
      <c r="D225" s="267"/>
      <c r="Q225" s="242">
        <f t="shared" si="13"/>
        <v>0</v>
      </c>
      <c r="R225" s="243">
        <f t="shared" si="14"/>
        <v>0</v>
      </c>
      <c r="T225" s="213" t="s">
        <v>1783</v>
      </c>
    </row>
    <row r="226" spans="3:20" x14ac:dyDescent="0.3">
      <c r="C226" s="266"/>
      <c r="D226" s="267"/>
      <c r="Q226" s="242">
        <f t="shared" si="13"/>
        <v>0</v>
      </c>
      <c r="R226" s="243">
        <f t="shared" si="14"/>
        <v>0</v>
      </c>
      <c r="T226" s="214" t="s">
        <v>1786</v>
      </c>
    </row>
    <row r="227" spans="3:20" x14ac:dyDescent="0.3">
      <c r="C227" s="266"/>
      <c r="D227" s="268"/>
      <c r="Q227" s="242">
        <f t="shared" si="13"/>
        <v>0</v>
      </c>
      <c r="R227" s="243">
        <f t="shared" si="14"/>
        <v>0</v>
      </c>
      <c r="T227" s="214" t="s">
        <v>1787</v>
      </c>
    </row>
    <row r="228" spans="3:20" x14ac:dyDescent="0.3">
      <c r="C228" s="266"/>
      <c r="D228" s="267"/>
      <c r="Q228" s="242">
        <f t="shared" si="13"/>
        <v>0</v>
      </c>
      <c r="R228" s="243">
        <f t="shared" si="14"/>
        <v>0</v>
      </c>
      <c r="T228" s="214" t="s">
        <v>1790</v>
      </c>
    </row>
    <row r="229" spans="3:20" x14ac:dyDescent="0.3">
      <c r="C229" s="266"/>
      <c r="D229" s="267"/>
      <c r="Q229" s="242">
        <f t="shared" si="13"/>
        <v>0</v>
      </c>
      <c r="R229" s="243">
        <f t="shared" si="14"/>
        <v>0</v>
      </c>
      <c r="T229" s="214" t="s">
        <v>1792</v>
      </c>
    </row>
    <row r="230" spans="3:20" x14ac:dyDescent="0.3">
      <c r="C230" s="266"/>
      <c r="D230" s="267"/>
      <c r="Q230" s="242">
        <f t="shared" si="13"/>
        <v>0</v>
      </c>
      <c r="R230" s="243">
        <f t="shared" si="14"/>
        <v>0</v>
      </c>
      <c r="T230" s="214" t="s">
        <v>1794</v>
      </c>
    </row>
    <row r="231" spans="3:20" x14ac:dyDescent="0.3">
      <c r="C231" s="266"/>
      <c r="D231" s="267"/>
      <c r="Q231" s="242">
        <f t="shared" si="13"/>
        <v>0</v>
      </c>
      <c r="R231" s="243">
        <f t="shared" si="14"/>
        <v>0</v>
      </c>
      <c r="T231" s="214" t="s">
        <v>1797</v>
      </c>
    </row>
    <row r="232" spans="3:20" x14ac:dyDescent="0.3">
      <c r="C232" s="266"/>
      <c r="D232" s="267"/>
      <c r="Q232" s="242">
        <f t="shared" si="13"/>
        <v>0</v>
      </c>
      <c r="R232" s="243">
        <f t="shared" si="14"/>
        <v>0</v>
      </c>
      <c r="T232" s="214" t="s">
        <v>1798</v>
      </c>
    </row>
    <row r="233" spans="3:20" x14ac:dyDescent="0.3">
      <c r="C233" s="266"/>
      <c r="D233" s="267"/>
      <c r="Q233" s="242">
        <f t="shared" si="13"/>
        <v>0</v>
      </c>
      <c r="R233" s="243">
        <f t="shared" si="14"/>
        <v>0</v>
      </c>
      <c r="T233" s="214" t="s">
        <v>1800</v>
      </c>
    </row>
    <row r="234" spans="3:20" x14ac:dyDescent="0.3">
      <c r="C234" s="266"/>
      <c r="D234" s="267"/>
      <c r="Q234" s="242">
        <f t="shared" si="13"/>
        <v>0</v>
      </c>
      <c r="R234" s="243">
        <f t="shared" si="14"/>
        <v>0</v>
      </c>
      <c r="T234" s="214" t="s">
        <v>1802</v>
      </c>
    </row>
    <row r="235" spans="3:20" x14ac:dyDescent="0.3">
      <c r="C235" s="266"/>
      <c r="D235" s="267"/>
      <c r="Q235" s="242">
        <f t="shared" si="13"/>
        <v>0</v>
      </c>
      <c r="R235" s="243">
        <f t="shared" si="14"/>
        <v>0</v>
      </c>
      <c r="T235" s="217" t="s">
        <v>1804</v>
      </c>
    </row>
    <row r="236" spans="3:20" x14ac:dyDescent="0.3">
      <c r="C236" s="266"/>
      <c r="D236" s="267"/>
      <c r="Q236" s="242">
        <f t="shared" si="13"/>
        <v>0</v>
      </c>
      <c r="R236" s="243">
        <f t="shared" si="14"/>
        <v>0</v>
      </c>
      <c r="T236" s="217" t="s">
        <v>1806</v>
      </c>
    </row>
    <row r="237" spans="3:20" x14ac:dyDescent="0.3">
      <c r="C237" s="266"/>
      <c r="D237" s="267"/>
      <c r="Q237" s="242">
        <f t="shared" si="13"/>
        <v>0</v>
      </c>
      <c r="R237" s="243">
        <f t="shared" si="14"/>
        <v>0</v>
      </c>
      <c r="T237" s="217" t="s">
        <v>1808</v>
      </c>
    </row>
    <row r="238" spans="3:20" x14ac:dyDescent="0.3">
      <c r="C238" s="266"/>
      <c r="D238" s="267"/>
      <c r="Q238" s="242">
        <f t="shared" si="13"/>
        <v>0</v>
      </c>
      <c r="R238" s="243">
        <f t="shared" si="14"/>
        <v>0</v>
      </c>
      <c r="T238" s="217" t="s">
        <v>1810</v>
      </c>
    </row>
    <row r="239" spans="3:20" x14ac:dyDescent="0.3">
      <c r="C239" s="266"/>
      <c r="D239" s="268"/>
      <c r="Q239" s="242">
        <f t="shared" si="13"/>
        <v>0</v>
      </c>
      <c r="R239" s="243">
        <f t="shared" si="14"/>
        <v>0</v>
      </c>
      <c r="T239" s="217" t="s">
        <v>1812</v>
      </c>
    </row>
    <row r="240" spans="3:20" x14ac:dyDescent="0.3">
      <c r="C240" s="266"/>
      <c r="D240" s="267"/>
      <c r="Q240" s="242">
        <f t="shared" si="13"/>
        <v>0</v>
      </c>
      <c r="R240" s="243">
        <f t="shared" si="14"/>
        <v>0</v>
      </c>
      <c r="T240" s="217" t="s">
        <v>1813</v>
      </c>
    </row>
    <row r="241" spans="3:20" x14ac:dyDescent="0.3">
      <c r="C241" s="266"/>
      <c r="D241" s="267"/>
      <c r="Q241" s="242">
        <f t="shared" si="13"/>
        <v>0</v>
      </c>
      <c r="R241" s="243">
        <f t="shared" si="14"/>
        <v>0</v>
      </c>
      <c r="T241" s="217" t="s">
        <v>1815</v>
      </c>
    </row>
    <row r="242" spans="3:20" x14ac:dyDescent="0.3">
      <c r="C242" s="266"/>
      <c r="D242" s="267"/>
      <c r="Q242" s="242">
        <f t="shared" si="13"/>
        <v>0</v>
      </c>
      <c r="R242" s="243">
        <f t="shared" si="14"/>
        <v>0</v>
      </c>
      <c r="T242" s="217" t="s">
        <v>1817</v>
      </c>
    </row>
    <row r="243" spans="3:20" x14ac:dyDescent="0.3">
      <c r="C243" s="266"/>
      <c r="D243" s="267"/>
      <c r="Q243" s="242">
        <f t="shared" si="13"/>
        <v>0</v>
      </c>
      <c r="R243" s="243">
        <f t="shared" si="14"/>
        <v>0</v>
      </c>
      <c r="T243" s="217" t="s">
        <v>1819</v>
      </c>
    </row>
    <row r="244" spans="3:20" x14ac:dyDescent="0.3">
      <c r="C244" s="266"/>
      <c r="D244" s="267"/>
      <c r="Q244" s="242">
        <f t="shared" si="13"/>
        <v>0</v>
      </c>
      <c r="R244" s="243">
        <f t="shared" si="14"/>
        <v>0</v>
      </c>
      <c r="T244" s="217" t="s">
        <v>1821</v>
      </c>
    </row>
    <row r="245" spans="3:20" x14ac:dyDescent="0.3">
      <c r="C245" s="238"/>
      <c r="D245" s="269"/>
      <c r="E245" s="270"/>
      <c r="F245" s="270"/>
      <c r="G245" s="270"/>
      <c r="H245" s="270"/>
      <c r="I245" s="270"/>
      <c r="J245" s="270"/>
      <c r="K245" s="270"/>
      <c r="L245" s="270"/>
      <c r="M245" s="270"/>
      <c r="N245" s="270"/>
      <c r="O245" s="270"/>
      <c r="Q245" s="242">
        <f t="shared" si="13"/>
        <v>0</v>
      </c>
      <c r="R245" s="243">
        <f t="shared" si="14"/>
        <v>0</v>
      </c>
      <c r="T245" s="217" t="s">
        <v>1823</v>
      </c>
    </row>
    <row r="246" spans="3:20" x14ac:dyDescent="0.3">
      <c r="C246" s="266"/>
      <c r="D246" s="267"/>
      <c r="Q246" s="242">
        <f t="shared" si="13"/>
        <v>0</v>
      </c>
      <c r="R246" s="243">
        <f t="shared" si="14"/>
        <v>0</v>
      </c>
      <c r="T246" s="217" t="s">
        <v>1825</v>
      </c>
    </row>
    <row r="247" spans="3:20" x14ac:dyDescent="0.3">
      <c r="C247" s="238"/>
      <c r="D247" s="239"/>
      <c r="Q247" s="242">
        <f t="shared" si="13"/>
        <v>0</v>
      </c>
      <c r="R247" s="243">
        <f t="shared" si="14"/>
        <v>0</v>
      </c>
      <c r="T247" s="217" t="s">
        <v>1828</v>
      </c>
    </row>
    <row r="248" spans="3:20" ht="15" thickBot="1" x14ac:dyDescent="0.35">
      <c r="C248" s="266"/>
      <c r="D248" s="267"/>
      <c r="Q248" s="242">
        <f t="shared" si="13"/>
        <v>0</v>
      </c>
      <c r="R248" s="243">
        <f t="shared" si="14"/>
        <v>0</v>
      </c>
      <c r="T248" s="220" t="s">
        <v>1831</v>
      </c>
    </row>
    <row r="249" spans="3:20" x14ac:dyDescent="0.3">
      <c r="C249" s="266"/>
      <c r="D249" s="267"/>
      <c r="Q249" s="242">
        <f t="shared" si="13"/>
        <v>0</v>
      </c>
      <c r="R249" s="243">
        <f t="shared" si="14"/>
        <v>0</v>
      </c>
      <c r="T249" s="213" t="s">
        <v>1783</v>
      </c>
    </row>
    <row r="250" spans="3:20" x14ac:dyDescent="0.3">
      <c r="C250" s="266"/>
      <c r="D250" s="268"/>
      <c r="Q250" s="242">
        <f t="shared" si="13"/>
        <v>0</v>
      </c>
      <c r="R250" s="243">
        <f t="shared" si="14"/>
        <v>0</v>
      </c>
      <c r="T250" s="214" t="s">
        <v>1786</v>
      </c>
    </row>
    <row r="251" spans="3:20" x14ac:dyDescent="0.3">
      <c r="C251" s="266"/>
      <c r="D251" s="268"/>
      <c r="Q251" s="242">
        <f t="shared" si="13"/>
        <v>0</v>
      </c>
      <c r="R251" s="243">
        <f t="shared" si="14"/>
        <v>0</v>
      </c>
      <c r="T251" s="214" t="s">
        <v>1787</v>
      </c>
    </row>
    <row r="252" spans="3:20" x14ac:dyDescent="0.3">
      <c r="C252" s="266"/>
      <c r="D252" s="268"/>
      <c r="Q252" s="242">
        <f t="shared" si="13"/>
        <v>0</v>
      </c>
      <c r="R252" s="243">
        <f t="shared" si="14"/>
        <v>0</v>
      </c>
      <c r="T252" s="214" t="s">
        <v>1790</v>
      </c>
    </row>
    <row r="253" spans="3:20" x14ac:dyDescent="0.3">
      <c r="C253" s="266"/>
      <c r="D253" s="268"/>
      <c r="Q253" s="242">
        <f t="shared" si="13"/>
        <v>0</v>
      </c>
      <c r="R253" s="243">
        <f t="shared" si="14"/>
        <v>0</v>
      </c>
      <c r="T253" s="214" t="s">
        <v>1792</v>
      </c>
    </row>
    <row r="254" spans="3:20" x14ac:dyDescent="0.3">
      <c r="C254" s="266"/>
      <c r="D254" s="268"/>
      <c r="Q254" s="242">
        <f t="shared" si="13"/>
        <v>0</v>
      </c>
      <c r="R254" s="243">
        <f t="shared" si="14"/>
        <v>0</v>
      </c>
      <c r="T254" s="214" t="s">
        <v>1794</v>
      </c>
    </row>
    <row r="255" spans="3:20" x14ac:dyDescent="0.3">
      <c r="C255" s="266"/>
      <c r="D255" s="267"/>
      <c r="Q255" s="242">
        <f t="shared" si="13"/>
        <v>0</v>
      </c>
      <c r="R255" s="243">
        <f t="shared" si="14"/>
        <v>0</v>
      </c>
      <c r="T255" s="214" t="s">
        <v>1797</v>
      </c>
    </row>
    <row r="256" spans="3:20" x14ac:dyDescent="0.3">
      <c r="C256" s="266"/>
      <c r="D256" s="268"/>
      <c r="Q256" s="242">
        <f t="shared" si="13"/>
        <v>0</v>
      </c>
      <c r="R256" s="243">
        <f t="shared" si="14"/>
        <v>0</v>
      </c>
      <c r="T256" s="214" t="s">
        <v>1798</v>
      </c>
    </row>
    <row r="257" spans="3:20" x14ac:dyDescent="0.3">
      <c r="C257" s="266"/>
      <c r="D257" s="267"/>
      <c r="Q257" s="242">
        <f t="shared" si="13"/>
        <v>0</v>
      </c>
      <c r="R257" s="243">
        <f t="shared" si="14"/>
        <v>0</v>
      </c>
      <c r="T257" s="214" t="s">
        <v>1800</v>
      </c>
    </row>
    <row r="258" spans="3:20" x14ac:dyDescent="0.3">
      <c r="C258" s="266"/>
      <c r="D258" s="267"/>
      <c r="Q258" s="242">
        <f t="shared" si="13"/>
        <v>0</v>
      </c>
      <c r="R258" s="243">
        <f t="shared" si="14"/>
        <v>0</v>
      </c>
      <c r="T258" s="214" t="s">
        <v>1802</v>
      </c>
    </row>
    <row r="259" spans="3:20" x14ac:dyDescent="0.3">
      <c r="C259" s="266"/>
      <c r="D259" s="267"/>
      <c r="Q259" s="242">
        <f t="shared" si="13"/>
        <v>0</v>
      </c>
      <c r="R259" s="243">
        <f t="shared" si="14"/>
        <v>0</v>
      </c>
      <c r="T259" s="217" t="s">
        <v>1804</v>
      </c>
    </row>
    <row r="260" spans="3:20" x14ac:dyDescent="0.3">
      <c r="C260" s="266"/>
      <c r="D260" s="267"/>
      <c r="Q260" s="242">
        <f t="shared" si="13"/>
        <v>0</v>
      </c>
      <c r="R260" s="243">
        <f t="shared" si="14"/>
        <v>0</v>
      </c>
      <c r="T260" s="217" t="s">
        <v>1806</v>
      </c>
    </row>
    <row r="261" spans="3:20" x14ac:dyDescent="0.3">
      <c r="C261" s="266"/>
      <c r="D261" s="267"/>
      <c r="Q261" s="242">
        <f t="shared" si="13"/>
        <v>0</v>
      </c>
      <c r="R261" s="243">
        <f t="shared" si="14"/>
        <v>0</v>
      </c>
      <c r="T261" s="217" t="s">
        <v>1808</v>
      </c>
    </row>
    <row r="262" spans="3:20" x14ac:dyDescent="0.3">
      <c r="C262" s="266"/>
      <c r="D262" s="267"/>
      <c r="Q262" s="242">
        <f t="shared" si="13"/>
        <v>0</v>
      </c>
      <c r="R262" s="243">
        <f t="shared" si="14"/>
        <v>0</v>
      </c>
      <c r="T262" s="217" t="s">
        <v>1810</v>
      </c>
    </row>
    <row r="263" spans="3:20" x14ac:dyDescent="0.3">
      <c r="C263" s="266"/>
      <c r="D263" s="267"/>
      <c r="Q263" s="242">
        <f t="shared" si="13"/>
        <v>0</v>
      </c>
      <c r="R263" s="243">
        <f t="shared" si="14"/>
        <v>0</v>
      </c>
      <c r="T263" s="217" t="s">
        <v>1812</v>
      </c>
    </row>
    <row r="264" spans="3:20" x14ac:dyDescent="0.3">
      <c r="C264" s="266"/>
      <c r="D264" s="268"/>
      <c r="Q264" s="242">
        <f t="shared" si="13"/>
        <v>0</v>
      </c>
      <c r="R264" s="243">
        <f t="shared" si="14"/>
        <v>0</v>
      </c>
      <c r="T264" s="217" t="s">
        <v>1813</v>
      </c>
    </row>
    <row r="265" spans="3:20" x14ac:dyDescent="0.3">
      <c r="C265" s="266"/>
      <c r="D265" s="268"/>
      <c r="Q265" s="242">
        <f t="shared" ref="Q265:Q328" si="15">SUM(D265:O265)</f>
        <v>0</v>
      </c>
      <c r="R265" s="243">
        <f t="shared" ref="R265:R328" si="16">SUM(M265:O265)*4</f>
        <v>0</v>
      </c>
      <c r="T265" s="217" t="s">
        <v>1815</v>
      </c>
    </row>
    <row r="266" spans="3:20" x14ac:dyDescent="0.3">
      <c r="C266" s="266"/>
      <c r="D266" s="267"/>
      <c r="Q266" s="242">
        <f t="shared" si="15"/>
        <v>0</v>
      </c>
      <c r="R266" s="243">
        <f t="shared" si="16"/>
        <v>0</v>
      </c>
      <c r="T266" s="217" t="s">
        <v>1817</v>
      </c>
    </row>
    <row r="267" spans="3:20" x14ac:dyDescent="0.3">
      <c r="C267" s="266"/>
      <c r="D267" s="267"/>
      <c r="Q267" s="242">
        <f t="shared" si="15"/>
        <v>0</v>
      </c>
      <c r="R267" s="243">
        <f t="shared" si="16"/>
        <v>0</v>
      </c>
      <c r="T267" s="217" t="s">
        <v>1819</v>
      </c>
    </row>
    <row r="268" spans="3:20" x14ac:dyDescent="0.3">
      <c r="C268" s="266"/>
      <c r="D268" s="267"/>
      <c r="Q268" s="242">
        <f t="shared" si="15"/>
        <v>0</v>
      </c>
      <c r="R268" s="243">
        <f t="shared" si="16"/>
        <v>0</v>
      </c>
      <c r="T268" s="217" t="s">
        <v>1821</v>
      </c>
    </row>
    <row r="269" spans="3:20" x14ac:dyDescent="0.3">
      <c r="C269" s="266"/>
      <c r="D269" s="267"/>
      <c r="Q269" s="242">
        <f t="shared" si="15"/>
        <v>0</v>
      </c>
      <c r="R269" s="243">
        <f t="shared" si="16"/>
        <v>0</v>
      </c>
      <c r="T269" s="217" t="s">
        <v>1823</v>
      </c>
    </row>
    <row r="270" spans="3:20" x14ac:dyDescent="0.3">
      <c r="C270" s="266"/>
      <c r="D270" s="267"/>
      <c r="Q270" s="242">
        <f t="shared" si="15"/>
        <v>0</v>
      </c>
      <c r="R270" s="243">
        <f t="shared" si="16"/>
        <v>0</v>
      </c>
      <c r="T270" s="217" t="s">
        <v>1825</v>
      </c>
    </row>
    <row r="271" spans="3:20" x14ac:dyDescent="0.3">
      <c r="C271" s="238"/>
      <c r="D271" s="269"/>
      <c r="E271" s="270"/>
      <c r="F271" s="270"/>
      <c r="G271" s="270"/>
      <c r="H271" s="270"/>
      <c r="I271" s="270"/>
      <c r="J271" s="270"/>
      <c r="K271" s="270"/>
      <c r="L271" s="270"/>
      <c r="M271" s="270"/>
      <c r="N271" s="270"/>
      <c r="O271" s="270"/>
      <c r="Q271" s="242">
        <f t="shared" si="15"/>
        <v>0</v>
      </c>
      <c r="R271" s="243">
        <f t="shared" si="16"/>
        <v>0</v>
      </c>
      <c r="T271" s="217" t="s">
        <v>1828</v>
      </c>
    </row>
    <row r="272" spans="3:20" ht="15" thickBot="1" x14ac:dyDescent="0.35">
      <c r="C272" s="266"/>
      <c r="D272" s="267"/>
      <c r="Q272" s="242">
        <f t="shared" si="15"/>
        <v>0</v>
      </c>
      <c r="R272" s="243">
        <f t="shared" si="16"/>
        <v>0</v>
      </c>
      <c r="T272" s="220" t="s">
        <v>1831</v>
      </c>
    </row>
    <row r="273" spans="3:20" x14ac:dyDescent="0.3">
      <c r="C273" s="238"/>
      <c r="D273" s="239"/>
      <c r="Q273" s="242">
        <f t="shared" si="15"/>
        <v>0</v>
      </c>
      <c r="R273" s="243">
        <f t="shared" si="16"/>
        <v>0</v>
      </c>
      <c r="T273" s="213" t="s">
        <v>1783</v>
      </c>
    </row>
    <row r="274" spans="3:20" x14ac:dyDescent="0.3">
      <c r="C274" s="266"/>
      <c r="D274" s="268"/>
      <c r="Q274" s="242">
        <f t="shared" si="15"/>
        <v>0</v>
      </c>
      <c r="R274" s="243">
        <f t="shared" si="16"/>
        <v>0</v>
      </c>
      <c r="T274" s="214" t="s">
        <v>1786</v>
      </c>
    </row>
    <row r="275" spans="3:20" x14ac:dyDescent="0.3">
      <c r="C275" s="266"/>
      <c r="D275" s="267"/>
      <c r="Q275" s="242">
        <f t="shared" si="15"/>
        <v>0</v>
      </c>
      <c r="R275" s="243">
        <f t="shared" si="16"/>
        <v>0</v>
      </c>
      <c r="T275" s="214" t="s">
        <v>1787</v>
      </c>
    </row>
    <row r="276" spans="3:20" x14ac:dyDescent="0.3">
      <c r="C276" s="266"/>
      <c r="D276" s="268"/>
      <c r="Q276" s="242">
        <f t="shared" si="15"/>
        <v>0</v>
      </c>
      <c r="R276" s="243">
        <f t="shared" si="16"/>
        <v>0</v>
      </c>
      <c r="T276" s="214" t="s">
        <v>1790</v>
      </c>
    </row>
    <row r="277" spans="3:20" x14ac:dyDescent="0.3">
      <c r="C277" s="266"/>
      <c r="D277" s="268"/>
      <c r="Q277" s="242">
        <f t="shared" si="15"/>
        <v>0</v>
      </c>
      <c r="R277" s="243">
        <f t="shared" si="16"/>
        <v>0</v>
      </c>
      <c r="T277" s="214" t="s">
        <v>1792</v>
      </c>
    </row>
    <row r="278" spans="3:20" x14ac:dyDescent="0.3">
      <c r="C278" s="238"/>
      <c r="D278" s="269"/>
      <c r="E278" s="270"/>
      <c r="F278" s="270"/>
      <c r="G278" s="270"/>
      <c r="H278" s="270"/>
      <c r="I278" s="270"/>
      <c r="J278" s="270"/>
      <c r="K278" s="270"/>
      <c r="L278" s="270"/>
      <c r="M278" s="270"/>
      <c r="N278" s="270"/>
      <c r="O278" s="270"/>
      <c r="Q278" s="242">
        <f t="shared" si="15"/>
        <v>0</v>
      </c>
      <c r="R278" s="243">
        <f t="shared" si="16"/>
        <v>0</v>
      </c>
      <c r="T278" s="214" t="s">
        <v>1794</v>
      </c>
    </row>
    <row r="279" spans="3:20" x14ac:dyDescent="0.3">
      <c r="C279" s="266"/>
      <c r="D279" s="267"/>
      <c r="Q279" s="242">
        <f t="shared" si="15"/>
        <v>0</v>
      </c>
      <c r="R279" s="243">
        <f t="shared" si="16"/>
        <v>0</v>
      </c>
      <c r="T279" s="214" t="s">
        <v>1797</v>
      </c>
    </row>
    <row r="280" spans="3:20" x14ac:dyDescent="0.3">
      <c r="C280" s="238"/>
      <c r="D280" s="239"/>
      <c r="Q280" s="242">
        <f t="shared" si="15"/>
        <v>0</v>
      </c>
      <c r="R280" s="243">
        <f t="shared" si="16"/>
        <v>0</v>
      </c>
      <c r="T280" s="214" t="s">
        <v>1798</v>
      </c>
    </row>
    <row r="281" spans="3:20" x14ac:dyDescent="0.3">
      <c r="C281" s="266"/>
      <c r="D281" s="268"/>
      <c r="Q281" s="242">
        <f t="shared" si="15"/>
        <v>0</v>
      </c>
      <c r="R281" s="243">
        <f t="shared" si="16"/>
        <v>0</v>
      </c>
      <c r="T281" s="214" t="s">
        <v>1800</v>
      </c>
    </row>
    <row r="282" spans="3:20" x14ac:dyDescent="0.3">
      <c r="C282" s="238"/>
      <c r="D282" s="269"/>
      <c r="E282" s="270"/>
      <c r="F282" s="270"/>
      <c r="G282" s="270"/>
      <c r="H282" s="270"/>
      <c r="I282" s="270"/>
      <c r="J282" s="270"/>
      <c r="K282" s="270"/>
      <c r="L282" s="270"/>
      <c r="M282" s="270"/>
      <c r="N282" s="270"/>
      <c r="O282" s="270"/>
      <c r="Q282" s="242">
        <f t="shared" si="15"/>
        <v>0</v>
      </c>
      <c r="R282" s="243">
        <f t="shared" si="16"/>
        <v>0</v>
      </c>
      <c r="T282" s="214" t="s">
        <v>1802</v>
      </c>
    </row>
    <row r="283" spans="3:20" x14ac:dyDescent="0.3">
      <c r="C283" s="266"/>
      <c r="D283" s="267"/>
      <c r="Q283" s="242">
        <f t="shared" si="15"/>
        <v>0</v>
      </c>
      <c r="R283" s="243">
        <f t="shared" si="16"/>
        <v>0</v>
      </c>
      <c r="T283" s="217" t="s">
        <v>1804</v>
      </c>
    </row>
    <row r="284" spans="3:20" x14ac:dyDescent="0.3">
      <c r="C284" s="238"/>
      <c r="D284" s="239"/>
      <c r="Q284" s="242">
        <f t="shared" si="15"/>
        <v>0</v>
      </c>
      <c r="R284" s="243">
        <f t="shared" si="16"/>
        <v>0</v>
      </c>
      <c r="T284" s="217" t="s">
        <v>1806</v>
      </c>
    </row>
    <row r="285" spans="3:20" x14ac:dyDescent="0.3">
      <c r="C285" s="266"/>
      <c r="D285" s="268"/>
      <c r="Q285" s="242">
        <f t="shared" si="15"/>
        <v>0</v>
      </c>
      <c r="R285" s="243">
        <f t="shared" si="16"/>
        <v>0</v>
      </c>
      <c r="T285" s="217" t="s">
        <v>1808</v>
      </c>
    </row>
    <row r="286" spans="3:20" x14ac:dyDescent="0.3">
      <c r="C286" s="238"/>
      <c r="D286" s="269"/>
      <c r="E286" s="270"/>
      <c r="F286" s="270"/>
      <c r="G286" s="270"/>
      <c r="H286" s="270"/>
      <c r="I286" s="270"/>
      <c r="J286" s="270"/>
      <c r="K286" s="270"/>
      <c r="L286" s="270"/>
      <c r="M286" s="270"/>
      <c r="N286" s="270"/>
      <c r="O286" s="270"/>
      <c r="Q286" s="242">
        <f t="shared" si="15"/>
        <v>0</v>
      </c>
      <c r="R286" s="243">
        <f t="shared" si="16"/>
        <v>0</v>
      </c>
      <c r="T286" s="217" t="s">
        <v>1810</v>
      </c>
    </row>
    <row r="287" spans="3:20" x14ac:dyDescent="0.3">
      <c r="C287" s="266"/>
      <c r="D287" s="267"/>
      <c r="Q287" s="242">
        <f t="shared" si="15"/>
        <v>0</v>
      </c>
      <c r="R287" s="243">
        <f t="shared" si="16"/>
        <v>0</v>
      </c>
      <c r="T287" s="217" t="s">
        <v>1812</v>
      </c>
    </row>
    <row r="288" spans="3:20" x14ac:dyDescent="0.3">
      <c r="C288" s="238"/>
      <c r="D288" s="239"/>
      <c r="Q288" s="242">
        <f t="shared" si="15"/>
        <v>0</v>
      </c>
      <c r="R288" s="243">
        <f t="shared" si="16"/>
        <v>0</v>
      </c>
      <c r="T288" s="217" t="s">
        <v>1813</v>
      </c>
    </row>
    <row r="289" spans="3:20" x14ac:dyDescent="0.3">
      <c r="C289" s="266"/>
      <c r="D289" s="268"/>
      <c r="Q289" s="242">
        <f t="shared" si="15"/>
        <v>0</v>
      </c>
      <c r="R289" s="243">
        <f t="shared" si="16"/>
        <v>0</v>
      </c>
      <c r="T289" s="217" t="s">
        <v>1815</v>
      </c>
    </row>
    <row r="290" spans="3:20" x14ac:dyDescent="0.3">
      <c r="C290" s="271"/>
      <c r="D290" s="268"/>
      <c r="Q290" s="242">
        <f t="shared" si="15"/>
        <v>0</v>
      </c>
      <c r="R290" s="243">
        <f t="shared" si="16"/>
        <v>0</v>
      </c>
      <c r="T290" s="217" t="s">
        <v>1817</v>
      </c>
    </row>
    <row r="291" spans="3:20" x14ac:dyDescent="0.3">
      <c r="C291" s="238"/>
      <c r="D291" s="269"/>
      <c r="E291" s="270"/>
      <c r="F291" s="270"/>
      <c r="G291" s="270"/>
      <c r="H291" s="270"/>
      <c r="I291" s="270"/>
      <c r="J291" s="270"/>
      <c r="K291" s="270"/>
      <c r="L291" s="270"/>
      <c r="M291" s="270"/>
      <c r="N291" s="270"/>
      <c r="O291" s="270"/>
      <c r="Q291" s="242">
        <f t="shared" si="15"/>
        <v>0</v>
      </c>
      <c r="R291" s="243">
        <f t="shared" si="16"/>
        <v>0</v>
      </c>
      <c r="T291" s="217" t="s">
        <v>1819</v>
      </c>
    </row>
    <row r="292" spans="3:20" x14ac:dyDescent="0.3">
      <c r="C292" s="266"/>
      <c r="D292" s="267"/>
      <c r="Q292" s="242">
        <f t="shared" si="15"/>
        <v>0</v>
      </c>
      <c r="R292" s="243">
        <f t="shared" si="16"/>
        <v>0</v>
      </c>
      <c r="T292" s="217" t="s">
        <v>1821</v>
      </c>
    </row>
    <row r="293" spans="3:20" x14ac:dyDescent="0.3">
      <c r="C293" s="238"/>
      <c r="D293" s="267"/>
      <c r="Q293" s="242">
        <f t="shared" si="15"/>
        <v>0</v>
      </c>
      <c r="R293" s="243">
        <f t="shared" si="16"/>
        <v>0</v>
      </c>
      <c r="T293" s="217" t="s">
        <v>1823</v>
      </c>
    </row>
    <row r="294" spans="3:20" x14ac:dyDescent="0.3">
      <c r="C294" s="266"/>
      <c r="D294" s="267"/>
      <c r="Q294" s="242">
        <f t="shared" si="15"/>
        <v>0</v>
      </c>
      <c r="R294" s="243">
        <f t="shared" si="16"/>
        <v>0</v>
      </c>
      <c r="T294" s="217" t="s">
        <v>1825</v>
      </c>
    </row>
    <row r="295" spans="3:20" x14ac:dyDescent="0.3">
      <c r="C295" s="266"/>
      <c r="D295" s="267"/>
      <c r="Q295" s="242">
        <f t="shared" si="15"/>
        <v>0</v>
      </c>
      <c r="R295" s="243">
        <f t="shared" si="16"/>
        <v>0</v>
      </c>
      <c r="T295" s="217" t="s">
        <v>1828</v>
      </c>
    </row>
    <row r="296" spans="3:20" ht="15" thickBot="1" x14ac:dyDescent="0.35">
      <c r="C296" s="266"/>
      <c r="D296" s="267"/>
      <c r="Q296" s="242">
        <f t="shared" si="15"/>
        <v>0</v>
      </c>
      <c r="R296" s="243">
        <f t="shared" si="16"/>
        <v>0</v>
      </c>
      <c r="T296" s="220" t="s">
        <v>1831</v>
      </c>
    </row>
    <row r="297" spans="3:20" x14ac:dyDescent="0.3">
      <c r="C297" s="266"/>
      <c r="D297" s="267"/>
      <c r="Q297" s="242">
        <f t="shared" si="15"/>
        <v>0</v>
      </c>
      <c r="R297" s="243">
        <f t="shared" si="16"/>
        <v>0</v>
      </c>
      <c r="T297" s="213" t="s">
        <v>1783</v>
      </c>
    </row>
    <row r="298" spans="3:20" x14ac:dyDescent="0.3">
      <c r="C298" s="266"/>
      <c r="D298" s="267"/>
      <c r="Q298" s="242">
        <f t="shared" si="15"/>
        <v>0</v>
      </c>
      <c r="R298" s="243">
        <f t="shared" si="16"/>
        <v>0</v>
      </c>
      <c r="T298" s="214" t="s">
        <v>1786</v>
      </c>
    </row>
    <row r="299" spans="3:20" x14ac:dyDescent="0.3">
      <c r="C299" s="238"/>
      <c r="D299" s="239"/>
      <c r="E299" s="270"/>
      <c r="F299" s="270"/>
      <c r="G299" s="270"/>
      <c r="H299" s="270"/>
      <c r="I299" s="270"/>
      <c r="J299" s="270"/>
      <c r="K299" s="270"/>
      <c r="L299" s="270"/>
      <c r="M299" s="270"/>
      <c r="N299" s="270"/>
      <c r="O299" s="270"/>
      <c r="Q299" s="242">
        <f t="shared" si="15"/>
        <v>0</v>
      </c>
      <c r="R299" s="243">
        <f t="shared" si="16"/>
        <v>0</v>
      </c>
      <c r="T299" s="214" t="s">
        <v>1787</v>
      </c>
    </row>
    <row r="300" spans="3:20" x14ac:dyDescent="0.3">
      <c r="C300" s="266"/>
      <c r="D300" s="267"/>
      <c r="Q300" s="242">
        <f t="shared" si="15"/>
        <v>0</v>
      </c>
      <c r="R300" s="243">
        <f t="shared" si="16"/>
        <v>0</v>
      </c>
      <c r="T300" s="214" t="s">
        <v>1790</v>
      </c>
    </row>
    <row r="301" spans="3:20" ht="16.5" customHeight="1" x14ac:dyDescent="0.3">
      <c r="C301" s="238"/>
      <c r="D301" s="269"/>
      <c r="E301" s="270"/>
      <c r="F301" s="270"/>
      <c r="G301" s="270"/>
      <c r="H301" s="270"/>
      <c r="I301" s="270"/>
      <c r="J301" s="270"/>
      <c r="K301" s="270"/>
      <c r="L301" s="270"/>
      <c r="M301" s="270"/>
      <c r="N301" s="270"/>
      <c r="O301" s="270"/>
      <c r="Q301" s="242">
        <f t="shared" si="15"/>
        <v>0</v>
      </c>
      <c r="R301" s="243">
        <f t="shared" si="16"/>
        <v>0</v>
      </c>
      <c r="T301" s="214" t="s">
        <v>1792</v>
      </c>
    </row>
    <row r="302" spans="3:20" x14ac:dyDescent="0.3">
      <c r="C302" s="266"/>
      <c r="D302" s="267"/>
      <c r="Q302" s="242">
        <f t="shared" si="15"/>
        <v>0</v>
      </c>
      <c r="R302" s="243">
        <f t="shared" si="16"/>
        <v>0</v>
      </c>
      <c r="T302" s="214" t="s">
        <v>1794</v>
      </c>
    </row>
    <row r="303" spans="3:20" x14ac:dyDescent="0.3">
      <c r="C303" s="238"/>
      <c r="D303" s="269"/>
      <c r="E303" s="270"/>
      <c r="F303" s="270"/>
      <c r="G303" s="270"/>
      <c r="H303" s="270"/>
      <c r="I303" s="270"/>
      <c r="J303" s="270"/>
      <c r="K303" s="270"/>
      <c r="L303" s="270"/>
      <c r="M303" s="270"/>
      <c r="N303" s="270"/>
      <c r="O303" s="270"/>
      <c r="Q303" s="242">
        <f t="shared" si="15"/>
        <v>0</v>
      </c>
      <c r="R303" s="243">
        <f t="shared" si="16"/>
        <v>0</v>
      </c>
      <c r="T303" s="214" t="s">
        <v>1797</v>
      </c>
    </row>
    <row r="304" spans="3:20" x14ac:dyDescent="0.3">
      <c r="Q304" s="242">
        <f t="shared" si="15"/>
        <v>0</v>
      </c>
      <c r="R304" s="243">
        <f t="shared" si="16"/>
        <v>0</v>
      </c>
      <c r="T304" s="214" t="s">
        <v>1798</v>
      </c>
    </row>
    <row r="305" spans="17:20" x14ac:dyDescent="0.3">
      <c r="Q305" s="242">
        <f t="shared" si="15"/>
        <v>0</v>
      </c>
      <c r="R305" s="243">
        <f t="shared" si="16"/>
        <v>0</v>
      </c>
      <c r="T305" s="214" t="s">
        <v>1800</v>
      </c>
    </row>
    <row r="306" spans="17:20" x14ac:dyDescent="0.3">
      <c r="Q306" s="242">
        <f t="shared" si="15"/>
        <v>0</v>
      </c>
      <c r="R306" s="243">
        <f t="shared" si="16"/>
        <v>0</v>
      </c>
      <c r="T306" s="214" t="s">
        <v>1802</v>
      </c>
    </row>
    <row r="307" spans="17:20" x14ac:dyDescent="0.3">
      <c r="Q307" s="242">
        <f t="shared" si="15"/>
        <v>0</v>
      </c>
      <c r="R307" s="243">
        <f t="shared" si="16"/>
        <v>0</v>
      </c>
      <c r="T307" s="217" t="s">
        <v>1804</v>
      </c>
    </row>
    <row r="308" spans="17:20" x14ac:dyDescent="0.3">
      <c r="Q308" s="242">
        <f t="shared" si="15"/>
        <v>0</v>
      </c>
      <c r="R308" s="243">
        <f t="shared" si="16"/>
        <v>0</v>
      </c>
      <c r="T308" s="217" t="s">
        <v>1806</v>
      </c>
    </row>
    <row r="309" spans="17:20" x14ac:dyDescent="0.3">
      <c r="Q309" s="242">
        <f t="shared" si="15"/>
        <v>0</v>
      </c>
      <c r="R309" s="243">
        <f t="shared" si="16"/>
        <v>0</v>
      </c>
      <c r="T309" s="217" t="s">
        <v>1808</v>
      </c>
    </row>
    <row r="310" spans="17:20" x14ac:dyDescent="0.3">
      <c r="Q310" s="242">
        <f t="shared" si="15"/>
        <v>0</v>
      </c>
      <c r="R310" s="243">
        <f t="shared" si="16"/>
        <v>0</v>
      </c>
      <c r="T310" s="217" t="s">
        <v>1810</v>
      </c>
    </row>
    <row r="311" spans="17:20" x14ac:dyDescent="0.3">
      <c r="Q311" s="242">
        <f t="shared" si="15"/>
        <v>0</v>
      </c>
      <c r="R311" s="243">
        <f t="shared" si="16"/>
        <v>0</v>
      </c>
      <c r="T311" s="217" t="s">
        <v>1812</v>
      </c>
    </row>
    <row r="312" spans="17:20" x14ac:dyDescent="0.3">
      <c r="Q312" s="242">
        <f t="shared" si="15"/>
        <v>0</v>
      </c>
      <c r="R312" s="243">
        <f t="shared" si="16"/>
        <v>0</v>
      </c>
      <c r="T312" s="217" t="s">
        <v>1813</v>
      </c>
    </row>
    <row r="313" spans="17:20" x14ac:dyDescent="0.3">
      <c r="Q313" s="242">
        <f t="shared" si="15"/>
        <v>0</v>
      </c>
      <c r="R313" s="243">
        <f t="shared" si="16"/>
        <v>0</v>
      </c>
      <c r="T313" s="217" t="s">
        <v>1815</v>
      </c>
    </row>
    <row r="314" spans="17:20" x14ac:dyDescent="0.3">
      <c r="Q314" s="242">
        <f t="shared" si="15"/>
        <v>0</v>
      </c>
      <c r="R314" s="243">
        <f t="shared" si="16"/>
        <v>0</v>
      </c>
      <c r="T314" s="217" t="s">
        <v>1817</v>
      </c>
    </row>
    <row r="315" spans="17:20" x14ac:dyDescent="0.3">
      <c r="Q315" s="242">
        <f t="shared" si="15"/>
        <v>0</v>
      </c>
      <c r="R315" s="243">
        <f t="shared" si="16"/>
        <v>0</v>
      </c>
      <c r="T315" s="217" t="s">
        <v>1819</v>
      </c>
    </row>
    <row r="316" spans="17:20" x14ac:dyDescent="0.3">
      <c r="Q316" s="242">
        <f t="shared" si="15"/>
        <v>0</v>
      </c>
      <c r="R316" s="243">
        <f t="shared" si="16"/>
        <v>0</v>
      </c>
      <c r="T316" s="217" t="s">
        <v>1821</v>
      </c>
    </row>
    <row r="317" spans="17:20" x14ac:dyDescent="0.3">
      <c r="Q317" s="242">
        <f t="shared" si="15"/>
        <v>0</v>
      </c>
      <c r="R317" s="243">
        <f t="shared" si="16"/>
        <v>0</v>
      </c>
      <c r="T317" s="217" t="s">
        <v>1823</v>
      </c>
    </row>
    <row r="318" spans="17:20" x14ac:dyDescent="0.3">
      <c r="Q318" s="242">
        <f t="shared" si="15"/>
        <v>0</v>
      </c>
      <c r="R318" s="243">
        <f t="shared" si="16"/>
        <v>0</v>
      </c>
      <c r="T318" s="217" t="s">
        <v>1825</v>
      </c>
    </row>
    <row r="319" spans="17:20" x14ac:dyDescent="0.3">
      <c r="Q319" s="242">
        <f t="shared" si="15"/>
        <v>0</v>
      </c>
      <c r="R319" s="243">
        <f t="shared" si="16"/>
        <v>0</v>
      </c>
      <c r="T319" s="217" t="s">
        <v>1828</v>
      </c>
    </row>
    <row r="320" spans="17:20" ht="15" thickBot="1" x14ac:dyDescent="0.35">
      <c r="Q320" s="242">
        <f t="shared" si="15"/>
        <v>0</v>
      </c>
      <c r="R320" s="243">
        <f t="shared" si="16"/>
        <v>0</v>
      </c>
      <c r="T320" s="220" t="s">
        <v>1831</v>
      </c>
    </row>
    <row r="321" spans="17:20" x14ac:dyDescent="0.3">
      <c r="Q321" s="242">
        <f t="shared" si="15"/>
        <v>0</v>
      </c>
      <c r="R321" s="243">
        <f t="shared" si="16"/>
        <v>0</v>
      </c>
      <c r="T321" s="213" t="s">
        <v>1783</v>
      </c>
    </row>
    <row r="322" spans="17:20" x14ac:dyDescent="0.3">
      <c r="Q322" s="242">
        <f t="shared" si="15"/>
        <v>0</v>
      </c>
      <c r="R322" s="243">
        <f t="shared" si="16"/>
        <v>0</v>
      </c>
      <c r="T322" s="214" t="s">
        <v>1786</v>
      </c>
    </row>
    <row r="323" spans="17:20" x14ac:dyDescent="0.3">
      <c r="Q323" s="242">
        <f t="shared" si="15"/>
        <v>0</v>
      </c>
      <c r="R323" s="243">
        <f t="shared" si="16"/>
        <v>0</v>
      </c>
      <c r="T323" s="214" t="s">
        <v>1787</v>
      </c>
    </row>
    <row r="324" spans="17:20" x14ac:dyDescent="0.3">
      <c r="Q324" s="242">
        <f t="shared" si="15"/>
        <v>0</v>
      </c>
      <c r="R324" s="243">
        <f t="shared" si="16"/>
        <v>0</v>
      </c>
      <c r="T324" s="214" t="s">
        <v>1790</v>
      </c>
    </row>
    <row r="325" spans="17:20" x14ac:dyDescent="0.3">
      <c r="Q325" s="242">
        <f t="shared" si="15"/>
        <v>0</v>
      </c>
      <c r="R325" s="243">
        <f t="shared" si="16"/>
        <v>0</v>
      </c>
      <c r="T325" s="214" t="s">
        <v>1792</v>
      </c>
    </row>
    <row r="326" spans="17:20" x14ac:dyDescent="0.3">
      <c r="Q326" s="242">
        <f t="shared" si="15"/>
        <v>0</v>
      </c>
      <c r="R326" s="243">
        <f t="shared" si="16"/>
        <v>0</v>
      </c>
      <c r="T326" s="214" t="s">
        <v>1794</v>
      </c>
    </row>
    <row r="327" spans="17:20" x14ac:dyDescent="0.3">
      <c r="Q327" s="242">
        <f t="shared" si="15"/>
        <v>0</v>
      </c>
      <c r="R327" s="243">
        <f t="shared" si="16"/>
        <v>0</v>
      </c>
      <c r="T327" s="214" t="s">
        <v>1797</v>
      </c>
    </row>
    <row r="328" spans="17:20" x14ac:dyDescent="0.3">
      <c r="Q328" s="242">
        <f t="shared" si="15"/>
        <v>0</v>
      </c>
      <c r="R328" s="243">
        <f t="shared" si="16"/>
        <v>0</v>
      </c>
      <c r="T328" s="214" t="s">
        <v>1798</v>
      </c>
    </row>
    <row r="329" spans="17:20" x14ac:dyDescent="0.3">
      <c r="Q329" s="242">
        <f t="shared" ref="Q329:Q392" si="17">SUM(D329:O329)</f>
        <v>0</v>
      </c>
      <c r="R329" s="243">
        <f t="shared" ref="R329:R392" si="18">SUM(M329:O329)*4</f>
        <v>0</v>
      </c>
      <c r="T329" s="214" t="s">
        <v>1800</v>
      </c>
    </row>
    <row r="330" spans="17:20" x14ac:dyDescent="0.3">
      <c r="Q330" s="242">
        <f t="shared" si="17"/>
        <v>0</v>
      </c>
      <c r="R330" s="243">
        <f t="shared" si="18"/>
        <v>0</v>
      </c>
      <c r="T330" s="214" t="s">
        <v>1802</v>
      </c>
    </row>
    <row r="331" spans="17:20" x14ac:dyDescent="0.3">
      <c r="Q331" s="242">
        <f t="shared" si="17"/>
        <v>0</v>
      </c>
      <c r="R331" s="243">
        <f t="shared" si="18"/>
        <v>0</v>
      </c>
      <c r="T331" s="217" t="s">
        <v>1804</v>
      </c>
    </row>
    <row r="332" spans="17:20" x14ac:dyDescent="0.3">
      <c r="Q332" s="242">
        <f t="shared" si="17"/>
        <v>0</v>
      </c>
      <c r="R332" s="243">
        <f t="shared" si="18"/>
        <v>0</v>
      </c>
      <c r="T332" s="217" t="s">
        <v>1806</v>
      </c>
    </row>
    <row r="333" spans="17:20" x14ac:dyDescent="0.3">
      <c r="Q333" s="242">
        <f t="shared" si="17"/>
        <v>0</v>
      </c>
      <c r="R333" s="243">
        <f t="shared" si="18"/>
        <v>0</v>
      </c>
      <c r="T333" s="217" t="s">
        <v>1808</v>
      </c>
    </row>
    <row r="334" spans="17:20" x14ac:dyDescent="0.3">
      <c r="Q334" s="242">
        <f t="shared" si="17"/>
        <v>0</v>
      </c>
      <c r="R334" s="243">
        <f t="shared" si="18"/>
        <v>0</v>
      </c>
      <c r="T334" s="217" t="s">
        <v>1810</v>
      </c>
    </row>
    <row r="335" spans="17:20" x14ac:dyDescent="0.3">
      <c r="Q335" s="242">
        <f t="shared" si="17"/>
        <v>0</v>
      </c>
      <c r="R335" s="243">
        <f t="shared" si="18"/>
        <v>0</v>
      </c>
      <c r="T335" s="217" t="s">
        <v>1812</v>
      </c>
    </row>
    <row r="336" spans="17:20" x14ac:dyDescent="0.3">
      <c r="Q336" s="242">
        <f t="shared" si="17"/>
        <v>0</v>
      </c>
      <c r="R336" s="243">
        <f t="shared" si="18"/>
        <v>0</v>
      </c>
      <c r="T336" s="217" t="s">
        <v>1813</v>
      </c>
    </row>
    <row r="337" spans="17:20" x14ac:dyDescent="0.3">
      <c r="Q337" s="242">
        <f t="shared" si="17"/>
        <v>0</v>
      </c>
      <c r="R337" s="243">
        <f t="shared" si="18"/>
        <v>0</v>
      </c>
      <c r="T337" s="217" t="s">
        <v>1815</v>
      </c>
    </row>
    <row r="338" spans="17:20" x14ac:dyDescent="0.3">
      <c r="Q338" s="242">
        <f t="shared" si="17"/>
        <v>0</v>
      </c>
      <c r="R338" s="243">
        <f t="shared" si="18"/>
        <v>0</v>
      </c>
      <c r="T338" s="217" t="s">
        <v>1817</v>
      </c>
    </row>
    <row r="339" spans="17:20" x14ac:dyDescent="0.3">
      <c r="Q339" s="242">
        <f t="shared" si="17"/>
        <v>0</v>
      </c>
      <c r="R339" s="243">
        <f t="shared" si="18"/>
        <v>0</v>
      </c>
      <c r="T339" s="217" t="s">
        <v>1819</v>
      </c>
    </row>
    <row r="340" spans="17:20" x14ac:dyDescent="0.3">
      <c r="Q340" s="242">
        <f t="shared" si="17"/>
        <v>0</v>
      </c>
      <c r="R340" s="243">
        <f t="shared" si="18"/>
        <v>0</v>
      </c>
      <c r="T340" s="217" t="s">
        <v>1821</v>
      </c>
    </row>
    <row r="341" spans="17:20" x14ac:dyDescent="0.3">
      <c r="Q341" s="242">
        <f t="shared" si="17"/>
        <v>0</v>
      </c>
      <c r="R341" s="243">
        <f t="shared" si="18"/>
        <v>0</v>
      </c>
      <c r="T341" s="217" t="s">
        <v>1823</v>
      </c>
    </row>
    <row r="342" spans="17:20" x14ac:dyDescent="0.3">
      <c r="Q342" s="242">
        <f t="shared" si="17"/>
        <v>0</v>
      </c>
      <c r="R342" s="243">
        <f t="shared" si="18"/>
        <v>0</v>
      </c>
      <c r="T342" s="217" t="s">
        <v>1825</v>
      </c>
    </row>
    <row r="343" spans="17:20" x14ac:dyDescent="0.3">
      <c r="Q343" s="242">
        <f t="shared" si="17"/>
        <v>0</v>
      </c>
      <c r="R343" s="243">
        <f t="shared" si="18"/>
        <v>0</v>
      </c>
      <c r="T343" s="217" t="s">
        <v>1828</v>
      </c>
    </row>
    <row r="344" spans="17:20" ht="15" thickBot="1" x14ac:dyDescent="0.35">
      <c r="Q344" s="242">
        <f t="shared" si="17"/>
        <v>0</v>
      </c>
      <c r="R344" s="243">
        <f t="shared" si="18"/>
        <v>0</v>
      </c>
      <c r="T344" s="220" t="s">
        <v>1831</v>
      </c>
    </row>
    <row r="345" spans="17:20" x14ac:dyDescent="0.3">
      <c r="Q345" s="242">
        <f t="shared" si="17"/>
        <v>0</v>
      </c>
      <c r="R345" s="243">
        <f t="shared" si="18"/>
        <v>0</v>
      </c>
      <c r="T345" s="213" t="s">
        <v>1783</v>
      </c>
    </row>
    <row r="346" spans="17:20" x14ac:dyDescent="0.3">
      <c r="Q346" s="242">
        <f t="shared" si="17"/>
        <v>0</v>
      </c>
      <c r="R346" s="243">
        <f t="shared" si="18"/>
        <v>0</v>
      </c>
      <c r="T346" s="214" t="s">
        <v>1786</v>
      </c>
    </row>
    <row r="347" spans="17:20" x14ac:dyDescent="0.3">
      <c r="Q347" s="242">
        <f t="shared" si="17"/>
        <v>0</v>
      </c>
      <c r="R347" s="243">
        <f t="shared" si="18"/>
        <v>0</v>
      </c>
      <c r="T347" s="214" t="s">
        <v>1787</v>
      </c>
    </row>
    <row r="348" spans="17:20" x14ac:dyDescent="0.3">
      <c r="Q348" s="242">
        <f t="shared" si="17"/>
        <v>0</v>
      </c>
      <c r="R348" s="243">
        <f t="shared" si="18"/>
        <v>0</v>
      </c>
      <c r="T348" s="214" t="s">
        <v>1790</v>
      </c>
    </row>
    <row r="349" spans="17:20" x14ac:dyDescent="0.3">
      <c r="Q349" s="242">
        <f t="shared" si="17"/>
        <v>0</v>
      </c>
      <c r="R349" s="243">
        <f t="shared" si="18"/>
        <v>0</v>
      </c>
      <c r="T349" s="214" t="s">
        <v>1792</v>
      </c>
    </row>
    <row r="350" spans="17:20" x14ac:dyDescent="0.3">
      <c r="Q350" s="242">
        <f t="shared" si="17"/>
        <v>0</v>
      </c>
      <c r="R350" s="243">
        <f t="shared" si="18"/>
        <v>0</v>
      </c>
      <c r="T350" s="214" t="s">
        <v>1794</v>
      </c>
    </row>
    <row r="351" spans="17:20" x14ac:dyDescent="0.3">
      <c r="Q351" s="242">
        <f t="shared" si="17"/>
        <v>0</v>
      </c>
      <c r="R351" s="243">
        <f t="shared" si="18"/>
        <v>0</v>
      </c>
      <c r="T351" s="214" t="s">
        <v>1797</v>
      </c>
    </row>
    <row r="352" spans="17:20" x14ac:dyDescent="0.3">
      <c r="Q352" s="242">
        <f t="shared" si="17"/>
        <v>0</v>
      </c>
      <c r="R352" s="243">
        <f t="shared" si="18"/>
        <v>0</v>
      </c>
      <c r="T352" s="214" t="s">
        <v>1798</v>
      </c>
    </row>
    <row r="353" spans="17:20" x14ac:dyDescent="0.3">
      <c r="Q353" s="242">
        <f t="shared" si="17"/>
        <v>0</v>
      </c>
      <c r="R353" s="243">
        <f t="shared" si="18"/>
        <v>0</v>
      </c>
      <c r="T353" s="214" t="s">
        <v>1800</v>
      </c>
    </row>
    <row r="354" spans="17:20" x14ac:dyDescent="0.3">
      <c r="Q354" s="242">
        <f t="shared" si="17"/>
        <v>0</v>
      </c>
      <c r="R354" s="243">
        <f t="shared" si="18"/>
        <v>0</v>
      </c>
      <c r="T354" s="214" t="s">
        <v>1802</v>
      </c>
    </row>
    <row r="355" spans="17:20" x14ac:dyDescent="0.3">
      <c r="Q355" s="242">
        <f t="shared" si="17"/>
        <v>0</v>
      </c>
      <c r="R355" s="243">
        <f t="shared" si="18"/>
        <v>0</v>
      </c>
      <c r="T355" s="217" t="s">
        <v>1804</v>
      </c>
    </row>
    <row r="356" spans="17:20" x14ac:dyDescent="0.3">
      <c r="Q356" s="242">
        <f t="shared" si="17"/>
        <v>0</v>
      </c>
      <c r="R356" s="243">
        <f t="shared" si="18"/>
        <v>0</v>
      </c>
      <c r="T356" s="217" t="s">
        <v>1806</v>
      </c>
    </row>
    <row r="357" spans="17:20" x14ac:dyDescent="0.3">
      <c r="Q357" s="242">
        <f t="shared" si="17"/>
        <v>0</v>
      </c>
      <c r="R357" s="243">
        <f t="shared" si="18"/>
        <v>0</v>
      </c>
      <c r="T357" s="217" t="s">
        <v>1808</v>
      </c>
    </row>
    <row r="358" spans="17:20" x14ac:dyDescent="0.3">
      <c r="Q358" s="242">
        <f t="shared" si="17"/>
        <v>0</v>
      </c>
      <c r="R358" s="243">
        <f t="shared" si="18"/>
        <v>0</v>
      </c>
      <c r="T358" s="217" t="s">
        <v>1810</v>
      </c>
    </row>
    <row r="359" spans="17:20" x14ac:dyDescent="0.3">
      <c r="Q359" s="242">
        <f t="shared" si="17"/>
        <v>0</v>
      </c>
      <c r="R359" s="243">
        <f t="shared" si="18"/>
        <v>0</v>
      </c>
      <c r="T359" s="217" t="s">
        <v>1812</v>
      </c>
    </row>
    <row r="360" spans="17:20" x14ac:dyDescent="0.3">
      <c r="Q360" s="242">
        <f t="shared" si="17"/>
        <v>0</v>
      </c>
      <c r="R360" s="243">
        <f t="shared" si="18"/>
        <v>0</v>
      </c>
      <c r="T360" s="217" t="s">
        <v>1813</v>
      </c>
    </row>
    <row r="361" spans="17:20" x14ac:dyDescent="0.3">
      <c r="Q361" s="242">
        <f t="shared" si="17"/>
        <v>0</v>
      </c>
      <c r="R361" s="243">
        <f t="shared" si="18"/>
        <v>0</v>
      </c>
      <c r="T361" s="217" t="s">
        <v>1815</v>
      </c>
    </row>
    <row r="362" spans="17:20" x14ac:dyDescent="0.3">
      <c r="Q362" s="242">
        <f t="shared" si="17"/>
        <v>0</v>
      </c>
      <c r="R362" s="243">
        <f t="shared" si="18"/>
        <v>0</v>
      </c>
      <c r="T362" s="217" t="s">
        <v>1817</v>
      </c>
    </row>
    <row r="363" spans="17:20" x14ac:dyDescent="0.3">
      <c r="Q363" s="242">
        <f t="shared" si="17"/>
        <v>0</v>
      </c>
      <c r="R363" s="243">
        <f t="shared" si="18"/>
        <v>0</v>
      </c>
      <c r="T363" s="217" t="s">
        <v>1819</v>
      </c>
    </row>
    <row r="364" spans="17:20" x14ac:dyDescent="0.3">
      <c r="Q364" s="242">
        <f t="shared" si="17"/>
        <v>0</v>
      </c>
      <c r="R364" s="243">
        <f t="shared" si="18"/>
        <v>0</v>
      </c>
      <c r="T364" s="217" t="s">
        <v>1821</v>
      </c>
    </row>
    <row r="365" spans="17:20" x14ac:dyDescent="0.3">
      <c r="Q365" s="242">
        <f t="shared" si="17"/>
        <v>0</v>
      </c>
      <c r="R365" s="243">
        <f t="shared" si="18"/>
        <v>0</v>
      </c>
      <c r="T365" s="217" t="s">
        <v>1823</v>
      </c>
    </row>
    <row r="366" spans="17:20" x14ac:dyDescent="0.3">
      <c r="Q366" s="242">
        <f t="shared" si="17"/>
        <v>0</v>
      </c>
      <c r="R366" s="243">
        <f t="shared" si="18"/>
        <v>0</v>
      </c>
      <c r="T366" s="217" t="s">
        <v>1825</v>
      </c>
    </row>
    <row r="367" spans="17:20" x14ac:dyDescent="0.3">
      <c r="Q367" s="242">
        <f t="shared" si="17"/>
        <v>0</v>
      </c>
      <c r="R367" s="243">
        <f t="shared" si="18"/>
        <v>0</v>
      </c>
      <c r="T367" s="217" t="s">
        <v>1828</v>
      </c>
    </row>
    <row r="368" spans="17:20" ht="15" thickBot="1" x14ac:dyDescent="0.35">
      <c r="Q368" s="242">
        <f t="shared" si="17"/>
        <v>0</v>
      </c>
      <c r="R368" s="243">
        <f t="shared" si="18"/>
        <v>0</v>
      </c>
      <c r="T368" s="220" t="s">
        <v>1831</v>
      </c>
    </row>
    <row r="369" spans="17:20" x14ac:dyDescent="0.3">
      <c r="Q369" s="242">
        <f t="shared" si="17"/>
        <v>0</v>
      </c>
      <c r="R369" s="243">
        <f t="shared" si="18"/>
        <v>0</v>
      </c>
      <c r="T369" s="213" t="s">
        <v>1783</v>
      </c>
    </row>
    <row r="370" spans="17:20" x14ac:dyDescent="0.3">
      <c r="Q370" s="242">
        <f t="shared" si="17"/>
        <v>0</v>
      </c>
      <c r="R370" s="243">
        <f t="shared" si="18"/>
        <v>0</v>
      </c>
      <c r="T370" s="214" t="s">
        <v>1786</v>
      </c>
    </row>
    <row r="371" spans="17:20" x14ac:dyDescent="0.3">
      <c r="Q371" s="242">
        <f t="shared" si="17"/>
        <v>0</v>
      </c>
      <c r="R371" s="243">
        <f t="shared" si="18"/>
        <v>0</v>
      </c>
      <c r="T371" s="214" t="s">
        <v>1787</v>
      </c>
    </row>
    <row r="372" spans="17:20" x14ac:dyDescent="0.3">
      <c r="Q372" s="242">
        <f t="shared" si="17"/>
        <v>0</v>
      </c>
      <c r="R372" s="243">
        <f t="shared" si="18"/>
        <v>0</v>
      </c>
      <c r="T372" s="214" t="s">
        <v>1790</v>
      </c>
    </row>
    <row r="373" spans="17:20" x14ac:dyDescent="0.3">
      <c r="Q373" s="242">
        <f t="shared" si="17"/>
        <v>0</v>
      </c>
      <c r="R373" s="243">
        <f t="shared" si="18"/>
        <v>0</v>
      </c>
      <c r="T373" s="214" t="s">
        <v>1792</v>
      </c>
    </row>
    <row r="374" spans="17:20" x14ac:dyDescent="0.3">
      <c r="Q374" s="242">
        <f t="shared" si="17"/>
        <v>0</v>
      </c>
      <c r="R374" s="243">
        <f t="shared" si="18"/>
        <v>0</v>
      </c>
      <c r="T374" s="214" t="s">
        <v>1794</v>
      </c>
    </row>
    <row r="375" spans="17:20" x14ac:dyDescent="0.3">
      <c r="Q375" s="242">
        <f t="shared" si="17"/>
        <v>0</v>
      </c>
      <c r="R375" s="243">
        <f t="shared" si="18"/>
        <v>0</v>
      </c>
      <c r="T375" s="214" t="s">
        <v>1797</v>
      </c>
    </row>
    <row r="376" spans="17:20" x14ac:dyDescent="0.3">
      <c r="Q376" s="242">
        <f t="shared" si="17"/>
        <v>0</v>
      </c>
      <c r="R376" s="243">
        <f t="shared" si="18"/>
        <v>0</v>
      </c>
      <c r="T376" s="214" t="s">
        <v>1798</v>
      </c>
    </row>
    <row r="377" spans="17:20" x14ac:dyDescent="0.3">
      <c r="Q377" s="242">
        <f t="shared" si="17"/>
        <v>0</v>
      </c>
      <c r="R377" s="243">
        <f t="shared" si="18"/>
        <v>0</v>
      </c>
      <c r="T377" s="214" t="s">
        <v>1800</v>
      </c>
    </row>
    <row r="378" spans="17:20" x14ac:dyDescent="0.3">
      <c r="Q378" s="242">
        <f t="shared" si="17"/>
        <v>0</v>
      </c>
      <c r="R378" s="243">
        <f t="shared" si="18"/>
        <v>0</v>
      </c>
      <c r="T378" s="214" t="s">
        <v>1802</v>
      </c>
    </row>
    <row r="379" spans="17:20" x14ac:dyDescent="0.3">
      <c r="Q379" s="242">
        <f t="shared" si="17"/>
        <v>0</v>
      </c>
      <c r="R379" s="243">
        <f t="shared" si="18"/>
        <v>0</v>
      </c>
      <c r="T379" s="217" t="s">
        <v>1804</v>
      </c>
    </row>
    <row r="380" spans="17:20" x14ac:dyDescent="0.3">
      <c r="Q380" s="242">
        <f t="shared" si="17"/>
        <v>0</v>
      </c>
      <c r="R380" s="243">
        <f t="shared" si="18"/>
        <v>0</v>
      </c>
      <c r="T380" s="217" t="s">
        <v>1806</v>
      </c>
    </row>
    <row r="381" spans="17:20" x14ac:dyDescent="0.3">
      <c r="Q381" s="242">
        <f t="shared" si="17"/>
        <v>0</v>
      </c>
      <c r="R381" s="243">
        <f t="shared" si="18"/>
        <v>0</v>
      </c>
      <c r="T381" s="217" t="s">
        <v>1808</v>
      </c>
    </row>
    <row r="382" spans="17:20" x14ac:dyDescent="0.3">
      <c r="Q382" s="242">
        <f t="shared" si="17"/>
        <v>0</v>
      </c>
      <c r="R382" s="243">
        <f t="shared" si="18"/>
        <v>0</v>
      </c>
      <c r="T382" s="217" t="s">
        <v>1810</v>
      </c>
    </row>
    <row r="383" spans="17:20" x14ac:dyDescent="0.3">
      <c r="Q383" s="242">
        <f t="shared" si="17"/>
        <v>0</v>
      </c>
      <c r="R383" s="243">
        <f t="shared" si="18"/>
        <v>0</v>
      </c>
      <c r="T383" s="217" t="s">
        <v>1812</v>
      </c>
    </row>
    <row r="384" spans="17:20" x14ac:dyDescent="0.3">
      <c r="Q384" s="242">
        <f t="shared" si="17"/>
        <v>0</v>
      </c>
      <c r="R384" s="243">
        <f t="shared" si="18"/>
        <v>0</v>
      </c>
      <c r="T384" s="217" t="s">
        <v>1813</v>
      </c>
    </row>
    <row r="385" spans="17:20" x14ac:dyDescent="0.3">
      <c r="Q385" s="242">
        <f t="shared" si="17"/>
        <v>0</v>
      </c>
      <c r="R385" s="243">
        <f t="shared" si="18"/>
        <v>0</v>
      </c>
      <c r="T385" s="217" t="s">
        <v>1815</v>
      </c>
    </row>
    <row r="386" spans="17:20" x14ac:dyDescent="0.3">
      <c r="Q386" s="242">
        <f t="shared" si="17"/>
        <v>0</v>
      </c>
      <c r="R386" s="243">
        <f t="shared" si="18"/>
        <v>0</v>
      </c>
      <c r="T386" s="217" t="s">
        <v>1817</v>
      </c>
    </row>
    <row r="387" spans="17:20" x14ac:dyDescent="0.3">
      <c r="Q387" s="242">
        <f t="shared" si="17"/>
        <v>0</v>
      </c>
      <c r="R387" s="243">
        <f t="shared" si="18"/>
        <v>0</v>
      </c>
      <c r="T387" s="217" t="s">
        <v>1819</v>
      </c>
    </row>
    <row r="388" spans="17:20" x14ac:dyDescent="0.3">
      <c r="Q388" s="242">
        <f t="shared" si="17"/>
        <v>0</v>
      </c>
      <c r="R388" s="243">
        <f t="shared" si="18"/>
        <v>0</v>
      </c>
      <c r="T388" s="217" t="s">
        <v>1821</v>
      </c>
    </row>
    <row r="389" spans="17:20" x14ac:dyDescent="0.3">
      <c r="Q389" s="242">
        <f t="shared" si="17"/>
        <v>0</v>
      </c>
      <c r="R389" s="243">
        <f t="shared" si="18"/>
        <v>0</v>
      </c>
      <c r="T389" s="217" t="s">
        <v>1823</v>
      </c>
    </row>
    <row r="390" spans="17:20" x14ac:dyDescent="0.3">
      <c r="Q390" s="242">
        <f t="shared" si="17"/>
        <v>0</v>
      </c>
      <c r="R390" s="243">
        <f t="shared" si="18"/>
        <v>0</v>
      </c>
      <c r="T390" s="217" t="s">
        <v>1825</v>
      </c>
    </row>
    <row r="391" spans="17:20" x14ac:dyDescent="0.3">
      <c r="Q391" s="242">
        <f t="shared" si="17"/>
        <v>0</v>
      </c>
      <c r="R391" s="243">
        <f t="shared" si="18"/>
        <v>0</v>
      </c>
      <c r="T391" s="217" t="s">
        <v>1828</v>
      </c>
    </row>
    <row r="392" spans="17:20" ht="15" thickBot="1" x14ac:dyDescent="0.35">
      <c r="Q392" s="242">
        <f t="shared" si="17"/>
        <v>0</v>
      </c>
      <c r="R392" s="243">
        <f t="shared" si="18"/>
        <v>0</v>
      </c>
      <c r="T392" s="220" t="s">
        <v>1831</v>
      </c>
    </row>
    <row r="393" spans="17:20" x14ac:dyDescent="0.3">
      <c r="Q393" s="242">
        <f t="shared" ref="Q393:Q456" si="19">SUM(D393:O393)</f>
        <v>0</v>
      </c>
      <c r="R393" s="243">
        <f t="shared" ref="R393:R456" si="20">SUM(M393:O393)*4</f>
        <v>0</v>
      </c>
      <c r="T393" s="213" t="s">
        <v>1783</v>
      </c>
    </row>
    <row r="394" spans="17:20" x14ac:dyDescent="0.3">
      <c r="Q394" s="242">
        <f t="shared" si="19"/>
        <v>0</v>
      </c>
      <c r="R394" s="243">
        <f t="shared" si="20"/>
        <v>0</v>
      </c>
      <c r="T394" s="214" t="s">
        <v>1786</v>
      </c>
    </row>
    <row r="395" spans="17:20" x14ac:dyDescent="0.3">
      <c r="Q395" s="242">
        <f t="shared" si="19"/>
        <v>0</v>
      </c>
      <c r="R395" s="243">
        <f t="shared" si="20"/>
        <v>0</v>
      </c>
      <c r="T395" s="214" t="s">
        <v>1787</v>
      </c>
    </row>
    <row r="396" spans="17:20" x14ac:dyDescent="0.3">
      <c r="Q396" s="242">
        <f t="shared" si="19"/>
        <v>0</v>
      </c>
      <c r="R396" s="243">
        <f t="shared" si="20"/>
        <v>0</v>
      </c>
      <c r="T396" s="214" t="s">
        <v>1790</v>
      </c>
    </row>
    <row r="397" spans="17:20" x14ac:dyDescent="0.3">
      <c r="Q397" s="242">
        <f t="shared" si="19"/>
        <v>0</v>
      </c>
      <c r="R397" s="243">
        <f t="shared" si="20"/>
        <v>0</v>
      </c>
      <c r="T397" s="214" t="s">
        <v>1792</v>
      </c>
    </row>
    <row r="398" spans="17:20" x14ac:dyDescent="0.3">
      <c r="Q398" s="242">
        <f t="shared" si="19"/>
        <v>0</v>
      </c>
      <c r="R398" s="243">
        <f t="shared" si="20"/>
        <v>0</v>
      </c>
      <c r="T398" s="214" t="s">
        <v>1794</v>
      </c>
    </row>
    <row r="399" spans="17:20" x14ac:dyDescent="0.3">
      <c r="Q399" s="242">
        <f t="shared" si="19"/>
        <v>0</v>
      </c>
      <c r="R399" s="243">
        <f t="shared" si="20"/>
        <v>0</v>
      </c>
      <c r="T399" s="214" t="s">
        <v>1797</v>
      </c>
    </row>
    <row r="400" spans="17:20" x14ac:dyDescent="0.3">
      <c r="Q400" s="242">
        <f t="shared" si="19"/>
        <v>0</v>
      </c>
      <c r="R400" s="243">
        <f t="shared" si="20"/>
        <v>0</v>
      </c>
      <c r="T400" s="214" t="s">
        <v>1798</v>
      </c>
    </row>
    <row r="401" spans="17:20" x14ac:dyDescent="0.3">
      <c r="Q401" s="242">
        <f t="shared" si="19"/>
        <v>0</v>
      </c>
      <c r="R401" s="243">
        <f t="shared" si="20"/>
        <v>0</v>
      </c>
      <c r="T401" s="214" t="s">
        <v>1800</v>
      </c>
    </row>
    <row r="402" spans="17:20" x14ac:dyDescent="0.3">
      <c r="Q402" s="242">
        <f t="shared" si="19"/>
        <v>0</v>
      </c>
      <c r="R402" s="243">
        <f t="shared" si="20"/>
        <v>0</v>
      </c>
      <c r="T402" s="214" t="s">
        <v>1802</v>
      </c>
    </row>
    <row r="403" spans="17:20" x14ac:dyDescent="0.3">
      <c r="Q403" s="242">
        <f t="shared" si="19"/>
        <v>0</v>
      </c>
      <c r="R403" s="243">
        <f t="shared" si="20"/>
        <v>0</v>
      </c>
      <c r="T403" s="217" t="s">
        <v>1804</v>
      </c>
    </row>
    <row r="404" spans="17:20" x14ac:dyDescent="0.3">
      <c r="Q404" s="242">
        <f t="shared" si="19"/>
        <v>0</v>
      </c>
      <c r="R404" s="243">
        <f t="shared" si="20"/>
        <v>0</v>
      </c>
      <c r="T404" s="217" t="s">
        <v>1806</v>
      </c>
    </row>
    <row r="405" spans="17:20" x14ac:dyDescent="0.3">
      <c r="Q405" s="242">
        <f t="shared" si="19"/>
        <v>0</v>
      </c>
      <c r="R405" s="243">
        <f t="shared" si="20"/>
        <v>0</v>
      </c>
      <c r="T405" s="217" t="s">
        <v>1808</v>
      </c>
    </row>
    <row r="406" spans="17:20" x14ac:dyDescent="0.3">
      <c r="Q406" s="242">
        <f t="shared" si="19"/>
        <v>0</v>
      </c>
      <c r="R406" s="243">
        <f t="shared" si="20"/>
        <v>0</v>
      </c>
      <c r="T406" s="217" t="s">
        <v>1810</v>
      </c>
    </row>
    <row r="407" spans="17:20" x14ac:dyDescent="0.3">
      <c r="Q407" s="242">
        <f t="shared" si="19"/>
        <v>0</v>
      </c>
      <c r="R407" s="243">
        <f t="shared" si="20"/>
        <v>0</v>
      </c>
      <c r="T407" s="217" t="s">
        <v>1812</v>
      </c>
    </row>
    <row r="408" spans="17:20" x14ac:dyDescent="0.3">
      <c r="Q408" s="242">
        <f t="shared" si="19"/>
        <v>0</v>
      </c>
      <c r="R408" s="243">
        <f t="shared" si="20"/>
        <v>0</v>
      </c>
      <c r="T408" s="217" t="s">
        <v>1813</v>
      </c>
    </row>
    <row r="409" spans="17:20" x14ac:dyDescent="0.3">
      <c r="Q409" s="242">
        <f t="shared" si="19"/>
        <v>0</v>
      </c>
      <c r="R409" s="243">
        <f t="shared" si="20"/>
        <v>0</v>
      </c>
      <c r="T409" s="217" t="s">
        <v>1815</v>
      </c>
    </row>
    <row r="410" spans="17:20" x14ac:dyDescent="0.3">
      <c r="Q410" s="242">
        <f t="shared" si="19"/>
        <v>0</v>
      </c>
      <c r="R410" s="243">
        <f t="shared" si="20"/>
        <v>0</v>
      </c>
      <c r="T410" s="217" t="s">
        <v>1817</v>
      </c>
    </row>
    <row r="411" spans="17:20" x14ac:dyDescent="0.3">
      <c r="Q411" s="242">
        <f t="shared" si="19"/>
        <v>0</v>
      </c>
      <c r="R411" s="243">
        <f t="shared" si="20"/>
        <v>0</v>
      </c>
      <c r="T411" s="217" t="s">
        <v>1819</v>
      </c>
    </row>
    <row r="412" spans="17:20" x14ac:dyDescent="0.3">
      <c r="Q412" s="242">
        <f t="shared" si="19"/>
        <v>0</v>
      </c>
      <c r="R412" s="243">
        <f t="shared" si="20"/>
        <v>0</v>
      </c>
      <c r="T412" s="217" t="s">
        <v>1821</v>
      </c>
    </row>
    <row r="413" spans="17:20" x14ac:dyDescent="0.3">
      <c r="Q413" s="242">
        <f t="shared" si="19"/>
        <v>0</v>
      </c>
      <c r="R413" s="243">
        <f t="shared" si="20"/>
        <v>0</v>
      </c>
      <c r="T413" s="217" t="s">
        <v>1823</v>
      </c>
    </row>
    <row r="414" spans="17:20" x14ac:dyDescent="0.3">
      <c r="Q414" s="242">
        <f t="shared" si="19"/>
        <v>0</v>
      </c>
      <c r="R414" s="243">
        <f t="shared" si="20"/>
        <v>0</v>
      </c>
      <c r="T414" s="217" t="s">
        <v>1825</v>
      </c>
    </row>
    <row r="415" spans="17:20" x14ac:dyDescent="0.3">
      <c r="Q415" s="242">
        <f t="shared" si="19"/>
        <v>0</v>
      </c>
      <c r="R415" s="243">
        <f t="shared" si="20"/>
        <v>0</v>
      </c>
      <c r="T415" s="217" t="s">
        <v>1828</v>
      </c>
    </row>
    <row r="416" spans="17:20" ht="15" thickBot="1" x14ac:dyDescent="0.35">
      <c r="Q416" s="242">
        <f t="shared" si="19"/>
        <v>0</v>
      </c>
      <c r="R416" s="243">
        <f t="shared" si="20"/>
        <v>0</v>
      </c>
      <c r="T416" s="220" t="s">
        <v>1831</v>
      </c>
    </row>
    <row r="417" spans="17:20" x14ac:dyDescent="0.3">
      <c r="Q417" s="242">
        <f t="shared" si="19"/>
        <v>0</v>
      </c>
      <c r="R417" s="243">
        <f t="shared" si="20"/>
        <v>0</v>
      </c>
      <c r="T417" s="213" t="s">
        <v>1783</v>
      </c>
    </row>
    <row r="418" spans="17:20" x14ac:dyDescent="0.3">
      <c r="Q418" s="242">
        <f t="shared" si="19"/>
        <v>0</v>
      </c>
      <c r="R418" s="243">
        <f t="shared" si="20"/>
        <v>0</v>
      </c>
      <c r="T418" s="214" t="s">
        <v>1786</v>
      </c>
    </row>
    <row r="419" spans="17:20" x14ac:dyDescent="0.3">
      <c r="Q419" s="242">
        <f t="shared" si="19"/>
        <v>0</v>
      </c>
      <c r="R419" s="243">
        <f t="shared" si="20"/>
        <v>0</v>
      </c>
      <c r="T419" s="214" t="s">
        <v>1787</v>
      </c>
    </row>
    <row r="420" spans="17:20" x14ac:dyDescent="0.3">
      <c r="Q420" s="242">
        <f t="shared" si="19"/>
        <v>0</v>
      </c>
      <c r="R420" s="243">
        <f t="shared" si="20"/>
        <v>0</v>
      </c>
      <c r="T420" s="214" t="s">
        <v>1790</v>
      </c>
    </row>
    <row r="421" spans="17:20" x14ac:dyDescent="0.3">
      <c r="Q421" s="242">
        <f t="shared" si="19"/>
        <v>0</v>
      </c>
      <c r="R421" s="243">
        <f t="shared" si="20"/>
        <v>0</v>
      </c>
      <c r="T421" s="214" t="s">
        <v>1792</v>
      </c>
    </row>
    <row r="422" spans="17:20" x14ac:dyDescent="0.3">
      <c r="Q422" s="242">
        <f t="shared" si="19"/>
        <v>0</v>
      </c>
      <c r="R422" s="243">
        <f t="shared" si="20"/>
        <v>0</v>
      </c>
      <c r="T422" s="214" t="s">
        <v>1794</v>
      </c>
    </row>
    <row r="423" spans="17:20" x14ac:dyDescent="0.3">
      <c r="Q423" s="242">
        <f t="shared" si="19"/>
        <v>0</v>
      </c>
      <c r="R423" s="243">
        <f t="shared" si="20"/>
        <v>0</v>
      </c>
      <c r="T423" s="214" t="s">
        <v>1797</v>
      </c>
    </row>
    <row r="424" spans="17:20" x14ac:dyDescent="0.3">
      <c r="Q424" s="242">
        <f t="shared" si="19"/>
        <v>0</v>
      </c>
      <c r="R424" s="243">
        <f t="shared" si="20"/>
        <v>0</v>
      </c>
      <c r="T424" s="214" t="s">
        <v>1798</v>
      </c>
    </row>
    <row r="425" spans="17:20" x14ac:dyDescent="0.3">
      <c r="Q425" s="242">
        <f t="shared" si="19"/>
        <v>0</v>
      </c>
      <c r="R425" s="243">
        <f t="shared" si="20"/>
        <v>0</v>
      </c>
      <c r="T425" s="214" t="s">
        <v>1800</v>
      </c>
    </row>
    <row r="426" spans="17:20" x14ac:dyDescent="0.3">
      <c r="Q426" s="242">
        <f t="shared" si="19"/>
        <v>0</v>
      </c>
      <c r="R426" s="243">
        <f t="shared" si="20"/>
        <v>0</v>
      </c>
      <c r="T426" s="214" t="s">
        <v>1802</v>
      </c>
    </row>
    <row r="427" spans="17:20" x14ac:dyDescent="0.3">
      <c r="Q427" s="242">
        <f t="shared" si="19"/>
        <v>0</v>
      </c>
      <c r="R427" s="243">
        <f t="shared" si="20"/>
        <v>0</v>
      </c>
      <c r="T427" s="217" t="s">
        <v>1804</v>
      </c>
    </row>
    <row r="428" spans="17:20" x14ac:dyDescent="0.3">
      <c r="Q428" s="242">
        <f t="shared" si="19"/>
        <v>0</v>
      </c>
      <c r="R428" s="243">
        <f t="shared" si="20"/>
        <v>0</v>
      </c>
      <c r="T428" s="217" t="s">
        <v>1806</v>
      </c>
    </row>
    <row r="429" spans="17:20" x14ac:dyDescent="0.3">
      <c r="Q429" s="242">
        <f t="shared" si="19"/>
        <v>0</v>
      </c>
      <c r="R429" s="243">
        <f t="shared" si="20"/>
        <v>0</v>
      </c>
      <c r="T429" s="217" t="s">
        <v>1808</v>
      </c>
    </row>
    <row r="430" spans="17:20" x14ac:dyDescent="0.3">
      <c r="Q430" s="242">
        <f t="shared" si="19"/>
        <v>0</v>
      </c>
      <c r="R430" s="243">
        <f t="shared" si="20"/>
        <v>0</v>
      </c>
      <c r="T430" s="217" t="s">
        <v>1810</v>
      </c>
    </row>
    <row r="431" spans="17:20" x14ac:dyDescent="0.3">
      <c r="Q431" s="242">
        <f t="shared" si="19"/>
        <v>0</v>
      </c>
      <c r="R431" s="243">
        <f t="shared" si="20"/>
        <v>0</v>
      </c>
      <c r="T431" s="217" t="s">
        <v>1812</v>
      </c>
    </row>
    <row r="432" spans="17:20" x14ac:dyDescent="0.3">
      <c r="Q432" s="242">
        <f t="shared" si="19"/>
        <v>0</v>
      </c>
      <c r="R432" s="243">
        <f t="shared" si="20"/>
        <v>0</v>
      </c>
      <c r="T432" s="217" t="s">
        <v>1813</v>
      </c>
    </row>
    <row r="433" spans="17:20" x14ac:dyDescent="0.3">
      <c r="Q433" s="242">
        <f t="shared" si="19"/>
        <v>0</v>
      </c>
      <c r="R433" s="243">
        <f t="shared" si="20"/>
        <v>0</v>
      </c>
      <c r="T433" s="217" t="s">
        <v>1815</v>
      </c>
    </row>
    <row r="434" spans="17:20" x14ac:dyDescent="0.3">
      <c r="Q434" s="242">
        <f t="shared" si="19"/>
        <v>0</v>
      </c>
      <c r="R434" s="243">
        <f t="shared" si="20"/>
        <v>0</v>
      </c>
      <c r="T434" s="217" t="s">
        <v>1817</v>
      </c>
    </row>
    <row r="435" spans="17:20" x14ac:dyDescent="0.3">
      <c r="Q435" s="242">
        <f t="shared" si="19"/>
        <v>0</v>
      </c>
      <c r="R435" s="243">
        <f t="shared" si="20"/>
        <v>0</v>
      </c>
      <c r="T435" s="217" t="s">
        <v>1819</v>
      </c>
    </row>
    <row r="436" spans="17:20" x14ac:dyDescent="0.3">
      <c r="Q436" s="242">
        <f t="shared" si="19"/>
        <v>0</v>
      </c>
      <c r="R436" s="243">
        <f t="shared" si="20"/>
        <v>0</v>
      </c>
      <c r="T436" s="217" t="s">
        <v>1821</v>
      </c>
    </row>
    <row r="437" spans="17:20" x14ac:dyDescent="0.3">
      <c r="Q437" s="242">
        <f t="shared" si="19"/>
        <v>0</v>
      </c>
      <c r="R437" s="243">
        <f t="shared" si="20"/>
        <v>0</v>
      </c>
      <c r="T437" s="217" t="s">
        <v>1823</v>
      </c>
    </row>
    <row r="438" spans="17:20" x14ac:dyDescent="0.3">
      <c r="Q438" s="242">
        <f t="shared" si="19"/>
        <v>0</v>
      </c>
      <c r="R438" s="243">
        <f t="shared" si="20"/>
        <v>0</v>
      </c>
      <c r="T438" s="217" t="s">
        <v>1825</v>
      </c>
    </row>
    <row r="439" spans="17:20" x14ac:dyDescent="0.3">
      <c r="Q439" s="242">
        <f t="shared" si="19"/>
        <v>0</v>
      </c>
      <c r="R439" s="243">
        <f t="shared" si="20"/>
        <v>0</v>
      </c>
      <c r="T439" s="217" t="s">
        <v>1828</v>
      </c>
    </row>
    <row r="440" spans="17:20" ht="15" thickBot="1" x14ac:dyDescent="0.35">
      <c r="Q440" s="242">
        <f t="shared" si="19"/>
        <v>0</v>
      </c>
      <c r="R440" s="243">
        <f t="shared" si="20"/>
        <v>0</v>
      </c>
      <c r="T440" s="220" t="s">
        <v>1831</v>
      </c>
    </row>
    <row r="441" spans="17:20" x14ac:dyDescent="0.3">
      <c r="Q441" s="242">
        <f t="shared" si="19"/>
        <v>0</v>
      </c>
      <c r="R441" s="243">
        <f t="shared" si="20"/>
        <v>0</v>
      </c>
      <c r="T441" s="213" t="s">
        <v>1783</v>
      </c>
    </row>
    <row r="442" spans="17:20" x14ac:dyDescent="0.3">
      <c r="Q442" s="242">
        <f t="shared" si="19"/>
        <v>0</v>
      </c>
      <c r="R442" s="243">
        <f t="shared" si="20"/>
        <v>0</v>
      </c>
      <c r="T442" s="214" t="s">
        <v>1786</v>
      </c>
    </row>
    <row r="443" spans="17:20" x14ac:dyDescent="0.3">
      <c r="Q443" s="242">
        <f t="shared" si="19"/>
        <v>0</v>
      </c>
      <c r="R443" s="243">
        <f t="shared" si="20"/>
        <v>0</v>
      </c>
      <c r="T443" s="214" t="s">
        <v>1787</v>
      </c>
    </row>
    <row r="444" spans="17:20" x14ac:dyDescent="0.3">
      <c r="Q444" s="242">
        <f t="shared" si="19"/>
        <v>0</v>
      </c>
      <c r="R444" s="243">
        <f t="shared" si="20"/>
        <v>0</v>
      </c>
      <c r="T444" s="214" t="s">
        <v>1790</v>
      </c>
    </row>
    <row r="445" spans="17:20" x14ac:dyDescent="0.3">
      <c r="Q445" s="242">
        <f t="shared" si="19"/>
        <v>0</v>
      </c>
      <c r="R445" s="243">
        <f t="shared" si="20"/>
        <v>0</v>
      </c>
      <c r="T445" s="214" t="s">
        <v>1792</v>
      </c>
    </row>
    <row r="446" spans="17:20" x14ac:dyDescent="0.3">
      <c r="Q446" s="242">
        <f t="shared" si="19"/>
        <v>0</v>
      </c>
      <c r="R446" s="243">
        <f t="shared" si="20"/>
        <v>0</v>
      </c>
      <c r="T446" s="214" t="s">
        <v>1794</v>
      </c>
    </row>
    <row r="447" spans="17:20" x14ac:dyDescent="0.3">
      <c r="Q447" s="242">
        <f t="shared" si="19"/>
        <v>0</v>
      </c>
      <c r="R447" s="243">
        <f t="shared" si="20"/>
        <v>0</v>
      </c>
      <c r="T447" s="214" t="s">
        <v>1797</v>
      </c>
    </row>
    <row r="448" spans="17:20" x14ac:dyDescent="0.3">
      <c r="Q448" s="242">
        <f t="shared" si="19"/>
        <v>0</v>
      </c>
      <c r="R448" s="243">
        <f t="shared" si="20"/>
        <v>0</v>
      </c>
      <c r="T448" s="214" t="s">
        <v>1798</v>
      </c>
    </row>
    <row r="449" spans="17:20" x14ac:dyDescent="0.3">
      <c r="Q449" s="242">
        <f t="shared" si="19"/>
        <v>0</v>
      </c>
      <c r="R449" s="243">
        <f t="shared" si="20"/>
        <v>0</v>
      </c>
      <c r="T449" s="214" t="s">
        <v>1800</v>
      </c>
    </row>
    <row r="450" spans="17:20" x14ac:dyDescent="0.3">
      <c r="Q450" s="242">
        <f t="shared" si="19"/>
        <v>0</v>
      </c>
      <c r="R450" s="243">
        <f t="shared" si="20"/>
        <v>0</v>
      </c>
      <c r="T450" s="214" t="s">
        <v>1802</v>
      </c>
    </row>
    <row r="451" spans="17:20" x14ac:dyDescent="0.3">
      <c r="Q451" s="242">
        <f t="shared" si="19"/>
        <v>0</v>
      </c>
      <c r="R451" s="243">
        <f t="shared" si="20"/>
        <v>0</v>
      </c>
      <c r="T451" s="217" t="s">
        <v>1804</v>
      </c>
    </row>
    <row r="452" spans="17:20" x14ac:dyDescent="0.3">
      <c r="Q452" s="242">
        <f t="shared" si="19"/>
        <v>0</v>
      </c>
      <c r="R452" s="243">
        <f t="shared" si="20"/>
        <v>0</v>
      </c>
      <c r="T452" s="217" t="s">
        <v>1806</v>
      </c>
    </row>
    <row r="453" spans="17:20" x14ac:dyDescent="0.3">
      <c r="Q453" s="242">
        <f t="shared" si="19"/>
        <v>0</v>
      </c>
      <c r="R453" s="243">
        <f t="shared" si="20"/>
        <v>0</v>
      </c>
      <c r="T453" s="217" t="s">
        <v>1808</v>
      </c>
    </row>
    <row r="454" spans="17:20" x14ac:dyDescent="0.3">
      <c r="Q454" s="242">
        <f t="shared" si="19"/>
        <v>0</v>
      </c>
      <c r="R454" s="243">
        <f t="shared" si="20"/>
        <v>0</v>
      </c>
      <c r="T454" s="217" t="s">
        <v>1810</v>
      </c>
    </row>
    <row r="455" spans="17:20" x14ac:dyDescent="0.3">
      <c r="Q455" s="242">
        <f t="shared" si="19"/>
        <v>0</v>
      </c>
      <c r="R455" s="243">
        <f t="shared" si="20"/>
        <v>0</v>
      </c>
      <c r="T455" s="217" t="s">
        <v>1812</v>
      </c>
    </row>
    <row r="456" spans="17:20" x14ac:dyDescent="0.3">
      <c r="Q456" s="242">
        <f t="shared" si="19"/>
        <v>0</v>
      </c>
      <c r="R456" s="243">
        <f t="shared" si="20"/>
        <v>0</v>
      </c>
      <c r="T456" s="217" t="s">
        <v>1813</v>
      </c>
    </row>
    <row r="457" spans="17:20" x14ac:dyDescent="0.3">
      <c r="Q457" s="242">
        <f t="shared" ref="Q457:Q520" si="21">SUM(D457:O457)</f>
        <v>0</v>
      </c>
      <c r="R457" s="243">
        <f t="shared" ref="R457:R520" si="22">SUM(M457:O457)*4</f>
        <v>0</v>
      </c>
      <c r="T457" s="217" t="s">
        <v>1815</v>
      </c>
    </row>
    <row r="458" spans="17:20" x14ac:dyDescent="0.3">
      <c r="Q458" s="242">
        <f t="shared" si="21"/>
        <v>0</v>
      </c>
      <c r="R458" s="243">
        <f t="shared" si="22"/>
        <v>0</v>
      </c>
      <c r="T458" s="217" t="s">
        <v>1817</v>
      </c>
    </row>
    <row r="459" spans="17:20" x14ac:dyDescent="0.3">
      <c r="Q459" s="242">
        <f t="shared" si="21"/>
        <v>0</v>
      </c>
      <c r="R459" s="243">
        <f t="shared" si="22"/>
        <v>0</v>
      </c>
      <c r="T459" s="217" t="s">
        <v>1819</v>
      </c>
    </row>
    <row r="460" spans="17:20" x14ac:dyDescent="0.3">
      <c r="Q460" s="242">
        <f t="shared" si="21"/>
        <v>0</v>
      </c>
      <c r="R460" s="243">
        <f t="shared" si="22"/>
        <v>0</v>
      </c>
      <c r="T460" s="217" t="s">
        <v>1821</v>
      </c>
    </row>
    <row r="461" spans="17:20" x14ac:dyDescent="0.3">
      <c r="Q461" s="242">
        <f t="shared" si="21"/>
        <v>0</v>
      </c>
      <c r="R461" s="243">
        <f t="shared" si="22"/>
        <v>0</v>
      </c>
      <c r="T461" s="217" t="s">
        <v>1823</v>
      </c>
    </row>
    <row r="462" spans="17:20" x14ac:dyDescent="0.3">
      <c r="Q462" s="242">
        <f t="shared" si="21"/>
        <v>0</v>
      </c>
      <c r="R462" s="243">
        <f t="shared" si="22"/>
        <v>0</v>
      </c>
      <c r="T462" s="217" t="s">
        <v>1825</v>
      </c>
    </row>
    <row r="463" spans="17:20" x14ac:dyDescent="0.3">
      <c r="Q463" s="242">
        <f t="shared" si="21"/>
        <v>0</v>
      </c>
      <c r="R463" s="243">
        <f t="shared" si="22"/>
        <v>0</v>
      </c>
      <c r="T463" s="217" t="s">
        <v>1828</v>
      </c>
    </row>
    <row r="464" spans="17:20" ht="15" thickBot="1" x14ac:dyDescent="0.35">
      <c r="Q464" s="242">
        <f t="shared" si="21"/>
        <v>0</v>
      </c>
      <c r="R464" s="243">
        <f t="shared" si="22"/>
        <v>0</v>
      </c>
      <c r="T464" s="220" t="s">
        <v>1831</v>
      </c>
    </row>
    <row r="465" spans="17:20" x14ac:dyDescent="0.3">
      <c r="Q465" s="242">
        <f t="shared" si="21"/>
        <v>0</v>
      </c>
      <c r="R465" s="243">
        <f t="shared" si="22"/>
        <v>0</v>
      </c>
      <c r="T465" s="213" t="s">
        <v>1783</v>
      </c>
    </row>
    <row r="466" spans="17:20" x14ac:dyDescent="0.3">
      <c r="Q466" s="242">
        <f t="shared" si="21"/>
        <v>0</v>
      </c>
      <c r="R466" s="243">
        <f t="shared" si="22"/>
        <v>0</v>
      </c>
      <c r="T466" s="214" t="s">
        <v>1786</v>
      </c>
    </row>
    <row r="467" spans="17:20" x14ac:dyDescent="0.3">
      <c r="Q467" s="242">
        <f t="shared" si="21"/>
        <v>0</v>
      </c>
      <c r="R467" s="243">
        <f t="shared" si="22"/>
        <v>0</v>
      </c>
      <c r="T467" s="214" t="s">
        <v>1787</v>
      </c>
    </row>
    <row r="468" spans="17:20" x14ac:dyDescent="0.3">
      <c r="Q468" s="242">
        <f t="shared" si="21"/>
        <v>0</v>
      </c>
      <c r="R468" s="243">
        <f t="shared" si="22"/>
        <v>0</v>
      </c>
      <c r="T468" s="214" t="s">
        <v>1790</v>
      </c>
    </row>
    <row r="469" spans="17:20" x14ac:dyDescent="0.3">
      <c r="Q469" s="242">
        <f t="shared" si="21"/>
        <v>0</v>
      </c>
      <c r="R469" s="243">
        <f t="shared" si="22"/>
        <v>0</v>
      </c>
      <c r="T469" s="214" t="s">
        <v>1792</v>
      </c>
    </row>
    <row r="470" spans="17:20" x14ac:dyDescent="0.3">
      <c r="Q470" s="242">
        <f t="shared" si="21"/>
        <v>0</v>
      </c>
      <c r="R470" s="243">
        <f t="shared" si="22"/>
        <v>0</v>
      </c>
      <c r="T470" s="214" t="s">
        <v>1794</v>
      </c>
    </row>
    <row r="471" spans="17:20" x14ac:dyDescent="0.3">
      <c r="Q471" s="242">
        <f t="shared" si="21"/>
        <v>0</v>
      </c>
      <c r="R471" s="243">
        <f t="shared" si="22"/>
        <v>0</v>
      </c>
      <c r="T471" s="214" t="s">
        <v>1797</v>
      </c>
    </row>
    <row r="472" spans="17:20" x14ac:dyDescent="0.3">
      <c r="Q472" s="242">
        <f t="shared" si="21"/>
        <v>0</v>
      </c>
      <c r="R472" s="243">
        <f t="shared" si="22"/>
        <v>0</v>
      </c>
      <c r="T472" s="214" t="s">
        <v>1798</v>
      </c>
    </row>
    <row r="473" spans="17:20" x14ac:dyDescent="0.3">
      <c r="Q473" s="242">
        <f t="shared" si="21"/>
        <v>0</v>
      </c>
      <c r="R473" s="243">
        <f t="shared" si="22"/>
        <v>0</v>
      </c>
      <c r="T473" s="214" t="s">
        <v>1800</v>
      </c>
    </row>
    <row r="474" spans="17:20" x14ac:dyDescent="0.3">
      <c r="Q474" s="242">
        <f t="shared" si="21"/>
        <v>0</v>
      </c>
      <c r="R474" s="243">
        <f t="shared" si="22"/>
        <v>0</v>
      </c>
      <c r="T474" s="214" t="s">
        <v>1802</v>
      </c>
    </row>
    <row r="475" spans="17:20" x14ac:dyDescent="0.3">
      <c r="Q475" s="242">
        <f t="shared" si="21"/>
        <v>0</v>
      </c>
      <c r="R475" s="243">
        <f t="shared" si="22"/>
        <v>0</v>
      </c>
      <c r="T475" s="217" t="s">
        <v>1804</v>
      </c>
    </row>
    <row r="476" spans="17:20" x14ac:dyDescent="0.3">
      <c r="Q476" s="242">
        <f t="shared" si="21"/>
        <v>0</v>
      </c>
      <c r="R476" s="243">
        <f t="shared" si="22"/>
        <v>0</v>
      </c>
      <c r="T476" s="217" t="s">
        <v>1806</v>
      </c>
    </row>
    <row r="477" spans="17:20" x14ac:dyDescent="0.3">
      <c r="Q477" s="242">
        <f t="shared" si="21"/>
        <v>0</v>
      </c>
      <c r="R477" s="243">
        <f t="shared" si="22"/>
        <v>0</v>
      </c>
      <c r="T477" s="217" t="s">
        <v>1808</v>
      </c>
    </row>
    <row r="478" spans="17:20" x14ac:dyDescent="0.3">
      <c r="Q478" s="242">
        <f t="shared" si="21"/>
        <v>0</v>
      </c>
      <c r="R478" s="243">
        <f t="shared" si="22"/>
        <v>0</v>
      </c>
      <c r="T478" s="217" t="s">
        <v>1810</v>
      </c>
    </row>
    <row r="479" spans="17:20" x14ac:dyDescent="0.3">
      <c r="Q479" s="242">
        <f t="shared" si="21"/>
        <v>0</v>
      </c>
      <c r="R479" s="243">
        <f t="shared" si="22"/>
        <v>0</v>
      </c>
      <c r="T479" s="217" t="s">
        <v>1812</v>
      </c>
    </row>
    <row r="480" spans="17:20" x14ac:dyDescent="0.3">
      <c r="Q480" s="242">
        <f t="shared" si="21"/>
        <v>0</v>
      </c>
      <c r="R480" s="243">
        <f t="shared" si="22"/>
        <v>0</v>
      </c>
      <c r="T480" s="217" t="s">
        <v>1813</v>
      </c>
    </row>
    <row r="481" spans="17:20" x14ac:dyDescent="0.3">
      <c r="Q481" s="242">
        <f t="shared" si="21"/>
        <v>0</v>
      </c>
      <c r="R481" s="243">
        <f t="shared" si="22"/>
        <v>0</v>
      </c>
      <c r="T481" s="217" t="s">
        <v>1815</v>
      </c>
    </row>
    <row r="482" spans="17:20" x14ac:dyDescent="0.3">
      <c r="Q482" s="242">
        <f t="shared" si="21"/>
        <v>0</v>
      </c>
      <c r="R482" s="243">
        <f t="shared" si="22"/>
        <v>0</v>
      </c>
      <c r="T482" s="217" t="s">
        <v>1817</v>
      </c>
    </row>
    <row r="483" spans="17:20" x14ac:dyDescent="0.3">
      <c r="Q483" s="242">
        <f t="shared" si="21"/>
        <v>0</v>
      </c>
      <c r="R483" s="243">
        <f t="shared" si="22"/>
        <v>0</v>
      </c>
      <c r="T483" s="217" t="s">
        <v>1819</v>
      </c>
    </row>
    <row r="484" spans="17:20" x14ac:dyDescent="0.3">
      <c r="Q484" s="242">
        <f t="shared" si="21"/>
        <v>0</v>
      </c>
      <c r="R484" s="243">
        <f t="shared" si="22"/>
        <v>0</v>
      </c>
      <c r="T484" s="217" t="s">
        <v>1821</v>
      </c>
    </row>
    <row r="485" spans="17:20" x14ac:dyDescent="0.3">
      <c r="Q485" s="242">
        <f t="shared" si="21"/>
        <v>0</v>
      </c>
      <c r="R485" s="243">
        <f t="shared" si="22"/>
        <v>0</v>
      </c>
      <c r="T485" s="217" t="s">
        <v>1823</v>
      </c>
    </row>
    <row r="486" spans="17:20" x14ac:dyDescent="0.3">
      <c r="Q486" s="242">
        <f t="shared" si="21"/>
        <v>0</v>
      </c>
      <c r="R486" s="243">
        <f t="shared" si="22"/>
        <v>0</v>
      </c>
      <c r="T486" s="217" t="s">
        <v>1825</v>
      </c>
    </row>
    <row r="487" spans="17:20" x14ac:dyDescent="0.3">
      <c r="Q487" s="242">
        <f t="shared" si="21"/>
        <v>0</v>
      </c>
      <c r="R487" s="243">
        <f t="shared" si="22"/>
        <v>0</v>
      </c>
      <c r="T487" s="217" t="s">
        <v>1828</v>
      </c>
    </row>
    <row r="488" spans="17:20" ht="15" thickBot="1" x14ac:dyDescent="0.35">
      <c r="Q488" s="242">
        <f t="shared" si="21"/>
        <v>0</v>
      </c>
      <c r="R488" s="243">
        <f t="shared" si="22"/>
        <v>0</v>
      </c>
      <c r="T488" s="220" t="s">
        <v>1831</v>
      </c>
    </row>
    <row r="489" spans="17:20" x14ac:dyDescent="0.3">
      <c r="Q489" s="242">
        <f t="shared" si="21"/>
        <v>0</v>
      </c>
      <c r="R489" s="243">
        <f t="shared" si="22"/>
        <v>0</v>
      </c>
      <c r="T489" s="213" t="s">
        <v>1783</v>
      </c>
    </row>
    <row r="490" spans="17:20" x14ac:dyDescent="0.3">
      <c r="Q490" s="242">
        <f t="shared" si="21"/>
        <v>0</v>
      </c>
      <c r="R490" s="243">
        <f t="shared" si="22"/>
        <v>0</v>
      </c>
      <c r="T490" s="214" t="s">
        <v>1786</v>
      </c>
    </row>
    <row r="491" spans="17:20" x14ac:dyDescent="0.3">
      <c r="Q491" s="242">
        <f t="shared" si="21"/>
        <v>0</v>
      </c>
      <c r="R491" s="243">
        <f t="shared" si="22"/>
        <v>0</v>
      </c>
      <c r="T491" s="214" t="s">
        <v>1787</v>
      </c>
    </row>
    <row r="492" spans="17:20" x14ac:dyDescent="0.3">
      <c r="Q492" s="242">
        <f t="shared" si="21"/>
        <v>0</v>
      </c>
      <c r="R492" s="243">
        <f t="shared" si="22"/>
        <v>0</v>
      </c>
      <c r="T492" s="214" t="s">
        <v>1790</v>
      </c>
    </row>
    <row r="493" spans="17:20" x14ac:dyDescent="0.3">
      <c r="Q493" s="242">
        <f t="shared" si="21"/>
        <v>0</v>
      </c>
      <c r="R493" s="243">
        <f t="shared" si="22"/>
        <v>0</v>
      </c>
      <c r="T493" s="214" t="s">
        <v>1792</v>
      </c>
    </row>
    <row r="494" spans="17:20" x14ac:dyDescent="0.3">
      <c r="Q494" s="242">
        <f t="shared" si="21"/>
        <v>0</v>
      </c>
      <c r="R494" s="243">
        <f t="shared" si="22"/>
        <v>0</v>
      </c>
      <c r="T494" s="214" t="s">
        <v>1794</v>
      </c>
    </row>
    <row r="495" spans="17:20" x14ac:dyDescent="0.3">
      <c r="Q495" s="242">
        <f t="shared" si="21"/>
        <v>0</v>
      </c>
      <c r="R495" s="243">
        <f t="shared" si="22"/>
        <v>0</v>
      </c>
      <c r="T495" s="214" t="s">
        <v>1797</v>
      </c>
    </row>
    <row r="496" spans="17:20" x14ac:dyDescent="0.3">
      <c r="Q496" s="242">
        <f t="shared" si="21"/>
        <v>0</v>
      </c>
      <c r="R496" s="243">
        <f t="shared" si="22"/>
        <v>0</v>
      </c>
      <c r="T496" s="214" t="s">
        <v>1798</v>
      </c>
    </row>
    <row r="497" spans="17:20" x14ac:dyDescent="0.3">
      <c r="Q497" s="242">
        <f t="shared" si="21"/>
        <v>0</v>
      </c>
      <c r="R497" s="243">
        <f t="shared" si="22"/>
        <v>0</v>
      </c>
      <c r="T497" s="214" t="s">
        <v>1800</v>
      </c>
    </row>
    <row r="498" spans="17:20" x14ac:dyDescent="0.3">
      <c r="Q498" s="242">
        <f t="shared" si="21"/>
        <v>0</v>
      </c>
      <c r="R498" s="243">
        <f t="shared" si="22"/>
        <v>0</v>
      </c>
      <c r="T498" s="214" t="s">
        <v>1802</v>
      </c>
    </row>
    <row r="499" spans="17:20" x14ac:dyDescent="0.3">
      <c r="Q499" s="242">
        <f t="shared" si="21"/>
        <v>0</v>
      </c>
      <c r="R499" s="243">
        <f t="shared" si="22"/>
        <v>0</v>
      </c>
      <c r="T499" s="217" t="s">
        <v>1804</v>
      </c>
    </row>
    <row r="500" spans="17:20" x14ac:dyDescent="0.3">
      <c r="Q500" s="242">
        <f t="shared" si="21"/>
        <v>0</v>
      </c>
      <c r="R500" s="243">
        <f t="shared" si="22"/>
        <v>0</v>
      </c>
      <c r="T500" s="217" t="s">
        <v>1806</v>
      </c>
    </row>
    <row r="501" spans="17:20" x14ac:dyDescent="0.3">
      <c r="Q501" s="242">
        <f t="shared" si="21"/>
        <v>0</v>
      </c>
      <c r="R501" s="243">
        <f t="shared" si="22"/>
        <v>0</v>
      </c>
      <c r="T501" s="217" t="s">
        <v>1808</v>
      </c>
    </row>
    <row r="502" spans="17:20" x14ac:dyDescent="0.3">
      <c r="Q502" s="242">
        <f t="shared" si="21"/>
        <v>0</v>
      </c>
      <c r="R502" s="243">
        <f t="shared" si="22"/>
        <v>0</v>
      </c>
      <c r="T502" s="217" t="s">
        <v>1810</v>
      </c>
    </row>
    <row r="503" spans="17:20" x14ac:dyDescent="0.3">
      <c r="Q503" s="242">
        <f t="shared" si="21"/>
        <v>0</v>
      </c>
      <c r="R503" s="243">
        <f t="shared" si="22"/>
        <v>0</v>
      </c>
      <c r="T503" s="217" t="s">
        <v>1812</v>
      </c>
    </row>
    <row r="504" spans="17:20" x14ac:dyDescent="0.3">
      <c r="Q504" s="242">
        <f t="shared" si="21"/>
        <v>0</v>
      </c>
      <c r="R504" s="243">
        <f t="shared" si="22"/>
        <v>0</v>
      </c>
      <c r="T504" s="217" t="s">
        <v>1813</v>
      </c>
    </row>
    <row r="505" spans="17:20" x14ac:dyDescent="0.3">
      <c r="Q505" s="242">
        <f t="shared" si="21"/>
        <v>0</v>
      </c>
      <c r="R505" s="243">
        <f t="shared" si="22"/>
        <v>0</v>
      </c>
      <c r="T505" s="217" t="s">
        <v>1815</v>
      </c>
    </row>
    <row r="506" spans="17:20" x14ac:dyDescent="0.3">
      <c r="Q506" s="242">
        <f t="shared" si="21"/>
        <v>0</v>
      </c>
      <c r="R506" s="243">
        <f t="shared" si="22"/>
        <v>0</v>
      </c>
      <c r="T506" s="217" t="s">
        <v>1817</v>
      </c>
    </row>
    <row r="507" spans="17:20" x14ac:dyDescent="0.3">
      <c r="Q507" s="242">
        <f t="shared" si="21"/>
        <v>0</v>
      </c>
      <c r="R507" s="243">
        <f t="shared" si="22"/>
        <v>0</v>
      </c>
      <c r="T507" s="217" t="s">
        <v>1819</v>
      </c>
    </row>
    <row r="508" spans="17:20" x14ac:dyDescent="0.3">
      <c r="Q508" s="242">
        <f t="shared" si="21"/>
        <v>0</v>
      </c>
      <c r="R508" s="243">
        <f t="shared" si="22"/>
        <v>0</v>
      </c>
      <c r="T508" s="217" t="s">
        <v>1821</v>
      </c>
    </row>
    <row r="509" spans="17:20" x14ac:dyDescent="0.3">
      <c r="Q509" s="242">
        <f t="shared" si="21"/>
        <v>0</v>
      </c>
      <c r="R509" s="243">
        <f t="shared" si="22"/>
        <v>0</v>
      </c>
      <c r="T509" s="217" t="s">
        <v>1823</v>
      </c>
    </row>
    <row r="510" spans="17:20" x14ac:dyDescent="0.3">
      <c r="Q510" s="242">
        <f t="shared" si="21"/>
        <v>0</v>
      </c>
      <c r="R510" s="243">
        <f t="shared" si="22"/>
        <v>0</v>
      </c>
      <c r="T510" s="217" t="s">
        <v>1825</v>
      </c>
    </row>
    <row r="511" spans="17:20" x14ac:dyDescent="0.3">
      <c r="Q511" s="242">
        <f t="shared" si="21"/>
        <v>0</v>
      </c>
      <c r="R511" s="243">
        <f t="shared" si="22"/>
        <v>0</v>
      </c>
      <c r="T511" s="217" t="s">
        <v>1828</v>
      </c>
    </row>
    <row r="512" spans="17:20" ht="15" thickBot="1" x14ac:dyDescent="0.35">
      <c r="Q512" s="242">
        <f t="shared" si="21"/>
        <v>0</v>
      </c>
      <c r="R512" s="243">
        <f t="shared" si="22"/>
        <v>0</v>
      </c>
      <c r="T512" s="220" t="s">
        <v>1831</v>
      </c>
    </row>
    <row r="513" spans="17:20" x14ac:dyDescent="0.3">
      <c r="Q513" s="242">
        <f t="shared" si="21"/>
        <v>0</v>
      </c>
      <c r="R513" s="243">
        <f t="shared" si="22"/>
        <v>0</v>
      </c>
      <c r="T513" s="213" t="s">
        <v>1783</v>
      </c>
    </row>
    <row r="514" spans="17:20" x14ac:dyDescent="0.3">
      <c r="Q514" s="242">
        <f t="shared" si="21"/>
        <v>0</v>
      </c>
      <c r="R514" s="243">
        <f t="shared" si="22"/>
        <v>0</v>
      </c>
      <c r="T514" s="214" t="s">
        <v>1786</v>
      </c>
    </row>
    <row r="515" spans="17:20" x14ac:dyDescent="0.3">
      <c r="Q515" s="242">
        <f t="shared" si="21"/>
        <v>0</v>
      </c>
      <c r="R515" s="243">
        <f t="shared" si="22"/>
        <v>0</v>
      </c>
      <c r="T515" s="214" t="s">
        <v>1787</v>
      </c>
    </row>
    <row r="516" spans="17:20" x14ac:dyDescent="0.3">
      <c r="Q516" s="242">
        <f t="shared" si="21"/>
        <v>0</v>
      </c>
      <c r="R516" s="243">
        <f t="shared" si="22"/>
        <v>0</v>
      </c>
      <c r="T516" s="214" t="s">
        <v>1790</v>
      </c>
    </row>
    <row r="517" spans="17:20" x14ac:dyDescent="0.3">
      <c r="Q517" s="242">
        <f t="shared" si="21"/>
        <v>0</v>
      </c>
      <c r="R517" s="243">
        <f t="shared" si="22"/>
        <v>0</v>
      </c>
      <c r="T517" s="214" t="s">
        <v>1792</v>
      </c>
    </row>
    <row r="518" spans="17:20" x14ac:dyDescent="0.3">
      <c r="Q518" s="242">
        <f t="shared" si="21"/>
        <v>0</v>
      </c>
      <c r="R518" s="243">
        <f t="shared" si="22"/>
        <v>0</v>
      </c>
      <c r="T518" s="214" t="s">
        <v>1794</v>
      </c>
    </row>
    <row r="519" spans="17:20" x14ac:dyDescent="0.3">
      <c r="Q519" s="242">
        <f t="shared" si="21"/>
        <v>0</v>
      </c>
      <c r="R519" s="243">
        <f t="shared" si="22"/>
        <v>0</v>
      </c>
      <c r="T519" s="214" t="s">
        <v>1797</v>
      </c>
    </row>
    <row r="520" spans="17:20" x14ac:dyDescent="0.3">
      <c r="Q520" s="242">
        <f t="shared" si="21"/>
        <v>0</v>
      </c>
      <c r="R520" s="243">
        <f t="shared" si="22"/>
        <v>0</v>
      </c>
      <c r="T520" s="214" t="s">
        <v>1798</v>
      </c>
    </row>
    <row r="521" spans="17:20" x14ac:dyDescent="0.3">
      <c r="Q521" s="242">
        <f t="shared" ref="Q521:Q584" si="23">SUM(D521:O521)</f>
        <v>0</v>
      </c>
      <c r="R521" s="243">
        <f t="shared" ref="R521:R584" si="24">SUM(M521:O521)*4</f>
        <v>0</v>
      </c>
      <c r="T521" s="214" t="s">
        <v>1800</v>
      </c>
    </row>
    <row r="522" spans="17:20" x14ac:dyDescent="0.3">
      <c r="Q522" s="242">
        <f t="shared" si="23"/>
        <v>0</v>
      </c>
      <c r="R522" s="243">
        <f t="shared" si="24"/>
        <v>0</v>
      </c>
      <c r="T522" s="214" t="s">
        <v>1802</v>
      </c>
    </row>
    <row r="523" spans="17:20" x14ac:dyDescent="0.3">
      <c r="Q523" s="242">
        <f t="shared" si="23"/>
        <v>0</v>
      </c>
      <c r="R523" s="243">
        <f t="shared" si="24"/>
        <v>0</v>
      </c>
      <c r="T523" s="217" t="s">
        <v>1804</v>
      </c>
    </row>
    <row r="524" spans="17:20" x14ac:dyDescent="0.3">
      <c r="Q524" s="242">
        <f t="shared" si="23"/>
        <v>0</v>
      </c>
      <c r="R524" s="243">
        <f t="shared" si="24"/>
        <v>0</v>
      </c>
      <c r="T524" s="217" t="s">
        <v>1806</v>
      </c>
    </row>
    <row r="525" spans="17:20" x14ac:dyDescent="0.3">
      <c r="Q525" s="242">
        <f t="shared" si="23"/>
        <v>0</v>
      </c>
      <c r="R525" s="243">
        <f t="shared" si="24"/>
        <v>0</v>
      </c>
      <c r="T525" s="217" t="s">
        <v>1808</v>
      </c>
    </row>
    <row r="526" spans="17:20" x14ac:dyDescent="0.3">
      <c r="Q526" s="242">
        <f t="shared" si="23"/>
        <v>0</v>
      </c>
      <c r="R526" s="243">
        <f t="shared" si="24"/>
        <v>0</v>
      </c>
      <c r="T526" s="217" t="s">
        <v>1810</v>
      </c>
    </row>
    <row r="527" spans="17:20" x14ac:dyDescent="0.3">
      <c r="Q527" s="242">
        <f t="shared" si="23"/>
        <v>0</v>
      </c>
      <c r="R527" s="243">
        <f t="shared" si="24"/>
        <v>0</v>
      </c>
      <c r="T527" s="217" t="s">
        <v>1812</v>
      </c>
    </row>
    <row r="528" spans="17:20" x14ac:dyDescent="0.3">
      <c r="Q528" s="242">
        <f t="shared" si="23"/>
        <v>0</v>
      </c>
      <c r="R528" s="243">
        <f t="shared" si="24"/>
        <v>0</v>
      </c>
      <c r="T528" s="217" t="s">
        <v>1813</v>
      </c>
    </row>
    <row r="529" spans="17:20" x14ac:dyDescent="0.3">
      <c r="Q529" s="242">
        <f t="shared" si="23"/>
        <v>0</v>
      </c>
      <c r="R529" s="243">
        <f t="shared" si="24"/>
        <v>0</v>
      </c>
      <c r="T529" s="217" t="s">
        <v>1815</v>
      </c>
    </row>
    <row r="530" spans="17:20" x14ac:dyDescent="0.3">
      <c r="Q530" s="242">
        <f t="shared" si="23"/>
        <v>0</v>
      </c>
      <c r="R530" s="243">
        <f t="shared" si="24"/>
        <v>0</v>
      </c>
      <c r="T530" s="217" t="s">
        <v>1817</v>
      </c>
    </row>
    <row r="531" spans="17:20" x14ac:dyDescent="0.3">
      <c r="Q531" s="242">
        <f t="shared" si="23"/>
        <v>0</v>
      </c>
      <c r="R531" s="243">
        <f t="shared" si="24"/>
        <v>0</v>
      </c>
      <c r="T531" s="217" t="s">
        <v>1819</v>
      </c>
    </row>
    <row r="532" spans="17:20" x14ac:dyDescent="0.3">
      <c r="Q532" s="242">
        <f t="shared" si="23"/>
        <v>0</v>
      </c>
      <c r="R532" s="243">
        <f t="shared" si="24"/>
        <v>0</v>
      </c>
      <c r="T532" s="217" t="s">
        <v>1821</v>
      </c>
    </row>
    <row r="533" spans="17:20" x14ac:dyDescent="0.3">
      <c r="Q533" s="242">
        <f t="shared" si="23"/>
        <v>0</v>
      </c>
      <c r="R533" s="243">
        <f t="shared" si="24"/>
        <v>0</v>
      </c>
      <c r="T533" s="217" t="s">
        <v>1823</v>
      </c>
    </row>
    <row r="534" spans="17:20" x14ac:dyDescent="0.3">
      <c r="Q534" s="242">
        <f t="shared" si="23"/>
        <v>0</v>
      </c>
      <c r="R534" s="243">
        <f t="shared" si="24"/>
        <v>0</v>
      </c>
      <c r="T534" s="217" t="s">
        <v>1825</v>
      </c>
    </row>
    <row r="535" spans="17:20" x14ac:dyDescent="0.3">
      <c r="Q535" s="242">
        <f t="shared" si="23"/>
        <v>0</v>
      </c>
      <c r="R535" s="243">
        <f t="shared" si="24"/>
        <v>0</v>
      </c>
      <c r="T535" s="217" t="s">
        <v>1828</v>
      </c>
    </row>
    <row r="536" spans="17:20" ht="15" thickBot="1" x14ac:dyDescent="0.35">
      <c r="Q536" s="242">
        <f t="shared" si="23"/>
        <v>0</v>
      </c>
      <c r="R536" s="243">
        <f t="shared" si="24"/>
        <v>0</v>
      </c>
      <c r="T536" s="220" t="s">
        <v>1831</v>
      </c>
    </row>
    <row r="537" spans="17:20" x14ac:dyDescent="0.3">
      <c r="Q537" s="242">
        <f t="shared" si="23"/>
        <v>0</v>
      </c>
      <c r="R537" s="243">
        <f t="shared" si="24"/>
        <v>0</v>
      </c>
      <c r="T537" s="213" t="s">
        <v>1783</v>
      </c>
    </row>
    <row r="538" spans="17:20" x14ac:dyDescent="0.3">
      <c r="Q538" s="242">
        <f t="shared" si="23"/>
        <v>0</v>
      </c>
      <c r="R538" s="243">
        <f t="shared" si="24"/>
        <v>0</v>
      </c>
      <c r="T538" s="214" t="s">
        <v>1786</v>
      </c>
    </row>
    <row r="539" spans="17:20" x14ac:dyDescent="0.3">
      <c r="Q539" s="242">
        <f t="shared" si="23"/>
        <v>0</v>
      </c>
      <c r="R539" s="243">
        <f t="shared" si="24"/>
        <v>0</v>
      </c>
      <c r="T539" s="214" t="s">
        <v>1787</v>
      </c>
    </row>
    <row r="540" spans="17:20" x14ac:dyDescent="0.3">
      <c r="Q540" s="242">
        <f t="shared" si="23"/>
        <v>0</v>
      </c>
      <c r="R540" s="243">
        <f t="shared" si="24"/>
        <v>0</v>
      </c>
      <c r="T540" s="214" t="s">
        <v>1790</v>
      </c>
    </row>
    <row r="541" spans="17:20" x14ac:dyDescent="0.3">
      <c r="Q541" s="242">
        <f t="shared" si="23"/>
        <v>0</v>
      </c>
      <c r="R541" s="243">
        <f t="shared" si="24"/>
        <v>0</v>
      </c>
      <c r="T541" s="214" t="s">
        <v>1792</v>
      </c>
    </row>
    <row r="542" spans="17:20" x14ac:dyDescent="0.3">
      <c r="Q542" s="242">
        <f t="shared" si="23"/>
        <v>0</v>
      </c>
      <c r="R542" s="243">
        <f t="shared" si="24"/>
        <v>0</v>
      </c>
      <c r="T542" s="214" t="s">
        <v>1794</v>
      </c>
    </row>
    <row r="543" spans="17:20" x14ac:dyDescent="0.3">
      <c r="Q543" s="242">
        <f t="shared" si="23"/>
        <v>0</v>
      </c>
      <c r="R543" s="243">
        <f t="shared" si="24"/>
        <v>0</v>
      </c>
      <c r="T543" s="214" t="s">
        <v>1797</v>
      </c>
    </row>
    <row r="544" spans="17:20" x14ac:dyDescent="0.3">
      <c r="Q544" s="242">
        <f t="shared" si="23"/>
        <v>0</v>
      </c>
      <c r="R544" s="243">
        <f t="shared" si="24"/>
        <v>0</v>
      </c>
      <c r="T544" s="214" t="s">
        <v>1798</v>
      </c>
    </row>
    <row r="545" spans="17:20" x14ac:dyDescent="0.3">
      <c r="Q545" s="242">
        <f t="shared" si="23"/>
        <v>0</v>
      </c>
      <c r="R545" s="243">
        <f t="shared" si="24"/>
        <v>0</v>
      </c>
      <c r="T545" s="214" t="s">
        <v>1800</v>
      </c>
    </row>
    <row r="546" spans="17:20" x14ac:dyDescent="0.3">
      <c r="Q546" s="242">
        <f t="shared" si="23"/>
        <v>0</v>
      </c>
      <c r="R546" s="243">
        <f t="shared" si="24"/>
        <v>0</v>
      </c>
      <c r="T546" s="214" t="s">
        <v>1802</v>
      </c>
    </row>
    <row r="547" spans="17:20" x14ac:dyDescent="0.3">
      <c r="Q547" s="242">
        <f t="shared" si="23"/>
        <v>0</v>
      </c>
      <c r="R547" s="243">
        <f t="shared" si="24"/>
        <v>0</v>
      </c>
      <c r="T547" s="217" t="s">
        <v>1804</v>
      </c>
    </row>
    <row r="548" spans="17:20" x14ac:dyDescent="0.3">
      <c r="Q548" s="242">
        <f t="shared" si="23"/>
        <v>0</v>
      </c>
      <c r="R548" s="243">
        <f t="shared" si="24"/>
        <v>0</v>
      </c>
      <c r="T548" s="217" t="s">
        <v>1806</v>
      </c>
    </row>
    <row r="549" spans="17:20" x14ac:dyDescent="0.3">
      <c r="Q549" s="242">
        <f t="shared" si="23"/>
        <v>0</v>
      </c>
      <c r="R549" s="243">
        <f t="shared" si="24"/>
        <v>0</v>
      </c>
      <c r="T549" s="217" t="s">
        <v>1808</v>
      </c>
    </row>
    <row r="550" spans="17:20" x14ac:dyDescent="0.3">
      <c r="Q550" s="242">
        <f t="shared" si="23"/>
        <v>0</v>
      </c>
      <c r="R550" s="243">
        <f t="shared" si="24"/>
        <v>0</v>
      </c>
      <c r="T550" s="217" t="s">
        <v>1810</v>
      </c>
    </row>
    <row r="551" spans="17:20" x14ac:dyDescent="0.3">
      <c r="Q551" s="242">
        <f t="shared" si="23"/>
        <v>0</v>
      </c>
      <c r="R551" s="243">
        <f t="shared" si="24"/>
        <v>0</v>
      </c>
      <c r="T551" s="217" t="s">
        <v>1812</v>
      </c>
    </row>
    <row r="552" spans="17:20" x14ac:dyDescent="0.3">
      <c r="Q552" s="242">
        <f t="shared" si="23"/>
        <v>0</v>
      </c>
      <c r="R552" s="243">
        <f t="shared" si="24"/>
        <v>0</v>
      </c>
      <c r="T552" s="217" t="s">
        <v>1813</v>
      </c>
    </row>
    <row r="553" spans="17:20" x14ac:dyDescent="0.3">
      <c r="Q553" s="242">
        <f t="shared" si="23"/>
        <v>0</v>
      </c>
      <c r="R553" s="243">
        <f t="shared" si="24"/>
        <v>0</v>
      </c>
      <c r="T553" s="217" t="s">
        <v>1815</v>
      </c>
    </row>
    <row r="554" spans="17:20" x14ac:dyDescent="0.3">
      <c r="Q554" s="242">
        <f t="shared" si="23"/>
        <v>0</v>
      </c>
      <c r="R554" s="243">
        <f t="shared" si="24"/>
        <v>0</v>
      </c>
      <c r="T554" s="217" t="s">
        <v>1817</v>
      </c>
    </row>
    <row r="555" spans="17:20" x14ac:dyDescent="0.3">
      <c r="Q555" s="242">
        <f t="shared" si="23"/>
        <v>0</v>
      </c>
      <c r="R555" s="243">
        <f t="shared" si="24"/>
        <v>0</v>
      </c>
      <c r="T555" s="217" t="s">
        <v>1819</v>
      </c>
    </row>
    <row r="556" spans="17:20" x14ac:dyDescent="0.3">
      <c r="Q556" s="242">
        <f t="shared" si="23"/>
        <v>0</v>
      </c>
      <c r="R556" s="243">
        <f t="shared" si="24"/>
        <v>0</v>
      </c>
      <c r="T556" s="217" t="s">
        <v>1821</v>
      </c>
    </row>
    <row r="557" spans="17:20" x14ac:dyDescent="0.3">
      <c r="Q557" s="242">
        <f t="shared" si="23"/>
        <v>0</v>
      </c>
      <c r="R557" s="243">
        <f t="shared" si="24"/>
        <v>0</v>
      </c>
      <c r="T557" s="217" t="s">
        <v>1823</v>
      </c>
    </row>
    <row r="558" spans="17:20" x14ac:dyDescent="0.3">
      <c r="Q558" s="242">
        <f t="shared" si="23"/>
        <v>0</v>
      </c>
      <c r="R558" s="243">
        <f t="shared" si="24"/>
        <v>0</v>
      </c>
      <c r="T558" s="217" t="s">
        <v>1825</v>
      </c>
    </row>
    <row r="559" spans="17:20" x14ac:dyDescent="0.3">
      <c r="Q559" s="242">
        <f t="shared" si="23"/>
        <v>0</v>
      </c>
      <c r="R559" s="243">
        <f t="shared" si="24"/>
        <v>0</v>
      </c>
      <c r="T559" s="217" t="s">
        <v>1828</v>
      </c>
    </row>
    <row r="560" spans="17:20" ht="15" thickBot="1" x14ac:dyDescent="0.35">
      <c r="Q560" s="242">
        <f t="shared" si="23"/>
        <v>0</v>
      </c>
      <c r="R560" s="243">
        <f t="shared" si="24"/>
        <v>0</v>
      </c>
      <c r="T560" s="220" t="s">
        <v>1831</v>
      </c>
    </row>
    <row r="561" spans="17:20" x14ac:dyDescent="0.3">
      <c r="Q561" s="242">
        <f t="shared" si="23"/>
        <v>0</v>
      </c>
      <c r="R561" s="243">
        <f t="shared" si="24"/>
        <v>0</v>
      </c>
      <c r="T561" s="213" t="s">
        <v>1783</v>
      </c>
    </row>
    <row r="562" spans="17:20" x14ac:dyDescent="0.3">
      <c r="Q562" s="242">
        <f t="shared" si="23"/>
        <v>0</v>
      </c>
      <c r="R562" s="243">
        <f t="shared" si="24"/>
        <v>0</v>
      </c>
      <c r="T562" s="214" t="s">
        <v>1786</v>
      </c>
    </row>
    <row r="563" spans="17:20" x14ac:dyDescent="0.3">
      <c r="Q563" s="242">
        <f t="shared" si="23"/>
        <v>0</v>
      </c>
      <c r="R563" s="243">
        <f t="shared" si="24"/>
        <v>0</v>
      </c>
      <c r="T563" s="214" t="s">
        <v>1787</v>
      </c>
    </row>
    <row r="564" spans="17:20" x14ac:dyDescent="0.3">
      <c r="Q564" s="242">
        <f t="shared" si="23"/>
        <v>0</v>
      </c>
      <c r="R564" s="243">
        <f t="shared" si="24"/>
        <v>0</v>
      </c>
      <c r="T564" s="214" t="s">
        <v>1790</v>
      </c>
    </row>
    <row r="565" spans="17:20" x14ac:dyDescent="0.3">
      <c r="Q565" s="242">
        <f t="shared" si="23"/>
        <v>0</v>
      </c>
      <c r="R565" s="243">
        <f t="shared" si="24"/>
        <v>0</v>
      </c>
      <c r="T565" s="214" t="s">
        <v>1792</v>
      </c>
    </row>
    <row r="566" spans="17:20" x14ac:dyDescent="0.3">
      <c r="Q566" s="242">
        <f t="shared" si="23"/>
        <v>0</v>
      </c>
      <c r="R566" s="243">
        <f t="shared" si="24"/>
        <v>0</v>
      </c>
      <c r="T566" s="214" t="s">
        <v>1794</v>
      </c>
    </row>
    <row r="567" spans="17:20" x14ac:dyDescent="0.3">
      <c r="Q567" s="242">
        <f t="shared" si="23"/>
        <v>0</v>
      </c>
      <c r="R567" s="243">
        <f t="shared" si="24"/>
        <v>0</v>
      </c>
      <c r="T567" s="214" t="s">
        <v>1797</v>
      </c>
    </row>
    <row r="568" spans="17:20" x14ac:dyDescent="0.3">
      <c r="Q568" s="242">
        <f t="shared" si="23"/>
        <v>0</v>
      </c>
      <c r="R568" s="243">
        <f t="shared" si="24"/>
        <v>0</v>
      </c>
      <c r="T568" s="214" t="s">
        <v>1798</v>
      </c>
    </row>
    <row r="569" spans="17:20" x14ac:dyDescent="0.3">
      <c r="Q569" s="242">
        <f t="shared" si="23"/>
        <v>0</v>
      </c>
      <c r="R569" s="243">
        <f t="shared" si="24"/>
        <v>0</v>
      </c>
      <c r="T569" s="214" t="s">
        <v>1800</v>
      </c>
    </row>
    <row r="570" spans="17:20" x14ac:dyDescent="0.3">
      <c r="Q570" s="242">
        <f t="shared" si="23"/>
        <v>0</v>
      </c>
      <c r="R570" s="243">
        <f t="shared" si="24"/>
        <v>0</v>
      </c>
      <c r="T570" s="214" t="s">
        <v>1802</v>
      </c>
    </row>
    <row r="571" spans="17:20" x14ac:dyDescent="0.3">
      <c r="Q571" s="242">
        <f t="shared" si="23"/>
        <v>0</v>
      </c>
      <c r="R571" s="243">
        <f t="shared" si="24"/>
        <v>0</v>
      </c>
      <c r="T571" s="217" t="s">
        <v>1804</v>
      </c>
    </row>
    <row r="572" spans="17:20" x14ac:dyDescent="0.3">
      <c r="Q572" s="242">
        <f t="shared" si="23"/>
        <v>0</v>
      </c>
      <c r="R572" s="243">
        <f t="shared" si="24"/>
        <v>0</v>
      </c>
      <c r="T572" s="217" t="s">
        <v>1806</v>
      </c>
    </row>
    <row r="573" spans="17:20" x14ac:dyDescent="0.3">
      <c r="Q573" s="242">
        <f t="shared" si="23"/>
        <v>0</v>
      </c>
      <c r="R573" s="243">
        <f t="shared" si="24"/>
        <v>0</v>
      </c>
      <c r="T573" s="217" t="s">
        <v>1808</v>
      </c>
    </row>
    <row r="574" spans="17:20" x14ac:dyDescent="0.3">
      <c r="Q574" s="242">
        <f t="shared" si="23"/>
        <v>0</v>
      </c>
      <c r="R574" s="243">
        <f t="shared" si="24"/>
        <v>0</v>
      </c>
      <c r="T574" s="217" t="s">
        <v>1810</v>
      </c>
    </row>
    <row r="575" spans="17:20" x14ac:dyDescent="0.3">
      <c r="Q575" s="242">
        <f t="shared" si="23"/>
        <v>0</v>
      </c>
      <c r="R575" s="243">
        <f t="shared" si="24"/>
        <v>0</v>
      </c>
      <c r="T575" s="217" t="s">
        <v>1812</v>
      </c>
    </row>
    <row r="576" spans="17:20" x14ac:dyDescent="0.3">
      <c r="Q576" s="242">
        <f t="shared" si="23"/>
        <v>0</v>
      </c>
      <c r="R576" s="243">
        <f t="shared" si="24"/>
        <v>0</v>
      </c>
      <c r="T576" s="217" t="s">
        <v>1813</v>
      </c>
    </row>
    <row r="577" spans="17:20" x14ac:dyDescent="0.3">
      <c r="Q577" s="242">
        <f t="shared" si="23"/>
        <v>0</v>
      </c>
      <c r="R577" s="243">
        <f t="shared" si="24"/>
        <v>0</v>
      </c>
      <c r="T577" s="217" t="s">
        <v>1815</v>
      </c>
    </row>
    <row r="578" spans="17:20" x14ac:dyDescent="0.3">
      <c r="Q578" s="242">
        <f t="shared" si="23"/>
        <v>0</v>
      </c>
      <c r="R578" s="243">
        <f t="shared" si="24"/>
        <v>0</v>
      </c>
      <c r="T578" s="217" t="s">
        <v>1817</v>
      </c>
    </row>
    <row r="579" spans="17:20" x14ac:dyDescent="0.3">
      <c r="Q579" s="242">
        <f t="shared" si="23"/>
        <v>0</v>
      </c>
      <c r="R579" s="243">
        <f t="shared" si="24"/>
        <v>0</v>
      </c>
      <c r="T579" s="217" t="s">
        <v>1819</v>
      </c>
    </row>
    <row r="580" spans="17:20" x14ac:dyDescent="0.3">
      <c r="Q580" s="242">
        <f t="shared" si="23"/>
        <v>0</v>
      </c>
      <c r="R580" s="243">
        <f t="shared" si="24"/>
        <v>0</v>
      </c>
      <c r="T580" s="217" t="s">
        <v>1821</v>
      </c>
    </row>
    <row r="581" spans="17:20" x14ac:dyDescent="0.3">
      <c r="Q581" s="242">
        <f t="shared" si="23"/>
        <v>0</v>
      </c>
      <c r="R581" s="243">
        <f t="shared" si="24"/>
        <v>0</v>
      </c>
      <c r="T581" s="217" t="s">
        <v>1823</v>
      </c>
    </row>
    <row r="582" spans="17:20" x14ac:dyDescent="0.3">
      <c r="Q582" s="242">
        <f t="shared" si="23"/>
        <v>0</v>
      </c>
      <c r="R582" s="243">
        <f t="shared" si="24"/>
        <v>0</v>
      </c>
      <c r="T582" s="217" t="s">
        <v>1825</v>
      </c>
    </row>
    <row r="583" spans="17:20" x14ac:dyDescent="0.3">
      <c r="Q583" s="242">
        <f t="shared" si="23"/>
        <v>0</v>
      </c>
      <c r="R583" s="243">
        <f t="shared" si="24"/>
        <v>0</v>
      </c>
      <c r="T583" s="217" t="s">
        <v>1828</v>
      </c>
    </row>
    <row r="584" spans="17:20" ht="15" thickBot="1" x14ac:dyDescent="0.35">
      <c r="Q584" s="242">
        <f t="shared" si="23"/>
        <v>0</v>
      </c>
      <c r="R584" s="243">
        <f t="shared" si="24"/>
        <v>0</v>
      </c>
      <c r="T584" s="220" t="s">
        <v>1831</v>
      </c>
    </row>
    <row r="585" spans="17:20" x14ac:dyDescent="0.3">
      <c r="Q585" s="242">
        <f t="shared" ref="Q585:Q648" si="25">SUM(D585:O585)</f>
        <v>0</v>
      </c>
      <c r="R585" s="243">
        <f t="shared" ref="R585:R648" si="26">SUM(M585:O585)*4</f>
        <v>0</v>
      </c>
      <c r="T585" s="213" t="s">
        <v>1783</v>
      </c>
    </row>
    <row r="586" spans="17:20" x14ac:dyDescent="0.3">
      <c r="Q586" s="242">
        <f t="shared" si="25"/>
        <v>0</v>
      </c>
      <c r="R586" s="243">
        <f t="shared" si="26"/>
        <v>0</v>
      </c>
      <c r="T586" s="214" t="s">
        <v>1786</v>
      </c>
    </row>
    <row r="587" spans="17:20" x14ac:dyDescent="0.3">
      <c r="Q587" s="242">
        <f t="shared" si="25"/>
        <v>0</v>
      </c>
      <c r="R587" s="243">
        <f t="shared" si="26"/>
        <v>0</v>
      </c>
      <c r="T587" s="214" t="s">
        <v>1787</v>
      </c>
    </row>
    <row r="588" spans="17:20" x14ac:dyDescent="0.3">
      <c r="Q588" s="242">
        <f t="shared" si="25"/>
        <v>0</v>
      </c>
      <c r="R588" s="243">
        <f t="shared" si="26"/>
        <v>0</v>
      </c>
      <c r="T588" s="214" t="s">
        <v>1790</v>
      </c>
    </row>
    <row r="589" spans="17:20" x14ac:dyDescent="0.3">
      <c r="Q589" s="242">
        <f t="shared" si="25"/>
        <v>0</v>
      </c>
      <c r="R589" s="243">
        <f t="shared" si="26"/>
        <v>0</v>
      </c>
      <c r="T589" s="214" t="s">
        <v>1792</v>
      </c>
    </row>
    <row r="590" spans="17:20" x14ac:dyDescent="0.3">
      <c r="Q590" s="242">
        <f t="shared" si="25"/>
        <v>0</v>
      </c>
      <c r="R590" s="243">
        <f t="shared" si="26"/>
        <v>0</v>
      </c>
      <c r="T590" s="214" t="s">
        <v>1794</v>
      </c>
    </row>
    <row r="591" spans="17:20" x14ac:dyDescent="0.3">
      <c r="Q591" s="242">
        <f t="shared" si="25"/>
        <v>0</v>
      </c>
      <c r="R591" s="243">
        <f t="shared" si="26"/>
        <v>0</v>
      </c>
      <c r="T591" s="214" t="s">
        <v>1797</v>
      </c>
    </row>
    <row r="592" spans="17:20" x14ac:dyDescent="0.3">
      <c r="Q592" s="242">
        <f t="shared" si="25"/>
        <v>0</v>
      </c>
      <c r="R592" s="243">
        <f t="shared" si="26"/>
        <v>0</v>
      </c>
      <c r="T592" s="214" t="s">
        <v>1798</v>
      </c>
    </row>
    <row r="593" spans="17:20" x14ac:dyDescent="0.3">
      <c r="Q593" s="242">
        <f t="shared" si="25"/>
        <v>0</v>
      </c>
      <c r="R593" s="243">
        <f t="shared" si="26"/>
        <v>0</v>
      </c>
      <c r="T593" s="214" t="s">
        <v>1800</v>
      </c>
    </row>
    <row r="594" spans="17:20" x14ac:dyDescent="0.3">
      <c r="Q594" s="242">
        <f t="shared" si="25"/>
        <v>0</v>
      </c>
      <c r="R594" s="243">
        <f t="shared" si="26"/>
        <v>0</v>
      </c>
      <c r="T594" s="214" t="s">
        <v>1802</v>
      </c>
    </row>
    <row r="595" spans="17:20" x14ac:dyDescent="0.3">
      <c r="Q595" s="242">
        <f t="shared" si="25"/>
        <v>0</v>
      </c>
      <c r="R595" s="243">
        <f t="shared" si="26"/>
        <v>0</v>
      </c>
      <c r="T595" s="217" t="s">
        <v>1804</v>
      </c>
    </row>
    <row r="596" spans="17:20" x14ac:dyDescent="0.3">
      <c r="Q596" s="242">
        <f t="shared" si="25"/>
        <v>0</v>
      </c>
      <c r="R596" s="243">
        <f t="shared" si="26"/>
        <v>0</v>
      </c>
      <c r="T596" s="217" t="s">
        <v>1806</v>
      </c>
    </row>
    <row r="597" spans="17:20" x14ac:dyDescent="0.3">
      <c r="Q597" s="242">
        <f t="shared" si="25"/>
        <v>0</v>
      </c>
      <c r="R597" s="243">
        <f t="shared" si="26"/>
        <v>0</v>
      </c>
      <c r="T597" s="217" t="s">
        <v>1808</v>
      </c>
    </row>
    <row r="598" spans="17:20" x14ac:dyDescent="0.3">
      <c r="Q598" s="242">
        <f t="shared" si="25"/>
        <v>0</v>
      </c>
      <c r="R598" s="243">
        <f t="shared" si="26"/>
        <v>0</v>
      </c>
      <c r="T598" s="217" t="s">
        <v>1810</v>
      </c>
    </row>
    <row r="599" spans="17:20" x14ac:dyDescent="0.3">
      <c r="Q599" s="242">
        <f t="shared" si="25"/>
        <v>0</v>
      </c>
      <c r="R599" s="243">
        <f t="shared" si="26"/>
        <v>0</v>
      </c>
      <c r="T599" s="217" t="s">
        <v>1812</v>
      </c>
    </row>
    <row r="600" spans="17:20" x14ac:dyDescent="0.3">
      <c r="Q600" s="242">
        <f t="shared" si="25"/>
        <v>0</v>
      </c>
      <c r="R600" s="243">
        <f t="shared" si="26"/>
        <v>0</v>
      </c>
      <c r="T600" s="217" t="s">
        <v>1813</v>
      </c>
    </row>
    <row r="601" spans="17:20" x14ac:dyDescent="0.3">
      <c r="Q601" s="242">
        <f t="shared" si="25"/>
        <v>0</v>
      </c>
      <c r="R601" s="243">
        <f t="shared" si="26"/>
        <v>0</v>
      </c>
      <c r="T601" s="217" t="s">
        <v>1815</v>
      </c>
    </row>
    <row r="602" spans="17:20" x14ac:dyDescent="0.3">
      <c r="Q602" s="242">
        <f t="shared" si="25"/>
        <v>0</v>
      </c>
      <c r="R602" s="243">
        <f t="shared" si="26"/>
        <v>0</v>
      </c>
      <c r="T602" s="217" t="s">
        <v>1817</v>
      </c>
    </row>
    <row r="603" spans="17:20" x14ac:dyDescent="0.3">
      <c r="Q603" s="242">
        <f t="shared" si="25"/>
        <v>0</v>
      </c>
      <c r="R603" s="243">
        <f t="shared" si="26"/>
        <v>0</v>
      </c>
      <c r="T603" s="217" t="s">
        <v>1819</v>
      </c>
    </row>
    <row r="604" spans="17:20" x14ac:dyDescent="0.3">
      <c r="Q604" s="242">
        <f t="shared" si="25"/>
        <v>0</v>
      </c>
      <c r="R604" s="243">
        <f t="shared" si="26"/>
        <v>0</v>
      </c>
      <c r="T604" s="217" t="s">
        <v>1821</v>
      </c>
    </row>
    <row r="605" spans="17:20" x14ac:dyDescent="0.3">
      <c r="Q605" s="242">
        <f t="shared" si="25"/>
        <v>0</v>
      </c>
      <c r="R605" s="243">
        <f t="shared" si="26"/>
        <v>0</v>
      </c>
      <c r="T605" s="217" t="s">
        <v>1823</v>
      </c>
    </row>
    <row r="606" spans="17:20" x14ac:dyDescent="0.3">
      <c r="Q606" s="242">
        <f t="shared" si="25"/>
        <v>0</v>
      </c>
      <c r="R606" s="243">
        <f t="shared" si="26"/>
        <v>0</v>
      </c>
      <c r="T606" s="217" t="s">
        <v>1825</v>
      </c>
    </row>
    <row r="607" spans="17:20" x14ac:dyDescent="0.3">
      <c r="Q607" s="242">
        <f t="shared" si="25"/>
        <v>0</v>
      </c>
      <c r="R607" s="243">
        <f t="shared" si="26"/>
        <v>0</v>
      </c>
      <c r="T607" s="217" t="s">
        <v>1828</v>
      </c>
    </row>
    <row r="608" spans="17:20" ht="15" thickBot="1" x14ac:dyDescent="0.35">
      <c r="Q608" s="242">
        <f t="shared" si="25"/>
        <v>0</v>
      </c>
      <c r="R608" s="243">
        <f t="shared" si="26"/>
        <v>0</v>
      </c>
      <c r="T608" s="220" t="s">
        <v>1831</v>
      </c>
    </row>
    <row r="609" spans="17:20" x14ac:dyDescent="0.3">
      <c r="Q609" s="242">
        <f t="shared" si="25"/>
        <v>0</v>
      </c>
      <c r="R609" s="243">
        <f t="shared" si="26"/>
        <v>0</v>
      </c>
      <c r="T609" s="213" t="s">
        <v>1783</v>
      </c>
    </row>
    <row r="610" spans="17:20" x14ac:dyDescent="0.3">
      <c r="Q610" s="242">
        <f t="shared" si="25"/>
        <v>0</v>
      </c>
      <c r="R610" s="243">
        <f t="shared" si="26"/>
        <v>0</v>
      </c>
      <c r="T610" s="214" t="s">
        <v>1786</v>
      </c>
    </row>
    <row r="611" spans="17:20" x14ac:dyDescent="0.3">
      <c r="Q611" s="242">
        <f t="shared" si="25"/>
        <v>0</v>
      </c>
      <c r="R611" s="243">
        <f t="shared" si="26"/>
        <v>0</v>
      </c>
      <c r="T611" s="214" t="s">
        <v>1787</v>
      </c>
    </row>
    <row r="612" spans="17:20" x14ac:dyDescent="0.3">
      <c r="Q612" s="242">
        <f t="shared" si="25"/>
        <v>0</v>
      </c>
      <c r="R612" s="243">
        <f t="shared" si="26"/>
        <v>0</v>
      </c>
      <c r="T612" s="214" t="s">
        <v>1790</v>
      </c>
    </row>
    <row r="613" spans="17:20" x14ac:dyDescent="0.3">
      <c r="Q613" s="242">
        <f t="shared" si="25"/>
        <v>0</v>
      </c>
      <c r="R613" s="243">
        <f t="shared" si="26"/>
        <v>0</v>
      </c>
      <c r="T613" s="214" t="s">
        <v>1792</v>
      </c>
    </row>
    <row r="614" spans="17:20" x14ac:dyDescent="0.3">
      <c r="Q614" s="242">
        <f t="shared" si="25"/>
        <v>0</v>
      </c>
      <c r="R614" s="243">
        <f t="shared" si="26"/>
        <v>0</v>
      </c>
      <c r="T614" s="214" t="s">
        <v>1794</v>
      </c>
    </row>
    <row r="615" spans="17:20" x14ac:dyDescent="0.3">
      <c r="Q615" s="242">
        <f t="shared" si="25"/>
        <v>0</v>
      </c>
      <c r="R615" s="243">
        <f t="shared" si="26"/>
        <v>0</v>
      </c>
      <c r="T615" s="214" t="s">
        <v>1797</v>
      </c>
    </row>
    <row r="616" spans="17:20" x14ac:dyDescent="0.3">
      <c r="Q616" s="242">
        <f t="shared" si="25"/>
        <v>0</v>
      </c>
      <c r="R616" s="243">
        <f t="shared" si="26"/>
        <v>0</v>
      </c>
      <c r="T616" s="214" t="s">
        <v>1798</v>
      </c>
    </row>
    <row r="617" spans="17:20" x14ac:dyDescent="0.3">
      <c r="Q617" s="242">
        <f t="shared" si="25"/>
        <v>0</v>
      </c>
      <c r="R617" s="243">
        <f t="shared" si="26"/>
        <v>0</v>
      </c>
      <c r="T617" s="214" t="s">
        <v>1800</v>
      </c>
    </row>
    <row r="618" spans="17:20" x14ac:dyDescent="0.3">
      <c r="Q618" s="242">
        <f t="shared" si="25"/>
        <v>0</v>
      </c>
      <c r="R618" s="243">
        <f t="shared" si="26"/>
        <v>0</v>
      </c>
      <c r="T618" s="214" t="s">
        <v>1802</v>
      </c>
    </row>
    <row r="619" spans="17:20" x14ac:dyDescent="0.3">
      <c r="Q619" s="242">
        <f t="shared" si="25"/>
        <v>0</v>
      </c>
      <c r="R619" s="243">
        <f t="shared" si="26"/>
        <v>0</v>
      </c>
      <c r="T619" s="217" t="s">
        <v>1804</v>
      </c>
    </row>
    <row r="620" spans="17:20" x14ac:dyDescent="0.3">
      <c r="Q620" s="242">
        <f t="shared" si="25"/>
        <v>0</v>
      </c>
      <c r="R620" s="243">
        <f t="shared" si="26"/>
        <v>0</v>
      </c>
      <c r="T620" s="217" t="s">
        <v>1806</v>
      </c>
    </row>
    <row r="621" spans="17:20" x14ac:dyDescent="0.3">
      <c r="Q621" s="242">
        <f t="shared" si="25"/>
        <v>0</v>
      </c>
      <c r="R621" s="243">
        <f t="shared" si="26"/>
        <v>0</v>
      </c>
      <c r="T621" s="217" t="s">
        <v>1808</v>
      </c>
    </row>
    <row r="622" spans="17:20" x14ac:dyDescent="0.3">
      <c r="Q622" s="242">
        <f t="shared" si="25"/>
        <v>0</v>
      </c>
      <c r="R622" s="243">
        <f t="shared" si="26"/>
        <v>0</v>
      </c>
      <c r="T622" s="217" t="s">
        <v>1810</v>
      </c>
    </row>
    <row r="623" spans="17:20" x14ac:dyDescent="0.3">
      <c r="Q623" s="242">
        <f t="shared" si="25"/>
        <v>0</v>
      </c>
      <c r="R623" s="243">
        <f t="shared" si="26"/>
        <v>0</v>
      </c>
      <c r="T623" s="217" t="s">
        <v>1812</v>
      </c>
    </row>
    <row r="624" spans="17:20" x14ac:dyDescent="0.3">
      <c r="Q624" s="242">
        <f t="shared" si="25"/>
        <v>0</v>
      </c>
      <c r="R624" s="243">
        <f t="shared" si="26"/>
        <v>0</v>
      </c>
      <c r="T624" s="217" t="s">
        <v>1813</v>
      </c>
    </row>
    <row r="625" spans="17:20" x14ac:dyDescent="0.3">
      <c r="Q625" s="242">
        <f t="shared" si="25"/>
        <v>0</v>
      </c>
      <c r="R625" s="243">
        <f t="shared" si="26"/>
        <v>0</v>
      </c>
      <c r="T625" s="217" t="s">
        <v>1815</v>
      </c>
    </row>
    <row r="626" spans="17:20" x14ac:dyDescent="0.3">
      <c r="Q626" s="242">
        <f t="shared" si="25"/>
        <v>0</v>
      </c>
      <c r="R626" s="243">
        <f t="shared" si="26"/>
        <v>0</v>
      </c>
      <c r="T626" s="217" t="s">
        <v>1817</v>
      </c>
    </row>
    <row r="627" spans="17:20" x14ac:dyDescent="0.3">
      <c r="Q627" s="242">
        <f t="shared" si="25"/>
        <v>0</v>
      </c>
      <c r="R627" s="243">
        <f t="shared" si="26"/>
        <v>0</v>
      </c>
      <c r="T627" s="217" t="s">
        <v>1819</v>
      </c>
    </row>
    <row r="628" spans="17:20" x14ac:dyDescent="0.3">
      <c r="Q628" s="242">
        <f t="shared" si="25"/>
        <v>0</v>
      </c>
      <c r="R628" s="243">
        <f t="shared" si="26"/>
        <v>0</v>
      </c>
      <c r="T628" s="217" t="s">
        <v>1821</v>
      </c>
    </row>
    <row r="629" spans="17:20" x14ac:dyDescent="0.3">
      <c r="Q629" s="242">
        <f t="shared" si="25"/>
        <v>0</v>
      </c>
      <c r="R629" s="243">
        <f t="shared" si="26"/>
        <v>0</v>
      </c>
      <c r="T629" s="217" t="s">
        <v>1823</v>
      </c>
    </row>
    <row r="630" spans="17:20" x14ac:dyDescent="0.3">
      <c r="Q630" s="242">
        <f t="shared" si="25"/>
        <v>0</v>
      </c>
      <c r="R630" s="243">
        <f t="shared" si="26"/>
        <v>0</v>
      </c>
      <c r="T630" s="217" t="s">
        <v>1825</v>
      </c>
    </row>
    <row r="631" spans="17:20" x14ac:dyDescent="0.3">
      <c r="Q631" s="242">
        <f t="shared" si="25"/>
        <v>0</v>
      </c>
      <c r="R631" s="243">
        <f t="shared" si="26"/>
        <v>0</v>
      </c>
      <c r="T631" s="217" t="s">
        <v>1828</v>
      </c>
    </row>
    <row r="632" spans="17:20" ht="15" thickBot="1" x14ac:dyDescent="0.35">
      <c r="Q632" s="242">
        <f t="shared" si="25"/>
        <v>0</v>
      </c>
      <c r="R632" s="243">
        <f t="shared" si="26"/>
        <v>0</v>
      </c>
      <c r="T632" s="220" t="s">
        <v>1831</v>
      </c>
    </row>
    <row r="633" spans="17:20" x14ac:dyDescent="0.3">
      <c r="Q633" s="242">
        <f t="shared" si="25"/>
        <v>0</v>
      </c>
      <c r="R633" s="243">
        <f t="shared" si="26"/>
        <v>0</v>
      </c>
      <c r="T633" s="213" t="s">
        <v>1783</v>
      </c>
    </row>
    <row r="634" spans="17:20" x14ac:dyDescent="0.3">
      <c r="Q634" s="242">
        <f t="shared" si="25"/>
        <v>0</v>
      </c>
      <c r="R634" s="243">
        <f t="shared" si="26"/>
        <v>0</v>
      </c>
      <c r="T634" s="214" t="s">
        <v>1786</v>
      </c>
    </row>
    <row r="635" spans="17:20" x14ac:dyDescent="0.3">
      <c r="Q635" s="242">
        <f t="shared" si="25"/>
        <v>0</v>
      </c>
      <c r="R635" s="243">
        <f t="shared" si="26"/>
        <v>0</v>
      </c>
      <c r="T635" s="214" t="s">
        <v>1787</v>
      </c>
    </row>
    <row r="636" spans="17:20" x14ac:dyDescent="0.3">
      <c r="Q636" s="242">
        <f t="shared" si="25"/>
        <v>0</v>
      </c>
      <c r="R636" s="243">
        <f t="shared" si="26"/>
        <v>0</v>
      </c>
      <c r="T636" s="214" t="s">
        <v>1790</v>
      </c>
    </row>
    <row r="637" spans="17:20" x14ac:dyDescent="0.3">
      <c r="Q637" s="242">
        <f t="shared" si="25"/>
        <v>0</v>
      </c>
      <c r="R637" s="243">
        <f t="shared" si="26"/>
        <v>0</v>
      </c>
      <c r="T637" s="214" t="s">
        <v>1792</v>
      </c>
    </row>
    <row r="638" spans="17:20" x14ac:dyDescent="0.3">
      <c r="Q638" s="242">
        <f t="shared" si="25"/>
        <v>0</v>
      </c>
      <c r="R638" s="243">
        <f t="shared" si="26"/>
        <v>0</v>
      </c>
      <c r="T638" s="214" t="s">
        <v>1794</v>
      </c>
    </row>
    <row r="639" spans="17:20" x14ac:dyDescent="0.3">
      <c r="Q639" s="242">
        <f t="shared" si="25"/>
        <v>0</v>
      </c>
      <c r="R639" s="243">
        <f t="shared" si="26"/>
        <v>0</v>
      </c>
      <c r="T639" s="214" t="s">
        <v>1797</v>
      </c>
    </row>
    <row r="640" spans="17:20" x14ac:dyDescent="0.3">
      <c r="Q640" s="242">
        <f t="shared" si="25"/>
        <v>0</v>
      </c>
      <c r="R640" s="243">
        <f t="shared" si="26"/>
        <v>0</v>
      </c>
      <c r="T640" s="214" t="s">
        <v>1798</v>
      </c>
    </row>
    <row r="641" spans="17:20" x14ac:dyDescent="0.3">
      <c r="Q641" s="242">
        <f t="shared" si="25"/>
        <v>0</v>
      </c>
      <c r="R641" s="243">
        <f t="shared" si="26"/>
        <v>0</v>
      </c>
      <c r="T641" s="214" t="s">
        <v>1800</v>
      </c>
    </row>
    <row r="642" spans="17:20" x14ac:dyDescent="0.3">
      <c r="Q642" s="242">
        <f t="shared" si="25"/>
        <v>0</v>
      </c>
      <c r="R642" s="243">
        <f t="shared" si="26"/>
        <v>0</v>
      </c>
      <c r="T642" s="214" t="s">
        <v>1802</v>
      </c>
    </row>
    <row r="643" spans="17:20" x14ac:dyDescent="0.3">
      <c r="Q643" s="242">
        <f t="shared" si="25"/>
        <v>0</v>
      </c>
      <c r="R643" s="243">
        <f t="shared" si="26"/>
        <v>0</v>
      </c>
      <c r="T643" s="217" t="s">
        <v>1804</v>
      </c>
    </row>
    <row r="644" spans="17:20" x14ac:dyDescent="0.3">
      <c r="Q644" s="242">
        <f t="shared" si="25"/>
        <v>0</v>
      </c>
      <c r="R644" s="243">
        <f t="shared" si="26"/>
        <v>0</v>
      </c>
      <c r="T644" s="217" t="s">
        <v>1806</v>
      </c>
    </row>
    <row r="645" spans="17:20" x14ac:dyDescent="0.3">
      <c r="Q645" s="242">
        <f t="shared" si="25"/>
        <v>0</v>
      </c>
      <c r="R645" s="243">
        <f t="shared" si="26"/>
        <v>0</v>
      </c>
      <c r="T645" s="217" t="s">
        <v>1808</v>
      </c>
    </row>
    <row r="646" spans="17:20" x14ac:dyDescent="0.3">
      <c r="Q646" s="242">
        <f t="shared" si="25"/>
        <v>0</v>
      </c>
      <c r="R646" s="243">
        <f t="shared" si="26"/>
        <v>0</v>
      </c>
      <c r="T646" s="217" t="s">
        <v>1810</v>
      </c>
    </row>
    <row r="647" spans="17:20" x14ac:dyDescent="0.3">
      <c r="Q647" s="242">
        <f t="shared" si="25"/>
        <v>0</v>
      </c>
      <c r="R647" s="243">
        <f t="shared" si="26"/>
        <v>0</v>
      </c>
      <c r="T647" s="217" t="s">
        <v>1812</v>
      </c>
    </row>
    <row r="648" spans="17:20" x14ac:dyDescent="0.3">
      <c r="Q648" s="242">
        <f t="shared" si="25"/>
        <v>0</v>
      </c>
      <c r="R648" s="243">
        <f t="shared" si="26"/>
        <v>0</v>
      </c>
      <c r="T648" s="217" t="s">
        <v>1813</v>
      </c>
    </row>
    <row r="649" spans="17:20" x14ac:dyDescent="0.3">
      <c r="Q649" s="242">
        <f t="shared" ref="Q649:Q650" si="27">SUM(D649:O649)</f>
        <v>0</v>
      </c>
      <c r="R649" s="243">
        <f t="shared" ref="R649:R650" si="28">SUM(M649:O649)*4</f>
        <v>0</v>
      </c>
      <c r="T649" s="217" t="s">
        <v>1815</v>
      </c>
    </row>
    <row r="650" spans="17:20" x14ac:dyDescent="0.3">
      <c r="Q650" s="242">
        <f t="shared" si="27"/>
        <v>0</v>
      </c>
      <c r="R650" s="243">
        <f t="shared" si="28"/>
        <v>0</v>
      </c>
      <c r="T650" s="217" t="s">
        <v>1817</v>
      </c>
    </row>
    <row r="651" spans="17:20" x14ac:dyDescent="0.3">
      <c r="Q651" s="242">
        <f t="shared" ref="Q651" si="29">SUM(D651:O651)</f>
        <v>0</v>
      </c>
      <c r="R651" s="243">
        <f t="shared" ref="R651" si="30">SUM(M651:O651)*4</f>
        <v>0</v>
      </c>
      <c r="T651" s="217" t="s">
        <v>1819</v>
      </c>
    </row>
    <row r="652" spans="17:20" x14ac:dyDescent="0.3">
      <c r="Q652" s="242">
        <f t="shared" ref="Q652:Q655" si="31">SUM(D652:O652)</f>
        <v>0</v>
      </c>
      <c r="R652" s="243">
        <f t="shared" ref="R652:R655" si="32">SUM(M652:O652)*4</f>
        <v>0</v>
      </c>
      <c r="T652" s="217" t="s">
        <v>1821</v>
      </c>
    </row>
    <row r="653" spans="17:20" x14ac:dyDescent="0.3">
      <c r="Q653" s="242">
        <f t="shared" si="31"/>
        <v>0</v>
      </c>
      <c r="R653" s="243">
        <f t="shared" si="32"/>
        <v>0</v>
      </c>
      <c r="T653" s="217" t="s">
        <v>1823</v>
      </c>
    </row>
    <row r="654" spans="17:20" x14ac:dyDescent="0.3">
      <c r="Q654" s="242">
        <f t="shared" si="31"/>
        <v>0</v>
      </c>
      <c r="R654" s="243">
        <f t="shared" si="32"/>
        <v>0</v>
      </c>
      <c r="T654" s="217" t="s">
        <v>1825</v>
      </c>
    </row>
    <row r="655" spans="17:20" x14ac:dyDescent="0.3">
      <c r="Q655" s="242">
        <f t="shared" si="31"/>
        <v>0</v>
      </c>
      <c r="R655" s="243">
        <f t="shared" si="32"/>
        <v>0</v>
      </c>
      <c r="T655" s="217" t="s">
        <v>1828</v>
      </c>
    </row>
    <row r="656" spans="17:20" ht="15" thickBot="1" x14ac:dyDescent="0.35">
      <c r="Q656" s="250">
        <f t="shared" ref="Q656" si="33">SUM(D656:O656)</f>
        <v>0</v>
      </c>
      <c r="R656" s="251">
        <f t="shared" ref="R656" si="34">SUM(M656:O656)*4</f>
        <v>0</v>
      </c>
      <c r="T656" s="220" t="s">
        <v>1831</v>
      </c>
    </row>
  </sheetData>
  <conditionalFormatting sqref="C9 C11 C13 C15 C17 C19 C23 C25 C28 C49 C51:C52 C60 C88 C104 C113 C126 C129 C131 C134 C138 C140 C142 C145 C147">
    <cfRule type="expression" dxfId="21" priority="11">
      <formula>#REF!=""</formula>
    </cfRule>
  </conditionalFormatting>
  <conditionalFormatting sqref="C9">
    <cfRule type="expression" dxfId="20" priority="4">
      <formula>$A9="Total Income"</formula>
    </cfRule>
  </conditionalFormatting>
  <conditionalFormatting sqref="C11 C13 C15 C17 C19 C23 C25 C28 C49 C51:C52 C60 C88 C104 C113 C126 C129 C131 C134 C138 C140 C142 C145 C147">
    <cfRule type="expression" dxfId="19" priority="8">
      <formula>$A11="Net Operating Income"</formula>
    </cfRule>
    <cfRule type="expression" dxfId="18" priority="9">
      <formula>$A11="Total Expense"</formula>
    </cfRule>
    <cfRule type="expression" dxfId="17" priority="10">
      <formula>$A11="Total Income"</formula>
    </cfRule>
  </conditionalFormatting>
  <conditionalFormatting sqref="C10:O147">
    <cfRule type="expression" dxfId="16" priority="5">
      <formula>$A10="Net Operating Income"</formula>
    </cfRule>
    <cfRule type="expression" dxfId="15" priority="6">
      <formula>$A10="Total Expense"</formula>
    </cfRule>
    <cfRule type="expression" dxfId="14" priority="7">
      <formula>$A10="Total Income"</formula>
    </cfRule>
  </conditionalFormatting>
  <conditionalFormatting sqref="P12:P29">
    <cfRule type="expression" dxfId="13" priority="1">
      <formula>$A12="Net Operating Income"</formula>
    </cfRule>
    <cfRule type="expression" dxfId="12" priority="2">
      <formula>$A12="Total Expense"</formula>
    </cfRule>
    <cfRule type="expression" dxfId="11" priority="3">
      <formula>$A12="Total Income"</formula>
    </cfRule>
  </conditionalFormatting>
  <conditionalFormatting sqref="W41:X41">
    <cfRule type="expression" dxfId="10" priority="20">
      <formula>ROUND(W41-W43,-2)&lt;&gt;0</formula>
    </cfRule>
  </conditionalFormatting>
  <pageMargins left="0.7" right="0.7" top="0.75" bottom="0.75" header="0.3" footer="0.3"/>
  <pageSetup orientation="portrait" r:id="rId1"/>
  <ignoredErrors>
    <ignoredError sqref="R10:R49 R53:R147" formulaRange="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7A758-9219-4A45-9CDA-713099E17F90}">
  <sheetPr>
    <tabColor rgb="FF2100EA"/>
  </sheetPr>
  <dimension ref="A1:AE43"/>
  <sheetViews>
    <sheetView showGridLines="0" zoomScale="90" zoomScaleNormal="90" workbookViewId="0">
      <pane xSplit="3" ySplit="8" topLeftCell="D9" activePane="bottomRight" state="frozen"/>
      <selection pane="topRight"/>
      <selection pane="bottomLeft"/>
      <selection pane="bottomRight"/>
    </sheetView>
  </sheetViews>
  <sheetFormatPr defaultRowHeight="14.4" x14ac:dyDescent="0.3"/>
  <cols>
    <col min="1" max="1" width="11.109375" bestFit="1" customWidth="1"/>
    <col min="2" max="2" width="6.6640625" hidden="1" customWidth="1"/>
    <col min="3" max="3" width="30.6640625" bestFit="1" customWidth="1"/>
    <col min="4" max="4" width="30.6640625" customWidth="1"/>
    <col min="5" max="5" width="53.88671875" bestFit="1" customWidth="1"/>
    <col min="6" max="6" width="15.44140625" bestFit="1" customWidth="1"/>
    <col min="7" max="7" width="7.33203125" customWidth="1"/>
    <col min="8" max="8" width="23.44140625" bestFit="1" customWidth="1"/>
    <col min="9" max="9" width="6.109375" bestFit="1" customWidth="1"/>
    <col min="10" max="10" width="8.88671875" bestFit="1" customWidth="1"/>
    <col min="11" max="11" width="15.6640625" bestFit="1" customWidth="1"/>
    <col min="12" max="12" width="10.109375" hidden="1" customWidth="1"/>
    <col min="13" max="13" width="7.6640625" customWidth="1"/>
    <col min="14" max="14" width="9.109375" bestFit="1" customWidth="1"/>
    <col min="15" max="15" width="14.44140625" bestFit="1" customWidth="1"/>
    <col min="16" max="18" width="9.109375" customWidth="1"/>
    <col min="19" max="19" width="9.109375" bestFit="1" customWidth="1"/>
    <col min="20" max="24" width="9.109375" customWidth="1"/>
    <col min="25" max="25" width="14.109375" bestFit="1" customWidth="1"/>
    <col min="26" max="26" width="10.33203125" bestFit="1" customWidth="1"/>
    <col min="27" max="27" width="7.44140625" hidden="1" customWidth="1"/>
    <col min="28" max="28" width="11" hidden="1" customWidth="1"/>
    <col min="29" max="29" width="8" hidden="1" customWidth="1"/>
    <col min="30" max="30" width="7.44140625" hidden="1" customWidth="1"/>
    <col min="31" max="31" width="18" hidden="1" customWidth="1"/>
  </cols>
  <sheetData>
    <row r="1" spans="1:31" ht="15" thickBot="1" x14ac:dyDescent="0.35">
      <c r="A1" s="853"/>
      <c r="C1" s="727" t="str">
        <f>Assumptions!A1</f>
        <v>Levered Return Metrics</v>
      </c>
      <c r="D1" s="730" t="str">
        <f>Assumptions!B1</f>
        <v>IRR</v>
      </c>
      <c r="E1" s="731">
        <f>Assumptions!C1</f>
        <v>0.14881177544593813</v>
      </c>
      <c r="F1" s="732" t="str">
        <f>Assumptions!D1</f>
        <v>Equity Multiple</v>
      </c>
      <c r="G1" s="733">
        <f>Assumptions!E1</f>
        <v>1.9267240340667999</v>
      </c>
      <c r="H1" s="798" t="str">
        <f>Assumptions!F1</f>
        <v>Unlevered Return Metrics</v>
      </c>
      <c r="I1" s="730" t="str">
        <f>Assumptions!G1</f>
        <v>IRR</v>
      </c>
      <c r="J1" s="731">
        <f>Assumptions!H1</f>
        <v>9.3561556935310375E-2</v>
      </c>
      <c r="K1" s="732" t="str">
        <f>Assumptions!I1</f>
        <v>Equity Multiple</v>
      </c>
      <c r="M1" s="733">
        <f>Assumptions!J1</f>
        <v>1.5042331190759153</v>
      </c>
    </row>
    <row r="2" spans="1:31" s="301" customFormat="1" x14ac:dyDescent="0.3">
      <c r="A2" s="300" t="s">
        <v>1977</v>
      </c>
      <c r="B2" s="300" t="s">
        <v>1978</v>
      </c>
      <c r="C2" s="300" t="s">
        <v>1979</v>
      </c>
      <c r="D2" s="300" t="s">
        <v>1980</v>
      </c>
      <c r="E2" s="300" t="s">
        <v>1981</v>
      </c>
      <c r="F2" s="300" t="s">
        <v>403</v>
      </c>
      <c r="G2" s="300" t="s">
        <v>1982</v>
      </c>
      <c r="H2" s="300" t="s">
        <v>1983</v>
      </c>
      <c r="I2" s="300" t="s">
        <v>1984</v>
      </c>
      <c r="J2" s="300" t="s">
        <v>1985</v>
      </c>
      <c r="K2" s="300" t="s">
        <v>1986</v>
      </c>
      <c r="L2" s="300" t="s">
        <v>1987</v>
      </c>
      <c r="M2" s="300" t="s">
        <v>396</v>
      </c>
      <c r="N2" s="300" t="s">
        <v>1988</v>
      </c>
      <c r="O2" s="300" t="s">
        <v>1989</v>
      </c>
      <c r="P2" s="300" t="s">
        <v>1990</v>
      </c>
      <c r="Q2" s="300" t="s">
        <v>1991</v>
      </c>
      <c r="R2" s="300" t="s">
        <v>1989</v>
      </c>
      <c r="S2" s="300" t="s">
        <v>1992</v>
      </c>
      <c r="T2" s="300" t="s">
        <v>1991</v>
      </c>
      <c r="U2" s="300" t="s">
        <v>1989</v>
      </c>
      <c r="V2" s="300" t="s">
        <v>1993</v>
      </c>
      <c r="W2" s="300" t="s">
        <v>1991</v>
      </c>
      <c r="X2" s="300" t="s">
        <v>1989</v>
      </c>
      <c r="Y2" s="300" t="s">
        <v>1994</v>
      </c>
      <c r="Z2" s="300" t="s">
        <v>1995</v>
      </c>
      <c r="AA2" s="300" t="s">
        <v>1996</v>
      </c>
      <c r="AB2" s="300" t="s">
        <v>1997</v>
      </c>
      <c r="AC2" s="300" t="s">
        <v>1998</v>
      </c>
      <c r="AD2" s="300" t="s">
        <v>1999</v>
      </c>
      <c r="AE2" s="300" t="s">
        <v>2000</v>
      </c>
    </row>
    <row r="3" spans="1:31" s="301" customFormat="1" ht="7.2" customHeight="1" x14ac:dyDescent="0.3"/>
    <row r="4" spans="1:31" s="301" customFormat="1" x14ac:dyDescent="0.3"/>
    <row r="5" spans="1:31" s="301" customFormat="1" x14ac:dyDescent="0.3"/>
    <row r="6" spans="1:31" s="301" customFormat="1" ht="7.2" customHeight="1" thickBot="1" x14ac:dyDescent="0.35"/>
    <row r="7" spans="1:31" s="301" customFormat="1" ht="15" thickBot="1" x14ac:dyDescent="0.35">
      <c r="A7" s="308"/>
      <c r="B7" s="309"/>
      <c r="C7" s="310" t="s">
        <v>2001</v>
      </c>
      <c r="D7" s="834"/>
      <c r="K7" s="302" t="s">
        <v>2002</v>
      </c>
      <c r="L7" s="303"/>
      <c r="M7" s="303"/>
      <c r="N7" s="303"/>
      <c r="O7" s="303"/>
      <c r="P7" s="303"/>
      <c r="Q7" s="303"/>
      <c r="R7" s="303"/>
      <c r="S7" s="303"/>
      <c r="T7" s="303"/>
      <c r="U7" s="303"/>
      <c r="V7" s="303"/>
      <c r="W7" s="303"/>
      <c r="X7" s="303"/>
      <c r="Y7" s="304"/>
    </row>
    <row r="8" spans="1:31" ht="15" thickBot="1" x14ac:dyDescent="0.35">
      <c r="A8" s="311"/>
      <c r="B8" s="312"/>
      <c r="C8" s="313" t="str">
        <f>Assumptions!A3</f>
        <v>The Ascher</v>
      </c>
      <c r="D8" s="835" t="s">
        <v>194</v>
      </c>
      <c r="E8" s="313" t="str">
        <f>Assumptions!C11</f>
        <v>620 &amp; 640 N. Church St</v>
      </c>
      <c r="F8" s="314">
        <f>Assumptions!D4</f>
        <v>672</v>
      </c>
      <c r="G8" s="314"/>
      <c r="H8" s="315" t="str">
        <f>Assumptions!C7</f>
        <v>2015/2017</v>
      </c>
      <c r="I8" s="377">
        <f>Rent!J70</f>
        <v>793.29761904761904</v>
      </c>
      <c r="J8" s="301"/>
      <c r="K8" s="305">
        <f>Rent!J69</f>
        <v>2.3722068820625175</v>
      </c>
      <c r="L8" s="306">
        <f>Rent!J68</f>
        <v>1881.8660714285713</v>
      </c>
      <c r="M8" s="306">
        <f>Rent!H4</f>
        <v>1418.9671361502349</v>
      </c>
      <c r="N8" s="837">
        <f>AVERAGE(Rent!I9:I13)</f>
        <v>600</v>
      </c>
      <c r="O8" s="838">
        <f>M8/N8</f>
        <v>2.3649452269170581</v>
      </c>
      <c r="P8" s="306">
        <f>Rent!J4</f>
        <v>1705.0499303110564</v>
      </c>
      <c r="Q8" s="837">
        <f>AVERAGE(Rent!I14:I25)</f>
        <v>746.5</v>
      </c>
      <c r="R8" s="838">
        <f>P8/Q8</f>
        <v>2.2840588483738196</v>
      </c>
      <c r="S8" s="306">
        <f>Rent!L4</f>
        <v>2459.1105858585852</v>
      </c>
      <c r="T8" s="837">
        <f>AVERAGE(Rent!I26:I28)</f>
        <v>1045.3333333333333</v>
      </c>
      <c r="U8" s="838">
        <f>S8/T8</f>
        <v>2.3524654839208408</v>
      </c>
      <c r="V8" s="306">
        <f>Rent!N4</f>
        <v>3038.5769230769229</v>
      </c>
      <c r="W8" s="839">
        <f>AVERAGE(Rent!I29:I36)</f>
        <v>1390.625</v>
      </c>
      <c r="X8" s="838">
        <f>V8/W8</f>
        <v>2.1850440795159893</v>
      </c>
      <c r="Y8" s="307">
        <f>Rent!H67</f>
        <v>0.87797619047619047</v>
      </c>
      <c r="Z8" s="378"/>
      <c r="AA8" s="314"/>
      <c r="AB8" s="314"/>
      <c r="AC8" s="314"/>
      <c r="AD8" s="314"/>
      <c r="AE8" s="316"/>
    </row>
    <row r="9" spans="1:31" ht="6.6" customHeight="1" thickBot="1" x14ac:dyDescent="0.35">
      <c r="A9" s="317"/>
      <c r="B9" s="318"/>
      <c r="C9" s="317"/>
      <c r="D9" s="317"/>
      <c r="E9" s="317"/>
      <c r="F9" s="319"/>
      <c r="G9" s="319"/>
      <c r="H9" s="321"/>
      <c r="I9" s="319"/>
      <c r="J9" s="322"/>
      <c r="K9" s="323"/>
      <c r="L9" s="324"/>
      <c r="M9" s="324"/>
      <c r="N9" s="324"/>
      <c r="O9" s="324"/>
      <c r="P9" s="324"/>
      <c r="Q9" s="324"/>
      <c r="R9" s="324"/>
      <c r="S9" s="324"/>
      <c r="T9" s="324"/>
      <c r="U9" s="324"/>
      <c r="V9" s="324"/>
      <c r="W9" s="324"/>
      <c r="X9" s="324"/>
      <c r="Y9" s="320"/>
      <c r="Z9" s="320"/>
      <c r="AA9" s="319"/>
      <c r="AB9" s="319"/>
      <c r="AC9" s="319"/>
      <c r="AD9" s="319"/>
      <c r="AE9" s="317"/>
    </row>
    <row r="10" spans="1:31" ht="15" thickBot="1" x14ac:dyDescent="0.35">
      <c r="A10" s="325"/>
      <c r="B10" s="326"/>
      <c r="C10" s="310" t="s">
        <v>2003</v>
      </c>
      <c r="D10" s="834"/>
      <c r="E10" s="317"/>
      <c r="F10" s="319"/>
      <c r="G10" s="319"/>
      <c r="H10" s="321"/>
      <c r="I10" s="319"/>
      <c r="J10" s="322"/>
      <c r="K10" s="323"/>
      <c r="L10" s="324"/>
      <c r="M10" s="324"/>
      <c r="N10" s="324"/>
      <c r="O10" s="324"/>
      <c r="P10" s="324"/>
      <c r="Q10" s="324"/>
      <c r="R10" s="324"/>
      <c r="S10" s="324"/>
      <c r="T10" s="324"/>
      <c r="U10" s="324"/>
      <c r="V10" s="324"/>
      <c r="W10" s="324"/>
      <c r="X10" s="324"/>
      <c r="Y10" s="320"/>
      <c r="Z10" s="320"/>
      <c r="AA10" s="319"/>
      <c r="AB10" s="319"/>
      <c r="AC10" s="319"/>
      <c r="AD10" s="319"/>
      <c r="AE10" s="317"/>
    </row>
    <row r="11" spans="1:31" x14ac:dyDescent="0.3">
      <c r="A11" s="327">
        <v>1</v>
      </c>
      <c r="B11" s="328"/>
      <c r="C11" s="329" t="s">
        <v>2004</v>
      </c>
      <c r="D11" s="836" t="s">
        <v>194</v>
      </c>
      <c r="E11" s="329" t="s">
        <v>2005</v>
      </c>
      <c r="F11" s="330">
        <v>351</v>
      </c>
      <c r="G11" s="330"/>
      <c r="H11" s="332">
        <v>2015</v>
      </c>
      <c r="I11" s="330"/>
      <c r="J11" s="333">
        <v>0.75</v>
      </c>
      <c r="K11" s="334"/>
      <c r="L11" s="335"/>
      <c r="M11" s="335">
        <v>1703</v>
      </c>
      <c r="N11" s="332">
        <v>673</v>
      </c>
      <c r="O11" s="804">
        <f>M11/N11</f>
        <v>2.5304606240713223</v>
      </c>
      <c r="P11" s="335">
        <v>2022</v>
      </c>
      <c r="Q11" s="332">
        <v>777</v>
      </c>
      <c r="R11" s="804">
        <f>P11/Q11</f>
        <v>2.6023166023166024</v>
      </c>
      <c r="S11" s="335">
        <v>2637</v>
      </c>
      <c r="T11" s="332">
        <v>1245</v>
      </c>
      <c r="U11" s="804">
        <f>S11/T11</f>
        <v>2.1180722891566264</v>
      </c>
      <c r="V11" s="335"/>
      <c r="W11" s="332"/>
      <c r="X11" s="804"/>
      <c r="Y11" s="331">
        <v>0.94899999999999995</v>
      </c>
      <c r="Z11" s="808"/>
      <c r="AA11" s="330"/>
      <c r="AB11" s="330"/>
      <c r="AC11" s="330"/>
      <c r="AD11" s="330"/>
      <c r="AE11" s="336"/>
    </row>
    <row r="12" spans="1:31" x14ac:dyDescent="0.3">
      <c r="A12" s="337">
        <f>A11+1</f>
        <v>2</v>
      </c>
      <c r="B12" s="338"/>
      <c r="C12" s="189" t="s">
        <v>2006</v>
      </c>
      <c r="D12" s="789" t="s">
        <v>194</v>
      </c>
      <c r="E12" s="189" t="s">
        <v>2007</v>
      </c>
      <c r="F12" s="339">
        <v>459</v>
      </c>
      <c r="G12" s="339"/>
      <c r="H12" s="187">
        <v>2018</v>
      </c>
      <c r="I12" s="339"/>
      <c r="J12" s="341">
        <v>0.94</v>
      </c>
      <c r="K12" s="342"/>
      <c r="L12" s="343"/>
      <c r="M12" s="343">
        <v>1402</v>
      </c>
      <c r="N12" s="187">
        <v>521</v>
      </c>
      <c r="O12" s="805">
        <f t="shared" ref="O12:O14" si="0">M12/N12</f>
        <v>2.6909788867562381</v>
      </c>
      <c r="P12" s="343">
        <v>1901</v>
      </c>
      <c r="Q12" s="187">
        <v>712</v>
      </c>
      <c r="R12" s="805">
        <f t="shared" ref="R12:R15" si="1">P12/Q12</f>
        <v>2.6699438202247192</v>
      </c>
      <c r="S12" s="343">
        <v>2638</v>
      </c>
      <c r="T12" s="187">
        <v>1113</v>
      </c>
      <c r="U12" s="805">
        <f t="shared" ref="U12:U15" si="2">S12/T12</f>
        <v>2.3701707097933511</v>
      </c>
      <c r="V12" s="343"/>
      <c r="W12" s="187"/>
      <c r="X12" s="805"/>
      <c r="Y12" s="340">
        <v>0.89100000000000001</v>
      </c>
      <c r="Z12" s="809"/>
      <c r="AA12" s="339"/>
      <c r="AB12" s="339"/>
      <c r="AC12" s="339"/>
      <c r="AD12" s="339"/>
      <c r="AE12" s="344"/>
    </row>
    <row r="13" spans="1:31" x14ac:dyDescent="0.3">
      <c r="A13" s="337">
        <f t="shared" ref="A13:A15" si="3">A12+1</f>
        <v>3</v>
      </c>
      <c r="B13" s="338"/>
      <c r="C13" s="189" t="s">
        <v>2008</v>
      </c>
      <c r="D13" s="789" t="s">
        <v>194</v>
      </c>
      <c r="E13" s="189" t="s">
        <v>2009</v>
      </c>
      <c r="F13" s="339">
        <v>354</v>
      </c>
      <c r="G13" s="339"/>
      <c r="H13" s="187">
        <v>2021</v>
      </c>
      <c r="I13" s="339"/>
      <c r="J13" s="341">
        <v>0.54</v>
      </c>
      <c r="K13" s="342"/>
      <c r="L13" s="343"/>
      <c r="M13" s="343">
        <v>1611</v>
      </c>
      <c r="N13" s="187">
        <v>673</v>
      </c>
      <c r="O13" s="805">
        <f t="shared" si="0"/>
        <v>2.3937592867756314</v>
      </c>
      <c r="P13" s="343">
        <v>2121</v>
      </c>
      <c r="Q13" s="187">
        <v>781</v>
      </c>
      <c r="R13" s="805">
        <f t="shared" si="1"/>
        <v>2.7157490396927018</v>
      </c>
      <c r="S13" s="343">
        <v>2847</v>
      </c>
      <c r="T13" s="187">
        <v>1198</v>
      </c>
      <c r="U13" s="805">
        <f t="shared" si="2"/>
        <v>2.3764607679465777</v>
      </c>
      <c r="V13" s="343">
        <v>3923</v>
      </c>
      <c r="W13" s="187">
        <v>1526</v>
      </c>
      <c r="X13" s="805">
        <f t="shared" ref="X13:X15" si="4">V13/W13</f>
        <v>2.5707732634338138</v>
      </c>
      <c r="Y13" s="340">
        <v>0.94599999999999995</v>
      </c>
      <c r="Z13" s="809"/>
      <c r="AA13" s="339"/>
      <c r="AB13" s="339"/>
      <c r="AC13" s="339"/>
      <c r="AD13" s="339"/>
      <c r="AE13" s="344"/>
    </row>
    <row r="14" spans="1:31" x14ac:dyDescent="0.3">
      <c r="A14" s="337">
        <f t="shared" si="3"/>
        <v>4</v>
      </c>
      <c r="B14" s="338"/>
      <c r="C14" s="189" t="s">
        <v>2010</v>
      </c>
      <c r="D14" s="789" t="s">
        <v>194</v>
      </c>
      <c r="E14" s="189" t="s">
        <v>2011</v>
      </c>
      <c r="F14" s="339">
        <v>427</v>
      </c>
      <c r="G14" s="339"/>
      <c r="H14" s="187">
        <v>2019</v>
      </c>
      <c r="I14" s="339"/>
      <c r="J14" s="341">
        <v>1.01</v>
      </c>
      <c r="K14" s="342"/>
      <c r="L14" s="343"/>
      <c r="M14" s="343">
        <v>1814</v>
      </c>
      <c r="N14" s="187">
        <v>610</v>
      </c>
      <c r="O14" s="805">
        <f t="shared" si="0"/>
        <v>2.9737704918032786</v>
      </c>
      <c r="P14" s="343">
        <v>2319</v>
      </c>
      <c r="Q14" s="187">
        <v>797</v>
      </c>
      <c r="R14" s="805">
        <f t="shared" si="1"/>
        <v>2.9096612296110416</v>
      </c>
      <c r="S14" s="343">
        <v>3119</v>
      </c>
      <c r="T14" s="187">
        <v>1236</v>
      </c>
      <c r="U14" s="805">
        <f t="shared" si="2"/>
        <v>2.5234627831715208</v>
      </c>
      <c r="V14" s="343">
        <v>4198</v>
      </c>
      <c r="W14" s="187">
        <v>1727</v>
      </c>
      <c r="X14" s="805">
        <f t="shared" si="4"/>
        <v>2.430804863925883</v>
      </c>
      <c r="Y14" s="340">
        <v>0.95099999999999996</v>
      </c>
      <c r="Z14" s="809"/>
      <c r="AA14" s="339"/>
      <c r="AB14" s="339"/>
      <c r="AC14" s="339"/>
      <c r="AD14" s="339"/>
      <c r="AE14" s="344"/>
    </row>
    <row r="15" spans="1:31" x14ac:dyDescent="0.3">
      <c r="A15" s="337">
        <f t="shared" si="3"/>
        <v>5</v>
      </c>
      <c r="B15" s="338"/>
      <c r="C15" s="189" t="s">
        <v>2012</v>
      </c>
      <c r="D15" s="789" t="s">
        <v>194</v>
      </c>
      <c r="E15" s="189" t="s">
        <v>2013</v>
      </c>
      <c r="F15" s="339">
        <v>341</v>
      </c>
      <c r="G15" s="339"/>
      <c r="H15" s="187">
        <v>2020</v>
      </c>
      <c r="I15" s="339"/>
      <c r="J15" s="341">
        <v>0.57999999999999996</v>
      </c>
      <c r="K15" s="342"/>
      <c r="L15" s="343"/>
      <c r="M15" s="343"/>
      <c r="N15" s="187"/>
      <c r="O15" s="805"/>
      <c r="P15" s="343">
        <v>1475</v>
      </c>
      <c r="Q15" s="187">
        <v>710</v>
      </c>
      <c r="R15" s="805">
        <f t="shared" si="1"/>
        <v>2.0774647887323945</v>
      </c>
      <c r="S15" s="343">
        <v>2103</v>
      </c>
      <c r="T15" s="187">
        <v>1214</v>
      </c>
      <c r="U15" s="805">
        <f t="shared" si="2"/>
        <v>1.7322899505766063</v>
      </c>
      <c r="V15" s="343">
        <v>2612</v>
      </c>
      <c r="W15" s="187">
        <v>1580</v>
      </c>
      <c r="X15" s="805">
        <f t="shared" si="4"/>
        <v>1.6531645569620252</v>
      </c>
      <c r="Y15" s="340">
        <v>0.93</v>
      </c>
      <c r="Z15" s="809"/>
      <c r="AA15" s="339"/>
      <c r="AB15" s="339"/>
      <c r="AC15" s="339"/>
      <c r="AD15" s="339"/>
      <c r="AE15" s="344"/>
    </row>
    <row r="16" spans="1:31" x14ac:dyDescent="0.3">
      <c r="A16" s="337"/>
      <c r="B16" s="338"/>
      <c r="C16" s="189"/>
      <c r="D16" s="189"/>
      <c r="E16" s="189"/>
      <c r="F16" s="339"/>
      <c r="G16" s="339"/>
      <c r="H16" s="187"/>
      <c r="I16" s="339"/>
      <c r="J16" s="341"/>
      <c r="K16" s="342"/>
      <c r="L16" s="343"/>
      <c r="M16" s="343"/>
      <c r="N16" s="187"/>
      <c r="O16" s="805"/>
      <c r="P16" s="343"/>
      <c r="Q16" s="187"/>
      <c r="R16" s="805"/>
      <c r="S16" s="343"/>
      <c r="T16" s="187"/>
      <c r="U16" s="805"/>
      <c r="V16" s="343"/>
      <c r="W16" s="187"/>
      <c r="X16" s="805"/>
      <c r="Y16" s="340"/>
      <c r="Z16" s="809"/>
      <c r="AA16" s="339"/>
      <c r="AB16" s="339"/>
      <c r="AC16" s="339"/>
      <c r="AD16" s="339"/>
      <c r="AE16" s="344"/>
    </row>
    <row r="17" spans="1:31" x14ac:dyDescent="0.3">
      <c r="A17" s="337"/>
      <c r="B17" s="338"/>
      <c r="C17" s="189"/>
      <c r="D17" s="189"/>
      <c r="E17" s="189"/>
      <c r="F17" s="339"/>
      <c r="G17" s="339"/>
      <c r="H17" s="187"/>
      <c r="I17" s="339"/>
      <c r="J17" s="341"/>
      <c r="K17" s="342"/>
      <c r="L17" s="343"/>
      <c r="M17" s="343"/>
      <c r="N17" s="187"/>
      <c r="O17" s="805"/>
      <c r="P17" s="343"/>
      <c r="Q17" s="187"/>
      <c r="R17" s="805"/>
      <c r="S17" s="343"/>
      <c r="T17" s="187"/>
      <c r="U17" s="805"/>
      <c r="V17" s="343"/>
      <c r="W17" s="187"/>
      <c r="X17" s="805"/>
      <c r="Y17" s="340"/>
      <c r="Z17" s="809"/>
      <c r="AA17" s="339"/>
      <c r="AB17" s="339"/>
      <c r="AC17" s="339"/>
      <c r="AE17" s="344"/>
    </row>
    <row r="18" spans="1:31" x14ac:dyDescent="0.3">
      <c r="A18" s="337"/>
      <c r="B18" s="338"/>
      <c r="C18" s="189"/>
      <c r="D18" s="189"/>
      <c r="E18" s="189"/>
      <c r="F18" s="339"/>
      <c r="G18" s="339"/>
      <c r="H18" s="187"/>
      <c r="I18" s="339"/>
      <c r="J18" s="341"/>
      <c r="K18" s="342"/>
      <c r="L18" s="343"/>
      <c r="M18" s="343"/>
      <c r="N18" s="187"/>
      <c r="O18" s="805"/>
      <c r="P18" s="343"/>
      <c r="Q18" s="187"/>
      <c r="R18" s="805"/>
      <c r="S18" s="343"/>
      <c r="T18" s="187"/>
      <c r="U18" s="805"/>
      <c r="V18" s="343"/>
      <c r="W18" s="187"/>
      <c r="X18" s="805"/>
      <c r="Y18" s="340"/>
      <c r="Z18" s="809"/>
      <c r="AA18" s="339"/>
      <c r="AB18" s="339"/>
      <c r="AC18" s="339"/>
      <c r="AE18" s="344"/>
    </row>
    <row r="19" spans="1:31" x14ac:dyDescent="0.3">
      <c r="A19" s="337"/>
      <c r="B19" s="338"/>
      <c r="C19" s="189"/>
      <c r="D19" s="189"/>
      <c r="E19" s="189"/>
      <c r="F19" s="339"/>
      <c r="G19" s="339"/>
      <c r="H19" s="187"/>
      <c r="I19" s="339"/>
      <c r="J19" s="341"/>
      <c r="K19" s="342"/>
      <c r="L19" s="343"/>
      <c r="M19" s="343"/>
      <c r="N19" s="187"/>
      <c r="O19" s="806"/>
      <c r="P19" s="343"/>
      <c r="Q19" s="187"/>
      <c r="R19" s="806"/>
      <c r="S19" s="343"/>
      <c r="T19" s="187"/>
      <c r="U19" s="806"/>
      <c r="V19" s="343"/>
      <c r="W19" s="187"/>
      <c r="X19" s="806"/>
      <c r="Y19" s="340"/>
      <c r="Z19" s="809"/>
      <c r="AA19" s="339"/>
      <c r="AB19" s="339"/>
      <c r="AC19" s="339"/>
      <c r="AE19" s="344"/>
    </row>
    <row r="20" spans="1:31" x14ac:dyDescent="0.3">
      <c r="A20" s="337"/>
      <c r="B20" s="338"/>
      <c r="C20" s="189"/>
      <c r="D20" s="189"/>
      <c r="E20" s="189"/>
      <c r="F20" s="339"/>
      <c r="G20" s="339"/>
      <c r="H20" s="187"/>
      <c r="I20" s="339"/>
      <c r="J20" s="341"/>
      <c r="K20" s="342"/>
      <c r="L20" s="343"/>
      <c r="M20" s="343"/>
      <c r="N20" s="187"/>
      <c r="O20" s="806"/>
      <c r="P20" s="343"/>
      <c r="Q20" s="187"/>
      <c r="R20" s="806"/>
      <c r="S20" s="343"/>
      <c r="T20" s="187"/>
      <c r="U20" s="806"/>
      <c r="V20" s="343"/>
      <c r="W20" s="187"/>
      <c r="X20" s="806"/>
      <c r="Y20" s="340"/>
      <c r="Z20" s="809"/>
      <c r="AA20" s="339"/>
      <c r="AB20" s="339"/>
      <c r="AC20" s="339"/>
      <c r="AE20" s="344"/>
    </row>
    <row r="21" spans="1:31" x14ac:dyDescent="0.3">
      <c r="A21" s="337"/>
      <c r="B21" s="338"/>
      <c r="C21" s="189"/>
      <c r="D21" s="189"/>
      <c r="E21" s="189"/>
      <c r="F21" s="339"/>
      <c r="G21" s="339"/>
      <c r="H21" s="187"/>
      <c r="I21" s="339"/>
      <c r="J21" s="341"/>
      <c r="K21" s="342"/>
      <c r="L21" s="343"/>
      <c r="M21" s="343"/>
      <c r="N21" s="187"/>
      <c r="O21" s="806"/>
      <c r="P21" s="343"/>
      <c r="Q21" s="187"/>
      <c r="R21" s="806"/>
      <c r="S21" s="343"/>
      <c r="T21" s="187"/>
      <c r="U21" s="806"/>
      <c r="V21" s="343"/>
      <c r="W21" s="187"/>
      <c r="X21" s="806"/>
      <c r="Y21" s="340"/>
      <c r="Z21" s="809"/>
      <c r="AA21" s="339"/>
      <c r="AB21" s="339"/>
      <c r="AC21" s="339"/>
      <c r="AE21" s="344"/>
    </row>
    <row r="22" spans="1:31" x14ac:dyDescent="0.3">
      <c r="A22" s="337"/>
      <c r="B22" s="338"/>
      <c r="C22" s="189"/>
      <c r="D22" s="189"/>
      <c r="E22" s="189"/>
      <c r="F22" s="339"/>
      <c r="G22" s="339"/>
      <c r="H22" s="187"/>
      <c r="I22" s="339"/>
      <c r="J22" s="341"/>
      <c r="K22" s="342"/>
      <c r="L22" s="343"/>
      <c r="M22" s="343"/>
      <c r="N22" s="187"/>
      <c r="O22" s="806"/>
      <c r="P22" s="343"/>
      <c r="Q22" s="187"/>
      <c r="R22" s="806"/>
      <c r="S22" s="343"/>
      <c r="T22" s="187"/>
      <c r="U22" s="806"/>
      <c r="V22" s="343"/>
      <c r="W22" s="187"/>
      <c r="X22" s="806"/>
      <c r="Y22" s="340"/>
      <c r="Z22" s="809"/>
      <c r="AA22" s="339"/>
      <c r="AB22" s="339"/>
      <c r="AC22" s="339"/>
      <c r="AE22" s="344"/>
    </row>
    <row r="23" spans="1:31" x14ac:dyDescent="0.3">
      <c r="A23" s="337"/>
      <c r="B23" s="338"/>
      <c r="C23" s="189"/>
      <c r="D23" s="189"/>
      <c r="E23" s="189"/>
      <c r="F23" s="339"/>
      <c r="G23" s="339"/>
      <c r="H23" s="187"/>
      <c r="I23" s="339"/>
      <c r="J23" s="341"/>
      <c r="K23" s="342"/>
      <c r="L23" s="343"/>
      <c r="M23" s="343"/>
      <c r="N23" s="187"/>
      <c r="O23" s="806"/>
      <c r="P23" s="343"/>
      <c r="Q23" s="187"/>
      <c r="R23" s="806"/>
      <c r="S23" s="343"/>
      <c r="T23" s="187"/>
      <c r="U23" s="806"/>
      <c r="V23" s="343"/>
      <c r="W23" s="187"/>
      <c r="X23" s="806"/>
      <c r="Y23" s="340"/>
      <c r="Z23" s="809"/>
      <c r="AA23" s="339"/>
      <c r="AB23" s="339"/>
      <c r="AC23" s="339"/>
      <c r="AE23" s="344"/>
    </row>
    <row r="24" spans="1:31" x14ac:dyDescent="0.3">
      <c r="A24" s="337"/>
      <c r="B24" s="338"/>
      <c r="C24" s="189"/>
      <c r="D24" s="189"/>
      <c r="E24" s="189"/>
      <c r="F24" s="339"/>
      <c r="G24" s="339"/>
      <c r="H24" s="187"/>
      <c r="I24" s="339"/>
      <c r="J24" s="341"/>
      <c r="K24" s="342"/>
      <c r="L24" s="343"/>
      <c r="M24" s="343"/>
      <c r="N24" s="187"/>
      <c r="O24" s="806"/>
      <c r="P24" s="343"/>
      <c r="Q24" s="187"/>
      <c r="R24" s="806"/>
      <c r="S24" s="343"/>
      <c r="T24" s="187"/>
      <c r="U24" s="806"/>
      <c r="V24" s="343"/>
      <c r="W24" s="187"/>
      <c r="X24" s="806"/>
      <c r="Y24" s="340"/>
      <c r="Z24" s="809"/>
      <c r="AA24" s="339"/>
      <c r="AB24" s="339"/>
      <c r="AC24" s="339"/>
      <c r="AE24" s="344"/>
    </row>
    <row r="25" spans="1:31" x14ac:dyDescent="0.3">
      <c r="A25" s="337"/>
      <c r="B25" s="338"/>
      <c r="C25" s="189"/>
      <c r="D25" s="189"/>
      <c r="E25" s="189"/>
      <c r="F25" s="339"/>
      <c r="G25" s="339"/>
      <c r="H25" s="187"/>
      <c r="I25" s="339"/>
      <c r="J25" s="341"/>
      <c r="K25" s="342"/>
      <c r="L25" s="343"/>
      <c r="M25" s="343"/>
      <c r="N25" s="187"/>
      <c r="O25" s="806"/>
      <c r="P25" s="343"/>
      <c r="Q25" s="187"/>
      <c r="R25" s="806"/>
      <c r="S25" s="343"/>
      <c r="T25" s="187"/>
      <c r="U25" s="806"/>
      <c r="V25" s="343"/>
      <c r="W25" s="187"/>
      <c r="X25" s="806"/>
      <c r="Y25" s="340"/>
      <c r="Z25" s="809"/>
      <c r="AA25" s="339"/>
      <c r="AB25" s="339"/>
      <c r="AC25" s="339"/>
      <c r="AE25" s="344"/>
    </row>
    <row r="26" spans="1:31" x14ac:dyDescent="0.3">
      <c r="A26" s="337"/>
      <c r="B26" s="338"/>
      <c r="C26" s="189"/>
      <c r="D26" s="189"/>
      <c r="E26" s="189"/>
      <c r="F26" s="339"/>
      <c r="G26" s="339"/>
      <c r="H26" s="187"/>
      <c r="I26" s="339"/>
      <c r="J26" s="341"/>
      <c r="K26" s="342"/>
      <c r="L26" s="343"/>
      <c r="M26" s="343"/>
      <c r="N26" s="187"/>
      <c r="O26" s="806"/>
      <c r="P26" s="343"/>
      <c r="Q26" s="187"/>
      <c r="R26" s="806"/>
      <c r="S26" s="343"/>
      <c r="T26" s="187"/>
      <c r="U26" s="806"/>
      <c r="V26" s="343"/>
      <c r="W26" s="187"/>
      <c r="X26" s="806"/>
      <c r="Y26" s="340"/>
      <c r="Z26" s="809"/>
      <c r="AA26" s="339"/>
      <c r="AB26" s="339"/>
      <c r="AC26" s="339"/>
      <c r="AE26" s="344"/>
    </row>
    <row r="27" spans="1:31" ht="15" thickBot="1" x14ac:dyDescent="0.35">
      <c r="A27" s="345"/>
      <c r="B27" s="346"/>
      <c r="C27" s="347"/>
      <c r="D27" s="347"/>
      <c r="E27" s="347"/>
      <c r="F27" s="348"/>
      <c r="G27" s="348"/>
      <c r="H27" s="350"/>
      <c r="I27" s="348"/>
      <c r="J27" s="351"/>
      <c r="K27" s="352"/>
      <c r="L27" s="353"/>
      <c r="M27" s="353"/>
      <c r="N27" s="350"/>
      <c r="O27" s="807"/>
      <c r="P27" s="353"/>
      <c r="Q27" s="350"/>
      <c r="R27" s="807"/>
      <c r="S27" s="353"/>
      <c r="T27" s="350"/>
      <c r="U27" s="807"/>
      <c r="V27" s="353"/>
      <c r="W27" s="350"/>
      <c r="X27" s="807"/>
      <c r="Y27" s="349"/>
      <c r="Z27" s="810"/>
      <c r="AA27" s="348"/>
      <c r="AB27" s="348"/>
      <c r="AC27" s="348"/>
      <c r="AE27" s="781"/>
    </row>
    <row r="28" spans="1:31" ht="4.95" customHeight="1" thickBot="1" x14ac:dyDescent="0.35">
      <c r="A28" s="189"/>
      <c r="B28" s="338"/>
      <c r="C28" s="189"/>
      <c r="D28" s="189"/>
      <c r="E28" s="189"/>
      <c r="F28" s="339"/>
      <c r="G28" s="339"/>
      <c r="H28" s="187"/>
      <c r="I28" s="339"/>
      <c r="J28" s="341"/>
      <c r="K28" s="342"/>
      <c r="L28" s="343"/>
      <c r="M28" s="343"/>
      <c r="N28" s="343"/>
      <c r="O28" s="343"/>
      <c r="P28" s="343"/>
      <c r="Q28" s="343"/>
      <c r="R28" s="343"/>
      <c r="S28" s="343"/>
      <c r="T28" s="343"/>
      <c r="U28" s="343"/>
      <c r="V28" s="343"/>
      <c r="W28" s="343"/>
      <c r="X28" s="343"/>
      <c r="Y28" s="340"/>
      <c r="Z28" s="340"/>
      <c r="AA28" s="339"/>
      <c r="AB28" s="339"/>
      <c r="AC28" s="339"/>
    </row>
    <row r="29" spans="1:31" x14ac:dyDescent="0.3">
      <c r="A29" s="189"/>
      <c r="B29" s="338"/>
      <c r="C29" s="189"/>
      <c r="D29" s="189"/>
      <c r="E29" s="189"/>
      <c r="F29" s="339"/>
      <c r="G29" s="339"/>
      <c r="H29" s="187"/>
      <c r="I29" s="207"/>
      <c r="J29" s="205"/>
      <c r="K29" s="205"/>
      <c r="L29" s="354" t="s">
        <v>1987</v>
      </c>
      <c r="M29" s="355" t="s">
        <v>396</v>
      </c>
      <c r="N29" s="356" t="s">
        <v>2014</v>
      </c>
      <c r="O29" s="355" t="s">
        <v>2015</v>
      </c>
      <c r="P29" s="355" t="s">
        <v>2016</v>
      </c>
      <c r="Q29" s="356" t="s">
        <v>2014</v>
      </c>
      <c r="R29" s="355" t="s">
        <v>2015</v>
      </c>
      <c r="S29" s="356" t="s">
        <v>1992</v>
      </c>
      <c r="T29" s="356" t="s">
        <v>2014</v>
      </c>
      <c r="U29" s="355" t="s">
        <v>2015</v>
      </c>
      <c r="V29" s="800" t="s">
        <v>1993</v>
      </c>
      <c r="W29" s="356" t="s">
        <v>2014</v>
      </c>
      <c r="X29" s="800" t="s">
        <v>2015</v>
      </c>
      <c r="Y29" s="340"/>
      <c r="Z29" s="340"/>
      <c r="AA29" s="339"/>
      <c r="AB29" s="339"/>
      <c r="AC29" s="339"/>
    </row>
    <row r="30" spans="1:31" x14ac:dyDescent="0.3">
      <c r="A30" s="189"/>
      <c r="B30" s="338"/>
      <c r="C30" s="189"/>
      <c r="D30" s="189"/>
      <c r="E30" s="189"/>
      <c r="F30" s="339"/>
      <c r="G30" s="339"/>
      <c r="H30" s="187"/>
      <c r="I30" s="357" t="s">
        <v>2017</v>
      </c>
      <c r="J30" s="358" t="s">
        <v>2018</v>
      </c>
      <c r="K30" s="183"/>
      <c r="L30" s="359" t="e">
        <f>AVERAGE(L11:L27)</f>
        <v>#DIV/0!</v>
      </c>
      <c r="M30" s="74">
        <f>AVERAGE(M11:M27)</f>
        <v>1632.5</v>
      </c>
      <c r="N30" s="840">
        <f t="shared" ref="N30:O30" si="5">AVERAGE(N11:N27)</f>
        <v>619.25</v>
      </c>
      <c r="O30" s="841">
        <f t="shared" si="5"/>
        <v>2.6472423223516177</v>
      </c>
      <c r="P30" s="360">
        <f>AVERAGE(P11:P27)</f>
        <v>1967.6</v>
      </c>
      <c r="Q30" s="840">
        <f t="shared" ref="Q30:R30" si="6">AVERAGE(Q11:Q27)</f>
        <v>755.4</v>
      </c>
      <c r="R30" s="841">
        <f t="shared" si="6"/>
        <v>2.5950270961154915</v>
      </c>
      <c r="S30" s="361">
        <f>AVERAGE(S11:S27)</f>
        <v>2668.8</v>
      </c>
      <c r="T30" s="840">
        <f t="shared" ref="T30:U30" si="7">AVERAGE(T11:T27)</f>
        <v>1201.2</v>
      </c>
      <c r="U30" s="841">
        <f t="shared" si="7"/>
        <v>2.2240913001289364</v>
      </c>
      <c r="V30" s="801">
        <f>AVERAGE(V11:V27)</f>
        <v>3577.6666666666665</v>
      </c>
      <c r="W30" s="840">
        <f t="shared" ref="W30:X30" si="8">AVERAGE(W11:W27)</f>
        <v>1611</v>
      </c>
      <c r="X30" s="842">
        <f t="shared" si="8"/>
        <v>2.2182475614405739</v>
      </c>
      <c r="Y30" s="340"/>
      <c r="Z30" s="340"/>
      <c r="AA30" s="339"/>
      <c r="AB30" s="339"/>
      <c r="AC30" s="339"/>
    </row>
    <row r="31" spans="1:31" x14ac:dyDescent="0.3">
      <c r="A31" s="189"/>
      <c r="B31" s="338"/>
      <c r="C31" s="189"/>
      <c r="D31" s="189"/>
      <c r="E31" s="189"/>
      <c r="F31" s="339"/>
      <c r="G31" s="339"/>
      <c r="H31" s="187"/>
      <c r="I31" s="362" t="s">
        <v>2019</v>
      </c>
      <c r="J31" s="363" t="s">
        <v>2020</v>
      </c>
      <c r="L31" s="364">
        <f>L8</f>
        <v>1881.8660714285713</v>
      </c>
      <c r="M31" s="365">
        <f>M8</f>
        <v>1418.9671361502349</v>
      </c>
      <c r="N31" s="840">
        <f t="shared" ref="N31:O31" si="9">N8</f>
        <v>600</v>
      </c>
      <c r="O31" s="841">
        <f t="shared" si="9"/>
        <v>2.3649452269170581</v>
      </c>
      <c r="P31" s="366">
        <f>P8</f>
        <v>1705.0499303110564</v>
      </c>
      <c r="Q31" s="840">
        <f t="shared" ref="Q31:R31" si="10">Q8</f>
        <v>746.5</v>
      </c>
      <c r="R31" s="841">
        <f t="shared" si="10"/>
        <v>2.2840588483738196</v>
      </c>
      <c r="S31" s="367">
        <f>S8</f>
        <v>2459.1105858585852</v>
      </c>
      <c r="T31" s="840">
        <f t="shared" ref="T31:U31" si="11">T8</f>
        <v>1045.3333333333333</v>
      </c>
      <c r="U31" s="841">
        <f t="shared" si="11"/>
        <v>2.3524654839208408</v>
      </c>
      <c r="V31" s="802">
        <f>V8</f>
        <v>3038.5769230769229</v>
      </c>
      <c r="W31" s="840">
        <f t="shared" ref="W31:X31" si="12">W8</f>
        <v>1390.625</v>
      </c>
      <c r="X31" s="842">
        <f t="shared" si="12"/>
        <v>2.1850440795159893</v>
      </c>
      <c r="Y31" s="368" t="s">
        <v>2021</v>
      </c>
      <c r="Z31" s="340"/>
      <c r="AA31" s="339"/>
      <c r="AB31" s="339"/>
      <c r="AC31" s="339"/>
    </row>
    <row r="32" spans="1:31" x14ac:dyDescent="0.3">
      <c r="I32" s="362"/>
      <c r="J32" s="363"/>
      <c r="L32" s="364"/>
      <c r="M32" s="365"/>
      <c r="N32" s="843"/>
      <c r="O32" s="844"/>
      <c r="P32" s="366"/>
      <c r="Q32" s="843"/>
      <c r="R32" s="844"/>
      <c r="S32" s="367"/>
      <c r="T32" s="843"/>
      <c r="U32" s="844"/>
      <c r="V32" s="802"/>
      <c r="W32" s="843"/>
      <c r="X32" s="848"/>
    </row>
    <row r="33" spans="9:25" ht="15" thickBot="1" x14ac:dyDescent="0.35">
      <c r="I33" s="369" t="s">
        <v>2022</v>
      </c>
      <c r="J33" s="370" t="s">
        <v>2023</v>
      </c>
      <c r="K33" s="185"/>
      <c r="L33" s="371" t="e">
        <f>L30-L31</f>
        <v>#DIV/0!</v>
      </c>
      <c r="M33" s="372">
        <f>M30-M31</f>
        <v>213.53286384976514</v>
      </c>
      <c r="N33" s="845"/>
      <c r="O33" s="846">
        <f>O30-O31</f>
        <v>0.28229709543455961</v>
      </c>
      <c r="P33" s="373">
        <f>P30-P31</f>
        <v>262.55006968894349</v>
      </c>
      <c r="Q33" s="845"/>
      <c r="R33" s="846">
        <f>R30-R31</f>
        <v>0.31096824774167198</v>
      </c>
      <c r="S33" s="374">
        <f>S30-S31</f>
        <v>209.689414141415</v>
      </c>
      <c r="T33" s="845"/>
      <c r="U33" s="846">
        <f>U30-U31</f>
        <v>-0.12837418379190435</v>
      </c>
      <c r="V33" s="803">
        <f>V30-V31</f>
        <v>539.08974358974365</v>
      </c>
      <c r="W33" s="845"/>
      <c r="X33" s="847">
        <f>X30-X31</f>
        <v>3.3203481924584555E-2</v>
      </c>
    </row>
    <row r="34" spans="9:25" x14ac:dyDescent="0.3">
      <c r="I34" s="376" t="s">
        <v>2024</v>
      </c>
      <c r="J34" s="341"/>
      <c r="K34" s="342"/>
      <c r="L34" s="343"/>
      <c r="M34" s="343"/>
      <c r="N34" s="343"/>
      <c r="O34" s="343"/>
      <c r="P34" s="343"/>
      <c r="Q34" s="343"/>
      <c r="R34" s="343"/>
      <c r="S34" s="343"/>
      <c r="T34" s="343"/>
      <c r="U34" s="343"/>
      <c r="V34" s="343"/>
      <c r="W34" s="343"/>
      <c r="X34" s="343"/>
      <c r="Y34" s="340"/>
    </row>
    <row r="39" spans="9:25" x14ac:dyDescent="0.3">
      <c r="R39" s="301"/>
      <c r="S39" s="301"/>
    </row>
    <row r="40" spans="9:25" x14ac:dyDescent="0.3">
      <c r="R40" s="799"/>
      <c r="S40" s="799"/>
    </row>
    <row r="41" spans="9:25" x14ac:dyDescent="0.3">
      <c r="S41" s="799"/>
    </row>
    <row r="42" spans="9:25" x14ac:dyDescent="0.3">
      <c r="S42" s="799"/>
    </row>
    <row r="43" spans="9:25" x14ac:dyDescent="0.3">
      <c r="R43" s="375"/>
      <c r="S43" s="799"/>
    </row>
  </sheetData>
  <conditionalFormatting sqref="L33:M33">
    <cfRule type="cellIs" dxfId="9" priority="13" operator="lessThanOrEqual">
      <formula>0</formula>
    </cfRule>
    <cfRule type="cellIs" dxfId="8" priority="14" operator="greaterThan">
      <formula>0</formula>
    </cfRule>
  </conditionalFormatting>
  <conditionalFormatting sqref="O33:P33">
    <cfRule type="cellIs" dxfId="7" priority="11" operator="lessThanOrEqual">
      <formula>0</formula>
    </cfRule>
    <cfRule type="cellIs" dxfId="6" priority="12" operator="greaterThan">
      <formula>0</formula>
    </cfRule>
  </conditionalFormatting>
  <conditionalFormatting sqref="R33:S33">
    <cfRule type="cellIs" dxfId="5" priority="5" operator="lessThanOrEqual">
      <formula>0</formula>
    </cfRule>
    <cfRule type="cellIs" dxfId="4" priority="6" operator="greaterThan">
      <formula>0</formula>
    </cfRule>
  </conditionalFormatting>
  <conditionalFormatting sqref="U33:V33">
    <cfRule type="cellIs" dxfId="3" priority="3" operator="lessThanOrEqual">
      <formula>0</formula>
    </cfRule>
    <cfRule type="cellIs" dxfId="2" priority="4" operator="greaterThan">
      <formula>0</formula>
    </cfRule>
  </conditionalFormatting>
  <conditionalFormatting sqref="X33">
    <cfRule type="cellIs" dxfId="1" priority="1" operator="lessThanOrEqual">
      <formula>0</formula>
    </cfRule>
    <cfRule type="cellIs" dxfId="0" priority="2" operator="greaterThan">
      <formula>0</formula>
    </cfRule>
  </conditionalFormatting>
  <hyperlinks>
    <hyperlink ref="D8" r:id="rId1" xr:uid="{CDF8438E-1A5A-45ED-BABE-A8EF675D8EF6}"/>
    <hyperlink ref="D11" r:id="rId2" xr:uid="{01059254-FE80-4F28-BB68-71186DD3CA2B}"/>
    <hyperlink ref="D12" r:id="rId3" xr:uid="{F5F085AF-644F-46A9-9BFB-7C76A0622404}"/>
    <hyperlink ref="D13" r:id="rId4" xr:uid="{3CF56455-9A0D-4BF9-AB9B-AA0625AE5567}"/>
    <hyperlink ref="D14" r:id="rId5" xr:uid="{127B9552-02C8-4F40-B0CF-D64398C10C2D}"/>
    <hyperlink ref="D15" r:id="rId6" xr:uid="{BD54F0D9-C8D5-45D1-B7C9-8A0FD65683B0}"/>
  </hyperlinks>
  <pageMargins left="0.7" right="0.7" top="0.75" bottom="0.75" header="0.3" footer="0.3"/>
  <pageSetup orientation="portrait" r:id="rId7"/>
  <drawing r:id="rId8"/>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BBCC2-E7EC-4F2E-A63E-12D450F3862F}">
  <sheetPr>
    <tabColor theme="9" tint="-0.249977111117893"/>
  </sheetPr>
  <dimension ref="A1:AP115"/>
  <sheetViews>
    <sheetView workbookViewId="0"/>
  </sheetViews>
  <sheetFormatPr defaultColWidth="9.33203125" defaultRowHeight="13.2" outlineLevelRow="1" x14ac:dyDescent="0.25"/>
  <cols>
    <col min="1" max="1" width="9.33203125" style="11"/>
    <col min="2" max="2" width="21.33203125" style="11" customWidth="1"/>
    <col min="3" max="3" width="16" style="11" customWidth="1"/>
    <col min="4" max="4" width="16.44140625" style="11" customWidth="1"/>
    <col min="5" max="7" width="13" style="11" customWidth="1"/>
    <col min="8" max="8" width="2.33203125" style="11" customWidth="1"/>
    <col min="9" max="9" width="21.33203125" style="11" customWidth="1"/>
    <col min="10" max="10" width="16" style="11" customWidth="1"/>
    <col min="11" max="11" width="16.44140625" style="11" customWidth="1"/>
    <col min="12" max="14" width="13" style="11" customWidth="1"/>
    <col min="15" max="15" width="2.33203125" style="11" customWidth="1"/>
    <col min="16" max="16" width="21.33203125" style="11" customWidth="1"/>
    <col min="17" max="17" width="16" style="11" customWidth="1"/>
    <col min="18" max="18" width="16.44140625" style="11" customWidth="1"/>
    <col min="19" max="21" width="13" style="11" customWidth="1"/>
    <col min="22" max="22" width="2.33203125" style="11" customWidth="1"/>
    <col min="23" max="23" width="21.33203125" style="11" customWidth="1"/>
    <col min="24" max="24" width="16" style="11" customWidth="1"/>
    <col min="25" max="25" width="16.44140625" style="11" customWidth="1"/>
    <col min="26" max="28" width="13" style="11" customWidth="1"/>
    <col min="29" max="29" width="2.33203125" style="11" customWidth="1"/>
    <col min="30" max="30" width="21.33203125" style="11" customWidth="1"/>
    <col min="31" max="31" width="16" style="11" customWidth="1"/>
    <col min="32" max="32" width="16.44140625" style="11" customWidth="1"/>
    <col min="33" max="35" width="13" style="11" customWidth="1"/>
    <col min="36" max="36" width="2.33203125" style="11" customWidth="1"/>
    <col min="37" max="37" width="21.33203125" style="11" customWidth="1"/>
    <col min="38" max="38" width="16" style="11" customWidth="1"/>
    <col min="39" max="39" width="16.44140625" style="11" customWidth="1"/>
    <col min="40" max="42" width="13" style="11" customWidth="1"/>
    <col min="43" max="16384" width="9.33203125" style="11"/>
  </cols>
  <sheetData>
    <row r="1" spans="2:42" ht="17.399999999999999" x14ac:dyDescent="0.3">
      <c r="B1" s="10" t="s">
        <v>2025</v>
      </c>
      <c r="D1" s="12"/>
      <c r="E1" s="13"/>
      <c r="I1" s="10" t="s">
        <v>2026</v>
      </c>
      <c r="P1" s="10" t="s">
        <v>2027</v>
      </c>
      <c r="W1" s="10" t="s">
        <v>2028</v>
      </c>
      <c r="AD1" s="10" t="s">
        <v>2029</v>
      </c>
      <c r="AK1" s="10" t="s">
        <v>2030</v>
      </c>
    </row>
    <row r="2" spans="2:42" ht="15" x14ac:dyDescent="0.25">
      <c r="B2" s="14" t="s">
        <v>403</v>
      </c>
      <c r="C2" s="15"/>
      <c r="D2" s="16" t="s">
        <v>2031</v>
      </c>
      <c r="E2" s="17"/>
      <c r="G2" s="18"/>
      <c r="I2" s="14" t="s">
        <v>403</v>
      </c>
      <c r="J2" s="15"/>
      <c r="K2" s="16" t="s">
        <v>2031</v>
      </c>
      <c r="L2" s="17"/>
      <c r="M2" s="18"/>
      <c r="N2" s="18"/>
      <c r="P2" s="14" t="s">
        <v>403</v>
      </c>
      <c r="Q2" s="15"/>
      <c r="R2" s="16" t="s">
        <v>2031</v>
      </c>
      <c r="S2" s="17"/>
      <c r="T2" s="18"/>
      <c r="U2" s="18"/>
      <c r="W2" s="14" t="s">
        <v>403</v>
      </c>
      <c r="X2" s="15"/>
      <c r="Y2" s="16" t="s">
        <v>2031</v>
      </c>
      <c r="Z2" s="17"/>
      <c r="AA2" s="18"/>
      <c r="AB2" s="18"/>
      <c r="AD2" s="14" t="s">
        <v>403</v>
      </c>
      <c r="AE2" s="15"/>
      <c r="AF2" s="16" t="s">
        <v>2031</v>
      </c>
      <c r="AG2" s="17"/>
      <c r="AH2" s="18"/>
      <c r="AI2" s="18"/>
      <c r="AK2" s="14" t="s">
        <v>403</v>
      </c>
      <c r="AL2" s="15"/>
      <c r="AM2" s="16" t="s">
        <v>2031</v>
      </c>
      <c r="AN2" s="17"/>
      <c r="AO2" s="18"/>
      <c r="AP2" s="18"/>
    </row>
    <row r="3" spans="2:42" ht="15" x14ac:dyDescent="0.25">
      <c r="B3" s="19" t="s">
        <v>2032</v>
      </c>
      <c r="C3" s="17"/>
      <c r="D3" s="16" t="s">
        <v>2033</v>
      </c>
      <c r="E3" s="17"/>
      <c r="G3" s="20"/>
      <c r="I3" s="19" t="s">
        <v>2032</v>
      </c>
      <c r="J3" s="17"/>
      <c r="K3" s="16" t="s">
        <v>2033</v>
      </c>
      <c r="L3" s="17"/>
      <c r="M3" s="20"/>
      <c r="N3" s="20"/>
      <c r="P3" s="19" t="s">
        <v>2032</v>
      </c>
      <c r="Q3" s="17"/>
      <c r="R3" s="16" t="s">
        <v>2033</v>
      </c>
      <c r="S3" s="17"/>
      <c r="T3" s="20"/>
      <c r="U3" s="20"/>
      <c r="W3" s="19" t="s">
        <v>2032</v>
      </c>
      <c r="X3" s="17"/>
      <c r="Y3" s="16" t="s">
        <v>2033</v>
      </c>
      <c r="Z3" s="17"/>
      <c r="AA3" s="20"/>
      <c r="AB3" s="20"/>
      <c r="AD3" s="19" t="s">
        <v>2032</v>
      </c>
      <c r="AE3" s="17"/>
      <c r="AF3" s="16" t="s">
        <v>2033</v>
      </c>
      <c r="AG3" s="17"/>
      <c r="AH3" s="20"/>
      <c r="AI3" s="20"/>
      <c r="AK3" s="19" t="s">
        <v>2032</v>
      </c>
      <c r="AL3" s="17"/>
      <c r="AM3" s="16" t="s">
        <v>2033</v>
      </c>
      <c r="AN3" s="17"/>
      <c r="AO3" s="20"/>
      <c r="AP3" s="20"/>
    </row>
    <row r="4" spans="2:42" ht="15" x14ac:dyDescent="0.25">
      <c r="B4" s="14" t="s">
        <v>2034</v>
      </c>
      <c r="C4" s="17"/>
      <c r="D4" s="16" t="s">
        <v>2035</v>
      </c>
      <c r="E4" s="17"/>
      <c r="G4" s="18"/>
      <c r="I4" s="14" t="s">
        <v>2034</v>
      </c>
      <c r="J4" s="17"/>
      <c r="K4" s="16" t="s">
        <v>2035</v>
      </c>
      <c r="L4" s="17"/>
      <c r="M4" s="18"/>
      <c r="N4" s="18"/>
      <c r="P4" s="14" t="s">
        <v>2034</v>
      </c>
      <c r="Q4" s="17"/>
      <c r="R4" s="16" t="s">
        <v>2036</v>
      </c>
      <c r="S4" s="17"/>
      <c r="T4" s="18"/>
      <c r="U4" s="18"/>
      <c r="W4" s="14" t="s">
        <v>2034</v>
      </c>
      <c r="X4" s="17"/>
      <c r="Y4" s="16" t="s">
        <v>2036</v>
      </c>
      <c r="Z4" s="17"/>
      <c r="AA4" s="18"/>
      <c r="AB4" s="18"/>
      <c r="AD4" s="14" t="s">
        <v>2034</v>
      </c>
      <c r="AE4" s="17"/>
      <c r="AF4" s="16" t="s">
        <v>2036</v>
      </c>
      <c r="AG4" s="17"/>
      <c r="AH4" s="18"/>
      <c r="AI4" s="18"/>
      <c r="AK4" s="14" t="s">
        <v>2034</v>
      </c>
      <c r="AL4" s="17"/>
      <c r="AM4" s="16" t="s">
        <v>2035</v>
      </c>
      <c r="AN4" s="17"/>
      <c r="AO4" s="18"/>
      <c r="AP4" s="18"/>
    </row>
    <row r="5" spans="2:42" ht="15" x14ac:dyDescent="0.25">
      <c r="B5" s="14" t="s">
        <v>2037</v>
      </c>
      <c r="C5" s="17"/>
      <c r="D5" s="16" t="s">
        <v>2038</v>
      </c>
      <c r="E5" s="17"/>
      <c r="F5" s="21" t="s">
        <v>2039</v>
      </c>
      <c r="G5" s="21"/>
      <c r="I5" s="14" t="s">
        <v>2037</v>
      </c>
      <c r="J5" s="17"/>
      <c r="K5" s="16" t="s">
        <v>2038</v>
      </c>
      <c r="L5" s="17"/>
      <c r="M5" s="21" t="s">
        <v>2039</v>
      </c>
      <c r="N5" s="18"/>
      <c r="P5" s="14" t="s">
        <v>2037</v>
      </c>
      <c r="Q5" s="17"/>
      <c r="R5" s="16" t="s">
        <v>2038</v>
      </c>
      <c r="S5" s="17"/>
      <c r="T5" s="21" t="s">
        <v>2039</v>
      </c>
      <c r="U5" s="21"/>
      <c r="W5" s="14" t="s">
        <v>2037</v>
      </c>
      <c r="X5" s="17"/>
      <c r="Y5" s="16" t="s">
        <v>2038</v>
      </c>
      <c r="Z5" s="17"/>
      <c r="AA5" s="21" t="s">
        <v>2039</v>
      </c>
      <c r="AB5" s="21"/>
      <c r="AD5" s="14" t="s">
        <v>2037</v>
      </c>
      <c r="AE5" s="17"/>
      <c r="AF5" s="16" t="s">
        <v>2038</v>
      </c>
      <c r="AG5" s="17"/>
      <c r="AH5" s="21" t="s">
        <v>2039</v>
      </c>
      <c r="AI5" s="21"/>
      <c r="AK5" s="14" t="s">
        <v>2037</v>
      </c>
      <c r="AL5" s="17"/>
      <c r="AM5" s="16" t="s">
        <v>2038</v>
      </c>
      <c r="AN5" s="17"/>
      <c r="AO5" s="21" t="s">
        <v>2039</v>
      </c>
      <c r="AP5" s="21"/>
    </row>
    <row r="6" spans="2:42" ht="15" x14ac:dyDescent="0.25">
      <c r="B6" s="14" t="s">
        <v>2040</v>
      </c>
      <c r="C6" s="17"/>
      <c r="D6" s="16" t="s">
        <v>2041</v>
      </c>
      <c r="E6" s="22"/>
      <c r="F6" s="23" t="e">
        <f>E6/C2</f>
        <v>#DIV/0!</v>
      </c>
      <c r="G6" s="24"/>
      <c r="I6" s="14" t="s">
        <v>2040</v>
      </c>
      <c r="J6" s="17"/>
      <c r="K6" s="16" t="s">
        <v>2041</v>
      </c>
      <c r="L6" s="22"/>
      <c r="M6" s="23" t="e">
        <f>L6/J2</f>
        <v>#DIV/0!</v>
      </c>
      <c r="N6" s="24"/>
      <c r="P6" s="14" t="s">
        <v>2040</v>
      </c>
      <c r="Q6" s="17"/>
      <c r="R6" s="16" t="s">
        <v>2041</v>
      </c>
      <c r="S6" s="22"/>
      <c r="T6" s="23" t="e">
        <f>S6/Q2</f>
        <v>#DIV/0!</v>
      </c>
      <c r="U6" s="24"/>
      <c r="W6" s="14" t="s">
        <v>2040</v>
      </c>
      <c r="X6" s="17"/>
      <c r="Y6" s="16" t="s">
        <v>2041</v>
      </c>
      <c r="Z6" s="22"/>
      <c r="AA6" s="23" t="e">
        <f>Z6/X2</f>
        <v>#DIV/0!</v>
      </c>
      <c r="AB6" s="24"/>
      <c r="AD6" s="14" t="s">
        <v>2040</v>
      </c>
      <c r="AE6" s="17"/>
      <c r="AF6" s="16" t="s">
        <v>2041</v>
      </c>
      <c r="AG6" s="22"/>
      <c r="AH6" s="23" t="e">
        <f>AG6/AE2</f>
        <v>#DIV/0!</v>
      </c>
      <c r="AI6" s="24"/>
      <c r="AK6" s="14" t="s">
        <v>2040</v>
      </c>
      <c r="AL6" s="17"/>
      <c r="AM6" s="16" t="s">
        <v>2041</v>
      </c>
      <c r="AN6" s="22"/>
      <c r="AO6" s="23" t="e">
        <f>AN6/AL2</f>
        <v>#DIV/0!</v>
      </c>
      <c r="AP6" s="24"/>
    </row>
    <row r="7" spans="2:42" ht="15" x14ac:dyDescent="0.25">
      <c r="B7" s="14" t="s">
        <v>2042</v>
      </c>
      <c r="C7" s="17"/>
      <c r="D7" s="16" t="s">
        <v>2043</v>
      </c>
      <c r="E7" s="22"/>
      <c r="F7" s="23" t="e">
        <f>E7/C2</f>
        <v>#DIV/0!</v>
      </c>
      <c r="G7" s="24"/>
      <c r="I7" s="14" t="s">
        <v>2042</v>
      </c>
      <c r="J7" s="17"/>
      <c r="K7" s="16" t="s">
        <v>2043</v>
      </c>
      <c r="L7" s="22"/>
      <c r="M7" s="23" t="e">
        <f>L7/J2</f>
        <v>#DIV/0!</v>
      </c>
      <c r="N7" s="24"/>
      <c r="P7" s="14" t="s">
        <v>2042</v>
      </c>
      <c r="Q7" s="17"/>
      <c r="R7" s="16" t="s">
        <v>2043</v>
      </c>
      <c r="S7" s="22"/>
      <c r="T7" s="23" t="e">
        <f>S7/Q2</f>
        <v>#DIV/0!</v>
      </c>
      <c r="U7" s="24"/>
      <c r="W7" s="14" t="s">
        <v>2042</v>
      </c>
      <c r="X7" s="17"/>
      <c r="Y7" s="16" t="s">
        <v>2043</v>
      </c>
      <c r="Z7" s="22"/>
      <c r="AA7" s="23" t="e">
        <f>Z7/X2</f>
        <v>#DIV/0!</v>
      </c>
      <c r="AB7" s="24"/>
      <c r="AD7" s="14" t="s">
        <v>2042</v>
      </c>
      <c r="AE7" s="17"/>
      <c r="AF7" s="16" t="s">
        <v>2043</v>
      </c>
      <c r="AG7" s="22"/>
      <c r="AH7" s="23" t="e">
        <f>AG7/AE2</f>
        <v>#DIV/0!</v>
      </c>
      <c r="AI7" s="24"/>
      <c r="AK7" s="14" t="s">
        <v>2042</v>
      </c>
      <c r="AL7" s="17"/>
      <c r="AM7" s="16" t="s">
        <v>2043</v>
      </c>
      <c r="AN7" s="22"/>
      <c r="AO7" s="23" t="e">
        <f>AN7/AL2</f>
        <v>#DIV/0!</v>
      </c>
      <c r="AP7" s="24"/>
    </row>
    <row r="8" spans="2:42" ht="15" x14ac:dyDescent="0.25">
      <c r="B8" s="14" t="s">
        <v>2044</v>
      </c>
      <c r="C8" s="17"/>
      <c r="D8" s="16" t="s">
        <v>173</v>
      </c>
      <c r="E8" s="25">
        <f>SUM(E6:E7)</f>
        <v>0</v>
      </c>
      <c r="F8" s="26" t="e">
        <f>SUM(F6:F7)</f>
        <v>#DIV/0!</v>
      </c>
      <c r="G8" s="24"/>
      <c r="I8" s="14" t="s">
        <v>2044</v>
      </c>
      <c r="J8" s="17"/>
      <c r="K8" s="16" t="s">
        <v>173</v>
      </c>
      <c r="L8" s="25">
        <f>SUM(L6:L7)</f>
        <v>0</v>
      </c>
      <c r="M8" s="26" t="e">
        <f>SUM(M6:M7)</f>
        <v>#DIV/0!</v>
      </c>
      <c r="N8" s="24"/>
      <c r="P8" s="14" t="s">
        <v>2044</v>
      </c>
      <c r="Q8" s="17"/>
      <c r="R8" s="16" t="s">
        <v>173</v>
      </c>
      <c r="S8" s="25">
        <f>SUM(S6:S7)</f>
        <v>0</v>
      </c>
      <c r="T8" s="26" t="e">
        <f>SUM(T6:T7)</f>
        <v>#DIV/0!</v>
      </c>
      <c r="U8" s="24"/>
      <c r="W8" s="14" t="s">
        <v>2044</v>
      </c>
      <c r="X8" s="17"/>
      <c r="Y8" s="16" t="s">
        <v>173</v>
      </c>
      <c r="Z8" s="25">
        <f>SUM(Z6:Z7)</f>
        <v>0</v>
      </c>
      <c r="AA8" s="26" t="e">
        <f>SUM(AA6:AA7)</f>
        <v>#DIV/0!</v>
      </c>
      <c r="AB8" s="24"/>
      <c r="AD8" s="14" t="s">
        <v>2044</v>
      </c>
      <c r="AE8" s="17"/>
      <c r="AF8" s="16" t="s">
        <v>173</v>
      </c>
      <c r="AG8" s="25">
        <f>SUM(AG6:AG7)</f>
        <v>0</v>
      </c>
      <c r="AH8" s="26" t="e">
        <f>SUM(AH6:AH7)</f>
        <v>#DIV/0!</v>
      </c>
      <c r="AI8" s="24"/>
      <c r="AK8" s="14" t="s">
        <v>2044</v>
      </c>
      <c r="AL8" s="17"/>
      <c r="AM8" s="16" t="s">
        <v>173</v>
      </c>
      <c r="AN8" s="25">
        <f>SUM(AN6:AN7)</f>
        <v>0</v>
      </c>
      <c r="AO8" s="26" t="e">
        <f>SUM(AO6:AO7)</f>
        <v>#DIV/0!</v>
      </c>
      <c r="AP8" s="24"/>
    </row>
    <row r="9" spans="2:42" ht="15" x14ac:dyDescent="0.25">
      <c r="B9" s="14" t="s">
        <v>2045</v>
      </c>
      <c r="C9" s="17"/>
      <c r="D9" s="16" t="s">
        <v>2046</v>
      </c>
      <c r="E9" s="17"/>
      <c r="G9" s="24"/>
      <c r="I9" s="14" t="s">
        <v>2045</v>
      </c>
      <c r="J9" s="17"/>
      <c r="K9" s="16" t="s">
        <v>2046</v>
      </c>
      <c r="L9" s="17"/>
      <c r="M9" s="24"/>
      <c r="N9" s="24"/>
      <c r="P9" s="14" t="s">
        <v>2045</v>
      </c>
      <c r="Q9" s="17"/>
      <c r="R9" s="16" t="s">
        <v>2046</v>
      </c>
      <c r="S9" s="17"/>
      <c r="T9" s="24"/>
      <c r="U9" s="24"/>
      <c r="W9" s="14" t="s">
        <v>2045</v>
      </c>
      <c r="X9" s="17"/>
      <c r="Y9" s="16" t="s">
        <v>2046</v>
      </c>
      <c r="Z9" s="17"/>
      <c r="AA9" s="24"/>
      <c r="AB9" s="24"/>
      <c r="AD9" s="14" t="s">
        <v>2045</v>
      </c>
      <c r="AE9" s="17"/>
      <c r="AF9" s="16" t="s">
        <v>2046</v>
      </c>
      <c r="AG9" s="17"/>
      <c r="AH9" s="24"/>
      <c r="AI9" s="24"/>
      <c r="AK9" s="14" t="s">
        <v>2045</v>
      </c>
      <c r="AL9" s="17"/>
      <c r="AM9" s="16" t="s">
        <v>2046</v>
      </c>
      <c r="AN9" s="17"/>
      <c r="AO9" s="24"/>
      <c r="AP9" s="24"/>
    </row>
    <row r="10" spans="2:42" ht="15" x14ac:dyDescent="0.25">
      <c r="B10" s="14" t="s">
        <v>2047</v>
      </c>
      <c r="C10" s="17"/>
      <c r="D10" s="16" t="s">
        <v>2048</v>
      </c>
      <c r="E10" s="17"/>
      <c r="G10" s="27"/>
      <c r="I10" s="14" t="s">
        <v>2047</v>
      </c>
      <c r="J10" s="17"/>
      <c r="K10" s="16" t="s">
        <v>2048</v>
      </c>
      <c r="L10" s="17"/>
      <c r="M10" s="27"/>
      <c r="N10" s="27"/>
      <c r="P10" s="14" t="s">
        <v>2047</v>
      </c>
      <c r="Q10" s="17"/>
      <c r="R10" s="16" t="s">
        <v>2048</v>
      </c>
      <c r="S10" s="17"/>
      <c r="T10" s="27"/>
      <c r="U10" s="27"/>
      <c r="W10" s="14" t="s">
        <v>2047</v>
      </c>
      <c r="X10" s="17"/>
      <c r="Y10" s="16" t="s">
        <v>2048</v>
      </c>
      <c r="Z10" s="17"/>
      <c r="AA10" s="27"/>
      <c r="AB10" s="27"/>
      <c r="AD10" s="14" t="s">
        <v>2047</v>
      </c>
      <c r="AE10" s="17"/>
      <c r="AF10" s="16" t="s">
        <v>2048</v>
      </c>
      <c r="AG10" s="17"/>
      <c r="AH10" s="27"/>
      <c r="AI10" s="27"/>
      <c r="AK10" s="14" t="s">
        <v>2047</v>
      </c>
      <c r="AL10" s="17"/>
      <c r="AM10" s="16" t="s">
        <v>2048</v>
      </c>
      <c r="AN10" s="17"/>
      <c r="AO10" s="27"/>
      <c r="AP10" s="27"/>
    </row>
    <row r="11" spans="2:42" ht="15" x14ac:dyDescent="0.25">
      <c r="B11" s="14" t="s">
        <v>2049</v>
      </c>
      <c r="C11" s="17"/>
      <c r="D11" s="16" t="s">
        <v>2050</v>
      </c>
      <c r="E11" s="17"/>
      <c r="G11" s="28"/>
      <c r="I11" s="14" t="s">
        <v>2049</v>
      </c>
      <c r="J11" s="17"/>
      <c r="K11" s="16" t="s">
        <v>2050</v>
      </c>
      <c r="L11" s="17"/>
      <c r="M11" s="28"/>
      <c r="N11" s="28"/>
      <c r="P11" s="14" t="s">
        <v>2049</v>
      </c>
      <c r="Q11" s="17"/>
      <c r="R11" s="16" t="s">
        <v>2050</v>
      </c>
      <c r="S11" s="17"/>
      <c r="T11" s="28"/>
      <c r="U11" s="28"/>
      <c r="W11" s="14" t="s">
        <v>2049</v>
      </c>
      <c r="X11" s="17"/>
      <c r="Y11" s="16" t="s">
        <v>2050</v>
      </c>
      <c r="Z11" s="17"/>
      <c r="AA11" s="28"/>
      <c r="AB11" s="28"/>
      <c r="AD11" s="14" t="s">
        <v>2049</v>
      </c>
      <c r="AE11" s="17"/>
      <c r="AF11" s="16" t="s">
        <v>2050</v>
      </c>
      <c r="AG11" s="17"/>
      <c r="AH11" s="28"/>
      <c r="AI11" s="28"/>
      <c r="AK11" s="14" t="s">
        <v>2049</v>
      </c>
      <c r="AL11" s="17"/>
      <c r="AM11" s="16" t="s">
        <v>2050</v>
      </c>
      <c r="AN11" s="17"/>
      <c r="AO11" s="28"/>
      <c r="AP11" s="28"/>
    </row>
    <row r="12" spans="2:42" ht="15" x14ac:dyDescent="0.25">
      <c r="B12" s="14" t="s">
        <v>2051</v>
      </c>
      <c r="C12" s="17">
        <v>0</v>
      </c>
      <c r="D12" s="16" t="s">
        <v>2052</v>
      </c>
      <c r="E12" s="29">
        <f>IFERROR(C2/E11,0)</f>
        <v>0</v>
      </c>
      <c r="G12" s="28"/>
      <c r="I12" s="14" t="s">
        <v>2051</v>
      </c>
      <c r="J12" s="17"/>
      <c r="K12" s="16" t="s">
        <v>2052</v>
      </c>
      <c r="L12" s="29">
        <f>IFERROR(J2/L11,0)</f>
        <v>0</v>
      </c>
      <c r="M12" s="28"/>
      <c r="N12" s="28"/>
      <c r="P12" s="14" t="s">
        <v>2051</v>
      </c>
      <c r="Q12" s="17"/>
      <c r="R12" s="16" t="s">
        <v>2052</v>
      </c>
      <c r="S12" s="29">
        <f>IFERROR(Q2/S11,0)</f>
        <v>0</v>
      </c>
      <c r="T12" s="28"/>
      <c r="U12" s="28"/>
      <c r="W12" s="14" t="s">
        <v>2051</v>
      </c>
      <c r="X12" s="17"/>
      <c r="Y12" s="16" t="s">
        <v>2052</v>
      </c>
      <c r="Z12" s="29">
        <f>IFERROR(X2/Z11,0)</f>
        <v>0</v>
      </c>
      <c r="AA12" s="28"/>
      <c r="AB12" s="28"/>
      <c r="AD12" s="14" t="s">
        <v>2051</v>
      </c>
      <c r="AE12" s="17"/>
      <c r="AF12" s="16" t="s">
        <v>2052</v>
      </c>
      <c r="AG12" s="29">
        <f>IFERROR(AE2/AG11,0)</f>
        <v>0</v>
      </c>
      <c r="AH12" s="28"/>
      <c r="AI12" s="28"/>
      <c r="AK12" s="14" t="s">
        <v>2051</v>
      </c>
      <c r="AL12" s="17"/>
      <c r="AM12" s="16" t="s">
        <v>2052</v>
      </c>
      <c r="AN12" s="29">
        <f>IFERROR(AL2/AN11,0)</f>
        <v>0</v>
      </c>
      <c r="AO12" s="28"/>
      <c r="AP12" s="28"/>
    </row>
    <row r="13" spans="2:42" x14ac:dyDescent="0.25">
      <c r="B13" s="30"/>
      <c r="F13" s="28"/>
      <c r="G13" s="28"/>
      <c r="I13" s="30"/>
      <c r="M13" s="28"/>
      <c r="N13" s="28"/>
      <c r="P13" s="30"/>
      <c r="T13" s="28"/>
      <c r="U13" s="28"/>
      <c r="W13" s="28"/>
      <c r="X13" s="28"/>
      <c r="Y13" s="28"/>
      <c r="Z13" s="28"/>
      <c r="AA13" s="28"/>
      <c r="AB13" s="28"/>
      <c r="AD13" s="28"/>
      <c r="AE13" s="28"/>
      <c r="AF13" s="28"/>
      <c r="AG13" s="28"/>
      <c r="AH13" s="28"/>
      <c r="AI13" s="28"/>
      <c r="AK13" s="30"/>
      <c r="AO13" s="28"/>
      <c r="AP13" s="28"/>
    </row>
    <row r="14" spans="2:42" ht="12.75" customHeight="1" x14ac:dyDescent="0.25">
      <c r="B14" s="31" t="s">
        <v>396</v>
      </c>
      <c r="C14" s="31"/>
      <c r="D14" s="32"/>
      <c r="E14" s="32"/>
      <c r="F14" s="32"/>
      <c r="G14" s="32"/>
      <c r="I14" s="31" t="s">
        <v>396</v>
      </c>
      <c r="J14" s="31"/>
      <c r="K14" s="32"/>
      <c r="L14" s="32"/>
      <c r="M14" s="32"/>
      <c r="N14" s="32"/>
      <c r="O14" s="32"/>
      <c r="P14" s="31" t="s">
        <v>396</v>
      </c>
      <c r="Q14" s="31"/>
      <c r="R14" s="32"/>
      <c r="S14" s="32"/>
      <c r="T14" s="32"/>
      <c r="U14" s="32"/>
      <c r="W14" s="31" t="s">
        <v>396</v>
      </c>
      <c r="X14" s="31"/>
      <c r="Y14" s="32"/>
      <c r="Z14" s="32"/>
      <c r="AA14" s="32"/>
      <c r="AB14" s="32"/>
      <c r="AD14" s="31" t="s">
        <v>396</v>
      </c>
      <c r="AE14" s="31"/>
      <c r="AF14" s="32"/>
      <c r="AG14" s="32"/>
      <c r="AH14" s="32"/>
      <c r="AI14" s="32"/>
      <c r="AK14" s="31" t="s">
        <v>396</v>
      </c>
      <c r="AL14" s="31"/>
      <c r="AM14" s="32"/>
      <c r="AN14" s="32"/>
      <c r="AO14" s="32"/>
      <c r="AP14" s="32"/>
    </row>
    <row r="15" spans="2:42" ht="12.75" customHeight="1" x14ac:dyDescent="0.25">
      <c r="B15" s="33" t="s">
        <v>508</v>
      </c>
      <c r="C15" s="34" t="s">
        <v>403</v>
      </c>
      <c r="D15" s="34" t="s">
        <v>408</v>
      </c>
      <c r="E15" s="34" t="s">
        <v>1816</v>
      </c>
      <c r="F15" s="35" t="s">
        <v>2015</v>
      </c>
      <c r="G15" s="35" t="s">
        <v>2053</v>
      </c>
      <c r="I15" s="33" t="s">
        <v>508</v>
      </c>
      <c r="J15" s="34" t="s">
        <v>403</v>
      </c>
      <c r="K15" s="34" t="s">
        <v>408</v>
      </c>
      <c r="L15" s="34" t="s">
        <v>1816</v>
      </c>
      <c r="M15" s="35" t="s">
        <v>2015</v>
      </c>
      <c r="N15" s="35" t="s">
        <v>2053</v>
      </c>
      <c r="O15" s="36"/>
      <c r="P15" s="33" t="s">
        <v>508</v>
      </c>
      <c r="Q15" s="34" t="s">
        <v>403</v>
      </c>
      <c r="R15" s="34" t="s">
        <v>408</v>
      </c>
      <c r="S15" s="34" t="s">
        <v>1816</v>
      </c>
      <c r="T15" s="35" t="s">
        <v>2015</v>
      </c>
      <c r="U15" s="35" t="s">
        <v>2053</v>
      </c>
      <c r="W15" s="33" t="s">
        <v>508</v>
      </c>
      <c r="X15" s="34" t="s">
        <v>403</v>
      </c>
      <c r="Y15" s="34" t="s">
        <v>408</v>
      </c>
      <c r="Z15" s="34" t="s">
        <v>1816</v>
      </c>
      <c r="AA15" s="35" t="s">
        <v>2015</v>
      </c>
      <c r="AB15" s="35" t="s">
        <v>2053</v>
      </c>
      <c r="AD15" s="33" t="s">
        <v>508</v>
      </c>
      <c r="AE15" s="34" t="s">
        <v>403</v>
      </c>
      <c r="AF15" s="34" t="s">
        <v>408</v>
      </c>
      <c r="AG15" s="34" t="s">
        <v>1816</v>
      </c>
      <c r="AH15" s="35" t="s">
        <v>2015</v>
      </c>
      <c r="AI15" s="35" t="s">
        <v>2053</v>
      </c>
      <c r="AK15" s="33" t="s">
        <v>508</v>
      </c>
      <c r="AL15" s="34" t="s">
        <v>403</v>
      </c>
      <c r="AM15" s="34" t="s">
        <v>408</v>
      </c>
      <c r="AN15" s="34" t="s">
        <v>1816</v>
      </c>
      <c r="AO15" s="35" t="s">
        <v>2015</v>
      </c>
      <c r="AP15" s="35" t="s">
        <v>2053</v>
      </c>
    </row>
    <row r="16" spans="2:42" ht="12.75" customHeight="1" x14ac:dyDescent="0.25">
      <c r="B16" s="37" t="s">
        <v>2054</v>
      </c>
      <c r="C16" s="38"/>
      <c r="D16" s="39"/>
      <c r="E16" s="40"/>
      <c r="F16" s="294">
        <f t="shared" ref="F16:F29" si="0">IFERROR(E16/D16,0)</f>
        <v>0</v>
      </c>
      <c r="G16" s="295" t="e">
        <f>C16/$C$2</f>
        <v>#DIV/0!</v>
      </c>
      <c r="I16" s="37"/>
      <c r="J16" s="38"/>
      <c r="K16" s="39"/>
      <c r="L16" s="40"/>
      <c r="M16" s="294">
        <f>IFERROR(L16/K16,0)</f>
        <v>0</v>
      </c>
      <c r="N16" s="295" t="e">
        <f>J16/J$2</f>
        <v>#DIV/0!</v>
      </c>
      <c r="O16" s="36"/>
      <c r="P16" s="37"/>
      <c r="Q16" s="38"/>
      <c r="R16" s="39"/>
      <c r="S16" s="40"/>
      <c r="T16" s="294">
        <f>IFERROR(S16/R16,0)</f>
        <v>0</v>
      </c>
      <c r="U16" s="295" t="e">
        <f>Q16/Q$2</f>
        <v>#DIV/0!</v>
      </c>
      <c r="W16" s="37"/>
      <c r="X16" s="38"/>
      <c r="Y16" s="39"/>
      <c r="Z16" s="40"/>
      <c r="AA16" s="294">
        <f>IFERROR(Z16/Y16,0)</f>
        <v>0</v>
      </c>
      <c r="AB16" s="295" t="e">
        <f t="shared" ref="AB16:AB26" si="1">X16/X$2</f>
        <v>#DIV/0!</v>
      </c>
      <c r="AD16" s="37"/>
      <c r="AE16" s="38"/>
      <c r="AF16" s="39"/>
      <c r="AG16" s="40"/>
      <c r="AH16" s="294">
        <f>IFERROR(AG16/AF16,0)</f>
        <v>0</v>
      </c>
      <c r="AI16" s="295" t="e">
        <f>AE16/AE$2</f>
        <v>#DIV/0!</v>
      </c>
      <c r="AK16" s="37"/>
      <c r="AL16" s="38"/>
      <c r="AM16" s="39"/>
      <c r="AN16" s="40"/>
      <c r="AO16" s="294">
        <f>IFERROR(AN16/AM16,0)</f>
        <v>0</v>
      </c>
      <c r="AP16" s="295" t="e">
        <f t="shared" ref="AP16:AP27" si="2">AL16/AL$2</f>
        <v>#DIV/0!</v>
      </c>
    </row>
    <row r="17" spans="1:42" ht="12.75" customHeight="1" x14ac:dyDescent="0.25">
      <c r="B17" s="37" t="s">
        <v>2054</v>
      </c>
      <c r="C17" s="38"/>
      <c r="D17" s="39"/>
      <c r="E17" s="40"/>
      <c r="F17" s="294">
        <f t="shared" si="0"/>
        <v>0</v>
      </c>
      <c r="G17" s="295" t="e">
        <f t="shared" ref="G17:G27" si="3">C17/$C$2</f>
        <v>#DIV/0!</v>
      </c>
      <c r="I17" s="37"/>
      <c r="J17" s="38"/>
      <c r="K17" s="39"/>
      <c r="L17" s="40"/>
      <c r="M17" s="294">
        <f t="shared" ref="M17:M27" si="4">IFERROR(L17/K17,0)</f>
        <v>0</v>
      </c>
      <c r="N17" s="295" t="e">
        <f t="shared" ref="N17:N27" si="5">J17/J$2</f>
        <v>#DIV/0!</v>
      </c>
      <c r="O17" s="36"/>
      <c r="P17" s="37"/>
      <c r="Q17" s="38"/>
      <c r="R17" s="39"/>
      <c r="S17" s="40"/>
      <c r="T17" s="294">
        <f t="shared" ref="T17:T27" si="6">IFERROR(S17/R17,0)</f>
        <v>0</v>
      </c>
      <c r="U17" s="295" t="e">
        <f t="shared" ref="U17:U27" si="7">Q17/Q$2</f>
        <v>#DIV/0!</v>
      </c>
      <c r="W17" s="37"/>
      <c r="X17" s="38"/>
      <c r="Y17" s="39"/>
      <c r="Z17" s="40"/>
      <c r="AA17" s="294">
        <f t="shared" ref="AA17:AA27" si="8">IFERROR(Z17/Y17,0)</f>
        <v>0</v>
      </c>
      <c r="AB17" s="295" t="e">
        <f t="shared" si="1"/>
        <v>#DIV/0!</v>
      </c>
      <c r="AD17" s="37"/>
      <c r="AE17" s="38"/>
      <c r="AF17" s="39"/>
      <c r="AG17" s="40"/>
      <c r="AH17" s="294">
        <f t="shared" ref="AH17:AH27" si="9">IFERROR(AG17/AF17,0)</f>
        <v>0</v>
      </c>
      <c r="AI17" s="295" t="e">
        <f t="shared" ref="AI17:AI27" si="10">AE17/AE$2</f>
        <v>#DIV/0!</v>
      </c>
      <c r="AK17" s="37"/>
      <c r="AL17" s="38"/>
      <c r="AM17" s="39"/>
      <c r="AN17" s="40"/>
      <c r="AO17" s="294">
        <f t="shared" ref="AO17:AO27" si="11">IFERROR(AN17/AM17,0)</f>
        <v>0</v>
      </c>
      <c r="AP17" s="295" t="e">
        <f t="shared" si="2"/>
        <v>#DIV/0!</v>
      </c>
    </row>
    <row r="18" spans="1:42" ht="12.75" customHeight="1" x14ac:dyDescent="0.25">
      <c r="B18" s="37" t="s">
        <v>2054</v>
      </c>
      <c r="C18" s="38"/>
      <c r="D18" s="39"/>
      <c r="E18" s="40"/>
      <c r="F18" s="294">
        <f t="shared" si="0"/>
        <v>0</v>
      </c>
      <c r="G18" s="295" t="e">
        <f t="shared" si="3"/>
        <v>#DIV/0!</v>
      </c>
      <c r="I18" s="37"/>
      <c r="J18" s="38"/>
      <c r="K18" s="39"/>
      <c r="L18" s="40"/>
      <c r="M18" s="294">
        <f t="shared" si="4"/>
        <v>0</v>
      </c>
      <c r="N18" s="295" t="e">
        <f t="shared" si="5"/>
        <v>#DIV/0!</v>
      </c>
      <c r="O18" s="36"/>
      <c r="P18" s="37"/>
      <c r="Q18" s="38"/>
      <c r="R18" s="39"/>
      <c r="S18" s="40"/>
      <c r="T18" s="294">
        <f t="shared" si="6"/>
        <v>0</v>
      </c>
      <c r="U18" s="295" t="e">
        <f t="shared" si="7"/>
        <v>#DIV/0!</v>
      </c>
      <c r="W18" s="37"/>
      <c r="X18" s="38"/>
      <c r="Y18" s="39"/>
      <c r="Z18" s="40"/>
      <c r="AA18" s="294">
        <f t="shared" si="8"/>
        <v>0</v>
      </c>
      <c r="AB18" s="295" t="e">
        <f t="shared" si="1"/>
        <v>#DIV/0!</v>
      </c>
      <c r="AD18" s="37"/>
      <c r="AE18" s="38"/>
      <c r="AF18" s="39"/>
      <c r="AG18" s="40"/>
      <c r="AH18" s="294">
        <f t="shared" si="9"/>
        <v>0</v>
      </c>
      <c r="AI18" s="295" t="e">
        <f t="shared" si="10"/>
        <v>#DIV/0!</v>
      </c>
      <c r="AK18" s="37"/>
      <c r="AL18" s="38"/>
      <c r="AM18" s="39"/>
      <c r="AN18" s="40"/>
      <c r="AO18" s="294">
        <f t="shared" si="11"/>
        <v>0</v>
      </c>
      <c r="AP18" s="295" t="e">
        <f t="shared" si="2"/>
        <v>#DIV/0!</v>
      </c>
    </row>
    <row r="19" spans="1:42" ht="12.75" customHeight="1" x14ac:dyDescent="0.25">
      <c r="B19" s="37" t="s">
        <v>2054</v>
      </c>
      <c r="C19" s="38"/>
      <c r="D19" s="39"/>
      <c r="E19" s="40"/>
      <c r="F19" s="294">
        <f t="shared" si="0"/>
        <v>0</v>
      </c>
      <c r="G19" s="295" t="e">
        <f t="shared" si="3"/>
        <v>#DIV/0!</v>
      </c>
      <c r="I19" s="37"/>
      <c r="J19" s="38"/>
      <c r="K19" s="39"/>
      <c r="L19" s="40"/>
      <c r="M19" s="294">
        <f t="shared" si="4"/>
        <v>0</v>
      </c>
      <c r="N19" s="295" t="e">
        <f t="shared" si="5"/>
        <v>#DIV/0!</v>
      </c>
      <c r="O19" s="36"/>
      <c r="P19" s="37"/>
      <c r="Q19" s="38"/>
      <c r="R19" s="39"/>
      <c r="S19" s="40"/>
      <c r="T19" s="294">
        <f t="shared" si="6"/>
        <v>0</v>
      </c>
      <c r="U19" s="295" t="e">
        <f t="shared" si="7"/>
        <v>#DIV/0!</v>
      </c>
      <c r="W19" s="37"/>
      <c r="X19" s="38"/>
      <c r="Y19" s="39"/>
      <c r="Z19" s="40"/>
      <c r="AA19" s="294">
        <f t="shared" si="8"/>
        <v>0</v>
      </c>
      <c r="AB19" s="295" t="e">
        <f t="shared" si="1"/>
        <v>#DIV/0!</v>
      </c>
      <c r="AD19" s="37"/>
      <c r="AE19" s="38"/>
      <c r="AF19" s="39"/>
      <c r="AG19" s="40"/>
      <c r="AH19" s="294">
        <f t="shared" si="9"/>
        <v>0</v>
      </c>
      <c r="AI19" s="295" t="e">
        <f t="shared" si="10"/>
        <v>#DIV/0!</v>
      </c>
      <c r="AK19" s="37"/>
      <c r="AL19" s="38"/>
      <c r="AM19" s="39"/>
      <c r="AN19" s="40"/>
      <c r="AO19" s="294">
        <f t="shared" si="11"/>
        <v>0</v>
      </c>
      <c r="AP19" s="295" t="e">
        <f t="shared" si="2"/>
        <v>#DIV/0!</v>
      </c>
    </row>
    <row r="20" spans="1:42" ht="12.75" customHeight="1" x14ac:dyDescent="0.25">
      <c r="B20" s="37" t="s">
        <v>2054</v>
      </c>
      <c r="C20" s="38"/>
      <c r="D20" s="39"/>
      <c r="E20" s="40"/>
      <c r="F20" s="294">
        <f t="shared" si="0"/>
        <v>0</v>
      </c>
      <c r="G20" s="295" t="e">
        <f t="shared" si="3"/>
        <v>#DIV/0!</v>
      </c>
      <c r="I20" s="37"/>
      <c r="J20" s="38"/>
      <c r="K20" s="39"/>
      <c r="L20" s="40"/>
      <c r="M20" s="294">
        <f t="shared" si="4"/>
        <v>0</v>
      </c>
      <c r="N20" s="295" t="e">
        <f t="shared" si="5"/>
        <v>#DIV/0!</v>
      </c>
      <c r="O20" s="36"/>
      <c r="P20" s="37"/>
      <c r="Q20" s="38"/>
      <c r="R20" s="39"/>
      <c r="S20" s="40"/>
      <c r="T20" s="294">
        <f t="shared" si="6"/>
        <v>0</v>
      </c>
      <c r="U20" s="295" t="e">
        <f t="shared" si="7"/>
        <v>#DIV/0!</v>
      </c>
      <c r="W20" s="37"/>
      <c r="X20" s="38"/>
      <c r="Y20" s="39"/>
      <c r="Z20" s="40"/>
      <c r="AA20" s="294">
        <f t="shared" si="8"/>
        <v>0</v>
      </c>
      <c r="AB20" s="295" t="e">
        <f t="shared" si="1"/>
        <v>#DIV/0!</v>
      </c>
      <c r="AD20" s="37"/>
      <c r="AE20" s="38"/>
      <c r="AF20" s="39"/>
      <c r="AG20" s="40"/>
      <c r="AH20" s="294">
        <f t="shared" si="9"/>
        <v>0</v>
      </c>
      <c r="AI20" s="295" t="e">
        <f t="shared" si="10"/>
        <v>#DIV/0!</v>
      </c>
      <c r="AK20" s="37"/>
      <c r="AL20" s="38"/>
      <c r="AM20" s="39"/>
      <c r="AN20" s="40"/>
      <c r="AO20" s="294">
        <f t="shared" si="11"/>
        <v>0</v>
      </c>
      <c r="AP20" s="295" t="e">
        <f t="shared" si="2"/>
        <v>#DIV/0!</v>
      </c>
    </row>
    <row r="21" spans="1:42" ht="12.75" customHeight="1" x14ac:dyDescent="0.25">
      <c r="B21" s="37" t="s">
        <v>2054</v>
      </c>
      <c r="C21" s="38"/>
      <c r="D21" s="39"/>
      <c r="E21" s="40"/>
      <c r="F21" s="294">
        <f t="shared" si="0"/>
        <v>0</v>
      </c>
      <c r="G21" s="295" t="e">
        <f t="shared" si="3"/>
        <v>#DIV/0!</v>
      </c>
      <c r="I21" s="37"/>
      <c r="J21" s="38"/>
      <c r="K21" s="39"/>
      <c r="L21" s="40"/>
      <c r="M21" s="294">
        <f t="shared" si="4"/>
        <v>0</v>
      </c>
      <c r="N21" s="295" t="e">
        <f t="shared" si="5"/>
        <v>#DIV/0!</v>
      </c>
      <c r="O21" s="36"/>
      <c r="P21" s="37"/>
      <c r="Q21" s="38"/>
      <c r="R21" s="39"/>
      <c r="S21" s="40"/>
      <c r="T21" s="294">
        <f t="shared" si="6"/>
        <v>0</v>
      </c>
      <c r="U21" s="295" t="e">
        <f t="shared" si="7"/>
        <v>#DIV/0!</v>
      </c>
      <c r="W21" s="37"/>
      <c r="X21" s="38"/>
      <c r="Y21" s="39"/>
      <c r="Z21" s="40"/>
      <c r="AA21" s="294">
        <f t="shared" si="8"/>
        <v>0</v>
      </c>
      <c r="AB21" s="295" t="e">
        <f t="shared" si="1"/>
        <v>#DIV/0!</v>
      </c>
      <c r="AD21" s="37"/>
      <c r="AE21" s="38"/>
      <c r="AF21" s="39"/>
      <c r="AG21" s="40"/>
      <c r="AH21" s="294">
        <f t="shared" si="9"/>
        <v>0</v>
      </c>
      <c r="AI21" s="295" t="e">
        <f t="shared" si="10"/>
        <v>#DIV/0!</v>
      </c>
      <c r="AK21" s="37"/>
      <c r="AL21" s="38"/>
      <c r="AM21" s="39"/>
      <c r="AN21" s="40"/>
      <c r="AO21" s="294">
        <f t="shared" si="11"/>
        <v>0</v>
      </c>
      <c r="AP21" s="295" t="e">
        <f t="shared" si="2"/>
        <v>#DIV/0!</v>
      </c>
    </row>
    <row r="22" spans="1:42" ht="12.75" customHeight="1" x14ac:dyDescent="0.25">
      <c r="B22" s="37" t="s">
        <v>2054</v>
      </c>
      <c r="C22" s="38"/>
      <c r="D22" s="39"/>
      <c r="E22" s="40"/>
      <c r="F22" s="294">
        <f t="shared" si="0"/>
        <v>0</v>
      </c>
      <c r="G22" s="295" t="e">
        <f t="shared" si="3"/>
        <v>#DIV/0!</v>
      </c>
      <c r="I22" s="37"/>
      <c r="J22" s="38"/>
      <c r="K22" s="39"/>
      <c r="L22" s="40"/>
      <c r="M22" s="294">
        <f t="shared" si="4"/>
        <v>0</v>
      </c>
      <c r="N22" s="295" t="e">
        <f t="shared" si="5"/>
        <v>#DIV/0!</v>
      </c>
      <c r="O22" s="36"/>
      <c r="P22" s="37"/>
      <c r="Q22" s="38"/>
      <c r="R22" s="39"/>
      <c r="S22" s="40"/>
      <c r="T22" s="294">
        <f t="shared" si="6"/>
        <v>0</v>
      </c>
      <c r="U22" s="295" t="e">
        <f t="shared" si="7"/>
        <v>#DIV/0!</v>
      </c>
      <c r="W22" s="37"/>
      <c r="X22" s="38"/>
      <c r="Y22" s="39"/>
      <c r="Z22" s="40"/>
      <c r="AA22" s="294">
        <f t="shared" si="8"/>
        <v>0</v>
      </c>
      <c r="AB22" s="295" t="e">
        <f t="shared" si="1"/>
        <v>#DIV/0!</v>
      </c>
      <c r="AD22" s="37"/>
      <c r="AE22" s="38"/>
      <c r="AF22" s="39"/>
      <c r="AG22" s="40"/>
      <c r="AH22" s="294">
        <f t="shared" si="9"/>
        <v>0</v>
      </c>
      <c r="AI22" s="295" t="e">
        <f t="shared" si="10"/>
        <v>#DIV/0!</v>
      </c>
      <c r="AK22" s="37"/>
      <c r="AL22" s="38"/>
      <c r="AM22" s="39"/>
      <c r="AN22" s="40"/>
      <c r="AO22" s="294">
        <f t="shared" si="11"/>
        <v>0</v>
      </c>
      <c r="AP22" s="295" t="e">
        <f t="shared" si="2"/>
        <v>#DIV/0!</v>
      </c>
    </row>
    <row r="23" spans="1:42" ht="12.75" customHeight="1" x14ac:dyDescent="0.25">
      <c r="B23" s="37" t="s">
        <v>2054</v>
      </c>
      <c r="C23" s="38"/>
      <c r="D23" s="39"/>
      <c r="E23" s="40"/>
      <c r="F23" s="294">
        <f t="shared" si="0"/>
        <v>0</v>
      </c>
      <c r="G23" s="295" t="e">
        <f t="shared" si="3"/>
        <v>#DIV/0!</v>
      </c>
      <c r="I23" s="37"/>
      <c r="J23" s="38"/>
      <c r="K23" s="39"/>
      <c r="L23" s="40"/>
      <c r="M23" s="294">
        <f t="shared" si="4"/>
        <v>0</v>
      </c>
      <c r="N23" s="295" t="e">
        <f t="shared" si="5"/>
        <v>#DIV/0!</v>
      </c>
      <c r="O23" s="36"/>
      <c r="P23" s="37"/>
      <c r="Q23" s="38"/>
      <c r="R23" s="39"/>
      <c r="S23" s="40"/>
      <c r="T23" s="294">
        <f t="shared" si="6"/>
        <v>0</v>
      </c>
      <c r="U23" s="295" t="e">
        <f t="shared" si="7"/>
        <v>#DIV/0!</v>
      </c>
      <c r="W23" s="37"/>
      <c r="X23" s="38"/>
      <c r="Y23" s="39"/>
      <c r="Z23" s="40"/>
      <c r="AA23" s="294">
        <f t="shared" si="8"/>
        <v>0</v>
      </c>
      <c r="AB23" s="295" t="e">
        <f t="shared" si="1"/>
        <v>#DIV/0!</v>
      </c>
      <c r="AD23" s="37"/>
      <c r="AE23" s="38"/>
      <c r="AF23" s="39"/>
      <c r="AG23" s="40"/>
      <c r="AH23" s="294">
        <f t="shared" si="9"/>
        <v>0</v>
      </c>
      <c r="AI23" s="295" t="e">
        <f t="shared" si="10"/>
        <v>#DIV/0!</v>
      </c>
      <c r="AK23" s="37"/>
      <c r="AL23" s="38"/>
      <c r="AM23" s="39"/>
      <c r="AN23" s="40"/>
      <c r="AO23" s="294">
        <f t="shared" si="11"/>
        <v>0</v>
      </c>
      <c r="AP23" s="295" t="e">
        <f t="shared" si="2"/>
        <v>#DIV/0!</v>
      </c>
    </row>
    <row r="24" spans="1:42" ht="12.75" customHeight="1" x14ac:dyDescent="0.25">
      <c r="B24" s="37" t="s">
        <v>2054</v>
      </c>
      <c r="C24" s="38"/>
      <c r="D24" s="39"/>
      <c r="E24" s="40"/>
      <c r="F24" s="294">
        <f t="shared" si="0"/>
        <v>0</v>
      </c>
      <c r="G24" s="295" t="e">
        <f t="shared" si="3"/>
        <v>#DIV/0!</v>
      </c>
      <c r="I24" s="37"/>
      <c r="J24" s="38"/>
      <c r="K24" s="39"/>
      <c r="L24" s="40"/>
      <c r="M24" s="294">
        <f t="shared" si="4"/>
        <v>0</v>
      </c>
      <c r="N24" s="295" t="e">
        <f t="shared" si="5"/>
        <v>#DIV/0!</v>
      </c>
      <c r="O24" s="36"/>
      <c r="P24" s="37"/>
      <c r="Q24" s="38"/>
      <c r="R24" s="39"/>
      <c r="S24" s="40"/>
      <c r="T24" s="294">
        <f t="shared" si="6"/>
        <v>0</v>
      </c>
      <c r="U24" s="295" t="e">
        <f t="shared" si="7"/>
        <v>#DIV/0!</v>
      </c>
      <c r="W24" s="37"/>
      <c r="X24" s="38"/>
      <c r="Y24" s="39"/>
      <c r="Z24" s="40"/>
      <c r="AA24" s="294">
        <f t="shared" si="8"/>
        <v>0</v>
      </c>
      <c r="AB24" s="295" t="e">
        <f t="shared" si="1"/>
        <v>#DIV/0!</v>
      </c>
      <c r="AD24" s="37"/>
      <c r="AE24" s="38"/>
      <c r="AF24" s="39"/>
      <c r="AG24" s="40"/>
      <c r="AH24" s="294">
        <f t="shared" si="9"/>
        <v>0</v>
      </c>
      <c r="AI24" s="295" t="e">
        <f t="shared" si="10"/>
        <v>#DIV/0!</v>
      </c>
      <c r="AK24" s="37"/>
      <c r="AL24" s="38"/>
      <c r="AM24" s="39"/>
      <c r="AN24" s="40"/>
      <c r="AO24" s="294">
        <f t="shared" si="11"/>
        <v>0</v>
      </c>
      <c r="AP24" s="295" t="e">
        <f t="shared" si="2"/>
        <v>#DIV/0!</v>
      </c>
    </row>
    <row r="25" spans="1:42" ht="12.75" customHeight="1" x14ac:dyDescent="0.25">
      <c r="B25" s="37" t="s">
        <v>2054</v>
      </c>
      <c r="C25" s="38"/>
      <c r="D25" s="39"/>
      <c r="E25" s="40"/>
      <c r="F25" s="294">
        <f t="shared" si="0"/>
        <v>0</v>
      </c>
      <c r="G25" s="295" t="e">
        <f t="shared" si="3"/>
        <v>#DIV/0!</v>
      </c>
      <c r="I25" s="37"/>
      <c r="J25" s="38"/>
      <c r="K25" s="39"/>
      <c r="L25" s="40"/>
      <c r="M25" s="294">
        <f t="shared" si="4"/>
        <v>0</v>
      </c>
      <c r="N25" s="295" t="e">
        <f t="shared" si="5"/>
        <v>#DIV/0!</v>
      </c>
      <c r="O25" s="36"/>
      <c r="P25" s="37"/>
      <c r="Q25" s="38"/>
      <c r="R25" s="39"/>
      <c r="S25" s="40"/>
      <c r="T25" s="294">
        <f t="shared" si="6"/>
        <v>0</v>
      </c>
      <c r="U25" s="295" t="e">
        <f t="shared" si="7"/>
        <v>#DIV/0!</v>
      </c>
      <c r="W25" s="37"/>
      <c r="X25" s="38"/>
      <c r="Y25" s="39"/>
      <c r="Z25" s="40"/>
      <c r="AA25" s="294">
        <f t="shared" si="8"/>
        <v>0</v>
      </c>
      <c r="AB25" s="295" t="e">
        <f t="shared" si="1"/>
        <v>#DIV/0!</v>
      </c>
      <c r="AD25" s="37"/>
      <c r="AE25" s="38"/>
      <c r="AF25" s="39"/>
      <c r="AG25" s="40"/>
      <c r="AH25" s="294">
        <f t="shared" si="9"/>
        <v>0</v>
      </c>
      <c r="AI25" s="295" t="e">
        <f t="shared" si="10"/>
        <v>#DIV/0!</v>
      </c>
      <c r="AK25" s="37"/>
      <c r="AL25" s="38"/>
      <c r="AM25" s="39"/>
      <c r="AN25" s="40"/>
      <c r="AO25" s="294">
        <f t="shared" si="11"/>
        <v>0</v>
      </c>
      <c r="AP25" s="295" t="e">
        <f t="shared" si="2"/>
        <v>#DIV/0!</v>
      </c>
    </row>
    <row r="26" spans="1:42" ht="12.75" customHeight="1" x14ac:dyDescent="0.25">
      <c r="B26" s="37" t="s">
        <v>2054</v>
      </c>
      <c r="C26" s="38"/>
      <c r="D26" s="39"/>
      <c r="E26" s="40"/>
      <c r="F26" s="294">
        <f t="shared" si="0"/>
        <v>0</v>
      </c>
      <c r="G26" s="295" t="e">
        <f t="shared" si="3"/>
        <v>#DIV/0!</v>
      </c>
      <c r="I26" s="37"/>
      <c r="J26" s="38"/>
      <c r="K26" s="39"/>
      <c r="L26" s="40"/>
      <c r="M26" s="294">
        <f t="shared" si="4"/>
        <v>0</v>
      </c>
      <c r="N26" s="295" t="e">
        <f t="shared" si="5"/>
        <v>#DIV/0!</v>
      </c>
      <c r="O26" s="36"/>
      <c r="P26" s="37"/>
      <c r="Q26" s="38"/>
      <c r="R26" s="39"/>
      <c r="S26" s="40"/>
      <c r="T26" s="294">
        <f t="shared" si="6"/>
        <v>0</v>
      </c>
      <c r="U26" s="295" t="e">
        <f t="shared" si="7"/>
        <v>#DIV/0!</v>
      </c>
      <c r="W26" s="37"/>
      <c r="X26" s="38"/>
      <c r="Y26" s="39"/>
      <c r="Z26" s="40"/>
      <c r="AA26" s="294">
        <f t="shared" si="8"/>
        <v>0</v>
      </c>
      <c r="AB26" s="295" t="e">
        <f t="shared" si="1"/>
        <v>#DIV/0!</v>
      </c>
      <c r="AD26" s="37"/>
      <c r="AE26" s="38"/>
      <c r="AF26" s="39"/>
      <c r="AG26" s="40"/>
      <c r="AH26" s="294">
        <f t="shared" si="9"/>
        <v>0</v>
      </c>
      <c r="AI26" s="295" t="e">
        <f t="shared" si="10"/>
        <v>#DIV/0!</v>
      </c>
      <c r="AK26" s="37"/>
      <c r="AL26" s="38"/>
      <c r="AM26" s="39"/>
      <c r="AN26" s="40"/>
      <c r="AO26" s="294">
        <f t="shared" si="11"/>
        <v>0</v>
      </c>
      <c r="AP26" s="295" t="e">
        <f t="shared" si="2"/>
        <v>#DIV/0!</v>
      </c>
    </row>
    <row r="27" spans="1:42" ht="12.75" customHeight="1" x14ac:dyDescent="0.25">
      <c r="B27" s="37" t="s">
        <v>2054</v>
      </c>
      <c r="C27" s="38"/>
      <c r="D27" s="39"/>
      <c r="E27" s="40"/>
      <c r="F27" s="294">
        <f t="shared" si="0"/>
        <v>0</v>
      </c>
      <c r="G27" s="295" t="e">
        <f t="shared" si="3"/>
        <v>#DIV/0!</v>
      </c>
      <c r="I27" s="37"/>
      <c r="J27" s="38"/>
      <c r="K27" s="39"/>
      <c r="L27" s="40"/>
      <c r="M27" s="294">
        <f t="shared" si="4"/>
        <v>0</v>
      </c>
      <c r="N27" s="295" t="e">
        <f t="shared" si="5"/>
        <v>#DIV/0!</v>
      </c>
      <c r="O27" s="36"/>
      <c r="P27" s="37"/>
      <c r="Q27" s="38"/>
      <c r="R27" s="39"/>
      <c r="S27" s="40"/>
      <c r="T27" s="294">
        <f t="shared" si="6"/>
        <v>0</v>
      </c>
      <c r="U27" s="295" t="e">
        <f t="shared" si="7"/>
        <v>#DIV/0!</v>
      </c>
      <c r="W27" s="37"/>
      <c r="X27" s="38"/>
      <c r="Y27" s="39"/>
      <c r="Z27" s="40"/>
      <c r="AA27" s="294">
        <f t="shared" si="8"/>
        <v>0</v>
      </c>
      <c r="AB27" s="295" t="e">
        <f>X27/X$2</f>
        <v>#DIV/0!</v>
      </c>
      <c r="AD27" s="37"/>
      <c r="AE27" s="38"/>
      <c r="AF27" s="39"/>
      <c r="AG27" s="40"/>
      <c r="AH27" s="294">
        <f t="shared" si="9"/>
        <v>0</v>
      </c>
      <c r="AI27" s="295" t="e">
        <f t="shared" si="10"/>
        <v>#DIV/0!</v>
      </c>
      <c r="AK27" s="37"/>
      <c r="AL27" s="38"/>
      <c r="AM27" s="39"/>
      <c r="AN27" s="40"/>
      <c r="AO27" s="294">
        <f t="shared" si="11"/>
        <v>0</v>
      </c>
      <c r="AP27" s="295" t="e">
        <f t="shared" si="2"/>
        <v>#DIV/0!</v>
      </c>
    </row>
    <row r="28" spans="1:42" s="41" customFormat="1" ht="12.75" customHeight="1" x14ac:dyDescent="0.25">
      <c r="B28" s="42" t="s">
        <v>173</v>
      </c>
      <c r="C28" s="43">
        <f>SUBTOTAL(9,C16:C27)</f>
        <v>0</v>
      </c>
      <c r="D28" s="44">
        <f>SUMPRODUCT(D16:D27,C16:C27)</f>
        <v>0</v>
      </c>
      <c r="E28" s="45">
        <f>SUMPRODUCT(E16:E27,C16:C27)</f>
        <v>0</v>
      </c>
      <c r="F28" s="46">
        <f t="shared" si="0"/>
        <v>0</v>
      </c>
      <c r="G28" s="47"/>
      <c r="I28" s="42" t="s">
        <v>173</v>
      </c>
      <c r="J28" s="43">
        <f>SUBTOTAL(9,J16:J27)</f>
        <v>0</v>
      </c>
      <c r="K28" s="44">
        <f>SUMPRODUCT(K16:K27,J16:J27)</f>
        <v>0</v>
      </c>
      <c r="L28" s="45">
        <f>SUMPRODUCT(L16:L27,J16:J27)</f>
        <v>0</v>
      </c>
      <c r="M28" s="46">
        <f>IFERROR(L28/K28,0)</f>
        <v>0</v>
      </c>
      <c r="N28" s="47"/>
      <c r="O28" s="48"/>
      <c r="P28" s="42" t="s">
        <v>173</v>
      </c>
      <c r="Q28" s="43">
        <f>SUBTOTAL(9,Q16:Q27)</f>
        <v>0</v>
      </c>
      <c r="R28" s="44">
        <f>SUMPRODUCT(R16:R27,Q16:Q27)</f>
        <v>0</v>
      </c>
      <c r="S28" s="45">
        <f>SUMPRODUCT(S16:S27,Q16:Q27)</f>
        <v>0</v>
      </c>
      <c r="T28" s="46">
        <f>IFERROR(S28/R28,0)</f>
        <v>0</v>
      </c>
      <c r="U28" s="47"/>
      <c r="W28" s="42" t="s">
        <v>173</v>
      </c>
      <c r="X28" s="43">
        <f>SUBTOTAL(9,X16:X27)</f>
        <v>0</v>
      </c>
      <c r="Y28" s="44">
        <f>SUMPRODUCT(Y16:Y27,X16:X27)</f>
        <v>0</v>
      </c>
      <c r="Z28" s="45">
        <f>SUMPRODUCT(Z16:Z27,X16:X27)</f>
        <v>0</v>
      </c>
      <c r="AA28" s="46">
        <f>IFERROR(Z28/Y28,0)</f>
        <v>0</v>
      </c>
      <c r="AB28" s="47"/>
      <c r="AD28" s="42" t="s">
        <v>173</v>
      </c>
      <c r="AE28" s="43">
        <f>SUBTOTAL(9,AE16:AE27)</f>
        <v>0</v>
      </c>
      <c r="AF28" s="44">
        <f>SUMPRODUCT(AF16:AF27,AE16:AE27)</f>
        <v>0</v>
      </c>
      <c r="AG28" s="45">
        <f>SUMPRODUCT(AG16:AG27,AE16:AE27)</f>
        <v>0</v>
      </c>
      <c r="AH28" s="46">
        <f>IFERROR(AG28/AF28,0)</f>
        <v>0</v>
      </c>
      <c r="AI28" s="47"/>
      <c r="AK28" s="42" t="s">
        <v>173</v>
      </c>
      <c r="AL28" s="43">
        <f>SUBTOTAL(9,AL16:AL27)</f>
        <v>0</v>
      </c>
      <c r="AM28" s="44">
        <f>SUMPRODUCT(AM16:AM27,AL16:AL27)</f>
        <v>0</v>
      </c>
      <c r="AN28" s="45">
        <f>SUMPRODUCT(AN16:AN27,AL16:AL27)</f>
        <v>0</v>
      </c>
      <c r="AO28" s="46">
        <f>IFERROR(AN28/AM28,0)</f>
        <v>0</v>
      </c>
      <c r="AP28" s="47"/>
    </row>
    <row r="29" spans="1:42" s="41" customFormat="1" ht="12.75" customHeight="1" x14ac:dyDescent="0.25">
      <c r="B29" s="49" t="s">
        <v>2055</v>
      </c>
      <c r="C29" s="50"/>
      <c r="D29" s="44">
        <f>IFERROR(D28/C28,0)</f>
        <v>0</v>
      </c>
      <c r="E29" s="45">
        <f>IFERROR(E28/C28,0)</f>
        <v>0</v>
      </c>
      <c r="F29" s="46">
        <f t="shared" si="0"/>
        <v>0</v>
      </c>
      <c r="G29" s="47"/>
      <c r="I29" s="49" t="s">
        <v>2055</v>
      </c>
      <c r="J29" s="50"/>
      <c r="K29" s="44">
        <f>IFERROR(K28/J28,0)</f>
        <v>0</v>
      </c>
      <c r="L29" s="45">
        <f>IFERROR(L28/J28,0)</f>
        <v>0</v>
      </c>
      <c r="M29" s="46">
        <f>IFERROR(L29/K29,0)</f>
        <v>0</v>
      </c>
      <c r="N29" s="47"/>
      <c r="O29" s="48"/>
      <c r="P29" s="49" t="s">
        <v>2055</v>
      </c>
      <c r="Q29" s="50"/>
      <c r="R29" s="44">
        <f>IFERROR(R28/Q28,0)</f>
        <v>0</v>
      </c>
      <c r="S29" s="45">
        <f>IFERROR(S28/Q28,0)</f>
        <v>0</v>
      </c>
      <c r="T29" s="46">
        <f>IFERROR(S29/R29,0)</f>
        <v>0</v>
      </c>
      <c r="U29" s="47"/>
      <c r="W29" s="49" t="s">
        <v>2055</v>
      </c>
      <c r="X29" s="50"/>
      <c r="Y29" s="44">
        <f>IFERROR(Y28/X28,0)</f>
        <v>0</v>
      </c>
      <c r="Z29" s="45">
        <f>IFERROR(Z28/X28,0)</f>
        <v>0</v>
      </c>
      <c r="AA29" s="46">
        <f>IFERROR(Z29/Y29,0)</f>
        <v>0</v>
      </c>
      <c r="AB29" s="47"/>
      <c r="AD29" s="49" t="s">
        <v>2055</v>
      </c>
      <c r="AE29" s="50"/>
      <c r="AF29" s="44">
        <f>IFERROR(AF28/AE28,0)</f>
        <v>0</v>
      </c>
      <c r="AG29" s="45">
        <f>IFERROR(AG28/AE28,0)</f>
        <v>0</v>
      </c>
      <c r="AH29" s="46">
        <f>IFERROR(AG29/AF29,0)</f>
        <v>0</v>
      </c>
      <c r="AI29" s="47"/>
      <c r="AK29" s="49" t="s">
        <v>2055</v>
      </c>
      <c r="AL29" s="50"/>
      <c r="AM29" s="44">
        <f>IFERROR(AM28/AL28,0)</f>
        <v>0</v>
      </c>
      <c r="AN29" s="45">
        <f>IFERROR(AN28/AL28,0)</f>
        <v>0</v>
      </c>
      <c r="AO29" s="46">
        <f>IFERROR(AN29/AM29,0)</f>
        <v>0</v>
      </c>
      <c r="AP29" s="47"/>
    </row>
    <row r="30" spans="1:42" x14ac:dyDescent="0.25">
      <c r="G30" s="51"/>
      <c r="N30" s="51"/>
      <c r="U30" s="51"/>
      <c r="AB30" s="51"/>
      <c r="AI30" s="51"/>
      <c r="AP30" s="51"/>
    </row>
    <row r="31" spans="1:42" x14ac:dyDescent="0.25">
      <c r="A31" s="11" t="s">
        <v>2056</v>
      </c>
      <c r="B31" s="31" t="s">
        <v>2057</v>
      </c>
      <c r="C31" s="31"/>
      <c r="D31" s="32"/>
      <c r="E31" s="32"/>
      <c r="F31" s="32"/>
      <c r="G31" s="52"/>
      <c r="I31" s="31" t="s">
        <v>2057</v>
      </c>
      <c r="J31" s="31"/>
      <c r="K31" s="32"/>
      <c r="L31" s="32"/>
      <c r="M31" s="32"/>
      <c r="N31" s="52"/>
      <c r="O31" s="32"/>
      <c r="P31" s="31" t="s">
        <v>2057</v>
      </c>
      <c r="Q31" s="31"/>
      <c r="R31" s="32"/>
      <c r="S31" s="32"/>
      <c r="T31" s="32"/>
      <c r="U31" s="52"/>
      <c r="W31" s="31" t="s">
        <v>2057</v>
      </c>
      <c r="X31" s="31"/>
      <c r="Y31" s="32"/>
      <c r="Z31" s="32"/>
      <c r="AA31" s="32"/>
      <c r="AB31" s="52"/>
      <c r="AD31" s="31" t="s">
        <v>2057</v>
      </c>
      <c r="AE31" s="31"/>
      <c r="AF31" s="32"/>
      <c r="AG31" s="32"/>
      <c r="AH31" s="32"/>
      <c r="AI31" s="52"/>
      <c r="AK31" s="31" t="s">
        <v>2057</v>
      </c>
      <c r="AL31" s="31"/>
      <c r="AM31" s="32"/>
      <c r="AN31" s="32"/>
      <c r="AO31" s="32"/>
      <c r="AP31" s="52"/>
    </row>
    <row r="32" spans="1:42" x14ac:dyDescent="0.25">
      <c r="B32" s="33" t="s">
        <v>508</v>
      </c>
      <c r="C32" s="34" t="s">
        <v>403</v>
      </c>
      <c r="D32" s="34" t="s">
        <v>408</v>
      </c>
      <c r="E32" s="34" t="s">
        <v>1816</v>
      </c>
      <c r="F32" s="53" t="s">
        <v>2015</v>
      </c>
      <c r="G32" s="54" t="s">
        <v>2053</v>
      </c>
      <c r="I32" s="33" t="s">
        <v>508</v>
      </c>
      <c r="J32" s="34" t="s">
        <v>403</v>
      </c>
      <c r="K32" s="34" t="s">
        <v>408</v>
      </c>
      <c r="L32" s="34" t="s">
        <v>1816</v>
      </c>
      <c r="M32" s="53" t="s">
        <v>2015</v>
      </c>
      <c r="N32" s="54" t="s">
        <v>2053</v>
      </c>
      <c r="O32" s="36"/>
      <c r="P32" s="33" t="s">
        <v>508</v>
      </c>
      <c r="Q32" s="34" t="s">
        <v>403</v>
      </c>
      <c r="R32" s="34" t="s">
        <v>408</v>
      </c>
      <c r="S32" s="34" t="s">
        <v>1816</v>
      </c>
      <c r="T32" s="53" t="s">
        <v>2015</v>
      </c>
      <c r="U32" s="54" t="s">
        <v>2053</v>
      </c>
      <c r="W32" s="33" t="s">
        <v>508</v>
      </c>
      <c r="X32" s="34" t="s">
        <v>403</v>
      </c>
      <c r="Y32" s="34" t="s">
        <v>408</v>
      </c>
      <c r="Z32" s="34" t="s">
        <v>1816</v>
      </c>
      <c r="AA32" s="53" t="s">
        <v>2015</v>
      </c>
      <c r="AB32" s="54" t="s">
        <v>2053</v>
      </c>
      <c r="AD32" s="33" t="s">
        <v>508</v>
      </c>
      <c r="AE32" s="34" t="s">
        <v>403</v>
      </c>
      <c r="AF32" s="34" t="s">
        <v>408</v>
      </c>
      <c r="AG32" s="34" t="s">
        <v>1816</v>
      </c>
      <c r="AH32" s="53" t="s">
        <v>2015</v>
      </c>
      <c r="AI32" s="54" t="s">
        <v>2053</v>
      </c>
      <c r="AK32" s="33" t="s">
        <v>508</v>
      </c>
      <c r="AL32" s="34" t="s">
        <v>403</v>
      </c>
      <c r="AM32" s="34" t="s">
        <v>408</v>
      </c>
      <c r="AN32" s="34" t="s">
        <v>1816</v>
      </c>
      <c r="AO32" s="53" t="s">
        <v>2015</v>
      </c>
      <c r="AP32" s="54" t="s">
        <v>2053</v>
      </c>
    </row>
    <row r="33" spans="2:42" x14ac:dyDescent="0.25">
      <c r="B33" s="37" t="s">
        <v>2058</v>
      </c>
      <c r="C33" s="38"/>
      <c r="D33" s="39"/>
      <c r="E33" s="40"/>
      <c r="F33" s="294">
        <f>IFERROR(E33/D33,0)</f>
        <v>0</v>
      </c>
      <c r="G33" s="295" t="e">
        <f>C33/$C$2</f>
        <v>#DIV/0!</v>
      </c>
      <c r="I33" s="37"/>
      <c r="J33" s="38"/>
      <c r="K33" s="39"/>
      <c r="L33" s="40"/>
      <c r="M33" s="294">
        <f>IFERROR(L33/K33,0)</f>
        <v>0</v>
      </c>
      <c r="N33" s="295" t="e">
        <f t="shared" ref="N33:N56" si="12">J33/J$2</f>
        <v>#DIV/0!</v>
      </c>
      <c r="O33" s="36"/>
      <c r="P33" s="37"/>
      <c r="Q33" s="38"/>
      <c r="R33" s="39"/>
      <c r="S33" s="40"/>
      <c r="T33" s="294">
        <f>IFERROR(S33/R33,0)</f>
        <v>0</v>
      </c>
      <c r="U33" s="295" t="e">
        <f t="shared" ref="U33:U48" si="13">Q33/Q$2</f>
        <v>#DIV/0!</v>
      </c>
      <c r="W33" s="37"/>
      <c r="X33" s="38"/>
      <c r="Y33" s="39"/>
      <c r="Z33" s="40"/>
      <c r="AA33" s="294">
        <f>IFERROR(Z33/Y33,0)</f>
        <v>0</v>
      </c>
      <c r="AB33" s="295" t="e">
        <f t="shared" ref="AB33:AB48" si="14">X33/X$2</f>
        <v>#DIV/0!</v>
      </c>
      <c r="AD33" s="37"/>
      <c r="AE33" s="38"/>
      <c r="AF33" s="39"/>
      <c r="AG33" s="40"/>
      <c r="AH33" s="294">
        <f>IFERROR(AG33/AF33,0)</f>
        <v>0</v>
      </c>
      <c r="AI33" s="295" t="e">
        <f t="shared" ref="AI33:AI48" si="15">AE33/AE$2</f>
        <v>#DIV/0!</v>
      </c>
      <c r="AK33" s="37"/>
      <c r="AL33" s="38"/>
      <c r="AM33" s="39"/>
      <c r="AN33" s="40"/>
      <c r="AO33" s="294">
        <f>IFERROR(AN33/AM33,0)</f>
        <v>0</v>
      </c>
      <c r="AP33" s="295" t="e">
        <f>AL33/AL$2</f>
        <v>#DIV/0!</v>
      </c>
    </row>
    <row r="34" spans="2:42" x14ac:dyDescent="0.25">
      <c r="B34" s="37" t="s">
        <v>2058</v>
      </c>
      <c r="C34" s="38"/>
      <c r="D34" s="39"/>
      <c r="E34" s="40"/>
      <c r="F34" s="294">
        <f t="shared" ref="F34:F56" si="16">IFERROR(E34/D34,0)</f>
        <v>0</v>
      </c>
      <c r="G34" s="295" t="e">
        <f t="shared" ref="G34:G44" si="17">C34/$C$2</f>
        <v>#DIV/0!</v>
      </c>
      <c r="I34" s="37"/>
      <c r="J34" s="38"/>
      <c r="K34" s="39"/>
      <c r="L34" s="40"/>
      <c r="M34" s="294">
        <f t="shared" ref="M34:M56" si="18">IFERROR(L34/K34,0)</f>
        <v>0</v>
      </c>
      <c r="N34" s="295" t="e">
        <f t="shared" si="12"/>
        <v>#DIV/0!</v>
      </c>
      <c r="O34" s="36"/>
      <c r="P34" s="37"/>
      <c r="Q34" s="38"/>
      <c r="R34" s="39"/>
      <c r="S34" s="40"/>
      <c r="T34" s="294">
        <f t="shared" ref="T34:T56" si="19">IFERROR(S34/R34,0)</f>
        <v>0</v>
      </c>
      <c r="U34" s="295" t="e">
        <f t="shared" si="13"/>
        <v>#DIV/0!</v>
      </c>
      <c r="W34" s="37"/>
      <c r="X34" s="38"/>
      <c r="Y34" s="39"/>
      <c r="Z34" s="40"/>
      <c r="AA34" s="294">
        <f t="shared" ref="AA34:AA56" si="20">IFERROR(Z34/Y34,0)</f>
        <v>0</v>
      </c>
      <c r="AB34" s="295" t="e">
        <f t="shared" si="14"/>
        <v>#DIV/0!</v>
      </c>
      <c r="AD34" s="37"/>
      <c r="AE34" s="38"/>
      <c r="AF34" s="39"/>
      <c r="AG34" s="40"/>
      <c r="AH34" s="294">
        <f t="shared" ref="AH34:AH56" si="21">IFERROR(AG34/AF34,0)</f>
        <v>0</v>
      </c>
      <c r="AI34" s="295" t="e">
        <f t="shared" si="15"/>
        <v>#DIV/0!</v>
      </c>
      <c r="AK34" s="37"/>
      <c r="AL34" s="38"/>
      <c r="AM34" s="39"/>
      <c r="AN34" s="40"/>
      <c r="AO34" s="294">
        <f t="shared" ref="AO34:AO56" si="22">IFERROR(AN34/AM34,0)</f>
        <v>0</v>
      </c>
      <c r="AP34" s="295" t="e">
        <f t="shared" ref="AP34:AP56" si="23">AL34/AL$2</f>
        <v>#DIV/0!</v>
      </c>
    </row>
    <row r="35" spans="2:42" x14ac:dyDescent="0.25">
      <c r="B35" s="37" t="s">
        <v>2058</v>
      </c>
      <c r="C35" s="38"/>
      <c r="D35" s="39"/>
      <c r="E35" s="40"/>
      <c r="F35" s="294">
        <f t="shared" si="16"/>
        <v>0</v>
      </c>
      <c r="G35" s="295" t="e">
        <f t="shared" si="17"/>
        <v>#DIV/0!</v>
      </c>
      <c r="I35" s="37"/>
      <c r="J35" s="38"/>
      <c r="K35" s="39"/>
      <c r="L35" s="40"/>
      <c r="M35" s="294">
        <f t="shared" si="18"/>
        <v>0</v>
      </c>
      <c r="N35" s="295" t="e">
        <f t="shared" si="12"/>
        <v>#DIV/0!</v>
      </c>
      <c r="O35" s="36"/>
      <c r="P35" s="37"/>
      <c r="Q35" s="38"/>
      <c r="R35" s="39"/>
      <c r="S35" s="40"/>
      <c r="T35" s="294">
        <f t="shared" si="19"/>
        <v>0</v>
      </c>
      <c r="U35" s="295" t="e">
        <f t="shared" si="13"/>
        <v>#DIV/0!</v>
      </c>
      <c r="W35" s="37"/>
      <c r="X35" s="38"/>
      <c r="Y35" s="39"/>
      <c r="Z35" s="40"/>
      <c r="AA35" s="294">
        <f t="shared" si="20"/>
        <v>0</v>
      </c>
      <c r="AB35" s="295" t="e">
        <f t="shared" si="14"/>
        <v>#DIV/0!</v>
      </c>
      <c r="AD35" s="37"/>
      <c r="AE35" s="38"/>
      <c r="AF35" s="39"/>
      <c r="AG35" s="40"/>
      <c r="AH35" s="294">
        <f t="shared" si="21"/>
        <v>0</v>
      </c>
      <c r="AI35" s="295" t="e">
        <f t="shared" si="15"/>
        <v>#DIV/0!</v>
      </c>
      <c r="AK35" s="37"/>
      <c r="AL35" s="38"/>
      <c r="AM35" s="39"/>
      <c r="AN35" s="40"/>
      <c r="AO35" s="294">
        <f t="shared" si="22"/>
        <v>0</v>
      </c>
      <c r="AP35" s="295" t="e">
        <f t="shared" si="23"/>
        <v>#DIV/0!</v>
      </c>
    </row>
    <row r="36" spans="2:42" x14ac:dyDescent="0.25">
      <c r="B36" s="37" t="s">
        <v>2058</v>
      </c>
      <c r="C36" s="38"/>
      <c r="D36" s="39"/>
      <c r="E36" s="40"/>
      <c r="F36" s="294">
        <f t="shared" si="16"/>
        <v>0</v>
      </c>
      <c r="G36" s="295" t="e">
        <f t="shared" si="17"/>
        <v>#DIV/0!</v>
      </c>
      <c r="I36" s="37"/>
      <c r="J36" s="38"/>
      <c r="K36" s="39"/>
      <c r="L36" s="40"/>
      <c r="M36" s="294">
        <f t="shared" si="18"/>
        <v>0</v>
      </c>
      <c r="N36" s="295" t="e">
        <f t="shared" si="12"/>
        <v>#DIV/0!</v>
      </c>
      <c r="O36" s="36"/>
      <c r="P36" s="37"/>
      <c r="Q36" s="38"/>
      <c r="R36" s="39"/>
      <c r="S36" s="40"/>
      <c r="T36" s="294">
        <f t="shared" si="19"/>
        <v>0</v>
      </c>
      <c r="U36" s="295" t="e">
        <f t="shared" si="13"/>
        <v>#DIV/0!</v>
      </c>
      <c r="W36" s="37"/>
      <c r="X36" s="38"/>
      <c r="Y36" s="39"/>
      <c r="Z36" s="40"/>
      <c r="AA36" s="294">
        <f t="shared" si="20"/>
        <v>0</v>
      </c>
      <c r="AB36" s="295" t="e">
        <f t="shared" si="14"/>
        <v>#DIV/0!</v>
      </c>
      <c r="AD36" s="37"/>
      <c r="AE36" s="38"/>
      <c r="AF36" s="39"/>
      <c r="AG36" s="40"/>
      <c r="AH36" s="294">
        <f t="shared" si="21"/>
        <v>0</v>
      </c>
      <c r="AI36" s="295" t="e">
        <f t="shared" si="15"/>
        <v>#DIV/0!</v>
      </c>
      <c r="AK36" s="37"/>
      <c r="AL36" s="38"/>
      <c r="AM36" s="39"/>
      <c r="AN36" s="40"/>
      <c r="AO36" s="294">
        <f t="shared" si="22"/>
        <v>0</v>
      </c>
      <c r="AP36" s="295" t="e">
        <f t="shared" si="23"/>
        <v>#DIV/0!</v>
      </c>
    </row>
    <row r="37" spans="2:42" x14ac:dyDescent="0.25">
      <c r="B37" s="37" t="s">
        <v>2058</v>
      </c>
      <c r="C37" s="38"/>
      <c r="D37" s="39"/>
      <c r="E37" s="40"/>
      <c r="F37" s="294">
        <f t="shared" si="16"/>
        <v>0</v>
      </c>
      <c r="G37" s="295" t="e">
        <f t="shared" si="17"/>
        <v>#DIV/0!</v>
      </c>
      <c r="I37" s="37"/>
      <c r="J37" s="38"/>
      <c r="K37" s="39"/>
      <c r="L37" s="40"/>
      <c r="M37" s="294">
        <f t="shared" si="18"/>
        <v>0</v>
      </c>
      <c r="N37" s="295" t="e">
        <f t="shared" si="12"/>
        <v>#DIV/0!</v>
      </c>
      <c r="O37" s="36"/>
      <c r="P37" s="37"/>
      <c r="Q37" s="38"/>
      <c r="R37" s="39"/>
      <c r="S37" s="40"/>
      <c r="T37" s="294">
        <f t="shared" si="19"/>
        <v>0</v>
      </c>
      <c r="U37" s="295" t="e">
        <f t="shared" si="13"/>
        <v>#DIV/0!</v>
      </c>
      <c r="W37" s="37"/>
      <c r="X37" s="38"/>
      <c r="Y37" s="39"/>
      <c r="Z37" s="40"/>
      <c r="AA37" s="294">
        <f t="shared" si="20"/>
        <v>0</v>
      </c>
      <c r="AB37" s="295" t="e">
        <f t="shared" si="14"/>
        <v>#DIV/0!</v>
      </c>
      <c r="AD37" s="37"/>
      <c r="AE37" s="38"/>
      <c r="AF37" s="39"/>
      <c r="AG37" s="40"/>
      <c r="AH37" s="294">
        <f t="shared" si="21"/>
        <v>0</v>
      </c>
      <c r="AI37" s="295" t="e">
        <f t="shared" si="15"/>
        <v>#DIV/0!</v>
      </c>
      <c r="AK37" s="37"/>
      <c r="AL37" s="38"/>
      <c r="AM37" s="39"/>
      <c r="AN37" s="40"/>
      <c r="AO37" s="294">
        <f t="shared" si="22"/>
        <v>0</v>
      </c>
      <c r="AP37" s="295" t="e">
        <f t="shared" si="23"/>
        <v>#DIV/0!</v>
      </c>
    </row>
    <row r="38" spans="2:42" x14ac:dyDescent="0.25">
      <c r="B38" s="37" t="s">
        <v>2058</v>
      </c>
      <c r="C38" s="38"/>
      <c r="D38" s="39"/>
      <c r="E38" s="40"/>
      <c r="F38" s="294">
        <f t="shared" si="16"/>
        <v>0</v>
      </c>
      <c r="G38" s="295" t="e">
        <f t="shared" si="17"/>
        <v>#DIV/0!</v>
      </c>
      <c r="I38" s="37"/>
      <c r="J38" s="38"/>
      <c r="K38" s="39"/>
      <c r="L38" s="40"/>
      <c r="M38" s="294">
        <f t="shared" si="18"/>
        <v>0</v>
      </c>
      <c r="N38" s="295" t="e">
        <f t="shared" si="12"/>
        <v>#DIV/0!</v>
      </c>
      <c r="O38" s="36"/>
      <c r="P38" s="37"/>
      <c r="Q38" s="38"/>
      <c r="R38" s="39"/>
      <c r="S38" s="40"/>
      <c r="T38" s="294">
        <f t="shared" si="19"/>
        <v>0</v>
      </c>
      <c r="U38" s="295" t="e">
        <f t="shared" si="13"/>
        <v>#DIV/0!</v>
      </c>
      <c r="W38" s="37"/>
      <c r="X38" s="38"/>
      <c r="Y38" s="39"/>
      <c r="Z38" s="40"/>
      <c r="AA38" s="294">
        <f t="shared" si="20"/>
        <v>0</v>
      </c>
      <c r="AB38" s="295" t="e">
        <f t="shared" si="14"/>
        <v>#DIV/0!</v>
      </c>
      <c r="AD38" s="37"/>
      <c r="AE38" s="38"/>
      <c r="AF38" s="39"/>
      <c r="AG38" s="40"/>
      <c r="AH38" s="294">
        <f t="shared" si="21"/>
        <v>0</v>
      </c>
      <c r="AI38" s="295" t="e">
        <f t="shared" si="15"/>
        <v>#DIV/0!</v>
      </c>
      <c r="AK38" s="37"/>
      <c r="AL38" s="38"/>
      <c r="AM38" s="39"/>
      <c r="AN38" s="40"/>
      <c r="AO38" s="294">
        <f t="shared" si="22"/>
        <v>0</v>
      </c>
      <c r="AP38" s="295" t="e">
        <f t="shared" si="23"/>
        <v>#DIV/0!</v>
      </c>
    </row>
    <row r="39" spans="2:42" x14ac:dyDescent="0.25">
      <c r="B39" s="37" t="s">
        <v>2058</v>
      </c>
      <c r="C39" s="38"/>
      <c r="D39" s="39"/>
      <c r="E39" s="40"/>
      <c r="F39" s="294">
        <f t="shared" si="16"/>
        <v>0</v>
      </c>
      <c r="G39" s="295" t="e">
        <f t="shared" si="17"/>
        <v>#DIV/0!</v>
      </c>
      <c r="I39" s="37"/>
      <c r="J39" s="38"/>
      <c r="K39" s="39"/>
      <c r="L39" s="40"/>
      <c r="M39" s="294">
        <f t="shared" si="18"/>
        <v>0</v>
      </c>
      <c r="N39" s="295" t="e">
        <f t="shared" si="12"/>
        <v>#DIV/0!</v>
      </c>
      <c r="O39" s="36"/>
      <c r="P39" s="37"/>
      <c r="Q39" s="38"/>
      <c r="R39" s="39"/>
      <c r="S39" s="40"/>
      <c r="T39" s="294">
        <f t="shared" si="19"/>
        <v>0</v>
      </c>
      <c r="U39" s="295" t="e">
        <f t="shared" si="13"/>
        <v>#DIV/0!</v>
      </c>
      <c r="W39" s="37"/>
      <c r="X39" s="38"/>
      <c r="Y39" s="39"/>
      <c r="Z39" s="40"/>
      <c r="AA39" s="294">
        <f t="shared" si="20"/>
        <v>0</v>
      </c>
      <c r="AB39" s="295" t="e">
        <f t="shared" si="14"/>
        <v>#DIV/0!</v>
      </c>
      <c r="AD39" s="37"/>
      <c r="AE39" s="38"/>
      <c r="AF39" s="39"/>
      <c r="AG39" s="40"/>
      <c r="AH39" s="294">
        <f t="shared" si="21"/>
        <v>0</v>
      </c>
      <c r="AI39" s="295" t="e">
        <f t="shared" si="15"/>
        <v>#DIV/0!</v>
      </c>
      <c r="AK39" s="37"/>
      <c r="AL39" s="38"/>
      <c r="AM39" s="39"/>
      <c r="AN39" s="40"/>
      <c r="AO39" s="294">
        <f t="shared" si="22"/>
        <v>0</v>
      </c>
      <c r="AP39" s="295" t="e">
        <f t="shared" si="23"/>
        <v>#DIV/0!</v>
      </c>
    </row>
    <row r="40" spans="2:42" x14ac:dyDescent="0.25">
      <c r="B40" s="37" t="s">
        <v>2058</v>
      </c>
      <c r="C40" s="38"/>
      <c r="D40" s="39"/>
      <c r="E40" s="40"/>
      <c r="F40" s="294">
        <f t="shared" si="16"/>
        <v>0</v>
      </c>
      <c r="G40" s="295" t="e">
        <f t="shared" si="17"/>
        <v>#DIV/0!</v>
      </c>
      <c r="I40" s="37"/>
      <c r="J40" s="38"/>
      <c r="K40" s="39"/>
      <c r="L40" s="40"/>
      <c r="M40" s="294">
        <f t="shared" si="18"/>
        <v>0</v>
      </c>
      <c r="N40" s="295" t="e">
        <f t="shared" si="12"/>
        <v>#DIV/0!</v>
      </c>
      <c r="O40" s="36"/>
      <c r="P40" s="37"/>
      <c r="Q40" s="38"/>
      <c r="R40" s="39"/>
      <c r="S40" s="40"/>
      <c r="T40" s="294">
        <f t="shared" si="19"/>
        <v>0</v>
      </c>
      <c r="U40" s="295" t="e">
        <f t="shared" si="13"/>
        <v>#DIV/0!</v>
      </c>
      <c r="W40" s="37"/>
      <c r="X40" s="38"/>
      <c r="Y40" s="39"/>
      <c r="Z40" s="40"/>
      <c r="AA40" s="294">
        <f t="shared" si="20"/>
        <v>0</v>
      </c>
      <c r="AB40" s="295" t="e">
        <f t="shared" si="14"/>
        <v>#DIV/0!</v>
      </c>
      <c r="AD40" s="37"/>
      <c r="AE40" s="38"/>
      <c r="AF40" s="39"/>
      <c r="AG40" s="40"/>
      <c r="AH40" s="294">
        <f t="shared" si="21"/>
        <v>0</v>
      </c>
      <c r="AI40" s="295" t="e">
        <f t="shared" si="15"/>
        <v>#DIV/0!</v>
      </c>
      <c r="AK40" s="37"/>
      <c r="AL40" s="38"/>
      <c r="AM40" s="39"/>
      <c r="AN40" s="40"/>
      <c r="AO40" s="294">
        <f t="shared" si="22"/>
        <v>0</v>
      </c>
      <c r="AP40" s="295" t="e">
        <f t="shared" si="23"/>
        <v>#DIV/0!</v>
      </c>
    </row>
    <row r="41" spans="2:42" x14ac:dyDescent="0.25">
      <c r="B41" s="37" t="s">
        <v>2058</v>
      </c>
      <c r="C41" s="38"/>
      <c r="D41" s="39"/>
      <c r="E41" s="40"/>
      <c r="F41" s="294">
        <f t="shared" si="16"/>
        <v>0</v>
      </c>
      <c r="G41" s="295" t="e">
        <f t="shared" si="17"/>
        <v>#DIV/0!</v>
      </c>
      <c r="I41" s="37"/>
      <c r="J41" s="38"/>
      <c r="K41" s="39"/>
      <c r="L41" s="40"/>
      <c r="M41" s="294">
        <f t="shared" si="18"/>
        <v>0</v>
      </c>
      <c r="N41" s="295" t="e">
        <f t="shared" si="12"/>
        <v>#DIV/0!</v>
      </c>
      <c r="O41" s="36"/>
      <c r="P41" s="37"/>
      <c r="Q41" s="38"/>
      <c r="R41" s="39"/>
      <c r="S41" s="40"/>
      <c r="T41" s="294">
        <f t="shared" si="19"/>
        <v>0</v>
      </c>
      <c r="U41" s="295" t="e">
        <f t="shared" si="13"/>
        <v>#DIV/0!</v>
      </c>
      <c r="W41" s="37"/>
      <c r="X41" s="38"/>
      <c r="Y41" s="39"/>
      <c r="Z41" s="40"/>
      <c r="AA41" s="294">
        <f t="shared" si="20"/>
        <v>0</v>
      </c>
      <c r="AB41" s="295" t="e">
        <f t="shared" si="14"/>
        <v>#DIV/0!</v>
      </c>
      <c r="AD41" s="37"/>
      <c r="AE41" s="38"/>
      <c r="AF41" s="39"/>
      <c r="AG41" s="40"/>
      <c r="AH41" s="294">
        <f t="shared" si="21"/>
        <v>0</v>
      </c>
      <c r="AI41" s="295" t="e">
        <f t="shared" si="15"/>
        <v>#DIV/0!</v>
      </c>
      <c r="AK41" s="37"/>
      <c r="AL41" s="38"/>
      <c r="AM41" s="39"/>
      <c r="AN41" s="40"/>
      <c r="AO41" s="294">
        <f t="shared" si="22"/>
        <v>0</v>
      </c>
      <c r="AP41" s="295" t="e">
        <f t="shared" si="23"/>
        <v>#DIV/0!</v>
      </c>
    </row>
    <row r="42" spans="2:42" x14ac:dyDescent="0.25">
      <c r="B42" s="37" t="s">
        <v>2058</v>
      </c>
      <c r="C42" s="38"/>
      <c r="D42" s="39"/>
      <c r="E42" s="40"/>
      <c r="F42" s="294">
        <f t="shared" si="16"/>
        <v>0</v>
      </c>
      <c r="G42" s="295" t="e">
        <f t="shared" si="17"/>
        <v>#DIV/0!</v>
      </c>
      <c r="I42" s="37"/>
      <c r="J42" s="38"/>
      <c r="K42" s="39"/>
      <c r="L42" s="40"/>
      <c r="M42" s="294">
        <f t="shared" si="18"/>
        <v>0</v>
      </c>
      <c r="N42" s="295" t="e">
        <f t="shared" si="12"/>
        <v>#DIV/0!</v>
      </c>
      <c r="O42" s="36"/>
      <c r="P42" s="37"/>
      <c r="Q42" s="38"/>
      <c r="R42" s="39"/>
      <c r="S42" s="40"/>
      <c r="T42" s="294">
        <f t="shared" si="19"/>
        <v>0</v>
      </c>
      <c r="U42" s="295" t="e">
        <f t="shared" si="13"/>
        <v>#DIV/0!</v>
      </c>
      <c r="W42" s="37"/>
      <c r="X42" s="38"/>
      <c r="Y42" s="39"/>
      <c r="Z42" s="40"/>
      <c r="AA42" s="294">
        <f t="shared" si="20"/>
        <v>0</v>
      </c>
      <c r="AB42" s="295" t="e">
        <f t="shared" si="14"/>
        <v>#DIV/0!</v>
      </c>
      <c r="AD42" s="37"/>
      <c r="AE42" s="38"/>
      <c r="AF42" s="39"/>
      <c r="AG42" s="40"/>
      <c r="AH42" s="294">
        <f t="shared" si="21"/>
        <v>0</v>
      </c>
      <c r="AI42" s="295" t="e">
        <f t="shared" si="15"/>
        <v>#DIV/0!</v>
      </c>
      <c r="AK42" s="37"/>
      <c r="AL42" s="38"/>
      <c r="AM42" s="39"/>
      <c r="AN42" s="40"/>
      <c r="AO42" s="294">
        <f t="shared" si="22"/>
        <v>0</v>
      </c>
      <c r="AP42" s="295" t="e">
        <f t="shared" si="23"/>
        <v>#DIV/0!</v>
      </c>
    </row>
    <row r="43" spans="2:42" x14ac:dyDescent="0.25">
      <c r="B43" s="37" t="s">
        <v>2058</v>
      </c>
      <c r="C43" s="38"/>
      <c r="D43" s="39"/>
      <c r="E43" s="40"/>
      <c r="F43" s="294">
        <f t="shared" si="16"/>
        <v>0</v>
      </c>
      <c r="G43" s="295" t="e">
        <f t="shared" si="17"/>
        <v>#DIV/0!</v>
      </c>
      <c r="I43" s="37"/>
      <c r="J43" s="38"/>
      <c r="K43" s="39"/>
      <c r="L43" s="40"/>
      <c r="M43" s="294">
        <f t="shared" si="18"/>
        <v>0</v>
      </c>
      <c r="N43" s="295" t="e">
        <f t="shared" si="12"/>
        <v>#DIV/0!</v>
      </c>
      <c r="O43" s="36"/>
      <c r="P43" s="37"/>
      <c r="Q43" s="38"/>
      <c r="R43" s="39"/>
      <c r="S43" s="40"/>
      <c r="T43" s="294">
        <f t="shared" si="19"/>
        <v>0</v>
      </c>
      <c r="U43" s="295" t="e">
        <f t="shared" si="13"/>
        <v>#DIV/0!</v>
      </c>
      <c r="W43" s="37"/>
      <c r="X43" s="38"/>
      <c r="Y43" s="39"/>
      <c r="Z43" s="40"/>
      <c r="AA43" s="294">
        <f t="shared" si="20"/>
        <v>0</v>
      </c>
      <c r="AB43" s="295" t="e">
        <f t="shared" si="14"/>
        <v>#DIV/0!</v>
      </c>
      <c r="AD43" s="37"/>
      <c r="AE43" s="38"/>
      <c r="AF43" s="39"/>
      <c r="AG43" s="40"/>
      <c r="AH43" s="294">
        <f t="shared" si="21"/>
        <v>0</v>
      </c>
      <c r="AI43" s="295" t="e">
        <f t="shared" si="15"/>
        <v>#DIV/0!</v>
      </c>
      <c r="AK43" s="37"/>
      <c r="AL43" s="38"/>
      <c r="AM43" s="39"/>
      <c r="AN43" s="40"/>
      <c r="AO43" s="294">
        <f t="shared" si="22"/>
        <v>0</v>
      </c>
      <c r="AP43" s="295" t="e">
        <f t="shared" si="23"/>
        <v>#DIV/0!</v>
      </c>
    </row>
    <row r="44" spans="2:42" x14ac:dyDescent="0.25">
      <c r="B44" s="37" t="s">
        <v>2058</v>
      </c>
      <c r="C44" s="38"/>
      <c r="D44" s="39"/>
      <c r="E44" s="40"/>
      <c r="F44" s="294">
        <f t="shared" si="16"/>
        <v>0</v>
      </c>
      <c r="G44" s="295" t="e">
        <f t="shared" si="17"/>
        <v>#DIV/0!</v>
      </c>
      <c r="I44" s="37"/>
      <c r="J44" s="38"/>
      <c r="K44" s="39"/>
      <c r="L44" s="40"/>
      <c r="M44" s="294">
        <f t="shared" si="18"/>
        <v>0</v>
      </c>
      <c r="N44" s="295" t="e">
        <f t="shared" si="12"/>
        <v>#DIV/0!</v>
      </c>
      <c r="O44" s="36"/>
      <c r="P44" s="37"/>
      <c r="Q44" s="38"/>
      <c r="R44" s="39"/>
      <c r="S44" s="40"/>
      <c r="T44" s="294">
        <f t="shared" si="19"/>
        <v>0</v>
      </c>
      <c r="U44" s="295" t="e">
        <f t="shared" si="13"/>
        <v>#DIV/0!</v>
      </c>
      <c r="W44" s="37"/>
      <c r="X44" s="38"/>
      <c r="Y44" s="39"/>
      <c r="Z44" s="40"/>
      <c r="AA44" s="294">
        <f t="shared" si="20"/>
        <v>0</v>
      </c>
      <c r="AB44" s="295" t="e">
        <f t="shared" si="14"/>
        <v>#DIV/0!</v>
      </c>
      <c r="AD44" s="37"/>
      <c r="AE44" s="38"/>
      <c r="AF44" s="39"/>
      <c r="AG44" s="40"/>
      <c r="AH44" s="294">
        <f t="shared" si="21"/>
        <v>0</v>
      </c>
      <c r="AI44" s="295" t="e">
        <f t="shared" si="15"/>
        <v>#DIV/0!</v>
      </c>
      <c r="AK44" s="37"/>
      <c r="AL44" s="38"/>
      <c r="AM44" s="39"/>
      <c r="AN44" s="40"/>
      <c r="AO44" s="294">
        <f t="shared" si="22"/>
        <v>0</v>
      </c>
      <c r="AP44" s="295" t="e">
        <f t="shared" si="23"/>
        <v>#DIV/0!</v>
      </c>
    </row>
    <row r="45" spans="2:42" outlineLevel="1" x14ac:dyDescent="0.25">
      <c r="B45" s="37" t="s">
        <v>2058</v>
      </c>
      <c r="C45" s="38"/>
      <c r="D45" s="39"/>
      <c r="E45" s="40"/>
      <c r="F45" s="294">
        <f t="shared" si="16"/>
        <v>0</v>
      </c>
      <c r="G45" s="295" t="e">
        <f t="shared" ref="G45:G56" si="24">C45/C$2</f>
        <v>#DIV/0!</v>
      </c>
      <c r="I45" s="37"/>
      <c r="J45" s="38"/>
      <c r="K45" s="39"/>
      <c r="L45" s="40"/>
      <c r="M45" s="294">
        <f t="shared" si="18"/>
        <v>0</v>
      </c>
      <c r="N45" s="295" t="e">
        <f t="shared" si="12"/>
        <v>#DIV/0!</v>
      </c>
      <c r="O45" s="36"/>
      <c r="P45" s="37"/>
      <c r="Q45" s="38"/>
      <c r="R45" s="39"/>
      <c r="S45" s="40"/>
      <c r="T45" s="294">
        <f t="shared" si="19"/>
        <v>0</v>
      </c>
      <c r="U45" s="295" t="e">
        <f t="shared" si="13"/>
        <v>#DIV/0!</v>
      </c>
      <c r="W45" s="37"/>
      <c r="X45" s="38"/>
      <c r="Y45" s="39"/>
      <c r="Z45" s="40"/>
      <c r="AA45" s="294">
        <f t="shared" si="20"/>
        <v>0</v>
      </c>
      <c r="AB45" s="295" t="e">
        <f t="shared" si="14"/>
        <v>#DIV/0!</v>
      </c>
      <c r="AD45" s="37"/>
      <c r="AE45" s="38"/>
      <c r="AF45" s="39"/>
      <c r="AG45" s="40"/>
      <c r="AH45" s="294">
        <f t="shared" si="21"/>
        <v>0</v>
      </c>
      <c r="AI45" s="295" t="e">
        <f t="shared" si="15"/>
        <v>#DIV/0!</v>
      </c>
      <c r="AK45" s="37"/>
      <c r="AL45" s="38"/>
      <c r="AM45" s="39"/>
      <c r="AN45" s="40"/>
      <c r="AO45" s="294">
        <f t="shared" si="22"/>
        <v>0</v>
      </c>
      <c r="AP45" s="295" t="e">
        <f t="shared" si="23"/>
        <v>#DIV/0!</v>
      </c>
    </row>
    <row r="46" spans="2:42" outlineLevel="1" x14ac:dyDescent="0.25">
      <c r="B46" s="37" t="s">
        <v>2058</v>
      </c>
      <c r="C46" s="38"/>
      <c r="D46" s="39"/>
      <c r="E46" s="40"/>
      <c r="F46" s="294">
        <f t="shared" si="16"/>
        <v>0</v>
      </c>
      <c r="G46" s="295" t="e">
        <f t="shared" si="24"/>
        <v>#DIV/0!</v>
      </c>
      <c r="I46" s="37"/>
      <c r="J46" s="38"/>
      <c r="K46" s="39"/>
      <c r="L46" s="40"/>
      <c r="M46" s="294">
        <f t="shared" si="18"/>
        <v>0</v>
      </c>
      <c r="N46" s="295" t="e">
        <f t="shared" si="12"/>
        <v>#DIV/0!</v>
      </c>
      <c r="O46" s="36"/>
      <c r="P46" s="37"/>
      <c r="Q46" s="38"/>
      <c r="R46" s="39"/>
      <c r="S46" s="40"/>
      <c r="T46" s="294">
        <f t="shared" si="19"/>
        <v>0</v>
      </c>
      <c r="U46" s="295" t="e">
        <f t="shared" si="13"/>
        <v>#DIV/0!</v>
      </c>
      <c r="W46" s="37"/>
      <c r="X46" s="38"/>
      <c r="Y46" s="39"/>
      <c r="Z46" s="40"/>
      <c r="AA46" s="294">
        <f t="shared" si="20"/>
        <v>0</v>
      </c>
      <c r="AB46" s="295" t="e">
        <f t="shared" si="14"/>
        <v>#DIV/0!</v>
      </c>
      <c r="AD46" s="37"/>
      <c r="AE46" s="38"/>
      <c r="AF46" s="39"/>
      <c r="AG46" s="40"/>
      <c r="AH46" s="294">
        <f t="shared" si="21"/>
        <v>0</v>
      </c>
      <c r="AI46" s="295" t="e">
        <f t="shared" si="15"/>
        <v>#DIV/0!</v>
      </c>
      <c r="AK46" s="37"/>
      <c r="AL46" s="38"/>
      <c r="AM46" s="39"/>
      <c r="AN46" s="40"/>
      <c r="AO46" s="294">
        <f t="shared" si="22"/>
        <v>0</v>
      </c>
      <c r="AP46" s="295" t="e">
        <f t="shared" si="23"/>
        <v>#DIV/0!</v>
      </c>
    </row>
    <row r="47" spans="2:42" outlineLevel="1" x14ac:dyDescent="0.25">
      <c r="B47" s="37" t="s">
        <v>2058</v>
      </c>
      <c r="C47" s="38"/>
      <c r="D47" s="39"/>
      <c r="E47" s="40"/>
      <c r="F47" s="294">
        <f t="shared" si="16"/>
        <v>0</v>
      </c>
      <c r="G47" s="295" t="e">
        <f t="shared" si="24"/>
        <v>#DIV/0!</v>
      </c>
      <c r="I47" s="37"/>
      <c r="J47" s="38"/>
      <c r="K47" s="39"/>
      <c r="L47" s="40"/>
      <c r="M47" s="294">
        <f t="shared" si="18"/>
        <v>0</v>
      </c>
      <c r="N47" s="295" t="e">
        <f t="shared" si="12"/>
        <v>#DIV/0!</v>
      </c>
      <c r="O47" s="36"/>
      <c r="P47" s="37"/>
      <c r="Q47" s="38"/>
      <c r="R47" s="39"/>
      <c r="S47" s="40"/>
      <c r="T47" s="294">
        <f t="shared" si="19"/>
        <v>0</v>
      </c>
      <c r="U47" s="295" t="e">
        <f t="shared" si="13"/>
        <v>#DIV/0!</v>
      </c>
      <c r="W47" s="37"/>
      <c r="X47" s="38"/>
      <c r="Y47" s="39"/>
      <c r="Z47" s="40"/>
      <c r="AA47" s="294">
        <f t="shared" si="20"/>
        <v>0</v>
      </c>
      <c r="AB47" s="295" t="e">
        <f t="shared" si="14"/>
        <v>#DIV/0!</v>
      </c>
      <c r="AD47" s="37"/>
      <c r="AE47" s="38"/>
      <c r="AF47" s="39"/>
      <c r="AG47" s="40"/>
      <c r="AH47" s="294">
        <f t="shared" si="21"/>
        <v>0</v>
      </c>
      <c r="AI47" s="295" t="e">
        <f t="shared" si="15"/>
        <v>#DIV/0!</v>
      </c>
      <c r="AK47" s="37"/>
      <c r="AL47" s="38"/>
      <c r="AM47" s="39"/>
      <c r="AN47" s="40"/>
      <c r="AO47" s="294">
        <f t="shared" si="22"/>
        <v>0</v>
      </c>
      <c r="AP47" s="295" t="e">
        <f t="shared" si="23"/>
        <v>#DIV/0!</v>
      </c>
    </row>
    <row r="48" spans="2:42" outlineLevel="1" x14ac:dyDescent="0.25">
      <c r="B48" s="37" t="s">
        <v>2058</v>
      </c>
      <c r="C48" s="38"/>
      <c r="D48" s="39"/>
      <c r="E48" s="40"/>
      <c r="F48" s="294">
        <f t="shared" si="16"/>
        <v>0</v>
      </c>
      <c r="G48" s="295" t="e">
        <f t="shared" si="24"/>
        <v>#DIV/0!</v>
      </c>
      <c r="I48" s="37"/>
      <c r="J48" s="38"/>
      <c r="K48" s="39"/>
      <c r="L48" s="40"/>
      <c r="M48" s="294">
        <f t="shared" si="18"/>
        <v>0</v>
      </c>
      <c r="N48" s="295" t="e">
        <f t="shared" si="12"/>
        <v>#DIV/0!</v>
      </c>
      <c r="O48" s="36"/>
      <c r="P48" s="37"/>
      <c r="Q48" s="38"/>
      <c r="R48" s="39"/>
      <c r="S48" s="40"/>
      <c r="T48" s="294">
        <f t="shared" si="19"/>
        <v>0</v>
      </c>
      <c r="U48" s="295" t="e">
        <f t="shared" si="13"/>
        <v>#DIV/0!</v>
      </c>
      <c r="W48" s="37"/>
      <c r="X48" s="38"/>
      <c r="Y48" s="39"/>
      <c r="Z48" s="40"/>
      <c r="AA48" s="294">
        <f t="shared" si="20"/>
        <v>0</v>
      </c>
      <c r="AB48" s="295" t="e">
        <f t="shared" si="14"/>
        <v>#DIV/0!</v>
      </c>
      <c r="AD48" s="37"/>
      <c r="AE48" s="38"/>
      <c r="AF48" s="39"/>
      <c r="AG48" s="40"/>
      <c r="AH48" s="294">
        <f t="shared" si="21"/>
        <v>0</v>
      </c>
      <c r="AI48" s="295" t="e">
        <f t="shared" si="15"/>
        <v>#DIV/0!</v>
      </c>
      <c r="AK48" s="37"/>
      <c r="AL48" s="38"/>
      <c r="AM48" s="39"/>
      <c r="AN48" s="40"/>
      <c r="AO48" s="294">
        <f t="shared" si="22"/>
        <v>0</v>
      </c>
      <c r="AP48" s="295" t="e">
        <f t="shared" si="23"/>
        <v>#DIV/0!</v>
      </c>
    </row>
    <row r="49" spans="1:42" outlineLevel="1" x14ac:dyDescent="0.25">
      <c r="B49" s="37" t="s">
        <v>2058</v>
      </c>
      <c r="C49" s="38"/>
      <c r="D49" s="39"/>
      <c r="E49" s="40"/>
      <c r="F49" s="294">
        <f t="shared" si="16"/>
        <v>0</v>
      </c>
      <c r="G49" s="295" t="e">
        <f t="shared" si="24"/>
        <v>#DIV/0!</v>
      </c>
      <c r="I49" s="37"/>
      <c r="J49" s="38"/>
      <c r="K49" s="39"/>
      <c r="L49" s="40"/>
      <c r="M49" s="294">
        <f t="shared" si="18"/>
        <v>0</v>
      </c>
      <c r="N49" s="295" t="e">
        <f t="shared" si="12"/>
        <v>#DIV/0!</v>
      </c>
      <c r="O49" s="36"/>
      <c r="P49" s="37"/>
      <c r="Q49" s="38"/>
      <c r="R49" s="39"/>
      <c r="S49" s="40"/>
      <c r="T49" s="294">
        <f t="shared" si="19"/>
        <v>0</v>
      </c>
      <c r="U49" s="295" t="e">
        <f>Q49/Q$2</f>
        <v>#DIV/0!</v>
      </c>
      <c r="W49" s="37"/>
      <c r="X49" s="38"/>
      <c r="Y49" s="39"/>
      <c r="Z49" s="40"/>
      <c r="AA49" s="294">
        <f t="shared" si="20"/>
        <v>0</v>
      </c>
      <c r="AB49" s="295" t="e">
        <f>X49/X$2</f>
        <v>#DIV/0!</v>
      </c>
      <c r="AD49" s="37"/>
      <c r="AE49" s="38"/>
      <c r="AF49" s="39"/>
      <c r="AG49" s="40"/>
      <c r="AH49" s="294">
        <f t="shared" si="21"/>
        <v>0</v>
      </c>
      <c r="AI49" s="295" t="e">
        <f>AE49/AE$2</f>
        <v>#DIV/0!</v>
      </c>
      <c r="AK49" s="37"/>
      <c r="AL49" s="38"/>
      <c r="AM49" s="39"/>
      <c r="AN49" s="40"/>
      <c r="AO49" s="294">
        <f t="shared" si="22"/>
        <v>0</v>
      </c>
      <c r="AP49" s="295" t="e">
        <f t="shared" si="23"/>
        <v>#DIV/0!</v>
      </c>
    </row>
    <row r="50" spans="1:42" outlineLevel="1" x14ac:dyDescent="0.25">
      <c r="B50" s="37" t="s">
        <v>2058</v>
      </c>
      <c r="C50" s="38"/>
      <c r="D50" s="39"/>
      <c r="E50" s="40"/>
      <c r="F50" s="294">
        <f t="shared" si="16"/>
        <v>0</v>
      </c>
      <c r="G50" s="295" t="e">
        <f t="shared" si="24"/>
        <v>#DIV/0!</v>
      </c>
      <c r="I50" s="37"/>
      <c r="J50" s="38"/>
      <c r="K50" s="39"/>
      <c r="L50" s="40"/>
      <c r="M50" s="294">
        <f t="shared" si="18"/>
        <v>0</v>
      </c>
      <c r="N50" s="295" t="e">
        <f t="shared" si="12"/>
        <v>#DIV/0!</v>
      </c>
      <c r="O50" s="36"/>
      <c r="P50" s="37"/>
      <c r="Q50" s="38"/>
      <c r="R50" s="39"/>
      <c r="S50" s="40"/>
      <c r="T50" s="294">
        <f t="shared" si="19"/>
        <v>0</v>
      </c>
      <c r="U50" s="295" t="e">
        <f t="shared" ref="U50:U56" si="25">Q50/Q$2</f>
        <v>#DIV/0!</v>
      </c>
      <c r="W50" s="37"/>
      <c r="X50" s="38"/>
      <c r="Y50" s="39"/>
      <c r="Z50" s="40"/>
      <c r="AA50" s="294">
        <f t="shared" si="20"/>
        <v>0</v>
      </c>
      <c r="AB50" s="295" t="e">
        <f t="shared" ref="AB50:AB56" si="26">X50/X$2</f>
        <v>#DIV/0!</v>
      </c>
      <c r="AD50" s="37"/>
      <c r="AE50" s="38"/>
      <c r="AF50" s="39"/>
      <c r="AG50" s="40"/>
      <c r="AH50" s="294">
        <f t="shared" si="21"/>
        <v>0</v>
      </c>
      <c r="AI50" s="295" t="e">
        <f t="shared" ref="AI50:AI56" si="27">AE50/AE$2</f>
        <v>#DIV/0!</v>
      </c>
      <c r="AK50" s="37"/>
      <c r="AL50" s="38"/>
      <c r="AM50" s="39"/>
      <c r="AN50" s="40"/>
      <c r="AO50" s="294">
        <f t="shared" si="22"/>
        <v>0</v>
      </c>
      <c r="AP50" s="295" t="e">
        <f t="shared" si="23"/>
        <v>#DIV/0!</v>
      </c>
    </row>
    <row r="51" spans="1:42" outlineLevel="1" x14ac:dyDescent="0.25">
      <c r="B51" s="37" t="s">
        <v>2058</v>
      </c>
      <c r="C51" s="38"/>
      <c r="D51" s="39"/>
      <c r="E51" s="40"/>
      <c r="F51" s="294">
        <f t="shared" si="16"/>
        <v>0</v>
      </c>
      <c r="G51" s="295" t="e">
        <f t="shared" si="24"/>
        <v>#DIV/0!</v>
      </c>
      <c r="I51" s="37"/>
      <c r="J51" s="38"/>
      <c r="K51" s="39"/>
      <c r="L51" s="40"/>
      <c r="M51" s="294">
        <f t="shared" si="18"/>
        <v>0</v>
      </c>
      <c r="N51" s="295" t="e">
        <f t="shared" si="12"/>
        <v>#DIV/0!</v>
      </c>
      <c r="O51" s="36"/>
      <c r="P51" s="37"/>
      <c r="Q51" s="38"/>
      <c r="R51" s="39"/>
      <c r="S51" s="40"/>
      <c r="T51" s="294">
        <f t="shared" si="19"/>
        <v>0</v>
      </c>
      <c r="U51" s="295" t="e">
        <f t="shared" si="25"/>
        <v>#DIV/0!</v>
      </c>
      <c r="W51" s="37"/>
      <c r="X51" s="38"/>
      <c r="Y51" s="39"/>
      <c r="Z51" s="40"/>
      <c r="AA51" s="294">
        <f t="shared" si="20"/>
        <v>0</v>
      </c>
      <c r="AB51" s="295" t="e">
        <f t="shared" si="26"/>
        <v>#DIV/0!</v>
      </c>
      <c r="AD51" s="37"/>
      <c r="AE51" s="38"/>
      <c r="AF51" s="39"/>
      <c r="AG51" s="40"/>
      <c r="AH51" s="294">
        <f t="shared" si="21"/>
        <v>0</v>
      </c>
      <c r="AI51" s="295" t="e">
        <f t="shared" si="27"/>
        <v>#DIV/0!</v>
      </c>
      <c r="AK51" s="37"/>
      <c r="AL51" s="38"/>
      <c r="AM51" s="39"/>
      <c r="AN51" s="40"/>
      <c r="AO51" s="294">
        <f t="shared" si="22"/>
        <v>0</v>
      </c>
      <c r="AP51" s="295" t="e">
        <f t="shared" si="23"/>
        <v>#DIV/0!</v>
      </c>
    </row>
    <row r="52" spans="1:42" outlineLevel="1" x14ac:dyDescent="0.25">
      <c r="B52" s="37" t="s">
        <v>2058</v>
      </c>
      <c r="C52" s="38"/>
      <c r="D52" s="39"/>
      <c r="E52" s="40"/>
      <c r="F52" s="294">
        <f t="shared" si="16"/>
        <v>0</v>
      </c>
      <c r="G52" s="295" t="e">
        <f t="shared" si="24"/>
        <v>#DIV/0!</v>
      </c>
      <c r="I52" s="37"/>
      <c r="J52" s="38"/>
      <c r="K52" s="39"/>
      <c r="L52" s="40"/>
      <c r="M52" s="294">
        <f t="shared" si="18"/>
        <v>0</v>
      </c>
      <c r="N52" s="295" t="e">
        <f t="shared" si="12"/>
        <v>#DIV/0!</v>
      </c>
      <c r="O52" s="36"/>
      <c r="P52" s="37"/>
      <c r="Q52" s="38"/>
      <c r="R52" s="39"/>
      <c r="S52" s="40"/>
      <c r="T52" s="294">
        <f t="shared" si="19"/>
        <v>0</v>
      </c>
      <c r="U52" s="295" t="e">
        <f t="shared" si="25"/>
        <v>#DIV/0!</v>
      </c>
      <c r="W52" s="37"/>
      <c r="X52" s="38"/>
      <c r="Y52" s="39"/>
      <c r="Z52" s="40"/>
      <c r="AA52" s="294">
        <f t="shared" si="20"/>
        <v>0</v>
      </c>
      <c r="AB52" s="295" t="e">
        <f t="shared" si="26"/>
        <v>#DIV/0!</v>
      </c>
      <c r="AD52" s="37"/>
      <c r="AE52" s="38"/>
      <c r="AF52" s="39"/>
      <c r="AG52" s="40"/>
      <c r="AH52" s="294">
        <f t="shared" si="21"/>
        <v>0</v>
      </c>
      <c r="AI52" s="295" t="e">
        <f t="shared" si="27"/>
        <v>#DIV/0!</v>
      </c>
      <c r="AK52" s="37"/>
      <c r="AL52" s="38"/>
      <c r="AM52" s="39"/>
      <c r="AN52" s="40"/>
      <c r="AO52" s="294">
        <f t="shared" si="22"/>
        <v>0</v>
      </c>
      <c r="AP52" s="295" t="e">
        <f t="shared" si="23"/>
        <v>#DIV/0!</v>
      </c>
    </row>
    <row r="53" spans="1:42" outlineLevel="1" x14ac:dyDescent="0.25">
      <c r="B53" s="37" t="s">
        <v>2058</v>
      </c>
      <c r="C53" s="38"/>
      <c r="D53" s="39"/>
      <c r="E53" s="40"/>
      <c r="F53" s="294">
        <f t="shared" si="16"/>
        <v>0</v>
      </c>
      <c r="G53" s="295" t="e">
        <f t="shared" si="24"/>
        <v>#DIV/0!</v>
      </c>
      <c r="I53" s="37"/>
      <c r="J53" s="38"/>
      <c r="K53" s="39"/>
      <c r="L53" s="40"/>
      <c r="M53" s="294">
        <f t="shared" si="18"/>
        <v>0</v>
      </c>
      <c r="N53" s="295" t="e">
        <f t="shared" si="12"/>
        <v>#DIV/0!</v>
      </c>
      <c r="O53" s="36"/>
      <c r="P53" s="37"/>
      <c r="Q53" s="38"/>
      <c r="R53" s="39"/>
      <c r="S53" s="40"/>
      <c r="T53" s="294">
        <f t="shared" si="19"/>
        <v>0</v>
      </c>
      <c r="U53" s="295" t="e">
        <f t="shared" si="25"/>
        <v>#DIV/0!</v>
      </c>
      <c r="W53" s="37"/>
      <c r="X53" s="38"/>
      <c r="Y53" s="39"/>
      <c r="Z53" s="40"/>
      <c r="AA53" s="294">
        <f t="shared" si="20"/>
        <v>0</v>
      </c>
      <c r="AB53" s="295" t="e">
        <f t="shared" si="26"/>
        <v>#DIV/0!</v>
      </c>
      <c r="AD53" s="37"/>
      <c r="AE53" s="38"/>
      <c r="AF53" s="39"/>
      <c r="AG53" s="40"/>
      <c r="AH53" s="294">
        <f t="shared" si="21"/>
        <v>0</v>
      </c>
      <c r="AI53" s="295" t="e">
        <f t="shared" si="27"/>
        <v>#DIV/0!</v>
      </c>
      <c r="AK53" s="37"/>
      <c r="AL53" s="38"/>
      <c r="AM53" s="39"/>
      <c r="AN53" s="40"/>
      <c r="AO53" s="294">
        <f t="shared" si="22"/>
        <v>0</v>
      </c>
      <c r="AP53" s="295" t="e">
        <f t="shared" si="23"/>
        <v>#DIV/0!</v>
      </c>
    </row>
    <row r="54" spans="1:42" outlineLevel="1" x14ac:dyDescent="0.25">
      <c r="B54" s="37" t="s">
        <v>2058</v>
      </c>
      <c r="C54" s="38"/>
      <c r="D54" s="39"/>
      <c r="E54" s="40"/>
      <c r="F54" s="294">
        <f t="shared" si="16"/>
        <v>0</v>
      </c>
      <c r="G54" s="295" t="e">
        <f t="shared" si="24"/>
        <v>#DIV/0!</v>
      </c>
      <c r="I54" s="37"/>
      <c r="J54" s="38"/>
      <c r="K54" s="39"/>
      <c r="L54" s="40"/>
      <c r="M54" s="294">
        <f t="shared" si="18"/>
        <v>0</v>
      </c>
      <c r="N54" s="295" t="e">
        <f t="shared" si="12"/>
        <v>#DIV/0!</v>
      </c>
      <c r="O54" s="36"/>
      <c r="P54" s="37"/>
      <c r="Q54" s="38"/>
      <c r="R54" s="39"/>
      <c r="S54" s="40"/>
      <c r="T54" s="294">
        <f t="shared" si="19"/>
        <v>0</v>
      </c>
      <c r="U54" s="295" t="e">
        <f t="shared" si="25"/>
        <v>#DIV/0!</v>
      </c>
      <c r="W54" s="37"/>
      <c r="X54" s="38"/>
      <c r="Y54" s="39"/>
      <c r="Z54" s="40"/>
      <c r="AA54" s="294">
        <f t="shared" si="20"/>
        <v>0</v>
      </c>
      <c r="AB54" s="295" t="e">
        <f t="shared" si="26"/>
        <v>#DIV/0!</v>
      </c>
      <c r="AD54" s="37"/>
      <c r="AE54" s="38"/>
      <c r="AF54" s="39"/>
      <c r="AG54" s="40"/>
      <c r="AH54" s="294">
        <f t="shared" si="21"/>
        <v>0</v>
      </c>
      <c r="AI54" s="295" t="e">
        <f t="shared" si="27"/>
        <v>#DIV/0!</v>
      </c>
      <c r="AK54" s="37"/>
      <c r="AL54" s="38"/>
      <c r="AM54" s="39"/>
      <c r="AN54" s="40"/>
      <c r="AO54" s="294">
        <f t="shared" si="22"/>
        <v>0</v>
      </c>
      <c r="AP54" s="295" t="e">
        <f t="shared" si="23"/>
        <v>#DIV/0!</v>
      </c>
    </row>
    <row r="55" spans="1:42" outlineLevel="1" x14ac:dyDescent="0.25">
      <c r="B55" s="37" t="s">
        <v>2058</v>
      </c>
      <c r="C55" s="38"/>
      <c r="D55" s="39"/>
      <c r="E55" s="40"/>
      <c r="F55" s="294">
        <f t="shared" si="16"/>
        <v>0</v>
      </c>
      <c r="G55" s="295" t="e">
        <f t="shared" si="24"/>
        <v>#DIV/0!</v>
      </c>
      <c r="I55" s="37"/>
      <c r="J55" s="38"/>
      <c r="K55" s="39"/>
      <c r="L55" s="40"/>
      <c r="M55" s="294">
        <f t="shared" si="18"/>
        <v>0</v>
      </c>
      <c r="N55" s="295" t="e">
        <f t="shared" si="12"/>
        <v>#DIV/0!</v>
      </c>
      <c r="O55" s="36"/>
      <c r="P55" s="37"/>
      <c r="Q55" s="38"/>
      <c r="R55" s="39"/>
      <c r="S55" s="40"/>
      <c r="T55" s="294">
        <f t="shared" si="19"/>
        <v>0</v>
      </c>
      <c r="U55" s="295" t="e">
        <f t="shared" si="25"/>
        <v>#DIV/0!</v>
      </c>
      <c r="W55" s="37"/>
      <c r="X55" s="38"/>
      <c r="Y55" s="39"/>
      <c r="Z55" s="40"/>
      <c r="AA55" s="294">
        <f t="shared" si="20"/>
        <v>0</v>
      </c>
      <c r="AB55" s="295" t="e">
        <f t="shared" si="26"/>
        <v>#DIV/0!</v>
      </c>
      <c r="AD55" s="37"/>
      <c r="AE55" s="38"/>
      <c r="AF55" s="39"/>
      <c r="AG55" s="40"/>
      <c r="AH55" s="294">
        <f t="shared" si="21"/>
        <v>0</v>
      </c>
      <c r="AI55" s="295" t="e">
        <f t="shared" si="27"/>
        <v>#DIV/0!</v>
      </c>
      <c r="AK55" s="37"/>
      <c r="AL55" s="38"/>
      <c r="AM55" s="39"/>
      <c r="AN55" s="40"/>
      <c r="AO55" s="294">
        <f t="shared" si="22"/>
        <v>0</v>
      </c>
      <c r="AP55" s="295" t="e">
        <f t="shared" si="23"/>
        <v>#DIV/0!</v>
      </c>
    </row>
    <row r="56" spans="1:42" outlineLevel="1" x14ac:dyDescent="0.25">
      <c r="B56" s="37" t="s">
        <v>2058</v>
      </c>
      <c r="C56" s="38"/>
      <c r="D56" s="39"/>
      <c r="E56" s="40"/>
      <c r="F56" s="294">
        <f t="shared" si="16"/>
        <v>0</v>
      </c>
      <c r="G56" s="295" t="e">
        <f t="shared" si="24"/>
        <v>#DIV/0!</v>
      </c>
      <c r="I56" s="37"/>
      <c r="J56" s="38"/>
      <c r="K56" s="39"/>
      <c r="L56" s="40"/>
      <c r="M56" s="294">
        <f t="shared" si="18"/>
        <v>0</v>
      </c>
      <c r="N56" s="295" t="e">
        <f t="shared" si="12"/>
        <v>#DIV/0!</v>
      </c>
      <c r="O56" s="36"/>
      <c r="P56" s="37"/>
      <c r="Q56" s="38"/>
      <c r="R56" s="39"/>
      <c r="S56" s="40"/>
      <c r="T56" s="294">
        <f t="shared" si="19"/>
        <v>0</v>
      </c>
      <c r="U56" s="295" t="e">
        <f t="shared" si="25"/>
        <v>#DIV/0!</v>
      </c>
      <c r="W56" s="37"/>
      <c r="X56" s="38"/>
      <c r="Y56" s="39"/>
      <c r="Z56" s="40"/>
      <c r="AA56" s="294">
        <f t="shared" si="20"/>
        <v>0</v>
      </c>
      <c r="AB56" s="295" t="e">
        <f t="shared" si="26"/>
        <v>#DIV/0!</v>
      </c>
      <c r="AD56" s="37"/>
      <c r="AE56" s="38"/>
      <c r="AF56" s="39"/>
      <c r="AG56" s="40"/>
      <c r="AH56" s="294">
        <f t="shared" si="21"/>
        <v>0</v>
      </c>
      <c r="AI56" s="295" t="e">
        <f t="shared" si="27"/>
        <v>#DIV/0!</v>
      </c>
      <c r="AK56" s="37"/>
      <c r="AL56" s="38"/>
      <c r="AM56" s="39"/>
      <c r="AN56" s="40"/>
      <c r="AO56" s="294">
        <f t="shared" si="22"/>
        <v>0</v>
      </c>
      <c r="AP56" s="295" t="e">
        <f t="shared" si="23"/>
        <v>#DIV/0!</v>
      </c>
    </row>
    <row r="57" spans="1:42" s="41" customFormat="1" x14ac:dyDescent="0.25">
      <c r="B57" s="42" t="s">
        <v>173</v>
      </c>
      <c r="C57" s="43">
        <f>SUBTOTAL(9,C33:C56)</f>
        <v>0</v>
      </c>
      <c r="D57" s="44">
        <f>SUMPRODUCT(D33:D56,C33:C56)</f>
        <v>0</v>
      </c>
      <c r="E57" s="45">
        <f>SUMPRODUCT(E33:E56,C33:C56)</f>
        <v>0</v>
      </c>
      <c r="F57" s="46">
        <f>IFERROR(E57/D57,0)</f>
        <v>0</v>
      </c>
      <c r="G57" s="47"/>
      <c r="I57" s="42" t="s">
        <v>173</v>
      </c>
      <c r="J57" s="43">
        <f>SUBTOTAL(9,J33:J56)</f>
        <v>0</v>
      </c>
      <c r="K57" s="44">
        <f>SUMPRODUCT(K33:K56,J33:J56)</f>
        <v>0</v>
      </c>
      <c r="L57" s="45">
        <f>SUMPRODUCT(L33:L56,J33:J56)</f>
        <v>0</v>
      </c>
      <c r="M57" s="46">
        <f>IFERROR(L57/K57,0)</f>
        <v>0</v>
      </c>
      <c r="N57" s="47"/>
      <c r="O57" s="48"/>
      <c r="P57" s="42" t="s">
        <v>173</v>
      </c>
      <c r="Q57" s="43">
        <f>SUBTOTAL(9,Q33:Q56)</f>
        <v>0</v>
      </c>
      <c r="R57" s="44">
        <f>SUMPRODUCT(R33:R56,Q33:Q56)</f>
        <v>0</v>
      </c>
      <c r="S57" s="45">
        <f>SUMPRODUCT(S33:S56,Q33:Q56)</f>
        <v>0</v>
      </c>
      <c r="T57" s="46">
        <f>IFERROR(S57/R57,0)</f>
        <v>0</v>
      </c>
      <c r="U57" s="47"/>
      <c r="W57" s="42" t="s">
        <v>173</v>
      </c>
      <c r="X57" s="43">
        <f>SUBTOTAL(9,X33:X56)</f>
        <v>0</v>
      </c>
      <c r="Y57" s="44">
        <f>SUMPRODUCT(Y33:Y56,X33:X56)</f>
        <v>0</v>
      </c>
      <c r="Z57" s="45">
        <f>SUMPRODUCT(Z33:Z56,X33:X56)</f>
        <v>0</v>
      </c>
      <c r="AA57" s="46">
        <f>IFERROR(Z57/Y57,0)</f>
        <v>0</v>
      </c>
      <c r="AB57" s="47"/>
      <c r="AD57" s="42" t="s">
        <v>173</v>
      </c>
      <c r="AE57" s="43">
        <f>SUBTOTAL(9,AE33:AE56)</f>
        <v>0</v>
      </c>
      <c r="AF57" s="44">
        <f>SUMPRODUCT(AF33:AF56,AE33:AE56)</f>
        <v>0</v>
      </c>
      <c r="AG57" s="45">
        <f>SUMPRODUCT(AG33:AG56,AE33:AE56)</f>
        <v>0</v>
      </c>
      <c r="AH57" s="46">
        <f>IFERROR(AG57/AF57,0)</f>
        <v>0</v>
      </c>
      <c r="AI57" s="47"/>
      <c r="AK57" s="42" t="s">
        <v>173</v>
      </c>
      <c r="AL57" s="43">
        <f>SUBTOTAL(9,AL33:AL56)</f>
        <v>0</v>
      </c>
      <c r="AM57" s="44">
        <f>SUMPRODUCT(AM33:AM56,AL33:AL56)</f>
        <v>0</v>
      </c>
      <c r="AN57" s="45">
        <f>SUMPRODUCT(AN33:AN56,AL33:AL56)</f>
        <v>0</v>
      </c>
      <c r="AO57" s="46">
        <f>IFERROR(AN57/AM57,0)</f>
        <v>0</v>
      </c>
      <c r="AP57" s="47"/>
    </row>
    <row r="58" spans="1:42" s="41" customFormat="1" x14ac:dyDescent="0.25">
      <c r="A58" s="55"/>
      <c r="B58" s="49" t="s">
        <v>2055</v>
      </c>
      <c r="C58" s="50"/>
      <c r="D58" s="44">
        <f>IFERROR(D57/C57,0)</f>
        <v>0</v>
      </c>
      <c r="E58" s="45">
        <f>IFERROR(E57/C57,0)</f>
        <v>0</v>
      </c>
      <c r="F58" s="46">
        <f>IFERROR(E58/D58,0)</f>
        <v>0</v>
      </c>
      <c r="G58" s="47"/>
      <c r="I58" s="49" t="s">
        <v>2055</v>
      </c>
      <c r="J58" s="50"/>
      <c r="K58" s="44">
        <f>IFERROR(K57/J57,0)</f>
        <v>0</v>
      </c>
      <c r="L58" s="45">
        <f>IFERROR(L57/J57,0)</f>
        <v>0</v>
      </c>
      <c r="M58" s="46">
        <f>IFERROR(L58/K58,0)</f>
        <v>0</v>
      </c>
      <c r="N58" s="47"/>
      <c r="O58" s="48"/>
      <c r="P58" s="49" t="s">
        <v>2055</v>
      </c>
      <c r="Q58" s="50"/>
      <c r="R58" s="44">
        <f>IFERROR(R57/Q57,0)</f>
        <v>0</v>
      </c>
      <c r="S58" s="45">
        <f>IFERROR(S57/Q57,0)</f>
        <v>0</v>
      </c>
      <c r="T58" s="46">
        <f>IFERROR(S58/R58,0)</f>
        <v>0</v>
      </c>
      <c r="U58" s="47"/>
      <c r="W58" s="49" t="s">
        <v>2055</v>
      </c>
      <c r="X58" s="50"/>
      <c r="Y58" s="44">
        <f>IFERROR(Y57/X57,0)</f>
        <v>0</v>
      </c>
      <c r="Z58" s="45">
        <f>IFERROR(Z57/X57,0)</f>
        <v>0</v>
      </c>
      <c r="AA58" s="46">
        <f>IFERROR(Z58/Y58,0)</f>
        <v>0</v>
      </c>
      <c r="AB58" s="47"/>
      <c r="AD58" s="49" t="s">
        <v>2055</v>
      </c>
      <c r="AE58" s="50"/>
      <c r="AF58" s="44">
        <f>IFERROR(AF57/AE57,0)</f>
        <v>0</v>
      </c>
      <c r="AG58" s="45">
        <f>IFERROR(AG57/AE57,0)</f>
        <v>0</v>
      </c>
      <c r="AH58" s="46">
        <f>IFERROR(AG58/AF58,0)</f>
        <v>0</v>
      </c>
      <c r="AI58" s="47"/>
      <c r="AK58" s="49" t="s">
        <v>2055</v>
      </c>
      <c r="AL58" s="50"/>
      <c r="AM58" s="44">
        <f>IFERROR(AM57/AL57,0)</f>
        <v>0</v>
      </c>
      <c r="AN58" s="45">
        <f>IFERROR(AN57/AL57,0)</f>
        <v>0</v>
      </c>
      <c r="AO58" s="46">
        <f>IFERROR(AN58/AM58,0)</f>
        <v>0</v>
      </c>
      <c r="AP58" s="47"/>
    </row>
    <row r="59" spans="1:42" x14ac:dyDescent="0.25">
      <c r="A59" s="45">
        <f>+A58-E58</f>
        <v>0</v>
      </c>
      <c r="B59" s="31" t="s">
        <v>2059</v>
      </c>
      <c r="C59" s="56"/>
      <c r="D59" s="57"/>
      <c r="E59" s="58"/>
      <c r="F59" s="296"/>
      <c r="G59" s="59"/>
      <c r="I59" s="31" t="s">
        <v>2059</v>
      </c>
      <c r="J59" s="56"/>
      <c r="K59" s="57"/>
      <c r="L59" s="58"/>
      <c r="M59" s="296"/>
      <c r="N59" s="59"/>
      <c r="O59" s="36"/>
      <c r="P59" s="31" t="s">
        <v>2059</v>
      </c>
      <c r="Q59" s="56"/>
      <c r="R59" s="57"/>
      <c r="S59" s="58"/>
      <c r="T59" s="296"/>
      <c r="U59" s="59"/>
      <c r="W59" s="31" t="s">
        <v>2059</v>
      </c>
      <c r="X59" s="56"/>
      <c r="Y59" s="57"/>
      <c r="Z59" s="58"/>
      <c r="AA59" s="296"/>
      <c r="AB59" s="59"/>
      <c r="AD59" s="31" t="s">
        <v>2059</v>
      </c>
      <c r="AE59" s="56"/>
      <c r="AF59" s="57"/>
      <c r="AG59" s="58"/>
      <c r="AH59" s="296"/>
      <c r="AI59" s="59"/>
      <c r="AK59" s="31" t="s">
        <v>2059</v>
      </c>
      <c r="AL59" s="56"/>
      <c r="AM59" s="57"/>
      <c r="AN59" s="58"/>
      <c r="AO59" s="296"/>
      <c r="AP59" s="59"/>
    </row>
    <row r="60" spans="1:42" x14ac:dyDescent="0.25">
      <c r="B60" s="33" t="s">
        <v>508</v>
      </c>
      <c r="C60" s="34" t="s">
        <v>403</v>
      </c>
      <c r="D60" s="34" t="s">
        <v>408</v>
      </c>
      <c r="E60" s="34" t="s">
        <v>1816</v>
      </c>
      <c r="F60" s="53" t="s">
        <v>2015</v>
      </c>
      <c r="G60" s="54" t="s">
        <v>2053</v>
      </c>
      <c r="I60" s="33" t="s">
        <v>508</v>
      </c>
      <c r="J60" s="34" t="s">
        <v>403</v>
      </c>
      <c r="K60" s="34" t="s">
        <v>408</v>
      </c>
      <c r="L60" s="34" t="s">
        <v>1816</v>
      </c>
      <c r="M60" s="53" t="s">
        <v>2015</v>
      </c>
      <c r="N60" s="54" t="s">
        <v>2053</v>
      </c>
      <c r="P60" s="33" t="s">
        <v>508</v>
      </c>
      <c r="Q60" s="34" t="s">
        <v>403</v>
      </c>
      <c r="R60" s="34" t="s">
        <v>408</v>
      </c>
      <c r="S60" s="34" t="s">
        <v>1816</v>
      </c>
      <c r="T60" s="53" t="s">
        <v>2015</v>
      </c>
      <c r="U60" s="54" t="s">
        <v>2053</v>
      </c>
      <c r="W60" s="33" t="s">
        <v>508</v>
      </c>
      <c r="X60" s="34" t="s">
        <v>403</v>
      </c>
      <c r="Y60" s="34" t="s">
        <v>408</v>
      </c>
      <c r="Z60" s="34" t="s">
        <v>1816</v>
      </c>
      <c r="AA60" s="53" t="s">
        <v>2015</v>
      </c>
      <c r="AB60" s="54" t="s">
        <v>2053</v>
      </c>
      <c r="AD60" s="33" t="s">
        <v>508</v>
      </c>
      <c r="AE60" s="34" t="s">
        <v>403</v>
      </c>
      <c r="AF60" s="34" t="s">
        <v>408</v>
      </c>
      <c r="AG60" s="34" t="s">
        <v>1816</v>
      </c>
      <c r="AH60" s="53" t="s">
        <v>2015</v>
      </c>
      <c r="AI60" s="54" t="s">
        <v>2053</v>
      </c>
      <c r="AK60" s="33" t="s">
        <v>508</v>
      </c>
      <c r="AL60" s="34" t="s">
        <v>403</v>
      </c>
      <c r="AM60" s="34" t="s">
        <v>408</v>
      </c>
      <c r="AN60" s="34" t="s">
        <v>1816</v>
      </c>
      <c r="AO60" s="53" t="s">
        <v>2015</v>
      </c>
      <c r="AP60" s="54" t="s">
        <v>2053</v>
      </c>
    </row>
    <row r="61" spans="1:42" x14ac:dyDescent="0.25">
      <c r="B61" s="37" t="s">
        <v>2060</v>
      </c>
      <c r="C61" s="38"/>
      <c r="D61" s="39"/>
      <c r="E61" s="40"/>
      <c r="F61" s="294">
        <f>IFERROR(E61/D61,0)</f>
        <v>0</v>
      </c>
      <c r="G61" s="295" t="e">
        <f>C61/$C$2</f>
        <v>#DIV/0!</v>
      </c>
      <c r="I61" s="37"/>
      <c r="J61" s="38"/>
      <c r="K61" s="39"/>
      <c r="L61" s="40"/>
      <c r="M61" s="294">
        <f>IFERROR(L61/K61,0)</f>
        <v>0</v>
      </c>
      <c r="N61" s="295" t="e">
        <f t="shared" ref="N61:N84" si="28">J61/J$2</f>
        <v>#DIV/0!</v>
      </c>
      <c r="P61" s="37"/>
      <c r="Q61" s="38"/>
      <c r="R61" s="39"/>
      <c r="S61" s="40"/>
      <c r="T61" s="294">
        <f>IFERROR(S61/R61,0)</f>
        <v>0</v>
      </c>
      <c r="U61" s="295" t="e">
        <f t="shared" ref="U61:U84" si="29">Q61/Q$2</f>
        <v>#DIV/0!</v>
      </c>
      <c r="W61" s="37"/>
      <c r="X61" s="38"/>
      <c r="Y61" s="39"/>
      <c r="Z61" s="40"/>
      <c r="AA61" s="294">
        <f>IFERROR(Z61/Y61,0)</f>
        <v>0</v>
      </c>
      <c r="AB61" s="295" t="e">
        <f t="shared" ref="AB61:AB84" si="30">X61/X$2</f>
        <v>#DIV/0!</v>
      </c>
      <c r="AD61" s="37"/>
      <c r="AE61" s="38"/>
      <c r="AF61" s="39"/>
      <c r="AG61" s="40"/>
      <c r="AH61" s="294">
        <f>IFERROR(AG61/AF61,0)</f>
        <v>0</v>
      </c>
      <c r="AI61" s="295" t="e">
        <f t="shared" ref="AI61:AI84" si="31">AE61/AE$2</f>
        <v>#DIV/0!</v>
      </c>
      <c r="AK61" s="37"/>
      <c r="AL61" s="38"/>
      <c r="AM61" s="39"/>
      <c r="AN61" s="40"/>
      <c r="AO61" s="294">
        <f>IFERROR(AN61/AM61,0)</f>
        <v>0</v>
      </c>
      <c r="AP61" s="295" t="e">
        <f>AL61/AL$2</f>
        <v>#DIV/0!</v>
      </c>
    </row>
    <row r="62" spans="1:42" x14ac:dyDescent="0.25">
      <c r="B62" s="37" t="s">
        <v>2060</v>
      </c>
      <c r="C62" s="38"/>
      <c r="D62" s="39"/>
      <c r="E62" s="40"/>
      <c r="F62" s="294">
        <f t="shared" ref="F62:F84" si="32">IFERROR(E62/D62,0)</f>
        <v>0</v>
      </c>
      <c r="G62" s="295" t="e">
        <f t="shared" ref="G62:G84" si="33">C62/$C$2</f>
        <v>#DIV/0!</v>
      </c>
      <c r="I62" s="37"/>
      <c r="J62" s="38"/>
      <c r="K62" s="39"/>
      <c r="L62" s="40"/>
      <c r="M62" s="294">
        <f t="shared" ref="M62:M84" si="34">IFERROR(L62/K62,0)</f>
        <v>0</v>
      </c>
      <c r="N62" s="295" t="e">
        <f t="shared" si="28"/>
        <v>#DIV/0!</v>
      </c>
      <c r="O62" s="32"/>
      <c r="P62" s="37"/>
      <c r="Q62" s="38"/>
      <c r="R62" s="39"/>
      <c r="S62" s="40"/>
      <c r="T62" s="294">
        <f t="shared" ref="T62:T84" si="35">IFERROR(S62/R62,0)</f>
        <v>0</v>
      </c>
      <c r="U62" s="295" t="e">
        <f t="shared" si="29"/>
        <v>#DIV/0!</v>
      </c>
      <c r="W62" s="37"/>
      <c r="X62" s="38"/>
      <c r="Y62" s="39"/>
      <c r="Z62" s="40"/>
      <c r="AA62" s="294">
        <f t="shared" ref="AA62:AA84" si="36">IFERROR(Z62/Y62,0)</f>
        <v>0</v>
      </c>
      <c r="AB62" s="295" t="e">
        <f t="shared" si="30"/>
        <v>#DIV/0!</v>
      </c>
      <c r="AD62" s="37"/>
      <c r="AE62" s="38"/>
      <c r="AF62" s="39"/>
      <c r="AG62" s="40"/>
      <c r="AH62" s="294">
        <f t="shared" ref="AH62:AH84" si="37">IFERROR(AG62/AF62,0)</f>
        <v>0</v>
      </c>
      <c r="AI62" s="295" t="e">
        <f t="shared" si="31"/>
        <v>#DIV/0!</v>
      </c>
      <c r="AK62" s="37"/>
      <c r="AL62" s="38"/>
      <c r="AM62" s="39"/>
      <c r="AN62" s="40"/>
      <c r="AO62" s="294">
        <f t="shared" ref="AO62:AO84" si="38">IFERROR(AN62/AM62,0)</f>
        <v>0</v>
      </c>
      <c r="AP62" s="295" t="e">
        <f t="shared" ref="AP62:AP84" si="39">AL62/AL$2</f>
        <v>#DIV/0!</v>
      </c>
    </row>
    <row r="63" spans="1:42" x14ac:dyDescent="0.25">
      <c r="B63" s="37" t="s">
        <v>2060</v>
      </c>
      <c r="C63" s="38"/>
      <c r="D63" s="39"/>
      <c r="E63" s="40"/>
      <c r="F63" s="294">
        <f t="shared" si="32"/>
        <v>0</v>
      </c>
      <c r="G63" s="295" t="e">
        <f t="shared" si="33"/>
        <v>#DIV/0!</v>
      </c>
      <c r="I63" s="37"/>
      <c r="J63" s="38"/>
      <c r="K63" s="39"/>
      <c r="L63" s="40"/>
      <c r="M63" s="294">
        <f t="shared" si="34"/>
        <v>0</v>
      </c>
      <c r="N63" s="295" t="e">
        <f t="shared" si="28"/>
        <v>#DIV/0!</v>
      </c>
      <c r="O63" s="32"/>
      <c r="P63" s="37"/>
      <c r="Q63" s="38"/>
      <c r="R63" s="39"/>
      <c r="S63" s="40"/>
      <c r="T63" s="294">
        <f t="shared" si="35"/>
        <v>0</v>
      </c>
      <c r="U63" s="295" t="e">
        <f t="shared" si="29"/>
        <v>#DIV/0!</v>
      </c>
      <c r="W63" s="37"/>
      <c r="X63" s="38"/>
      <c r="Y63" s="39"/>
      <c r="Z63" s="40"/>
      <c r="AA63" s="294">
        <f t="shared" si="36"/>
        <v>0</v>
      </c>
      <c r="AB63" s="295" t="e">
        <f t="shared" si="30"/>
        <v>#DIV/0!</v>
      </c>
      <c r="AD63" s="37"/>
      <c r="AE63" s="38"/>
      <c r="AF63" s="39"/>
      <c r="AG63" s="40"/>
      <c r="AH63" s="294">
        <f t="shared" si="37"/>
        <v>0</v>
      </c>
      <c r="AI63" s="295" t="e">
        <f t="shared" si="31"/>
        <v>#DIV/0!</v>
      </c>
      <c r="AK63" s="37"/>
      <c r="AL63" s="38"/>
      <c r="AM63" s="39"/>
      <c r="AN63" s="40"/>
      <c r="AO63" s="294">
        <f t="shared" si="38"/>
        <v>0</v>
      </c>
      <c r="AP63" s="295" t="e">
        <f t="shared" si="39"/>
        <v>#DIV/0!</v>
      </c>
    </row>
    <row r="64" spans="1:42" x14ac:dyDescent="0.25">
      <c r="B64" s="37" t="s">
        <v>2060</v>
      </c>
      <c r="C64" s="38"/>
      <c r="D64" s="39"/>
      <c r="E64" s="40"/>
      <c r="F64" s="294">
        <f t="shared" si="32"/>
        <v>0</v>
      </c>
      <c r="G64" s="295" t="e">
        <f t="shared" si="33"/>
        <v>#DIV/0!</v>
      </c>
      <c r="I64" s="37"/>
      <c r="J64" s="38"/>
      <c r="K64" s="39"/>
      <c r="L64" s="40"/>
      <c r="M64" s="294">
        <f t="shared" si="34"/>
        <v>0</v>
      </c>
      <c r="N64" s="295" t="e">
        <f t="shared" si="28"/>
        <v>#DIV/0!</v>
      </c>
      <c r="O64" s="32"/>
      <c r="P64" s="37"/>
      <c r="Q64" s="38"/>
      <c r="R64" s="39"/>
      <c r="S64" s="40"/>
      <c r="T64" s="294">
        <f t="shared" si="35"/>
        <v>0</v>
      </c>
      <c r="U64" s="295" t="e">
        <f t="shared" si="29"/>
        <v>#DIV/0!</v>
      </c>
      <c r="W64" s="37"/>
      <c r="X64" s="38"/>
      <c r="Y64" s="39"/>
      <c r="Z64" s="40"/>
      <c r="AA64" s="294">
        <f t="shared" si="36"/>
        <v>0</v>
      </c>
      <c r="AB64" s="295" t="e">
        <f t="shared" si="30"/>
        <v>#DIV/0!</v>
      </c>
      <c r="AD64" s="37"/>
      <c r="AE64" s="38"/>
      <c r="AF64" s="39"/>
      <c r="AG64" s="40"/>
      <c r="AH64" s="294">
        <f t="shared" si="37"/>
        <v>0</v>
      </c>
      <c r="AI64" s="295" t="e">
        <f t="shared" si="31"/>
        <v>#DIV/0!</v>
      </c>
      <c r="AK64" s="37"/>
      <c r="AL64" s="38"/>
      <c r="AM64" s="39"/>
      <c r="AN64" s="40"/>
      <c r="AO64" s="294">
        <f t="shared" si="38"/>
        <v>0</v>
      </c>
      <c r="AP64" s="295" t="e">
        <f t="shared" si="39"/>
        <v>#DIV/0!</v>
      </c>
    </row>
    <row r="65" spans="2:42" x14ac:dyDescent="0.25">
      <c r="B65" s="37" t="s">
        <v>2060</v>
      </c>
      <c r="C65" s="38"/>
      <c r="D65" s="39"/>
      <c r="E65" s="40"/>
      <c r="F65" s="294">
        <f t="shared" si="32"/>
        <v>0</v>
      </c>
      <c r="G65" s="295" t="e">
        <f t="shared" si="33"/>
        <v>#DIV/0!</v>
      </c>
      <c r="I65" s="37"/>
      <c r="J65" s="38"/>
      <c r="K65" s="39"/>
      <c r="L65" s="40"/>
      <c r="M65" s="294">
        <f t="shared" si="34"/>
        <v>0</v>
      </c>
      <c r="N65" s="295" t="e">
        <f t="shared" si="28"/>
        <v>#DIV/0!</v>
      </c>
      <c r="O65" s="32"/>
      <c r="P65" s="37"/>
      <c r="Q65" s="38"/>
      <c r="R65" s="39"/>
      <c r="S65" s="40"/>
      <c r="T65" s="294">
        <f t="shared" si="35"/>
        <v>0</v>
      </c>
      <c r="U65" s="295" t="e">
        <f t="shared" si="29"/>
        <v>#DIV/0!</v>
      </c>
      <c r="W65" s="37"/>
      <c r="X65" s="38"/>
      <c r="Y65" s="39"/>
      <c r="Z65" s="40"/>
      <c r="AA65" s="294">
        <f t="shared" si="36"/>
        <v>0</v>
      </c>
      <c r="AB65" s="295" t="e">
        <f t="shared" si="30"/>
        <v>#DIV/0!</v>
      </c>
      <c r="AD65" s="37"/>
      <c r="AE65" s="38"/>
      <c r="AF65" s="39"/>
      <c r="AG65" s="40"/>
      <c r="AH65" s="294">
        <f t="shared" si="37"/>
        <v>0</v>
      </c>
      <c r="AI65" s="295" t="e">
        <f t="shared" si="31"/>
        <v>#DIV/0!</v>
      </c>
      <c r="AK65" s="37"/>
      <c r="AL65" s="38"/>
      <c r="AM65" s="39"/>
      <c r="AN65" s="40"/>
      <c r="AO65" s="294">
        <f t="shared" si="38"/>
        <v>0</v>
      </c>
      <c r="AP65" s="295" t="e">
        <f t="shared" si="39"/>
        <v>#DIV/0!</v>
      </c>
    </row>
    <row r="66" spans="2:42" x14ac:dyDescent="0.25">
      <c r="B66" s="37" t="s">
        <v>2060</v>
      </c>
      <c r="C66" s="38"/>
      <c r="D66" s="39"/>
      <c r="E66" s="40"/>
      <c r="F66" s="294">
        <f t="shared" si="32"/>
        <v>0</v>
      </c>
      <c r="G66" s="295" t="e">
        <f t="shared" si="33"/>
        <v>#DIV/0!</v>
      </c>
      <c r="I66" s="37"/>
      <c r="J66" s="38"/>
      <c r="K66" s="39"/>
      <c r="L66" s="40"/>
      <c r="M66" s="294">
        <f t="shared" si="34"/>
        <v>0</v>
      </c>
      <c r="N66" s="295" t="e">
        <f t="shared" si="28"/>
        <v>#DIV/0!</v>
      </c>
      <c r="O66" s="32"/>
      <c r="P66" s="37"/>
      <c r="Q66" s="38"/>
      <c r="R66" s="39"/>
      <c r="S66" s="40"/>
      <c r="T66" s="294">
        <f t="shared" si="35"/>
        <v>0</v>
      </c>
      <c r="U66" s="295" t="e">
        <f t="shared" si="29"/>
        <v>#DIV/0!</v>
      </c>
      <c r="W66" s="37"/>
      <c r="X66" s="38"/>
      <c r="Y66" s="39"/>
      <c r="Z66" s="40"/>
      <c r="AA66" s="294">
        <f t="shared" si="36"/>
        <v>0</v>
      </c>
      <c r="AB66" s="295" t="e">
        <f t="shared" si="30"/>
        <v>#DIV/0!</v>
      </c>
      <c r="AD66" s="37"/>
      <c r="AE66" s="38"/>
      <c r="AF66" s="39"/>
      <c r="AG66" s="40"/>
      <c r="AH66" s="294">
        <f t="shared" si="37"/>
        <v>0</v>
      </c>
      <c r="AI66" s="295" t="e">
        <f t="shared" si="31"/>
        <v>#DIV/0!</v>
      </c>
      <c r="AK66" s="37"/>
      <c r="AL66" s="38"/>
      <c r="AM66" s="39"/>
      <c r="AN66" s="40"/>
      <c r="AO66" s="294">
        <f t="shared" si="38"/>
        <v>0</v>
      </c>
      <c r="AP66" s="295" t="e">
        <f t="shared" si="39"/>
        <v>#DIV/0!</v>
      </c>
    </row>
    <row r="67" spans="2:42" x14ac:dyDescent="0.25">
      <c r="B67" s="37" t="s">
        <v>2060</v>
      </c>
      <c r="C67" s="38"/>
      <c r="D67" s="39"/>
      <c r="E67" s="40"/>
      <c r="F67" s="294">
        <f t="shared" si="32"/>
        <v>0</v>
      </c>
      <c r="G67" s="295" t="e">
        <f t="shared" si="33"/>
        <v>#DIV/0!</v>
      </c>
      <c r="I67" s="37"/>
      <c r="J67" s="38"/>
      <c r="K67" s="39"/>
      <c r="L67" s="40"/>
      <c r="M67" s="294">
        <f t="shared" si="34"/>
        <v>0</v>
      </c>
      <c r="N67" s="295" t="e">
        <f t="shared" si="28"/>
        <v>#DIV/0!</v>
      </c>
      <c r="O67" s="32"/>
      <c r="P67" s="37"/>
      <c r="Q67" s="38"/>
      <c r="R67" s="39"/>
      <c r="S67" s="40"/>
      <c r="T67" s="294">
        <f t="shared" si="35"/>
        <v>0</v>
      </c>
      <c r="U67" s="295" t="e">
        <f t="shared" si="29"/>
        <v>#DIV/0!</v>
      </c>
      <c r="W67" s="37"/>
      <c r="X67" s="38"/>
      <c r="Y67" s="39"/>
      <c r="Z67" s="40"/>
      <c r="AA67" s="294">
        <f t="shared" si="36"/>
        <v>0</v>
      </c>
      <c r="AB67" s="295" t="e">
        <f t="shared" si="30"/>
        <v>#DIV/0!</v>
      </c>
      <c r="AD67" s="37"/>
      <c r="AE67" s="38"/>
      <c r="AF67" s="39"/>
      <c r="AG67" s="40"/>
      <c r="AH67" s="294">
        <f t="shared" si="37"/>
        <v>0</v>
      </c>
      <c r="AI67" s="295" t="e">
        <f t="shared" si="31"/>
        <v>#DIV/0!</v>
      </c>
      <c r="AK67" s="37"/>
      <c r="AL67" s="38"/>
      <c r="AM67" s="39"/>
      <c r="AN67" s="40"/>
      <c r="AO67" s="294">
        <f t="shared" si="38"/>
        <v>0</v>
      </c>
      <c r="AP67" s="295" t="e">
        <f t="shared" si="39"/>
        <v>#DIV/0!</v>
      </c>
    </row>
    <row r="68" spans="2:42" x14ac:dyDescent="0.25">
      <c r="B68" s="37" t="s">
        <v>2060</v>
      </c>
      <c r="C68" s="38"/>
      <c r="D68" s="39"/>
      <c r="E68" s="40"/>
      <c r="F68" s="294">
        <f t="shared" si="32"/>
        <v>0</v>
      </c>
      <c r="G68" s="295" t="e">
        <f t="shared" si="33"/>
        <v>#DIV/0!</v>
      </c>
      <c r="I68" s="37"/>
      <c r="J68" s="38"/>
      <c r="K68" s="39"/>
      <c r="L68" s="40"/>
      <c r="M68" s="294">
        <f t="shared" si="34"/>
        <v>0</v>
      </c>
      <c r="N68" s="295" t="e">
        <f t="shared" si="28"/>
        <v>#DIV/0!</v>
      </c>
      <c r="O68" s="32"/>
      <c r="P68" s="37"/>
      <c r="Q68" s="38"/>
      <c r="R68" s="39"/>
      <c r="S68" s="40"/>
      <c r="T68" s="294">
        <f t="shared" si="35"/>
        <v>0</v>
      </c>
      <c r="U68" s="295" t="e">
        <f t="shared" si="29"/>
        <v>#DIV/0!</v>
      </c>
      <c r="W68" s="37"/>
      <c r="X68" s="38"/>
      <c r="Y68" s="39"/>
      <c r="Z68" s="40"/>
      <c r="AA68" s="294">
        <f t="shared" si="36"/>
        <v>0</v>
      </c>
      <c r="AB68" s="295" t="e">
        <f t="shared" si="30"/>
        <v>#DIV/0!</v>
      </c>
      <c r="AD68" s="37"/>
      <c r="AE68" s="38"/>
      <c r="AF68" s="39"/>
      <c r="AG68" s="40"/>
      <c r="AH68" s="294">
        <f t="shared" si="37"/>
        <v>0</v>
      </c>
      <c r="AI68" s="295" t="e">
        <f t="shared" si="31"/>
        <v>#DIV/0!</v>
      </c>
      <c r="AK68" s="37"/>
      <c r="AL68" s="38"/>
      <c r="AM68" s="39"/>
      <c r="AN68" s="40"/>
      <c r="AO68" s="294">
        <f t="shared" si="38"/>
        <v>0</v>
      </c>
      <c r="AP68" s="295" t="e">
        <f t="shared" si="39"/>
        <v>#DIV/0!</v>
      </c>
    </row>
    <row r="69" spans="2:42" x14ac:dyDescent="0.25">
      <c r="B69" s="37" t="s">
        <v>2060</v>
      </c>
      <c r="C69" s="38"/>
      <c r="D69" s="39"/>
      <c r="E69" s="40"/>
      <c r="F69" s="294">
        <f t="shared" si="32"/>
        <v>0</v>
      </c>
      <c r="G69" s="295" t="e">
        <f t="shared" si="33"/>
        <v>#DIV/0!</v>
      </c>
      <c r="I69" s="37"/>
      <c r="J69" s="38"/>
      <c r="K69" s="39"/>
      <c r="L69" s="40"/>
      <c r="M69" s="294">
        <f t="shared" si="34"/>
        <v>0</v>
      </c>
      <c r="N69" s="295" t="e">
        <f t="shared" si="28"/>
        <v>#DIV/0!</v>
      </c>
      <c r="O69" s="32"/>
      <c r="P69" s="37"/>
      <c r="Q69" s="38"/>
      <c r="R69" s="39"/>
      <c r="S69" s="40"/>
      <c r="T69" s="294">
        <f t="shared" si="35"/>
        <v>0</v>
      </c>
      <c r="U69" s="295" t="e">
        <f t="shared" si="29"/>
        <v>#DIV/0!</v>
      </c>
      <c r="W69" s="37"/>
      <c r="X69" s="38"/>
      <c r="Y69" s="39"/>
      <c r="Z69" s="40"/>
      <c r="AA69" s="294">
        <f t="shared" si="36"/>
        <v>0</v>
      </c>
      <c r="AB69" s="295" t="e">
        <f t="shared" si="30"/>
        <v>#DIV/0!</v>
      </c>
      <c r="AD69" s="37"/>
      <c r="AE69" s="38"/>
      <c r="AF69" s="39"/>
      <c r="AG69" s="40"/>
      <c r="AH69" s="294">
        <f t="shared" si="37"/>
        <v>0</v>
      </c>
      <c r="AI69" s="295" t="e">
        <f t="shared" si="31"/>
        <v>#DIV/0!</v>
      </c>
      <c r="AK69" s="37"/>
      <c r="AL69" s="38"/>
      <c r="AM69" s="39"/>
      <c r="AN69" s="40"/>
      <c r="AO69" s="294">
        <f t="shared" si="38"/>
        <v>0</v>
      </c>
      <c r="AP69" s="295" t="e">
        <f t="shared" si="39"/>
        <v>#DIV/0!</v>
      </c>
    </row>
    <row r="70" spans="2:42" x14ac:dyDescent="0.25">
      <c r="B70" s="37" t="s">
        <v>2060</v>
      </c>
      <c r="C70" s="38"/>
      <c r="D70" s="39"/>
      <c r="E70" s="40"/>
      <c r="F70" s="294">
        <f t="shared" si="32"/>
        <v>0</v>
      </c>
      <c r="G70" s="295" t="e">
        <f t="shared" si="33"/>
        <v>#DIV/0!</v>
      </c>
      <c r="I70" s="37"/>
      <c r="J70" s="38"/>
      <c r="K70" s="39"/>
      <c r="L70" s="40"/>
      <c r="M70" s="294">
        <f t="shared" si="34"/>
        <v>0</v>
      </c>
      <c r="N70" s="295" t="e">
        <f t="shared" si="28"/>
        <v>#DIV/0!</v>
      </c>
      <c r="O70" s="32"/>
      <c r="P70" s="37"/>
      <c r="Q70" s="38"/>
      <c r="R70" s="39"/>
      <c r="S70" s="40"/>
      <c r="T70" s="294">
        <f t="shared" si="35"/>
        <v>0</v>
      </c>
      <c r="U70" s="295" t="e">
        <f t="shared" si="29"/>
        <v>#DIV/0!</v>
      </c>
      <c r="W70" s="37"/>
      <c r="X70" s="38"/>
      <c r="Y70" s="39"/>
      <c r="Z70" s="40"/>
      <c r="AA70" s="294">
        <f t="shared" si="36"/>
        <v>0</v>
      </c>
      <c r="AB70" s="295" t="e">
        <f t="shared" si="30"/>
        <v>#DIV/0!</v>
      </c>
      <c r="AD70" s="37"/>
      <c r="AE70" s="38"/>
      <c r="AF70" s="39"/>
      <c r="AG70" s="40"/>
      <c r="AH70" s="294">
        <f t="shared" si="37"/>
        <v>0</v>
      </c>
      <c r="AI70" s="295" t="e">
        <f t="shared" si="31"/>
        <v>#DIV/0!</v>
      </c>
      <c r="AK70" s="37"/>
      <c r="AL70" s="38"/>
      <c r="AM70" s="39"/>
      <c r="AN70" s="40"/>
      <c r="AO70" s="294">
        <f t="shared" si="38"/>
        <v>0</v>
      </c>
      <c r="AP70" s="295" t="e">
        <f t="shared" si="39"/>
        <v>#DIV/0!</v>
      </c>
    </row>
    <row r="71" spans="2:42" x14ac:dyDescent="0.25">
      <c r="B71" s="37" t="s">
        <v>2060</v>
      </c>
      <c r="C71" s="38"/>
      <c r="D71" s="39"/>
      <c r="E71" s="40"/>
      <c r="F71" s="294">
        <f t="shared" si="32"/>
        <v>0</v>
      </c>
      <c r="G71" s="295" t="e">
        <f t="shared" si="33"/>
        <v>#DIV/0!</v>
      </c>
      <c r="I71" s="37"/>
      <c r="J71" s="38"/>
      <c r="K71" s="39"/>
      <c r="L71" s="40"/>
      <c r="M71" s="294">
        <f t="shared" si="34"/>
        <v>0</v>
      </c>
      <c r="N71" s="295" t="e">
        <f t="shared" si="28"/>
        <v>#DIV/0!</v>
      </c>
      <c r="O71" s="32"/>
      <c r="P71" s="37"/>
      <c r="Q71" s="38"/>
      <c r="R71" s="39"/>
      <c r="S71" s="40"/>
      <c r="T71" s="294">
        <f t="shared" si="35"/>
        <v>0</v>
      </c>
      <c r="U71" s="295" t="e">
        <f t="shared" si="29"/>
        <v>#DIV/0!</v>
      </c>
      <c r="W71" s="37"/>
      <c r="X71" s="38"/>
      <c r="Y71" s="39"/>
      <c r="Z71" s="40"/>
      <c r="AA71" s="294">
        <f t="shared" si="36"/>
        <v>0</v>
      </c>
      <c r="AB71" s="295" t="e">
        <f t="shared" si="30"/>
        <v>#DIV/0!</v>
      </c>
      <c r="AD71" s="37"/>
      <c r="AE71" s="38"/>
      <c r="AF71" s="39"/>
      <c r="AG71" s="40"/>
      <c r="AH71" s="294">
        <f t="shared" si="37"/>
        <v>0</v>
      </c>
      <c r="AI71" s="295" t="e">
        <f t="shared" si="31"/>
        <v>#DIV/0!</v>
      </c>
      <c r="AK71" s="37"/>
      <c r="AL71" s="38"/>
      <c r="AM71" s="39"/>
      <c r="AN71" s="40"/>
      <c r="AO71" s="294">
        <f t="shared" si="38"/>
        <v>0</v>
      </c>
      <c r="AP71" s="295" t="e">
        <f t="shared" si="39"/>
        <v>#DIV/0!</v>
      </c>
    </row>
    <row r="72" spans="2:42" x14ac:dyDescent="0.25">
      <c r="B72" s="37" t="s">
        <v>2060</v>
      </c>
      <c r="C72" s="38"/>
      <c r="D72" s="39"/>
      <c r="E72" s="40"/>
      <c r="F72" s="294">
        <f t="shared" si="32"/>
        <v>0</v>
      </c>
      <c r="G72" s="295" t="e">
        <f t="shared" si="33"/>
        <v>#DIV/0!</v>
      </c>
      <c r="I72" s="37"/>
      <c r="J72" s="38"/>
      <c r="K72" s="39"/>
      <c r="L72" s="40"/>
      <c r="M72" s="294">
        <f t="shared" si="34"/>
        <v>0</v>
      </c>
      <c r="N72" s="295" t="e">
        <f t="shared" si="28"/>
        <v>#DIV/0!</v>
      </c>
      <c r="O72" s="32"/>
      <c r="P72" s="37"/>
      <c r="Q72" s="38"/>
      <c r="R72" s="39"/>
      <c r="S72" s="40"/>
      <c r="T72" s="294">
        <f t="shared" si="35"/>
        <v>0</v>
      </c>
      <c r="U72" s="295" t="e">
        <f t="shared" si="29"/>
        <v>#DIV/0!</v>
      </c>
      <c r="W72" s="37"/>
      <c r="X72" s="38"/>
      <c r="Y72" s="39"/>
      <c r="Z72" s="40"/>
      <c r="AA72" s="294">
        <f t="shared" si="36"/>
        <v>0</v>
      </c>
      <c r="AB72" s="295" t="e">
        <f t="shared" si="30"/>
        <v>#DIV/0!</v>
      </c>
      <c r="AD72" s="37"/>
      <c r="AE72" s="38"/>
      <c r="AF72" s="39"/>
      <c r="AG72" s="40"/>
      <c r="AH72" s="294">
        <f t="shared" si="37"/>
        <v>0</v>
      </c>
      <c r="AI72" s="295" t="e">
        <f t="shared" si="31"/>
        <v>#DIV/0!</v>
      </c>
      <c r="AK72" s="37"/>
      <c r="AL72" s="38"/>
      <c r="AM72" s="39"/>
      <c r="AN72" s="40"/>
      <c r="AO72" s="294">
        <f t="shared" si="38"/>
        <v>0</v>
      </c>
      <c r="AP72" s="295" t="e">
        <f t="shared" si="39"/>
        <v>#DIV/0!</v>
      </c>
    </row>
    <row r="73" spans="2:42" outlineLevel="1" x14ac:dyDescent="0.25">
      <c r="B73" s="37" t="s">
        <v>2060</v>
      </c>
      <c r="C73" s="38"/>
      <c r="D73" s="39"/>
      <c r="E73" s="40"/>
      <c r="F73" s="294">
        <f t="shared" si="32"/>
        <v>0</v>
      </c>
      <c r="G73" s="295" t="e">
        <f t="shared" si="33"/>
        <v>#DIV/0!</v>
      </c>
      <c r="I73" s="37"/>
      <c r="J73" s="38"/>
      <c r="K73" s="39"/>
      <c r="L73" s="40"/>
      <c r="M73" s="294">
        <f t="shared" si="34"/>
        <v>0</v>
      </c>
      <c r="N73" s="295" t="e">
        <f t="shared" si="28"/>
        <v>#DIV/0!</v>
      </c>
      <c r="O73" s="32"/>
      <c r="P73" s="37"/>
      <c r="Q73" s="38"/>
      <c r="R73" s="39"/>
      <c r="S73" s="40"/>
      <c r="T73" s="294">
        <f t="shared" si="35"/>
        <v>0</v>
      </c>
      <c r="U73" s="295" t="e">
        <f t="shared" si="29"/>
        <v>#DIV/0!</v>
      </c>
      <c r="W73" s="37"/>
      <c r="X73" s="38"/>
      <c r="Y73" s="39"/>
      <c r="Z73" s="40"/>
      <c r="AA73" s="294">
        <f t="shared" si="36"/>
        <v>0</v>
      </c>
      <c r="AB73" s="295" t="e">
        <f t="shared" si="30"/>
        <v>#DIV/0!</v>
      </c>
      <c r="AD73" s="37"/>
      <c r="AE73" s="38"/>
      <c r="AF73" s="39"/>
      <c r="AG73" s="40"/>
      <c r="AH73" s="294">
        <f t="shared" si="37"/>
        <v>0</v>
      </c>
      <c r="AI73" s="295" t="e">
        <f t="shared" si="31"/>
        <v>#DIV/0!</v>
      </c>
      <c r="AK73" s="37"/>
      <c r="AL73" s="38"/>
      <c r="AM73" s="39"/>
      <c r="AN73" s="40"/>
      <c r="AO73" s="294">
        <f t="shared" si="38"/>
        <v>0</v>
      </c>
      <c r="AP73" s="295" t="e">
        <f t="shared" si="39"/>
        <v>#DIV/0!</v>
      </c>
    </row>
    <row r="74" spans="2:42" outlineLevel="1" x14ac:dyDescent="0.25">
      <c r="B74" s="37" t="s">
        <v>2060</v>
      </c>
      <c r="C74" s="38"/>
      <c r="D74" s="39"/>
      <c r="E74" s="40"/>
      <c r="F74" s="294">
        <f t="shared" si="32"/>
        <v>0</v>
      </c>
      <c r="G74" s="295" t="e">
        <f t="shared" si="33"/>
        <v>#DIV/0!</v>
      </c>
      <c r="I74" s="37"/>
      <c r="J74" s="38"/>
      <c r="K74" s="39"/>
      <c r="L74" s="40"/>
      <c r="M74" s="294">
        <f t="shared" si="34"/>
        <v>0</v>
      </c>
      <c r="N74" s="295" t="e">
        <f t="shared" si="28"/>
        <v>#DIV/0!</v>
      </c>
      <c r="O74" s="32"/>
      <c r="P74" s="37"/>
      <c r="Q74" s="38"/>
      <c r="R74" s="39"/>
      <c r="S74" s="40"/>
      <c r="T74" s="294">
        <f t="shared" si="35"/>
        <v>0</v>
      </c>
      <c r="U74" s="295" t="e">
        <f t="shared" si="29"/>
        <v>#DIV/0!</v>
      </c>
      <c r="W74" s="37"/>
      <c r="X74" s="38"/>
      <c r="Y74" s="39"/>
      <c r="Z74" s="40"/>
      <c r="AA74" s="294">
        <f t="shared" si="36"/>
        <v>0</v>
      </c>
      <c r="AB74" s="295" t="e">
        <f t="shared" si="30"/>
        <v>#DIV/0!</v>
      </c>
      <c r="AD74" s="37"/>
      <c r="AE74" s="38"/>
      <c r="AF74" s="39"/>
      <c r="AG74" s="40"/>
      <c r="AH74" s="294">
        <f t="shared" si="37"/>
        <v>0</v>
      </c>
      <c r="AI74" s="295" t="e">
        <f t="shared" si="31"/>
        <v>#DIV/0!</v>
      </c>
      <c r="AK74" s="37"/>
      <c r="AL74" s="38"/>
      <c r="AM74" s="39"/>
      <c r="AN74" s="40"/>
      <c r="AO74" s="294">
        <f t="shared" si="38"/>
        <v>0</v>
      </c>
      <c r="AP74" s="295" t="e">
        <f t="shared" si="39"/>
        <v>#DIV/0!</v>
      </c>
    </row>
    <row r="75" spans="2:42" outlineLevel="1" x14ac:dyDescent="0.25">
      <c r="B75" s="37" t="s">
        <v>2060</v>
      </c>
      <c r="C75" s="38"/>
      <c r="D75" s="39"/>
      <c r="E75" s="40"/>
      <c r="F75" s="294">
        <f t="shared" si="32"/>
        <v>0</v>
      </c>
      <c r="G75" s="295" t="e">
        <f t="shared" si="33"/>
        <v>#DIV/0!</v>
      </c>
      <c r="I75" s="37"/>
      <c r="J75" s="38"/>
      <c r="K75" s="39"/>
      <c r="L75" s="40"/>
      <c r="M75" s="294">
        <f t="shared" si="34"/>
        <v>0</v>
      </c>
      <c r="N75" s="295" t="e">
        <f t="shared" si="28"/>
        <v>#DIV/0!</v>
      </c>
      <c r="O75" s="32"/>
      <c r="P75" s="37"/>
      <c r="Q75" s="38"/>
      <c r="R75" s="39"/>
      <c r="S75" s="40"/>
      <c r="T75" s="294">
        <f t="shared" si="35"/>
        <v>0</v>
      </c>
      <c r="U75" s="295" t="e">
        <f t="shared" si="29"/>
        <v>#DIV/0!</v>
      </c>
      <c r="W75" s="37"/>
      <c r="X75" s="38"/>
      <c r="Y75" s="39"/>
      <c r="Z75" s="40"/>
      <c r="AA75" s="294">
        <f t="shared" si="36"/>
        <v>0</v>
      </c>
      <c r="AB75" s="295" t="e">
        <f t="shared" si="30"/>
        <v>#DIV/0!</v>
      </c>
      <c r="AD75" s="37"/>
      <c r="AE75" s="38"/>
      <c r="AF75" s="39"/>
      <c r="AG75" s="40"/>
      <c r="AH75" s="294">
        <f t="shared" si="37"/>
        <v>0</v>
      </c>
      <c r="AI75" s="295" t="e">
        <f t="shared" si="31"/>
        <v>#DIV/0!</v>
      </c>
      <c r="AK75" s="37"/>
      <c r="AL75" s="38"/>
      <c r="AM75" s="39"/>
      <c r="AN75" s="40"/>
      <c r="AO75" s="294">
        <f t="shared" si="38"/>
        <v>0</v>
      </c>
      <c r="AP75" s="295" t="e">
        <f t="shared" si="39"/>
        <v>#DIV/0!</v>
      </c>
    </row>
    <row r="76" spans="2:42" outlineLevel="1" x14ac:dyDescent="0.25">
      <c r="B76" s="37" t="s">
        <v>2060</v>
      </c>
      <c r="C76" s="38"/>
      <c r="D76" s="39"/>
      <c r="E76" s="40"/>
      <c r="F76" s="294">
        <f t="shared" si="32"/>
        <v>0</v>
      </c>
      <c r="G76" s="295" t="e">
        <f t="shared" si="33"/>
        <v>#DIV/0!</v>
      </c>
      <c r="I76" s="37"/>
      <c r="J76" s="38"/>
      <c r="K76" s="39"/>
      <c r="L76" s="40"/>
      <c r="M76" s="294">
        <f t="shared" si="34"/>
        <v>0</v>
      </c>
      <c r="N76" s="295" t="e">
        <f t="shared" si="28"/>
        <v>#DIV/0!</v>
      </c>
      <c r="O76" s="32"/>
      <c r="P76" s="37"/>
      <c r="Q76" s="38"/>
      <c r="R76" s="39"/>
      <c r="S76" s="40"/>
      <c r="T76" s="294">
        <f t="shared" si="35"/>
        <v>0</v>
      </c>
      <c r="U76" s="295" t="e">
        <f t="shared" si="29"/>
        <v>#DIV/0!</v>
      </c>
      <c r="W76" s="37"/>
      <c r="X76" s="38"/>
      <c r="Y76" s="39"/>
      <c r="Z76" s="40"/>
      <c r="AA76" s="294">
        <f t="shared" si="36"/>
        <v>0</v>
      </c>
      <c r="AB76" s="295" t="e">
        <f t="shared" si="30"/>
        <v>#DIV/0!</v>
      </c>
      <c r="AD76" s="37"/>
      <c r="AE76" s="38"/>
      <c r="AF76" s="39"/>
      <c r="AG76" s="40"/>
      <c r="AH76" s="294">
        <f t="shared" si="37"/>
        <v>0</v>
      </c>
      <c r="AI76" s="295" t="e">
        <f t="shared" si="31"/>
        <v>#DIV/0!</v>
      </c>
      <c r="AK76" s="37"/>
      <c r="AL76" s="38"/>
      <c r="AM76" s="39"/>
      <c r="AN76" s="40"/>
      <c r="AO76" s="294">
        <f t="shared" si="38"/>
        <v>0</v>
      </c>
      <c r="AP76" s="295" t="e">
        <f t="shared" si="39"/>
        <v>#DIV/0!</v>
      </c>
    </row>
    <row r="77" spans="2:42" outlineLevel="1" x14ac:dyDescent="0.25">
      <c r="B77" s="37" t="s">
        <v>2060</v>
      </c>
      <c r="C77" s="38"/>
      <c r="D77" s="39"/>
      <c r="E77" s="40"/>
      <c r="F77" s="294">
        <f t="shared" si="32"/>
        <v>0</v>
      </c>
      <c r="G77" s="295" t="e">
        <f t="shared" si="33"/>
        <v>#DIV/0!</v>
      </c>
      <c r="I77" s="37"/>
      <c r="J77" s="38"/>
      <c r="K77" s="39"/>
      <c r="L77" s="40"/>
      <c r="M77" s="294">
        <f t="shared" si="34"/>
        <v>0</v>
      </c>
      <c r="N77" s="295" t="e">
        <f t="shared" si="28"/>
        <v>#DIV/0!</v>
      </c>
      <c r="O77" s="32"/>
      <c r="P77" s="37"/>
      <c r="Q77" s="38"/>
      <c r="R77" s="39"/>
      <c r="S77" s="40"/>
      <c r="T77" s="294">
        <f t="shared" si="35"/>
        <v>0</v>
      </c>
      <c r="U77" s="295" t="e">
        <f t="shared" si="29"/>
        <v>#DIV/0!</v>
      </c>
      <c r="W77" s="37"/>
      <c r="X77" s="38"/>
      <c r="Y77" s="39"/>
      <c r="Z77" s="40"/>
      <c r="AA77" s="294">
        <f t="shared" si="36"/>
        <v>0</v>
      </c>
      <c r="AB77" s="295" t="e">
        <f t="shared" si="30"/>
        <v>#DIV/0!</v>
      </c>
      <c r="AD77" s="37"/>
      <c r="AE77" s="38"/>
      <c r="AF77" s="39"/>
      <c r="AG77" s="40"/>
      <c r="AH77" s="294">
        <f t="shared" si="37"/>
        <v>0</v>
      </c>
      <c r="AI77" s="295" t="e">
        <f t="shared" si="31"/>
        <v>#DIV/0!</v>
      </c>
      <c r="AK77" s="37"/>
      <c r="AL77" s="38"/>
      <c r="AM77" s="39"/>
      <c r="AN77" s="40"/>
      <c r="AO77" s="294">
        <f t="shared" si="38"/>
        <v>0</v>
      </c>
      <c r="AP77" s="295" t="e">
        <f t="shared" si="39"/>
        <v>#DIV/0!</v>
      </c>
    </row>
    <row r="78" spans="2:42" outlineLevel="1" x14ac:dyDescent="0.25">
      <c r="B78" s="37" t="s">
        <v>2060</v>
      </c>
      <c r="C78" s="38"/>
      <c r="D78" s="39"/>
      <c r="E78" s="40"/>
      <c r="F78" s="294">
        <f t="shared" si="32"/>
        <v>0</v>
      </c>
      <c r="G78" s="295" t="e">
        <f t="shared" si="33"/>
        <v>#DIV/0!</v>
      </c>
      <c r="I78" s="37"/>
      <c r="J78" s="38"/>
      <c r="K78" s="39"/>
      <c r="L78" s="40"/>
      <c r="M78" s="294">
        <f t="shared" si="34"/>
        <v>0</v>
      </c>
      <c r="N78" s="295" t="e">
        <f t="shared" si="28"/>
        <v>#DIV/0!</v>
      </c>
      <c r="O78" s="32"/>
      <c r="P78" s="37"/>
      <c r="Q78" s="38"/>
      <c r="R78" s="39"/>
      <c r="S78" s="40"/>
      <c r="T78" s="294">
        <f t="shared" si="35"/>
        <v>0</v>
      </c>
      <c r="U78" s="295" t="e">
        <f t="shared" si="29"/>
        <v>#DIV/0!</v>
      </c>
      <c r="W78" s="37"/>
      <c r="X78" s="38"/>
      <c r="Y78" s="39"/>
      <c r="Z78" s="40"/>
      <c r="AA78" s="294">
        <f t="shared" si="36"/>
        <v>0</v>
      </c>
      <c r="AB78" s="295" t="e">
        <f t="shared" si="30"/>
        <v>#DIV/0!</v>
      </c>
      <c r="AD78" s="37"/>
      <c r="AE78" s="38"/>
      <c r="AF78" s="39"/>
      <c r="AG78" s="40"/>
      <c r="AH78" s="294">
        <f t="shared" si="37"/>
        <v>0</v>
      </c>
      <c r="AI78" s="295" t="e">
        <f t="shared" si="31"/>
        <v>#DIV/0!</v>
      </c>
      <c r="AK78" s="37"/>
      <c r="AL78" s="38"/>
      <c r="AM78" s="39"/>
      <c r="AN78" s="40"/>
      <c r="AO78" s="294">
        <f t="shared" si="38"/>
        <v>0</v>
      </c>
      <c r="AP78" s="295" t="e">
        <f t="shared" si="39"/>
        <v>#DIV/0!</v>
      </c>
    </row>
    <row r="79" spans="2:42" outlineLevel="1" x14ac:dyDescent="0.25">
      <c r="B79" s="37" t="s">
        <v>2060</v>
      </c>
      <c r="C79" s="38"/>
      <c r="D79" s="39"/>
      <c r="E79" s="40"/>
      <c r="F79" s="294">
        <f t="shared" si="32"/>
        <v>0</v>
      </c>
      <c r="G79" s="295" t="e">
        <f t="shared" si="33"/>
        <v>#DIV/0!</v>
      </c>
      <c r="I79" s="37"/>
      <c r="J79" s="38"/>
      <c r="K79" s="39"/>
      <c r="L79" s="40"/>
      <c r="M79" s="294">
        <f t="shared" si="34"/>
        <v>0</v>
      </c>
      <c r="N79" s="295" t="e">
        <f t="shared" si="28"/>
        <v>#DIV/0!</v>
      </c>
      <c r="O79" s="32"/>
      <c r="P79" s="37"/>
      <c r="Q79" s="38"/>
      <c r="R79" s="39"/>
      <c r="S79" s="40"/>
      <c r="T79" s="294">
        <f t="shared" si="35"/>
        <v>0</v>
      </c>
      <c r="U79" s="295" t="e">
        <f t="shared" si="29"/>
        <v>#DIV/0!</v>
      </c>
      <c r="W79" s="37"/>
      <c r="X79" s="38"/>
      <c r="Y79" s="39"/>
      <c r="Z79" s="40"/>
      <c r="AA79" s="294">
        <f t="shared" si="36"/>
        <v>0</v>
      </c>
      <c r="AB79" s="295" t="e">
        <f t="shared" si="30"/>
        <v>#DIV/0!</v>
      </c>
      <c r="AD79" s="37"/>
      <c r="AE79" s="38"/>
      <c r="AF79" s="39"/>
      <c r="AG79" s="40"/>
      <c r="AH79" s="294">
        <f t="shared" si="37"/>
        <v>0</v>
      </c>
      <c r="AI79" s="295" t="e">
        <f t="shared" si="31"/>
        <v>#DIV/0!</v>
      </c>
      <c r="AK79" s="37"/>
      <c r="AL79" s="38"/>
      <c r="AM79" s="39"/>
      <c r="AN79" s="40"/>
      <c r="AO79" s="294">
        <f t="shared" si="38"/>
        <v>0</v>
      </c>
      <c r="AP79" s="295" t="e">
        <f t="shared" si="39"/>
        <v>#DIV/0!</v>
      </c>
    </row>
    <row r="80" spans="2:42" outlineLevel="1" x14ac:dyDescent="0.25">
      <c r="B80" s="37" t="s">
        <v>2060</v>
      </c>
      <c r="C80" s="38"/>
      <c r="D80" s="39"/>
      <c r="E80" s="40"/>
      <c r="F80" s="294">
        <f t="shared" si="32"/>
        <v>0</v>
      </c>
      <c r="G80" s="295" t="e">
        <f t="shared" si="33"/>
        <v>#DIV/0!</v>
      </c>
      <c r="I80" s="37"/>
      <c r="J80" s="38"/>
      <c r="K80" s="39"/>
      <c r="L80" s="40"/>
      <c r="M80" s="294">
        <f t="shared" si="34"/>
        <v>0</v>
      </c>
      <c r="N80" s="295" t="e">
        <f t="shared" si="28"/>
        <v>#DIV/0!</v>
      </c>
      <c r="O80" s="32"/>
      <c r="P80" s="37"/>
      <c r="Q80" s="38"/>
      <c r="R80" s="39"/>
      <c r="S80" s="40"/>
      <c r="T80" s="294">
        <f t="shared" si="35"/>
        <v>0</v>
      </c>
      <c r="U80" s="295" t="e">
        <f t="shared" si="29"/>
        <v>#DIV/0!</v>
      </c>
      <c r="W80" s="37"/>
      <c r="X80" s="38"/>
      <c r="Y80" s="39"/>
      <c r="Z80" s="40"/>
      <c r="AA80" s="294">
        <f t="shared" si="36"/>
        <v>0</v>
      </c>
      <c r="AB80" s="295" t="e">
        <f t="shared" si="30"/>
        <v>#DIV/0!</v>
      </c>
      <c r="AD80" s="37"/>
      <c r="AE80" s="38"/>
      <c r="AF80" s="39"/>
      <c r="AG80" s="40"/>
      <c r="AH80" s="294">
        <f t="shared" si="37"/>
        <v>0</v>
      </c>
      <c r="AI80" s="295" t="e">
        <f t="shared" si="31"/>
        <v>#DIV/0!</v>
      </c>
      <c r="AK80" s="37"/>
      <c r="AL80" s="38"/>
      <c r="AM80" s="39"/>
      <c r="AN80" s="40"/>
      <c r="AO80" s="294">
        <f t="shared" si="38"/>
        <v>0</v>
      </c>
      <c r="AP80" s="295" t="e">
        <f t="shared" si="39"/>
        <v>#DIV/0!</v>
      </c>
    </row>
    <row r="81" spans="1:42" outlineLevel="1" x14ac:dyDescent="0.25">
      <c r="B81" s="37" t="s">
        <v>2060</v>
      </c>
      <c r="C81" s="38"/>
      <c r="D81" s="39"/>
      <c r="E81" s="40"/>
      <c r="F81" s="294">
        <f t="shared" si="32"/>
        <v>0</v>
      </c>
      <c r="G81" s="295" t="e">
        <f t="shared" si="33"/>
        <v>#DIV/0!</v>
      </c>
      <c r="I81" s="37"/>
      <c r="J81" s="38"/>
      <c r="K81" s="39"/>
      <c r="L81" s="40"/>
      <c r="M81" s="294">
        <f t="shared" si="34"/>
        <v>0</v>
      </c>
      <c r="N81" s="295" t="e">
        <f t="shared" si="28"/>
        <v>#DIV/0!</v>
      </c>
      <c r="O81" s="36"/>
      <c r="P81" s="37"/>
      <c r="Q81" s="38"/>
      <c r="R81" s="39"/>
      <c r="S81" s="40"/>
      <c r="T81" s="294">
        <f t="shared" si="35"/>
        <v>0</v>
      </c>
      <c r="U81" s="295" t="e">
        <f t="shared" si="29"/>
        <v>#DIV/0!</v>
      </c>
      <c r="W81" s="37"/>
      <c r="X81" s="38"/>
      <c r="Y81" s="39"/>
      <c r="Z81" s="40"/>
      <c r="AA81" s="294">
        <f t="shared" si="36"/>
        <v>0</v>
      </c>
      <c r="AB81" s="295" t="e">
        <f t="shared" si="30"/>
        <v>#DIV/0!</v>
      </c>
      <c r="AD81" s="37"/>
      <c r="AE81" s="38"/>
      <c r="AF81" s="39"/>
      <c r="AG81" s="40"/>
      <c r="AH81" s="294">
        <f t="shared" si="37"/>
        <v>0</v>
      </c>
      <c r="AI81" s="295" t="e">
        <f t="shared" si="31"/>
        <v>#DIV/0!</v>
      </c>
      <c r="AK81" s="37"/>
      <c r="AL81" s="38"/>
      <c r="AM81" s="39"/>
      <c r="AN81" s="40"/>
      <c r="AO81" s="294">
        <f t="shared" si="38"/>
        <v>0</v>
      </c>
      <c r="AP81" s="295" t="e">
        <f t="shared" si="39"/>
        <v>#DIV/0!</v>
      </c>
    </row>
    <row r="82" spans="1:42" outlineLevel="1" x14ac:dyDescent="0.25">
      <c r="B82" s="37" t="s">
        <v>2060</v>
      </c>
      <c r="C82" s="38"/>
      <c r="D82" s="39"/>
      <c r="E82" s="40"/>
      <c r="F82" s="294">
        <f t="shared" si="32"/>
        <v>0</v>
      </c>
      <c r="G82" s="295" t="e">
        <f t="shared" si="33"/>
        <v>#DIV/0!</v>
      </c>
      <c r="I82" s="37"/>
      <c r="J82" s="38"/>
      <c r="K82" s="39"/>
      <c r="L82" s="40"/>
      <c r="M82" s="294">
        <f t="shared" si="34"/>
        <v>0</v>
      </c>
      <c r="N82" s="295" t="e">
        <f t="shared" si="28"/>
        <v>#DIV/0!</v>
      </c>
      <c r="O82" s="36"/>
      <c r="P82" s="37"/>
      <c r="Q82" s="38"/>
      <c r="R82" s="39"/>
      <c r="S82" s="40"/>
      <c r="T82" s="294">
        <f t="shared" si="35"/>
        <v>0</v>
      </c>
      <c r="U82" s="295" t="e">
        <f t="shared" si="29"/>
        <v>#DIV/0!</v>
      </c>
      <c r="W82" s="37"/>
      <c r="X82" s="38"/>
      <c r="Y82" s="39"/>
      <c r="Z82" s="40"/>
      <c r="AA82" s="294">
        <f t="shared" si="36"/>
        <v>0</v>
      </c>
      <c r="AB82" s="295" t="e">
        <f t="shared" si="30"/>
        <v>#DIV/0!</v>
      </c>
      <c r="AD82" s="37"/>
      <c r="AE82" s="38"/>
      <c r="AF82" s="39"/>
      <c r="AG82" s="40"/>
      <c r="AH82" s="294">
        <f t="shared" si="37"/>
        <v>0</v>
      </c>
      <c r="AI82" s="295" t="e">
        <f t="shared" si="31"/>
        <v>#DIV/0!</v>
      </c>
      <c r="AK82" s="37"/>
      <c r="AL82" s="38"/>
      <c r="AM82" s="39"/>
      <c r="AN82" s="40"/>
      <c r="AO82" s="294">
        <f t="shared" si="38"/>
        <v>0</v>
      </c>
      <c r="AP82" s="295" t="e">
        <f t="shared" si="39"/>
        <v>#DIV/0!</v>
      </c>
    </row>
    <row r="83" spans="1:42" outlineLevel="1" x14ac:dyDescent="0.25">
      <c r="B83" s="37" t="s">
        <v>2060</v>
      </c>
      <c r="C83" s="38"/>
      <c r="D83" s="39"/>
      <c r="E83" s="40"/>
      <c r="F83" s="294">
        <f t="shared" si="32"/>
        <v>0</v>
      </c>
      <c r="G83" s="295" t="e">
        <f t="shared" si="33"/>
        <v>#DIV/0!</v>
      </c>
      <c r="I83" s="37"/>
      <c r="J83" s="38"/>
      <c r="K83" s="39"/>
      <c r="L83" s="40"/>
      <c r="M83" s="294">
        <f t="shared" si="34"/>
        <v>0</v>
      </c>
      <c r="N83" s="295" t="e">
        <f t="shared" si="28"/>
        <v>#DIV/0!</v>
      </c>
      <c r="O83" s="36"/>
      <c r="P83" s="37"/>
      <c r="Q83" s="38"/>
      <c r="R83" s="39"/>
      <c r="S83" s="40"/>
      <c r="T83" s="294">
        <f t="shared" si="35"/>
        <v>0</v>
      </c>
      <c r="U83" s="295" t="e">
        <f t="shared" si="29"/>
        <v>#DIV/0!</v>
      </c>
      <c r="W83" s="37"/>
      <c r="X83" s="38"/>
      <c r="Y83" s="39"/>
      <c r="Z83" s="40"/>
      <c r="AA83" s="294">
        <f t="shared" si="36"/>
        <v>0</v>
      </c>
      <c r="AB83" s="295" t="e">
        <f t="shared" si="30"/>
        <v>#DIV/0!</v>
      </c>
      <c r="AD83" s="37"/>
      <c r="AE83" s="38"/>
      <c r="AF83" s="39"/>
      <c r="AG83" s="40"/>
      <c r="AH83" s="294">
        <f t="shared" si="37"/>
        <v>0</v>
      </c>
      <c r="AI83" s="295" t="e">
        <f t="shared" si="31"/>
        <v>#DIV/0!</v>
      </c>
      <c r="AK83" s="37"/>
      <c r="AL83" s="38"/>
      <c r="AM83" s="39"/>
      <c r="AN83" s="40"/>
      <c r="AO83" s="294">
        <f t="shared" si="38"/>
        <v>0</v>
      </c>
      <c r="AP83" s="295" t="e">
        <f t="shared" si="39"/>
        <v>#DIV/0!</v>
      </c>
    </row>
    <row r="84" spans="1:42" outlineLevel="1" x14ac:dyDescent="0.25">
      <c r="B84" s="37" t="s">
        <v>2060</v>
      </c>
      <c r="C84" s="38"/>
      <c r="D84" s="39"/>
      <c r="E84" s="40"/>
      <c r="F84" s="294">
        <f t="shared" si="32"/>
        <v>0</v>
      </c>
      <c r="G84" s="295" t="e">
        <f t="shared" si="33"/>
        <v>#DIV/0!</v>
      </c>
      <c r="I84" s="37"/>
      <c r="J84" s="38"/>
      <c r="K84" s="39"/>
      <c r="L84" s="40"/>
      <c r="M84" s="294">
        <f t="shared" si="34"/>
        <v>0</v>
      </c>
      <c r="N84" s="295" t="e">
        <f t="shared" si="28"/>
        <v>#DIV/0!</v>
      </c>
      <c r="O84" s="36"/>
      <c r="P84" s="37"/>
      <c r="Q84" s="38"/>
      <c r="R84" s="39"/>
      <c r="S84" s="40"/>
      <c r="T84" s="294">
        <f t="shared" si="35"/>
        <v>0</v>
      </c>
      <c r="U84" s="295" t="e">
        <f t="shared" si="29"/>
        <v>#DIV/0!</v>
      </c>
      <c r="W84" s="37"/>
      <c r="X84" s="38"/>
      <c r="Y84" s="39"/>
      <c r="Z84" s="40"/>
      <c r="AA84" s="294">
        <f t="shared" si="36"/>
        <v>0</v>
      </c>
      <c r="AB84" s="295" t="e">
        <f t="shared" si="30"/>
        <v>#DIV/0!</v>
      </c>
      <c r="AD84" s="37"/>
      <c r="AE84" s="38"/>
      <c r="AF84" s="39"/>
      <c r="AG84" s="40"/>
      <c r="AH84" s="294">
        <f t="shared" si="37"/>
        <v>0</v>
      </c>
      <c r="AI84" s="295" t="e">
        <f t="shared" si="31"/>
        <v>#DIV/0!</v>
      </c>
      <c r="AK84" s="37"/>
      <c r="AL84" s="38"/>
      <c r="AM84" s="39"/>
      <c r="AN84" s="40"/>
      <c r="AO84" s="294">
        <f t="shared" si="38"/>
        <v>0</v>
      </c>
      <c r="AP84" s="295" t="e">
        <f t="shared" si="39"/>
        <v>#DIV/0!</v>
      </c>
    </row>
    <row r="85" spans="1:42" s="41" customFormat="1" x14ac:dyDescent="0.25">
      <c r="B85" s="42" t="s">
        <v>173</v>
      </c>
      <c r="C85" s="43">
        <f>SUBTOTAL(9,C61:C84)</f>
        <v>0</v>
      </c>
      <c r="D85" s="44">
        <f>SUMPRODUCT(D61:D84,C61:C84)</f>
        <v>0</v>
      </c>
      <c r="E85" s="45">
        <f>SUMPRODUCT(E61:E84,C61:C84)</f>
        <v>0</v>
      </c>
      <c r="F85" s="46">
        <f>IFERROR(E85/D85,0)</f>
        <v>0</v>
      </c>
      <c r="G85" s="47"/>
      <c r="I85" s="42" t="s">
        <v>173</v>
      </c>
      <c r="J85" s="43">
        <f>SUBTOTAL(9,J61:J84)</f>
        <v>0</v>
      </c>
      <c r="K85" s="44">
        <f>SUMPRODUCT(K61:K84,J61:J84)</f>
        <v>0</v>
      </c>
      <c r="L85" s="45">
        <f>SUMPRODUCT(L61:L84,J61:J84)</f>
        <v>0</v>
      </c>
      <c r="M85" s="46">
        <f>IFERROR(L85/K85,0)</f>
        <v>0</v>
      </c>
      <c r="N85" s="47"/>
      <c r="O85" s="48"/>
      <c r="P85" s="42" t="s">
        <v>173</v>
      </c>
      <c r="Q85" s="43">
        <f>SUBTOTAL(9,Q61:Q84)</f>
        <v>0</v>
      </c>
      <c r="R85" s="44">
        <f>SUMPRODUCT(R61:R84,Q61:Q84)</f>
        <v>0</v>
      </c>
      <c r="S85" s="45">
        <f>SUMPRODUCT(S61:S84,Q61:Q84)</f>
        <v>0</v>
      </c>
      <c r="T85" s="46">
        <f>IFERROR(S85/R85,0)</f>
        <v>0</v>
      </c>
      <c r="U85" s="47"/>
      <c r="W85" s="42" t="s">
        <v>173</v>
      </c>
      <c r="X85" s="43">
        <f>SUBTOTAL(9,X61:X84)</f>
        <v>0</v>
      </c>
      <c r="Y85" s="44">
        <f>SUMPRODUCT(Y61:Y84,X61:X84)</f>
        <v>0</v>
      </c>
      <c r="Z85" s="45">
        <f>SUMPRODUCT(Z61:Z84,X61:X84)</f>
        <v>0</v>
      </c>
      <c r="AA85" s="46">
        <f>IFERROR(Z85/Y85,0)</f>
        <v>0</v>
      </c>
      <c r="AB85" s="47"/>
      <c r="AD85" s="42" t="s">
        <v>173</v>
      </c>
      <c r="AE85" s="43">
        <f>SUBTOTAL(9,AE61:AE84)</f>
        <v>0</v>
      </c>
      <c r="AF85" s="44">
        <f>SUMPRODUCT(AF61:AF84,AE61:AE84)</f>
        <v>0</v>
      </c>
      <c r="AG85" s="45">
        <f>SUMPRODUCT(AG61:AG84,AE61:AE84)</f>
        <v>0</v>
      </c>
      <c r="AH85" s="46">
        <f>IFERROR(AG85/AF85,0)</f>
        <v>0</v>
      </c>
      <c r="AI85" s="47"/>
      <c r="AK85" s="42" t="s">
        <v>173</v>
      </c>
      <c r="AL85" s="43">
        <f>SUBTOTAL(9,AL61:AL84)</f>
        <v>0</v>
      </c>
      <c r="AM85" s="44">
        <f>SUMPRODUCT(AM61:AM84,AL61:AL84)</f>
        <v>0</v>
      </c>
      <c r="AN85" s="45">
        <f>SUMPRODUCT(AN61:AN84,AL61:AL84)</f>
        <v>0</v>
      </c>
      <c r="AO85" s="46">
        <f>IFERROR(AN85/AM85,0)</f>
        <v>0</v>
      </c>
      <c r="AP85" s="47"/>
    </row>
    <row r="86" spans="1:42" s="41" customFormat="1" x14ac:dyDescent="0.25">
      <c r="A86" s="60"/>
      <c r="B86" s="49" t="s">
        <v>2055</v>
      </c>
      <c r="C86" s="50"/>
      <c r="D86" s="44">
        <f>IFERROR(D85/C85,0)</f>
        <v>0</v>
      </c>
      <c r="E86" s="45">
        <f>IFERROR(E85/C85,0)</f>
        <v>0</v>
      </c>
      <c r="F86" s="46">
        <f>IFERROR(E86/D86,0)</f>
        <v>0</v>
      </c>
      <c r="G86" s="47"/>
      <c r="I86" s="49" t="s">
        <v>2055</v>
      </c>
      <c r="J86" s="50"/>
      <c r="K86" s="44">
        <f>IFERROR(K85/J85,0)</f>
        <v>0</v>
      </c>
      <c r="L86" s="45">
        <f>IFERROR(L85/J85,0)</f>
        <v>0</v>
      </c>
      <c r="M86" s="46">
        <f>IFERROR(L86/K86,0)</f>
        <v>0</v>
      </c>
      <c r="N86" s="47"/>
      <c r="O86" s="48"/>
      <c r="P86" s="49" t="s">
        <v>2055</v>
      </c>
      <c r="Q86" s="50"/>
      <c r="R86" s="44">
        <f>IFERROR(R85/Q85,0)</f>
        <v>0</v>
      </c>
      <c r="S86" s="45">
        <f>IFERROR(S85/Q85,0)</f>
        <v>0</v>
      </c>
      <c r="T86" s="46">
        <f>IFERROR(S86/R86,0)</f>
        <v>0</v>
      </c>
      <c r="U86" s="47"/>
      <c r="W86" s="49" t="s">
        <v>2055</v>
      </c>
      <c r="X86" s="50"/>
      <c r="Y86" s="44">
        <f>IFERROR(Y85/X85,0)</f>
        <v>0</v>
      </c>
      <c r="Z86" s="45">
        <f>IFERROR(Z85/X85,0)</f>
        <v>0</v>
      </c>
      <c r="AA86" s="46">
        <f>IFERROR(Z86/Y86,0)</f>
        <v>0</v>
      </c>
      <c r="AB86" s="47"/>
      <c r="AD86" s="49" t="s">
        <v>2055</v>
      </c>
      <c r="AE86" s="50"/>
      <c r="AF86" s="44">
        <f>IFERROR(AF85/AE85,0)</f>
        <v>0</v>
      </c>
      <c r="AG86" s="45">
        <f>IFERROR(AG85/AE85,0)</f>
        <v>0</v>
      </c>
      <c r="AH86" s="46">
        <f>IFERROR(AG86/AF86,0)</f>
        <v>0</v>
      </c>
      <c r="AI86" s="47"/>
      <c r="AK86" s="49" t="s">
        <v>2055</v>
      </c>
      <c r="AL86" s="50"/>
      <c r="AM86" s="44">
        <f>IFERROR(AM85/AL85,0)</f>
        <v>0</v>
      </c>
      <c r="AN86" s="45">
        <f>IFERROR(AN85/AL85,0)</f>
        <v>0</v>
      </c>
      <c r="AO86" s="46">
        <f>IFERROR(AN86/AM86,0)</f>
        <v>0</v>
      </c>
      <c r="AP86" s="47"/>
    </row>
    <row r="87" spans="1:42" x14ac:dyDescent="0.25">
      <c r="A87" s="45">
        <f>+A86-E86</f>
        <v>0</v>
      </c>
      <c r="B87" s="31" t="s">
        <v>2061</v>
      </c>
      <c r="C87" s="56"/>
      <c r="D87" s="57"/>
      <c r="E87" s="58"/>
      <c r="F87" s="296"/>
      <c r="G87" s="59"/>
      <c r="I87" s="31" t="s">
        <v>2061</v>
      </c>
      <c r="J87" s="56"/>
      <c r="K87" s="57"/>
      <c r="L87" s="58"/>
      <c r="M87" s="296"/>
      <c r="N87" s="59"/>
      <c r="O87" s="36"/>
      <c r="P87" s="31" t="s">
        <v>2061</v>
      </c>
      <c r="Q87" s="56"/>
      <c r="R87" s="57"/>
      <c r="S87" s="58"/>
      <c r="T87" s="296"/>
      <c r="U87" s="59"/>
      <c r="W87" s="31" t="s">
        <v>2061</v>
      </c>
      <c r="X87" s="56"/>
      <c r="Y87" s="57"/>
      <c r="Z87" s="58"/>
      <c r="AA87" s="296"/>
      <c r="AB87" s="59"/>
      <c r="AD87" s="31" t="s">
        <v>2061</v>
      </c>
      <c r="AE87" s="56"/>
      <c r="AF87" s="57"/>
      <c r="AG87" s="58"/>
      <c r="AH87" s="296"/>
      <c r="AI87" s="59"/>
      <c r="AK87" s="31" t="s">
        <v>2061</v>
      </c>
      <c r="AL87" s="56"/>
      <c r="AM87" s="57"/>
      <c r="AN87" s="58"/>
      <c r="AO87" s="296"/>
      <c r="AP87" s="59"/>
    </row>
    <row r="88" spans="1:42" x14ac:dyDescent="0.25">
      <c r="B88" s="33" t="s">
        <v>508</v>
      </c>
      <c r="C88" s="34" t="s">
        <v>403</v>
      </c>
      <c r="D88" s="34" t="s">
        <v>408</v>
      </c>
      <c r="E88" s="34" t="s">
        <v>1816</v>
      </c>
      <c r="F88" s="53" t="s">
        <v>2015</v>
      </c>
      <c r="G88" s="54" t="s">
        <v>2053</v>
      </c>
      <c r="I88" s="33" t="s">
        <v>508</v>
      </c>
      <c r="J88" s="34" t="s">
        <v>403</v>
      </c>
      <c r="K88" s="34" t="s">
        <v>408</v>
      </c>
      <c r="L88" s="34" t="s">
        <v>1816</v>
      </c>
      <c r="M88" s="53" t="s">
        <v>2015</v>
      </c>
      <c r="N88" s="54" t="s">
        <v>2053</v>
      </c>
      <c r="O88" s="36"/>
      <c r="P88" s="33" t="s">
        <v>508</v>
      </c>
      <c r="Q88" s="34" t="s">
        <v>403</v>
      </c>
      <c r="R88" s="34" t="s">
        <v>408</v>
      </c>
      <c r="S88" s="34" t="s">
        <v>1816</v>
      </c>
      <c r="T88" s="53" t="s">
        <v>2015</v>
      </c>
      <c r="U88" s="54" t="s">
        <v>2053</v>
      </c>
      <c r="W88" s="33" t="s">
        <v>508</v>
      </c>
      <c r="X88" s="34" t="s">
        <v>403</v>
      </c>
      <c r="Y88" s="34" t="s">
        <v>408</v>
      </c>
      <c r="Z88" s="34" t="s">
        <v>1816</v>
      </c>
      <c r="AA88" s="53" t="s">
        <v>2015</v>
      </c>
      <c r="AB88" s="54" t="s">
        <v>2053</v>
      </c>
      <c r="AD88" s="33" t="s">
        <v>508</v>
      </c>
      <c r="AE88" s="34" t="s">
        <v>403</v>
      </c>
      <c r="AF88" s="34" t="s">
        <v>408</v>
      </c>
      <c r="AG88" s="34" t="s">
        <v>1816</v>
      </c>
      <c r="AH88" s="53" t="s">
        <v>2015</v>
      </c>
      <c r="AI88" s="54" t="s">
        <v>2053</v>
      </c>
      <c r="AK88" s="33" t="s">
        <v>508</v>
      </c>
      <c r="AL88" s="34" t="s">
        <v>403</v>
      </c>
      <c r="AM88" s="34" t="s">
        <v>408</v>
      </c>
      <c r="AN88" s="34" t="s">
        <v>1816</v>
      </c>
      <c r="AO88" s="53" t="s">
        <v>2015</v>
      </c>
      <c r="AP88" s="54" t="s">
        <v>2053</v>
      </c>
    </row>
    <row r="89" spans="1:42" x14ac:dyDescent="0.25">
      <c r="B89" s="37" t="s">
        <v>2062</v>
      </c>
      <c r="C89" s="38"/>
      <c r="D89" s="39"/>
      <c r="E89" s="40"/>
      <c r="F89" s="294">
        <f t="shared" ref="F89:F100" si="40">IFERROR(E89/D89,0)</f>
        <v>0</v>
      </c>
      <c r="G89" s="295" t="e">
        <f>C89/$C$2</f>
        <v>#DIV/0!</v>
      </c>
      <c r="I89" s="37"/>
      <c r="J89" s="38"/>
      <c r="K89" s="39"/>
      <c r="L89" s="40"/>
      <c r="M89" s="294">
        <f>IFERROR(L89/K89,0)</f>
        <v>0</v>
      </c>
      <c r="N89" s="295" t="e">
        <f t="shared" ref="N89:N100" si="41">J89/J$2</f>
        <v>#DIV/0!</v>
      </c>
      <c r="O89" s="36"/>
      <c r="P89" s="37"/>
      <c r="Q89" s="38"/>
      <c r="R89" s="39"/>
      <c r="S89" s="40"/>
      <c r="T89" s="294">
        <f>IFERROR(S89/R89,0)</f>
        <v>0</v>
      </c>
      <c r="U89" s="295" t="e">
        <f t="shared" ref="U89:U100" si="42">Q89/Q$2</f>
        <v>#DIV/0!</v>
      </c>
      <c r="W89" s="37"/>
      <c r="X89" s="38"/>
      <c r="Y89" s="39"/>
      <c r="Z89" s="40"/>
      <c r="AA89" s="294">
        <f>IFERROR(Z89/Y89,0)</f>
        <v>0</v>
      </c>
      <c r="AB89" s="295" t="e">
        <f t="shared" ref="AB89:AB100" si="43">X89/X$2</f>
        <v>#DIV/0!</v>
      </c>
      <c r="AD89" s="37"/>
      <c r="AE89" s="38"/>
      <c r="AF89" s="39"/>
      <c r="AG89" s="40"/>
      <c r="AH89" s="294">
        <f>IFERROR(AG89/AF89,0)</f>
        <v>0</v>
      </c>
      <c r="AI89" s="295" t="e">
        <f t="shared" ref="AI89:AI100" si="44">AE89/AE$2</f>
        <v>#DIV/0!</v>
      </c>
      <c r="AK89" s="37"/>
      <c r="AL89" s="38"/>
      <c r="AM89" s="39"/>
      <c r="AN89" s="40"/>
      <c r="AO89" s="294">
        <f>IFERROR(AN89/AM89,0)</f>
        <v>0</v>
      </c>
      <c r="AP89" s="295" t="e">
        <f>AL89/AL$2</f>
        <v>#DIV/0!</v>
      </c>
    </row>
    <row r="90" spans="1:42" x14ac:dyDescent="0.25">
      <c r="B90" s="37" t="s">
        <v>2062</v>
      </c>
      <c r="C90" s="38"/>
      <c r="D90" s="39"/>
      <c r="E90" s="40"/>
      <c r="F90" s="294">
        <f t="shared" si="40"/>
        <v>0</v>
      </c>
      <c r="G90" s="295" t="e">
        <f t="shared" ref="G90:G100" si="45">C90/$C$2</f>
        <v>#DIV/0!</v>
      </c>
      <c r="I90" s="37"/>
      <c r="J90" s="38"/>
      <c r="K90" s="39"/>
      <c r="L90" s="40"/>
      <c r="M90" s="294">
        <f t="shared" ref="M90:M100" si="46">IFERROR(L90/K90,0)</f>
        <v>0</v>
      </c>
      <c r="N90" s="295" t="e">
        <f t="shared" si="41"/>
        <v>#DIV/0!</v>
      </c>
      <c r="O90" s="36"/>
      <c r="P90" s="37"/>
      <c r="Q90" s="38"/>
      <c r="R90" s="39"/>
      <c r="S90" s="40"/>
      <c r="T90" s="294">
        <f t="shared" ref="T90:T100" si="47">IFERROR(S90/R90,0)</f>
        <v>0</v>
      </c>
      <c r="U90" s="295" t="e">
        <f t="shared" si="42"/>
        <v>#DIV/0!</v>
      </c>
      <c r="W90" s="37"/>
      <c r="X90" s="38"/>
      <c r="Y90" s="39"/>
      <c r="Z90" s="40"/>
      <c r="AA90" s="294">
        <f t="shared" ref="AA90:AA100" si="48">IFERROR(Z90/Y90,0)</f>
        <v>0</v>
      </c>
      <c r="AB90" s="295" t="e">
        <f t="shared" si="43"/>
        <v>#DIV/0!</v>
      </c>
      <c r="AD90" s="37"/>
      <c r="AE90" s="38"/>
      <c r="AF90" s="39"/>
      <c r="AG90" s="40"/>
      <c r="AH90" s="294">
        <f t="shared" ref="AH90:AH100" si="49">IFERROR(AG90/AF90,0)</f>
        <v>0</v>
      </c>
      <c r="AI90" s="295" t="e">
        <f t="shared" si="44"/>
        <v>#DIV/0!</v>
      </c>
      <c r="AK90" s="37"/>
      <c r="AL90" s="38"/>
      <c r="AM90" s="39"/>
      <c r="AN90" s="40"/>
      <c r="AO90" s="294">
        <f t="shared" ref="AO90:AO100" si="50">IFERROR(AN90/AM90,0)</f>
        <v>0</v>
      </c>
      <c r="AP90" s="295" t="e">
        <f t="shared" ref="AP90:AP100" si="51">AL90/AL$2</f>
        <v>#DIV/0!</v>
      </c>
    </row>
    <row r="91" spans="1:42" x14ac:dyDescent="0.25">
      <c r="B91" s="37" t="s">
        <v>2062</v>
      </c>
      <c r="C91" s="38"/>
      <c r="D91" s="39"/>
      <c r="E91" s="40"/>
      <c r="F91" s="294">
        <f t="shared" si="40"/>
        <v>0</v>
      </c>
      <c r="G91" s="295" t="e">
        <f t="shared" si="45"/>
        <v>#DIV/0!</v>
      </c>
      <c r="I91" s="37"/>
      <c r="J91" s="38"/>
      <c r="K91" s="39"/>
      <c r="L91" s="40"/>
      <c r="M91" s="294">
        <f t="shared" si="46"/>
        <v>0</v>
      </c>
      <c r="N91" s="295" t="e">
        <f t="shared" si="41"/>
        <v>#DIV/0!</v>
      </c>
      <c r="O91" s="36"/>
      <c r="P91" s="37"/>
      <c r="Q91" s="38"/>
      <c r="R91" s="39"/>
      <c r="S91" s="40"/>
      <c r="T91" s="294">
        <f t="shared" si="47"/>
        <v>0</v>
      </c>
      <c r="U91" s="295" t="e">
        <f t="shared" si="42"/>
        <v>#DIV/0!</v>
      </c>
      <c r="W91" s="37"/>
      <c r="X91" s="38"/>
      <c r="Y91" s="39"/>
      <c r="Z91" s="40"/>
      <c r="AA91" s="294">
        <f t="shared" si="48"/>
        <v>0</v>
      </c>
      <c r="AB91" s="295" t="e">
        <f t="shared" si="43"/>
        <v>#DIV/0!</v>
      </c>
      <c r="AD91" s="37"/>
      <c r="AE91" s="38"/>
      <c r="AF91" s="39"/>
      <c r="AG91" s="40"/>
      <c r="AH91" s="294">
        <f t="shared" si="49"/>
        <v>0</v>
      </c>
      <c r="AI91" s="295" t="e">
        <f t="shared" si="44"/>
        <v>#DIV/0!</v>
      </c>
      <c r="AK91" s="37"/>
      <c r="AL91" s="38"/>
      <c r="AM91" s="39"/>
      <c r="AN91" s="40"/>
      <c r="AO91" s="294">
        <f t="shared" si="50"/>
        <v>0</v>
      </c>
      <c r="AP91" s="295" t="e">
        <f t="shared" si="51"/>
        <v>#DIV/0!</v>
      </c>
    </row>
    <row r="92" spans="1:42" x14ac:dyDescent="0.25">
      <c r="B92" s="37" t="s">
        <v>2062</v>
      </c>
      <c r="C92" s="38"/>
      <c r="D92" s="39"/>
      <c r="E92" s="40"/>
      <c r="F92" s="294">
        <f t="shared" si="40"/>
        <v>0</v>
      </c>
      <c r="G92" s="295" t="e">
        <f t="shared" si="45"/>
        <v>#DIV/0!</v>
      </c>
      <c r="I92" s="37"/>
      <c r="J92" s="38"/>
      <c r="K92" s="39"/>
      <c r="L92" s="40"/>
      <c r="M92" s="294">
        <f t="shared" si="46"/>
        <v>0</v>
      </c>
      <c r="N92" s="295" t="e">
        <f t="shared" si="41"/>
        <v>#DIV/0!</v>
      </c>
      <c r="O92" s="36"/>
      <c r="P92" s="37"/>
      <c r="Q92" s="38"/>
      <c r="R92" s="39"/>
      <c r="S92" s="40"/>
      <c r="T92" s="294">
        <f t="shared" si="47"/>
        <v>0</v>
      </c>
      <c r="U92" s="295" t="e">
        <f t="shared" si="42"/>
        <v>#DIV/0!</v>
      </c>
      <c r="W92" s="37"/>
      <c r="X92" s="38"/>
      <c r="Y92" s="39"/>
      <c r="Z92" s="40"/>
      <c r="AA92" s="294">
        <f t="shared" si="48"/>
        <v>0</v>
      </c>
      <c r="AB92" s="295" t="e">
        <f t="shared" si="43"/>
        <v>#DIV/0!</v>
      </c>
      <c r="AD92" s="37"/>
      <c r="AE92" s="38"/>
      <c r="AF92" s="39"/>
      <c r="AG92" s="40"/>
      <c r="AH92" s="294">
        <f t="shared" si="49"/>
        <v>0</v>
      </c>
      <c r="AI92" s="295" t="e">
        <f t="shared" si="44"/>
        <v>#DIV/0!</v>
      </c>
      <c r="AK92" s="37"/>
      <c r="AL92" s="38"/>
      <c r="AM92" s="39"/>
      <c r="AN92" s="40"/>
      <c r="AO92" s="294">
        <f t="shared" si="50"/>
        <v>0</v>
      </c>
      <c r="AP92" s="295" t="e">
        <f t="shared" si="51"/>
        <v>#DIV/0!</v>
      </c>
    </row>
    <row r="93" spans="1:42" x14ac:dyDescent="0.25">
      <c r="B93" s="37" t="s">
        <v>2062</v>
      </c>
      <c r="C93" s="38"/>
      <c r="D93" s="39"/>
      <c r="E93" s="40"/>
      <c r="F93" s="294">
        <f t="shared" si="40"/>
        <v>0</v>
      </c>
      <c r="G93" s="295" t="e">
        <f t="shared" si="45"/>
        <v>#DIV/0!</v>
      </c>
      <c r="I93" s="37"/>
      <c r="J93" s="38"/>
      <c r="K93" s="39"/>
      <c r="L93" s="40"/>
      <c r="M93" s="294">
        <f t="shared" si="46"/>
        <v>0</v>
      </c>
      <c r="N93" s="295" t="e">
        <f t="shared" si="41"/>
        <v>#DIV/0!</v>
      </c>
      <c r="O93" s="36"/>
      <c r="P93" s="37"/>
      <c r="Q93" s="38"/>
      <c r="R93" s="39"/>
      <c r="S93" s="40"/>
      <c r="T93" s="294">
        <f t="shared" si="47"/>
        <v>0</v>
      </c>
      <c r="U93" s="295" t="e">
        <f t="shared" si="42"/>
        <v>#DIV/0!</v>
      </c>
      <c r="W93" s="37"/>
      <c r="X93" s="38"/>
      <c r="Y93" s="39"/>
      <c r="Z93" s="40"/>
      <c r="AA93" s="294">
        <f t="shared" si="48"/>
        <v>0</v>
      </c>
      <c r="AB93" s="295" t="e">
        <f t="shared" si="43"/>
        <v>#DIV/0!</v>
      </c>
      <c r="AD93" s="37"/>
      <c r="AE93" s="38"/>
      <c r="AF93" s="39"/>
      <c r="AG93" s="40"/>
      <c r="AH93" s="294">
        <f t="shared" si="49"/>
        <v>0</v>
      </c>
      <c r="AI93" s="295" t="e">
        <f t="shared" si="44"/>
        <v>#DIV/0!</v>
      </c>
      <c r="AK93" s="37"/>
      <c r="AL93" s="38"/>
      <c r="AM93" s="39"/>
      <c r="AN93" s="40"/>
      <c r="AO93" s="294">
        <f t="shared" si="50"/>
        <v>0</v>
      </c>
      <c r="AP93" s="295" t="e">
        <f t="shared" si="51"/>
        <v>#DIV/0!</v>
      </c>
    </row>
    <row r="94" spans="1:42" x14ac:dyDescent="0.25">
      <c r="B94" s="37" t="s">
        <v>2062</v>
      </c>
      <c r="C94" s="38"/>
      <c r="D94" s="39"/>
      <c r="E94" s="40"/>
      <c r="F94" s="294">
        <f t="shared" si="40"/>
        <v>0</v>
      </c>
      <c r="G94" s="295" t="e">
        <f t="shared" si="45"/>
        <v>#DIV/0!</v>
      </c>
      <c r="I94" s="37"/>
      <c r="J94" s="38"/>
      <c r="K94" s="39"/>
      <c r="L94" s="40"/>
      <c r="M94" s="294">
        <f t="shared" si="46"/>
        <v>0</v>
      </c>
      <c r="N94" s="295" t="e">
        <f t="shared" si="41"/>
        <v>#DIV/0!</v>
      </c>
      <c r="O94" s="36"/>
      <c r="P94" s="37"/>
      <c r="Q94" s="38"/>
      <c r="R94" s="39"/>
      <c r="S94" s="40"/>
      <c r="T94" s="294">
        <f t="shared" si="47"/>
        <v>0</v>
      </c>
      <c r="U94" s="295" t="e">
        <f t="shared" si="42"/>
        <v>#DIV/0!</v>
      </c>
      <c r="W94" s="37"/>
      <c r="X94" s="38"/>
      <c r="Y94" s="39"/>
      <c r="Z94" s="40"/>
      <c r="AA94" s="294">
        <f t="shared" si="48"/>
        <v>0</v>
      </c>
      <c r="AB94" s="295" t="e">
        <f t="shared" si="43"/>
        <v>#DIV/0!</v>
      </c>
      <c r="AD94" s="37"/>
      <c r="AE94" s="38"/>
      <c r="AF94" s="39"/>
      <c r="AG94" s="40"/>
      <c r="AH94" s="294">
        <f t="shared" si="49"/>
        <v>0</v>
      </c>
      <c r="AI94" s="295" t="e">
        <f t="shared" si="44"/>
        <v>#DIV/0!</v>
      </c>
      <c r="AK94" s="37"/>
      <c r="AL94" s="38"/>
      <c r="AM94" s="39"/>
      <c r="AN94" s="40"/>
      <c r="AO94" s="294">
        <f t="shared" si="50"/>
        <v>0</v>
      </c>
      <c r="AP94" s="295" t="e">
        <f t="shared" si="51"/>
        <v>#DIV/0!</v>
      </c>
    </row>
    <row r="95" spans="1:42" x14ac:dyDescent="0.25">
      <c r="B95" s="37" t="s">
        <v>2062</v>
      </c>
      <c r="C95" s="38"/>
      <c r="D95" s="39"/>
      <c r="E95" s="40"/>
      <c r="F95" s="294">
        <f t="shared" si="40"/>
        <v>0</v>
      </c>
      <c r="G95" s="295" t="e">
        <f t="shared" si="45"/>
        <v>#DIV/0!</v>
      </c>
      <c r="I95" s="37"/>
      <c r="J95" s="38"/>
      <c r="K95" s="39"/>
      <c r="L95" s="40"/>
      <c r="M95" s="294">
        <f t="shared" si="46"/>
        <v>0</v>
      </c>
      <c r="N95" s="295" t="e">
        <f t="shared" si="41"/>
        <v>#DIV/0!</v>
      </c>
      <c r="O95" s="36"/>
      <c r="P95" s="37"/>
      <c r="Q95" s="38"/>
      <c r="R95" s="39"/>
      <c r="S95" s="40"/>
      <c r="T95" s="294">
        <f t="shared" si="47"/>
        <v>0</v>
      </c>
      <c r="U95" s="295" t="e">
        <f t="shared" si="42"/>
        <v>#DIV/0!</v>
      </c>
      <c r="W95" s="37"/>
      <c r="X95" s="38"/>
      <c r="Y95" s="39"/>
      <c r="Z95" s="40"/>
      <c r="AA95" s="294">
        <f t="shared" si="48"/>
        <v>0</v>
      </c>
      <c r="AB95" s="295" t="e">
        <f t="shared" si="43"/>
        <v>#DIV/0!</v>
      </c>
      <c r="AD95" s="37"/>
      <c r="AE95" s="38"/>
      <c r="AF95" s="39"/>
      <c r="AG95" s="40"/>
      <c r="AH95" s="294">
        <f t="shared" si="49"/>
        <v>0</v>
      </c>
      <c r="AI95" s="295" t="e">
        <f t="shared" si="44"/>
        <v>#DIV/0!</v>
      </c>
      <c r="AK95" s="37"/>
      <c r="AL95" s="38"/>
      <c r="AM95" s="39"/>
      <c r="AN95" s="40"/>
      <c r="AO95" s="294">
        <f t="shared" si="50"/>
        <v>0</v>
      </c>
      <c r="AP95" s="295" t="e">
        <f t="shared" si="51"/>
        <v>#DIV/0!</v>
      </c>
    </row>
    <row r="96" spans="1:42" x14ac:dyDescent="0.25">
      <c r="B96" s="37" t="s">
        <v>2062</v>
      </c>
      <c r="C96" s="38"/>
      <c r="D96" s="39"/>
      <c r="E96" s="40"/>
      <c r="F96" s="294">
        <f t="shared" si="40"/>
        <v>0</v>
      </c>
      <c r="G96" s="295" t="e">
        <f t="shared" si="45"/>
        <v>#DIV/0!</v>
      </c>
      <c r="I96" s="37"/>
      <c r="J96" s="38"/>
      <c r="K96" s="39"/>
      <c r="L96" s="40"/>
      <c r="M96" s="294">
        <f t="shared" si="46"/>
        <v>0</v>
      </c>
      <c r="N96" s="295" t="e">
        <f t="shared" si="41"/>
        <v>#DIV/0!</v>
      </c>
      <c r="O96" s="36"/>
      <c r="P96" s="37"/>
      <c r="Q96" s="38"/>
      <c r="R96" s="39"/>
      <c r="S96" s="40"/>
      <c r="T96" s="294">
        <f t="shared" si="47"/>
        <v>0</v>
      </c>
      <c r="U96" s="295" t="e">
        <f t="shared" si="42"/>
        <v>#DIV/0!</v>
      </c>
      <c r="W96" s="37"/>
      <c r="X96" s="38"/>
      <c r="Y96" s="39"/>
      <c r="Z96" s="40"/>
      <c r="AA96" s="294">
        <f t="shared" si="48"/>
        <v>0</v>
      </c>
      <c r="AB96" s="295" t="e">
        <f t="shared" si="43"/>
        <v>#DIV/0!</v>
      </c>
      <c r="AD96" s="37"/>
      <c r="AE96" s="38"/>
      <c r="AF96" s="39"/>
      <c r="AG96" s="40"/>
      <c r="AH96" s="294">
        <f t="shared" si="49"/>
        <v>0</v>
      </c>
      <c r="AI96" s="295" t="e">
        <f t="shared" si="44"/>
        <v>#DIV/0!</v>
      </c>
      <c r="AK96" s="37"/>
      <c r="AL96" s="38"/>
      <c r="AM96" s="39"/>
      <c r="AN96" s="40"/>
      <c r="AO96" s="294">
        <f t="shared" si="50"/>
        <v>0</v>
      </c>
      <c r="AP96" s="295" t="e">
        <f t="shared" si="51"/>
        <v>#DIV/0!</v>
      </c>
    </row>
    <row r="97" spans="1:42" x14ac:dyDescent="0.25">
      <c r="B97" s="37" t="s">
        <v>2062</v>
      </c>
      <c r="C97" s="38"/>
      <c r="D97" s="39"/>
      <c r="E97" s="40"/>
      <c r="F97" s="294">
        <f t="shared" si="40"/>
        <v>0</v>
      </c>
      <c r="G97" s="295" t="e">
        <f t="shared" si="45"/>
        <v>#DIV/0!</v>
      </c>
      <c r="I97" s="37"/>
      <c r="J97" s="38"/>
      <c r="K97" s="39"/>
      <c r="L97" s="40"/>
      <c r="M97" s="294">
        <f>IFERROR(L97/K97,0)</f>
        <v>0</v>
      </c>
      <c r="N97" s="295" t="e">
        <f t="shared" si="41"/>
        <v>#DIV/0!</v>
      </c>
      <c r="P97" s="37"/>
      <c r="Q97" s="38"/>
      <c r="R97" s="39"/>
      <c r="S97" s="40"/>
      <c r="T97" s="294">
        <f t="shared" si="47"/>
        <v>0</v>
      </c>
      <c r="U97" s="295" t="e">
        <f t="shared" si="42"/>
        <v>#DIV/0!</v>
      </c>
      <c r="W97" s="37"/>
      <c r="X97" s="38"/>
      <c r="Y97" s="39"/>
      <c r="Z97" s="40"/>
      <c r="AA97" s="294">
        <f t="shared" si="48"/>
        <v>0</v>
      </c>
      <c r="AB97" s="295" t="e">
        <f t="shared" si="43"/>
        <v>#DIV/0!</v>
      </c>
      <c r="AD97" s="37"/>
      <c r="AE97" s="38"/>
      <c r="AF97" s="39"/>
      <c r="AG97" s="40"/>
      <c r="AH97" s="294">
        <f t="shared" si="49"/>
        <v>0</v>
      </c>
      <c r="AI97" s="295" t="e">
        <f t="shared" si="44"/>
        <v>#DIV/0!</v>
      </c>
      <c r="AK97" s="37"/>
      <c r="AL97" s="38"/>
      <c r="AM97" s="39"/>
      <c r="AN97" s="40"/>
      <c r="AO97" s="294">
        <f t="shared" si="50"/>
        <v>0</v>
      </c>
      <c r="AP97" s="295" t="e">
        <f t="shared" si="51"/>
        <v>#DIV/0!</v>
      </c>
    </row>
    <row r="98" spans="1:42" x14ac:dyDescent="0.25">
      <c r="B98" s="37" t="s">
        <v>2062</v>
      </c>
      <c r="C98" s="38"/>
      <c r="D98" s="39"/>
      <c r="E98" s="40"/>
      <c r="F98" s="294">
        <f t="shared" si="40"/>
        <v>0</v>
      </c>
      <c r="G98" s="295" t="e">
        <f t="shared" si="45"/>
        <v>#DIV/0!</v>
      </c>
      <c r="I98" s="37"/>
      <c r="J98" s="38"/>
      <c r="K98" s="39"/>
      <c r="L98" s="40"/>
      <c r="M98" s="294">
        <f t="shared" si="46"/>
        <v>0</v>
      </c>
      <c r="N98" s="295" t="e">
        <f t="shared" si="41"/>
        <v>#DIV/0!</v>
      </c>
      <c r="P98" s="37"/>
      <c r="Q98" s="38"/>
      <c r="R98" s="39"/>
      <c r="S98" s="40"/>
      <c r="T98" s="294">
        <f t="shared" si="47"/>
        <v>0</v>
      </c>
      <c r="U98" s="295" t="e">
        <f t="shared" si="42"/>
        <v>#DIV/0!</v>
      </c>
      <c r="W98" s="37"/>
      <c r="X98" s="38"/>
      <c r="Y98" s="39"/>
      <c r="Z98" s="40"/>
      <c r="AA98" s="294">
        <f t="shared" si="48"/>
        <v>0</v>
      </c>
      <c r="AB98" s="295" t="e">
        <f t="shared" si="43"/>
        <v>#DIV/0!</v>
      </c>
      <c r="AD98" s="37"/>
      <c r="AE98" s="38"/>
      <c r="AF98" s="39"/>
      <c r="AG98" s="40"/>
      <c r="AH98" s="294">
        <f t="shared" si="49"/>
        <v>0</v>
      </c>
      <c r="AI98" s="295" t="e">
        <f t="shared" si="44"/>
        <v>#DIV/0!</v>
      </c>
      <c r="AK98" s="37"/>
      <c r="AL98" s="38"/>
      <c r="AM98" s="39"/>
      <c r="AN98" s="40"/>
      <c r="AO98" s="294">
        <f t="shared" si="50"/>
        <v>0</v>
      </c>
      <c r="AP98" s="295" t="e">
        <f t="shared" si="51"/>
        <v>#DIV/0!</v>
      </c>
    </row>
    <row r="99" spans="1:42" x14ac:dyDescent="0.25">
      <c r="B99" s="37" t="s">
        <v>2062</v>
      </c>
      <c r="C99" s="38"/>
      <c r="D99" s="39"/>
      <c r="E99" s="40"/>
      <c r="F99" s="294">
        <f t="shared" si="40"/>
        <v>0</v>
      </c>
      <c r="G99" s="295" t="e">
        <f t="shared" si="45"/>
        <v>#DIV/0!</v>
      </c>
      <c r="I99" s="37"/>
      <c r="J99" s="38"/>
      <c r="K99" s="39"/>
      <c r="L99" s="40"/>
      <c r="M99" s="294">
        <f t="shared" si="46"/>
        <v>0</v>
      </c>
      <c r="N99" s="295" t="e">
        <f t="shared" si="41"/>
        <v>#DIV/0!</v>
      </c>
      <c r="P99" s="37"/>
      <c r="Q99" s="38"/>
      <c r="R99" s="39"/>
      <c r="S99" s="40"/>
      <c r="T99" s="294">
        <f t="shared" si="47"/>
        <v>0</v>
      </c>
      <c r="U99" s="295" t="e">
        <f t="shared" si="42"/>
        <v>#DIV/0!</v>
      </c>
      <c r="W99" s="37"/>
      <c r="X99" s="38"/>
      <c r="Y99" s="39"/>
      <c r="Z99" s="40"/>
      <c r="AA99" s="294">
        <f t="shared" si="48"/>
        <v>0</v>
      </c>
      <c r="AB99" s="295" t="e">
        <f t="shared" si="43"/>
        <v>#DIV/0!</v>
      </c>
      <c r="AD99" s="37"/>
      <c r="AE99" s="38"/>
      <c r="AF99" s="39"/>
      <c r="AG99" s="40"/>
      <c r="AH99" s="294">
        <f t="shared" si="49"/>
        <v>0</v>
      </c>
      <c r="AI99" s="295" t="e">
        <f t="shared" si="44"/>
        <v>#DIV/0!</v>
      </c>
      <c r="AK99" s="37"/>
      <c r="AL99" s="38"/>
      <c r="AM99" s="39"/>
      <c r="AN99" s="40"/>
      <c r="AO99" s="294">
        <f t="shared" si="50"/>
        <v>0</v>
      </c>
      <c r="AP99" s="295" t="e">
        <f t="shared" si="51"/>
        <v>#DIV/0!</v>
      </c>
    </row>
    <row r="100" spans="1:42" x14ac:dyDescent="0.25">
      <c r="B100" s="37" t="s">
        <v>2062</v>
      </c>
      <c r="C100" s="38"/>
      <c r="D100" s="39"/>
      <c r="E100" s="40"/>
      <c r="F100" s="294">
        <f t="shared" si="40"/>
        <v>0</v>
      </c>
      <c r="G100" s="295" t="e">
        <f t="shared" si="45"/>
        <v>#DIV/0!</v>
      </c>
      <c r="I100" s="37"/>
      <c r="J100" s="38"/>
      <c r="K100" s="39"/>
      <c r="L100" s="40"/>
      <c r="M100" s="294">
        <f t="shared" si="46"/>
        <v>0</v>
      </c>
      <c r="N100" s="295" t="e">
        <f t="shared" si="41"/>
        <v>#DIV/0!</v>
      </c>
      <c r="P100" s="37"/>
      <c r="Q100" s="38"/>
      <c r="R100" s="39"/>
      <c r="S100" s="40"/>
      <c r="T100" s="294">
        <f t="shared" si="47"/>
        <v>0</v>
      </c>
      <c r="U100" s="295" t="e">
        <f t="shared" si="42"/>
        <v>#DIV/0!</v>
      </c>
      <c r="W100" s="37"/>
      <c r="X100" s="38"/>
      <c r="Y100" s="39"/>
      <c r="Z100" s="40"/>
      <c r="AA100" s="294">
        <f t="shared" si="48"/>
        <v>0</v>
      </c>
      <c r="AB100" s="295" t="e">
        <f t="shared" si="43"/>
        <v>#DIV/0!</v>
      </c>
      <c r="AD100" s="37"/>
      <c r="AE100" s="38"/>
      <c r="AF100" s="39"/>
      <c r="AG100" s="40"/>
      <c r="AH100" s="294">
        <f t="shared" si="49"/>
        <v>0</v>
      </c>
      <c r="AI100" s="295" t="e">
        <f t="shared" si="44"/>
        <v>#DIV/0!</v>
      </c>
      <c r="AK100" s="37"/>
      <c r="AL100" s="38"/>
      <c r="AM100" s="39"/>
      <c r="AN100" s="40"/>
      <c r="AO100" s="294">
        <f t="shared" si="50"/>
        <v>0</v>
      </c>
      <c r="AP100" s="295" t="e">
        <f t="shared" si="51"/>
        <v>#DIV/0!</v>
      </c>
    </row>
    <row r="101" spans="1:42" s="41" customFormat="1" x14ac:dyDescent="0.25">
      <c r="B101" s="42" t="s">
        <v>173</v>
      </c>
      <c r="C101" s="43">
        <f>SUBTOTAL(9,C89:C100)</f>
        <v>0</v>
      </c>
      <c r="D101" s="44">
        <f>SUMPRODUCT(D89:D100,C89:C100)</f>
        <v>0</v>
      </c>
      <c r="E101" s="45">
        <f>SUMPRODUCT(E89:E100,C89:C100)</f>
        <v>0</v>
      </c>
      <c r="F101" s="46">
        <f>IFERROR(E101/D101,0)</f>
        <v>0</v>
      </c>
      <c r="G101" s="61"/>
      <c r="I101" s="42" t="s">
        <v>173</v>
      </c>
      <c r="J101" s="43">
        <f>SUBTOTAL(9,J89:J100)</f>
        <v>0</v>
      </c>
      <c r="K101" s="44">
        <f>SUMPRODUCT(K89:K100,J89:J100)</f>
        <v>0</v>
      </c>
      <c r="L101" s="45">
        <f>SUMPRODUCT(L89:L100,J89:J100)</f>
        <v>0</v>
      </c>
      <c r="M101" s="46">
        <f>IFERROR(L101/K101,0)</f>
        <v>0</v>
      </c>
      <c r="N101" s="61"/>
      <c r="P101" s="42" t="s">
        <v>173</v>
      </c>
      <c r="Q101" s="43">
        <f>SUBTOTAL(9,Q89:Q100)</f>
        <v>0</v>
      </c>
      <c r="R101" s="44">
        <f>SUMPRODUCT(R89:R100,Q89:Q100)</f>
        <v>0</v>
      </c>
      <c r="S101" s="45">
        <f>SUMPRODUCT(S89:S100,Q89:Q100)</f>
        <v>0</v>
      </c>
      <c r="T101" s="46">
        <f>IFERROR(S101/R101,0)</f>
        <v>0</v>
      </c>
      <c r="U101" s="61"/>
      <c r="W101" s="42" t="s">
        <v>173</v>
      </c>
      <c r="X101" s="43">
        <f>SUBTOTAL(9,X89:X100)</f>
        <v>0</v>
      </c>
      <c r="Y101" s="44">
        <f>SUMPRODUCT(Y89:Y100,X89:X100)</f>
        <v>0</v>
      </c>
      <c r="Z101" s="45">
        <f>SUMPRODUCT(Z89:Z100,X89:X100)</f>
        <v>0</v>
      </c>
      <c r="AA101" s="46">
        <f>IFERROR(Z101/Y101,0)</f>
        <v>0</v>
      </c>
      <c r="AB101" s="61"/>
      <c r="AD101" s="42" t="s">
        <v>173</v>
      </c>
      <c r="AE101" s="43">
        <f>SUBTOTAL(9,AE89:AE100)</f>
        <v>0</v>
      </c>
      <c r="AF101" s="44">
        <f>SUMPRODUCT(AF89:AF100,AE89:AE100)</f>
        <v>0</v>
      </c>
      <c r="AG101" s="45">
        <f>SUMPRODUCT(AG89:AG100,AE89:AE100)</f>
        <v>0</v>
      </c>
      <c r="AH101" s="46">
        <f>IFERROR(AG101/AF101,0)</f>
        <v>0</v>
      </c>
      <c r="AI101" s="61"/>
      <c r="AK101" s="42" t="s">
        <v>173</v>
      </c>
      <c r="AL101" s="43">
        <f>SUBTOTAL(9,AL89:AL100)</f>
        <v>0</v>
      </c>
      <c r="AM101" s="44">
        <f>SUMPRODUCT(AM89:AM100,AL89:AL100)</f>
        <v>0</v>
      </c>
      <c r="AN101" s="45">
        <f>SUMPRODUCT(AN89:AN100,AL89:AL100)</f>
        <v>0</v>
      </c>
      <c r="AO101" s="46">
        <f>IFERROR(AN101/AM101,0)</f>
        <v>0</v>
      </c>
      <c r="AP101" s="61"/>
    </row>
    <row r="102" spans="1:42" s="41" customFormat="1" x14ac:dyDescent="0.25">
      <c r="A102" s="60"/>
      <c r="B102" s="49" t="s">
        <v>2055</v>
      </c>
      <c r="C102" s="50"/>
      <c r="D102" s="44">
        <f>IFERROR(D101/C101,)</f>
        <v>0</v>
      </c>
      <c r="E102" s="45">
        <f>IFERROR(E101/C101,0)</f>
        <v>0</v>
      </c>
      <c r="F102" s="46">
        <f>IFERROR(E102/D102,0)</f>
        <v>0</v>
      </c>
      <c r="G102" s="61"/>
      <c r="I102" s="49" t="s">
        <v>2055</v>
      </c>
      <c r="J102" s="50"/>
      <c r="K102" s="44">
        <f>IFERROR(K101/J101,)</f>
        <v>0</v>
      </c>
      <c r="L102" s="45">
        <f>IFERROR(L101/J101,0)</f>
        <v>0</v>
      </c>
      <c r="M102" s="46">
        <f>IFERROR(L102/K102,0)</f>
        <v>0</v>
      </c>
      <c r="N102" s="61"/>
      <c r="P102" s="49" t="s">
        <v>2055</v>
      </c>
      <c r="Q102" s="50"/>
      <c r="R102" s="44">
        <f>IFERROR(R101/Q101,)</f>
        <v>0</v>
      </c>
      <c r="S102" s="45">
        <f>IFERROR(S101/Q101,0)</f>
        <v>0</v>
      </c>
      <c r="T102" s="46">
        <f>IFERROR(S102/R102,0)</f>
        <v>0</v>
      </c>
      <c r="U102" s="61"/>
      <c r="W102" s="49" t="s">
        <v>2055</v>
      </c>
      <c r="X102" s="50"/>
      <c r="Y102" s="44">
        <f>IFERROR(Y101/X101,)</f>
        <v>0</v>
      </c>
      <c r="Z102" s="45">
        <f>IFERROR(Z101/X101,0)</f>
        <v>0</v>
      </c>
      <c r="AA102" s="46">
        <f>IFERROR(Z102/Y102,0)</f>
        <v>0</v>
      </c>
      <c r="AB102" s="61"/>
      <c r="AD102" s="49" t="s">
        <v>2055</v>
      </c>
      <c r="AE102" s="50"/>
      <c r="AF102" s="44">
        <f>IFERROR(AF101/AE101,)</f>
        <v>0</v>
      </c>
      <c r="AG102" s="45">
        <f>IFERROR(AG101/AE101,0)</f>
        <v>0</v>
      </c>
      <c r="AH102" s="46">
        <f>IFERROR(AG102/AF102,0)</f>
        <v>0</v>
      </c>
      <c r="AI102" s="61"/>
      <c r="AK102" s="49" t="s">
        <v>2055</v>
      </c>
      <c r="AL102" s="50"/>
      <c r="AM102" s="44">
        <f>IFERROR(AM101/AL101,)</f>
        <v>0</v>
      </c>
      <c r="AN102" s="45">
        <f>IFERROR(AN101/AL101,0)</f>
        <v>0</v>
      </c>
      <c r="AO102" s="46">
        <f>IFERROR(AN102/AM102,0)</f>
        <v>0</v>
      </c>
      <c r="AP102" s="61"/>
    </row>
    <row r="103" spans="1:42" ht="14.4" x14ac:dyDescent="0.3">
      <c r="A103" s="45">
        <f>+A102-E102</f>
        <v>0</v>
      </c>
      <c r="F103" s="62"/>
      <c r="M103" s="62"/>
      <c r="T103" s="62"/>
      <c r="AA103" s="62"/>
      <c r="AH103" s="62"/>
      <c r="AO103" s="62"/>
    </row>
    <row r="104" spans="1:42" x14ac:dyDescent="0.25">
      <c r="B104" s="63" t="s">
        <v>2063</v>
      </c>
      <c r="C104" s="35" t="s">
        <v>403</v>
      </c>
      <c r="D104" s="35" t="s">
        <v>35</v>
      </c>
      <c r="E104" s="35" t="s">
        <v>2064</v>
      </c>
      <c r="F104" s="53" t="s">
        <v>2015</v>
      </c>
      <c r="G104" s="35" t="s">
        <v>2053</v>
      </c>
      <c r="I104" s="63" t="s">
        <v>2063</v>
      </c>
      <c r="J104" s="35" t="s">
        <v>403</v>
      </c>
      <c r="K104" s="35" t="s">
        <v>35</v>
      </c>
      <c r="L104" s="35" t="s">
        <v>2064</v>
      </c>
      <c r="M104" s="53" t="s">
        <v>2015</v>
      </c>
      <c r="N104" s="35" t="s">
        <v>2053</v>
      </c>
      <c r="P104" s="63" t="s">
        <v>2063</v>
      </c>
      <c r="Q104" s="35" t="s">
        <v>403</v>
      </c>
      <c r="R104" s="35" t="s">
        <v>35</v>
      </c>
      <c r="S104" s="35" t="s">
        <v>2064</v>
      </c>
      <c r="T104" s="53" t="s">
        <v>2015</v>
      </c>
      <c r="U104" s="35" t="s">
        <v>2053</v>
      </c>
      <c r="W104" s="63" t="s">
        <v>2063</v>
      </c>
      <c r="X104" s="35" t="s">
        <v>403</v>
      </c>
      <c r="Y104" s="35" t="s">
        <v>35</v>
      </c>
      <c r="Z104" s="35" t="s">
        <v>2064</v>
      </c>
      <c r="AA104" s="53" t="s">
        <v>2015</v>
      </c>
      <c r="AB104" s="35" t="s">
        <v>2053</v>
      </c>
      <c r="AD104" s="63" t="s">
        <v>2063</v>
      </c>
      <c r="AE104" s="35" t="s">
        <v>403</v>
      </c>
      <c r="AF104" s="35" t="s">
        <v>35</v>
      </c>
      <c r="AG104" s="35" t="s">
        <v>2064</v>
      </c>
      <c r="AH104" s="53" t="s">
        <v>2015</v>
      </c>
      <c r="AI104" s="35" t="s">
        <v>2053</v>
      </c>
      <c r="AK104" s="63" t="s">
        <v>2063</v>
      </c>
      <c r="AL104" s="35" t="s">
        <v>403</v>
      </c>
      <c r="AM104" s="35" t="s">
        <v>35</v>
      </c>
      <c r="AN104" s="35" t="s">
        <v>2064</v>
      </c>
      <c r="AO104" s="53" t="s">
        <v>2015</v>
      </c>
      <c r="AP104" s="35" t="s">
        <v>2053</v>
      </c>
    </row>
    <row r="105" spans="1:42" x14ac:dyDescent="0.25">
      <c r="B105" s="64" t="s">
        <v>2065</v>
      </c>
      <c r="C105" s="65">
        <f>+C28</f>
        <v>0</v>
      </c>
      <c r="D105" s="66">
        <f>D29</f>
        <v>0</v>
      </c>
      <c r="E105" s="67">
        <f>E29</f>
        <v>0</v>
      </c>
      <c r="F105" s="297">
        <f>IFERROR(E105/D105,0)</f>
        <v>0</v>
      </c>
      <c r="G105" s="298" t="e">
        <f>C105/C2</f>
        <v>#DIV/0!</v>
      </c>
      <c r="I105" s="64" t="s">
        <v>2065</v>
      </c>
      <c r="J105" s="65">
        <f>+J28</f>
        <v>0</v>
      </c>
      <c r="K105" s="66">
        <f>K29</f>
        <v>0</v>
      </c>
      <c r="L105" s="67">
        <f>L29</f>
        <v>0</v>
      </c>
      <c r="M105" s="297">
        <f>IFERROR(L105/K105,0)</f>
        <v>0</v>
      </c>
      <c r="N105" s="298" t="e">
        <f>J105/J2</f>
        <v>#DIV/0!</v>
      </c>
      <c r="P105" s="64" t="s">
        <v>2065</v>
      </c>
      <c r="Q105" s="65">
        <f>+Q28</f>
        <v>0</v>
      </c>
      <c r="R105" s="66">
        <f>R29</f>
        <v>0</v>
      </c>
      <c r="S105" s="67">
        <f>S29</f>
        <v>0</v>
      </c>
      <c r="T105" s="297">
        <f>IFERROR(S105/R105,0)</f>
        <v>0</v>
      </c>
      <c r="U105" s="298" t="e">
        <f>Q105/Q2</f>
        <v>#DIV/0!</v>
      </c>
      <c r="W105" s="64" t="s">
        <v>2065</v>
      </c>
      <c r="X105" s="65">
        <f>+X28</f>
        <v>0</v>
      </c>
      <c r="Y105" s="66">
        <f>Y29</f>
        <v>0</v>
      </c>
      <c r="Z105" s="67">
        <f>Z29</f>
        <v>0</v>
      </c>
      <c r="AA105" s="297">
        <f>IFERROR(Z105/Y105,0)</f>
        <v>0</v>
      </c>
      <c r="AB105" s="298" t="e">
        <f>X105/X2</f>
        <v>#DIV/0!</v>
      </c>
      <c r="AD105" s="64" t="s">
        <v>2065</v>
      </c>
      <c r="AE105" s="65">
        <f>+AE28</f>
        <v>0</v>
      </c>
      <c r="AF105" s="66">
        <f>AF29</f>
        <v>0</v>
      </c>
      <c r="AG105" s="67">
        <f>AG29</f>
        <v>0</v>
      </c>
      <c r="AH105" s="297">
        <f>IFERROR(AG105/AF105,0)</f>
        <v>0</v>
      </c>
      <c r="AI105" s="298" t="e">
        <f>AE105/AE2</f>
        <v>#DIV/0!</v>
      </c>
      <c r="AK105" s="64" t="s">
        <v>2065</v>
      </c>
      <c r="AL105" s="65">
        <f>+AL28</f>
        <v>0</v>
      </c>
      <c r="AM105" s="66">
        <f>AM29</f>
        <v>0</v>
      </c>
      <c r="AN105" s="67">
        <f>AN29</f>
        <v>0</v>
      </c>
      <c r="AO105" s="297">
        <f>IFERROR(AN105/AM105,0)</f>
        <v>0</v>
      </c>
      <c r="AP105" s="298" t="e">
        <f>AL105/AL2</f>
        <v>#DIV/0!</v>
      </c>
    </row>
    <row r="106" spans="1:42" x14ac:dyDescent="0.25">
      <c r="B106" s="64" t="s">
        <v>2066</v>
      </c>
      <c r="C106" s="65">
        <f>C57</f>
        <v>0</v>
      </c>
      <c r="D106" s="66">
        <f>D58</f>
        <v>0</v>
      </c>
      <c r="E106" s="67">
        <f>E58</f>
        <v>0</v>
      </c>
      <c r="F106" s="297">
        <f>IFERROR(E106/D106,0)</f>
        <v>0</v>
      </c>
      <c r="G106" s="298" t="e">
        <f>C106/C2</f>
        <v>#DIV/0!</v>
      </c>
      <c r="I106" s="64" t="s">
        <v>2066</v>
      </c>
      <c r="J106" s="65">
        <f>J57</f>
        <v>0</v>
      </c>
      <c r="K106" s="66">
        <f>K58</f>
        <v>0</v>
      </c>
      <c r="L106" s="67">
        <f>L58</f>
        <v>0</v>
      </c>
      <c r="M106" s="297">
        <f>IFERROR(L106/K106,0)</f>
        <v>0</v>
      </c>
      <c r="N106" s="298" t="e">
        <f>J106/J2</f>
        <v>#DIV/0!</v>
      </c>
      <c r="P106" s="64" t="s">
        <v>2066</v>
      </c>
      <c r="Q106" s="65">
        <f>Q57</f>
        <v>0</v>
      </c>
      <c r="R106" s="66">
        <f>R58</f>
        <v>0</v>
      </c>
      <c r="S106" s="67">
        <f>S58</f>
        <v>0</v>
      </c>
      <c r="T106" s="297">
        <f>IFERROR(S106/R106,0)</f>
        <v>0</v>
      </c>
      <c r="U106" s="298" t="e">
        <f>Q106/Q2</f>
        <v>#DIV/0!</v>
      </c>
      <c r="W106" s="64" t="s">
        <v>2066</v>
      </c>
      <c r="X106" s="65">
        <f>X57</f>
        <v>0</v>
      </c>
      <c r="Y106" s="66">
        <f>Y58</f>
        <v>0</v>
      </c>
      <c r="Z106" s="67">
        <f>Z58</f>
        <v>0</v>
      </c>
      <c r="AA106" s="297">
        <f>IFERROR(Z106/Y106,0)</f>
        <v>0</v>
      </c>
      <c r="AB106" s="298" t="e">
        <f>X106/X2</f>
        <v>#DIV/0!</v>
      </c>
      <c r="AD106" s="64" t="s">
        <v>2066</v>
      </c>
      <c r="AE106" s="65">
        <f>AE57</f>
        <v>0</v>
      </c>
      <c r="AF106" s="66">
        <f>AF58</f>
        <v>0</v>
      </c>
      <c r="AG106" s="67">
        <f>AG58</f>
        <v>0</v>
      </c>
      <c r="AH106" s="297">
        <f>IFERROR(AG106/AF106,0)</f>
        <v>0</v>
      </c>
      <c r="AI106" s="298" t="e">
        <f>AE106/AE2</f>
        <v>#DIV/0!</v>
      </c>
      <c r="AK106" s="64" t="s">
        <v>2066</v>
      </c>
      <c r="AL106" s="65">
        <f>AL57</f>
        <v>0</v>
      </c>
      <c r="AM106" s="66">
        <f>AM58</f>
        <v>0</v>
      </c>
      <c r="AN106" s="67">
        <f>AN58</f>
        <v>0</v>
      </c>
      <c r="AO106" s="297">
        <f>IFERROR(AN106/AM106,0)</f>
        <v>0</v>
      </c>
      <c r="AP106" s="298" t="e">
        <f>AL106/AL2</f>
        <v>#DIV/0!</v>
      </c>
    </row>
    <row r="107" spans="1:42" x14ac:dyDescent="0.25">
      <c r="B107" s="64" t="s">
        <v>2067</v>
      </c>
      <c r="C107" s="65">
        <f>C85</f>
        <v>0</v>
      </c>
      <c r="D107" s="66">
        <f>D86</f>
        <v>0</v>
      </c>
      <c r="E107" s="67">
        <f>E86</f>
        <v>0</v>
      </c>
      <c r="F107" s="297">
        <f>IFERROR(E107/D107,0)</f>
        <v>0</v>
      </c>
      <c r="G107" s="298" t="e">
        <f>C107/C2</f>
        <v>#DIV/0!</v>
      </c>
      <c r="I107" s="64" t="s">
        <v>2067</v>
      </c>
      <c r="J107" s="65">
        <f>J85</f>
        <v>0</v>
      </c>
      <c r="K107" s="66">
        <f>K86</f>
        <v>0</v>
      </c>
      <c r="L107" s="67">
        <f>L86</f>
        <v>0</v>
      </c>
      <c r="M107" s="297">
        <f>IFERROR(L107/K107,0)</f>
        <v>0</v>
      </c>
      <c r="N107" s="298" t="e">
        <f>J107/J2</f>
        <v>#DIV/0!</v>
      </c>
      <c r="P107" s="64" t="s">
        <v>2067</v>
      </c>
      <c r="Q107" s="65">
        <f>Q85</f>
        <v>0</v>
      </c>
      <c r="R107" s="66">
        <f>R86</f>
        <v>0</v>
      </c>
      <c r="S107" s="67">
        <f>S86</f>
        <v>0</v>
      </c>
      <c r="T107" s="297">
        <f>IFERROR(S107/R107,0)</f>
        <v>0</v>
      </c>
      <c r="U107" s="298" t="e">
        <f>Q107/Q2</f>
        <v>#DIV/0!</v>
      </c>
      <c r="W107" s="64" t="s">
        <v>2067</v>
      </c>
      <c r="X107" s="65">
        <f>X85</f>
        <v>0</v>
      </c>
      <c r="Y107" s="66">
        <f>Y86</f>
        <v>0</v>
      </c>
      <c r="Z107" s="67">
        <f>Z86</f>
        <v>0</v>
      </c>
      <c r="AA107" s="297">
        <f>IFERROR(Z107/Y107,0)</f>
        <v>0</v>
      </c>
      <c r="AB107" s="298" t="e">
        <f>X107/X2</f>
        <v>#DIV/0!</v>
      </c>
      <c r="AD107" s="64" t="s">
        <v>2067</v>
      </c>
      <c r="AE107" s="65">
        <f>AE85</f>
        <v>0</v>
      </c>
      <c r="AF107" s="66">
        <f>AF86</f>
        <v>0</v>
      </c>
      <c r="AG107" s="67">
        <f>AG86</f>
        <v>0</v>
      </c>
      <c r="AH107" s="297">
        <f>IFERROR(AG107/AF107,0)</f>
        <v>0</v>
      </c>
      <c r="AI107" s="298" t="e">
        <f>AE107/AE2</f>
        <v>#DIV/0!</v>
      </c>
      <c r="AK107" s="64" t="s">
        <v>2067</v>
      </c>
      <c r="AL107" s="65">
        <f>AL85</f>
        <v>0</v>
      </c>
      <c r="AM107" s="66">
        <f>AM86</f>
        <v>0</v>
      </c>
      <c r="AN107" s="67">
        <f>AN86</f>
        <v>0</v>
      </c>
      <c r="AO107" s="297">
        <f>IFERROR(AN107/AM107,0)</f>
        <v>0</v>
      </c>
      <c r="AP107" s="298" t="e">
        <f>AL107/AL2</f>
        <v>#DIV/0!</v>
      </c>
    </row>
    <row r="108" spans="1:42" x14ac:dyDescent="0.25">
      <c r="B108" s="64" t="s">
        <v>2068</v>
      </c>
      <c r="C108" s="65">
        <f>C101</f>
        <v>0</v>
      </c>
      <c r="D108" s="66">
        <f>D102</f>
        <v>0</v>
      </c>
      <c r="E108" s="67">
        <f>E102</f>
        <v>0</v>
      </c>
      <c r="F108" s="297">
        <f>IFERROR(E108/D108,0)</f>
        <v>0</v>
      </c>
      <c r="G108" s="298" t="e">
        <f>C108/C2</f>
        <v>#DIV/0!</v>
      </c>
      <c r="I108" s="64" t="s">
        <v>2068</v>
      </c>
      <c r="J108" s="65">
        <f>J101</f>
        <v>0</v>
      </c>
      <c r="K108" s="66">
        <f>K102</f>
        <v>0</v>
      </c>
      <c r="L108" s="67">
        <f>L102</f>
        <v>0</v>
      </c>
      <c r="M108" s="297">
        <f>IFERROR(L108/K108,0)</f>
        <v>0</v>
      </c>
      <c r="N108" s="298" t="e">
        <f>J108/J2</f>
        <v>#DIV/0!</v>
      </c>
      <c r="P108" s="64" t="s">
        <v>2068</v>
      </c>
      <c r="Q108" s="65">
        <f>Q101</f>
        <v>0</v>
      </c>
      <c r="R108" s="66">
        <f>R102</f>
        <v>0</v>
      </c>
      <c r="S108" s="67">
        <f>S102</f>
        <v>0</v>
      </c>
      <c r="T108" s="297">
        <f>IFERROR(S108/R108,0)</f>
        <v>0</v>
      </c>
      <c r="U108" s="298" t="e">
        <f>Q108/Q2</f>
        <v>#DIV/0!</v>
      </c>
      <c r="W108" s="64" t="s">
        <v>2068</v>
      </c>
      <c r="X108" s="65">
        <f>X101</f>
        <v>0</v>
      </c>
      <c r="Y108" s="66">
        <f>Y102</f>
        <v>0</v>
      </c>
      <c r="Z108" s="67">
        <f>Z102</f>
        <v>0</v>
      </c>
      <c r="AA108" s="297">
        <f>IFERROR(Z108/Y108,0)</f>
        <v>0</v>
      </c>
      <c r="AB108" s="298" t="e">
        <f>X108/X2</f>
        <v>#DIV/0!</v>
      </c>
      <c r="AD108" s="64" t="s">
        <v>2068</v>
      </c>
      <c r="AE108" s="65">
        <f>AE101</f>
        <v>0</v>
      </c>
      <c r="AF108" s="66">
        <f>AF102</f>
        <v>0</v>
      </c>
      <c r="AG108" s="67">
        <f>AG102</f>
        <v>0</v>
      </c>
      <c r="AH108" s="297">
        <f>IFERROR(AG108/AF108,0)</f>
        <v>0</v>
      </c>
      <c r="AI108" s="298" t="e">
        <f>AE108/AE2</f>
        <v>#DIV/0!</v>
      </c>
      <c r="AK108" s="64" t="s">
        <v>2068</v>
      </c>
      <c r="AL108" s="65">
        <f>AL101</f>
        <v>0</v>
      </c>
      <c r="AM108" s="66">
        <f>AM102</f>
        <v>0</v>
      </c>
      <c r="AN108" s="67">
        <f>AN102</f>
        <v>0</v>
      </c>
      <c r="AO108" s="297">
        <f>IFERROR(AN108/AM108,0)</f>
        <v>0</v>
      </c>
      <c r="AP108" s="298" t="e">
        <f>AL108/AL2</f>
        <v>#DIV/0!</v>
      </c>
    </row>
    <row r="109" spans="1:42" ht="13.8" thickBot="1" x14ac:dyDescent="0.3">
      <c r="B109" s="68" t="s">
        <v>2069</v>
      </c>
      <c r="C109" s="69">
        <f>SUM(C105:C108)</f>
        <v>0</v>
      </c>
      <c r="D109" s="70">
        <f>IFERROR(SUMPRODUCT(D105:D108,C105:C108)/C109,0)</f>
        <v>0</v>
      </c>
      <c r="E109" s="71">
        <f>IFERROR(SUMPRODUCT(E105:E108,C105:C108)/C109,0)</f>
        <v>0</v>
      </c>
      <c r="F109" s="72">
        <f>IFERROR(SUMPRODUCT(F105:F108,C105:C108)/C109,0)</f>
        <v>0</v>
      </c>
      <c r="G109" s="73" t="e">
        <f>SUM(G105:G108)</f>
        <v>#DIV/0!</v>
      </c>
      <c r="I109" s="68" t="s">
        <v>2069</v>
      </c>
      <c r="J109" s="69">
        <f>SUM(J105:J108)</f>
        <v>0</v>
      </c>
      <c r="K109" s="70">
        <f>IFERROR(SUMPRODUCT(K105:K108,J105:J108)/J109,0)</f>
        <v>0</v>
      </c>
      <c r="L109" s="71">
        <f>IFERROR(SUMPRODUCT(L105:L108,J105:J108)/J109,0)</f>
        <v>0</v>
      </c>
      <c r="M109" s="72">
        <f>IFERROR(SUMPRODUCT(M105:M108,J105:J108)/J109,0)</f>
        <v>0</v>
      </c>
      <c r="N109" s="73" t="e">
        <f>SUM(N105:N108)</f>
        <v>#DIV/0!</v>
      </c>
      <c r="P109" s="68" t="s">
        <v>2069</v>
      </c>
      <c r="Q109" s="69">
        <f>SUM(Q105:Q108)</f>
        <v>0</v>
      </c>
      <c r="R109" s="70">
        <f>IFERROR(SUMPRODUCT(R105:R108,Q105:Q108)/Q109,0)</f>
        <v>0</v>
      </c>
      <c r="S109" s="71">
        <f>IFERROR(SUMPRODUCT(S105:S108,Q105:Q108)/Q109,0)</f>
        <v>0</v>
      </c>
      <c r="T109" s="72">
        <f>IFERROR(SUMPRODUCT(T105:T108,Q105:Q108)/Q109,0)</f>
        <v>0</v>
      </c>
      <c r="U109" s="73" t="e">
        <f>SUM(U105:U108)</f>
        <v>#DIV/0!</v>
      </c>
      <c r="W109" s="68" t="s">
        <v>2069</v>
      </c>
      <c r="X109" s="69">
        <f>SUM(X105:X108)</f>
        <v>0</v>
      </c>
      <c r="Y109" s="70">
        <f>IFERROR(SUMPRODUCT(Y105:Y108,X105:X108)/X109,0)</f>
        <v>0</v>
      </c>
      <c r="Z109" s="71">
        <f>IFERROR(SUMPRODUCT(Z105:Z108,X105:X108)/X109,0)</f>
        <v>0</v>
      </c>
      <c r="AA109" s="72">
        <f>IFERROR(SUMPRODUCT(AA105:AA108,X105:X108)/X109,0)</f>
        <v>0</v>
      </c>
      <c r="AB109" s="73" t="e">
        <f>SUM(AB105:AB108)</f>
        <v>#DIV/0!</v>
      </c>
      <c r="AD109" s="68" t="s">
        <v>2069</v>
      </c>
      <c r="AE109" s="69">
        <f>SUM(AE105:AE108)</f>
        <v>0</v>
      </c>
      <c r="AF109" s="70">
        <f>IFERROR(SUMPRODUCT(AF105:AF108,AE105:AE108)/AE109,0)</f>
        <v>0</v>
      </c>
      <c r="AG109" s="71">
        <f>IFERROR(SUMPRODUCT(AG105:AG108,AE105:AE108)/AE109,0)</f>
        <v>0</v>
      </c>
      <c r="AH109" s="72">
        <f>IFERROR(SUMPRODUCT(AH105:AH108,AE105:AE108)/AE109,0)</f>
        <v>0</v>
      </c>
      <c r="AI109" s="73" t="e">
        <f>SUM(AI105:AI108)</f>
        <v>#DIV/0!</v>
      </c>
      <c r="AK109" s="68" t="s">
        <v>2069</v>
      </c>
      <c r="AL109" s="69">
        <f>SUM(AL105:AL108)</f>
        <v>0</v>
      </c>
      <c r="AM109" s="70">
        <f>IFERROR(SUMPRODUCT(AM105:AM108,AL105:AL108)/AL109,0)</f>
        <v>0</v>
      </c>
      <c r="AN109" s="71">
        <f>IFERROR(SUMPRODUCT(AN105:AN108,AL105:AL108)/AL109,0)</f>
        <v>0</v>
      </c>
      <c r="AO109" s="72">
        <f>IFERROR(SUMPRODUCT(AO105:AO108,AL105:AL108)/AL109,0)</f>
        <v>0</v>
      </c>
      <c r="AP109" s="73" t="e">
        <f>SUM(AP105:AP108)</f>
        <v>#DIV/0!</v>
      </c>
    </row>
    <row r="110" spans="1:42" x14ac:dyDescent="0.25">
      <c r="B110" s="857" t="s">
        <v>2070</v>
      </c>
      <c r="C110" s="858"/>
      <c r="D110" s="858"/>
      <c r="E110" s="858"/>
      <c r="F110" s="858"/>
      <c r="G110" s="859"/>
      <c r="I110" s="857" t="s">
        <v>2070</v>
      </c>
      <c r="J110" s="858"/>
      <c r="K110" s="858"/>
      <c r="L110" s="858"/>
      <c r="M110" s="858"/>
      <c r="N110" s="859"/>
      <c r="P110" s="857" t="s">
        <v>2070</v>
      </c>
      <c r="Q110" s="858"/>
      <c r="R110" s="858"/>
      <c r="S110" s="858"/>
      <c r="T110" s="858"/>
      <c r="U110" s="859"/>
      <c r="W110" s="857" t="s">
        <v>2070</v>
      </c>
      <c r="X110" s="858"/>
      <c r="Y110" s="858"/>
      <c r="Z110" s="858"/>
      <c r="AA110" s="858"/>
      <c r="AB110" s="859"/>
      <c r="AD110" s="857" t="s">
        <v>2070</v>
      </c>
      <c r="AE110" s="858"/>
      <c r="AF110" s="858"/>
      <c r="AG110" s="858"/>
      <c r="AH110" s="858"/>
      <c r="AI110" s="859"/>
      <c r="AK110" s="857" t="s">
        <v>2070</v>
      </c>
      <c r="AL110" s="858"/>
      <c r="AM110" s="858"/>
      <c r="AN110" s="858"/>
      <c r="AO110" s="858"/>
      <c r="AP110" s="859"/>
    </row>
    <row r="111" spans="1:42" x14ac:dyDescent="0.25">
      <c r="B111" s="860"/>
      <c r="C111" s="861"/>
      <c r="D111" s="861"/>
      <c r="E111" s="861"/>
      <c r="F111" s="861"/>
      <c r="G111" s="862"/>
      <c r="I111" s="860"/>
      <c r="J111" s="861"/>
      <c r="K111" s="861"/>
      <c r="L111" s="861"/>
      <c r="M111" s="861"/>
      <c r="N111" s="862"/>
      <c r="P111" s="860"/>
      <c r="Q111" s="861"/>
      <c r="R111" s="861"/>
      <c r="S111" s="861"/>
      <c r="T111" s="861"/>
      <c r="U111" s="862"/>
      <c r="W111" s="860"/>
      <c r="X111" s="861"/>
      <c r="Y111" s="861"/>
      <c r="Z111" s="861"/>
      <c r="AA111" s="861"/>
      <c r="AB111" s="862"/>
      <c r="AD111" s="860"/>
      <c r="AE111" s="861"/>
      <c r="AF111" s="861"/>
      <c r="AG111" s="861"/>
      <c r="AH111" s="861"/>
      <c r="AI111" s="862"/>
      <c r="AK111" s="860"/>
      <c r="AL111" s="861"/>
      <c r="AM111" s="861"/>
      <c r="AN111" s="861"/>
      <c r="AO111" s="861"/>
      <c r="AP111" s="862"/>
    </row>
    <row r="112" spans="1:42" x14ac:dyDescent="0.25">
      <c r="B112" s="860"/>
      <c r="C112" s="861"/>
      <c r="D112" s="861"/>
      <c r="E112" s="861"/>
      <c r="F112" s="861"/>
      <c r="G112" s="862"/>
      <c r="I112" s="860"/>
      <c r="J112" s="861"/>
      <c r="K112" s="861"/>
      <c r="L112" s="861"/>
      <c r="M112" s="861"/>
      <c r="N112" s="862"/>
      <c r="P112" s="860"/>
      <c r="Q112" s="861"/>
      <c r="R112" s="861"/>
      <c r="S112" s="861"/>
      <c r="T112" s="861"/>
      <c r="U112" s="862"/>
      <c r="W112" s="860"/>
      <c r="X112" s="861"/>
      <c r="Y112" s="861"/>
      <c r="Z112" s="861"/>
      <c r="AA112" s="861"/>
      <c r="AB112" s="862"/>
      <c r="AD112" s="860"/>
      <c r="AE112" s="861"/>
      <c r="AF112" s="861"/>
      <c r="AG112" s="861"/>
      <c r="AH112" s="861"/>
      <c r="AI112" s="862"/>
      <c r="AK112" s="860"/>
      <c r="AL112" s="861"/>
      <c r="AM112" s="861"/>
      <c r="AN112" s="861"/>
      <c r="AO112" s="861"/>
      <c r="AP112" s="862"/>
    </row>
    <row r="113" spans="2:42" x14ac:dyDescent="0.25">
      <c r="B113" s="860"/>
      <c r="C113" s="861"/>
      <c r="D113" s="861"/>
      <c r="E113" s="861"/>
      <c r="F113" s="861"/>
      <c r="G113" s="862"/>
      <c r="I113" s="860"/>
      <c r="J113" s="861"/>
      <c r="K113" s="861"/>
      <c r="L113" s="861"/>
      <c r="M113" s="861"/>
      <c r="N113" s="862"/>
      <c r="P113" s="860"/>
      <c r="Q113" s="861"/>
      <c r="R113" s="861"/>
      <c r="S113" s="861"/>
      <c r="T113" s="861"/>
      <c r="U113" s="862"/>
      <c r="W113" s="860"/>
      <c r="X113" s="861"/>
      <c r="Y113" s="861"/>
      <c r="Z113" s="861"/>
      <c r="AA113" s="861"/>
      <c r="AB113" s="862"/>
      <c r="AD113" s="860"/>
      <c r="AE113" s="861"/>
      <c r="AF113" s="861"/>
      <c r="AG113" s="861"/>
      <c r="AH113" s="861"/>
      <c r="AI113" s="862"/>
      <c r="AK113" s="860"/>
      <c r="AL113" s="861"/>
      <c r="AM113" s="861"/>
      <c r="AN113" s="861"/>
      <c r="AO113" s="861"/>
      <c r="AP113" s="862"/>
    </row>
    <row r="114" spans="2:42" x14ac:dyDescent="0.25">
      <c r="B114" s="860"/>
      <c r="C114" s="861"/>
      <c r="D114" s="861"/>
      <c r="E114" s="861"/>
      <c r="F114" s="861"/>
      <c r="G114" s="862"/>
      <c r="I114" s="860"/>
      <c r="J114" s="861"/>
      <c r="K114" s="861"/>
      <c r="L114" s="861"/>
      <c r="M114" s="861"/>
      <c r="N114" s="862"/>
      <c r="P114" s="860"/>
      <c r="Q114" s="861"/>
      <c r="R114" s="861"/>
      <c r="S114" s="861"/>
      <c r="T114" s="861"/>
      <c r="U114" s="862"/>
      <c r="W114" s="860"/>
      <c r="X114" s="861"/>
      <c r="Y114" s="861"/>
      <c r="Z114" s="861"/>
      <c r="AA114" s="861"/>
      <c r="AB114" s="862"/>
      <c r="AD114" s="860"/>
      <c r="AE114" s="861"/>
      <c r="AF114" s="861"/>
      <c r="AG114" s="861"/>
      <c r="AH114" s="861"/>
      <c r="AI114" s="862"/>
      <c r="AK114" s="860"/>
      <c r="AL114" s="861"/>
      <c r="AM114" s="861"/>
      <c r="AN114" s="861"/>
      <c r="AO114" s="861"/>
      <c r="AP114" s="862"/>
    </row>
    <row r="115" spans="2:42" ht="13.8" thickBot="1" x14ac:dyDescent="0.3">
      <c r="B115" s="863"/>
      <c r="C115" s="864"/>
      <c r="D115" s="864"/>
      <c r="E115" s="864"/>
      <c r="F115" s="864"/>
      <c r="G115" s="865"/>
      <c r="I115" s="863"/>
      <c r="J115" s="864"/>
      <c r="K115" s="864"/>
      <c r="L115" s="864"/>
      <c r="M115" s="864"/>
      <c r="N115" s="865"/>
      <c r="P115" s="863"/>
      <c r="Q115" s="864"/>
      <c r="R115" s="864"/>
      <c r="S115" s="864"/>
      <c r="T115" s="864"/>
      <c r="U115" s="865"/>
      <c r="W115" s="863"/>
      <c r="X115" s="864"/>
      <c r="Y115" s="864"/>
      <c r="Z115" s="864"/>
      <c r="AA115" s="864"/>
      <c r="AB115" s="865"/>
      <c r="AD115" s="863"/>
      <c r="AE115" s="864"/>
      <c r="AF115" s="864"/>
      <c r="AG115" s="864"/>
      <c r="AH115" s="864"/>
      <c r="AI115" s="865"/>
      <c r="AK115" s="863"/>
      <c r="AL115" s="864"/>
      <c r="AM115" s="864"/>
      <c r="AN115" s="864"/>
      <c r="AO115" s="864"/>
      <c r="AP115" s="865"/>
    </row>
  </sheetData>
  <mergeCells count="6">
    <mergeCell ref="AK110:AP115"/>
    <mergeCell ref="B110:G115"/>
    <mergeCell ref="I110:N115"/>
    <mergeCell ref="P110:U115"/>
    <mergeCell ref="W110:AB115"/>
    <mergeCell ref="AD110:AI115"/>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ae70799-0d70-4b12-8b56-98b16a28bfc2" xsi:nil="true"/>
    <lcf76f155ced4ddcb4097134ff3c332f xmlns="ad4533d6-bdea-4645-9570-fd22df110271">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947935E4330C741961168552F0B6B29" ma:contentTypeVersion="15" ma:contentTypeDescription="Create a new document." ma:contentTypeScope="" ma:versionID="3c0014108a53d08018f4ea0d3480af49">
  <xsd:schema xmlns:xsd="http://www.w3.org/2001/XMLSchema" xmlns:xs="http://www.w3.org/2001/XMLSchema" xmlns:p="http://schemas.microsoft.com/office/2006/metadata/properties" xmlns:ns2="ad4533d6-bdea-4645-9570-fd22df110271" xmlns:ns3="1ae70799-0d70-4b12-8b56-98b16a28bfc2" targetNamespace="http://schemas.microsoft.com/office/2006/metadata/properties" ma:root="true" ma:fieldsID="6c8ecc1090d014dffe3851cadb461492" ns2:_="" ns3:_="">
    <xsd:import namespace="ad4533d6-bdea-4645-9570-fd22df110271"/>
    <xsd:import namespace="1ae70799-0d70-4b12-8b56-98b16a28bfc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d4533d6-bdea-4645-9570-fd22df11027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dbfcd883-4b63-4c6b-8b2e-5c5612006873" ma:termSetId="09814cd3-568e-fe90-9814-8d621ff8fb84" ma:anchorId="fba54fb3-c3e1-fe81-a776-ca4b69148c4d" ma:open="true" ma:isKeyword="false">
      <xsd:complexType>
        <xsd:sequence>
          <xsd:element ref="pc:Terms" minOccurs="0" maxOccurs="1"/>
        </xsd:sequence>
      </xsd:complexType>
    </xsd:element>
    <xsd:element name="MediaLengthInSeconds" ma:index="20" nillable="true" ma:displayName="MediaLengthInSeconds" ma:hidden="true" ma:internalName="MediaLengthInSeconds" ma:readOnly="true">
      <xsd:simpleType>
        <xsd:restriction base="dms:Unknow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ae70799-0d70-4b12-8b56-98b16a28bfc2"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bcf537da-6288-430b-a2f0-65308976a17a}" ma:internalName="TaxCatchAll" ma:showField="CatchAllData" ma:web="1ae70799-0d70-4b12-8b56-98b16a28bfc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885741A-5576-4E9C-B516-7E1174345F81}">
  <ds:schemaRefs>
    <ds:schemaRef ds:uri="http://schemas.microsoft.com/office/2006/metadata/properties"/>
    <ds:schemaRef ds:uri="http://schemas.microsoft.com/office/infopath/2007/PartnerControls"/>
    <ds:schemaRef ds:uri="1ae70799-0d70-4b12-8b56-98b16a28bfc2"/>
    <ds:schemaRef ds:uri="ad4533d6-bdea-4645-9570-fd22df110271"/>
  </ds:schemaRefs>
</ds:datastoreItem>
</file>

<file path=customXml/itemProps2.xml><?xml version="1.0" encoding="utf-8"?>
<ds:datastoreItem xmlns:ds="http://schemas.openxmlformats.org/officeDocument/2006/customXml" ds:itemID="{45911459-7CDF-43B8-B2BE-E83C9A8866B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d4533d6-bdea-4645-9570-fd22df110271"/>
    <ds:schemaRef ds:uri="1ae70799-0d70-4b12-8b56-98b16a28bfc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5B4DA6E-2A9F-4134-B372-39157B2137A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42</vt:i4>
      </vt:variant>
    </vt:vector>
  </HeadingPairs>
  <TitlesOfParts>
    <vt:vector size="58" baseType="lpstr">
      <vt:lpstr>Checks</vt:lpstr>
      <vt:lpstr>Summary</vt:lpstr>
      <vt:lpstr>Combined CF</vt:lpstr>
      <vt:lpstr>Assumptions</vt:lpstr>
      <vt:lpstr>Construction Budget</vt:lpstr>
      <vt:lpstr>Financing</vt:lpstr>
      <vt:lpstr>Retail</vt:lpstr>
      <vt:lpstr>CF</vt:lpstr>
      <vt:lpstr>Leases</vt:lpstr>
      <vt:lpstr>Expenses</vt:lpstr>
      <vt:lpstr>MF</vt:lpstr>
      <vt:lpstr>CFS-Main Page</vt:lpstr>
      <vt:lpstr>Rent</vt:lpstr>
      <vt:lpstr>Historical Analysis</vt:lpstr>
      <vt:lpstr>Rent Comp</vt:lpstr>
      <vt:lpstr>Quick Comps</vt:lpstr>
      <vt:lpstr>ACQ_AMORTIZATION</vt:lpstr>
      <vt:lpstr>ACQ_FEE</vt:lpstr>
      <vt:lpstr>ACQ_LOAN_FEE</vt:lpstr>
      <vt:lpstr>ACQ_LOAN_TERM</vt:lpstr>
      <vt:lpstr>ACQ_PREPAY_PENALTY</vt:lpstr>
      <vt:lpstr>ACQ_PREPAY_WINDOW</vt:lpstr>
      <vt:lpstr>AM_FEE</vt:lpstr>
      <vt:lpstr>CAP_RESERVES</vt:lpstr>
      <vt:lpstr>CLOSE_DATE</vt:lpstr>
      <vt:lpstr>CLOSING_COSTS</vt:lpstr>
      <vt:lpstr>CM_FEE</vt:lpstr>
      <vt:lpstr>COSTS_OF_SALE</vt:lpstr>
      <vt:lpstr>CURR_ASSESSED_VAL</vt:lpstr>
      <vt:lpstr>DISTRIBUTION_FREQ</vt:lpstr>
      <vt:lpstr>EXIT_CAP</vt:lpstr>
      <vt:lpstr>EXP_GROWTH</vt:lpstr>
      <vt:lpstr>FIXED_CHARGES</vt:lpstr>
      <vt:lpstr>HOLD_PERIOD</vt:lpstr>
      <vt:lpstr>IO_ACQ</vt:lpstr>
      <vt:lpstr>IO_MEZZ</vt:lpstr>
      <vt:lpstr>IO_REFI</vt:lpstr>
      <vt:lpstr>MEZZ_AMORTIZATION</vt:lpstr>
      <vt:lpstr>MEZZ_LOAN_FEE</vt:lpstr>
      <vt:lpstr>MEZZ_PREPAY_PENALTY</vt:lpstr>
      <vt:lpstr>MEZZ_PREPAY_WINDOW</vt:lpstr>
      <vt:lpstr>MGMT_FEE</vt:lpstr>
      <vt:lpstr>MGMT_FEEs</vt:lpstr>
      <vt:lpstr>NLA</vt:lpstr>
      <vt:lpstr>'Construction Budget'!Print_Area</vt:lpstr>
      <vt:lpstr>PROPERTY_TAX_RATE</vt:lpstr>
      <vt:lpstr>PURCH_PRICE</vt:lpstr>
      <vt:lpstr>REASSESSED_UPON_SALE</vt:lpstr>
      <vt:lpstr>REFI_AMORTIZATION</vt:lpstr>
      <vt:lpstr>REFI_LOAN_FEE</vt:lpstr>
      <vt:lpstr>REFI_LOAN_TERM</vt:lpstr>
      <vt:lpstr>REFI_PREPAY_PENALTY</vt:lpstr>
      <vt:lpstr>REFI_PREPAY_WINDOW</vt:lpstr>
      <vt:lpstr>TOTAL_COST</vt:lpstr>
      <vt:lpstr>Units</vt:lpstr>
      <vt:lpstr>VALUE_ASSESSED</vt:lpstr>
      <vt:lpstr>WORKING_CAP</vt:lpstr>
      <vt:lpstr>YEAR_REASSESSED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ARSHEY MOHAN</dc:creator>
  <cp:keywords/>
  <dc:description/>
  <cp:lastModifiedBy>Kartik Singh Negi</cp:lastModifiedBy>
  <cp:revision/>
  <dcterms:created xsi:type="dcterms:W3CDTF">2015-06-05T18:17:20Z</dcterms:created>
  <dcterms:modified xsi:type="dcterms:W3CDTF">2026-04-07T13:24:31Z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0x010100A947935E4330C741961168552F0B6B29</vt:lpwstr>
  </property>
  <property fmtid="{D5CDD505-2E9C-101B-9397-08002B2CF9AE}" pid="3" name="MediaServiceImageTags">
    <vt:lpwstr/>
  </property>
</Properties>
</file>